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00000000-0000-0000-0000-000000000000}"/>
  <workbookPr codeName="ThisWorkbook" defaultThemeVersion="124226"/>
  <bookViews>
    <workbookView xWindow="480" yWindow="150" windowWidth="11520" windowHeight="5475" tabRatio="577" activeTab="5"/>
  </bookViews>
  <sheets>
    <sheet name="Baseline" sheetId="16" r:id="rId1"/>
    <sheet name="MostLikely" sheetId="13" r:id="rId2"/>
    <sheet name="Hotter&amp;Drier" sheetId="27" r:id="rId3"/>
    <sheet name="Cooler&amp;Wetter" sheetId="26" r:id="rId4"/>
    <sheet name="Coefficients" sheetId="10" r:id="rId5"/>
    <sheet name="InputData" sheetId="18" r:id="rId6"/>
    <sheet name="Mastersheet" sheetId="11" r:id="rId7"/>
  </sheets>
  <functionGroups builtInGroupCount="17"/>
  <definedNames>
    <definedName name="_Ref312382258" localSheetId="6">Mastersheet!$CC$46</definedName>
    <definedName name="CaO">Coefficients!$B$2</definedName>
    <definedName name="kc">Coefficients!$B$10</definedName>
    <definedName name="kt">Coefficients!$B$11</definedName>
    <definedName name="kurban">Coefficients!$B$5</definedName>
    <definedName name="MCaO">Coefficients!$B$3</definedName>
    <definedName name="MCO2_">Coefficients!$B$4</definedName>
    <definedName name="nm">Coefficients!$B$6</definedName>
    <definedName name="RR">Coefficients!$B$1</definedName>
    <definedName name="to">Coefficients!$B$12</definedName>
  </definedNames>
  <calcPr calcId="145621"/>
</workbook>
</file>

<file path=xl/calcChain.xml><?xml version="1.0" encoding="utf-8"?>
<calcChain xmlns="http://schemas.openxmlformats.org/spreadsheetml/2006/main">
  <c r="AH3" i="26" l="1"/>
  <c r="AH2" i="26"/>
  <c r="AH2" i="27"/>
  <c r="AH2" i="13"/>
  <c r="AH3" i="27"/>
  <c r="AH3" i="13"/>
  <c r="C17" i="26" l="1"/>
  <c r="D17" i="26"/>
  <c r="E17" i="26"/>
  <c r="F17" i="26"/>
  <c r="G17" i="26"/>
  <c r="B17" i="26"/>
  <c r="M17" i="27"/>
  <c r="L17" i="27"/>
  <c r="C17" i="27"/>
  <c r="D17" i="27"/>
  <c r="E17" i="27"/>
  <c r="F17" i="27"/>
  <c r="G17" i="27"/>
  <c r="H17" i="27"/>
  <c r="I17" i="27"/>
  <c r="B17" i="27"/>
  <c r="M17" i="13"/>
  <c r="L17" i="13"/>
  <c r="C17" i="13"/>
  <c r="D17" i="13"/>
  <c r="E17" i="13"/>
  <c r="F17" i="13"/>
  <c r="G17" i="13"/>
  <c r="H17" i="13"/>
  <c r="I17" i="13"/>
  <c r="B17" i="13"/>
  <c r="S18" i="13"/>
  <c r="V6" i="18" l="1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V703" i="18"/>
  <c r="V704" i="18"/>
  <c r="V705" i="18"/>
  <c r="V706" i="18"/>
  <c r="V707" i="18"/>
  <c r="V708" i="18"/>
  <c r="V709" i="18"/>
  <c r="V710" i="18"/>
  <c r="V711" i="18"/>
  <c r="V712" i="18"/>
  <c r="V713" i="18"/>
  <c r="V714" i="18"/>
  <c r="V715" i="18"/>
  <c r="V716" i="18"/>
  <c r="V717" i="18"/>
  <c r="V718" i="18"/>
  <c r="V719" i="18"/>
  <c r="V720" i="18"/>
  <c r="V721" i="18"/>
  <c r="V722" i="18"/>
  <c r="V723" i="18"/>
  <c r="V724" i="18"/>
  <c r="V725" i="18"/>
  <c r="V726" i="18"/>
  <c r="V727" i="18"/>
  <c r="V728" i="18"/>
  <c r="V729" i="18"/>
  <c r="V730" i="18"/>
  <c r="V731" i="18"/>
  <c r="V732" i="18"/>
  <c r="V733" i="18"/>
  <c r="V734" i="18"/>
  <c r="V735" i="18"/>
  <c r="V736" i="18"/>
  <c r="V737" i="18"/>
  <c r="V738" i="18"/>
  <c r="V739" i="18"/>
  <c r="V740" i="18"/>
  <c r="V741" i="18"/>
  <c r="V742" i="18"/>
  <c r="V743" i="18"/>
  <c r="V744" i="18"/>
  <c r="V745" i="18"/>
  <c r="V746" i="18"/>
  <c r="V747" i="18"/>
  <c r="V748" i="18"/>
  <c r="V749" i="18"/>
  <c r="V750" i="18"/>
  <c r="V751" i="18"/>
  <c r="V752" i="18"/>
  <c r="V753" i="18"/>
  <c r="V754" i="18"/>
  <c r="V755" i="18"/>
  <c r="V756" i="18"/>
  <c r="V757" i="18"/>
  <c r="V758" i="18"/>
  <c r="V759" i="18"/>
  <c r="V760" i="18"/>
  <c r="V761" i="18"/>
  <c r="V762" i="18"/>
  <c r="V763" i="18"/>
  <c r="V764" i="18"/>
  <c r="V765" i="18"/>
  <c r="V766" i="18"/>
  <c r="V767" i="18"/>
  <c r="V768" i="18"/>
  <c r="V769" i="18"/>
  <c r="V770" i="18"/>
  <c r="V771" i="18"/>
  <c r="V772" i="18"/>
  <c r="V773" i="18"/>
  <c r="V774" i="18"/>
  <c r="V775" i="18"/>
  <c r="V776" i="18"/>
  <c r="V777" i="18"/>
  <c r="V778" i="18"/>
  <c r="V779" i="18"/>
  <c r="V780" i="18"/>
  <c r="V781" i="18"/>
  <c r="V782" i="18"/>
  <c r="V783" i="18"/>
  <c r="V784" i="18"/>
  <c r="V785" i="18"/>
  <c r="V786" i="18"/>
  <c r="V787" i="18"/>
  <c r="V788" i="18"/>
  <c r="V789" i="18"/>
  <c r="V790" i="18"/>
  <c r="V791" i="18"/>
  <c r="V792" i="18"/>
  <c r="V793" i="18"/>
  <c r="V794" i="18"/>
  <c r="V795" i="18"/>
  <c r="V796" i="18"/>
  <c r="V797" i="18"/>
  <c r="V798" i="18"/>
  <c r="V799" i="18"/>
  <c r="V800" i="18"/>
  <c r="V801" i="18"/>
  <c r="V802" i="18"/>
  <c r="V803" i="18"/>
  <c r="V804" i="18"/>
  <c r="V805" i="18"/>
  <c r="V806" i="18"/>
  <c r="V807" i="18"/>
  <c r="V808" i="18"/>
  <c r="V809" i="18"/>
  <c r="V810" i="18"/>
  <c r="V811" i="18"/>
  <c r="V812" i="18"/>
  <c r="V813" i="18"/>
  <c r="V814" i="18"/>
  <c r="V815" i="18"/>
  <c r="V816" i="18"/>
  <c r="V817" i="18"/>
  <c r="V818" i="18"/>
  <c r="V819" i="18"/>
  <c r="V820" i="18"/>
  <c r="V821" i="18"/>
  <c r="V822" i="18"/>
  <c r="V823" i="18"/>
  <c r="V824" i="18"/>
  <c r="V825" i="18"/>
  <c r="V826" i="18"/>
  <c r="V827" i="18"/>
  <c r="V828" i="18"/>
  <c r="V829" i="18"/>
  <c r="V830" i="18"/>
  <c r="V831" i="18"/>
  <c r="V832" i="18"/>
  <c r="V833" i="18"/>
  <c r="V834" i="18"/>
  <c r="V835" i="18"/>
  <c r="V836" i="18"/>
  <c r="V837" i="18"/>
  <c r="V838" i="18"/>
  <c r="V839" i="18"/>
  <c r="V840" i="18"/>
  <c r="V841" i="18"/>
  <c r="V842" i="18"/>
  <c r="V843" i="18"/>
  <c r="V844" i="18"/>
  <c r="V845" i="18"/>
  <c r="V846" i="18"/>
  <c r="V847" i="18"/>
  <c r="V848" i="18"/>
  <c r="V849" i="18"/>
  <c r="V850" i="18"/>
  <c r="V851" i="18"/>
  <c r="V852" i="18"/>
  <c r="V853" i="18"/>
  <c r="V854" i="18"/>
  <c r="V855" i="18"/>
  <c r="V856" i="18"/>
  <c r="V857" i="18"/>
  <c r="V858" i="18"/>
  <c r="V859" i="18"/>
  <c r="V860" i="18"/>
  <c r="V861" i="18"/>
  <c r="V862" i="18"/>
  <c r="V863" i="18"/>
  <c r="V864" i="18"/>
  <c r="V865" i="18"/>
  <c r="V866" i="18"/>
  <c r="V867" i="18"/>
  <c r="V868" i="18"/>
  <c r="V869" i="18"/>
  <c r="V870" i="18"/>
  <c r="V871" i="18"/>
  <c r="V872" i="18"/>
  <c r="V873" i="18"/>
  <c r="V874" i="18"/>
  <c r="V875" i="18"/>
  <c r="V876" i="18"/>
  <c r="V877" i="18"/>
  <c r="V878" i="18"/>
  <c r="V879" i="18"/>
  <c r="V880" i="18"/>
  <c r="V881" i="18"/>
  <c r="V882" i="18"/>
  <c r="V883" i="18"/>
  <c r="V884" i="18"/>
  <c r="V885" i="18"/>
  <c r="V886" i="18"/>
  <c r="V887" i="18"/>
  <c r="V888" i="18"/>
  <c r="V889" i="18"/>
  <c r="V890" i="18"/>
  <c r="V891" i="18"/>
  <c r="V892" i="18"/>
  <c r="V893" i="18"/>
  <c r="V894" i="18"/>
  <c r="V895" i="18"/>
  <c r="V896" i="18"/>
  <c r="V897" i="18"/>
  <c r="V898" i="18"/>
  <c r="V899" i="18"/>
  <c r="V900" i="18"/>
  <c r="V901" i="18"/>
  <c r="V902" i="18"/>
  <c r="V903" i="18"/>
  <c r="V904" i="18"/>
  <c r="V905" i="18"/>
  <c r="V906" i="18"/>
  <c r="V907" i="18"/>
  <c r="V908" i="18"/>
  <c r="V909" i="18"/>
  <c r="V910" i="18"/>
  <c r="V911" i="18"/>
  <c r="V912" i="18"/>
  <c r="V913" i="18"/>
  <c r="V914" i="18"/>
  <c r="V915" i="18"/>
  <c r="V916" i="18"/>
  <c r="V917" i="18"/>
  <c r="V918" i="18"/>
  <c r="V919" i="18"/>
  <c r="V920" i="18"/>
  <c r="V921" i="18"/>
  <c r="V922" i="18"/>
  <c r="V923" i="18"/>
  <c r="V924" i="18"/>
  <c r="V925" i="18"/>
  <c r="V926" i="18"/>
  <c r="V927" i="18"/>
  <c r="V928" i="18"/>
  <c r="V929" i="18"/>
  <c r="V930" i="18"/>
  <c r="V931" i="18"/>
  <c r="V932" i="18"/>
  <c r="V933" i="18"/>
  <c r="V934" i="18"/>
  <c r="V935" i="18"/>
  <c r="V936" i="18"/>
  <c r="V937" i="18"/>
  <c r="V938" i="18"/>
  <c r="V939" i="18"/>
  <c r="V940" i="18"/>
  <c r="V941" i="18"/>
  <c r="V942" i="18"/>
  <c r="V943" i="18"/>
  <c r="V944" i="18"/>
  <c r="V945" i="18"/>
  <c r="V946" i="18"/>
  <c r="V947" i="18"/>
  <c r="V948" i="18"/>
  <c r="V949" i="18"/>
  <c r="V950" i="18"/>
  <c r="V951" i="18"/>
  <c r="V952" i="18"/>
  <c r="V953" i="18"/>
  <c r="V954" i="18"/>
  <c r="V955" i="18"/>
  <c r="V956" i="18"/>
  <c r="V957" i="18"/>
  <c r="V958" i="18"/>
  <c r="V959" i="18"/>
  <c r="V960" i="18"/>
  <c r="V961" i="18"/>
  <c r="V962" i="18"/>
  <c r="V963" i="18"/>
  <c r="V964" i="18"/>
  <c r="V965" i="18"/>
  <c r="V966" i="18"/>
  <c r="V967" i="18"/>
  <c r="V968" i="18"/>
  <c r="V969" i="18"/>
  <c r="V970" i="18"/>
  <c r="V971" i="18"/>
  <c r="V972" i="18"/>
  <c r="V973" i="18"/>
  <c r="V974" i="18"/>
  <c r="V975" i="18"/>
  <c r="V976" i="18"/>
  <c r="V977" i="18"/>
  <c r="V978" i="18"/>
  <c r="V979" i="18"/>
  <c r="V980" i="18"/>
  <c r="V981" i="18"/>
  <c r="V982" i="18"/>
  <c r="V983" i="18"/>
  <c r="V984" i="18"/>
  <c r="V985" i="18"/>
  <c r="V986" i="18"/>
  <c r="V987" i="18"/>
  <c r="V988" i="18"/>
  <c r="V989" i="18"/>
  <c r="V990" i="18"/>
  <c r="V991" i="18"/>
  <c r="V992" i="18"/>
  <c r="V993" i="18"/>
  <c r="V994" i="18"/>
  <c r="V995" i="18"/>
  <c r="V996" i="18"/>
  <c r="V997" i="18"/>
  <c r="V998" i="18"/>
  <c r="V999" i="18"/>
  <c r="V1000" i="18"/>
  <c r="V1001" i="18"/>
  <c r="V1002" i="18"/>
  <c r="V1003" i="18"/>
  <c r="V1004" i="18"/>
  <c r="V1005" i="18"/>
  <c r="V1006" i="18"/>
  <c r="V1007" i="18"/>
  <c r="V1008" i="18"/>
  <c r="V1009" i="18"/>
  <c r="V1010" i="18"/>
  <c r="V1011" i="18"/>
  <c r="V1012" i="18"/>
  <c r="V1013" i="18"/>
  <c r="V1014" i="18"/>
  <c r="V1015" i="18"/>
  <c r="V1016" i="18"/>
  <c r="V1017" i="18"/>
  <c r="V1018" i="18"/>
  <c r="V1019" i="18"/>
  <c r="V1020" i="18"/>
  <c r="V1021" i="18"/>
  <c r="V1022" i="18"/>
  <c r="V1023" i="18"/>
  <c r="V1024" i="18"/>
  <c r="V1025" i="18"/>
  <c r="V1026" i="18"/>
  <c r="V1027" i="18"/>
  <c r="V1028" i="18"/>
  <c r="V1029" i="18"/>
  <c r="V1030" i="18"/>
  <c r="V1031" i="18"/>
  <c r="V1032" i="18"/>
  <c r="V1033" i="18"/>
  <c r="V1034" i="18"/>
  <c r="V1035" i="18"/>
  <c r="V1036" i="18"/>
  <c r="V1037" i="18"/>
  <c r="V1038" i="18"/>
  <c r="V1039" i="18"/>
  <c r="V1040" i="18"/>
  <c r="V1041" i="18"/>
  <c r="V1042" i="18"/>
  <c r="V1043" i="18"/>
  <c r="V1044" i="18"/>
  <c r="V1045" i="18"/>
  <c r="V1046" i="18"/>
  <c r="V1047" i="18"/>
  <c r="V1048" i="18"/>
  <c r="V1049" i="18"/>
  <c r="V1050" i="18"/>
  <c r="V1051" i="18"/>
  <c r="V1052" i="18"/>
  <c r="V1053" i="18"/>
  <c r="V1054" i="18"/>
  <c r="V1055" i="18"/>
  <c r="V1056" i="18"/>
  <c r="V1057" i="18"/>
  <c r="V1058" i="18"/>
  <c r="V1059" i="18"/>
  <c r="V1060" i="18"/>
  <c r="V1061" i="18"/>
  <c r="V1062" i="18"/>
  <c r="V1063" i="18"/>
  <c r="V1064" i="18"/>
  <c r="V1065" i="18"/>
  <c r="V1066" i="18"/>
  <c r="V1067" i="18"/>
  <c r="V1068" i="18"/>
  <c r="V1069" i="18"/>
  <c r="V1070" i="18"/>
  <c r="V1071" i="18"/>
  <c r="V1072" i="18"/>
  <c r="V1073" i="18"/>
  <c r="V1074" i="18"/>
  <c r="V1075" i="18"/>
  <c r="V1076" i="18"/>
  <c r="V1077" i="18"/>
  <c r="V1078" i="18"/>
  <c r="V1079" i="18"/>
  <c r="V1080" i="18"/>
  <c r="V1081" i="18"/>
  <c r="V1082" i="18"/>
  <c r="V1083" i="18"/>
  <c r="V1084" i="18"/>
  <c r="V1085" i="18"/>
  <c r="V1086" i="18"/>
  <c r="V1087" i="18"/>
  <c r="V1088" i="18"/>
  <c r="V1089" i="18"/>
  <c r="V1090" i="18"/>
  <c r="V1091" i="18"/>
  <c r="V1092" i="18"/>
  <c r="V1093" i="18"/>
  <c r="V1094" i="18"/>
  <c r="V1095" i="18"/>
  <c r="V1096" i="18"/>
  <c r="V1097" i="18"/>
  <c r="V1098" i="18"/>
  <c r="V1099" i="18"/>
  <c r="V1100" i="18"/>
  <c r="V1101" i="18"/>
  <c r="V1102" i="18"/>
  <c r="V1103" i="18"/>
  <c r="V1104" i="18"/>
  <c r="V1105" i="18"/>
  <c r="V1106" i="18"/>
  <c r="V1107" i="18"/>
  <c r="V1108" i="18"/>
  <c r="V1109" i="18"/>
  <c r="V1110" i="18"/>
  <c r="V1111" i="18"/>
  <c r="V1112" i="18"/>
  <c r="V1113" i="18"/>
  <c r="V1114" i="18"/>
  <c r="V1115" i="18"/>
  <c r="V1116" i="18"/>
  <c r="V1117" i="18"/>
  <c r="V1118" i="18"/>
  <c r="V1119" i="18"/>
  <c r="V1120" i="18"/>
  <c r="V1121" i="18"/>
  <c r="V1122" i="18"/>
  <c r="V1123" i="18"/>
  <c r="V1124" i="18"/>
  <c r="V1125" i="18"/>
  <c r="V1126" i="18"/>
  <c r="V1127" i="18"/>
  <c r="V1128" i="18"/>
  <c r="V1129" i="18"/>
  <c r="V1130" i="18"/>
  <c r="V1131" i="18"/>
  <c r="V1132" i="18"/>
  <c r="V1133" i="18"/>
  <c r="V1134" i="18"/>
  <c r="V1135" i="18"/>
  <c r="V1136" i="18"/>
  <c r="V1137" i="18"/>
  <c r="V1138" i="18"/>
  <c r="V1139" i="18"/>
  <c r="V1140" i="18"/>
  <c r="V1141" i="18"/>
  <c r="V1142" i="18"/>
  <c r="V1143" i="18"/>
  <c r="V1144" i="18"/>
  <c r="V1145" i="18"/>
  <c r="V1146" i="18"/>
  <c r="V1147" i="18"/>
  <c r="V1148" i="18"/>
  <c r="V1149" i="18"/>
  <c r="V1150" i="18"/>
  <c r="V1151" i="18"/>
  <c r="V1152" i="18"/>
  <c r="V1153" i="18"/>
  <c r="V1154" i="18"/>
  <c r="V1155" i="18"/>
  <c r="V1156" i="18"/>
  <c r="V1157" i="18"/>
  <c r="V1158" i="18"/>
  <c r="V1159" i="18"/>
  <c r="V1160" i="18"/>
  <c r="V1161" i="18"/>
  <c r="V1162" i="18"/>
  <c r="V1163" i="18"/>
  <c r="V1164" i="18"/>
  <c r="V1165" i="18"/>
  <c r="V1166" i="18"/>
  <c r="V1167" i="18"/>
  <c r="V1168" i="18"/>
  <c r="V1169" i="18"/>
  <c r="V1170" i="18"/>
  <c r="V1171" i="18"/>
  <c r="V1172" i="18"/>
  <c r="V1173" i="18"/>
  <c r="V1174" i="18"/>
  <c r="V1175" i="18"/>
  <c r="V1176" i="18"/>
  <c r="V1177" i="18"/>
  <c r="V1178" i="18"/>
  <c r="V1179" i="18"/>
  <c r="V1180" i="18"/>
  <c r="V1181" i="18"/>
  <c r="V1182" i="18"/>
  <c r="V1183" i="18"/>
  <c r="V1184" i="18"/>
  <c r="V1185" i="18"/>
  <c r="V1186" i="18"/>
  <c r="V1187" i="18"/>
  <c r="V1188" i="18"/>
  <c r="V1189" i="18"/>
  <c r="V1190" i="18"/>
  <c r="V1191" i="18"/>
  <c r="V1192" i="18"/>
  <c r="V1193" i="18"/>
  <c r="V1194" i="18"/>
  <c r="V1195" i="18"/>
  <c r="V1196" i="18"/>
  <c r="V1197" i="18"/>
  <c r="V1198" i="18"/>
  <c r="V1199" i="18"/>
  <c r="V1200" i="18"/>
  <c r="V1201" i="18"/>
  <c r="V1202" i="18"/>
  <c r="V1203" i="18"/>
  <c r="V1204" i="18"/>
  <c r="V1205" i="18"/>
  <c r="V1206" i="18"/>
  <c r="V1207" i="18"/>
  <c r="V1208" i="18"/>
  <c r="V1209" i="18"/>
  <c r="V1210" i="18"/>
  <c r="V1211" i="18"/>
  <c r="V1212" i="18"/>
  <c r="V1213" i="18"/>
  <c r="V1214" i="18"/>
  <c r="V1215" i="18"/>
  <c r="V1216" i="18"/>
  <c r="V1217" i="18"/>
  <c r="V1218" i="18"/>
  <c r="V1219" i="18"/>
  <c r="V1220" i="18"/>
  <c r="V1221" i="18"/>
  <c r="V1222" i="18"/>
  <c r="V1223" i="18"/>
  <c r="V1224" i="18"/>
  <c r="V1225" i="18"/>
  <c r="V1226" i="18"/>
  <c r="V1227" i="18"/>
  <c r="V1228" i="18"/>
  <c r="V1229" i="18"/>
  <c r="V1230" i="18"/>
  <c r="V1231" i="18"/>
  <c r="V1232" i="18"/>
  <c r="V1233" i="18"/>
  <c r="V1234" i="18"/>
  <c r="V1235" i="18"/>
  <c r="V1236" i="18"/>
  <c r="V1237" i="18"/>
  <c r="V1238" i="18"/>
  <c r="V1239" i="18"/>
  <c r="V1240" i="18"/>
  <c r="V1241" i="18"/>
  <c r="V1242" i="18"/>
  <c r="V1243" i="18"/>
  <c r="V1244" i="18"/>
  <c r="V1245" i="18"/>
  <c r="V1246" i="18"/>
  <c r="V1247" i="18"/>
  <c r="V1248" i="18"/>
  <c r="V1249" i="18"/>
  <c r="V1250" i="18"/>
  <c r="V1251" i="18"/>
  <c r="V1252" i="18"/>
  <c r="V1253" i="18"/>
  <c r="V1254" i="18"/>
  <c r="V1255" i="18"/>
  <c r="V1256" i="18"/>
  <c r="V1257" i="18"/>
  <c r="V1258" i="18"/>
  <c r="V1259" i="18"/>
  <c r="V1260" i="18"/>
  <c r="V1261" i="18"/>
  <c r="V1262" i="18"/>
  <c r="V1263" i="18"/>
  <c r="V1264" i="18"/>
  <c r="V1265" i="18"/>
  <c r="V1266" i="18"/>
  <c r="V1267" i="18"/>
  <c r="V1268" i="18"/>
  <c r="V1269" i="18"/>
  <c r="V1270" i="18"/>
  <c r="V1271" i="18"/>
  <c r="V1272" i="18"/>
  <c r="V1273" i="18"/>
  <c r="V1274" i="18"/>
  <c r="V1275" i="18"/>
  <c r="V1276" i="18"/>
  <c r="V1277" i="18"/>
  <c r="V1278" i="18"/>
  <c r="V1279" i="18"/>
  <c r="V1280" i="18"/>
  <c r="V1281" i="18"/>
  <c r="V1282" i="18"/>
  <c r="V1283" i="18"/>
  <c r="V1284" i="18"/>
  <c r="V1285" i="18"/>
  <c r="V1286" i="18"/>
  <c r="V1287" i="18"/>
  <c r="V1288" i="18"/>
  <c r="V1289" i="18"/>
  <c r="V1290" i="18"/>
  <c r="V1291" i="18"/>
  <c r="V1292" i="18"/>
  <c r="V1293" i="18"/>
  <c r="V1294" i="18"/>
  <c r="V1295" i="18"/>
  <c r="V1296" i="18"/>
  <c r="V1297" i="18"/>
  <c r="V1298" i="18"/>
  <c r="V1299" i="18"/>
  <c r="V1300" i="18"/>
  <c r="V1301" i="18"/>
  <c r="V1302" i="18"/>
  <c r="V1303" i="18"/>
  <c r="V1304" i="18"/>
  <c r="V1305" i="18"/>
  <c r="V1306" i="18"/>
  <c r="V1307" i="18"/>
  <c r="V1308" i="18"/>
  <c r="V1309" i="18"/>
  <c r="V1310" i="18"/>
  <c r="V1311" i="18"/>
  <c r="V1312" i="18"/>
  <c r="V1313" i="18"/>
  <c r="V1314" i="18"/>
  <c r="V1315" i="18"/>
  <c r="V1316" i="18"/>
  <c r="V1317" i="18"/>
  <c r="V1318" i="18"/>
  <c r="V1319" i="18"/>
  <c r="V1320" i="18"/>
  <c r="V1321" i="18"/>
  <c r="V1322" i="18"/>
  <c r="V1323" i="18"/>
  <c r="V1324" i="18"/>
  <c r="V1325" i="18"/>
  <c r="V1326" i="18"/>
  <c r="V1327" i="18"/>
  <c r="V1328" i="18"/>
  <c r="V1329" i="18"/>
  <c r="V1330" i="18"/>
  <c r="V1331" i="18"/>
  <c r="V1332" i="18"/>
  <c r="V1333" i="18"/>
  <c r="V1334" i="18"/>
  <c r="V1335" i="18"/>
  <c r="V1336" i="18"/>
  <c r="V1337" i="18"/>
  <c r="V1338" i="18"/>
  <c r="V1339" i="18"/>
  <c r="V1340" i="18"/>
  <c r="V1341" i="18"/>
  <c r="V1342" i="18"/>
  <c r="V1343" i="18"/>
  <c r="V1344" i="18"/>
  <c r="V1345" i="18"/>
  <c r="V1346" i="18"/>
  <c r="V1347" i="18"/>
  <c r="V1348" i="18"/>
  <c r="V1349" i="18"/>
  <c r="V1350" i="18"/>
  <c r="V1351" i="18"/>
  <c r="V1352" i="18"/>
  <c r="V1353" i="18"/>
  <c r="V1354" i="18"/>
  <c r="V1355" i="18"/>
  <c r="V1356" i="18"/>
  <c r="V1357" i="18"/>
  <c r="V1358" i="18"/>
  <c r="V1359" i="18"/>
  <c r="V1360" i="18"/>
  <c r="V1361" i="18"/>
  <c r="V1362" i="18"/>
  <c r="V1363" i="18"/>
  <c r="V1364" i="18"/>
  <c r="V1365" i="18"/>
  <c r="V1366" i="18"/>
  <c r="V1367" i="18"/>
  <c r="V1368" i="18"/>
  <c r="V1369" i="18"/>
  <c r="V1370" i="18"/>
  <c r="V1371" i="18"/>
  <c r="V1372" i="18"/>
  <c r="V1373" i="18"/>
  <c r="V1374" i="18"/>
  <c r="V1375" i="18"/>
  <c r="V1376" i="18"/>
  <c r="V1377" i="18"/>
  <c r="V1378" i="18"/>
  <c r="V1379" i="18"/>
  <c r="V1380" i="18"/>
  <c r="V1381" i="18"/>
  <c r="V1382" i="18"/>
  <c r="V1383" i="18"/>
  <c r="V1384" i="18"/>
  <c r="V1385" i="18"/>
  <c r="V1386" i="18"/>
  <c r="V1387" i="18"/>
  <c r="V1388" i="18"/>
  <c r="V1389" i="18"/>
  <c r="V1390" i="18"/>
  <c r="V1391" i="18"/>
  <c r="V1392" i="18"/>
  <c r="V1393" i="18"/>
  <c r="V1394" i="18"/>
  <c r="V1395" i="18"/>
  <c r="V1396" i="18"/>
  <c r="V1397" i="18"/>
  <c r="V1398" i="18"/>
  <c r="V1399" i="18"/>
  <c r="V1400" i="18"/>
  <c r="V1401" i="18"/>
  <c r="V1402" i="18"/>
  <c r="V1403" i="18"/>
  <c r="V1404" i="18"/>
  <c r="V1405" i="18"/>
  <c r="V1406" i="18"/>
  <c r="V1407" i="18"/>
  <c r="V1408" i="18"/>
  <c r="V1409" i="18"/>
  <c r="V1410" i="18"/>
  <c r="V1411" i="18"/>
  <c r="V1412" i="18"/>
  <c r="V1413" i="18"/>
  <c r="V1414" i="18"/>
  <c r="V1415" i="18"/>
  <c r="V1416" i="18"/>
  <c r="V1417" i="18"/>
  <c r="V1418" i="18"/>
  <c r="V1419" i="18"/>
  <c r="V1420" i="18"/>
  <c r="V1421" i="18"/>
  <c r="V1422" i="18"/>
  <c r="V1423" i="18"/>
  <c r="V1424" i="18"/>
  <c r="V1425" i="18"/>
  <c r="V1426" i="18"/>
  <c r="V1427" i="18"/>
  <c r="V1428" i="18"/>
  <c r="V1429" i="18"/>
  <c r="V1430" i="18"/>
  <c r="V1431" i="18"/>
  <c r="V1432" i="18"/>
  <c r="V1433" i="18"/>
  <c r="V1434" i="18"/>
  <c r="V1435" i="18"/>
  <c r="V1436" i="18"/>
  <c r="V1437" i="18"/>
  <c r="V1438" i="18"/>
  <c r="V1439" i="18"/>
  <c r="V1440" i="18"/>
  <c r="V1441" i="18"/>
  <c r="V1442" i="18"/>
  <c r="V1443" i="18"/>
  <c r="V1444" i="18"/>
  <c r="V1445" i="18"/>
  <c r="V1446" i="18"/>
  <c r="V1447" i="18"/>
  <c r="V1448" i="18"/>
  <c r="V1449" i="18"/>
  <c r="V1450" i="18"/>
  <c r="V1451" i="18"/>
  <c r="V1452" i="18"/>
  <c r="V1453" i="18"/>
  <c r="V1454" i="18"/>
  <c r="V1455" i="18"/>
  <c r="V1456" i="18"/>
  <c r="V1457" i="18"/>
  <c r="V1458" i="18"/>
  <c r="V1459" i="18"/>
  <c r="V1460" i="18"/>
  <c r="V1461" i="18"/>
  <c r="V1462" i="18"/>
  <c r="V1463" i="18"/>
  <c r="V1464" i="18"/>
  <c r="V1465" i="18"/>
  <c r="V1466" i="18"/>
  <c r="V1467" i="18"/>
  <c r="V1468" i="18"/>
  <c r="V1469" i="18"/>
  <c r="V1470" i="18"/>
  <c r="V1471" i="18"/>
  <c r="V1472" i="18"/>
  <c r="V1473" i="18"/>
  <c r="V1474" i="18"/>
  <c r="V1475" i="18"/>
  <c r="V1476" i="18"/>
  <c r="V1477" i="18"/>
  <c r="V1478" i="18"/>
  <c r="V1479" i="18"/>
  <c r="V1480" i="18"/>
  <c r="V1481" i="18"/>
  <c r="V1482" i="18"/>
  <c r="V1483" i="18"/>
  <c r="V1484" i="18"/>
  <c r="V1485" i="18"/>
  <c r="V1486" i="18"/>
  <c r="V1487" i="18"/>
  <c r="V1488" i="18"/>
  <c r="V1489" i="18"/>
  <c r="V1490" i="18"/>
  <c r="V1491" i="18"/>
  <c r="V1492" i="18"/>
  <c r="V1493" i="18"/>
  <c r="V1494" i="18"/>
  <c r="V1495" i="18"/>
  <c r="V1496" i="18"/>
  <c r="V1497" i="18"/>
  <c r="V1498" i="18"/>
  <c r="V1499" i="18"/>
  <c r="V1500" i="18"/>
  <c r="V1501" i="18"/>
  <c r="V1502" i="18"/>
  <c r="V1503" i="18"/>
  <c r="V1504" i="18"/>
  <c r="V1505" i="18"/>
  <c r="V1506" i="18"/>
  <c r="V1507" i="18"/>
  <c r="V1508" i="18"/>
  <c r="V1509" i="18"/>
  <c r="V1510" i="18"/>
  <c r="V1511" i="18"/>
  <c r="V1512" i="18"/>
  <c r="V1513" i="18"/>
  <c r="V1514" i="18"/>
  <c r="V1515" i="18"/>
  <c r="V1516" i="18"/>
  <c r="V1517" i="18"/>
  <c r="V1518" i="18"/>
  <c r="V1519" i="18"/>
  <c r="V1520" i="18"/>
  <c r="V1521" i="18"/>
  <c r="V1522" i="18"/>
  <c r="V1523" i="18"/>
  <c r="V1524" i="18"/>
  <c r="V1525" i="18"/>
  <c r="V1526" i="18"/>
  <c r="V1527" i="18"/>
  <c r="V1528" i="18"/>
  <c r="V1529" i="18"/>
  <c r="V1530" i="18"/>
  <c r="V1531" i="18"/>
  <c r="V1532" i="18"/>
  <c r="V1533" i="18"/>
  <c r="V1534" i="18"/>
  <c r="V1535" i="18"/>
  <c r="V1536" i="18"/>
  <c r="V1537" i="18"/>
  <c r="V1538" i="18"/>
  <c r="V1539" i="18"/>
  <c r="V1540" i="18"/>
  <c r="V1541" i="18"/>
  <c r="V1542" i="18"/>
  <c r="V1543" i="18"/>
  <c r="V1544" i="18"/>
  <c r="V1545" i="18"/>
  <c r="V1546" i="18"/>
  <c r="V1547" i="18"/>
  <c r="V1548" i="18"/>
  <c r="V1549" i="18"/>
  <c r="V1550" i="18"/>
  <c r="V1551" i="18"/>
  <c r="V1552" i="18"/>
  <c r="V1553" i="18"/>
  <c r="V1554" i="18"/>
  <c r="V1555" i="18"/>
  <c r="V1556" i="18"/>
  <c r="V1557" i="18"/>
  <c r="V1558" i="18"/>
  <c r="V1559" i="18"/>
  <c r="V1560" i="18"/>
  <c r="V1561" i="18"/>
  <c r="V1562" i="18"/>
  <c r="V1563" i="18"/>
  <c r="V1564" i="18"/>
  <c r="V1565" i="18"/>
  <c r="V1566" i="18"/>
  <c r="V1567" i="18"/>
  <c r="V1568" i="18"/>
  <c r="V1569" i="18"/>
  <c r="V1570" i="18"/>
  <c r="V1571" i="18"/>
  <c r="V1572" i="18"/>
  <c r="V1573" i="18"/>
  <c r="V1574" i="18"/>
  <c r="V1575" i="18"/>
  <c r="V1576" i="18"/>
  <c r="V1577" i="18"/>
  <c r="V1578" i="18"/>
  <c r="V1579" i="18"/>
  <c r="V1580" i="18"/>
  <c r="V1581" i="18"/>
  <c r="V1582" i="18"/>
  <c r="V1583" i="18"/>
  <c r="V1584" i="18"/>
  <c r="V1585" i="18"/>
  <c r="V1586" i="18"/>
  <c r="V1587" i="18"/>
  <c r="V1588" i="18"/>
  <c r="V1589" i="18"/>
  <c r="V1590" i="18"/>
  <c r="V1591" i="18"/>
  <c r="V1592" i="18"/>
  <c r="V1593" i="18"/>
  <c r="V1594" i="18"/>
  <c r="V1595" i="18"/>
  <c r="V1596" i="18"/>
  <c r="V1597" i="18"/>
  <c r="V1598" i="18"/>
  <c r="V1599" i="18"/>
  <c r="V1600" i="18"/>
  <c r="V1601" i="18"/>
  <c r="V1602" i="18"/>
  <c r="V1603" i="18"/>
  <c r="V1604" i="18"/>
  <c r="V1605" i="18"/>
  <c r="V1606" i="18"/>
  <c r="V1607" i="18"/>
  <c r="V1608" i="18"/>
  <c r="V1609" i="18"/>
  <c r="V1610" i="18"/>
  <c r="V1611" i="18"/>
  <c r="V1612" i="18"/>
  <c r="V1613" i="18"/>
  <c r="V1614" i="18"/>
  <c r="V1615" i="18"/>
  <c r="V1616" i="18"/>
  <c r="V1617" i="18"/>
  <c r="V1618" i="18"/>
  <c r="V1619" i="18"/>
  <c r="V1620" i="18"/>
  <c r="V1621" i="18"/>
  <c r="V1622" i="18"/>
  <c r="V1623" i="18"/>
  <c r="V1624" i="18"/>
  <c r="V1625" i="18"/>
  <c r="V1626" i="18"/>
  <c r="V1627" i="18"/>
  <c r="V1628" i="18"/>
  <c r="V1629" i="18"/>
  <c r="V1630" i="18"/>
  <c r="V1631" i="18"/>
  <c r="V1632" i="18"/>
  <c r="V1633" i="18"/>
  <c r="V1634" i="18"/>
  <c r="V1635" i="18"/>
  <c r="V1636" i="18"/>
  <c r="V1637" i="18"/>
  <c r="V1638" i="18"/>
  <c r="V1639" i="18"/>
  <c r="V1640" i="18"/>
  <c r="V1641" i="18"/>
  <c r="V1642" i="18"/>
  <c r="V1643" i="18"/>
  <c r="V1644" i="18"/>
  <c r="V1645" i="18"/>
  <c r="V1646" i="18"/>
  <c r="V1647" i="18"/>
  <c r="V1648" i="18"/>
  <c r="V1649" i="18"/>
  <c r="V1650" i="18"/>
  <c r="V1651" i="18"/>
  <c r="V1652" i="18"/>
  <c r="V1653" i="18"/>
  <c r="V1654" i="18"/>
  <c r="V1655" i="18"/>
  <c r="V1656" i="18"/>
  <c r="V1657" i="18"/>
  <c r="V1658" i="18"/>
  <c r="V1659" i="18"/>
  <c r="V1660" i="18"/>
  <c r="V1661" i="18"/>
  <c r="V1662" i="18"/>
  <c r="V1663" i="18"/>
  <c r="V1664" i="18"/>
  <c r="V1665" i="18"/>
  <c r="V1666" i="18"/>
  <c r="V1667" i="18"/>
  <c r="V1668" i="18"/>
  <c r="V1669" i="18"/>
  <c r="V1670" i="18"/>
  <c r="V1671" i="18"/>
  <c r="V1672" i="18"/>
  <c r="V1673" i="18"/>
  <c r="V1674" i="18"/>
  <c r="V1675" i="18"/>
  <c r="V1676" i="18"/>
  <c r="V1677" i="18"/>
  <c r="V1678" i="18"/>
  <c r="V1679" i="18"/>
  <c r="V1680" i="18"/>
  <c r="V1681" i="18"/>
  <c r="V1682" i="18"/>
  <c r="V1683" i="18"/>
  <c r="V1684" i="18"/>
  <c r="V1685" i="18"/>
  <c r="V1686" i="18"/>
  <c r="V1687" i="18"/>
  <c r="V1688" i="18"/>
  <c r="V1689" i="18"/>
  <c r="V1690" i="18"/>
  <c r="V1691" i="18"/>
  <c r="V1692" i="18"/>
  <c r="V1693" i="18"/>
  <c r="V1694" i="18"/>
  <c r="V1695" i="18"/>
  <c r="V1696" i="18"/>
  <c r="V1697" i="18"/>
  <c r="V1698" i="18"/>
  <c r="V1699" i="18"/>
  <c r="V1700" i="18"/>
  <c r="V1701" i="18"/>
  <c r="V1702" i="18"/>
  <c r="V1703" i="18"/>
  <c r="V1704" i="18"/>
  <c r="V1705" i="18"/>
  <c r="V1706" i="18"/>
  <c r="V1707" i="18"/>
  <c r="V1708" i="18"/>
  <c r="V1709" i="18"/>
  <c r="V1710" i="18"/>
  <c r="V1711" i="18"/>
  <c r="V1712" i="18"/>
  <c r="V1713" i="18"/>
  <c r="V1714" i="18"/>
  <c r="V1715" i="18"/>
  <c r="V1716" i="18"/>
  <c r="V1717" i="18"/>
  <c r="V1718" i="18"/>
  <c r="V1719" i="18"/>
  <c r="V1720" i="18"/>
  <c r="V1721" i="18"/>
  <c r="V1722" i="18"/>
  <c r="V1723" i="18"/>
  <c r="V1724" i="18"/>
  <c r="V1725" i="18"/>
  <c r="V1726" i="18"/>
  <c r="V1727" i="18"/>
  <c r="V1728" i="18"/>
  <c r="V1729" i="18"/>
  <c r="V1730" i="18"/>
  <c r="V1731" i="18"/>
  <c r="V1732" i="18"/>
  <c r="V1733" i="18"/>
  <c r="V1734" i="18"/>
  <c r="V1735" i="18"/>
  <c r="V1736" i="18"/>
  <c r="V1737" i="18"/>
  <c r="V1738" i="18"/>
  <c r="V1739" i="18"/>
  <c r="V1740" i="18"/>
  <c r="V1741" i="18"/>
  <c r="V1742" i="18"/>
  <c r="V1743" i="18"/>
  <c r="V1744" i="18"/>
  <c r="V1745" i="18"/>
  <c r="V1746" i="18"/>
  <c r="V1747" i="18"/>
  <c r="V1748" i="18"/>
  <c r="V1749" i="18"/>
  <c r="V1750" i="18"/>
  <c r="V1751" i="18"/>
  <c r="V1752" i="18"/>
  <c r="V1753" i="18"/>
  <c r="V1754" i="18"/>
  <c r="V1755" i="18"/>
  <c r="V1756" i="18"/>
  <c r="V1757" i="18"/>
  <c r="V1758" i="18"/>
  <c r="V1759" i="18"/>
  <c r="V1760" i="18"/>
  <c r="V1761" i="18"/>
  <c r="V1762" i="18"/>
  <c r="V1763" i="18"/>
  <c r="V1764" i="18"/>
  <c r="V1765" i="18"/>
  <c r="V1766" i="18"/>
  <c r="V1767" i="18"/>
  <c r="V1768" i="18"/>
  <c r="V1769" i="18"/>
  <c r="V1770" i="18"/>
  <c r="V1771" i="18"/>
  <c r="V1772" i="18"/>
  <c r="V1773" i="18"/>
  <c r="V1774" i="18"/>
  <c r="V1775" i="18"/>
  <c r="V1776" i="18"/>
  <c r="V1777" i="18"/>
  <c r="V1778" i="18"/>
  <c r="V1779" i="18"/>
  <c r="V1780" i="18"/>
  <c r="V1781" i="18"/>
  <c r="V1782" i="18"/>
  <c r="V1783" i="18"/>
  <c r="V1784" i="18"/>
  <c r="V1785" i="18"/>
  <c r="V1786" i="18"/>
  <c r="V1787" i="18"/>
  <c r="V1788" i="18"/>
  <c r="V1789" i="18"/>
  <c r="V1790" i="18"/>
  <c r="V1791" i="18"/>
  <c r="V1792" i="18"/>
  <c r="V1793" i="18"/>
  <c r="V1794" i="18"/>
  <c r="V1795" i="18"/>
  <c r="V1796" i="18"/>
  <c r="V1797" i="18"/>
  <c r="V1798" i="18"/>
  <c r="V1799" i="18"/>
  <c r="V1800" i="18"/>
  <c r="V1801" i="18"/>
  <c r="V1802" i="18"/>
  <c r="V1803" i="18"/>
  <c r="V1804" i="18"/>
  <c r="V1805" i="18"/>
  <c r="V1806" i="18"/>
  <c r="V1807" i="18"/>
  <c r="V1808" i="18"/>
  <c r="V1809" i="18"/>
  <c r="V1810" i="18"/>
  <c r="V1811" i="18"/>
  <c r="V1812" i="18"/>
  <c r="V1813" i="18"/>
  <c r="V1814" i="18"/>
  <c r="V1815" i="18"/>
  <c r="V1816" i="18"/>
  <c r="V1817" i="18"/>
  <c r="V1818" i="18"/>
  <c r="V1819" i="18"/>
  <c r="V1820" i="18"/>
  <c r="V1821" i="18"/>
  <c r="V1822" i="18"/>
  <c r="V1823" i="18"/>
  <c r="V1824" i="18"/>
  <c r="V1825" i="18"/>
  <c r="V1826" i="18"/>
  <c r="V1827" i="18"/>
  <c r="V1828" i="18"/>
  <c r="V1829" i="18"/>
  <c r="V1830" i="18"/>
  <c r="V1831" i="18"/>
  <c r="V1832" i="18"/>
  <c r="V1833" i="18"/>
  <c r="V1834" i="18"/>
  <c r="V1835" i="18"/>
  <c r="V1836" i="18"/>
  <c r="V1837" i="18"/>
  <c r="V1838" i="18"/>
  <c r="V1839" i="18"/>
  <c r="V1840" i="18"/>
  <c r="V1841" i="18"/>
  <c r="V1842" i="18"/>
  <c r="V1843" i="18"/>
  <c r="V1844" i="18"/>
  <c r="V1845" i="18"/>
  <c r="V1846" i="18"/>
  <c r="V1847" i="18"/>
  <c r="V1848" i="18"/>
  <c r="V1849" i="18"/>
  <c r="V1850" i="18"/>
  <c r="V1851" i="18"/>
  <c r="V1852" i="18"/>
  <c r="V1853" i="18"/>
  <c r="V1854" i="18"/>
  <c r="V1855" i="18"/>
  <c r="V1856" i="18"/>
  <c r="V1857" i="18"/>
  <c r="V1858" i="18"/>
  <c r="V1859" i="18"/>
  <c r="V1860" i="18"/>
  <c r="V1861" i="18"/>
  <c r="V1862" i="18"/>
  <c r="V1863" i="18"/>
  <c r="V1864" i="18"/>
  <c r="V1865" i="18"/>
  <c r="V1866" i="18"/>
  <c r="V1867" i="18"/>
  <c r="V1868" i="18"/>
  <c r="V1869" i="18"/>
  <c r="V1870" i="18"/>
  <c r="V1871" i="18"/>
  <c r="V1872" i="18"/>
  <c r="V1873" i="18"/>
  <c r="V1874" i="18"/>
  <c r="V1875" i="18"/>
  <c r="V1876" i="18"/>
  <c r="V1877" i="18"/>
  <c r="V1878" i="18"/>
  <c r="V1879" i="18"/>
  <c r="V1880" i="18"/>
  <c r="V1881" i="18"/>
  <c r="V1882" i="18"/>
  <c r="V1883" i="18"/>
  <c r="V1884" i="18"/>
  <c r="V1885" i="18"/>
  <c r="V1886" i="18"/>
  <c r="V1887" i="18"/>
  <c r="V1888" i="18"/>
  <c r="V1889" i="18"/>
  <c r="V1890" i="18"/>
  <c r="V1891" i="18"/>
  <c r="V1892" i="18"/>
  <c r="V1893" i="18"/>
  <c r="V1894" i="18"/>
  <c r="V1895" i="18"/>
  <c r="V1896" i="18"/>
  <c r="V1897" i="18"/>
  <c r="V1898" i="18"/>
  <c r="V1899" i="18"/>
  <c r="V1900" i="18"/>
  <c r="V1901" i="18"/>
  <c r="V1902" i="18"/>
  <c r="V1903" i="18"/>
  <c r="V1904" i="18"/>
  <c r="V1905" i="18"/>
  <c r="V1906" i="18"/>
  <c r="V1907" i="18"/>
  <c r="V1908" i="18"/>
  <c r="V1909" i="18"/>
  <c r="V1910" i="18"/>
  <c r="V1911" i="18"/>
  <c r="V1912" i="18"/>
  <c r="V1913" i="18"/>
  <c r="V1914" i="18"/>
  <c r="V1915" i="18"/>
  <c r="V1916" i="18"/>
  <c r="V1917" i="18"/>
  <c r="V1918" i="18"/>
  <c r="V1919" i="18"/>
  <c r="V1920" i="18"/>
  <c r="V1921" i="18"/>
  <c r="V1922" i="18"/>
  <c r="V1923" i="18"/>
  <c r="V1924" i="18"/>
  <c r="V1925" i="18"/>
  <c r="V1926" i="18"/>
  <c r="V1927" i="18"/>
  <c r="V1928" i="18"/>
  <c r="V1929" i="18"/>
  <c r="V1930" i="18"/>
  <c r="V1931" i="18"/>
  <c r="V1932" i="18"/>
  <c r="V1933" i="18"/>
  <c r="V1934" i="18"/>
  <c r="V1935" i="18"/>
  <c r="V1936" i="18"/>
  <c r="V1937" i="18"/>
  <c r="V1938" i="18"/>
  <c r="V1939" i="18"/>
  <c r="V1940" i="18"/>
  <c r="V1941" i="18"/>
  <c r="V1942" i="18"/>
  <c r="V1943" i="18"/>
  <c r="V1944" i="18"/>
  <c r="V1945" i="18"/>
  <c r="V1946" i="18"/>
  <c r="V1947" i="18"/>
  <c r="V1948" i="18"/>
  <c r="V1949" i="18"/>
  <c r="V1950" i="18"/>
  <c r="V1951" i="18"/>
  <c r="V1952" i="18"/>
  <c r="V1953" i="18"/>
  <c r="V1954" i="18"/>
  <c r="V1955" i="18"/>
  <c r="V1956" i="18"/>
  <c r="V1957" i="18"/>
  <c r="V1958" i="18"/>
  <c r="V1959" i="18"/>
  <c r="V1960" i="18"/>
  <c r="V1961" i="18"/>
  <c r="V1962" i="18"/>
  <c r="V1963" i="18"/>
  <c r="V1964" i="18"/>
  <c r="V1965" i="18"/>
  <c r="V1966" i="18"/>
  <c r="V1967" i="18"/>
  <c r="V1968" i="18"/>
  <c r="V1969" i="18"/>
  <c r="V1970" i="18"/>
  <c r="V1971" i="18"/>
  <c r="V1972" i="18"/>
  <c r="V1973" i="18"/>
  <c r="V1974" i="18"/>
  <c r="V1975" i="18"/>
  <c r="V1976" i="18"/>
  <c r="V1977" i="18"/>
  <c r="V1978" i="18"/>
  <c r="V1979" i="18"/>
  <c r="V1980" i="18"/>
  <c r="V1981" i="18"/>
  <c r="V1982" i="18"/>
  <c r="V1983" i="18"/>
  <c r="V1984" i="18"/>
  <c r="V1985" i="18"/>
  <c r="V1986" i="18"/>
  <c r="V1987" i="18"/>
  <c r="V1988" i="18"/>
  <c r="V1989" i="18"/>
  <c r="V1990" i="18"/>
  <c r="V1991" i="18"/>
  <c r="V1992" i="18"/>
  <c r="V1993" i="18"/>
  <c r="V1994" i="18"/>
  <c r="V1995" i="18"/>
  <c r="V1996" i="18"/>
  <c r="V1997" i="18"/>
  <c r="V1998" i="18"/>
  <c r="V1999" i="18"/>
  <c r="V2000" i="18"/>
  <c r="V2001" i="18"/>
  <c r="V2002" i="18"/>
  <c r="V2003" i="18"/>
  <c r="V2004" i="18"/>
  <c r="V2005" i="18"/>
  <c r="V2006" i="18"/>
  <c r="V2007" i="18"/>
  <c r="V2008" i="18"/>
  <c r="V2009" i="18"/>
  <c r="V2010" i="18"/>
  <c r="V2011" i="18"/>
  <c r="V2012" i="18"/>
  <c r="V2013" i="18"/>
  <c r="V2014" i="18"/>
  <c r="V2015" i="18"/>
  <c r="V2016" i="18"/>
  <c r="V2017" i="18"/>
  <c r="V2018" i="18"/>
  <c r="V2019" i="18"/>
  <c r="V2020" i="18"/>
  <c r="V2021" i="18"/>
  <c r="V2022" i="18"/>
  <c r="V2023" i="18"/>
  <c r="V2024" i="18"/>
  <c r="V2025" i="18"/>
  <c r="V2026" i="18"/>
  <c r="V2027" i="18"/>
  <c r="V2028" i="18"/>
  <c r="V2029" i="18"/>
  <c r="V2030" i="18"/>
  <c r="V2031" i="18"/>
  <c r="V2032" i="18"/>
  <c r="V2033" i="18"/>
  <c r="V2034" i="18"/>
  <c r="V2035" i="18"/>
  <c r="V2036" i="18"/>
  <c r="V2037" i="18"/>
  <c r="V2038" i="18"/>
  <c r="V2039" i="18"/>
  <c r="V2040" i="18"/>
  <c r="V2041" i="18"/>
  <c r="V2042" i="18"/>
  <c r="V2043" i="18"/>
  <c r="V2044" i="18"/>
  <c r="V2045" i="18"/>
  <c r="V2046" i="18"/>
  <c r="V2047" i="18"/>
  <c r="V2048" i="18"/>
  <c r="V2049" i="18"/>
  <c r="V2050" i="18"/>
  <c r="V2051" i="18"/>
  <c r="V2052" i="18"/>
  <c r="V2053" i="18"/>
  <c r="V2054" i="18"/>
  <c r="V2055" i="18"/>
  <c r="V2056" i="18"/>
  <c r="V2057" i="18"/>
  <c r="V2058" i="18"/>
  <c r="V2059" i="18"/>
  <c r="V2060" i="18"/>
  <c r="V2061" i="18"/>
  <c r="V2062" i="18"/>
  <c r="V2063" i="18"/>
  <c r="V2064" i="18"/>
  <c r="V2065" i="18"/>
  <c r="V2066" i="18"/>
  <c r="V2067" i="18"/>
  <c r="V2068" i="18"/>
  <c r="V2069" i="18"/>
  <c r="V2070" i="18"/>
  <c r="V2071" i="18"/>
  <c r="V2072" i="18"/>
  <c r="V2073" i="18"/>
  <c r="V2074" i="18"/>
  <c r="V2075" i="18"/>
  <c r="V2076" i="18"/>
  <c r="V2077" i="18"/>
  <c r="V2078" i="18"/>
  <c r="V2079" i="18"/>
  <c r="V2080" i="18"/>
  <c r="V2081" i="18"/>
  <c r="V2082" i="18"/>
  <c r="V2083" i="18"/>
  <c r="V2084" i="18"/>
  <c r="V2085" i="18"/>
  <c r="V2086" i="18"/>
  <c r="V2087" i="18"/>
  <c r="V2088" i="18"/>
  <c r="V2089" i="18"/>
  <c r="V2090" i="18"/>
  <c r="V2091" i="18"/>
  <c r="V2092" i="18"/>
  <c r="V2093" i="18"/>
  <c r="V2094" i="18"/>
  <c r="V2095" i="18"/>
  <c r="V2096" i="18"/>
  <c r="V2097" i="18"/>
  <c r="V2098" i="18"/>
  <c r="V2099" i="18"/>
  <c r="V2100" i="18"/>
  <c r="V2101" i="18"/>
  <c r="V2102" i="18"/>
  <c r="V2103" i="18"/>
  <c r="V2104" i="18"/>
  <c r="V2105" i="18"/>
  <c r="V2106" i="18"/>
  <c r="V2107" i="18"/>
  <c r="V2108" i="18"/>
  <c r="V2109" i="18"/>
  <c r="V2110" i="18"/>
  <c r="V2111" i="18"/>
  <c r="V2112" i="18"/>
  <c r="V2113" i="18"/>
  <c r="V2114" i="18"/>
  <c r="V2115" i="18"/>
  <c r="V2116" i="18"/>
  <c r="V2117" i="18"/>
  <c r="V2118" i="18"/>
  <c r="V2119" i="18"/>
  <c r="V2120" i="18"/>
  <c r="V2121" i="18"/>
  <c r="V2122" i="18"/>
  <c r="V2123" i="18"/>
  <c r="V2124" i="18"/>
  <c r="V2125" i="18"/>
  <c r="V2126" i="18"/>
  <c r="V2127" i="18"/>
  <c r="V2128" i="18"/>
  <c r="V2129" i="18"/>
  <c r="V2130" i="18"/>
  <c r="V2131" i="18"/>
  <c r="V2132" i="18"/>
  <c r="V2133" i="18"/>
  <c r="V2134" i="18"/>
  <c r="V2135" i="18"/>
  <c r="V2136" i="18"/>
  <c r="V2137" i="18"/>
  <c r="V2138" i="18"/>
  <c r="V2139" i="18"/>
  <c r="V2140" i="18"/>
  <c r="V2141" i="18"/>
  <c r="V2142" i="18"/>
  <c r="V2143" i="18"/>
  <c r="V2144" i="18"/>
  <c r="V2145" i="18"/>
  <c r="V2146" i="18"/>
  <c r="V2147" i="18"/>
  <c r="V2148" i="18"/>
  <c r="V2149" i="18"/>
  <c r="V2150" i="18"/>
  <c r="V2151" i="18"/>
  <c r="V2152" i="18"/>
  <c r="V2153" i="18"/>
  <c r="V2154" i="18"/>
  <c r="V2155" i="18"/>
  <c r="V2156" i="18"/>
  <c r="V2157" i="18"/>
  <c r="V2158" i="18"/>
  <c r="V2159" i="18"/>
  <c r="V2160" i="18"/>
  <c r="V2161" i="18"/>
  <c r="V2162" i="18"/>
  <c r="V2163" i="18"/>
  <c r="V2164" i="18"/>
  <c r="V2165" i="18"/>
  <c r="V2166" i="18"/>
  <c r="V2167" i="18"/>
  <c r="V2168" i="18"/>
  <c r="V2169" i="18"/>
  <c r="V2170" i="18"/>
  <c r="V2171" i="18"/>
  <c r="V2172" i="18"/>
  <c r="V2173" i="18"/>
  <c r="V2174" i="18"/>
  <c r="V2175" i="18"/>
  <c r="V2176" i="18"/>
  <c r="V2177" i="18"/>
  <c r="V2178" i="18"/>
  <c r="V2179" i="18"/>
  <c r="V2180" i="18"/>
  <c r="V2181" i="18"/>
  <c r="V2182" i="18"/>
  <c r="V2183" i="18"/>
  <c r="V2184" i="18"/>
  <c r="V2185" i="18"/>
  <c r="V2186" i="18"/>
  <c r="V2187" i="18"/>
  <c r="V2188" i="18"/>
  <c r="V2189" i="18"/>
  <c r="V2190" i="18"/>
  <c r="V2191" i="18"/>
  <c r="V2192" i="18"/>
  <c r="V2193" i="18"/>
  <c r="V2194" i="18"/>
  <c r="V2195" i="18"/>
  <c r="V2196" i="18"/>
  <c r="V2197" i="18"/>
  <c r="V2198" i="18"/>
  <c r="V2199" i="18"/>
  <c r="V2200" i="18"/>
  <c r="V2201" i="18"/>
  <c r="V2202" i="18"/>
  <c r="V2203" i="18"/>
  <c r="V2204" i="18"/>
  <c r="V2205" i="18"/>
  <c r="V2206" i="18"/>
  <c r="V2207" i="18"/>
  <c r="V2208" i="18"/>
  <c r="V2209" i="18"/>
  <c r="V2210" i="18"/>
  <c r="V2211" i="18"/>
  <c r="V2212" i="18"/>
  <c r="V2213" i="18"/>
  <c r="V2214" i="18"/>
  <c r="V2215" i="18"/>
  <c r="V2216" i="18"/>
  <c r="V2217" i="18"/>
  <c r="V2218" i="18"/>
  <c r="V2219" i="18"/>
  <c r="V2220" i="18"/>
  <c r="V2221" i="18"/>
  <c r="V2222" i="18"/>
  <c r="V2223" i="18"/>
  <c r="V2224" i="18"/>
  <c r="V2225" i="18"/>
  <c r="V2226" i="18"/>
  <c r="V2227" i="18"/>
  <c r="V2228" i="18"/>
  <c r="V2229" i="18"/>
  <c r="V2230" i="18"/>
  <c r="V2231" i="18"/>
  <c r="V2232" i="18"/>
  <c r="V2233" i="18"/>
  <c r="V2234" i="18"/>
  <c r="V2235" i="18"/>
  <c r="V2236" i="18"/>
  <c r="V2237" i="18"/>
  <c r="V2238" i="18"/>
  <c r="V2239" i="18"/>
  <c r="V2240" i="18"/>
  <c r="V2241" i="18"/>
  <c r="V2242" i="18"/>
  <c r="V2243" i="18"/>
  <c r="V2244" i="18"/>
  <c r="V2245" i="18"/>
  <c r="V2246" i="18"/>
  <c r="V2247" i="18"/>
  <c r="V2248" i="18"/>
  <c r="V2249" i="18"/>
  <c r="V2250" i="18"/>
  <c r="V2251" i="18"/>
  <c r="V2252" i="18"/>
  <c r="V2253" i="18"/>
  <c r="V2254" i="18"/>
  <c r="V2255" i="18"/>
  <c r="V2256" i="18"/>
  <c r="V2257" i="18"/>
  <c r="V2258" i="18"/>
  <c r="V2259" i="18"/>
  <c r="V2260" i="18"/>
  <c r="V2261" i="18"/>
  <c r="V2262" i="18"/>
  <c r="V2263" i="18"/>
  <c r="V2264" i="18"/>
  <c r="V2265" i="18"/>
  <c r="V2266" i="18"/>
  <c r="V2267" i="18"/>
  <c r="V2268" i="18"/>
  <c r="V2269" i="18"/>
  <c r="V2270" i="18"/>
  <c r="V2271" i="18"/>
  <c r="V2272" i="18"/>
  <c r="V2273" i="18"/>
  <c r="V2274" i="18"/>
  <c r="V2275" i="18"/>
  <c r="V2276" i="18"/>
  <c r="V2277" i="18"/>
  <c r="V2278" i="18"/>
  <c r="V2279" i="18"/>
  <c r="V2280" i="18"/>
  <c r="V2281" i="18"/>
  <c r="V2282" i="18"/>
  <c r="V2283" i="18"/>
  <c r="V2284" i="18"/>
  <c r="V2285" i="18"/>
  <c r="V2286" i="18"/>
  <c r="V2287" i="18"/>
  <c r="V2288" i="18"/>
  <c r="V2289" i="18"/>
  <c r="V2290" i="18"/>
  <c r="V2291" i="18"/>
  <c r="V2292" i="18"/>
  <c r="V2293" i="18"/>
  <c r="V2294" i="18"/>
  <c r="V2295" i="18"/>
  <c r="V2296" i="18"/>
  <c r="V2297" i="18"/>
  <c r="V2298" i="18"/>
  <c r="V2299" i="18"/>
  <c r="V2300" i="18"/>
  <c r="V2301" i="18"/>
  <c r="V2302" i="18"/>
  <c r="V2303" i="18"/>
  <c r="V2304" i="18"/>
  <c r="V2305" i="18"/>
  <c r="V2306" i="18"/>
  <c r="V2307" i="18"/>
  <c r="V2308" i="18"/>
  <c r="V2309" i="18"/>
  <c r="V2310" i="18"/>
  <c r="V2311" i="18"/>
  <c r="V2312" i="18"/>
  <c r="V2313" i="18"/>
  <c r="V2314" i="18"/>
  <c r="V2315" i="18"/>
  <c r="V2316" i="18"/>
  <c r="V2317" i="18"/>
  <c r="V2318" i="18"/>
  <c r="V2319" i="18"/>
  <c r="V2320" i="18"/>
  <c r="V2321" i="18"/>
  <c r="V2322" i="18"/>
  <c r="V2323" i="18"/>
  <c r="V2324" i="18"/>
  <c r="V2325" i="18"/>
  <c r="V2326" i="18"/>
  <c r="V2327" i="18"/>
  <c r="V2328" i="18"/>
  <c r="V2329" i="18"/>
  <c r="V2330" i="18"/>
  <c r="V2331" i="18"/>
  <c r="V2332" i="18"/>
  <c r="V2333" i="18"/>
  <c r="V2334" i="18"/>
  <c r="V2335" i="18"/>
  <c r="V2336" i="18"/>
  <c r="V2337" i="18"/>
  <c r="V2338" i="18"/>
  <c r="V2339" i="18"/>
  <c r="V2340" i="18"/>
  <c r="V2341" i="18"/>
  <c r="V2342" i="18"/>
  <c r="V2343" i="18"/>
  <c r="V2344" i="18"/>
  <c r="V2345" i="18"/>
  <c r="V2346" i="18"/>
  <c r="V2347" i="18"/>
  <c r="V2348" i="18"/>
  <c r="V2349" i="18"/>
  <c r="V2350" i="18"/>
  <c r="V2351" i="18"/>
  <c r="V2352" i="18"/>
  <c r="V2353" i="18"/>
  <c r="V2354" i="18"/>
  <c r="V2355" i="18"/>
  <c r="V2356" i="18"/>
  <c r="V2357" i="18"/>
  <c r="V2358" i="18"/>
  <c r="V2359" i="18"/>
  <c r="V2360" i="18"/>
  <c r="V2361" i="18"/>
  <c r="V2362" i="18"/>
  <c r="V2363" i="18"/>
  <c r="V2364" i="18"/>
  <c r="V2365" i="18"/>
  <c r="V2366" i="18"/>
  <c r="V2367" i="18"/>
  <c r="V2368" i="18"/>
  <c r="V2369" i="18"/>
  <c r="V2370" i="18"/>
  <c r="V2371" i="18"/>
  <c r="V2372" i="18"/>
  <c r="V2373" i="18"/>
  <c r="V2374" i="18"/>
  <c r="V2375" i="18"/>
  <c r="V2376" i="18"/>
  <c r="V2377" i="18"/>
  <c r="V2378" i="18"/>
  <c r="V2379" i="18"/>
  <c r="V2380" i="18"/>
  <c r="V2381" i="18"/>
  <c r="V2382" i="18"/>
  <c r="V2383" i="18"/>
  <c r="V2384" i="18"/>
  <c r="V2385" i="18"/>
  <c r="V2386" i="18"/>
  <c r="V2387" i="18"/>
  <c r="V2388" i="18"/>
  <c r="V2389" i="18"/>
  <c r="V2390" i="18"/>
  <c r="V2391" i="18"/>
  <c r="V2392" i="18"/>
  <c r="V2393" i="18"/>
  <c r="V2394" i="18"/>
  <c r="V2395" i="18"/>
  <c r="V2396" i="18"/>
  <c r="V2397" i="18"/>
  <c r="V2398" i="18"/>
  <c r="V2399" i="18"/>
  <c r="V2400" i="18"/>
  <c r="V2401" i="18"/>
  <c r="V2402" i="18"/>
  <c r="V2403" i="18"/>
  <c r="V2404" i="18"/>
  <c r="V2405" i="18"/>
  <c r="V2406" i="18"/>
  <c r="V2407" i="18"/>
  <c r="V2408" i="18"/>
  <c r="V2409" i="18"/>
  <c r="V2410" i="18"/>
  <c r="V2411" i="18"/>
  <c r="V2412" i="18"/>
  <c r="V2413" i="18"/>
  <c r="V2414" i="18"/>
  <c r="V2415" i="18"/>
  <c r="V2416" i="18"/>
  <c r="V2417" i="18"/>
  <c r="V2418" i="18"/>
  <c r="V2419" i="18"/>
  <c r="V2420" i="18"/>
  <c r="V2421" i="18"/>
  <c r="V2422" i="18"/>
  <c r="V2423" i="18"/>
  <c r="V2424" i="18"/>
  <c r="V2425" i="18"/>
  <c r="V2426" i="18"/>
  <c r="V2427" i="18"/>
  <c r="V2428" i="18"/>
  <c r="V2429" i="18"/>
  <c r="V2430" i="18"/>
  <c r="V2431" i="18"/>
  <c r="V2432" i="18"/>
  <c r="V2433" i="18"/>
  <c r="V2434" i="18"/>
  <c r="V2435" i="18"/>
  <c r="V2436" i="18"/>
  <c r="V2437" i="18"/>
  <c r="V2438" i="18"/>
  <c r="V2439" i="18"/>
  <c r="V2440" i="18"/>
  <c r="V2441" i="18"/>
  <c r="V2442" i="18"/>
  <c r="V2443" i="18"/>
  <c r="V2444" i="18"/>
  <c r="V2445" i="18"/>
  <c r="V2446" i="18"/>
  <c r="V2447" i="18"/>
  <c r="V2448" i="18"/>
  <c r="V2449" i="18"/>
  <c r="V2450" i="18"/>
  <c r="V2451" i="18"/>
  <c r="V2452" i="18"/>
  <c r="V2453" i="18"/>
  <c r="V2454" i="18"/>
  <c r="V2455" i="18"/>
  <c r="V2456" i="18"/>
  <c r="V2457" i="18"/>
  <c r="V2458" i="18"/>
  <c r="V2459" i="18"/>
  <c r="V2460" i="18"/>
  <c r="V2461" i="18"/>
  <c r="V2462" i="18"/>
  <c r="V2463" i="18"/>
  <c r="V2464" i="18"/>
  <c r="V2465" i="18"/>
  <c r="V2466" i="18"/>
  <c r="V2467" i="18"/>
  <c r="V2468" i="18"/>
  <c r="V2469" i="18"/>
  <c r="V2470" i="18"/>
  <c r="V2471" i="18"/>
  <c r="V2472" i="18"/>
  <c r="V2473" i="18"/>
  <c r="V2474" i="18"/>
  <c r="V2475" i="18"/>
  <c r="V2476" i="18"/>
  <c r="V2477" i="18"/>
  <c r="V2478" i="18"/>
  <c r="V2479" i="18"/>
  <c r="V2480" i="18"/>
  <c r="V2481" i="18"/>
  <c r="V2482" i="18"/>
  <c r="V2483" i="18"/>
  <c r="V2484" i="18"/>
  <c r="V2485" i="18"/>
  <c r="V2486" i="18"/>
  <c r="V2487" i="18"/>
  <c r="V2488" i="18"/>
  <c r="V2489" i="18"/>
  <c r="V2490" i="18"/>
  <c r="V2491" i="18"/>
  <c r="V2492" i="18"/>
  <c r="V2493" i="18"/>
  <c r="V2494" i="18"/>
  <c r="V2495" i="18"/>
  <c r="V2496" i="18"/>
  <c r="V2497" i="18"/>
  <c r="V2498" i="18"/>
  <c r="V2499" i="18"/>
  <c r="V2500" i="18"/>
  <c r="V2501" i="18"/>
  <c r="V2502" i="18"/>
  <c r="V2503" i="18"/>
  <c r="V2504" i="18"/>
  <c r="V2505" i="18"/>
  <c r="V2506" i="18"/>
  <c r="V2507" i="18"/>
  <c r="V2508" i="18"/>
  <c r="V2509" i="18"/>
  <c r="V2510" i="18"/>
  <c r="V2511" i="18"/>
  <c r="V2512" i="18"/>
  <c r="V2513" i="18"/>
  <c r="V2514" i="18"/>
  <c r="V2515" i="18"/>
  <c r="V2516" i="18"/>
  <c r="V2517" i="18"/>
  <c r="V2518" i="18"/>
  <c r="V2519" i="18"/>
  <c r="V2520" i="18"/>
  <c r="V2521" i="18"/>
  <c r="V2522" i="18"/>
  <c r="V2523" i="18"/>
  <c r="V2524" i="18"/>
  <c r="V2525" i="18"/>
  <c r="V2526" i="18"/>
  <c r="V2527" i="18"/>
  <c r="V2528" i="18"/>
  <c r="V2529" i="18"/>
  <c r="V2530" i="18"/>
  <c r="V2531" i="18"/>
  <c r="V2532" i="18"/>
  <c r="V2533" i="18"/>
  <c r="V2534" i="18"/>
  <c r="V2535" i="18"/>
  <c r="V2536" i="18"/>
  <c r="V2537" i="18"/>
  <c r="V2538" i="18"/>
  <c r="V2539" i="18"/>
  <c r="V2540" i="18"/>
  <c r="V2541" i="18"/>
  <c r="V2542" i="18"/>
  <c r="V2543" i="18"/>
  <c r="V2544" i="18"/>
  <c r="V2545" i="18"/>
  <c r="V2546" i="18"/>
  <c r="V2547" i="18"/>
  <c r="V2548" i="18"/>
  <c r="V2549" i="18"/>
  <c r="V2550" i="18"/>
  <c r="V2551" i="18"/>
  <c r="V2552" i="18"/>
  <c r="V2553" i="18"/>
  <c r="V2554" i="18"/>
  <c r="V2555" i="18"/>
  <c r="V2556" i="18"/>
  <c r="V2557" i="18"/>
  <c r="V2558" i="18"/>
  <c r="V2559" i="18"/>
  <c r="V2560" i="18"/>
  <c r="V2561" i="18"/>
  <c r="V2562" i="18"/>
  <c r="V2563" i="18"/>
  <c r="V2564" i="18"/>
  <c r="V2565" i="18"/>
  <c r="V2566" i="18"/>
  <c r="V2567" i="18"/>
  <c r="V2568" i="18"/>
  <c r="V2569" i="18"/>
  <c r="V2570" i="18"/>
  <c r="V2571" i="18"/>
  <c r="V2572" i="18"/>
  <c r="V2573" i="18"/>
  <c r="V2574" i="18"/>
  <c r="V2575" i="18"/>
  <c r="V2576" i="18"/>
  <c r="V2577" i="18"/>
  <c r="V2578" i="18"/>
  <c r="V2579" i="18"/>
  <c r="V2580" i="18"/>
  <c r="V2581" i="18"/>
  <c r="V2582" i="18"/>
  <c r="V2583" i="18"/>
  <c r="V2584" i="18"/>
  <c r="V2585" i="18"/>
  <c r="V2586" i="18"/>
  <c r="V2587" i="18"/>
  <c r="V2588" i="18"/>
  <c r="V2589" i="18"/>
  <c r="V2590" i="18"/>
  <c r="V2591" i="18"/>
  <c r="V2592" i="18"/>
  <c r="V2593" i="18"/>
  <c r="V2594" i="18"/>
  <c r="V2595" i="18"/>
  <c r="V2596" i="18"/>
  <c r="V2597" i="18"/>
  <c r="V2598" i="18"/>
  <c r="V2599" i="18"/>
  <c r="V2600" i="18"/>
  <c r="V2601" i="18"/>
  <c r="V2602" i="18"/>
  <c r="V2603" i="18"/>
  <c r="V2604" i="18"/>
  <c r="V2605" i="18"/>
  <c r="V2606" i="18"/>
  <c r="V2607" i="18"/>
  <c r="V2608" i="18"/>
  <c r="V2609" i="18"/>
  <c r="V2610" i="18"/>
  <c r="V2611" i="18"/>
  <c r="V2612" i="18"/>
  <c r="V2613" i="18"/>
  <c r="V2614" i="18"/>
  <c r="V2615" i="18"/>
  <c r="V2616" i="18"/>
  <c r="V2617" i="18"/>
  <c r="V2618" i="18"/>
  <c r="V2619" i="18"/>
  <c r="V2620" i="18"/>
  <c r="V2621" i="18"/>
  <c r="V2622" i="18"/>
  <c r="V2623" i="18"/>
  <c r="V2624" i="18"/>
  <c r="V2625" i="18"/>
  <c r="V2626" i="18"/>
  <c r="V2627" i="18"/>
  <c r="V2628" i="18"/>
  <c r="V2629" i="18"/>
  <c r="V2630" i="18"/>
  <c r="V2631" i="18"/>
  <c r="V2632" i="18"/>
  <c r="V2633" i="18"/>
  <c r="V2634" i="18"/>
  <c r="V2635" i="18"/>
  <c r="V2636" i="18"/>
  <c r="V2637" i="18"/>
  <c r="V2638" i="18"/>
  <c r="V2639" i="18"/>
  <c r="V2640" i="18"/>
  <c r="V2641" i="18"/>
  <c r="V2642" i="18"/>
  <c r="V2643" i="18"/>
  <c r="V2644" i="18"/>
  <c r="V2645" i="18"/>
  <c r="V2646" i="18"/>
  <c r="V2647" i="18"/>
  <c r="V2648" i="18"/>
  <c r="V2649" i="18"/>
  <c r="V2650" i="18"/>
  <c r="V2651" i="18"/>
  <c r="V2652" i="18"/>
  <c r="V2653" i="18"/>
  <c r="V2654" i="18"/>
  <c r="V2655" i="18"/>
  <c r="V2656" i="18"/>
  <c r="V2657" i="18"/>
  <c r="V2658" i="18"/>
  <c r="V2659" i="18"/>
  <c r="V2660" i="18"/>
  <c r="V2661" i="18"/>
  <c r="V2662" i="18"/>
  <c r="V2663" i="18"/>
  <c r="V2664" i="18"/>
  <c r="V2665" i="18"/>
  <c r="V2666" i="18"/>
  <c r="V2667" i="18"/>
  <c r="V2668" i="18"/>
  <c r="V2669" i="18"/>
  <c r="V2670" i="18"/>
  <c r="V2671" i="18"/>
  <c r="V2672" i="18"/>
  <c r="V2673" i="18"/>
  <c r="V2674" i="18"/>
  <c r="V2675" i="18"/>
  <c r="V2676" i="18"/>
  <c r="V2677" i="18"/>
  <c r="V2678" i="18"/>
  <c r="V2679" i="18"/>
  <c r="V2680" i="18"/>
  <c r="V2681" i="18"/>
  <c r="V2682" i="18"/>
  <c r="V2683" i="18"/>
  <c r="V2684" i="18"/>
  <c r="V2685" i="18"/>
  <c r="V2686" i="18"/>
  <c r="V2687" i="18"/>
  <c r="V2688" i="18"/>
  <c r="V2689" i="18"/>
  <c r="V2690" i="18"/>
  <c r="V2691" i="18"/>
  <c r="V2692" i="18"/>
  <c r="V2693" i="18"/>
  <c r="V2694" i="18"/>
  <c r="V2695" i="18"/>
  <c r="V2696" i="18"/>
  <c r="V2697" i="18"/>
  <c r="V2698" i="18"/>
  <c r="V2699" i="18"/>
  <c r="V2700" i="18"/>
  <c r="V2701" i="18"/>
  <c r="V2702" i="18"/>
  <c r="V2703" i="18"/>
  <c r="V2704" i="18"/>
  <c r="V2705" i="18"/>
  <c r="V2706" i="18"/>
  <c r="V2707" i="18"/>
  <c r="V2708" i="18"/>
  <c r="V2709" i="18"/>
  <c r="V2710" i="18"/>
  <c r="V2711" i="18"/>
  <c r="V2712" i="18"/>
  <c r="V2713" i="18"/>
  <c r="V2714" i="18"/>
  <c r="V2715" i="18"/>
  <c r="V2716" i="18"/>
  <c r="V2717" i="18"/>
  <c r="V2718" i="18"/>
  <c r="V2719" i="18"/>
  <c r="V2720" i="18"/>
  <c r="V2721" i="18"/>
  <c r="V2722" i="18"/>
  <c r="V2723" i="18"/>
  <c r="V2724" i="18"/>
  <c r="V2725" i="18"/>
  <c r="V2726" i="18"/>
  <c r="V2727" i="18"/>
  <c r="V2728" i="18"/>
  <c r="V2729" i="18"/>
  <c r="V2730" i="18"/>
  <c r="V2731" i="18"/>
  <c r="V2732" i="18"/>
  <c r="V2733" i="18"/>
  <c r="V2734" i="18"/>
  <c r="V2735" i="18"/>
  <c r="V2736" i="18"/>
  <c r="V2737" i="18"/>
  <c r="V2738" i="18"/>
  <c r="V2739" i="18"/>
  <c r="V2740" i="18"/>
  <c r="V2741" i="18"/>
  <c r="V2742" i="18"/>
  <c r="V2743" i="18"/>
  <c r="V2744" i="18"/>
  <c r="V2745" i="18"/>
  <c r="V2746" i="18"/>
  <c r="V2747" i="18"/>
  <c r="V2748" i="18"/>
  <c r="V2749" i="18"/>
  <c r="V2750" i="18"/>
  <c r="V2751" i="18"/>
  <c r="V2752" i="18"/>
  <c r="V2753" i="18"/>
  <c r="V2754" i="18"/>
  <c r="V2755" i="18"/>
  <c r="V2756" i="18"/>
  <c r="V2757" i="18"/>
  <c r="V2758" i="18"/>
  <c r="V2759" i="18"/>
  <c r="V2760" i="18"/>
  <c r="V2761" i="18"/>
  <c r="V2762" i="18"/>
  <c r="V2763" i="18"/>
  <c r="V2764" i="18"/>
  <c r="V2765" i="18"/>
  <c r="V2766" i="18"/>
  <c r="V2767" i="18"/>
  <c r="V2768" i="18"/>
  <c r="V2769" i="18"/>
  <c r="V2770" i="18"/>
  <c r="V2771" i="18"/>
  <c r="V2772" i="18"/>
  <c r="V2773" i="18"/>
  <c r="V2774" i="18"/>
  <c r="V2775" i="18"/>
  <c r="V2776" i="18"/>
  <c r="V2777" i="18"/>
  <c r="V2778" i="18"/>
  <c r="V2779" i="18"/>
  <c r="V2780" i="18"/>
  <c r="V2781" i="18"/>
  <c r="V2782" i="18"/>
  <c r="V2783" i="18"/>
  <c r="V2784" i="18"/>
  <c r="V2785" i="18"/>
  <c r="V2786" i="18"/>
  <c r="V2787" i="18"/>
  <c r="V2788" i="18"/>
  <c r="V2789" i="18"/>
  <c r="V2790" i="18"/>
  <c r="V2791" i="18"/>
  <c r="V2792" i="18"/>
  <c r="V2793" i="18"/>
  <c r="V2794" i="18"/>
  <c r="V2795" i="18"/>
  <c r="V2796" i="18"/>
  <c r="V2797" i="18"/>
  <c r="V2798" i="18"/>
  <c r="V2799" i="18"/>
  <c r="V2800" i="18"/>
  <c r="V2801" i="18"/>
  <c r="V2802" i="18"/>
  <c r="V2803" i="18"/>
  <c r="V2804" i="18"/>
  <c r="V2805" i="18"/>
  <c r="V2806" i="18"/>
  <c r="V2807" i="18"/>
  <c r="V2808" i="18"/>
  <c r="V2809" i="18"/>
  <c r="V2810" i="18"/>
  <c r="V2811" i="18"/>
  <c r="V2812" i="18"/>
  <c r="V2813" i="18"/>
  <c r="V2814" i="18"/>
  <c r="V2815" i="18"/>
  <c r="V2816" i="18"/>
  <c r="V2817" i="18"/>
  <c r="V2818" i="18"/>
  <c r="V2819" i="18"/>
  <c r="V2820" i="18"/>
  <c r="V2821" i="18"/>
  <c r="V2822" i="18"/>
  <c r="V2823" i="18"/>
  <c r="V2824" i="18"/>
  <c r="V2825" i="18"/>
  <c r="V2826" i="18"/>
  <c r="V2827" i="18"/>
  <c r="V2828" i="18"/>
  <c r="V2829" i="18"/>
  <c r="V2830" i="18"/>
  <c r="V2831" i="18"/>
  <c r="V2832" i="18"/>
  <c r="V2833" i="18"/>
  <c r="V2834" i="18"/>
  <c r="V2835" i="18"/>
  <c r="V2836" i="18"/>
  <c r="V2837" i="18"/>
  <c r="V2838" i="18"/>
  <c r="V2839" i="18"/>
  <c r="V2840" i="18"/>
  <c r="V2841" i="18"/>
  <c r="V2842" i="18"/>
  <c r="V2843" i="18"/>
  <c r="V2844" i="18"/>
  <c r="V2845" i="18"/>
  <c r="V2846" i="18"/>
  <c r="V2847" i="18"/>
  <c r="V2848" i="18"/>
  <c r="V2849" i="18"/>
  <c r="V2850" i="18"/>
  <c r="V2851" i="18"/>
  <c r="V2852" i="18"/>
  <c r="V2853" i="18"/>
  <c r="V2854" i="18"/>
  <c r="V2855" i="18"/>
  <c r="V2856" i="18"/>
  <c r="V2857" i="18"/>
  <c r="V2858" i="18"/>
  <c r="V2859" i="18"/>
  <c r="V2860" i="18"/>
  <c r="V2861" i="18"/>
  <c r="V2862" i="18"/>
  <c r="V2863" i="18"/>
  <c r="V2864" i="18"/>
  <c r="V2865" i="18"/>
  <c r="V2866" i="18"/>
  <c r="V2867" i="18"/>
  <c r="V2868" i="18"/>
  <c r="V2869" i="18"/>
  <c r="V2870" i="18"/>
  <c r="V2871" i="18"/>
  <c r="V2872" i="18"/>
  <c r="V2873" i="18"/>
  <c r="V2874" i="18"/>
  <c r="V2875" i="18"/>
  <c r="V2876" i="18"/>
  <c r="V2877" i="18"/>
  <c r="V2878" i="18"/>
  <c r="V2879" i="18"/>
  <c r="V2880" i="18"/>
  <c r="V2881" i="18"/>
  <c r="V2882" i="18"/>
  <c r="V2883" i="18"/>
  <c r="V2884" i="18"/>
  <c r="V2885" i="18"/>
  <c r="V2886" i="18"/>
  <c r="V2887" i="18"/>
  <c r="V2888" i="18"/>
  <c r="V2889" i="18"/>
  <c r="V2890" i="18"/>
  <c r="V2891" i="18"/>
  <c r="V2892" i="18"/>
  <c r="V2893" i="18"/>
  <c r="V2894" i="18"/>
  <c r="V2895" i="18"/>
  <c r="V2896" i="18"/>
  <c r="V2897" i="18"/>
  <c r="V2898" i="18"/>
  <c r="V2899" i="18"/>
  <c r="V2900" i="18"/>
  <c r="V2901" i="18"/>
  <c r="V2902" i="18"/>
  <c r="V2903" i="18"/>
  <c r="V2904" i="18"/>
  <c r="V2905" i="18"/>
  <c r="V2906" i="18"/>
  <c r="V2907" i="18"/>
  <c r="V2908" i="18"/>
  <c r="V2909" i="18"/>
  <c r="V2910" i="18"/>
  <c r="V2911" i="18"/>
  <c r="V2912" i="18"/>
  <c r="V2913" i="18"/>
  <c r="V2914" i="18"/>
  <c r="V2915" i="18"/>
  <c r="V2916" i="18"/>
  <c r="V2917" i="18"/>
  <c r="V2918" i="18"/>
  <c r="V2919" i="18"/>
  <c r="V2920" i="18"/>
  <c r="V2921" i="18"/>
  <c r="V2922" i="18"/>
  <c r="V2923" i="18"/>
  <c r="V2924" i="18"/>
  <c r="V2925" i="18"/>
  <c r="V2926" i="18"/>
  <c r="V2927" i="18"/>
  <c r="V2928" i="18"/>
  <c r="V2929" i="18"/>
  <c r="V2930" i="18"/>
  <c r="V2931" i="18"/>
  <c r="V2932" i="18"/>
  <c r="V2933" i="18"/>
  <c r="V2934" i="18"/>
  <c r="V2935" i="18"/>
  <c r="V2936" i="18"/>
  <c r="V2937" i="18"/>
  <c r="V2938" i="18"/>
  <c r="V2939" i="18"/>
  <c r="V2940" i="18"/>
  <c r="V2941" i="18"/>
  <c r="V2942" i="18"/>
  <c r="V2943" i="18"/>
  <c r="V2944" i="18"/>
  <c r="V2945" i="18"/>
  <c r="V2946" i="18"/>
  <c r="V2947" i="18"/>
  <c r="V2948" i="18"/>
  <c r="V2949" i="18"/>
  <c r="V2950" i="18"/>
  <c r="V2951" i="18"/>
  <c r="V2952" i="18"/>
  <c r="V2953" i="18"/>
  <c r="V2954" i="18"/>
  <c r="V2955" i="18"/>
  <c r="V2956" i="18"/>
  <c r="V2957" i="18"/>
  <c r="V2958" i="18"/>
  <c r="V2959" i="18"/>
  <c r="V2960" i="18"/>
  <c r="V2961" i="18"/>
  <c r="V2962" i="18"/>
  <c r="V2963" i="18"/>
  <c r="V2964" i="18"/>
  <c r="V2965" i="18"/>
  <c r="V2966" i="18"/>
  <c r="V2967" i="18"/>
  <c r="V2968" i="18"/>
  <c r="V2969" i="18"/>
  <c r="V2970" i="18"/>
  <c r="V2971" i="18"/>
  <c r="V2972" i="18"/>
  <c r="V2973" i="18"/>
  <c r="V2974" i="18"/>
  <c r="V2975" i="18"/>
  <c r="V2976" i="18"/>
  <c r="V2977" i="18"/>
  <c r="V2978" i="18"/>
  <c r="V2979" i="18"/>
  <c r="V2980" i="18"/>
  <c r="V2981" i="18"/>
  <c r="V2982" i="18"/>
  <c r="V2983" i="18"/>
  <c r="V2984" i="18"/>
  <c r="V2985" i="18"/>
  <c r="V2986" i="18"/>
  <c r="V2987" i="18"/>
  <c r="V2988" i="18"/>
  <c r="V2989" i="18"/>
  <c r="V2990" i="18"/>
  <c r="V2991" i="18"/>
  <c r="V2992" i="18"/>
  <c r="V2993" i="18"/>
  <c r="V2994" i="18"/>
  <c r="V2995" i="18"/>
  <c r="V2996" i="18"/>
  <c r="V2997" i="18"/>
  <c r="V2998" i="18"/>
  <c r="V2999" i="18"/>
  <c r="V3000" i="18"/>
  <c r="V3001" i="18"/>
  <c r="V3002" i="18"/>
  <c r="V3003" i="18"/>
  <c r="V3004" i="18"/>
  <c r="V3005" i="18"/>
  <c r="V3006" i="18"/>
  <c r="V3007" i="18"/>
  <c r="V3008" i="18"/>
  <c r="V3009" i="18"/>
  <c r="V3010" i="18"/>
  <c r="V3011" i="18"/>
  <c r="V3012" i="18"/>
  <c r="V3013" i="18"/>
  <c r="V3014" i="18"/>
  <c r="V3015" i="18"/>
  <c r="V3016" i="18"/>
  <c r="V3017" i="18"/>
  <c r="V3018" i="18"/>
  <c r="V3019" i="18"/>
  <c r="V3020" i="18"/>
  <c r="V3021" i="18"/>
  <c r="V3022" i="18"/>
  <c r="V3023" i="18"/>
  <c r="V3024" i="18"/>
  <c r="V3025" i="18"/>
  <c r="V3026" i="18"/>
  <c r="V3027" i="18"/>
  <c r="V3028" i="18"/>
  <c r="V3029" i="18"/>
  <c r="V3030" i="18"/>
  <c r="V3031" i="18"/>
  <c r="V3032" i="18"/>
  <c r="V3033" i="18"/>
  <c r="V3034" i="18"/>
  <c r="V3035" i="18"/>
  <c r="V3036" i="18"/>
  <c r="V3037" i="18"/>
  <c r="V3038" i="18"/>
  <c r="V3039" i="18"/>
  <c r="V3040" i="18"/>
  <c r="V3041" i="18"/>
  <c r="V3042" i="18"/>
  <c r="V3043" i="18"/>
  <c r="V3044" i="18"/>
  <c r="V3045" i="18"/>
  <c r="V3046" i="18"/>
  <c r="V3047" i="18"/>
  <c r="V3048" i="18"/>
  <c r="V3049" i="18"/>
  <c r="V3050" i="18"/>
  <c r="V3051" i="18"/>
  <c r="V3052" i="18"/>
  <c r="V3053" i="18"/>
  <c r="V3054" i="18"/>
  <c r="V3055" i="18"/>
  <c r="V3056" i="18"/>
  <c r="V3057" i="18"/>
  <c r="V3058" i="18"/>
  <c r="V3059" i="18"/>
  <c r="V3060" i="18"/>
  <c r="V3061" i="18"/>
  <c r="V3062" i="18"/>
  <c r="V3063" i="18"/>
  <c r="V3064" i="18"/>
  <c r="V3065" i="18"/>
  <c r="V3066" i="18"/>
  <c r="V3067" i="18"/>
  <c r="V3068" i="18"/>
  <c r="V3069" i="18"/>
  <c r="V3070" i="18"/>
  <c r="V3071" i="18"/>
  <c r="V3072" i="18"/>
  <c r="V3073" i="18"/>
  <c r="V3074" i="18"/>
  <c r="V3075" i="18"/>
  <c r="V3076" i="18"/>
  <c r="V3077" i="18"/>
  <c r="V3078" i="18"/>
  <c r="V3079" i="18"/>
  <c r="V3080" i="18"/>
  <c r="V3081" i="18"/>
  <c r="V3082" i="18"/>
  <c r="V3083" i="18"/>
  <c r="V3084" i="18"/>
  <c r="V3085" i="18"/>
  <c r="V3086" i="18"/>
  <c r="V3087" i="18"/>
  <c r="V3088" i="18"/>
  <c r="V3089" i="18"/>
  <c r="V3090" i="18"/>
  <c r="V3091" i="18"/>
  <c r="V3092" i="18"/>
  <c r="V3093" i="18"/>
  <c r="V3094" i="18"/>
  <c r="V3095" i="18"/>
  <c r="V3096" i="18"/>
  <c r="V3097" i="18"/>
  <c r="V3098" i="18"/>
  <c r="V3099" i="18"/>
  <c r="V3100" i="18"/>
  <c r="V3101" i="18"/>
  <c r="V3102" i="18"/>
  <c r="V3103" i="18"/>
  <c r="V3104" i="18"/>
  <c r="V3105" i="18"/>
  <c r="V3106" i="18"/>
  <c r="V3107" i="18"/>
  <c r="V3108" i="18"/>
  <c r="V3109" i="18"/>
  <c r="V3110" i="18"/>
  <c r="V3111" i="18"/>
  <c r="V3112" i="18"/>
  <c r="V3113" i="18"/>
  <c r="V3114" i="18"/>
  <c r="V3115" i="18"/>
  <c r="V3116" i="18"/>
  <c r="V3117" i="18"/>
  <c r="V3118" i="18"/>
  <c r="V3119" i="18"/>
  <c r="V3120" i="18"/>
  <c r="V3121" i="18"/>
  <c r="V3122" i="18"/>
  <c r="V3123" i="18"/>
  <c r="V3124" i="18"/>
  <c r="V3125" i="18"/>
  <c r="V3126" i="18"/>
  <c r="V3127" i="18"/>
  <c r="V3128" i="18"/>
  <c r="V3129" i="18"/>
  <c r="V3130" i="18"/>
  <c r="V3131" i="18"/>
  <c r="V3132" i="18"/>
  <c r="V3133" i="18"/>
  <c r="V3134" i="18"/>
  <c r="V3135" i="18"/>
  <c r="V3136" i="18"/>
  <c r="V3137" i="18"/>
  <c r="V3138" i="18"/>
  <c r="V3139" i="18"/>
  <c r="V3140" i="18"/>
  <c r="V3141" i="18"/>
  <c r="V3142" i="18"/>
  <c r="V3143" i="18"/>
  <c r="V3144" i="18"/>
  <c r="V3145" i="18"/>
  <c r="V3146" i="18"/>
  <c r="V3147" i="18"/>
  <c r="V3148" i="18"/>
  <c r="V3149" i="18"/>
  <c r="V3150" i="18"/>
  <c r="V3151" i="18"/>
  <c r="V3152" i="18"/>
  <c r="V3153" i="18"/>
  <c r="V3154" i="18"/>
  <c r="V3155" i="18"/>
  <c r="V3156" i="18"/>
  <c r="V3157" i="18"/>
  <c r="V3158" i="18"/>
  <c r="V3159" i="18"/>
  <c r="V3160" i="18"/>
  <c r="V3161" i="18"/>
  <c r="V3162" i="18"/>
  <c r="V3163" i="18"/>
  <c r="V3164" i="18"/>
  <c r="V3165" i="18"/>
  <c r="V3166" i="18"/>
  <c r="V3167" i="18"/>
  <c r="V3168" i="18"/>
  <c r="V3169" i="18"/>
  <c r="V3170" i="18"/>
  <c r="V3171" i="18"/>
  <c r="V3172" i="18"/>
  <c r="V3173" i="18"/>
  <c r="V3174" i="18"/>
  <c r="V3175" i="18"/>
  <c r="V3176" i="18"/>
  <c r="V3177" i="18"/>
  <c r="V3178" i="18"/>
  <c r="V3179" i="18"/>
  <c r="V3180" i="18"/>
  <c r="V3181" i="18"/>
  <c r="V3182" i="18"/>
  <c r="V3183" i="18"/>
  <c r="V3184" i="18"/>
  <c r="V3185" i="18"/>
  <c r="V3186" i="18"/>
  <c r="V3187" i="18"/>
  <c r="V3188" i="18"/>
  <c r="V3189" i="18"/>
  <c r="V3190" i="18"/>
  <c r="V3191" i="18"/>
  <c r="V3192" i="18"/>
  <c r="V3193" i="18"/>
  <c r="V3194" i="18"/>
  <c r="V3195" i="18"/>
  <c r="V3196" i="18"/>
  <c r="V3197" i="18"/>
  <c r="V3198" i="18"/>
  <c r="V3199" i="18"/>
  <c r="V3200" i="18"/>
  <c r="V3201" i="18"/>
  <c r="V3202" i="18"/>
  <c r="V3203" i="18"/>
  <c r="V3204" i="18"/>
  <c r="V3205" i="18"/>
  <c r="V3206" i="18"/>
  <c r="V3207" i="18"/>
  <c r="V3208" i="18"/>
  <c r="V3209" i="18"/>
  <c r="V3210" i="18"/>
  <c r="V3211" i="18"/>
  <c r="V3212" i="18"/>
  <c r="V3213" i="18"/>
  <c r="V3214" i="18"/>
  <c r="V3215" i="18"/>
  <c r="V3216" i="18"/>
  <c r="V3217" i="18"/>
  <c r="V3218" i="18"/>
  <c r="V3219" i="18"/>
  <c r="V3220" i="18"/>
  <c r="V3221" i="18"/>
  <c r="V3222" i="18"/>
  <c r="V3223" i="18"/>
  <c r="V3224" i="18"/>
  <c r="V3225" i="18"/>
  <c r="V3226" i="18"/>
  <c r="V3227" i="18"/>
  <c r="V3228" i="18"/>
  <c r="V3229" i="18"/>
  <c r="V3230" i="18"/>
  <c r="V3231" i="18"/>
  <c r="V3232" i="18"/>
  <c r="V3233" i="18"/>
  <c r="V3234" i="18"/>
  <c r="V3235" i="18"/>
  <c r="V3236" i="18"/>
  <c r="V3237" i="18"/>
  <c r="V3238" i="18"/>
  <c r="V3239" i="18"/>
  <c r="V3240" i="18"/>
  <c r="V3241" i="18"/>
  <c r="V3242" i="18"/>
  <c r="V3243" i="18"/>
  <c r="V3244" i="18"/>
  <c r="V3245" i="18"/>
  <c r="V3246" i="18"/>
  <c r="V3247" i="18"/>
  <c r="V3248" i="18"/>
  <c r="V3249" i="18"/>
  <c r="V3250" i="18"/>
  <c r="V3251" i="18"/>
  <c r="V3252" i="18"/>
  <c r="V3253" i="18"/>
  <c r="V3254" i="18"/>
  <c r="V3255" i="18"/>
  <c r="V3256" i="18"/>
  <c r="V3257" i="18"/>
  <c r="V3258" i="18"/>
  <c r="V3259" i="18"/>
  <c r="V3260" i="18"/>
  <c r="V3261" i="18"/>
  <c r="V3262" i="18"/>
  <c r="V3263" i="18"/>
  <c r="V3264" i="18"/>
  <c r="V3265" i="18"/>
  <c r="V3266" i="18"/>
  <c r="V3267" i="18"/>
  <c r="V3268" i="18"/>
  <c r="V3269" i="18"/>
  <c r="V3270" i="18"/>
  <c r="V3271" i="18"/>
  <c r="V3272" i="18"/>
  <c r="V3273" i="18"/>
  <c r="V3274" i="18"/>
  <c r="V3275" i="18"/>
  <c r="V3276" i="18"/>
  <c r="V3277" i="18"/>
  <c r="V3278" i="18"/>
  <c r="V3279" i="18"/>
  <c r="V3280" i="18"/>
  <c r="V3281" i="18"/>
  <c r="V3282" i="18"/>
  <c r="V3283" i="18"/>
  <c r="V3284" i="18"/>
  <c r="V3285" i="18"/>
  <c r="V3286" i="18"/>
  <c r="V3287" i="18"/>
  <c r="V3288" i="18"/>
  <c r="V3289" i="18"/>
  <c r="V3290" i="18"/>
  <c r="V3291" i="18"/>
  <c r="V3292" i="18"/>
  <c r="V3293" i="18"/>
  <c r="V3294" i="18"/>
  <c r="V3295" i="18"/>
  <c r="V3296" i="18"/>
  <c r="V3297" i="18"/>
  <c r="V3298" i="18"/>
  <c r="V3299" i="18"/>
  <c r="V3300" i="18"/>
  <c r="V3301" i="18"/>
  <c r="V3302" i="18"/>
  <c r="V3303" i="18"/>
  <c r="V3304" i="18"/>
  <c r="V3305" i="18"/>
  <c r="V3306" i="18"/>
  <c r="V3307" i="18"/>
  <c r="V3308" i="18"/>
  <c r="V3309" i="18"/>
  <c r="V3310" i="18"/>
  <c r="V3311" i="18"/>
  <c r="V3312" i="18"/>
  <c r="V3313" i="18"/>
  <c r="V3314" i="18"/>
  <c r="V3315" i="18"/>
  <c r="V3316" i="18"/>
  <c r="V3317" i="18"/>
  <c r="V3318" i="18"/>
  <c r="V3319" i="18"/>
  <c r="V3320" i="18"/>
  <c r="V3321" i="18"/>
  <c r="V3322" i="18"/>
  <c r="V3323" i="18"/>
  <c r="V3324" i="18"/>
  <c r="V3325" i="18"/>
  <c r="V3326" i="18"/>
  <c r="V3327" i="18"/>
  <c r="V3328" i="18"/>
  <c r="V3329" i="18"/>
  <c r="V3330" i="18"/>
  <c r="V3331" i="18"/>
  <c r="V3332" i="18"/>
  <c r="V3333" i="18"/>
  <c r="V3334" i="18"/>
  <c r="V3335" i="18"/>
  <c r="V3336" i="18"/>
  <c r="V3337" i="18"/>
  <c r="V3338" i="18"/>
  <c r="V3339" i="18"/>
  <c r="V3340" i="18"/>
  <c r="V3341" i="18"/>
  <c r="V3342" i="18"/>
  <c r="V3343" i="18"/>
  <c r="V3344" i="18"/>
  <c r="V3345" i="18"/>
  <c r="V3346" i="18"/>
  <c r="V3347" i="18"/>
  <c r="V3348" i="18"/>
  <c r="V3349" i="18"/>
  <c r="V3350" i="18"/>
  <c r="V3351" i="18"/>
  <c r="V3352" i="18"/>
  <c r="V3353" i="18"/>
  <c r="V3354" i="18"/>
  <c r="V3355" i="18"/>
  <c r="V3356" i="18"/>
  <c r="V3357" i="18"/>
  <c r="V3358" i="18"/>
  <c r="V3359" i="18"/>
  <c r="V3360" i="18"/>
  <c r="V3361" i="18"/>
  <c r="V3362" i="18"/>
  <c r="V3363" i="18"/>
  <c r="V3364" i="18"/>
  <c r="V3365" i="18"/>
  <c r="V3366" i="18"/>
  <c r="V3367" i="18"/>
  <c r="V3368" i="18"/>
  <c r="V3369" i="18"/>
  <c r="V3370" i="18"/>
  <c r="V3371" i="18"/>
  <c r="V3372" i="18"/>
  <c r="V3373" i="18"/>
  <c r="V3374" i="18"/>
  <c r="V3375" i="18"/>
  <c r="V3376" i="18"/>
  <c r="V3377" i="18"/>
  <c r="V3378" i="18"/>
  <c r="V3379" i="18"/>
  <c r="V3380" i="18"/>
  <c r="V3381" i="18"/>
  <c r="V3382" i="18"/>
  <c r="V3383" i="18"/>
  <c r="V3384" i="18"/>
  <c r="V3385" i="18"/>
  <c r="V3386" i="18"/>
  <c r="V3387" i="18"/>
  <c r="V3388" i="18"/>
  <c r="V3389" i="18"/>
  <c r="V3390" i="18"/>
  <c r="V3391" i="18"/>
  <c r="V3392" i="18"/>
  <c r="V3393" i="18"/>
  <c r="V3394" i="18"/>
  <c r="V3395" i="18"/>
  <c r="V3396" i="18"/>
  <c r="V3397" i="18"/>
  <c r="V3398" i="18"/>
  <c r="V3399" i="18"/>
  <c r="V3400" i="18"/>
  <c r="V3401" i="18"/>
  <c r="V3402" i="18"/>
  <c r="V3403" i="18"/>
  <c r="V3404" i="18"/>
  <c r="V3405" i="18"/>
  <c r="V3406" i="18"/>
  <c r="V3407" i="18"/>
  <c r="V3408" i="18"/>
  <c r="V3409" i="18"/>
  <c r="V3410" i="18"/>
  <c r="V3411" i="18"/>
  <c r="V3412" i="18"/>
  <c r="V3413" i="18"/>
  <c r="V3414" i="18"/>
  <c r="V3415" i="18"/>
  <c r="V3416" i="18"/>
  <c r="V3417" i="18"/>
  <c r="V3418" i="18"/>
  <c r="V3419" i="18"/>
  <c r="V3420" i="18"/>
  <c r="V3421" i="18"/>
  <c r="V3422" i="18"/>
  <c r="V3423" i="18"/>
  <c r="V3424" i="18"/>
  <c r="V3425" i="18"/>
  <c r="V3426" i="18"/>
  <c r="V3427" i="18"/>
  <c r="V3428" i="18"/>
  <c r="V3429" i="18"/>
  <c r="V3430" i="18"/>
  <c r="V3431" i="18"/>
  <c r="V3432" i="18"/>
  <c r="V3433" i="18"/>
  <c r="V3434" i="18"/>
  <c r="V3435" i="18"/>
  <c r="V3436" i="18"/>
  <c r="V3437" i="18"/>
  <c r="V3438" i="18"/>
  <c r="V3439" i="18"/>
  <c r="V3440" i="18"/>
  <c r="V3441" i="18"/>
  <c r="V3442" i="18"/>
  <c r="V3443" i="18"/>
  <c r="V3444" i="18"/>
  <c r="V3445" i="18"/>
  <c r="V3446" i="18"/>
  <c r="V3447" i="18"/>
  <c r="V3448" i="18"/>
  <c r="V3449" i="18"/>
  <c r="V3450" i="18"/>
  <c r="V3451" i="18"/>
  <c r="V3452" i="18"/>
  <c r="V3453" i="18"/>
  <c r="V3454" i="18"/>
  <c r="V3455" i="18"/>
  <c r="V3456" i="18"/>
  <c r="V3457" i="18"/>
  <c r="V3458" i="18"/>
  <c r="V3459" i="18"/>
  <c r="V3460" i="18"/>
  <c r="V3461" i="18"/>
  <c r="V3462" i="18"/>
  <c r="V3463" i="18"/>
  <c r="V3464" i="18"/>
  <c r="V3465" i="18"/>
  <c r="V3466" i="18"/>
  <c r="V3467" i="18"/>
  <c r="V3468" i="18"/>
  <c r="V3469" i="18"/>
  <c r="V3470" i="18"/>
  <c r="V3471" i="18"/>
  <c r="V3472" i="18"/>
  <c r="V3473" i="18"/>
  <c r="V3474" i="18"/>
  <c r="V3475" i="18"/>
  <c r="V3476" i="18"/>
  <c r="V3477" i="18"/>
  <c r="V3478" i="18"/>
  <c r="V3479" i="18"/>
  <c r="V3480" i="18"/>
  <c r="V3481" i="18"/>
  <c r="V3482" i="18"/>
  <c r="V3483" i="18"/>
  <c r="V3484" i="18"/>
  <c r="V3485" i="18"/>
  <c r="V3486" i="18"/>
  <c r="V3487" i="18"/>
  <c r="V3488" i="18"/>
  <c r="V3489" i="18"/>
  <c r="V3490" i="18"/>
  <c r="V3491" i="18"/>
  <c r="V3492" i="18"/>
  <c r="V3493" i="18"/>
  <c r="V3494" i="18"/>
  <c r="V3495" i="18"/>
  <c r="V3496" i="18"/>
  <c r="V3497" i="18"/>
  <c r="V3498" i="18"/>
  <c r="V3499" i="18"/>
  <c r="V3500" i="18"/>
  <c r="V3501" i="18"/>
  <c r="V3502" i="18"/>
  <c r="V3503" i="18"/>
  <c r="V3504" i="18"/>
  <c r="V3505" i="18"/>
  <c r="V3506" i="18"/>
  <c r="V3507" i="18"/>
  <c r="V3508" i="18"/>
  <c r="V3509" i="18"/>
  <c r="V3510" i="18"/>
  <c r="V3511" i="18"/>
  <c r="V3512" i="18"/>
  <c r="V3513" i="18"/>
  <c r="V3514" i="18"/>
  <c r="V3515" i="18"/>
  <c r="V3516" i="18"/>
  <c r="V3517" i="18"/>
  <c r="V3518" i="18"/>
  <c r="V3519" i="18"/>
  <c r="V3520" i="18"/>
  <c r="V3521" i="18"/>
  <c r="V3522" i="18"/>
  <c r="V3523" i="18"/>
  <c r="V3524" i="18"/>
  <c r="V3525" i="18"/>
  <c r="V3526" i="18"/>
  <c r="V3527" i="18"/>
  <c r="V3528" i="18"/>
  <c r="V3529" i="18"/>
  <c r="V3530" i="18"/>
  <c r="V3531" i="18"/>
  <c r="V3532" i="18"/>
  <c r="V3533" i="18"/>
  <c r="V3534" i="18"/>
  <c r="V3535" i="18"/>
  <c r="V3536" i="18"/>
  <c r="V3537" i="18"/>
  <c r="V3538" i="18"/>
  <c r="V3539" i="18"/>
  <c r="V3540" i="18"/>
  <c r="V3541" i="18"/>
  <c r="V3542" i="18"/>
  <c r="V3543" i="18"/>
  <c r="V3544" i="18"/>
  <c r="V3545" i="18"/>
  <c r="V3546" i="18"/>
  <c r="V3547" i="18"/>
  <c r="V3548" i="18"/>
  <c r="V3549" i="18"/>
  <c r="V3550" i="18"/>
  <c r="V3551" i="18"/>
  <c r="V3552" i="18"/>
  <c r="V3553" i="18"/>
  <c r="V3554" i="18"/>
  <c r="V3555" i="18"/>
  <c r="V3556" i="18"/>
  <c r="V3557" i="18"/>
  <c r="V3558" i="18"/>
  <c r="V3559" i="18"/>
  <c r="V3560" i="18"/>
  <c r="V3561" i="18"/>
  <c r="V3562" i="18"/>
  <c r="V3563" i="18"/>
  <c r="V3564" i="18"/>
  <c r="V3565" i="18"/>
  <c r="V3566" i="18"/>
  <c r="V3567" i="18"/>
  <c r="V3568" i="18"/>
  <c r="V3569" i="18"/>
  <c r="V3570" i="18"/>
  <c r="V3571" i="18"/>
  <c r="V3572" i="18"/>
  <c r="V3573" i="18"/>
  <c r="V3574" i="18"/>
  <c r="V3575" i="18"/>
  <c r="V3576" i="18"/>
  <c r="V3577" i="18"/>
  <c r="V3578" i="18"/>
  <c r="V3579" i="18"/>
  <c r="V3580" i="18"/>
  <c r="V3581" i="18"/>
  <c r="V3582" i="18"/>
  <c r="V3583" i="18"/>
  <c r="V3584" i="18"/>
  <c r="V3585" i="18"/>
  <c r="V3586" i="18"/>
  <c r="V3587" i="18"/>
  <c r="V3588" i="18"/>
  <c r="V3589" i="18"/>
  <c r="V3590" i="18"/>
  <c r="V3591" i="18"/>
  <c r="V3592" i="18"/>
  <c r="V3593" i="18"/>
  <c r="V3594" i="18"/>
  <c r="V3595" i="18"/>
  <c r="V3596" i="18"/>
  <c r="V3597" i="18"/>
  <c r="V3598" i="18"/>
  <c r="V3599" i="18"/>
  <c r="V3600" i="18"/>
  <c r="V3601" i="18"/>
  <c r="V3602" i="18"/>
  <c r="V3603" i="18"/>
  <c r="V3604" i="18"/>
  <c r="V3605" i="18"/>
  <c r="V3606" i="18"/>
  <c r="V3607" i="18"/>
  <c r="V3608" i="18"/>
  <c r="V3609" i="18"/>
  <c r="V3610" i="18"/>
  <c r="V3611" i="18"/>
  <c r="V3612" i="18"/>
  <c r="V3613" i="18"/>
  <c r="V3614" i="18"/>
  <c r="V3615" i="18"/>
  <c r="V3616" i="18"/>
  <c r="V3617" i="18"/>
  <c r="V3618" i="18"/>
  <c r="V3619" i="18"/>
  <c r="V3620" i="18"/>
  <c r="V3621" i="18"/>
  <c r="V3622" i="18"/>
  <c r="V3623" i="18"/>
  <c r="V3624" i="18"/>
  <c r="V3625" i="18"/>
  <c r="V3626" i="18"/>
  <c r="V3627" i="18"/>
  <c r="V3628" i="18"/>
  <c r="V3629" i="18"/>
  <c r="V3630" i="18"/>
  <c r="V3631" i="18"/>
  <c r="V3632" i="18"/>
  <c r="V3633" i="18"/>
  <c r="V3634" i="18"/>
  <c r="V3635" i="18"/>
  <c r="V3636" i="18"/>
  <c r="V3637" i="18"/>
  <c r="V3638" i="18"/>
  <c r="V3639" i="18"/>
  <c r="V3640" i="18"/>
  <c r="V3641" i="18"/>
  <c r="V3642" i="18"/>
  <c r="V3643" i="18"/>
  <c r="V3644" i="18"/>
  <c r="V3645" i="18"/>
  <c r="V3646" i="18"/>
  <c r="V3647" i="18"/>
  <c r="V3648" i="18"/>
  <c r="V3649" i="18"/>
  <c r="V3650" i="18"/>
  <c r="V3651" i="18"/>
  <c r="V3652" i="18"/>
  <c r="V3653" i="18"/>
  <c r="V3654" i="18"/>
  <c r="V3655" i="18"/>
  <c r="V3656" i="18"/>
  <c r="V3657" i="18"/>
  <c r="V3658" i="18"/>
  <c r="V3659" i="18"/>
  <c r="V3660" i="18"/>
  <c r="V3661" i="18"/>
  <c r="V3662" i="18"/>
  <c r="V3663" i="18"/>
  <c r="V3664" i="18"/>
  <c r="V3665" i="18"/>
  <c r="V3666" i="18"/>
  <c r="V3667" i="18"/>
  <c r="V3668" i="18"/>
  <c r="V3669" i="18"/>
  <c r="V3670" i="18"/>
  <c r="V3671" i="18"/>
  <c r="V3672" i="18"/>
  <c r="V3673" i="18"/>
  <c r="V3674" i="18"/>
  <c r="V3675" i="18"/>
  <c r="V3676" i="18"/>
  <c r="V3677" i="18"/>
  <c r="V3678" i="18"/>
  <c r="V3679" i="18"/>
  <c r="V3680" i="18"/>
  <c r="V3681" i="18"/>
  <c r="V3682" i="18"/>
  <c r="V3683" i="18"/>
  <c r="V3684" i="18"/>
  <c r="V3685" i="18"/>
  <c r="V3686" i="18"/>
  <c r="V3687" i="18"/>
  <c r="V3688" i="18"/>
  <c r="V3689" i="18"/>
  <c r="V3690" i="18"/>
  <c r="V3691" i="18"/>
  <c r="V3692" i="18"/>
  <c r="V3693" i="18"/>
  <c r="V3694" i="18"/>
  <c r="V3695" i="18"/>
  <c r="V3696" i="18"/>
  <c r="V3697" i="18"/>
  <c r="V3698" i="18"/>
  <c r="V3699" i="18"/>
  <c r="V3700" i="18"/>
  <c r="V3701" i="18"/>
  <c r="V3702" i="18"/>
  <c r="V3703" i="18"/>
  <c r="V3704" i="18"/>
  <c r="V3705" i="18"/>
  <c r="V3706" i="18"/>
  <c r="V3707" i="18"/>
  <c r="V3708" i="18"/>
  <c r="V3709" i="18"/>
  <c r="V3710" i="18"/>
  <c r="V3711" i="18"/>
  <c r="V3712" i="18"/>
  <c r="V3713" i="18"/>
  <c r="V3714" i="18"/>
  <c r="V3715" i="18"/>
  <c r="V3716" i="18"/>
  <c r="V3717" i="18"/>
  <c r="V3718" i="18"/>
  <c r="V3719" i="18"/>
  <c r="V3720" i="18"/>
  <c r="V3721" i="18"/>
  <c r="V3722" i="18"/>
  <c r="V3723" i="18"/>
  <c r="V3724" i="18"/>
  <c r="V3725" i="18"/>
  <c r="V3726" i="18"/>
  <c r="V3727" i="18"/>
  <c r="V3728" i="18"/>
  <c r="V3729" i="18"/>
  <c r="V3730" i="18"/>
  <c r="V3731" i="18"/>
  <c r="V3732" i="18"/>
  <c r="V3733" i="18"/>
  <c r="V3734" i="18"/>
  <c r="V3735" i="18"/>
  <c r="V3736" i="18"/>
  <c r="V3737" i="18"/>
  <c r="V3738" i="18"/>
  <c r="V3739" i="18"/>
  <c r="V3740" i="18"/>
  <c r="V3741" i="18"/>
  <c r="V3742" i="18"/>
  <c r="V3743" i="18"/>
  <c r="V3744" i="18"/>
  <c r="V3745" i="18"/>
  <c r="V3746" i="18"/>
  <c r="V3747" i="18"/>
  <c r="V3748" i="18"/>
  <c r="V3749" i="18"/>
  <c r="V3750" i="18"/>
  <c r="V3751" i="18"/>
  <c r="V3752" i="18"/>
  <c r="V3753" i="18"/>
  <c r="V3754" i="18"/>
  <c r="V3755" i="18"/>
  <c r="V3756" i="18"/>
  <c r="V3757" i="18"/>
  <c r="V3758" i="18"/>
  <c r="V3759" i="18"/>
  <c r="V3760" i="18"/>
  <c r="V3761" i="18"/>
  <c r="V3762" i="18"/>
  <c r="V3763" i="18"/>
  <c r="V3764" i="18"/>
  <c r="V3765" i="18"/>
  <c r="V3766" i="18"/>
  <c r="V3767" i="18"/>
  <c r="V3768" i="18"/>
  <c r="V3769" i="18"/>
  <c r="V3770" i="18"/>
  <c r="V3771" i="18"/>
  <c r="V3772" i="18"/>
  <c r="V3773" i="18"/>
  <c r="V3774" i="18"/>
  <c r="V3775" i="18"/>
  <c r="V3776" i="18"/>
  <c r="V3777" i="18"/>
  <c r="V3778" i="18"/>
  <c r="V3779" i="18"/>
  <c r="V3780" i="18"/>
  <c r="V3781" i="18"/>
  <c r="V3782" i="18"/>
  <c r="V3783" i="18"/>
  <c r="V3784" i="18"/>
  <c r="V3785" i="18"/>
  <c r="V3786" i="18"/>
  <c r="V3787" i="18"/>
  <c r="V3788" i="18"/>
  <c r="V3789" i="18"/>
  <c r="V3790" i="18"/>
  <c r="V3791" i="18"/>
  <c r="V3792" i="18"/>
  <c r="V3793" i="18"/>
  <c r="V3794" i="18"/>
  <c r="V3795" i="18"/>
  <c r="V3796" i="18"/>
  <c r="V3797" i="18"/>
  <c r="V3798" i="18"/>
  <c r="V3799" i="18"/>
  <c r="V3800" i="18"/>
  <c r="V3801" i="18"/>
  <c r="V3802" i="18"/>
  <c r="V3803" i="18"/>
  <c r="V3804" i="18"/>
  <c r="V3805" i="18"/>
  <c r="V3806" i="18"/>
  <c r="V3807" i="18"/>
  <c r="V3808" i="18"/>
  <c r="V3809" i="18"/>
  <c r="V3810" i="18"/>
  <c r="V3811" i="18"/>
  <c r="V3812" i="18"/>
  <c r="V3813" i="18"/>
  <c r="V3814" i="18"/>
  <c r="V3815" i="18"/>
  <c r="V3816" i="18"/>
  <c r="V3817" i="18"/>
  <c r="V3818" i="18"/>
  <c r="V3819" i="18"/>
  <c r="V3820" i="18"/>
  <c r="V3821" i="18"/>
  <c r="V3822" i="18"/>
  <c r="V3823" i="18"/>
  <c r="V3824" i="18"/>
  <c r="V3825" i="18"/>
  <c r="V3826" i="18"/>
  <c r="V3827" i="18"/>
  <c r="V3828" i="18"/>
  <c r="V3829" i="18"/>
  <c r="V3830" i="18"/>
  <c r="V3831" i="18"/>
  <c r="V3832" i="18"/>
  <c r="V3833" i="18"/>
  <c r="V3834" i="18"/>
  <c r="V3835" i="18"/>
  <c r="V3836" i="18"/>
  <c r="V3837" i="18"/>
  <c r="V3838" i="18"/>
  <c r="V3839" i="18"/>
  <c r="V3840" i="18"/>
  <c r="V3841" i="18"/>
  <c r="V3842" i="18"/>
  <c r="V3843" i="18"/>
  <c r="V3844" i="18"/>
  <c r="V3845" i="18"/>
  <c r="V3846" i="18"/>
  <c r="V3847" i="18"/>
  <c r="V3848" i="18"/>
  <c r="V3849" i="18"/>
  <c r="V3850" i="18"/>
  <c r="V3851" i="18"/>
  <c r="V3852" i="18"/>
  <c r="V3853" i="18"/>
  <c r="V3854" i="18"/>
  <c r="V3855" i="18"/>
  <c r="V3856" i="18"/>
  <c r="V3857" i="18"/>
  <c r="V3858" i="18"/>
  <c r="V3859" i="18"/>
  <c r="V3860" i="18"/>
  <c r="V3861" i="18"/>
  <c r="V3862" i="18"/>
  <c r="V3863" i="18"/>
  <c r="V3864" i="18"/>
  <c r="V3865" i="18"/>
  <c r="V3866" i="18"/>
  <c r="V3867" i="18"/>
  <c r="V3868" i="18"/>
  <c r="V3869" i="18"/>
  <c r="V3870" i="18"/>
  <c r="V3871" i="18"/>
  <c r="V3872" i="18"/>
  <c r="V3873" i="18"/>
  <c r="V3874" i="18"/>
  <c r="V3875" i="18"/>
  <c r="V3876" i="18"/>
  <c r="V3877" i="18"/>
  <c r="V3878" i="18"/>
  <c r="V3879" i="18"/>
  <c r="V3880" i="18"/>
  <c r="V3881" i="18"/>
  <c r="V3882" i="18"/>
  <c r="V3883" i="18"/>
  <c r="V3884" i="18"/>
  <c r="V3885" i="18"/>
  <c r="V3886" i="18"/>
  <c r="V3887" i="18"/>
  <c r="V3888" i="18"/>
  <c r="V3889" i="18"/>
  <c r="V3890" i="18"/>
  <c r="V3891" i="18"/>
  <c r="V3892" i="18"/>
  <c r="V3893" i="18"/>
  <c r="V3894" i="18"/>
  <c r="V3895" i="18"/>
  <c r="V3896" i="18"/>
  <c r="V3897" i="18"/>
  <c r="V3898" i="18"/>
  <c r="V3899" i="18"/>
  <c r="V3900" i="18"/>
  <c r="V3901" i="18"/>
  <c r="V3902" i="18"/>
  <c r="V3903" i="18"/>
  <c r="V3904" i="18"/>
  <c r="V3905" i="18"/>
  <c r="V3906" i="18"/>
  <c r="V3907" i="18"/>
  <c r="V3908" i="18"/>
  <c r="V3909" i="18"/>
  <c r="V3910" i="18"/>
  <c r="V3911" i="18"/>
  <c r="V3912" i="18"/>
  <c r="V3913" i="18"/>
  <c r="V3914" i="18"/>
  <c r="V3915" i="18"/>
  <c r="V3916" i="18"/>
  <c r="V3917" i="18"/>
  <c r="V3918" i="18"/>
  <c r="V3919" i="18"/>
  <c r="V3920" i="18"/>
  <c r="V3921" i="18"/>
  <c r="V3922" i="18"/>
  <c r="V3923" i="18"/>
  <c r="V3924" i="18"/>
  <c r="V3925" i="18"/>
  <c r="V3926" i="18"/>
  <c r="V3927" i="18"/>
  <c r="V3928" i="18"/>
  <c r="V3929" i="18"/>
  <c r="V3930" i="18"/>
  <c r="V3931" i="18"/>
  <c r="V3932" i="18"/>
  <c r="V3933" i="18"/>
  <c r="V3934" i="18"/>
  <c r="V3935" i="18"/>
  <c r="V3936" i="18"/>
  <c r="V3937" i="18"/>
  <c r="V3938" i="18"/>
  <c r="V3939" i="18"/>
  <c r="V3940" i="18"/>
  <c r="V3941" i="18"/>
  <c r="V3942" i="18"/>
  <c r="V3943" i="18"/>
  <c r="V3944" i="18"/>
  <c r="V3945" i="18"/>
  <c r="V3946" i="18"/>
  <c r="V3947" i="18"/>
  <c r="V3948" i="18"/>
  <c r="V3949" i="18"/>
  <c r="V3950" i="18"/>
  <c r="V3951" i="18"/>
  <c r="V3952" i="18"/>
  <c r="V3953" i="18"/>
  <c r="V3954" i="18"/>
  <c r="V3955" i="18"/>
  <c r="V3956" i="18"/>
  <c r="V3957" i="18"/>
  <c r="V3958" i="18"/>
  <c r="V3959" i="18"/>
  <c r="V3960" i="18"/>
  <c r="V3961" i="18"/>
  <c r="V3962" i="18"/>
  <c r="V3963" i="18"/>
  <c r="V3964" i="18"/>
  <c r="V3965" i="18"/>
  <c r="V3966" i="18"/>
  <c r="V3967" i="18"/>
  <c r="V3968" i="18"/>
  <c r="V3969" i="18"/>
  <c r="V3970" i="18"/>
  <c r="V3971" i="18"/>
  <c r="V3972" i="18"/>
  <c r="V3973" i="18"/>
  <c r="V3974" i="18"/>
  <c r="V3975" i="18"/>
  <c r="V3976" i="18"/>
  <c r="V3977" i="18"/>
  <c r="V3978" i="18"/>
  <c r="V3979" i="18"/>
  <c r="V3980" i="18"/>
  <c r="V3981" i="18"/>
  <c r="V3982" i="18"/>
  <c r="V3983" i="18"/>
  <c r="V3984" i="18"/>
  <c r="V3985" i="18"/>
  <c r="V3986" i="18"/>
  <c r="V3987" i="18"/>
  <c r="V3988" i="18"/>
  <c r="V3989" i="18"/>
  <c r="V3990" i="18"/>
  <c r="V3991" i="18"/>
  <c r="V3992" i="18"/>
  <c r="V3993" i="18"/>
  <c r="V3994" i="18"/>
  <c r="V3995" i="18"/>
  <c r="V3996" i="18"/>
  <c r="V3997" i="18"/>
  <c r="V3998" i="18"/>
  <c r="V3999" i="18"/>
  <c r="V4000" i="18"/>
  <c r="V4001" i="18"/>
  <c r="V4002" i="18"/>
  <c r="V4003" i="18"/>
  <c r="V4004" i="18"/>
  <c r="V4005" i="18"/>
  <c r="V4006" i="18"/>
  <c r="V4007" i="18"/>
  <c r="V5" i="18"/>
  <c r="G26" i="11"/>
  <c r="F26" i="11"/>
  <c r="E2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386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170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170" i="11"/>
  <c r="F38" i="27"/>
  <c r="F39" i="27" s="1"/>
  <c r="F40" i="27" s="1"/>
  <c r="F41" i="27" s="1"/>
  <c r="F42" i="27" s="1"/>
  <c r="F43" i="27" s="1"/>
  <c r="F44" i="27" s="1"/>
  <c r="F45" i="27" s="1"/>
  <c r="F46" i="27" s="1"/>
  <c r="F47" i="27" s="1"/>
  <c r="F48" i="27" s="1"/>
  <c r="F49" i="27" s="1"/>
  <c r="F50" i="27" s="1"/>
  <c r="F51" i="27" s="1"/>
  <c r="F52" i="27" s="1"/>
  <c r="F53" i="27" s="1"/>
  <c r="F54" i="27" s="1"/>
  <c r="F55" i="27" s="1"/>
  <c r="F56" i="27" s="1"/>
  <c r="F57" i="27" s="1"/>
  <c r="G38" i="27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J38" i="27"/>
  <c r="J39" i="27" s="1"/>
  <c r="CJ98" i="27"/>
  <c r="CG98" i="27"/>
  <c r="O98" i="27"/>
  <c r="N98" i="27"/>
  <c r="M98" i="27"/>
  <c r="L98" i="27"/>
  <c r="K98" i="27"/>
  <c r="J98" i="27"/>
  <c r="I98" i="27"/>
  <c r="H98" i="27"/>
  <c r="G98" i="27"/>
  <c r="F98" i="27"/>
  <c r="E98" i="27"/>
  <c r="D98" i="27"/>
  <c r="C98" i="27"/>
  <c r="B98" i="27"/>
  <c r="CJ97" i="27"/>
  <c r="CG97" i="27"/>
  <c r="CJ96" i="27"/>
  <c r="CG96" i="27"/>
  <c r="CJ95" i="27"/>
  <c r="CG95" i="27"/>
  <c r="CJ94" i="27"/>
  <c r="CG94" i="27"/>
  <c r="CJ93" i="27"/>
  <c r="CG93" i="27"/>
  <c r="CJ92" i="27"/>
  <c r="CG92" i="27"/>
  <c r="CJ91" i="27"/>
  <c r="CG91" i="27"/>
  <c r="CJ90" i="27"/>
  <c r="CG90" i="27"/>
  <c r="CJ89" i="27"/>
  <c r="CG89" i="27"/>
  <c r="CJ88" i="27"/>
  <c r="CG88" i="27"/>
  <c r="CJ87" i="27"/>
  <c r="CG87" i="27"/>
  <c r="CJ86" i="27"/>
  <c r="CG86" i="27"/>
  <c r="CJ85" i="27"/>
  <c r="CG85" i="27"/>
  <c r="CJ84" i="27"/>
  <c r="CG84" i="27"/>
  <c r="CJ83" i="27"/>
  <c r="CG83" i="27"/>
  <c r="CJ82" i="27"/>
  <c r="CG82" i="27"/>
  <c r="CJ81" i="27"/>
  <c r="CG81" i="27"/>
  <c r="CJ80" i="27"/>
  <c r="CG80" i="27"/>
  <c r="CJ79" i="27"/>
  <c r="CG79" i="27"/>
  <c r="CJ78" i="27"/>
  <c r="CG78" i="27"/>
  <c r="O78" i="27"/>
  <c r="O79" i="27" s="1"/>
  <c r="O80" i="27" s="1"/>
  <c r="O81" i="27" s="1"/>
  <c r="O82" i="27" s="1"/>
  <c r="O83" i="27" s="1"/>
  <c r="O84" i="27" s="1"/>
  <c r="O85" i="27" s="1"/>
  <c r="O86" i="27" s="1"/>
  <c r="O87" i="27" s="1"/>
  <c r="O88" i="27" s="1"/>
  <c r="O89" i="27" s="1"/>
  <c r="O90" i="27" s="1"/>
  <c r="O91" i="27" s="1"/>
  <c r="O92" i="27" s="1"/>
  <c r="O93" i="27" s="1"/>
  <c r="O94" i="27" s="1"/>
  <c r="O95" i="27" s="1"/>
  <c r="O96" i="27" s="1"/>
  <c r="O97" i="27" s="1"/>
  <c r="N78" i="27"/>
  <c r="N79" i="27" s="1"/>
  <c r="N80" i="27" s="1"/>
  <c r="N81" i="27" s="1"/>
  <c r="N82" i="27" s="1"/>
  <c r="N83" i="27" s="1"/>
  <c r="N84" i="27" s="1"/>
  <c r="N85" i="27" s="1"/>
  <c r="N86" i="27" s="1"/>
  <c r="N87" i="27" s="1"/>
  <c r="N88" i="27" s="1"/>
  <c r="N89" i="27" s="1"/>
  <c r="N90" i="27" s="1"/>
  <c r="N91" i="27" s="1"/>
  <c r="N92" i="27" s="1"/>
  <c r="N93" i="27" s="1"/>
  <c r="N94" i="27" s="1"/>
  <c r="N95" i="27" s="1"/>
  <c r="N96" i="27" s="1"/>
  <c r="N97" i="27" s="1"/>
  <c r="M78" i="27"/>
  <c r="M79" i="27" s="1"/>
  <c r="M80" i="27" s="1"/>
  <c r="M81" i="27" s="1"/>
  <c r="M82" i="27" s="1"/>
  <c r="M83" i="27" s="1"/>
  <c r="M84" i="27" s="1"/>
  <c r="M85" i="27" s="1"/>
  <c r="M86" i="27" s="1"/>
  <c r="M87" i="27" s="1"/>
  <c r="M88" i="27" s="1"/>
  <c r="M89" i="27" s="1"/>
  <c r="M90" i="27" s="1"/>
  <c r="M91" i="27" s="1"/>
  <c r="M92" i="27" s="1"/>
  <c r="M93" i="27" s="1"/>
  <c r="M94" i="27" s="1"/>
  <c r="M95" i="27" s="1"/>
  <c r="M96" i="27" s="1"/>
  <c r="M97" i="27" s="1"/>
  <c r="L78" i="27"/>
  <c r="L79" i="27" s="1"/>
  <c r="L80" i="27" s="1"/>
  <c r="L81" i="27" s="1"/>
  <c r="L82" i="27" s="1"/>
  <c r="L83" i="27" s="1"/>
  <c r="L84" i="27" s="1"/>
  <c r="L85" i="27" s="1"/>
  <c r="L86" i="27" s="1"/>
  <c r="L87" i="27" s="1"/>
  <c r="L88" i="27" s="1"/>
  <c r="L89" i="27" s="1"/>
  <c r="L90" i="27" s="1"/>
  <c r="L91" i="27" s="1"/>
  <c r="L92" i="27" s="1"/>
  <c r="L93" i="27" s="1"/>
  <c r="L94" i="27" s="1"/>
  <c r="L95" i="27" s="1"/>
  <c r="L96" i="27" s="1"/>
  <c r="L97" i="27" s="1"/>
  <c r="K78" i="27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J78" i="27"/>
  <c r="J79" i="27" s="1"/>
  <c r="J80" i="27" s="1"/>
  <c r="J81" i="27" s="1"/>
  <c r="J82" i="27" s="1"/>
  <c r="J83" i="27" s="1"/>
  <c r="J84" i="27" s="1"/>
  <c r="J85" i="27" s="1"/>
  <c r="J86" i="27" s="1"/>
  <c r="J87" i="27" s="1"/>
  <c r="J88" i="27" s="1"/>
  <c r="J89" i="27" s="1"/>
  <c r="J90" i="27" s="1"/>
  <c r="J91" i="27" s="1"/>
  <c r="J92" i="27" s="1"/>
  <c r="J93" i="27" s="1"/>
  <c r="J94" i="27" s="1"/>
  <c r="J95" i="27" s="1"/>
  <c r="J96" i="27" s="1"/>
  <c r="J97" i="27" s="1"/>
  <c r="I78" i="27"/>
  <c r="I79" i="27" s="1"/>
  <c r="I80" i="27" s="1"/>
  <c r="I81" i="27" s="1"/>
  <c r="I82" i="27" s="1"/>
  <c r="I83" i="27" s="1"/>
  <c r="I84" i="27" s="1"/>
  <c r="I85" i="27" s="1"/>
  <c r="I86" i="27" s="1"/>
  <c r="I87" i="27" s="1"/>
  <c r="I88" i="27" s="1"/>
  <c r="I89" i="27" s="1"/>
  <c r="I90" i="27" s="1"/>
  <c r="I91" i="27" s="1"/>
  <c r="I92" i="27" s="1"/>
  <c r="I93" i="27" s="1"/>
  <c r="I94" i="27" s="1"/>
  <c r="I95" i="27" s="1"/>
  <c r="I96" i="27" s="1"/>
  <c r="I97" i="27" s="1"/>
  <c r="H78" i="27"/>
  <c r="H79" i="27" s="1"/>
  <c r="H80" i="27" s="1"/>
  <c r="H81" i="27" s="1"/>
  <c r="H82" i="27" s="1"/>
  <c r="H83" i="27" s="1"/>
  <c r="H84" i="27" s="1"/>
  <c r="H85" i="27" s="1"/>
  <c r="H86" i="27" s="1"/>
  <c r="H87" i="27" s="1"/>
  <c r="H88" i="27" s="1"/>
  <c r="H89" i="27" s="1"/>
  <c r="H90" i="27" s="1"/>
  <c r="H91" i="27" s="1"/>
  <c r="H92" i="27" s="1"/>
  <c r="H93" i="27" s="1"/>
  <c r="H94" i="27" s="1"/>
  <c r="H95" i="27" s="1"/>
  <c r="H96" i="27" s="1"/>
  <c r="H97" i="27" s="1"/>
  <c r="G78" i="27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F78" i="27"/>
  <c r="F79" i="27" s="1"/>
  <c r="F80" i="27" s="1"/>
  <c r="F81" i="27" s="1"/>
  <c r="F82" i="27" s="1"/>
  <c r="F83" i="27" s="1"/>
  <c r="F84" i="27" s="1"/>
  <c r="F85" i="27" s="1"/>
  <c r="F86" i="27" s="1"/>
  <c r="F87" i="27" s="1"/>
  <c r="F88" i="27" s="1"/>
  <c r="F89" i="27" s="1"/>
  <c r="F90" i="27" s="1"/>
  <c r="F91" i="27" s="1"/>
  <c r="F92" i="27" s="1"/>
  <c r="F93" i="27" s="1"/>
  <c r="F94" i="27" s="1"/>
  <c r="F95" i="27" s="1"/>
  <c r="F96" i="27" s="1"/>
  <c r="F97" i="27" s="1"/>
  <c r="E78" i="27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E91" i="27" s="1"/>
  <c r="E92" i="27" s="1"/>
  <c r="E93" i="27" s="1"/>
  <c r="E94" i="27" s="1"/>
  <c r="E95" i="27" s="1"/>
  <c r="E96" i="27" s="1"/>
  <c r="E97" i="27" s="1"/>
  <c r="D78" i="27"/>
  <c r="D79" i="27" s="1"/>
  <c r="D80" i="27" s="1"/>
  <c r="D81" i="27" s="1"/>
  <c r="D82" i="27" s="1"/>
  <c r="D83" i="27" s="1"/>
  <c r="D84" i="27" s="1"/>
  <c r="D85" i="27" s="1"/>
  <c r="D86" i="27" s="1"/>
  <c r="D87" i="27" s="1"/>
  <c r="D88" i="27" s="1"/>
  <c r="D89" i="27" s="1"/>
  <c r="D90" i="27" s="1"/>
  <c r="D91" i="27" s="1"/>
  <c r="D92" i="27" s="1"/>
  <c r="D93" i="27" s="1"/>
  <c r="D94" i="27" s="1"/>
  <c r="D95" i="27" s="1"/>
  <c r="D96" i="27" s="1"/>
  <c r="D97" i="27" s="1"/>
  <c r="C78" i="27"/>
  <c r="C79" i="27" s="1"/>
  <c r="C80" i="27" s="1"/>
  <c r="C81" i="27" s="1"/>
  <c r="C82" i="27" s="1"/>
  <c r="C83" i="27" s="1"/>
  <c r="C84" i="27" s="1"/>
  <c r="C85" i="27" s="1"/>
  <c r="C86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CJ77" i="27"/>
  <c r="CG77" i="27"/>
  <c r="CJ76" i="27"/>
  <c r="CG76" i="27"/>
  <c r="CJ75" i="27"/>
  <c r="CG75" i="27"/>
  <c r="CJ74" i="27"/>
  <c r="CG74" i="27"/>
  <c r="CJ73" i="27"/>
  <c r="CG73" i="27"/>
  <c r="CJ72" i="27"/>
  <c r="CG72" i="27"/>
  <c r="CJ71" i="27"/>
  <c r="CG71" i="27"/>
  <c r="CJ70" i="27"/>
  <c r="CG70" i="27"/>
  <c r="CJ69" i="27"/>
  <c r="CG69" i="27"/>
  <c r="CJ68" i="27"/>
  <c r="CG68" i="27"/>
  <c r="CJ67" i="27"/>
  <c r="CG67" i="27"/>
  <c r="CJ66" i="27"/>
  <c r="CG66" i="27"/>
  <c r="CJ65" i="27"/>
  <c r="CG65" i="27"/>
  <c r="CJ64" i="27"/>
  <c r="CG64" i="27"/>
  <c r="CJ63" i="27"/>
  <c r="CG63" i="27"/>
  <c r="CJ62" i="27"/>
  <c r="CG62" i="27"/>
  <c r="CJ61" i="27"/>
  <c r="CG61" i="27"/>
  <c r="CJ60" i="27"/>
  <c r="CG60" i="27"/>
  <c r="CJ59" i="27"/>
  <c r="CG59" i="27"/>
  <c r="CJ58" i="27"/>
  <c r="CG58" i="27"/>
  <c r="O58" i="27"/>
  <c r="O59" i="27" s="1"/>
  <c r="O60" i="27" s="1"/>
  <c r="O61" i="27" s="1"/>
  <c r="O62" i="27" s="1"/>
  <c r="O63" i="27" s="1"/>
  <c r="O64" i="27" s="1"/>
  <c r="O65" i="27" s="1"/>
  <c r="O66" i="27" s="1"/>
  <c r="O67" i="27" s="1"/>
  <c r="O68" i="27" s="1"/>
  <c r="O69" i="27" s="1"/>
  <c r="O70" i="27" s="1"/>
  <c r="O71" i="27" s="1"/>
  <c r="O72" i="27" s="1"/>
  <c r="O73" i="27" s="1"/>
  <c r="O74" i="27" s="1"/>
  <c r="O75" i="27" s="1"/>
  <c r="O76" i="27" s="1"/>
  <c r="O77" i="27" s="1"/>
  <c r="N58" i="27"/>
  <c r="N59" i="27" s="1"/>
  <c r="N60" i="27" s="1"/>
  <c r="N61" i="27" s="1"/>
  <c r="N62" i="27" s="1"/>
  <c r="N63" i="27" s="1"/>
  <c r="N64" i="27" s="1"/>
  <c r="N65" i="27" s="1"/>
  <c r="N66" i="27" s="1"/>
  <c r="N67" i="27" s="1"/>
  <c r="N68" i="27" s="1"/>
  <c r="N69" i="27" s="1"/>
  <c r="N70" i="27" s="1"/>
  <c r="N71" i="27" s="1"/>
  <c r="N72" i="27" s="1"/>
  <c r="N73" i="27" s="1"/>
  <c r="N74" i="27" s="1"/>
  <c r="N75" i="27" s="1"/>
  <c r="N76" i="27" s="1"/>
  <c r="N77" i="27" s="1"/>
  <c r="M58" i="27"/>
  <c r="M59" i="27" s="1"/>
  <c r="M60" i="27" s="1"/>
  <c r="M61" i="27" s="1"/>
  <c r="M62" i="27" s="1"/>
  <c r="M63" i="27" s="1"/>
  <c r="M64" i="27" s="1"/>
  <c r="M65" i="27" s="1"/>
  <c r="M66" i="27" s="1"/>
  <c r="M67" i="27" s="1"/>
  <c r="M68" i="27" s="1"/>
  <c r="M69" i="27" s="1"/>
  <c r="M70" i="27" s="1"/>
  <c r="M71" i="27" s="1"/>
  <c r="M72" i="27" s="1"/>
  <c r="M73" i="27" s="1"/>
  <c r="M74" i="27" s="1"/>
  <c r="M75" i="27" s="1"/>
  <c r="M76" i="27" s="1"/>
  <c r="M77" i="27" s="1"/>
  <c r="L58" i="27"/>
  <c r="L59" i="27" s="1"/>
  <c r="L60" i="27" s="1"/>
  <c r="L61" i="27" s="1"/>
  <c r="L62" i="27" s="1"/>
  <c r="L63" i="27" s="1"/>
  <c r="L64" i="27" s="1"/>
  <c r="L65" i="27" s="1"/>
  <c r="L66" i="27" s="1"/>
  <c r="L67" i="27" s="1"/>
  <c r="L68" i="27" s="1"/>
  <c r="L69" i="27" s="1"/>
  <c r="L70" i="27" s="1"/>
  <c r="L71" i="27" s="1"/>
  <c r="L72" i="27" s="1"/>
  <c r="L73" i="27" s="1"/>
  <c r="L74" i="27" s="1"/>
  <c r="L75" i="27" s="1"/>
  <c r="L76" i="27" s="1"/>
  <c r="L77" i="27" s="1"/>
  <c r="K58" i="27"/>
  <c r="K59" i="27" s="1"/>
  <c r="K60" i="27" s="1"/>
  <c r="K61" i="27" s="1"/>
  <c r="K62" i="27" s="1"/>
  <c r="K63" i="27" s="1"/>
  <c r="J58" i="27"/>
  <c r="J59" i="27" s="1"/>
  <c r="J60" i="27" s="1"/>
  <c r="J61" i="27" s="1"/>
  <c r="J62" i="27" s="1"/>
  <c r="J63" i="27" s="1"/>
  <c r="J64" i="27" s="1"/>
  <c r="J65" i="27" s="1"/>
  <c r="I58" i="27"/>
  <c r="I59" i="27" s="1"/>
  <c r="I60" i="27" s="1"/>
  <c r="I61" i="27" s="1"/>
  <c r="I62" i="27" s="1"/>
  <c r="I63" i="27" s="1"/>
  <c r="I64" i="27" s="1"/>
  <c r="I65" i="27" s="1"/>
  <c r="I66" i="27" s="1"/>
  <c r="I67" i="27" s="1"/>
  <c r="I68" i="27" s="1"/>
  <c r="I69" i="27" s="1"/>
  <c r="I70" i="27" s="1"/>
  <c r="I71" i="27" s="1"/>
  <c r="I72" i="27" s="1"/>
  <c r="I73" i="27" s="1"/>
  <c r="I74" i="27" s="1"/>
  <c r="I75" i="27" s="1"/>
  <c r="I76" i="27" s="1"/>
  <c r="I77" i="27" s="1"/>
  <c r="H58" i="27"/>
  <c r="G58" i="27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F58" i="27"/>
  <c r="F59" i="27" s="1"/>
  <c r="E58" i="27"/>
  <c r="E59" i="27" s="1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E75" i="27" s="1"/>
  <c r="E76" i="27" s="1"/>
  <c r="E77" i="27" s="1"/>
  <c r="D58" i="27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C58" i="27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B58" i="27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CJ57" i="27"/>
  <c r="CG57" i="27"/>
  <c r="CJ56" i="27"/>
  <c r="CG56" i="27"/>
  <c r="CJ55" i="27"/>
  <c r="CG55" i="27"/>
  <c r="CJ54" i="27"/>
  <c r="CG54" i="27"/>
  <c r="CJ53" i="27"/>
  <c r="CG53" i="27"/>
  <c r="CJ52" i="27"/>
  <c r="CG52" i="27"/>
  <c r="CJ51" i="27"/>
  <c r="CG51" i="27"/>
  <c r="CJ50" i="27"/>
  <c r="CG50" i="27"/>
  <c r="CJ49" i="27"/>
  <c r="CG49" i="27"/>
  <c r="CJ48" i="27"/>
  <c r="CG48" i="27"/>
  <c r="CJ47" i="27"/>
  <c r="CG47" i="27"/>
  <c r="CJ46" i="27"/>
  <c r="CG46" i="27"/>
  <c r="CJ45" i="27"/>
  <c r="CG45" i="27"/>
  <c r="CJ44" i="27"/>
  <c r="CG44" i="27"/>
  <c r="CJ43" i="27"/>
  <c r="CG43" i="27"/>
  <c r="CJ42" i="27"/>
  <c r="CG42" i="27"/>
  <c r="CJ41" i="27"/>
  <c r="CG41" i="27"/>
  <c r="CJ40" i="27"/>
  <c r="CG40" i="27"/>
  <c r="CJ39" i="27"/>
  <c r="CG39" i="27"/>
  <c r="CJ38" i="27"/>
  <c r="CG38" i="27"/>
  <c r="O38" i="27"/>
  <c r="O39" i="27" s="1"/>
  <c r="O40" i="27" s="1"/>
  <c r="O41" i="27" s="1"/>
  <c r="O42" i="27" s="1"/>
  <c r="O43" i="27" s="1"/>
  <c r="O44" i="27" s="1"/>
  <c r="O45" i="27" s="1"/>
  <c r="O46" i="27" s="1"/>
  <c r="O47" i="27" s="1"/>
  <c r="O48" i="27" s="1"/>
  <c r="O49" i="27" s="1"/>
  <c r="O50" i="27" s="1"/>
  <c r="O51" i="27" s="1"/>
  <c r="O52" i="27" s="1"/>
  <c r="O53" i="27" s="1"/>
  <c r="O54" i="27" s="1"/>
  <c r="O55" i="27" s="1"/>
  <c r="O56" i="27" s="1"/>
  <c r="O57" i="27" s="1"/>
  <c r="N38" i="27"/>
  <c r="N39" i="27" s="1"/>
  <c r="N40" i="27" s="1"/>
  <c r="N41" i="27" s="1"/>
  <c r="N42" i="27" s="1"/>
  <c r="N43" i="27" s="1"/>
  <c r="N44" i="27" s="1"/>
  <c r="N45" i="27" s="1"/>
  <c r="N46" i="27" s="1"/>
  <c r="N47" i="27" s="1"/>
  <c r="N48" i="27" s="1"/>
  <c r="N49" i="27" s="1"/>
  <c r="N50" i="27" s="1"/>
  <c r="N51" i="27" s="1"/>
  <c r="N52" i="27" s="1"/>
  <c r="N53" i="27" s="1"/>
  <c r="N54" i="27" s="1"/>
  <c r="N55" i="27" s="1"/>
  <c r="N56" i="27" s="1"/>
  <c r="N57" i="27" s="1"/>
  <c r="M38" i="27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L38" i="27"/>
  <c r="L39" i="27" s="1"/>
  <c r="L40" i="27" s="1"/>
  <c r="L41" i="27" s="1"/>
  <c r="L42" i="27" s="1"/>
  <c r="K38" i="27"/>
  <c r="I38" i="27"/>
  <c r="I39" i="27" s="1"/>
  <c r="I40" i="27" s="1"/>
  <c r="I41" i="27" s="1"/>
  <c r="I42" i="27" s="1"/>
  <c r="H38" i="27"/>
  <c r="H39" i="27" s="1"/>
  <c r="H40" i="27" s="1"/>
  <c r="H41" i="27" s="1"/>
  <c r="H42" i="27" s="1"/>
  <c r="E38" i="27"/>
  <c r="E39" i="27" s="1"/>
  <c r="E40" i="27" s="1"/>
  <c r="E41" i="27" s="1"/>
  <c r="E42" i="27" s="1"/>
  <c r="E43" i="27" s="1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D38" i="27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C38" i="27"/>
  <c r="C39" i="27" s="1"/>
  <c r="C40" i="27" s="1"/>
  <c r="B38" i="27"/>
  <c r="B39" i="27" s="1"/>
  <c r="B40" i="27" s="1"/>
  <c r="B41" i="27" s="1"/>
  <c r="B42" i="27" s="1"/>
  <c r="B43" i="27" s="1"/>
  <c r="B44" i="27" s="1"/>
  <c r="B45" i="27" s="1"/>
  <c r="CJ37" i="27"/>
  <c r="CG37" i="27"/>
  <c r="CJ36" i="27"/>
  <c r="CG36" i="27"/>
  <c r="CJ35" i="27"/>
  <c r="CG35" i="27"/>
  <c r="CJ34" i="27"/>
  <c r="CG34" i="27"/>
  <c r="CJ33" i="27"/>
  <c r="CG33" i="27"/>
  <c r="CJ32" i="27"/>
  <c r="CG32" i="27"/>
  <c r="CJ31" i="27"/>
  <c r="CG31" i="27"/>
  <c r="CJ30" i="27"/>
  <c r="CG30" i="27"/>
  <c r="CJ29" i="27"/>
  <c r="CG29" i="27"/>
  <c r="CJ28" i="27"/>
  <c r="CG28" i="27"/>
  <c r="AD18" i="27"/>
  <c r="AD58" i="27" s="1"/>
  <c r="AC18" i="27"/>
  <c r="Z18" i="27"/>
  <c r="Y18" i="27"/>
  <c r="X18" i="27"/>
  <c r="W18" i="27"/>
  <c r="V18" i="27"/>
  <c r="U18" i="27"/>
  <c r="T18" i="27"/>
  <c r="S18" i="27"/>
  <c r="O18" i="27"/>
  <c r="O19" i="27" s="1"/>
  <c r="O20" i="27" s="1"/>
  <c r="O21" i="27" s="1"/>
  <c r="O22" i="27" s="1"/>
  <c r="O23" i="27" s="1"/>
  <c r="O24" i="27" s="1"/>
  <c r="O25" i="27" s="1"/>
  <c r="O26" i="27" s="1"/>
  <c r="O27" i="27" s="1"/>
  <c r="O28" i="27" s="1"/>
  <c r="O29" i="27" s="1"/>
  <c r="O30" i="27" s="1"/>
  <c r="O31" i="27" s="1"/>
  <c r="O32" i="27" s="1"/>
  <c r="O33" i="27" s="1"/>
  <c r="O34" i="27" s="1"/>
  <c r="O35" i="27" s="1"/>
  <c r="O36" i="27" s="1"/>
  <c r="O37" i="27" s="1"/>
  <c r="N18" i="27"/>
  <c r="N19" i="27" s="1"/>
  <c r="N20" i="27" s="1"/>
  <c r="N21" i="27" s="1"/>
  <c r="N22" i="27" s="1"/>
  <c r="N23" i="27" s="1"/>
  <c r="N24" i="27" s="1"/>
  <c r="N25" i="27" s="1"/>
  <c r="N26" i="27" s="1"/>
  <c r="N27" i="27" s="1"/>
  <c r="N28" i="27" s="1"/>
  <c r="N29" i="27" s="1"/>
  <c r="N30" i="27" s="1"/>
  <c r="N31" i="27" s="1"/>
  <c r="N32" i="27" s="1"/>
  <c r="N33" i="27" s="1"/>
  <c r="N34" i="27" s="1"/>
  <c r="N35" i="27" s="1"/>
  <c r="N36" i="27" s="1"/>
  <c r="M18" i="27"/>
  <c r="M19" i="27" s="1"/>
  <c r="M20" i="27" s="1"/>
  <c r="L18" i="27"/>
  <c r="L19" i="27" s="1"/>
  <c r="K18" i="27"/>
  <c r="K19" i="27" s="1"/>
  <c r="J18" i="27"/>
  <c r="J19" i="27" s="1"/>
  <c r="J20" i="27" s="1"/>
  <c r="J21" i="27" s="1"/>
  <c r="J22" i="27" s="1"/>
  <c r="J23" i="27" s="1"/>
  <c r="J24" i="27" s="1"/>
  <c r="J25" i="27" s="1"/>
  <c r="J26" i="27" s="1"/>
  <c r="J27" i="27" s="1"/>
  <c r="J28" i="27" s="1"/>
  <c r="J29" i="27" s="1"/>
  <c r="J30" i="27" s="1"/>
  <c r="I18" i="27"/>
  <c r="I19" i="27" s="1"/>
  <c r="I20" i="27" s="1"/>
  <c r="I21" i="27" s="1"/>
  <c r="H18" i="27"/>
  <c r="H19" i="27" s="1"/>
  <c r="H20" i="27" s="1"/>
  <c r="H21" i="27" s="1"/>
  <c r="H22" i="27" s="1"/>
  <c r="H23" i="27" s="1"/>
  <c r="H24" i="27" s="1"/>
  <c r="H25" i="27" s="1"/>
  <c r="H26" i="27" s="1"/>
  <c r="H27" i="27" s="1"/>
  <c r="H28" i="27" s="1"/>
  <c r="H29" i="27" s="1"/>
  <c r="H30" i="27" s="1"/>
  <c r="H31" i="27" s="1"/>
  <c r="G18" i="27"/>
  <c r="F18" i="27"/>
  <c r="F19" i="27" s="1"/>
  <c r="F20" i="27" s="1"/>
  <c r="F21" i="27" s="1"/>
  <c r="F22" i="27" s="1"/>
  <c r="F23" i="27" s="1"/>
  <c r="F24" i="27" s="1"/>
  <c r="F25" i="27" s="1"/>
  <c r="F26" i="27" s="1"/>
  <c r="F27" i="27" s="1"/>
  <c r="F28" i="27" s="1"/>
  <c r="F29" i="27" s="1"/>
  <c r="F30" i="27" s="1"/>
  <c r="F31" i="27" s="1"/>
  <c r="F32" i="27" s="1"/>
  <c r="E18" i="27"/>
  <c r="E19" i="27" s="1"/>
  <c r="E20" i="27" s="1"/>
  <c r="D18" i="27"/>
  <c r="D19" i="27" s="1"/>
  <c r="C18" i="27"/>
  <c r="C19" i="27" s="1"/>
  <c r="B18" i="27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458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242" i="11"/>
  <c r="AF18" i="26"/>
  <c r="AE18" i="26"/>
  <c r="AB18" i="26"/>
  <c r="AA18" i="26"/>
  <c r="S18" i="26"/>
  <c r="E38" i="26"/>
  <c r="M38" i="26"/>
  <c r="M39" i="26" s="1"/>
  <c r="M40" i="26" s="1"/>
  <c r="M41" i="26" s="1"/>
  <c r="M42" i="26" s="1"/>
  <c r="M43" i="26" s="1"/>
  <c r="CJ98" i="26"/>
  <c r="CG98" i="26"/>
  <c r="O98" i="26"/>
  <c r="AF98" i="26" s="1"/>
  <c r="N98" i="26"/>
  <c r="AE98" i="26" s="1"/>
  <c r="M98" i="26"/>
  <c r="L98" i="26"/>
  <c r="K98" i="26"/>
  <c r="AB98" i="26" s="1"/>
  <c r="J98" i="26"/>
  <c r="I98" i="26"/>
  <c r="H98" i="26"/>
  <c r="G98" i="26"/>
  <c r="F98" i="26"/>
  <c r="E98" i="26"/>
  <c r="D98" i="26"/>
  <c r="C98" i="26"/>
  <c r="B98" i="26"/>
  <c r="CJ97" i="26"/>
  <c r="CG97" i="26"/>
  <c r="CJ96" i="26"/>
  <c r="CG96" i="26"/>
  <c r="CJ95" i="26"/>
  <c r="CG95" i="26"/>
  <c r="CJ94" i="26"/>
  <c r="CG94" i="26"/>
  <c r="CJ93" i="26"/>
  <c r="CG93" i="26"/>
  <c r="CJ92" i="26"/>
  <c r="CG92" i="26"/>
  <c r="CJ91" i="26"/>
  <c r="CG91" i="26"/>
  <c r="CJ90" i="26"/>
  <c r="CG90" i="26"/>
  <c r="CJ89" i="26"/>
  <c r="CG89" i="26"/>
  <c r="CJ88" i="26"/>
  <c r="CG88" i="26"/>
  <c r="CJ87" i="26"/>
  <c r="CG87" i="26"/>
  <c r="CJ86" i="26"/>
  <c r="CG86" i="26"/>
  <c r="CJ85" i="26"/>
  <c r="CG85" i="26"/>
  <c r="CJ84" i="26"/>
  <c r="CG84" i="26"/>
  <c r="CJ83" i="26"/>
  <c r="CG83" i="26"/>
  <c r="CJ82" i="26"/>
  <c r="CG82" i="26"/>
  <c r="CJ81" i="26"/>
  <c r="CG81" i="26"/>
  <c r="CJ80" i="26"/>
  <c r="CG80" i="26"/>
  <c r="CJ79" i="26"/>
  <c r="CG79" i="26"/>
  <c r="CJ78" i="26"/>
  <c r="CG78" i="26"/>
  <c r="O78" i="26"/>
  <c r="O79" i="26" s="1"/>
  <c r="O80" i="26" s="1"/>
  <c r="AF80" i="26" s="1"/>
  <c r="N78" i="26"/>
  <c r="AE78" i="26" s="1"/>
  <c r="M78" i="26"/>
  <c r="M79" i="26" s="1"/>
  <c r="M80" i="26" s="1"/>
  <c r="M81" i="26" s="1"/>
  <c r="M82" i="26" s="1"/>
  <c r="M83" i="26" s="1"/>
  <c r="M84" i="26" s="1"/>
  <c r="M85" i="26" s="1"/>
  <c r="M86" i="26" s="1"/>
  <c r="M87" i="26" s="1"/>
  <c r="M88" i="26" s="1"/>
  <c r="M89" i="26" s="1"/>
  <c r="M90" i="26" s="1"/>
  <c r="M91" i="26" s="1"/>
  <c r="M92" i="26" s="1"/>
  <c r="M93" i="26" s="1"/>
  <c r="M94" i="26" s="1"/>
  <c r="M95" i="26" s="1"/>
  <c r="M96" i="26" s="1"/>
  <c r="M97" i="26" s="1"/>
  <c r="L78" i="26"/>
  <c r="L79" i="26" s="1"/>
  <c r="L80" i="26" s="1"/>
  <c r="L81" i="26" s="1"/>
  <c r="L82" i="26" s="1"/>
  <c r="L83" i="26" s="1"/>
  <c r="L84" i="26" s="1"/>
  <c r="L85" i="26" s="1"/>
  <c r="L86" i="26" s="1"/>
  <c r="L87" i="26" s="1"/>
  <c r="L88" i="26" s="1"/>
  <c r="L89" i="26" s="1"/>
  <c r="L90" i="26" s="1"/>
  <c r="L91" i="26" s="1"/>
  <c r="L92" i="26" s="1"/>
  <c r="L93" i="26" s="1"/>
  <c r="L94" i="26" s="1"/>
  <c r="L95" i="26" s="1"/>
  <c r="L96" i="26" s="1"/>
  <c r="L97" i="26" s="1"/>
  <c r="K78" i="26"/>
  <c r="J78" i="26"/>
  <c r="I78" i="26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H78" i="26"/>
  <c r="H79" i="26" s="1"/>
  <c r="H80" i="26" s="1"/>
  <c r="H81" i="26" s="1"/>
  <c r="H82" i="26" s="1"/>
  <c r="H83" i="26" s="1"/>
  <c r="H84" i="26" s="1"/>
  <c r="H85" i="26" s="1"/>
  <c r="H86" i="26" s="1"/>
  <c r="H87" i="26" s="1"/>
  <c r="H88" i="26" s="1"/>
  <c r="H89" i="26" s="1"/>
  <c r="H90" i="26" s="1"/>
  <c r="H91" i="26" s="1"/>
  <c r="H92" i="26" s="1"/>
  <c r="H93" i="26" s="1"/>
  <c r="H94" i="26" s="1"/>
  <c r="H95" i="26" s="1"/>
  <c r="H96" i="26" s="1"/>
  <c r="H97" i="26" s="1"/>
  <c r="G78" i="26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F78" i="26"/>
  <c r="F79" i="26" s="1"/>
  <c r="F80" i="26" s="1"/>
  <c r="F81" i="26" s="1"/>
  <c r="F82" i="26" s="1"/>
  <c r="F83" i="26" s="1"/>
  <c r="F84" i="26" s="1"/>
  <c r="F85" i="26" s="1"/>
  <c r="F86" i="26" s="1"/>
  <c r="F87" i="26" s="1"/>
  <c r="F88" i="26" s="1"/>
  <c r="F89" i="26" s="1"/>
  <c r="F90" i="26" s="1"/>
  <c r="F91" i="26" s="1"/>
  <c r="F92" i="26" s="1"/>
  <c r="F93" i="26" s="1"/>
  <c r="F94" i="26" s="1"/>
  <c r="F95" i="26" s="1"/>
  <c r="F96" i="26" s="1"/>
  <c r="F97" i="26" s="1"/>
  <c r="E78" i="26"/>
  <c r="E79" i="26" s="1"/>
  <c r="E80" i="26" s="1"/>
  <c r="E81" i="26" s="1"/>
  <c r="E82" i="26" s="1"/>
  <c r="E83" i="26" s="1"/>
  <c r="E84" i="26" s="1"/>
  <c r="E85" i="26" s="1"/>
  <c r="E86" i="26" s="1"/>
  <c r="E87" i="26" s="1"/>
  <c r="E88" i="26" s="1"/>
  <c r="E89" i="26" s="1"/>
  <c r="E90" i="26" s="1"/>
  <c r="E91" i="26" s="1"/>
  <c r="E92" i="26" s="1"/>
  <c r="E93" i="26" s="1"/>
  <c r="E94" i="26" s="1"/>
  <c r="E95" i="26" s="1"/>
  <c r="E96" i="26" s="1"/>
  <c r="E97" i="26" s="1"/>
  <c r="D78" i="26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C78" i="26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CJ77" i="26"/>
  <c r="CG77" i="26"/>
  <c r="CJ76" i="26"/>
  <c r="CG76" i="26"/>
  <c r="CJ75" i="26"/>
  <c r="CG75" i="26"/>
  <c r="CJ74" i="26"/>
  <c r="CG74" i="26"/>
  <c r="CJ73" i="26"/>
  <c r="CG73" i="26"/>
  <c r="CJ72" i="26"/>
  <c r="CG72" i="26"/>
  <c r="CJ71" i="26"/>
  <c r="CG71" i="26"/>
  <c r="CJ70" i="26"/>
  <c r="CG70" i="26"/>
  <c r="CJ69" i="26"/>
  <c r="CG69" i="26"/>
  <c r="CJ68" i="26"/>
  <c r="CG68" i="26"/>
  <c r="CJ67" i="26"/>
  <c r="CG67" i="26"/>
  <c r="CJ66" i="26"/>
  <c r="CG66" i="26"/>
  <c r="CJ65" i="26"/>
  <c r="CG65" i="26"/>
  <c r="CJ64" i="26"/>
  <c r="CG64" i="26"/>
  <c r="CJ63" i="26"/>
  <c r="CG63" i="26"/>
  <c r="CJ62" i="26"/>
  <c r="CG62" i="26"/>
  <c r="CJ61" i="26"/>
  <c r="CG61" i="26"/>
  <c r="CJ60" i="26"/>
  <c r="CG60" i="26"/>
  <c r="CJ59" i="26"/>
  <c r="CG59" i="26"/>
  <c r="CJ58" i="26"/>
  <c r="CG58" i="26"/>
  <c r="O58" i="26"/>
  <c r="O59" i="26" s="1"/>
  <c r="N58" i="26"/>
  <c r="M58" i="26"/>
  <c r="M59" i="26" s="1"/>
  <c r="M60" i="26" s="1"/>
  <c r="M61" i="26" s="1"/>
  <c r="M62" i="26" s="1"/>
  <c r="M63" i="26" s="1"/>
  <c r="M64" i="26" s="1"/>
  <c r="M65" i="26" s="1"/>
  <c r="M66" i="26" s="1"/>
  <c r="M67" i="26" s="1"/>
  <c r="M68" i="26" s="1"/>
  <c r="M69" i="26" s="1"/>
  <c r="M70" i="26" s="1"/>
  <c r="M71" i="26" s="1"/>
  <c r="M72" i="26" s="1"/>
  <c r="M73" i="26" s="1"/>
  <c r="M74" i="26" s="1"/>
  <c r="M75" i="26" s="1"/>
  <c r="M76" i="26" s="1"/>
  <c r="M77" i="26" s="1"/>
  <c r="L58" i="26"/>
  <c r="L59" i="26" s="1"/>
  <c r="L60" i="26" s="1"/>
  <c r="L61" i="26" s="1"/>
  <c r="L62" i="26" s="1"/>
  <c r="L63" i="26" s="1"/>
  <c r="L64" i="26" s="1"/>
  <c r="L65" i="26" s="1"/>
  <c r="L66" i="26" s="1"/>
  <c r="L67" i="26" s="1"/>
  <c r="L68" i="26" s="1"/>
  <c r="L69" i="26" s="1"/>
  <c r="L70" i="26" s="1"/>
  <c r="L71" i="26" s="1"/>
  <c r="L72" i="26" s="1"/>
  <c r="L73" i="26" s="1"/>
  <c r="L74" i="26" s="1"/>
  <c r="L75" i="26" s="1"/>
  <c r="L76" i="26" s="1"/>
  <c r="L77" i="26" s="1"/>
  <c r="K58" i="26"/>
  <c r="J58" i="26"/>
  <c r="I58" i="26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H58" i="26"/>
  <c r="H59" i="26" s="1"/>
  <c r="H60" i="26" s="1"/>
  <c r="H61" i="26" s="1"/>
  <c r="H62" i="26" s="1"/>
  <c r="H63" i="26" s="1"/>
  <c r="H64" i="26" s="1"/>
  <c r="H65" i="26" s="1"/>
  <c r="H66" i="26" s="1"/>
  <c r="H67" i="26" s="1"/>
  <c r="H68" i="26" s="1"/>
  <c r="H69" i="26" s="1"/>
  <c r="H70" i="26" s="1"/>
  <c r="H71" i="26" s="1"/>
  <c r="H72" i="26" s="1"/>
  <c r="H73" i="26" s="1"/>
  <c r="H74" i="26" s="1"/>
  <c r="H75" i="26" s="1"/>
  <c r="H76" i="26" s="1"/>
  <c r="H77" i="26" s="1"/>
  <c r="G58" i="26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F58" i="26"/>
  <c r="F59" i="26" s="1"/>
  <c r="F60" i="26" s="1"/>
  <c r="F61" i="26" s="1"/>
  <c r="F62" i="26" s="1"/>
  <c r="F63" i="26" s="1"/>
  <c r="F64" i="26" s="1"/>
  <c r="F65" i="26" s="1"/>
  <c r="F66" i="26" s="1"/>
  <c r="F67" i="26" s="1"/>
  <c r="F68" i="26" s="1"/>
  <c r="F69" i="26" s="1"/>
  <c r="F70" i="26" s="1"/>
  <c r="F71" i="26" s="1"/>
  <c r="F72" i="26" s="1"/>
  <c r="F73" i="26" s="1"/>
  <c r="F74" i="26" s="1"/>
  <c r="F75" i="26" s="1"/>
  <c r="F76" i="26" s="1"/>
  <c r="F77" i="26" s="1"/>
  <c r="E58" i="26"/>
  <c r="E59" i="26" s="1"/>
  <c r="E60" i="26" s="1"/>
  <c r="E61" i="26" s="1"/>
  <c r="E62" i="26" s="1"/>
  <c r="E63" i="26" s="1"/>
  <c r="E64" i="26" s="1"/>
  <c r="E65" i="26" s="1"/>
  <c r="E66" i="26" s="1"/>
  <c r="E67" i="26" s="1"/>
  <c r="E68" i="26" s="1"/>
  <c r="E69" i="26" s="1"/>
  <c r="E70" i="26" s="1"/>
  <c r="E71" i="26" s="1"/>
  <c r="E72" i="26" s="1"/>
  <c r="E73" i="26" s="1"/>
  <c r="E74" i="26" s="1"/>
  <c r="E75" i="26" s="1"/>
  <c r="E76" i="26" s="1"/>
  <c r="E77" i="26" s="1"/>
  <c r="D58" i="26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C58" i="26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B58" i="26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CJ57" i="26"/>
  <c r="CG57" i="26"/>
  <c r="CJ56" i="26"/>
  <c r="CG56" i="26"/>
  <c r="CJ55" i="26"/>
  <c r="CG55" i="26"/>
  <c r="CJ54" i="26"/>
  <c r="CG54" i="26"/>
  <c r="CJ53" i="26"/>
  <c r="CG53" i="26"/>
  <c r="CJ52" i="26"/>
  <c r="CG52" i="26"/>
  <c r="CJ51" i="26"/>
  <c r="CG51" i="26"/>
  <c r="CJ50" i="26"/>
  <c r="CG50" i="26"/>
  <c r="CJ49" i="26"/>
  <c r="CG49" i="26"/>
  <c r="CJ48" i="26"/>
  <c r="CG48" i="26"/>
  <c r="CJ47" i="26"/>
  <c r="CG47" i="26"/>
  <c r="CJ46" i="26"/>
  <c r="CG46" i="26"/>
  <c r="CJ45" i="26"/>
  <c r="CG45" i="26"/>
  <c r="CJ44" i="26"/>
  <c r="CG44" i="26"/>
  <c r="CJ43" i="26"/>
  <c r="CG43" i="26"/>
  <c r="CJ42" i="26"/>
  <c r="CG42" i="26"/>
  <c r="CJ41" i="26"/>
  <c r="CG41" i="26"/>
  <c r="CJ40" i="26"/>
  <c r="CG40" i="26"/>
  <c r="CJ39" i="26"/>
  <c r="CG39" i="26"/>
  <c r="CJ38" i="26"/>
  <c r="CG38" i="26"/>
  <c r="O38" i="26"/>
  <c r="O39" i="26" s="1"/>
  <c r="N38" i="26"/>
  <c r="AE38" i="26" s="1"/>
  <c r="L38" i="26"/>
  <c r="L39" i="26" s="1"/>
  <c r="L40" i="26" s="1"/>
  <c r="L41" i="26" s="1"/>
  <c r="L42" i="26" s="1"/>
  <c r="L43" i="26" s="1"/>
  <c r="L44" i="26" s="1"/>
  <c r="L45" i="26" s="1"/>
  <c r="L46" i="26" s="1"/>
  <c r="L47" i="26" s="1"/>
  <c r="L48" i="26" s="1"/>
  <c r="L49" i="26" s="1"/>
  <c r="L50" i="26" s="1"/>
  <c r="L51" i="26" s="1"/>
  <c r="L52" i="26" s="1"/>
  <c r="L53" i="26" s="1"/>
  <c r="L54" i="26" s="1"/>
  <c r="L55" i="26" s="1"/>
  <c r="L56" i="26" s="1"/>
  <c r="L57" i="26" s="1"/>
  <c r="K38" i="26"/>
  <c r="K39" i="26" s="1"/>
  <c r="J38" i="26"/>
  <c r="J39" i="26" s="1"/>
  <c r="J40" i="26" s="1"/>
  <c r="I38" i="26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G38" i="26"/>
  <c r="G39" i="26" s="1"/>
  <c r="G40" i="26" s="1"/>
  <c r="G41" i="26" s="1"/>
  <c r="G42" i="26" s="1"/>
  <c r="G43" i="26" s="1"/>
  <c r="G44" i="26" s="1"/>
  <c r="G45" i="26" s="1"/>
  <c r="F38" i="26"/>
  <c r="F39" i="26" s="1"/>
  <c r="F40" i="26" s="1"/>
  <c r="F41" i="26" s="1"/>
  <c r="F42" i="26" s="1"/>
  <c r="F43" i="26" s="1"/>
  <c r="F44" i="26" s="1"/>
  <c r="F45" i="26" s="1"/>
  <c r="D38" i="26"/>
  <c r="D39" i="26" s="1"/>
  <c r="D40" i="26" s="1"/>
  <c r="D41" i="26" s="1"/>
  <c r="C38" i="26"/>
  <c r="C39" i="26" s="1"/>
  <c r="B38" i="26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CJ37" i="26"/>
  <c r="CG37" i="26"/>
  <c r="CJ36" i="26"/>
  <c r="CG36" i="26"/>
  <c r="CJ35" i="26"/>
  <c r="CG35" i="26"/>
  <c r="CJ34" i="26"/>
  <c r="CG34" i="26"/>
  <c r="CJ33" i="26"/>
  <c r="CG33" i="26"/>
  <c r="CJ32" i="26"/>
  <c r="CG32" i="26"/>
  <c r="CJ31" i="26"/>
  <c r="CG31" i="26"/>
  <c r="CJ30" i="26"/>
  <c r="CG30" i="26"/>
  <c r="CJ29" i="26"/>
  <c r="CG29" i="26"/>
  <c r="CJ28" i="26"/>
  <c r="CG28" i="26"/>
  <c r="AD18" i="26"/>
  <c r="AD61" i="26" s="1"/>
  <c r="AC18" i="26"/>
  <c r="Z18" i="26"/>
  <c r="Y18" i="26"/>
  <c r="X18" i="26"/>
  <c r="W18" i="26"/>
  <c r="V18" i="26"/>
  <c r="U18" i="26"/>
  <c r="T18" i="26"/>
  <c r="O18" i="26"/>
  <c r="O19" i="26" s="1"/>
  <c r="N18" i="26"/>
  <c r="N19" i="26" s="1"/>
  <c r="M18" i="26"/>
  <c r="L18" i="26"/>
  <c r="L19" i="26" s="1"/>
  <c r="L20" i="26" s="1"/>
  <c r="L21" i="26" s="1"/>
  <c r="L22" i="26" s="1"/>
  <c r="L23" i="26" s="1"/>
  <c r="L24" i="26" s="1"/>
  <c r="L25" i="26" s="1"/>
  <c r="L26" i="26" s="1"/>
  <c r="L27" i="26" s="1"/>
  <c r="L28" i="26" s="1"/>
  <c r="L29" i="26" s="1"/>
  <c r="L30" i="26" s="1"/>
  <c r="L31" i="26" s="1"/>
  <c r="L32" i="26" s="1"/>
  <c r="L33" i="26" s="1"/>
  <c r="L34" i="26" s="1"/>
  <c r="L35" i="26" s="1"/>
  <c r="L36" i="26" s="1"/>
  <c r="L37" i="26" s="1"/>
  <c r="K18" i="26"/>
  <c r="K19" i="26" s="1"/>
  <c r="J18" i="26"/>
  <c r="I18" i="26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H18" i="26"/>
  <c r="H19" i="26" s="1"/>
  <c r="H20" i="26" s="1"/>
  <c r="H21" i="26" s="1"/>
  <c r="H22" i="26" s="1"/>
  <c r="H23" i="26" s="1"/>
  <c r="H24" i="26" s="1"/>
  <c r="H25" i="26" s="1"/>
  <c r="H26" i="26" s="1"/>
  <c r="H27" i="26" s="1"/>
  <c r="H28" i="26" s="1"/>
  <c r="H29" i="26" s="1"/>
  <c r="G18" i="26"/>
  <c r="G19" i="26" s="1"/>
  <c r="G20" i="26" s="1"/>
  <c r="F18" i="26"/>
  <c r="F19" i="26" s="1"/>
  <c r="F20" i="26" s="1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E18" i="26"/>
  <c r="D18" i="26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C18" i="26"/>
  <c r="C19" i="26" s="1"/>
  <c r="C20" i="26" s="1"/>
  <c r="C21" i="26" s="1"/>
  <c r="C22" i="26" s="1"/>
  <c r="C23" i="26" s="1"/>
  <c r="C24" i="26" s="1"/>
  <c r="C25" i="26" s="1"/>
  <c r="C26" i="26" s="1"/>
  <c r="C27" i="26" s="1"/>
  <c r="C28" i="26" s="1"/>
  <c r="C29" i="26" s="1"/>
  <c r="B18" i="26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J18" i="13"/>
  <c r="K18" i="13"/>
  <c r="L18" i="13"/>
  <c r="M18" i="13"/>
  <c r="M19" i="13" s="1"/>
  <c r="M20" i="13" s="1"/>
  <c r="M21" i="13" s="1"/>
  <c r="M22" i="13" s="1"/>
  <c r="M23" i="13" s="1"/>
  <c r="M24" i="13" s="1"/>
  <c r="M25" i="13" s="1"/>
  <c r="M26" i="13" s="1"/>
  <c r="M27" i="13" s="1"/>
  <c r="M28" i="13" s="1"/>
  <c r="M29" i="13" s="1"/>
  <c r="M30" i="13" s="1"/>
  <c r="M31" i="13" s="1"/>
  <c r="M32" i="13" s="1"/>
  <c r="M33" i="13" s="1"/>
  <c r="M34" i="13" s="1"/>
  <c r="M35" i="13" s="1"/>
  <c r="M36" i="13" s="1"/>
  <c r="M37" i="13" s="1"/>
  <c r="N18" i="13"/>
  <c r="O18" i="13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98" i="13"/>
  <c r="O78" i="13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N98" i="13"/>
  <c r="N79" i="13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78" i="13"/>
  <c r="K98" i="13"/>
  <c r="K78" i="13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J98" i="13"/>
  <c r="J78" i="13"/>
  <c r="J79" i="13" s="1"/>
  <c r="J80" i="13" s="1"/>
  <c r="J81" i="13" s="1"/>
  <c r="J82" i="13" s="1"/>
  <c r="J83" i="13" s="1"/>
  <c r="J84" i="13" s="1"/>
  <c r="J85" i="13" s="1"/>
  <c r="J86" i="13" s="1"/>
  <c r="J87" i="13" s="1"/>
  <c r="J88" i="13" s="1"/>
  <c r="J89" i="13" s="1"/>
  <c r="J90" i="13" s="1"/>
  <c r="J91" i="13" s="1"/>
  <c r="J92" i="13" s="1"/>
  <c r="J93" i="13" s="1"/>
  <c r="J94" i="13" s="1"/>
  <c r="J95" i="13" s="1"/>
  <c r="J96" i="13" s="1"/>
  <c r="J97" i="13" s="1"/>
  <c r="F58" i="13"/>
  <c r="G58" i="13"/>
  <c r="H58" i="13"/>
  <c r="I58" i="13"/>
  <c r="J58" i="13"/>
  <c r="J59" i="13" s="1"/>
  <c r="J60" i="13" s="1"/>
  <c r="J61" i="13" s="1"/>
  <c r="J62" i="13" s="1"/>
  <c r="J63" i="13" s="1"/>
  <c r="J64" i="13" s="1"/>
  <c r="J65" i="13" s="1"/>
  <c r="J66" i="13" s="1"/>
  <c r="J67" i="13" s="1"/>
  <c r="J68" i="13" s="1"/>
  <c r="J69" i="13" s="1"/>
  <c r="J70" i="13" s="1"/>
  <c r="J71" i="13" s="1"/>
  <c r="J72" i="13" s="1"/>
  <c r="J73" i="13" s="1"/>
  <c r="J74" i="13" s="1"/>
  <c r="J75" i="13" s="1"/>
  <c r="J76" i="13" s="1"/>
  <c r="J77" i="13" s="1"/>
  <c r="K58" i="13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L58" i="13"/>
  <c r="M58" i="13"/>
  <c r="N58" i="13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O58" i="13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38" i="13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F38" i="13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G38" i="13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H38" i="13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I38" i="13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I54" i="13" s="1"/>
  <c r="I55" i="13" s="1"/>
  <c r="I56" i="13" s="1"/>
  <c r="I57" i="13" s="1"/>
  <c r="J38" i="13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 s="1"/>
  <c r="J53" i="13" s="1"/>
  <c r="J54" i="13" s="1"/>
  <c r="J55" i="13" s="1"/>
  <c r="J56" i="13" s="1"/>
  <c r="J57" i="13" s="1"/>
  <c r="K38" i="13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L38" i="13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M38" i="13"/>
  <c r="M39" i="13" s="1"/>
  <c r="M40" i="13" s="1"/>
  <c r="M41" i="13" s="1"/>
  <c r="M42" i="13" s="1"/>
  <c r="M43" i="13" s="1"/>
  <c r="M44" i="13" s="1"/>
  <c r="M45" i="13" s="1"/>
  <c r="M46" i="13" s="1"/>
  <c r="M47" i="13" s="1"/>
  <c r="M48" i="13" s="1"/>
  <c r="M49" i="13" s="1"/>
  <c r="M50" i="13" s="1"/>
  <c r="M51" i="13" s="1"/>
  <c r="M52" i="13" s="1"/>
  <c r="M53" i="13" s="1"/>
  <c r="M54" i="13" s="1"/>
  <c r="M55" i="13" s="1"/>
  <c r="M56" i="13" s="1"/>
  <c r="M57" i="13" s="1"/>
  <c r="N38" i="13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19" i="13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L19" i="13"/>
  <c r="L20" i="13" s="1"/>
  <c r="L21" i="13" s="1"/>
  <c r="L22" i="13" s="1"/>
  <c r="L23" i="13" s="1"/>
  <c r="L24" i="13" s="1"/>
  <c r="L25" i="13" s="1"/>
  <c r="L26" i="13" s="1"/>
  <c r="L27" i="13" s="1"/>
  <c r="L28" i="13" s="1"/>
  <c r="L29" i="13" s="1"/>
  <c r="L30" i="13" s="1"/>
  <c r="L31" i="13" s="1"/>
  <c r="L32" i="13" s="1"/>
  <c r="L33" i="13" s="1"/>
  <c r="L34" i="13" s="1"/>
  <c r="L35" i="13" s="1"/>
  <c r="L36" i="13" s="1"/>
  <c r="L37" i="13" s="1"/>
  <c r="K19" i="13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J19" i="13"/>
  <c r="J20" i="13" s="1"/>
  <c r="J21" i="13" s="1"/>
  <c r="J22" i="13" s="1"/>
  <c r="J23" i="13" s="1"/>
  <c r="J24" i="13" s="1"/>
  <c r="J25" i="13" s="1"/>
  <c r="J26" i="13" s="1"/>
  <c r="J27" i="13" s="1"/>
  <c r="J28" i="13" s="1"/>
  <c r="J29" i="13" s="1"/>
  <c r="J30" i="13" s="1"/>
  <c r="J31" i="13" s="1"/>
  <c r="J32" i="13" s="1"/>
  <c r="J33" i="13" s="1"/>
  <c r="J34" i="13" s="1"/>
  <c r="J35" i="13" s="1"/>
  <c r="J36" i="13" s="1"/>
  <c r="J37" i="13" s="1"/>
  <c r="B18" i="13"/>
  <c r="AC18" i="13"/>
  <c r="Z18" i="13"/>
  <c r="Y18" i="13"/>
  <c r="S60" i="27" l="1"/>
  <c r="CE60" i="27" s="1"/>
  <c r="Y58" i="27"/>
  <c r="S59" i="27"/>
  <c r="AE58" i="26"/>
  <c r="AC42" i="27"/>
  <c r="U19" i="27"/>
  <c r="AC19" i="27"/>
  <c r="Z58" i="13"/>
  <c r="X20" i="26"/>
  <c r="W57" i="27"/>
  <c r="AB19" i="26"/>
  <c r="AB58" i="26"/>
  <c r="T19" i="27"/>
  <c r="W59" i="27"/>
  <c r="S19" i="27"/>
  <c r="C20" i="27"/>
  <c r="C21" i="27" s="1"/>
  <c r="W22" i="27"/>
  <c r="G19" i="27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S25" i="27"/>
  <c r="V45" i="27"/>
  <c r="I22" i="27"/>
  <c r="I23" i="27" s="1"/>
  <c r="I24" i="27" s="1"/>
  <c r="I25" i="27" s="1"/>
  <c r="I26" i="27" s="1"/>
  <c r="I27" i="27" s="1"/>
  <c r="I28" i="27" s="1"/>
  <c r="I29" i="27" s="1"/>
  <c r="I30" i="27" s="1"/>
  <c r="I31" i="27" s="1"/>
  <c r="I32" i="27" s="1"/>
  <c r="I33" i="27" s="1"/>
  <c r="I34" i="27" s="1"/>
  <c r="I35" i="27" s="1"/>
  <c r="I36" i="27" s="1"/>
  <c r="I37" i="27" s="1"/>
  <c r="Z21" i="27"/>
  <c r="H43" i="27"/>
  <c r="H44" i="27" s="1"/>
  <c r="H45" i="27" s="1"/>
  <c r="H46" i="27" s="1"/>
  <c r="Y46" i="27" s="1"/>
  <c r="Y42" i="27"/>
  <c r="C87" i="27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T97" i="27" s="1"/>
  <c r="T86" i="27"/>
  <c r="J40" i="27"/>
  <c r="J41" i="27" s="1"/>
  <c r="J42" i="27" s="1"/>
  <c r="J43" i="27" s="1"/>
  <c r="J44" i="27" s="1"/>
  <c r="J45" i="27" s="1"/>
  <c r="J46" i="27" s="1"/>
  <c r="J47" i="27" s="1"/>
  <c r="J48" i="27" s="1"/>
  <c r="J49" i="27" s="1"/>
  <c r="J50" i="27" s="1"/>
  <c r="J51" i="27" s="1"/>
  <c r="J52" i="27" s="1"/>
  <c r="J53" i="27" s="1"/>
  <c r="J54" i="27" s="1"/>
  <c r="J55" i="27" s="1"/>
  <c r="J56" i="27" s="1"/>
  <c r="J57" i="27" s="1"/>
  <c r="F60" i="27"/>
  <c r="F61" i="27" s="1"/>
  <c r="F62" i="27" s="1"/>
  <c r="F63" i="27" s="1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F76" i="27" s="1"/>
  <c r="F77" i="27" s="1"/>
  <c r="W77" i="27" s="1"/>
  <c r="K39" i="27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H59" i="27"/>
  <c r="H60" i="27" s="1"/>
  <c r="H61" i="27" s="1"/>
  <c r="H62" i="27" s="1"/>
  <c r="H63" i="27" s="1"/>
  <c r="H64" i="27" s="1"/>
  <c r="H65" i="27" s="1"/>
  <c r="H66" i="27" s="1"/>
  <c r="H67" i="27" s="1"/>
  <c r="H68" i="27" s="1"/>
  <c r="H69" i="27" s="1"/>
  <c r="H70" i="27" s="1"/>
  <c r="S38" i="27"/>
  <c r="AD40" i="27"/>
  <c r="T38" i="27"/>
  <c r="Z90" i="27"/>
  <c r="D20" i="27"/>
  <c r="D21" i="27" s="1"/>
  <c r="U21" i="27" s="1"/>
  <c r="H32" i="27"/>
  <c r="H33" i="27" s="1"/>
  <c r="H34" i="27" s="1"/>
  <c r="H35" i="27" s="1"/>
  <c r="Y31" i="27"/>
  <c r="K20" i="27"/>
  <c r="K21" i="27" s="1"/>
  <c r="I43" i="27"/>
  <c r="I44" i="27" s="1"/>
  <c r="I45" i="27" s="1"/>
  <c r="I46" i="27" s="1"/>
  <c r="I47" i="27" s="1"/>
  <c r="I48" i="27" s="1"/>
  <c r="I49" i="27" s="1"/>
  <c r="I50" i="27" s="1"/>
  <c r="I51" i="27" s="1"/>
  <c r="I52" i="27" s="1"/>
  <c r="I53" i="27" s="1"/>
  <c r="I54" i="27" s="1"/>
  <c r="I55" i="27" s="1"/>
  <c r="I56" i="27" s="1"/>
  <c r="I57" i="27" s="1"/>
  <c r="Z57" i="27" s="1"/>
  <c r="Z42" i="27"/>
  <c r="E55" i="27"/>
  <c r="E56" i="27" s="1"/>
  <c r="E57" i="27" s="1"/>
  <c r="V57" i="27" s="1"/>
  <c r="V54" i="27"/>
  <c r="E21" i="27"/>
  <c r="E22" i="27" s="1"/>
  <c r="V20" i="27"/>
  <c r="M21" i="27"/>
  <c r="M22" i="27" s="1"/>
  <c r="AD20" i="27"/>
  <c r="N37" i="27"/>
  <c r="T40" i="27"/>
  <c r="C41" i="27"/>
  <c r="B35" i="27"/>
  <c r="B36" i="27" s="1"/>
  <c r="B37" i="27" s="1"/>
  <c r="S37" i="27" s="1"/>
  <c r="S34" i="27"/>
  <c r="F33" i="27"/>
  <c r="F34" i="27" s="1"/>
  <c r="F35" i="27" s="1"/>
  <c r="F36" i="27" s="1"/>
  <c r="W32" i="27"/>
  <c r="T21" i="27"/>
  <c r="C22" i="27"/>
  <c r="C23" i="27" s="1"/>
  <c r="B46" i="27"/>
  <c r="B47" i="27" s="1"/>
  <c r="B48" i="27" s="1"/>
  <c r="B49" i="27" s="1"/>
  <c r="B50" i="27" s="1"/>
  <c r="S45" i="27"/>
  <c r="J66" i="27"/>
  <c r="J67" i="27" s="1"/>
  <c r="J68" i="27" s="1"/>
  <c r="J69" i="27" s="1"/>
  <c r="J70" i="27" s="1"/>
  <c r="J71" i="27" s="1"/>
  <c r="J72" i="27" s="1"/>
  <c r="J73" i="27" s="1"/>
  <c r="J31" i="27"/>
  <c r="J32" i="27" s="1"/>
  <c r="J33" i="27" s="1"/>
  <c r="J34" i="27" s="1"/>
  <c r="X97" i="27"/>
  <c r="X93" i="27"/>
  <c r="X89" i="27"/>
  <c r="X85" i="27"/>
  <c r="X81" i="27"/>
  <c r="X77" i="27"/>
  <c r="X98" i="27"/>
  <c r="X96" i="27"/>
  <c r="X92" i="27"/>
  <c r="X88" i="27"/>
  <c r="X84" i="27"/>
  <c r="X80" i="27"/>
  <c r="X95" i="27"/>
  <c r="X91" i="27"/>
  <c r="X87" i="27"/>
  <c r="X83" i="27"/>
  <c r="X79" i="27"/>
  <c r="X75" i="27"/>
  <c r="X82" i="27"/>
  <c r="X78" i="27"/>
  <c r="X73" i="27"/>
  <c r="X68" i="27"/>
  <c r="X64" i="27"/>
  <c r="X60" i="27"/>
  <c r="X86" i="27"/>
  <c r="X69" i="27"/>
  <c r="X76" i="27"/>
  <c r="X55" i="27"/>
  <c r="X51" i="27"/>
  <c r="X47" i="27"/>
  <c r="X72" i="27"/>
  <c r="X65" i="27"/>
  <c r="X54" i="27"/>
  <c r="X50" i="27"/>
  <c r="X90" i="27"/>
  <c r="X74" i="27"/>
  <c r="X70" i="27"/>
  <c r="X94" i="27"/>
  <c r="X61" i="27"/>
  <c r="X56" i="27"/>
  <c r="X53" i="27"/>
  <c r="X49" i="27"/>
  <c r="X45" i="27"/>
  <c r="X41" i="27"/>
  <c r="X66" i="27"/>
  <c r="X59" i="27"/>
  <c r="X71" i="27"/>
  <c r="X58" i="27"/>
  <c r="X62" i="27"/>
  <c r="X38" i="27"/>
  <c r="X30" i="27"/>
  <c r="X27" i="27"/>
  <c r="X23" i="27"/>
  <c r="X44" i="27"/>
  <c r="X40" i="27"/>
  <c r="X37" i="27"/>
  <c r="X63" i="27"/>
  <c r="X57" i="27"/>
  <c r="W20" i="27"/>
  <c r="S23" i="27"/>
  <c r="W28" i="27"/>
  <c r="X20" i="27"/>
  <c r="K64" i="27"/>
  <c r="Z78" i="27"/>
  <c r="K94" i="27"/>
  <c r="K95" i="27" s="1"/>
  <c r="K96" i="27" s="1"/>
  <c r="K97" i="27" s="1"/>
  <c r="V19" i="27"/>
  <c r="Z20" i="27"/>
  <c r="S30" i="27"/>
  <c r="AD49" i="27"/>
  <c r="AD53" i="27"/>
  <c r="V50" i="27"/>
  <c r="Z35" i="27"/>
  <c r="AD44" i="27"/>
  <c r="X48" i="27"/>
  <c r="X52" i="27"/>
  <c r="U53" i="27"/>
  <c r="L20" i="27"/>
  <c r="L21" i="27" s="1"/>
  <c r="S21" i="27"/>
  <c r="S27" i="27"/>
  <c r="Z30" i="27"/>
  <c r="Z34" i="27"/>
  <c r="AC40" i="27"/>
  <c r="S41" i="27"/>
  <c r="X46" i="27"/>
  <c r="X24" i="27"/>
  <c r="L43" i="27"/>
  <c r="L44" i="27" s="1"/>
  <c r="X39" i="27"/>
  <c r="X43" i="27"/>
  <c r="X31" i="27"/>
  <c r="Z39" i="27"/>
  <c r="Z19" i="27"/>
  <c r="Z31" i="27"/>
  <c r="V98" i="27"/>
  <c r="V94" i="27"/>
  <c r="V90" i="27"/>
  <c r="V86" i="27"/>
  <c r="V82" i="27"/>
  <c r="V78" i="27"/>
  <c r="V97" i="27"/>
  <c r="V93" i="27"/>
  <c r="V89" i="27"/>
  <c r="V85" i="27"/>
  <c r="V81" i="27"/>
  <c r="V95" i="27"/>
  <c r="V91" i="27"/>
  <c r="V87" i="27"/>
  <c r="V83" i="27"/>
  <c r="V79" i="27"/>
  <c r="V76" i="27"/>
  <c r="V72" i="27"/>
  <c r="V74" i="27"/>
  <c r="V71" i="27"/>
  <c r="V92" i="27"/>
  <c r="V73" i="27"/>
  <c r="V65" i="27"/>
  <c r="V61" i="27"/>
  <c r="V68" i="27"/>
  <c r="V84" i="27"/>
  <c r="V59" i="27"/>
  <c r="V52" i="27"/>
  <c r="V48" i="27"/>
  <c r="V96" i="27"/>
  <c r="V88" i="27"/>
  <c r="V77" i="27"/>
  <c r="V55" i="27"/>
  <c r="V51" i="27"/>
  <c r="V47" i="27"/>
  <c r="V66" i="27"/>
  <c r="V62" i="27"/>
  <c r="V63" i="27"/>
  <c r="V75" i="27"/>
  <c r="V46" i="27"/>
  <c r="V42" i="27"/>
  <c r="V53" i="27"/>
  <c r="V49" i="27"/>
  <c r="V70" i="27"/>
  <c r="V80" i="27"/>
  <c r="V67" i="27"/>
  <c r="V44" i="27"/>
  <c r="V40" i="27"/>
  <c r="V58" i="27"/>
  <c r="V43" i="27"/>
  <c r="V39" i="27"/>
  <c r="V69" i="27"/>
  <c r="V60" i="27"/>
  <c r="V38" i="27"/>
  <c r="V64" i="27"/>
  <c r="C73" i="27"/>
  <c r="C74" i="27" s="1"/>
  <c r="C75" i="27" s="1"/>
  <c r="C76" i="27" s="1"/>
  <c r="C77" i="27" s="1"/>
  <c r="T77" i="27" s="1"/>
  <c r="T72" i="27"/>
  <c r="X67" i="27"/>
  <c r="Z96" i="27"/>
  <c r="Z92" i="27"/>
  <c r="Z88" i="27"/>
  <c r="Z84" i="27"/>
  <c r="Z80" i="27"/>
  <c r="Z97" i="27"/>
  <c r="Z93" i="27"/>
  <c r="Z89" i="27"/>
  <c r="Z85" i="27"/>
  <c r="Z81" i="27"/>
  <c r="Z74" i="27"/>
  <c r="Z87" i="27"/>
  <c r="Z86" i="27"/>
  <c r="Z69" i="27"/>
  <c r="Z67" i="27"/>
  <c r="Z63" i="27"/>
  <c r="Z59" i="27"/>
  <c r="Z91" i="27"/>
  <c r="Z76" i="27"/>
  <c r="Z72" i="27"/>
  <c r="Z98" i="27"/>
  <c r="Z94" i="27"/>
  <c r="Z77" i="27"/>
  <c r="Z65" i="27"/>
  <c r="Z95" i="27"/>
  <c r="Z66" i="27"/>
  <c r="Z62" i="27"/>
  <c r="Z75" i="27"/>
  <c r="Z68" i="27"/>
  <c r="Z61" i="27"/>
  <c r="Z58" i="27"/>
  <c r="Z79" i="27"/>
  <c r="Z83" i="27"/>
  <c r="Z40" i="27"/>
  <c r="Z70" i="27"/>
  <c r="Z60" i="27"/>
  <c r="Z64" i="27"/>
  <c r="Z82" i="27"/>
  <c r="Z73" i="27"/>
  <c r="Z71" i="27"/>
  <c r="Z41" i="27"/>
  <c r="Z36" i="27"/>
  <c r="Z28" i="27"/>
  <c r="Z37" i="27"/>
  <c r="Z33" i="27"/>
  <c r="Z29" i="27"/>
  <c r="Z32" i="27"/>
  <c r="Z26" i="27"/>
  <c r="Z24" i="27"/>
  <c r="Z25" i="27"/>
  <c r="Z23" i="27"/>
  <c r="W26" i="27"/>
  <c r="AD98" i="27"/>
  <c r="AD94" i="27"/>
  <c r="AD90" i="27"/>
  <c r="AD86" i="27"/>
  <c r="AD82" i="27"/>
  <c r="AD78" i="27"/>
  <c r="AD77" i="27"/>
  <c r="AD76" i="27"/>
  <c r="AD72" i="27"/>
  <c r="AD96" i="27"/>
  <c r="AD91" i="27"/>
  <c r="AD85" i="27"/>
  <c r="AD80" i="27"/>
  <c r="AD70" i="27"/>
  <c r="AD65" i="27"/>
  <c r="AD61" i="27"/>
  <c r="AD75" i="27"/>
  <c r="AD93" i="27"/>
  <c r="AD88" i="27"/>
  <c r="AD83" i="27"/>
  <c r="AD73" i="27"/>
  <c r="AD95" i="27"/>
  <c r="AD66" i="27"/>
  <c r="AD62" i="27"/>
  <c r="AD60" i="27"/>
  <c r="AD52" i="27"/>
  <c r="AD48" i="27"/>
  <c r="AD92" i="27"/>
  <c r="AD81" i="27"/>
  <c r="AD69" i="27"/>
  <c r="AD63" i="27"/>
  <c r="AD89" i="27"/>
  <c r="AD67" i="27"/>
  <c r="AD64" i="27"/>
  <c r="AD59" i="27"/>
  <c r="AD55" i="27"/>
  <c r="AD51" i="27"/>
  <c r="AD47" i="27"/>
  <c r="AD97" i="27"/>
  <c r="AD54" i="27"/>
  <c r="AD50" i="27"/>
  <c r="AD46" i="27"/>
  <c r="AD42" i="27"/>
  <c r="AD38" i="27"/>
  <c r="AD71" i="27"/>
  <c r="AD79" i="27"/>
  <c r="AD87" i="27"/>
  <c r="AD68" i="27"/>
  <c r="AD45" i="27"/>
  <c r="AD41" i="27"/>
  <c r="AD84" i="27"/>
  <c r="AD57" i="27"/>
  <c r="AD74" i="27"/>
  <c r="AD56" i="27"/>
  <c r="AD43" i="27"/>
  <c r="AD39" i="27"/>
  <c r="W97" i="27"/>
  <c r="W93" i="27"/>
  <c r="W89" i="27"/>
  <c r="W85" i="27"/>
  <c r="W81" i="27"/>
  <c r="W96" i="27"/>
  <c r="W92" i="27"/>
  <c r="W88" i="27"/>
  <c r="W84" i="27"/>
  <c r="W80" i="27"/>
  <c r="W95" i="27"/>
  <c r="W91" i="27"/>
  <c r="W87" i="27"/>
  <c r="W83" i="27"/>
  <c r="W79" i="27"/>
  <c r="W94" i="27"/>
  <c r="W90" i="27"/>
  <c r="W86" i="27"/>
  <c r="W82" i="27"/>
  <c r="W78" i="27"/>
  <c r="W68" i="27"/>
  <c r="W56" i="27"/>
  <c r="W63" i="27"/>
  <c r="W58" i="27"/>
  <c r="W53" i="27"/>
  <c r="W49" i="27"/>
  <c r="W52" i="27"/>
  <c r="W48" i="27"/>
  <c r="W46" i="27"/>
  <c r="W42" i="27"/>
  <c r="W54" i="27"/>
  <c r="W50" i="27"/>
  <c r="W44" i="27"/>
  <c r="W40" i="27"/>
  <c r="W43" i="27"/>
  <c r="W39" i="27"/>
  <c r="W31" i="27"/>
  <c r="W55" i="27"/>
  <c r="W98" i="27"/>
  <c r="W38" i="27"/>
  <c r="W34" i="27"/>
  <c r="W30" i="27"/>
  <c r="W27" i="27"/>
  <c r="W25" i="27"/>
  <c r="W23" i="27"/>
  <c r="W21" i="27"/>
  <c r="W19" i="27"/>
  <c r="W51" i="27"/>
  <c r="W47" i="27"/>
  <c r="W45" i="27"/>
  <c r="W41" i="27"/>
  <c r="W29" i="27"/>
  <c r="AD19" i="27"/>
  <c r="Z22" i="27"/>
  <c r="W24" i="27"/>
  <c r="Z27" i="27"/>
  <c r="Z38" i="27"/>
  <c r="V41" i="27"/>
  <c r="X42" i="27"/>
  <c r="T70" i="27"/>
  <c r="Y96" i="27"/>
  <c r="Y92" i="27"/>
  <c r="Y88" i="27"/>
  <c r="Y84" i="27"/>
  <c r="Y80" i="27"/>
  <c r="Y95" i="27"/>
  <c r="Y91" i="27"/>
  <c r="Y87" i="27"/>
  <c r="Y83" i="27"/>
  <c r="Y79" i="27"/>
  <c r="Y98" i="27"/>
  <c r="Y94" i="27"/>
  <c r="Y90" i="27"/>
  <c r="Y86" i="27"/>
  <c r="Y82" i="27"/>
  <c r="Y78" i="27"/>
  <c r="Y97" i="27"/>
  <c r="Y81" i="27"/>
  <c r="Y59" i="27"/>
  <c r="Y89" i="27"/>
  <c r="Y85" i="27"/>
  <c r="Y66" i="27"/>
  <c r="Y61" i="27"/>
  <c r="Y41" i="27"/>
  <c r="Y93" i="27"/>
  <c r="Y39" i="27"/>
  <c r="Y20" i="27"/>
  <c r="Y22" i="27"/>
  <c r="Y24" i="27"/>
  <c r="Y26" i="27"/>
  <c r="Y28" i="27"/>
  <c r="S31" i="27"/>
  <c r="U38" i="27"/>
  <c r="AC38" i="27"/>
  <c r="U40" i="27"/>
  <c r="U44" i="27"/>
  <c r="S95" i="27"/>
  <c r="S91" i="27"/>
  <c r="S87" i="27"/>
  <c r="S83" i="27"/>
  <c r="S79" i="27"/>
  <c r="S98" i="27"/>
  <c r="S94" i="27"/>
  <c r="S90" i="27"/>
  <c r="S86" i="27"/>
  <c r="S82" i="27"/>
  <c r="S78" i="27"/>
  <c r="S97" i="27"/>
  <c r="S93" i="27"/>
  <c r="S89" i="27"/>
  <c r="S85" i="27"/>
  <c r="S81" i="27"/>
  <c r="S76" i="27"/>
  <c r="S72" i="27"/>
  <c r="S68" i="27"/>
  <c r="S75" i="27"/>
  <c r="S71" i="27"/>
  <c r="S74" i="27"/>
  <c r="S70" i="27"/>
  <c r="S96" i="27"/>
  <c r="S92" i="27"/>
  <c r="S88" i="27"/>
  <c r="S84" i="27"/>
  <c r="S80" i="27"/>
  <c r="S67" i="27"/>
  <c r="S63" i="27"/>
  <c r="S73" i="27"/>
  <c r="S66" i="27"/>
  <c r="S62" i="27"/>
  <c r="S58" i="27"/>
  <c r="S64" i="27"/>
  <c r="S69" i="27"/>
  <c r="S44" i="27"/>
  <c r="S40" i="27"/>
  <c r="S65" i="27"/>
  <c r="S47" i="27"/>
  <c r="S42" i="27"/>
  <c r="S20" i="27"/>
  <c r="S22" i="27"/>
  <c r="S24" i="27"/>
  <c r="S26" i="27"/>
  <c r="S28" i="27"/>
  <c r="Y29" i="27"/>
  <c r="S32" i="27"/>
  <c r="S39" i="27"/>
  <c r="S43" i="27"/>
  <c r="U49" i="27"/>
  <c r="S61" i="27"/>
  <c r="T83" i="27"/>
  <c r="T79" i="27"/>
  <c r="T98" i="27"/>
  <c r="T92" i="27"/>
  <c r="T84" i="27"/>
  <c r="T80" i="27"/>
  <c r="T82" i="27"/>
  <c r="T78" i="27"/>
  <c r="T74" i="27"/>
  <c r="T71" i="27"/>
  <c r="T66" i="27"/>
  <c r="T62" i="27"/>
  <c r="T81" i="27"/>
  <c r="T67" i="27"/>
  <c r="T63" i="27"/>
  <c r="T60" i="27"/>
  <c r="T58" i="27"/>
  <c r="T64" i="27"/>
  <c r="T85" i="27"/>
  <c r="T59" i="27"/>
  <c r="T65" i="27"/>
  <c r="T39" i="27"/>
  <c r="T61" i="27"/>
  <c r="T69" i="27"/>
  <c r="T20" i="27"/>
  <c r="Y40" i="27"/>
  <c r="T68" i="27"/>
  <c r="U98" i="27"/>
  <c r="U94" i="27"/>
  <c r="U90" i="27"/>
  <c r="U86" i="27"/>
  <c r="U82" i="27"/>
  <c r="U78" i="27"/>
  <c r="U97" i="27"/>
  <c r="U93" i="27"/>
  <c r="U89" i="27"/>
  <c r="U85" i="27"/>
  <c r="U81" i="27"/>
  <c r="U77" i="27"/>
  <c r="U96" i="27"/>
  <c r="U92" i="27"/>
  <c r="U88" i="27"/>
  <c r="U84" i="27"/>
  <c r="U80" i="27"/>
  <c r="U75" i="27"/>
  <c r="U71" i="27"/>
  <c r="U74" i="27"/>
  <c r="U70" i="27"/>
  <c r="U73" i="27"/>
  <c r="U69" i="27"/>
  <c r="U66" i="27"/>
  <c r="U62" i="27"/>
  <c r="U87" i="27"/>
  <c r="U65" i="27"/>
  <c r="U61" i="27"/>
  <c r="U57" i="27"/>
  <c r="U95" i="27"/>
  <c r="U79" i="27"/>
  <c r="U64" i="27"/>
  <c r="U76" i="27"/>
  <c r="U54" i="27"/>
  <c r="U50" i="27"/>
  <c r="U67" i="27"/>
  <c r="U58" i="27"/>
  <c r="U55" i="27"/>
  <c r="U51" i="27"/>
  <c r="U47" i="27"/>
  <c r="U43" i="27"/>
  <c r="U39" i="27"/>
  <c r="U63" i="27"/>
  <c r="U52" i="27"/>
  <c r="U48" i="27"/>
  <c r="U91" i="27"/>
  <c r="U83" i="27"/>
  <c r="U56" i="27"/>
  <c r="U72" i="27"/>
  <c r="U68" i="27"/>
  <c r="U60" i="27"/>
  <c r="U59" i="27"/>
  <c r="U45" i="27"/>
  <c r="U41" i="27"/>
  <c r="AC98" i="27"/>
  <c r="AC94" i="27"/>
  <c r="AC90" i="27"/>
  <c r="AC86" i="27"/>
  <c r="AC82" i="27"/>
  <c r="AC78" i="27"/>
  <c r="AC97" i="27"/>
  <c r="AC93" i="27"/>
  <c r="AC89" i="27"/>
  <c r="AC85" i="27"/>
  <c r="AC81" i="27"/>
  <c r="AC77" i="27"/>
  <c r="AC96" i="27"/>
  <c r="AC92" i="27"/>
  <c r="AC88" i="27"/>
  <c r="AC84" i="27"/>
  <c r="AC80" i="27"/>
  <c r="AC75" i="27"/>
  <c r="AC71" i="27"/>
  <c r="AC67" i="27"/>
  <c r="AC95" i="27"/>
  <c r="AC91" i="27"/>
  <c r="AC87" i="27"/>
  <c r="AC83" i="27"/>
  <c r="AC79" i="27"/>
  <c r="AC74" i="27"/>
  <c r="AC70" i="27"/>
  <c r="AC73" i="27"/>
  <c r="AC69" i="27"/>
  <c r="AC76" i="27"/>
  <c r="AC72" i="27"/>
  <c r="AC66" i="27"/>
  <c r="AC62" i="27"/>
  <c r="AC65" i="27"/>
  <c r="AC61" i="27"/>
  <c r="AC68" i="27"/>
  <c r="AC58" i="27"/>
  <c r="AC63" i="27"/>
  <c r="AC60" i="27"/>
  <c r="AC59" i="27"/>
  <c r="AC39" i="27"/>
  <c r="AC64" i="27"/>
  <c r="AC41" i="27"/>
  <c r="Y19" i="27"/>
  <c r="Y21" i="27"/>
  <c r="Y23" i="27"/>
  <c r="Y25" i="27"/>
  <c r="Y27" i="27"/>
  <c r="S29" i="27"/>
  <c r="Y30" i="27"/>
  <c r="S33" i="27"/>
  <c r="Y38" i="27"/>
  <c r="U42" i="27"/>
  <c r="U46" i="27"/>
  <c r="S77" i="27"/>
  <c r="AA78" i="26"/>
  <c r="AA98" i="26"/>
  <c r="AA40" i="26"/>
  <c r="E39" i="26"/>
  <c r="E40" i="26" s="1"/>
  <c r="E41" i="26" s="1"/>
  <c r="V38" i="26"/>
  <c r="E19" i="26"/>
  <c r="E20" i="26" s="1"/>
  <c r="E21" i="26" s="1"/>
  <c r="E22" i="26" s="1"/>
  <c r="E23" i="26" s="1"/>
  <c r="E24" i="26" s="1"/>
  <c r="E25" i="26" s="1"/>
  <c r="E26" i="26" s="1"/>
  <c r="E27" i="26" s="1"/>
  <c r="E28" i="26" s="1"/>
  <c r="E29" i="26" s="1"/>
  <c r="E30" i="26" s="1"/>
  <c r="E31" i="26" s="1"/>
  <c r="M19" i="26"/>
  <c r="M20" i="26" s="1"/>
  <c r="M21" i="26" s="1"/>
  <c r="M22" i="26" s="1"/>
  <c r="W22" i="26"/>
  <c r="J19" i="26"/>
  <c r="J20" i="26" s="1"/>
  <c r="AA20" i="26" s="1"/>
  <c r="H38" i="26"/>
  <c r="H39" i="26" s="1"/>
  <c r="H40" i="26" s="1"/>
  <c r="H41" i="26" s="1"/>
  <c r="H42" i="26" s="1"/>
  <c r="H43" i="26" s="1"/>
  <c r="H44" i="26" s="1"/>
  <c r="H45" i="26" s="1"/>
  <c r="H46" i="26" s="1"/>
  <c r="H47" i="26" s="1"/>
  <c r="H48" i="26" s="1"/>
  <c r="H49" i="26" s="1"/>
  <c r="H50" i="26" s="1"/>
  <c r="H51" i="26" s="1"/>
  <c r="H52" i="26" s="1"/>
  <c r="H53" i="26" s="1"/>
  <c r="H54" i="26" s="1"/>
  <c r="H55" i="26" s="1"/>
  <c r="H56" i="26" s="1"/>
  <c r="H57" i="26" s="1"/>
  <c r="Y57" i="26" s="1"/>
  <c r="AB38" i="26"/>
  <c r="AF79" i="26"/>
  <c r="K59" i="26"/>
  <c r="Z21" i="26"/>
  <c r="V22" i="26"/>
  <c r="N39" i="26"/>
  <c r="AE39" i="26" s="1"/>
  <c r="K20" i="26"/>
  <c r="AB20" i="26" s="1"/>
  <c r="Z23" i="26"/>
  <c r="W26" i="26"/>
  <c r="AF38" i="26"/>
  <c r="AA39" i="26"/>
  <c r="D42" i="26"/>
  <c r="D43" i="26" s="1"/>
  <c r="D44" i="26" s="1"/>
  <c r="D45" i="26" s="1"/>
  <c r="U41" i="26"/>
  <c r="J79" i="26"/>
  <c r="N79" i="26"/>
  <c r="V39" i="26"/>
  <c r="X59" i="26"/>
  <c r="U92" i="26"/>
  <c r="M44" i="26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AD57" i="26" s="1"/>
  <c r="AD43" i="26"/>
  <c r="Y29" i="26"/>
  <c r="H30" i="26"/>
  <c r="H31" i="26" s="1"/>
  <c r="W45" i="26"/>
  <c r="F46" i="26"/>
  <c r="F47" i="26" s="1"/>
  <c r="F48" i="26" s="1"/>
  <c r="F49" i="26" s="1"/>
  <c r="F50" i="26" s="1"/>
  <c r="F51" i="26" s="1"/>
  <c r="F52" i="26" s="1"/>
  <c r="F53" i="26" s="1"/>
  <c r="F54" i="26" s="1"/>
  <c r="F55" i="26" s="1"/>
  <c r="F56" i="26" s="1"/>
  <c r="F57" i="26" s="1"/>
  <c r="W57" i="26" s="1"/>
  <c r="C30" i="26"/>
  <c r="C31" i="26" s="1"/>
  <c r="C32" i="26" s="1"/>
  <c r="C33" i="26" s="1"/>
  <c r="T29" i="26"/>
  <c r="D30" i="26"/>
  <c r="D31" i="26" s="1"/>
  <c r="U29" i="26"/>
  <c r="C40" i="26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T57" i="26" s="1"/>
  <c r="T39" i="26"/>
  <c r="C75" i="26"/>
  <c r="C76" i="26" s="1"/>
  <c r="C77" i="26" s="1"/>
  <c r="T77" i="26" s="1"/>
  <c r="T74" i="26"/>
  <c r="Z96" i="26"/>
  <c r="Z92" i="26"/>
  <c r="Z88" i="26"/>
  <c r="Z84" i="26"/>
  <c r="Z80" i="26"/>
  <c r="Z95" i="26"/>
  <c r="Z91" i="26"/>
  <c r="Z87" i="26"/>
  <c r="Z83" i="26"/>
  <c r="Z79" i="26"/>
  <c r="Z97" i="26"/>
  <c r="Z93" i="26"/>
  <c r="Z89" i="26"/>
  <c r="Z85" i="26"/>
  <c r="Z77" i="26"/>
  <c r="Z74" i="26"/>
  <c r="Z70" i="26"/>
  <c r="Z78" i="26"/>
  <c r="Z76" i="26"/>
  <c r="Z72" i="26"/>
  <c r="Z68" i="26"/>
  <c r="Z64" i="26"/>
  <c r="Z60" i="26"/>
  <c r="Z56" i="26"/>
  <c r="Z98" i="26"/>
  <c r="Z75" i="26"/>
  <c r="Z69" i="26"/>
  <c r="Z63" i="26"/>
  <c r="Z59" i="26"/>
  <c r="Z55" i="26"/>
  <c r="Z51" i="26"/>
  <c r="Z47" i="26"/>
  <c r="Z81" i="26"/>
  <c r="Z53" i="26"/>
  <c r="Z49" i="26"/>
  <c r="Z71" i="26"/>
  <c r="Z65" i="26"/>
  <c r="Z61" i="26"/>
  <c r="Z58" i="26"/>
  <c r="Z46" i="26"/>
  <c r="Z45" i="26"/>
  <c r="Z94" i="26"/>
  <c r="Z73" i="26"/>
  <c r="Z44" i="26"/>
  <c r="Z40" i="26"/>
  <c r="Z42" i="26"/>
  <c r="Z38" i="26"/>
  <c r="Z34" i="26"/>
  <c r="Z82" i="26"/>
  <c r="Z39" i="26"/>
  <c r="Z36" i="26"/>
  <c r="Z32" i="26"/>
  <c r="Z28" i="26"/>
  <c r="Z26" i="26"/>
  <c r="Z24" i="26"/>
  <c r="Z22" i="26"/>
  <c r="Z20" i="26"/>
  <c r="Z86" i="26"/>
  <c r="Z41" i="26"/>
  <c r="Z37" i="26"/>
  <c r="Z31" i="26"/>
  <c r="Z62" i="26"/>
  <c r="Z57" i="26"/>
  <c r="Z54" i="26"/>
  <c r="Z50" i="26"/>
  <c r="Z43" i="26"/>
  <c r="Z52" i="26"/>
  <c r="Z48" i="26"/>
  <c r="Z90" i="26"/>
  <c r="Z67" i="26"/>
  <c r="Z35" i="26"/>
  <c r="Z33" i="26"/>
  <c r="Z29" i="26"/>
  <c r="S25" i="26"/>
  <c r="Z30" i="26"/>
  <c r="S54" i="26"/>
  <c r="S95" i="26"/>
  <c r="S91" i="26"/>
  <c r="S87" i="26"/>
  <c r="S83" i="26"/>
  <c r="S79" i="26"/>
  <c r="S98" i="26"/>
  <c r="S94" i="26"/>
  <c r="S90" i="26"/>
  <c r="S86" i="26"/>
  <c r="S82" i="26"/>
  <c r="S74" i="26"/>
  <c r="S70" i="26"/>
  <c r="S73" i="26"/>
  <c r="S69" i="26"/>
  <c r="S75" i="26"/>
  <c r="S71" i="26"/>
  <c r="S67" i="26"/>
  <c r="S64" i="26"/>
  <c r="S60" i="26"/>
  <c r="S56" i="26"/>
  <c r="S66" i="26"/>
  <c r="S62" i="26"/>
  <c r="S58" i="26"/>
  <c r="S80" i="26"/>
  <c r="S65" i="26"/>
  <c r="S61" i="26"/>
  <c r="S93" i="26"/>
  <c r="S92" i="26"/>
  <c r="S77" i="26"/>
  <c r="S55" i="26"/>
  <c r="S51" i="26"/>
  <c r="S47" i="26"/>
  <c r="S89" i="26"/>
  <c r="S88" i="26"/>
  <c r="S76" i="26"/>
  <c r="S68" i="26"/>
  <c r="S81" i="26"/>
  <c r="S52" i="26"/>
  <c r="S48" i="26"/>
  <c r="S72" i="26"/>
  <c r="S44" i="26"/>
  <c r="S40" i="26"/>
  <c r="S36" i="26"/>
  <c r="S78" i="26"/>
  <c r="S59" i="26"/>
  <c r="S57" i="26"/>
  <c r="S53" i="26"/>
  <c r="S49" i="26"/>
  <c r="S97" i="26"/>
  <c r="S85" i="26"/>
  <c r="S45" i="26"/>
  <c r="S41" i="26"/>
  <c r="S37" i="26"/>
  <c r="S96" i="26"/>
  <c r="S84" i="26"/>
  <c r="S43" i="26"/>
  <c r="S34" i="26"/>
  <c r="S35" i="26"/>
  <c r="S31" i="26"/>
  <c r="S38" i="26"/>
  <c r="S42" i="26"/>
  <c r="S30" i="26"/>
  <c r="S33" i="26"/>
  <c r="S29" i="26"/>
  <c r="S63" i="26"/>
  <c r="S46" i="26"/>
  <c r="S32" i="26"/>
  <c r="S28" i="26"/>
  <c r="S26" i="26"/>
  <c r="S24" i="26"/>
  <c r="S22" i="26"/>
  <c r="S20" i="26"/>
  <c r="AC98" i="26"/>
  <c r="AC94" i="26"/>
  <c r="AC90" i="26"/>
  <c r="AC86" i="26"/>
  <c r="AC82" i="26"/>
  <c r="AC78" i="26"/>
  <c r="AC97" i="26"/>
  <c r="AC93" i="26"/>
  <c r="AC89" i="26"/>
  <c r="AC85" i="26"/>
  <c r="AC81" i="26"/>
  <c r="AC73" i="26"/>
  <c r="AC69" i="26"/>
  <c r="AC95" i="26"/>
  <c r="AC91" i="26"/>
  <c r="AC87" i="26"/>
  <c r="AC76" i="26"/>
  <c r="AC72" i="26"/>
  <c r="AC68" i="26"/>
  <c r="AC80" i="26"/>
  <c r="AC74" i="26"/>
  <c r="AC70" i="26"/>
  <c r="AC79" i="26"/>
  <c r="AC75" i="26"/>
  <c r="AC71" i="26"/>
  <c r="AC67" i="26"/>
  <c r="AC63" i="26"/>
  <c r="AC59" i="26"/>
  <c r="AC65" i="26"/>
  <c r="AC61" i="26"/>
  <c r="AC57" i="26"/>
  <c r="AC64" i="26"/>
  <c r="AC60" i="26"/>
  <c r="AC84" i="26"/>
  <c r="AC83" i="26"/>
  <c r="AC54" i="26"/>
  <c r="AC50" i="26"/>
  <c r="AC46" i="26"/>
  <c r="AC96" i="26"/>
  <c r="AC92" i="26"/>
  <c r="AC77" i="26"/>
  <c r="AC55" i="26"/>
  <c r="AC51" i="26"/>
  <c r="AC47" i="26"/>
  <c r="AC62" i="26"/>
  <c r="AC43" i="26"/>
  <c r="AC39" i="26"/>
  <c r="AC35" i="26"/>
  <c r="AC56" i="26"/>
  <c r="AC45" i="26"/>
  <c r="AC58" i="26"/>
  <c r="AC44" i="26"/>
  <c r="AC40" i="26"/>
  <c r="AC36" i="26"/>
  <c r="AC41" i="26"/>
  <c r="AC37" i="26"/>
  <c r="AC66" i="26"/>
  <c r="AC38" i="26"/>
  <c r="AC34" i="26"/>
  <c r="AC30" i="26"/>
  <c r="AC27" i="26"/>
  <c r="AC25" i="26"/>
  <c r="AC23" i="26"/>
  <c r="AC21" i="26"/>
  <c r="AC19" i="26"/>
  <c r="AC88" i="26"/>
  <c r="AC33" i="26"/>
  <c r="AC42" i="26"/>
  <c r="AC32" i="26"/>
  <c r="AC28" i="26"/>
  <c r="AC26" i="26"/>
  <c r="AC24" i="26"/>
  <c r="AC22" i="26"/>
  <c r="AC20" i="26"/>
  <c r="AC52" i="26"/>
  <c r="AC48" i="26"/>
  <c r="AC31" i="26"/>
  <c r="G21" i="26"/>
  <c r="G22" i="26" s="1"/>
  <c r="Z25" i="26"/>
  <c r="AC29" i="26"/>
  <c r="G46" i="26"/>
  <c r="X45" i="26"/>
  <c r="AC49" i="26"/>
  <c r="S21" i="26"/>
  <c r="E42" i="26"/>
  <c r="E43" i="26" s="1"/>
  <c r="V41" i="26"/>
  <c r="O20" i="26"/>
  <c r="AF19" i="26"/>
  <c r="AC53" i="26"/>
  <c r="S23" i="26"/>
  <c r="W24" i="26"/>
  <c r="K40" i="26"/>
  <c r="AB39" i="26"/>
  <c r="S39" i="26"/>
  <c r="S50" i="26"/>
  <c r="V29" i="26"/>
  <c r="S19" i="26"/>
  <c r="W20" i="26"/>
  <c r="S27" i="26"/>
  <c r="W28" i="26"/>
  <c r="T62" i="26"/>
  <c r="J21" i="26"/>
  <c r="F33" i="26"/>
  <c r="F34" i="26" s="1"/>
  <c r="F35" i="26" s="1"/>
  <c r="F36" i="26" s="1"/>
  <c r="W32" i="26"/>
  <c r="N20" i="26"/>
  <c r="AE19" i="26"/>
  <c r="Y43" i="26"/>
  <c r="Z19" i="26"/>
  <c r="V26" i="26"/>
  <c r="Z27" i="26"/>
  <c r="Z66" i="26"/>
  <c r="T95" i="26"/>
  <c r="T91" i="26"/>
  <c r="T87" i="26"/>
  <c r="T83" i="26"/>
  <c r="T98" i="26"/>
  <c r="T94" i="26"/>
  <c r="T90" i="26"/>
  <c r="T86" i="26"/>
  <c r="T82" i="26"/>
  <c r="T78" i="26"/>
  <c r="T73" i="26"/>
  <c r="T69" i="26"/>
  <c r="T97" i="26"/>
  <c r="T93" i="26"/>
  <c r="T89" i="26"/>
  <c r="T85" i="26"/>
  <c r="T81" i="26"/>
  <c r="T79" i="26"/>
  <c r="T63" i="26"/>
  <c r="T59" i="26"/>
  <c r="T96" i="26"/>
  <c r="T92" i="26"/>
  <c r="T88" i="26"/>
  <c r="T84" i="26"/>
  <c r="T71" i="26"/>
  <c r="T70" i="26"/>
  <c r="T65" i="26"/>
  <c r="T61" i="26"/>
  <c r="T58" i="26"/>
  <c r="T80" i="26"/>
  <c r="T72" i="26"/>
  <c r="T67" i="26"/>
  <c r="T64" i="26"/>
  <c r="T66" i="26"/>
  <c r="W97" i="26"/>
  <c r="W93" i="26"/>
  <c r="W89" i="26"/>
  <c r="W85" i="26"/>
  <c r="W81" i="26"/>
  <c r="W77" i="26"/>
  <c r="W96" i="26"/>
  <c r="W92" i="26"/>
  <c r="W88" i="26"/>
  <c r="W84" i="26"/>
  <c r="W94" i="26"/>
  <c r="W90" i="26"/>
  <c r="W86" i="26"/>
  <c r="W83" i="26"/>
  <c r="W76" i="26"/>
  <c r="W72" i="26"/>
  <c r="W68" i="26"/>
  <c r="W80" i="26"/>
  <c r="W98" i="26"/>
  <c r="W75" i="26"/>
  <c r="W71" i="26"/>
  <c r="W67" i="26"/>
  <c r="W73" i="26"/>
  <c r="W69" i="26"/>
  <c r="W66" i="26"/>
  <c r="W62" i="26"/>
  <c r="W58" i="26"/>
  <c r="W79" i="26"/>
  <c r="W64" i="26"/>
  <c r="W60" i="26"/>
  <c r="W63" i="26"/>
  <c r="W59" i="26"/>
  <c r="W82" i="26"/>
  <c r="W70" i="26"/>
  <c r="W91" i="26"/>
  <c r="W87" i="26"/>
  <c r="W78" i="26"/>
  <c r="W42" i="26"/>
  <c r="W38" i="26"/>
  <c r="W95" i="26"/>
  <c r="W65" i="26"/>
  <c r="W43" i="26"/>
  <c r="W39" i="26"/>
  <c r="W21" i="26"/>
  <c r="W23" i="26"/>
  <c r="W25" i="26"/>
  <c r="W27" i="26"/>
  <c r="W30" i="26"/>
  <c r="AD41" i="26"/>
  <c r="AD80" i="26"/>
  <c r="X97" i="26"/>
  <c r="X93" i="26"/>
  <c r="X89" i="26"/>
  <c r="X85" i="26"/>
  <c r="X81" i="26"/>
  <c r="X96" i="26"/>
  <c r="X92" i="26"/>
  <c r="X88" i="26"/>
  <c r="X84" i="26"/>
  <c r="X80" i="26"/>
  <c r="X98" i="26"/>
  <c r="X75" i="26"/>
  <c r="X71" i="26"/>
  <c r="X67" i="26"/>
  <c r="X79" i="26"/>
  <c r="X77" i="26"/>
  <c r="X82" i="26"/>
  <c r="X94" i="26"/>
  <c r="X90" i="26"/>
  <c r="X86" i="26"/>
  <c r="X83" i="26"/>
  <c r="X78" i="26"/>
  <c r="X76" i="26"/>
  <c r="X72" i="26"/>
  <c r="X68" i="26"/>
  <c r="X65" i="26"/>
  <c r="X61" i="26"/>
  <c r="X95" i="26"/>
  <c r="X91" i="26"/>
  <c r="X87" i="26"/>
  <c r="X74" i="26"/>
  <c r="X70" i="26"/>
  <c r="X64" i="26"/>
  <c r="X60" i="26"/>
  <c r="X66" i="26"/>
  <c r="X62" i="26"/>
  <c r="X69" i="26"/>
  <c r="X63" i="26"/>
  <c r="X58" i="26"/>
  <c r="X41" i="26"/>
  <c r="X43" i="26"/>
  <c r="X39" i="26"/>
  <c r="X19" i="26"/>
  <c r="T20" i="26"/>
  <c r="T22" i="26"/>
  <c r="T24" i="26"/>
  <c r="T26" i="26"/>
  <c r="T28" i="26"/>
  <c r="X38" i="26"/>
  <c r="W40" i="26"/>
  <c r="W44" i="26"/>
  <c r="V71" i="26"/>
  <c r="X73" i="26"/>
  <c r="T19" i="26"/>
  <c r="T25" i="26"/>
  <c r="W19" i="26"/>
  <c r="Y96" i="26"/>
  <c r="Y92" i="26"/>
  <c r="Y88" i="26"/>
  <c r="Y84" i="26"/>
  <c r="Y80" i="26"/>
  <c r="Y95" i="26"/>
  <c r="Y91" i="26"/>
  <c r="Y87" i="26"/>
  <c r="Y98" i="26"/>
  <c r="Y75" i="26"/>
  <c r="Y71" i="26"/>
  <c r="Y67" i="26"/>
  <c r="Y97" i="26"/>
  <c r="Y93" i="26"/>
  <c r="Y89" i="26"/>
  <c r="Y85" i="26"/>
  <c r="Y79" i="26"/>
  <c r="Y77" i="26"/>
  <c r="Y74" i="26"/>
  <c r="Y70" i="26"/>
  <c r="Y94" i="26"/>
  <c r="Y90" i="26"/>
  <c r="Y86" i="26"/>
  <c r="Y83" i="26"/>
  <c r="Y76" i="26"/>
  <c r="Y72" i="26"/>
  <c r="Y68" i="26"/>
  <c r="Y81" i="26"/>
  <c r="Y78" i="26"/>
  <c r="Y65" i="26"/>
  <c r="Y61" i="26"/>
  <c r="Y82" i="26"/>
  <c r="Y63" i="26"/>
  <c r="Y59" i="26"/>
  <c r="Y73" i="26"/>
  <c r="Y69" i="26"/>
  <c r="Y66" i="26"/>
  <c r="Y62" i="26"/>
  <c r="Y58" i="26"/>
  <c r="Y64" i="26"/>
  <c r="Y60" i="26"/>
  <c r="Y41" i="26"/>
  <c r="Y38" i="26"/>
  <c r="Y19" i="26"/>
  <c r="U20" i="26"/>
  <c r="Y21" i="26"/>
  <c r="U22" i="26"/>
  <c r="Y23" i="26"/>
  <c r="U24" i="26"/>
  <c r="Y25" i="26"/>
  <c r="U26" i="26"/>
  <c r="Y27" i="26"/>
  <c r="U28" i="26"/>
  <c r="W31" i="26"/>
  <c r="AA38" i="26"/>
  <c r="O40" i="26"/>
  <c r="AF39" i="26"/>
  <c r="AD39" i="26"/>
  <c r="X40" i="26"/>
  <c r="X44" i="26"/>
  <c r="AD63" i="26"/>
  <c r="AD67" i="26"/>
  <c r="T23" i="26"/>
  <c r="T27" i="26"/>
  <c r="AD38" i="26"/>
  <c r="U98" i="26"/>
  <c r="U94" i="26"/>
  <c r="U90" i="26"/>
  <c r="U86" i="26"/>
  <c r="U82" i="26"/>
  <c r="U78" i="26"/>
  <c r="U97" i="26"/>
  <c r="U93" i="26"/>
  <c r="U89" i="26"/>
  <c r="U85" i="26"/>
  <c r="U73" i="26"/>
  <c r="U69" i="26"/>
  <c r="U83" i="26"/>
  <c r="U76" i="26"/>
  <c r="U72" i="26"/>
  <c r="U68" i="26"/>
  <c r="U95" i="26"/>
  <c r="U91" i="26"/>
  <c r="U87" i="26"/>
  <c r="U74" i="26"/>
  <c r="U70" i="26"/>
  <c r="U63" i="26"/>
  <c r="U59" i="26"/>
  <c r="U81" i="26"/>
  <c r="U77" i="26"/>
  <c r="U80" i="26"/>
  <c r="U75" i="26"/>
  <c r="U71" i="26"/>
  <c r="U67" i="26"/>
  <c r="U65" i="26"/>
  <c r="U61" i="26"/>
  <c r="U64" i="26"/>
  <c r="U60" i="26"/>
  <c r="U88" i="26"/>
  <c r="U58" i="26"/>
  <c r="U84" i="26"/>
  <c r="U96" i="26"/>
  <c r="U66" i="26"/>
  <c r="U62" i="26"/>
  <c r="U39" i="26"/>
  <c r="U79" i="26"/>
  <c r="U40" i="26"/>
  <c r="U19" i="26"/>
  <c r="Y20" i="26"/>
  <c r="U21" i="26"/>
  <c r="Y22" i="26"/>
  <c r="U23" i="26"/>
  <c r="Y24" i="26"/>
  <c r="U25" i="26"/>
  <c r="Y26" i="26"/>
  <c r="U27" i="26"/>
  <c r="Y28" i="26"/>
  <c r="W29" i="26"/>
  <c r="T38" i="26"/>
  <c r="Y39" i="26"/>
  <c r="T60" i="26"/>
  <c r="AD98" i="26"/>
  <c r="AD94" i="26"/>
  <c r="AD90" i="26"/>
  <c r="AD86" i="26"/>
  <c r="AD82" i="26"/>
  <c r="AD97" i="26"/>
  <c r="AD93" i="26"/>
  <c r="AD89" i="26"/>
  <c r="AD85" i="26"/>
  <c r="AD81" i="26"/>
  <c r="AD77" i="26"/>
  <c r="AD78" i="26"/>
  <c r="AD95" i="26"/>
  <c r="AD91" i="26"/>
  <c r="AD87" i="26"/>
  <c r="AD76" i="26"/>
  <c r="AD72" i="26"/>
  <c r="AD68" i="26"/>
  <c r="AD96" i="26"/>
  <c r="AD92" i="26"/>
  <c r="AD88" i="26"/>
  <c r="AD84" i="26"/>
  <c r="AD79" i="26"/>
  <c r="AD66" i="26"/>
  <c r="AD62" i="26"/>
  <c r="AD58" i="26"/>
  <c r="AD73" i="26"/>
  <c r="AD69" i="26"/>
  <c r="AD83" i="26"/>
  <c r="AD74" i="26"/>
  <c r="AD71" i="26"/>
  <c r="AD70" i="26"/>
  <c r="AD64" i="26"/>
  <c r="AD60" i="26"/>
  <c r="AD42" i="26"/>
  <c r="AD75" i="26"/>
  <c r="AD65" i="26"/>
  <c r="AD40" i="26"/>
  <c r="AD59" i="26"/>
  <c r="T21" i="26"/>
  <c r="W41" i="26"/>
  <c r="W61" i="26"/>
  <c r="T68" i="26"/>
  <c r="W74" i="26"/>
  <c r="V98" i="26"/>
  <c r="V94" i="26"/>
  <c r="V90" i="26"/>
  <c r="V86" i="26"/>
  <c r="V82" i="26"/>
  <c r="V97" i="26"/>
  <c r="V93" i="26"/>
  <c r="V89" i="26"/>
  <c r="V85" i="26"/>
  <c r="V81" i="26"/>
  <c r="V77" i="26"/>
  <c r="V83" i="26"/>
  <c r="V76" i="26"/>
  <c r="V72" i="26"/>
  <c r="V68" i="26"/>
  <c r="V96" i="26"/>
  <c r="V92" i="26"/>
  <c r="V88" i="26"/>
  <c r="V84" i="26"/>
  <c r="V80" i="26"/>
  <c r="V78" i="26"/>
  <c r="V73" i="26"/>
  <c r="V69" i="26"/>
  <c r="V66" i="26"/>
  <c r="V62" i="26"/>
  <c r="V58" i="26"/>
  <c r="V95" i="26"/>
  <c r="V91" i="26"/>
  <c r="V87" i="26"/>
  <c r="V74" i="26"/>
  <c r="V70" i="26"/>
  <c r="V65" i="26"/>
  <c r="V61" i="26"/>
  <c r="V75" i="26"/>
  <c r="V67" i="26"/>
  <c r="V79" i="26"/>
  <c r="V64" i="26"/>
  <c r="V59" i="26"/>
  <c r="V63" i="26"/>
  <c r="V40" i="26"/>
  <c r="V60" i="26"/>
  <c r="V19" i="26"/>
  <c r="V21" i="26"/>
  <c r="V23" i="26"/>
  <c r="V27" i="26"/>
  <c r="U38" i="26"/>
  <c r="J41" i="26"/>
  <c r="X42" i="26"/>
  <c r="W48" i="26"/>
  <c r="J59" i="26"/>
  <c r="AA58" i="26"/>
  <c r="AF58" i="26"/>
  <c r="O60" i="26"/>
  <c r="AF59" i="26"/>
  <c r="AA79" i="26"/>
  <c r="J80" i="26"/>
  <c r="N59" i="26"/>
  <c r="AB78" i="26"/>
  <c r="K79" i="26"/>
  <c r="AF78" i="26"/>
  <c r="O81" i="26"/>
  <c r="Y58" i="13"/>
  <c r="D38" i="13"/>
  <c r="E38" i="13"/>
  <c r="H18" i="13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I18" i="13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F18" i="13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G18" i="13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s="1"/>
  <c r="G31" i="13" s="1"/>
  <c r="G32" i="13" s="1"/>
  <c r="G33" i="13" s="1"/>
  <c r="G34" i="13" s="1"/>
  <c r="G35" i="13" s="1"/>
  <c r="G36" i="13" s="1"/>
  <c r="G37" i="13" s="1"/>
  <c r="E202" i="11" l="1"/>
  <c r="Y44" i="26"/>
  <c r="CE59" i="27"/>
  <c r="E201" i="11"/>
  <c r="CI62" i="26"/>
  <c r="F492" i="11"/>
  <c r="CI85" i="26"/>
  <c r="F515" i="11"/>
  <c r="CF67" i="26"/>
  <c r="F281" i="11"/>
  <c r="CH85" i="26"/>
  <c r="E515" i="11"/>
  <c r="CE50" i="26"/>
  <c r="E264" i="11"/>
  <c r="CE51" i="26"/>
  <c r="E265" i="11"/>
  <c r="CH61" i="27"/>
  <c r="E419" i="11"/>
  <c r="CE78" i="27"/>
  <c r="E220" i="11"/>
  <c r="CF95" i="27"/>
  <c r="F237" i="11"/>
  <c r="CF28" i="27"/>
  <c r="F170" i="11"/>
  <c r="CI51" i="27"/>
  <c r="F409" i="11"/>
  <c r="CI66" i="26"/>
  <c r="F496" i="11"/>
  <c r="CI89" i="26"/>
  <c r="F519" i="11"/>
  <c r="CF71" i="26"/>
  <c r="F285" i="11"/>
  <c r="CH88" i="26"/>
  <c r="E518" i="11"/>
  <c r="CE57" i="26"/>
  <c r="E271" i="11"/>
  <c r="CE69" i="26"/>
  <c r="E283" i="11"/>
  <c r="CH80" i="27"/>
  <c r="E438" i="11"/>
  <c r="CE58" i="27"/>
  <c r="E200" i="11"/>
  <c r="CF45" i="27"/>
  <c r="F187" i="11"/>
  <c r="CF49" i="27"/>
  <c r="F191" i="11"/>
  <c r="CI80" i="27"/>
  <c r="F438" i="11"/>
  <c r="CI74" i="26"/>
  <c r="F504" i="11"/>
  <c r="CI79" i="26"/>
  <c r="F509" i="11"/>
  <c r="CF82" i="26"/>
  <c r="F296" i="11"/>
  <c r="CF68" i="26"/>
  <c r="F282" i="11"/>
  <c r="CF97" i="26"/>
  <c r="F311" i="11"/>
  <c r="CH63" i="26"/>
  <c r="E493" i="11"/>
  <c r="CH87" i="26"/>
  <c r="E517" i="11"/>
  <c r="CE46" i="26"/>
  <c r="E260" i="11"/>
  <c r="CE85" i="26"/>
  <c r="E299" i="11"/>
  <c r="CE88" i="26"/>
  <c r="E302" i="11"/>
  <c r="CE64" i="26"/>
  <c r="E278" i="11"/>
  <c r="CE91" i="26"/>
  <c r="E305" i="11"/>
  <c r="CE29" i="27"/>
  <c r="E171" i="11"/>
  <c r="CH71" i="27"/>
  <c r="E429" i="11"/>
  <c r="CH79" i="27"/>
  <c r="E437" i="11"/>
  <c r="CE40" i="27"/>
  <c r="E182" i="11"/>
  <c r="CE74" i="27"/>
  <c r="E216" i="11"/>
  <c r="CE98" i="27"/>
  <c r="E240" i="11"/>
  <c r="CF55" i="27"/>
  <c r="F197" i="11"/>
  <c r="CF56" i="27"/>
  <c r="F198" i="11"/>
  <c r="CF96" i="27"/>
  <c r="F238" i="11"/>
  <c r="CF48" i="26"/>
  <c r="F262" i="11"/>
  <c r="CF29" i="26"/>
  <c r="F243" i="11"/>
  <c r="CF31" i="26"/>
  <c r="F245" i="11"/>
  <c r="CI63" i="26"/>
  <c r="F493" i="11"/>
  <c r="CI87" i="26"/>
  <c r="F517" i="11"/>
  <c r="CI78" i="26"/>
  <c r="F508" i="11"/>
  <c r="CI67" i="26"/>
  <c r="F497" i="11"/>
  <c r="CI96" i="26"/>
  <c r="F526" i="11"/>
  <c r="CF30" i="26"/>
  <c r="F244" i="11"/>
  <c r="CF95" i="26"/>
  <c r="F309" i="11"/>
  <c r="CF59" i="26"/>
  <c r="F273" i="11"/>
  <c r="CF69" i="26"/>
  <c r="F283" i="11"/>
  <c r="CF72" i="26"/>
  <c r="F286" i="11"/>
  <c r="CF92" i="26"/>
  <c r="F306" i="11"/>
  <c r="CH66" i="26"/>
  <c r="E496" i="11"/>
  <c r="CH70" i="26"/>
  <c r="E500" i="11"/>
  <c r="CH79" i="26"/>
  <c r="E509" i="11"/>
  <c r="CH78" i="26"/>
  <c r="E508" i="11"/>
  <c r="CH91" i="26"/>
  <c r="E521" i="11"/>
  <c r="CE63" i="26"/>
  <c r="E277" i="11"/>
  <c r="CE34" i="26"/>
  <c r="E248" i="11"/>
  <c r="CE97" i="26"/>
  <c r="E311" i="11"/>
  <c r="CE44" i="26"/>
  <c r="E258" i="11"/>
  <c r="CE89" i="26"/>
  <c r="E303" i="11"/>
  <c r="CE65" i="26"/>
  <c r="E279" i="11"/>
  <c r="CE67" i="26"/>
  <c r="E281" i="11"/>
  <c r="CE86" i="26"/>
  <c r="E300" i="11"/>
  <c r="CE95" i="26"/>
  <c r="E309" i="11"/>
  <c r="CH57" i="26"/>
  <c r="E487" i="11"/>
  <c r="CH58" i="27"/>
  <c r="E416" i="11"/>
  <c r="CH74" i="27"/>
  <c r="E432" i="11"/>
  <c r="CH83" i="27"/>
  <c r="E441" i="11"/>
  <c r="CE44" i="27"/>
  <c r="E186" i="11"/>
  <c r="CE67" i="27"/>
  <c r="E209" i="11"/>
  <c r="CE71" i="27"/>
  <c r="E213" i="11"/>
  <c r="CE93" i="27"/>
  <c r="E235" i="11"/>
  <c r="CE79" i="27"/>
  <c r="E221" i="11"/>
  <c r="CF31" i="27"/>
  <c r="F173" i="11"/>
  <c r="CF46" i="27"/>
  <c r="F188" i="11"/>
  <c r="CF68" i="27"/>
  <c r="F210" i="11"/>
  <c r="CF87" i="27"/>
  <c r="F229" i="11"/>
  <c r="CF81" i="27"/>
  <c r="F223" i="11"/>
  <c r="CI39" i="27"/>
  <c r="F397" i="11"/>
  <c r="CI40" i="27"/>
  <c r="F398" i="11"/>
  <c r="CI71" i="27"/>
  <c r="F429" i="11"/>
  <c r="CI61" i="27"/>
  <c r="F419" i="11"/>
  <c r="CI72" i="27"/>
  <c r="F430" i="11"/>
  <c r="CI64" i="27"/>
  <c r="F422" i="11"/>
  <c r="CI87" i="27"/>
  <c r="F445" i="11"/>
  <c r="CI98" i="27"/>
  <c r="F456" i="11"/>
  <c r="CE37" i="27"/>
  <c r="E179" i="11"/>
  <c r="CH86" i="27"/>
  <c r="E444" i="11"/>
  <c r="CI75" i="26"/>
  <c r="F505" i="11"/>
  <c r="CF60" i="26"/>
  <c r="F274" i="11"/>
  <c r="CH67" i="26"/>
  <c r="E497" i="11"/>
  <c r="CE53" i="26"/>
  <c r="E267" i="11"/>
  <c r="CE75" i="26"/>
  <c r="E289" i="11"/>
  <c r="CH63" i="27"/>
  <c r="E421" i="11"/>
  <c r="CE64" i="27"/>
  <c r="E206" i="11"/>
  <c r="CE87" i="27"/>
  <c r="E229" i="11"/>
  <c r="CF43" i="27"/>
  <c r="F185" i="11"/>
  <c r="CF89" i="27"/>
  <c r="F231" i="11"/>
  <c r="CI66" i="27"/>
  <c r="F424" i="11"/>
  <c r="CI81" i="27"/>
  <c r="F439" i="11"/>
  <c r="CF61" i="26"/>
  <c r="F275" i="11"/>
  <c r="CI40" i="26"/>
  <c r="F470" i="11"/>
  <c r="CF44" i="26"/>
  <c r="F258" i="11"/>
  <c r="CI90" i="26"/>
  <c r="F520" i="11"/>
  <c r="CF78" i="26"/>
  <c r="F292" i="11"/>
  <c r="CF81" i="26"/>
  <c r="F295" i="11"/>
  <c r="CE30" i="26"/>
  <c r="E244" i="11"/>
  <c r="CE62" i="26"/>
  <c r="E276" i="11"/>
  <c r="CE43" i="27"/>
  <c r="E185" i="11"/>
  <c r="CE72" i="27"/>
  <c r="E214" i="11"/>
  <c r="CE91" i="27"/>
  <c r="E233" i="11"/>
  <c r="CF30" i="27"/>
  <c r="F172" i="11"/>
  <c r="CF80" i="27"/>
  <c r="F222" i="11"/>
  <c r="CE30" i="27"/>
  <c r="E172" i="11"/>
  <c r="CI55" i="27"/>
  <c r="F413" i="11"/>
  <c r="CH38" i="26"/>
  <c r="E468" i="11"/>
  <c r="CI58" i="26"/>
  <c r="F488" i="11"/>
  <c r="CI76" i="26"/>
  <c r="F506" i="11"/>
  <c r="CI92" i="26"/>
  <c r="F522" i="11"/>
  <c r="CF65" i="26"/>
  <c r="F279" i="11"/>
  <c r="CF66" i="26"/>
  <c r="F280" i="11"/>
  <c r="CF88" i="26"/>
  <c r="F302" i="11"/>
  <c r="CH65" i="26"/>
  <c r="E495" i="11"/>
  <c r="CH73" i="26"/>
  <c r="E503" i="11"/>
  <c r="CI45" i="26"/>
  <c r="F475" i="11"/>
  <c r="CE35" i="26"/>
  <c r="E249" i="11"/>
  <c r="CE40" i="26"/>
  <c r="E254" i="11"/>
  <c r="CE61" i="26"/>
  <c r="E275" i="11"/>
  <c r="CE82" i="26"/>
  <c r="E296" i="11"/>
  <c r="CH39" i="26"/>
  <c r="E469" i="11"/>
  <c r="CH64" i="27"/>
  <c r="E422" i="11"/>
  <c r="CE28" i="27"/>
  <c r="E170" i="11"/>
  <c r="CE63" i="27"/>
  <c r="E205" i="11"/>
  <c r="CE89" i="27"/>
  <c r="E231" i="11"/>
  <c r="CF42" i="27"/>
  <c r="F184" i="11"/>
  <c r="CF83" i="27"/>
  <c r="F225" i="11"/>
  <c r="CI43" i="27"/>
  <c r="F401" i="11"/>
  <c r="CI37" i="27"/>
  <c r="F395" i="11"/>
  <c r="CI58" i="27"/>
  <c r="F416" i="11"/>
  <c r="CI56" i="27"/>
  <c r="F414" i="11"/>
  <c r="CI65" i="27"/>
  <c r="F423" i="11"/>
  <c r="CI60" i="27"/>
  <c r="F418" i="11"/>
  <c r="CI83" i="27"/>
  <c r="F441" i="11"/>
  <c r="CI96" i="27"/>
  <c r="F454" i="11"/>
  <c r="CE34" i="27"/>
  <c r="E176" i="11"/>
  <c r="CI42" i="26"/>
  <c r="F472" i="11"/>
  <c r="CF74" i="26"/>
  <c r="F288" i="11"/>
  <c r="CI73" i="26"/>
  <c r="F503" i="11"/>
  <c r="CI69" i="26"/>
  <c r="F499" i="11"/>
  <c r="CI91" i="26"/>
  <c r="F521" i="11"/>
  <c r="CI83" i="26"/>
  <c r="F513" i="11"/>
  <c r="CI71" i="26"/>
  <c r="F501" i="11"/>
  <c r="CI81" i="26"/>
  <c r="F511" i="11"/>
  <c r="CF38" i="26"/>
  <c r="F252" i="11"/>
  <c r="CF63" i="26"/>
  <c r="F277" i="11"/>
  <c r="CF73" i="26"/>
  <c r="F287" i="11"/>
  <c r="CF76" i="26"/>
  <c r="F290" i="11"/>
  <c r="CF96" i="26"/>
  <c r="F310" i="11"/>
  <c r="CH64" i="26"/>
  <c r="E494" i="11"/>
  <c r="CH71" i="26"/>
  <c r="E501" i="11"/>
  <c r="CH81" i="26"/>
  <c r="E511" i="11"/>
  <c r="CH82" i="26"/>
  <c r="E512" i="11"/>
  <c r="CH95" i="26"/>
  <c r="E525" i="11"/>
  <c r="CF32" i="26"/>
  <c r="F246" i="11"/>
  <c r="CE29" i="26"/>
  <c r="E243" i="11"/>
  <c r="CE43" i="26"/>
  <c r="E257" i="11"/>
  <c r="CE49" i="26"/>
  <c r="E263" i="11"/>
  <c r="CE72" i="26"/>
  <c r="E286" i="11"/>
  <c r="CE47" i="26"/>
  <c r="E261" i="11"/>
  <c r="CE80" i="26"/>
  <c r="E294" i="11"/>
  <c r="CE71" i="26"/>
  <c r="E285" i="11"/>
  <c r="CE90" i="26"/>
  <c r="E304" i="11"/>
  <c r="CE54" i="26"/>
  <c r="E268" i="11"/>
  <c r="CE77" i="27"/>
  <c r="E219" i="11"/>
  <c r="CH69" i="27"/>
  <c r="E427" i="11"/>
  <c r="CH60" i="27"/>
  <c r="E418" i="11"/>
  <c r="CH78" i="27"/>
  <c r="E436" i="11"/>
  <c r="CE61" i="27"/>
  <c r="E203" i="11"/>
  <c r="CE69" i="27"/>
  <c r="E211" i="11"/>
  <c r="CE80" i="27"/>
  <c r="E222" i="11"/>
  <c r="CE75" i="27"/>
  <c r="E217" i="11"/>
  <c r="CE97" i="27"/>
  <c r="E239" i="11"/>
  <c r="CE83" i="27"/>
  <c r="E225" i="11"/>
  <c r="CE31" i="27"/>
  <c r="E173" i="11"/>
  <c r="CH70" i="27"/>
  <c r="E428" i="11"/>
  <c r="CF29" i="27"/>
  <c r="F171" i="11"/>
  <c r="CF39" i="27"/>
  <c r="F181" i="11"/>
  <c r="CF48" i="27"/>
  <c r="F190" i="11"/>
  <c r="CF78" i="27"/>
  <c r="F220" i="11"/>
  <c r="CF91" i="27"/>
  <c r="F233" i="11"/>
  <c r="CF85" i="27"/>
  <c r="F227" i="11"/>
  <c r="CI67" i="27"/>
  <c r="F425" i="11"/>
  <c r="CI44" i="27"/>
  <c r="F402" i="11"/>
  <c r="CI59" i="27"/>
  <c r="F417" i="11"/>
  <c r="CI94" i="27"/>
  <c r="F452" i="11"/>
  <c r="CI47" i="27"/>
  <c r="F405" i="11"/>
  <c r="CI68" i="27"/>
  <c r="F426" i="11"/>
  <c r="CI91" i="27"/>
  <c r="F449" i="11"/>
  <c r="CI77" i="27"/>
  <c r="F435" i="11"/>
  <c r="CE45" i="27"/>
  <c r="E187" i="11"/>
  <c r="CH38" i="27"/>
  <c r="E396" i="11"/>
  <c r="CH97" i="27"/>
  <c r="E455" i="11"/>
  <c r="CH68" i="26"/>
  <c r="E498" i="11"/>
  <c r="CI95" i="26"/>
  <c r="F525" i="11"/>
  <c r="CF83" i="26"/>
  <c r="F297" i="11"/>
  <c r="CH84" i="26"/>
  <c r="E514" i="11"/>
  <c r="CE33" i="26"/>
  <c r="E247" i="11"/>
  <c r="CE48" i="26"/>
  <c r="E262" i="11"/>
  <c r="CE94" i="26"/>
  <c r="E308" i="11"/>
  <c r="CH82" i="27"/>
  <c r="E440" i="11"/>
  <c r="CE84" i="27"/>
  <c r="E226" i="11"/>
  <c r="CF41" i="27"/>
  <c r="F183" i="11"/>
  <c r="CF82" i="27"/>
  <c r="F224" i="11"/>
  <c r="CI70" i="27"/>
  <c r="F428" i="11"/>
  <c r="CI95" i="27"/>
  <c r="F453" i="11"/>
  <c r="CI98" i="26"/>
  <c r="F528" i="11"/>
  <c r="CF64" i="26"/>
  <c r="F278" i="11"/>
  <c r="CH72" i="26"/>
  <c r="E502" i="11"/>
  <c r="CH90" i="26"/>
  <c r="E520" i="11"/>
  <c r="CE52" i="26"/>
  <c r="E266" i="11"/>
  <c r="CE98" i="26"/>
  <c r="E312" i="11"/>
  <c r="CH39" i="27"/>
  <c r="E397" i="11"/>
  <c r="CE82" i="27"/>
  <c r="E224" i="11"/>
  <c r="CF86" i="27"/>
  <c r="F228" i="11"/>
  <c r="CI74" i="27"/>
  <c r="F432" i="11"/>
  <c r="CE38" i="27"/>
  <c r="E180" i="11"/>
  <c r="CF41" i="26"/>
  <c r="F255" i="11"/>
  <c r="CI39" i="26"/>
  <c r="F469" i="11"/>
  <c r="CI65" i="26"/>
  <c r="F495" i="11"/>
  <c r="CI80" i="26"/>
  <c r="F510" i="11"/>
  <c r="CF79" i="26"/>
  <c r="F293" i="11"/>
  <c r="CF90" i="26"/>
  <c r="F304" i="11"/>
  <c r="CH80" i="26"/>
  <c r="E510" i="11"/>
  <c r="CH93" i="26"/>
  <c r="E523" i="11"/>
  <c r="CE42" i="26"/>
  <c r="E256" i="11"/>
  <c r="CE59" i="26"/>
  <c r="E273" i="11"/>
  <c r="CE77" i="26"/>
  <c r="E291" i="11"/>
  <c r="CE66" i="26"/>
  <c r="E280" i="11"/>
  <c r="CE79" i="26"/>
  <c r="E293" i="11"/>
  <c r="CH65" i="27"/>
  <c r="E423" i="11"/>
  <c r="CH84" i="27"/>
  <c r="E442" i="11"/>
  <c r="CE42" i="27"/>
  <c r="E184" i="11"/>
  <c r="CE92" i="27"/>
  <c r="E234" i="11"/>
  <c r="CE86" i="27"/>
  <c r="E228" i="11"/>
  <c r="CF34" i="27"/>
  <c r="F176" i="11"/>
  <c r="CF53" i="27"/>
  <c r="F195" i="11"/>
  <c r="CF84" i="27"/>
  <c r="F226" i="11"/>
  <c r="CI52" i="27"/>
  <c r="F410" i="11"/>
  <c r="CI45" i="27"/>
  <c r="F403" i="11"/>
  <c r="CI76" i="27"/>
  <c r="F434" i="11"/>
  <c r="CI84" i="27"/>
  <c r="F442" i="11"/>
  <c r="CH60" i="26"/>
  <c r="E490" i="11"/>
  <c r="CI38" i="26"/>
  <c r="F468" i="11"/>
  <c r="CI43" i="26"/>
  <c r="F473" i="11"/>
  <c r="CI64" i="26"/>
  <c r="F494" i="11"/>
  <c r="CI68" i="26"/>
  <c r="F498" i="11"/>
  <c r="CI82" i="26"/>
  <c r="F512" i="11"/>
  <c r="CI84" i="26"/>
  <c r="F514" i="11"/>
  <c r="CI97" i="26"/>
  <c r="F527" i="11"/>
  <c r="CF39" i="26"/>
  <c r="F253" i="11"/>
  <c r="CF91" i="26"/>
  <c r="F305" i="11"/>
  <c r="CF58" i="26"/>
  <c r="F272" i="11"/>
  <c r="CF98" i="26"/>
  <c r="F312" i="11"/>
  <c r="CF94" i="26"/>
  <c r="F308" i="11"/>
  <c r="CF89" i="26"/>
  <c r="F303" i="11"/>
  <c r="CH58" i="26"/>
  <c r="E488" i="11"/>
  <c r="CH96" i="26"/>
  <c r="E526" i="11"/>
  <c r="CH97" i="26"/>
  <c r="E527" i="11"/>
  <c r="CH98" i="26"/>
  <c r="E528" i="11"/>
  <c r="CF28" i="26"/>
  <c r="F242" i="11"/>
  <c r="CE28" i="26"/>
  <c r="E242" i="11"/>
  <c r="CE38" i="26"/>
  <c r="E252" i="11"/>
  <c r="CE41" i="26"/>
  <c r="E255" i="11"/>
  <c r="CE78" i="26"/>
  <c r="E292" i="11"/>
  <c r="CE68" i="26"/>
  <c r="E282" i="11"/>
  <c r="CE92" i="26"/>
  <c r="E306" i="11"/>
  <c r="CE56" i="26"/>
  <c r="E270" i="11"/>
  <c r="CE70" i="26"/>
  <c r="E284" i="11"/>
  <c r="CE83" i="26"/>
  <c r="E297" i="11"/>
  <c r="CH74" i="26"/>
  <c r="E504" i="11"/>
  <c r="CF57" i="26"/>
  <c r="F271" i="11"/>
  <c r="CE33" i="27"/>
  <c r="E175" i="11"/>
  <c r="CH59" i="27"/>
  <c r="E417" i="11"/>
  <c r="CH62" i="27"/>
  <c r="E420" i="11"/>
  <c r="CH92" i="27"/>
  <c r="E450" i="11"/>
  <c r="CE32" i="27"/>
  <c r="E174" i="11"/>
  <c r="CE47" i="27"/>
  <c r="E189" i="11"/>
  <c r="CE66" i="27"/>
  <c r="E208" i="11"/>
  <c r="CE96" i="27"/>
  <c r="E238" i="11"/>
  <c r="CE81" i="27"/>
  <c r="E223" i="11"/>
  <c r="CE90" i="27"/>
  <c r="E232" i="11"/>
  <c r="CF51" i="27"/>
  <c r="F193" i="11"/>
  <c r="CF38" i="27"/>
  <c r="F180" i="11"/>
  <c r="CF50" i="27"/>
  <c r="F192" i="11"/>
  <c r="CF58" i="27"/>
  <c r="F200" i="11"/>
  <c r="CF94" i="27"/>
  <c r="F236" i="11"/>
  <c r="CF88" i="27"/>
  <c r="F230" i="11"/>
  <c r="CI48" i="27"/>
  <c r="F406" i="11"/>
  <c r="CI57" i="27"/>
  <c r="F415" i="11"/>
  <c r="CI38" i="27"/>
  <c r="F396" i="11"/>
  <c r="CI49" i="27"/>
  <c r="F407" i="11"/>
  <c r="CI50" i="27"/>
  <c r="F408" i="11"/>
  <c r="CI69" i="27"/>
  <c r="F427" i="11"/>
  <c r="CI75" i="27"/>
  <c r="F433" i="11"/>
  <c r="CI88" i="27"/>
  <c r="F446" i="11"/>
  <c r="CI93" i="27"/>
  <c r="F451" i="11"/>
  <c r="CF32" i="27"/>
  <c r="F174" i="11"/>
  <c r="CF59" i="27"/>
  <c r="F201" i="11"/>
  <c r="CI44" i="26"/>
  <c r="F474" i="11"/>
  <c r="CI86" i="26"/>
  <c r="F516" i="11"/>
  <c r="CF42" i="26"/>
  <c r="F256" i="11"/>
  <c r="CF77" i="26"/>
  <c r="F291" i="11"/>
  <c r="CH86" i="26"/>
  <c r="E516" i="11"/>
  <c r="CE84" i="26"/>
  <c r="E298" i="11"/>
  <c r="CE58" i="26"/>
  <c r="E272" i="11"/>
  <c r="CE68" i="27"/>
  <c r="E210" i="11"/>
  <c r="CI42" i="27"/>
  <c r="F400" i="11"/>
  <c r="CF52" i="27"/>
  <c r="F194" i="11"/>
  <c r="CH72" i="27"/>
  <c r="E430" i="11"/>
  <c r="CI73" i="27"/>
  <c r="F431" i="11"/>
  <c r="CH40" i="27"/>
  <c r="E398" i="11"/>
  <c r="CI61" i="26"/>
  <c r="F491" i="11"/>
  <c r="CF86" i="26"/>
  <c r="F300" i="11"/>
  <c r="CH89" i="26"/>
  <c r="E519" i="11"/>
  <c r="CE39" i="26"/>
  <c r="E253" i="11"/>
  <c r="CE96" i="26"/>
  <c r="E310" i="11"/>
  <c r="CE55" i="26"/>
  <c r="E269" i="11"/>
  <c r="CH29" i="26"/>
  <c r="E459" i="11"/>
  <c r="CH67" i="27"/>
  <c r="E425" i="11"/>
  <c r="CE88" i="27"/>
  <c r="E230" i="11"/>
  <c r="CF40" i="27"/>
  <c r="F182" i="11"/>
  <c r="CF93" i="27"/>
  <c r="F235" i="11"/>
  <c r="CH77" i="27"/>
  <c r="E435" i="11"/>
  <c r="CI46" i="27"/>
  <c r="F404" i="11"/>
  <c r="CI41" i="27"/>
  <c r="F399" i="11"/>
  <c r="CI78" i="27"/>
  <c r="F436" i="11"/>
  <c r="CI85" i="27"/>
  <c r="F443" i="11"/>
  <c r="CF40" i="26"/>
  <c r="F254" i="11"/>
  <c r="CI60" i="26"/>
  <c r="F490" i="11"/>
  <c r="CI94" i="26"/>
  <c r="F524" i="11"/>
  <c r="CI93" i="26"/>
  <c r="F523" i="11"/>
  <c r="CF87" i="26"/>
  <c r="F301" i="11"/>
  <c r="CF75" i="26"/>
  <c r="F289" i="11"/>
  <c r="CF85" i="26"/>
  <c r="F299" i="11"/>
  <c r="CH92" i="26"/>
  <c r="E522" i="11"/>
  <c r="CH94" i="26"/>
  <c r="E524" i="11"/>
  <c r="CH62" i="26"/>
  <c r="E492" i="11"/>
  <c r="CE37" i="26"/>
  <c r="E251" i="11"/>
  <c r="CE81" i="26"/>
  <c r="E295" i="11"/>
  <c r="CE73" i="26"/>
  <c r="E287" i="11"/>
  <c r="CH81" i="27"/>
  <c r="E439" i="11"/>
  <c r="CE39" i="27"/>
  <c r="E181" i="11"/>
  <c r="CE62" i="27"/>
  <c r="E204" i="11"/>
  <c r="CE76" i="27"/>
  <c r="E218" i="11"/>
  <c r="CE95" i="27"/>
  <c r="E237" i="11"/>
  <c r="CF47" i="27"/>
  <c r="F189" i="11"/>
  <c r="CF44" i="27"/>
  <c r="F186" i="11"/>
  <c r="CF90" i="27"/>
  <c r="F232" i="11"/>
  <c r="CF97" i="27"/>
  <c r="F239" i="11"/>
  <c r="CE41" i="27"/>
  <c r="E183" i="11"/>
  <c r="CI30" i="27"/>
  <c r="F388" i="11"/>
  <c r="CI90" i="27"/>
  <c r="F448" i="11"/>
  <c r="CI82" i="27"/>
  <c r="F440" i="11"/>
  <c r="CI89" i="27"/>
  <c r="F447" i="11"/>
  <c r="CF57" i="27"/>
  <c r="F199" i="11"/>
  <c r="CH28" i="26"/>
  <c r="E458" i="11"/>
  <c r="CI41" i="26"/>
  <c r="F471" i="11"/>
  <c r="CI70" i="26"/>
  <c r="F500" i="11"/>
  <c r="CI72" i="26"/>
  <c r="F502" i="11"/>
  <c r="CI77" i="26"/>
  <c r="F507" i="11"/>
  <c r="CI88" i="26"/>
  <c r="F518" i="11"/>
  <c r="CF43" i="26"/>
  <c r="F257" i="11"/>
  <c r="CF70" i="26"/>
  <c r="F284" i="11"/>
  <c r="CF62" i="26"/>
  <c r="F276" i="11"/>
  <c r="CF80" i="26"/>
  <c r="F294" i="11"/>
  <c r="CF84" i="26"/>
  <c r="F298" i="11"/>
  <c r="CF93" i="26"/>
  <c r="F307" i="11"/>
  <c r="CH61" i="26"/>
  <c r="E491" i="11"/>
  <c r="CH59" i="26"/>
  <c r="E489" i="11"/>
  <c r="CH69" i="26"/>
  <c r="E499" i="11"/>
  <c r="CH83" i="26"/>
  <c r="E513" i="11"/>
  <c r="CE32" i="26"/>
  <c r="E246" i="11"/>
  <c r="CE31" i="26"/>
  <c r="E245" i="11"/>
  <c r="CE45" i="26"/>
  <c r="E259" i="11"/>
  <c r="CE36" i="26"/>
  <c r="E250" i="11"/>
  <c r="CE76" i="26"/>
  <c r="E290" i="11"/>
  <c r="CE93" i="26"/>
  <c r="E307" i="11"/>
  <c r="CE60" i="26"/>
  <c r="E274" i="11"/>
  <c r="CE74" i="26"/>
  <c r="E288" i="11"/>
  <c r="CE87" i="26"/>
  <c r="E301" i="11"/>
  <c r="CH77" i="26"/>
  <c r="E507" i="11"/>
  <c r="CF45" i="26"/>
  <c r="F259" i="11"/>
  <c r="CI59" i="26"/>
  <c r="F489" i="11"/>
  <c r="CH68" i="27"/>
  <c r="E426" i="11"/>
  <c r="CH85" i="27"/>
  <c r="E443" i="11"/>
  <c r="CH66" i="27"/>
  <c r="E424" i="11"/>
  <c r="CH98" i="27"/>
  <c r="E456" i="11"/>
  <c r="CE65" i="27"/>
  <c r="E207" i="11"/>
  <c r="CE73" i="27"/>
  <c r="E215" i="11"/>
  <c r="CE70" i="27"/>
  <c r="E212" i="11"/>
  <c r="CE85" i="27"/>
  <c r="E227" i="11"/>
  <c r="CE94" i="27"/>
  <c r="E236" i="11"/>
  <c r="CF98" i="27"/>
  <c r="F240" i="11"/>
  <c r="CF54" i="27"/>
  <c r="F196" i="11"/>
  <c r="CF63" i="27"/>
  <c r="F205" i="11"/>
  <c r="CF79" i="27"/>
  <c r="F221" i="11"/>
  <c r="CF92" i="27"/>
  <c r="F234" i="11"/>
  <c r="CI31" i="27"/>
  <c r="F389" i="11"/>
  <c r="CI63" i="27"/>
  <c r="F421" i="11"/>
  <c r="CI62" i="27"/>
  <c r="F420" i="11"/>
  <c r="CI53" i="27"/>
  <c r="F411" i="11"/>
  <c r="CI54" i="27"/>
  <c r="F412" i="11"/>
  <c r="CI86" i="27"/>
  <c r="F444" i="11"/>
  <c r="CI79" i="27"/>
  <c r="F437" i="11"/>
  <c r="CI92" i="27"/>
  <c r="F450" i="11"/>
  <c r="CI97" i="27"/>
  <c r="F455" i="11"/>
  <c r="CF77" i="27"/>
  <c r="F219" i="11"/>
  <c r="X36" i="27"/>
  <c r="D22" i="27"/>
  <c r="D23" i="27" s="1"/>
  <c r="U23" i="27" s="1"/>
  <c r="X25" i="27"/>
  <c r="X32" i="27"/>
  <c r="X22" i="27"/>
  <c r="X33" i="27"/>
  <c r="X34" i="27"/>
  <c r="X28" i="27"/>
  <c r="X19" i="27"/>
  <c r="X35" i="27"/>
  <c r="X26" i="27"/>
  <c r="X21" i="27"/>
  <c r="X29" i="27"/>
  <c r="H47" i="27"/>
  <c r="H48" i="27" s="1"/>
  <c r="H49" i="27" s="1"/>
  <c r="H50" i="27" s="1"/>
  <c r="H51" i="27" s="1"/>
  <c r="H52" i="27" s="1"/>
  <c r="H53" i="27" s="1"/>
  <c r="H54" i="27" s="1"/>
  <c r="H55" i="27" s="1"/>
  <c r="H56" i="27" s="1"/>
  <c r="H57" i="27" s="1"/>
  <c r="Y57" i="27" s="1"/>
  <c r="Y44" i="27"/>
  <c r="Y45" i="27"/>
  <c r="W35" i="27"/>
  <c r="AC43" i="27"/>
  <c r="AC20" i="27"/>
  <c r="S48" i="27"/>
  <c r="S46" i="27"/>
  <c r="S49" i="27"/>
  <c r="Z54" i="27"/>
  <c r="Z51" i="27"/>
  <c r="Z52" i="27"/>
  <c r="Z43" i="27"/>
  <c r="Y65" i="27"/>
  <c r="Y64" i="27"/>
  <c r="Y69" i="27"/>
  <c r="Y60" i="27"/>
  <c r="Y63" i="27"/>
  <c r="Y67" i="27"/>
  <c r="Y62" i="27"/>
  <c r="T96" i="27"/>
  <c r="T90" i="27"/>
  <c r="T91" i="27"/>
  <c r="T95" i="27"/>
  <c r="T94" i="27"/>
  <c r="T88" i="27"/>
  <c r="W72" i="27"/>
  <c r="T76" i="27"/>
  <c r="Y49" i="27"/>
  <c r="W71" i="27"/>
  <c r="Y33" i="27"/>
  <c r="W69" i="27"/>
  <c r="T93" i="27"/>
  <c r="T89" i="27"/>
  <c r="T73" i="27"/>
  <c r="W60" i="27"/>
  <c r="Y32" i="27"/>
  <c r="Y43" i="27"/>
  <c r="Y68" i="27"/>
  <c r="W64" i="27"/>
  <c r="W74" i="27"/>
  <c r="W67" i="27"/>
  <c r="Y34" i="27"/>
  <c r="W76" i="27"/>
  <c r="W75" i="27"/>
  <c r="U20" i="27"/>
  <c r="W73" i="27"/>
  <c r="W70" i="27"/>
  <c r="AD21" i="27"/>
  <c r="H71" i="27"/>
  <c r="Y70" i="27"/>
  <c r="T22" i="27"/>
  <c r="T75" i="27"/>
  <c r="T87" i="27"/>
  <c r="W66" i="27"/>
  <c r="W62" i="27"/>
  <c r="W61" i="27"/>
  <c r="W65" i="27"/>
  <c r="Z55" i="27"/>
  <c r="Z49" i="27"/>
  <c r="Z48" i="27"/>
  <c r="J35" i="27"/>
  <c r="F37" i="27"/>
  <c r="W37" i="27" s="1"/>
  <c r="W36" i="27"/>
  <c r="M23" i="27"/>
  <c r="AD22" i="27"/>
  <c r="Z53" i="27"/>
  <c r="Z50" i="27"/>
  <c r="V56" i="27"/>
  <c r="K65" i="27"/>
  <c r="V21" i="27"/>
  <c r="K22" i="27"/>
  <c r="S36" i="27"/>
  <c r="Z45" i="27"/>
  <c r="Z44" i="27"/>
  <c r="L45" i="27"/>
  <c r="AC44" i="27"/>
  <c r="B51" i="27"/>
  <c r="S50" i="27"/>
  <c r="J74" i="27"/>
  <c r="E23" i="27"/>
  <c r="V22" i="27"/>
  <c r="S35" i="27"/>
  <c r="T23" i="27"/>
  <c r="C24" i="27"/>
  <c r="AC21" i="27"/>
  <c r="L22" i="27"/>
  <c r="C42" i="27"/>
  <c r="T41" i="27"/>
  <c r="Z46" i="27"/>
  <c r="W33" i="27"/>
  <c r="Z47" i="27"/>
  <c r="Z56" i="27"/>
  <c r="H36" i="27"/>
  <c r="Y35" i="27"/>
  <c r="T32" i="26"/>
  <c r="T30" i="26"/>
  <c r="Y46" i="26"/>
  <c r="X21" i="26"/>
  <c r="V28" i="26"/>
  <c r="T50" i="26"/>
  <c r="AD19" i="26"/>
  <c r="AA19" i="26"/>
  <c r="Y40" i="26"/>
  <c r="E32" i="26"/>
  <c r="V31" i="26"/>
  <c r="T31" i="26"/>
  <c r="AD21" i="26"/>
  <c r="T42" i="26"/>
  <c r="Y48" i="26"/>
  <c r="T41" i="26"/>
  <c r="M23" i="26"/>
  <c r="AD22" i="26"/>
  <c r="Y42" i="26"/>
  <c r="AD20" i="26"/>
  <c r="V25" i="26"/>
  <c r="Y45" i="26"/>
  <c r="V24" i="26"/>
  <c r="V20" i="26"/>
  <c r="AB59" i="26"/>
  <c r="K60" i="26"/>
  <c r="Y51" i="26"/>
  <c r="Y53" i="26"/>
  <c r="Y55" i="26"/>
  <c r="Y56" i="26"/>
  <c r="Y50" i="26"/>
  <c r="Y54" i="26"/>
  <c r="Y52" i="26"/>
  <c r="Y47" i="26"/>
  <c r="Y49" i="26"/>
  <c r="K21" i="26"/>
  <c r="AB21" i="26" s="1"/>
  <c r="AD54" i="26"/>
  <c r="AD47" i="26"/>
  <c r="AD51" i="26"/>
  <c r="U30" i="26"/>
  <c r="U43" i="26"/>
  <c r="AD46" i="26"/>
  <c r="AD48" i="26"/>
  <c r="AD53" i="26"/>
  <c r="W35" i="26"/>
  <c r="N40" i="26"/>
  <c r="AE40" i="26" s="1"/>
  <c r="V42" i="26"/>
  <c r="V30" i="26"/>
  <c r="U42" i="26"/>
  <c r="U44" i="26"/>
  <c r="AD56" i="26"/>
  <c r="AD55" i="26"/>
  <c r="T45" i="26"/>
  <c r="T54" i="26"/>
  <c r="N80" i="26"/>
  <c r="AE79" i="26"/>
  <c r="AD52" i="26"/>
  <c r="AD44" i="26"/>
  <c r="AD45" i="26"/>
  <c r="T56" i="26"/>
  <c r="AD50" i="26"/>
  <c r="AD49" i="26"/>
  <c r="T40" i="26"/>
  <c r="D46" i="26"/>
  <c r="U45" i="26"/>
  <c r="W47" i="26"/>
  <c r="AA41" i="26"/>
  <c r="J42" i="26"/>
  <c r="W53" i="26"/>
  <c r="T43" i="26"/>
  <c r="T48" i="26"/>
  <c r="AB40" i="26"/>
  <c r="K41" i="26"/>
  <c r="E44" i="26"/>
  <c r="V43" i="26"/>
  <c r="AE59" i="26"/>
  <c r="N60" i="26"/>
  <c r="W33" i="26"/>
  <c r="T53" i="26"/>
  <c r="W46" i="26"/>
  <c r="T47" i="26"/>
  <c r="T52" i="26"/>
  <c r="X22" i="26"/>
  <c r="G23" i="26"/>
  <c r="D32" i="26"/>
  <c r="U31" i="26"/>
  <c r="G47" i="26"/>
  <c r="X46" i="26"/>
  <c r="J22" i="26"/>
  <c r="AA21" i="26"/>
  <c r="W49" i="26"/>
  <c r="AF20" i="26"/>
  <c r="O21" i="26"/>
  <c r="W55" i="26"/>
  <c r="AA80" i="26"/>
  <c r="J81" i="26"/>
  <c r="T49" i="26"/>
  <c r="W34" i="26"/>
  <c r="W50" i="26"/>
  <c r="T51" i="26"/>
  <c r="K22" i="26"/>
  <c r="AB79" i="26"/>
  <c r="K80" i="26"/>
  <c r="AF60" i="26"/>
  <c r="O61" i="26"/>
  <c r="F37" i="26"/>
  <c r="W37" i="26" s="1"/>
  <c r="W36" i="26"/>
  <c r="W51" i="26"/>
  <c r="H32" i="26"/>
  <c r="Y31" i="26"/>
  <c r="Y30" i="26"/>
  <c r="J60" i="26"/>
  <c r="AA59" i="26"/>
  <c r="AF81" i="26"/>
  <c r="O82" i="26"/>
  <c r="AF40" i="26"/>
  <c r="O41" i="26"/>
  <c r="W52" i="26"/>
  <c r="W56" i="26"/>
  <c r="T44" i="26"/>
  <c r="W54" i="26"/>
  <c r="T75" i="26"/>
  <c r="T55" i="26"/>
  <c r="T46" i="26"/>
  <c r="T76" i="26"/>
  <c r="N21" i="26"/>
  <c r="AE20" i="26"/>
  <c r="E33" i="26"/>
  <c r="V32" i="26"/>
  <c r="C34" i="26"/>
  <c r="T33" i="26"/>
  <c r="V18" i="13"/>
  <c r="U18" i="13"/>
  <c r="E98" i="13"/>
  <c r="D98" i="13"/>
  <c r="D79" i="13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E78" i="13"/>
  <c r="E79" i="13" s="1"/>
  <c r="E80" i="13" s="1"/>
  <c r="E81" i="13" s="1"/>
  <c r="E82" i="13" s="1"/>
  <c r="E83" i="13" s="1"/>
  <c r="E84" i="13" s="1"/>
  <c r="E85" i="13" s="1"/>
  <c r="E86" i="13" s="1"/>
  <c r="E87" i="13" s="1"/>
  <c r="E88" i="13" s="1"/>
  <c r="E89" i="13" s="1"/>
  <c r="E90" i="13" s="1"/>
  <c r="E91" i="13" s="1"/>
  <c r="E92" i="13" s="1"/>
  <c r="E93" i="13" s="1"/>
  <c r="E94" i="13" s="1"/>
  <c r="E95" i="13" s="1"/>
  <c r="E96" i="13" s="1"/>
  <c r="E97" i="13" s="1"/>
  <c r="D78" i="13"/>
  <c r="E58" i="13"/>
  <c r="E59" i="13" s="1"/>
  <c r="E60" i="13" s="1"/>
  <c r="E61" i="13" s="1"/>
  <c r="E62" i="13" s="1"/>
  <c r="E63" i="13" s="1"/>
  <c r="E64" i="13" s="1"/>
  <c r="E65" i="13" s="1"/>
  <c r="E66" i="13" s="1"/>
  <c r="E67" i="13" s="1"/>
  <c r="E68" i="13" s="1"/>
  <c r="E69" i="13" s="1"/>
  <c r="E70" i="13" s="1"/>
  <c r="E71" i="13" s="1"/>
  <c r="E72" i="13" s="1"/>
  <c r="E73" i="13" s="1"/>
  <c r="E74" i="13" s="1"/>
  <c r="E75" i="13" s="1"/>
  <c r="E76" i="13" s="1"/>
  <c r="E77" i="13" s="1"/>
  <c r="D58" i="13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E39" i="13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D39" i="13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E18" i="13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E31" i="13" s="1"/>
  <c r="E32" i="13" s="1"/>
  <c r="E33" i="13" s="1"/>
  <c r="E34" i="13" s="1"/>
  <c r="E35" i="13" s="1"/>
  <c r="E36" i="13" s="1"/>
  <c r="E37" i="13" s="1"/>
  <c r="D18" i="13"/>
  <c r="I98" i="13"/>
  <c r="Z98" i="13" s="1"/>
  <c r="H98" i="13"/>
  <c r="Y98" i="13" s="1"/>
  <c r="I78" i="13"/>
  <c r="H78" i="13"/>
  <c r="I59" i="13"/>
  <c r="H59" i="13"/>
  <c r="H79" i="13" l="1"/>
  <c r="Y78" i="13"/>
  <c r="I79" i="13"/>
  <c r="Z78" i="13"/>
  <c r="Y56" i="27"/>
  <c r="Y55" i="27"/>
  <c r="Y51" i="27"/>
  <c r="D19" i="13"/>
  <c r="D20" i="13" s="1"/>
  <c r="CF52" i="26"/>
  <c r="F266" i="11"/>
  <c r="CH54" i="26"/>
  <c r="E484" i="11"/>
  <c r="CF75" i="27"/>
  <c r="F217" i="11"/>
  <c r="CF35" i="26"/>
  <c r="F249" i="11"/>
  <c r="CI32" i="27"/>
  <c r="F390" i="11"/>
  <c r="CH46" i="26"/>
  <c r="E476" i="11"/>
  <c r="CH51" i="26"/>
  <c r="E481" i="11"/>
  <c r="CE35" i="27"/>
  <c r="E177" i="11"/>
  <c r="CH90" i="27"/>
  <c r="E448" i="11"/>
  <c r="CF54" i="26"/>
  <c r="F268" i="11"/>
  <c r="CF36" i="27"/>
  <c r="F178" i="11"/>
  <c r="CF70" i="27"/>
  <c r="F212" i="11"/>
  <c r="CF72" i="27"/>
  <c r="F214" i="11"/>
  <c r="CI28" i="27"/>
  <c r="F386" i="11"/>
  <c r="CH44" i="26"/>
  <c r="E474" i="11"/>
  <c r="CI46" i="26"/>
  <c r="F476" i="11"/>
  <c r="CF46" i="26"/>
  <c r="F260" i="11"/>
  <c r="CH41" i="26"/>
  <c r="E471" i="11"/>
  <c r="CE50" i="27"/>
  <c r="E192" i="11"/>
  <c r="CF37" i="27"/>
  <c r="F179" i="11"/>
  <c r="CF66" i="27"/>
  <c r="F208" i="11"/>
  <c r="CF73" i="27"/>
  <c r="F215" i="11"/>
  <c r="CF64" i="27"/>
  <c r="F206" i="11"/>
  <c r="CH88" i="27"/>
  <c r="E446" i="11"/>
  <c r="CI34" i="27"/>
  <c r="F392" i="11"/>
  <c r="CF55" i="26"/>
  <c r="F269" i="11"/>
  <c r="CF69" i="27"/>
  <c r="F211" i="11"/>
  <c r="CI29" i="27"/>
  <c r="F387" i="11"/>
  <c r="CF53" i="26"/>
  <c r="F267" i="11"/>
  <c r="CF51" i="26"/>
  <c r="F265" i="11"/>
  <c r="CH31" i="26"/>
  <c r="E461" i="11"/>
  <c r="CH49" i="26"/>
  <c r="E479" i="11"/>
  <c r="CH47" i="26"/>
  <c r="E477" i="11"/>
  <c r="CH32" i="26"/>
  <c r="E462" i="11"/>
  <c r="CF62" i="27"/>
  <c r="F204" i="11"/>
  <c r="CF74" i="27"/>
  <c r="F216" i="11"/>
  <c r="CH89" i="27"/>
  <c r="E447" i="11"/>
  <c r="CF56" i="26"/>
  <c r="F270" i="11"/>
  <c r="CH53" i="26"/>
  <c r="E483" i="11"/>
  <c r="CH48" i="26"/>
  <c r="E478" i="11"/>
  <c r="CH40" i="26"/>
  <c r="E470" i="11"/>
  <c r="CH87" i="27"/>
  <c r="E445" i="11"/>
  <c r="CH93" i="27"/>
  <c r="E451" i="11"/>
  <c r="CH94" i="27"/>
  <c r="E452" i="11"/>
  <c r="CE49" i="27"/>
  <c r="E191" i="11"/>
  <c r="CI33" i="27"/>
  <c r="F391" i="11"/>
  <c r="CH43" i="26"/>
  <c r="E473" i="11"/>
  <c r="CH50" i="26"/>
  <c r="E480" i="11"/>
  <c r="CH75" i="27"/>
  <c r="E433" i="11"/>
  <c r="CH95" i="27"/>
  <c r="E453" i="11"/>
  <c r="CH76" i="26"/>
  <c r="E506" i="11"/>
  <c r="CH91" i="27"/>
  <c r="E449" i="11"/>
  <c r="CF76" i="27"/>
  <c r="F218" i="11"/>
  <c r="CH33" i="26"/>
  <c r="E463" i="11"/>
  <c r="CH55" i="26"/>
  <c r="E485" i="11"/>
  <c r="CF36" i="26"/>
  <c r="F250" i="11"/>
  <c r="CF50" i="26"/>
  <c r="F264" i="11"/>
  <c r="CF49" i="26"/>
  <c r="F263" i="11"/>
  <c r="CF65" i="27"/>
  <c r="F207" i="11"/>
  <c r="CF60" i="27"/>
  <c r="F202" i="11"/>
  <c r="CH96" i="27"/>
  <c r="E454" i="11"/>
  <c r="CI35" i="27"/>
  <c r="F393" i="11"/>
  <c r="CF33" i="26"/>
  <c r="F247" i="11"/>
  <c r="CH42" i="26"/>
  <c r="E472" i="11"/>
  <c r="CE46" i="27"/>
  <c r="E188" i="11"/>
  <c r="CH45" i="26"/>
  <c r="E475" i="11"/>
  <c r="CE48" i="27"/>
  <c r="E190" i="11"/>
  <c r="CH56" i="26"/>
  <c r="E486" i="11"/>
  <c r="CF33" i="27"/>
  <c r="F175" i="11"/>
  <c r="CF71" i="27"/>
  <c r="F213" i="11"/>
  <c r="CH75" i="26"/>
  <c r="E505" i="11"/>
  <c r="CF37" i="26"/>
  <c r="F251" i="11"/>
  <c r="CF34" i="26"/>
  <c r="F248" i="11"/>
  <c r="CH52" i="26"/>
  <c r="E482" i="11"/>
  <c r="CF47" i="26"/>
  <c r="F261" i="11"/>
  <c r="CH30" i="26"/>
  <c r="E460" i="11"/>
  <c r="CH41" i="27"/>
  <c r="E399" i="11"/>
  <c r="CE36" i="27"/>
  <c r="E178" i="11"/>
  <c r="CF61" i="27"/>
  <c r="F203" i="11"/>
  <c r="CF67" i="27"/>
  <c r="F209" i="11"/>
  <c r="CH73" i="27"/>
  <c r="E431" i="11"/>
  <c r="CH76" i="27"/>
  <c r="E434" i="11"/>
  <c r="CF35" i="27"/>
  <c r="F177" i="11"/>
  <c r="CI36" i="27"/>
  <c r="F394" i="11"/>
  <c r="D24" i="27"/>
  <c r="Y54" i="27"/>
  <c r="U22" i="27"/>
  <c r="Y52" i="27"/>
  <c r="Y53" i="27"/>
  <c r="Y50" i="27"/>
  <c r="Y48" i="27"/>
  <c r="Y47" i="27"/>
  <c r="H72" i="27"/>
  <c r="Y71" i="27"/>
  <c r="K66" i="27"/>
  <c r="B52" i="27"/>
  <c r="S51" i="27"/>
  <c r="J75" i="27"/>
  <c r="C43" i="27"/>
  <c r="T42" i="27"/>
  <c r="K23" i="27"/>
  <c r="C25" i="27"/>
  <c r="T24" i="27"/>
  <c r="H37" i="27"/>
  <c r="Y37" i="27" s="1"/>
  <c r="Y36" i="27"/>
  <c r="L23" i="27"/>
  <c r="AC22" i="27"/>
  <c r="L46" i="27"/>
  <c r="AC45" i="27"/>
  <c r="J36" i="27"/>
  <c r="M24" i="27"/>
  <c r="AD23" i="27"/>
  <c r="D25" i="27"/>
  <c r="U24" i="27"/>
  <c r="E24" i="27"/>
  <c r="V23" i="27"/>
  <c r="M24" i="26"/>
  <c r="AD23" i="26"/>
  <c r="N41" i="26"/>
  <c r="N42" i="26" s="1"/>
  <c r="AB60" i="26"/>
  <c r="K61" i="26"/>
  <c r="N81" i="26"/>
  <c r="AE80" i="26"/>
  <c r="D47" i="26"/>
  <c r="U46" i="26"/>
  <c r="C35" i="26"/>
  <c r="T34" i="26"/>
  <c r="X47" i="26"/>
  <c r="G48" i="26"/>
  <c r="V33" i="26"/>
  <c r="E34" i="26"/>
  <c r="J82" i="26"/>
  <c r="AA81" i="26"/>
  <c r="N22" i="26"/>
  <c r="AE21" i="26"/>
  <c r="N61" i="26"/>
  <c r="AE60" i="26"/>
  <c r="AF41" i="26"/>
  <c r="O42" i="26"/>
  <c r="H33" i="26"/>
  <c r="Y32" i="26"/>
  <c r="K23" i="26"/>
  <c r="AB22" i="26"/>
  <c r="J43" i="26"/>
  <c r="AA42" i="26"/>
  <c r="O22" i="26"/>
  <c r="AF21" i="26"/>
  <c r="K42" i="26"/>
  <c r="AB41" i="26"/>
  <c r="AA60" i="26"/>
  <c r="J61" i="26"/>
  <c r="D33" i="26"/>
  <c r="U32" i="26"/>
  <c r="K81" i="26"/>
  <c r="AB80" i="26"/>
  <c r="J23" i="26"/>
  <c r="AA22" i="26"/>
  <c r="AF61" i="26"/>
  <c r="O62" i="26"/>
  <c r="G24" i="26"/>
  <c r="X23" i="26"/>
  <c r="O83" i="26"/>
  <c r="AF82" i="26"/>
  <c r="E45" i="26"/>
  <c r="V44" i="26"/>
  <c r="I60" i="13"/>
  <c r="Z59" i="13"/>
  <c r="H60" i="13"/>
  <c r="Y59" i="13"/>
  <c r="Z19" i="13"/>
  <c r="Y19" i="13"/>
  <c r="V20" i="13"/>
  <c r="U95" i="13"/>
  <c r="U91" i="13"/>
  <c r="U87" i="13"/>
  <c r="U83" i="13"/>
  <c r="U79" i="13"/>
  <c r="U75" i="13"/>
  <c r="U71" i="13"/>
  <c r="U67" i="13"/>
  <c r="U63" i="13"/>
  <c r="U59" i="13"/>
  <c r="U55" i="13"/>
  <c r="U51" i="13"/>
  <c r="U47" i="13"/>
  <c r="U43" i="13"/>
  <c r="U39" i="13"/>
  <c r="V19" i="13"/>
  <c r="V95" i="13"/>
  <c r="V91" i="13"/>
  <c r="V87" i="13"/>
  <c r="V83" i="13"/>
  <c r="V79" i="13"/>
  <c r="V75" i="13"/>
  <c r="V71" i="13"/>
  <c r="V67" i="13"/>
  <c r="V63" i="13"/>
  <c r="V59" i="13"/>
  <c r="V55" i="13"/>
  <c r="V51" i="13"/>
  <c r="V47" i="13"/>
  <c r="V43" i="13"/>
  <c r="V39" i="13"/>
  <c r="V35" i="13"/>
  <c r="V31" i="13"/>
  <c r="V27" i="13"/>
  <c r="V23" i="13"/>
  <c r="U98" i="13"/>
  <c r="U94" i="13"/>
  <c r="U90" i="13"/>
  <c r="U86" i="13"/>
  <c r="U82" i="13"/>
  <c r="U78" i="13"/>
  <c r="U74" i="13"/>
  <c r="U70" i="13"/>
  <c r="U66" i="13"/>
  <c r="U62" i="13"/>
  <c r="U58" i="13"/>
  <c r="U54" i="13"/>
  <c r="U50" i="13"/>
  <c r="U46" i="13"/>
  <c r="U42" i="13"/>
  <c r="U38" i="13"/>
  <c r="V98" i="13"/>
  <c r="V94" i="13"/>
  <c r="V90" i="13"/>
  <c r="V86" i="13"/>
  <c r="V82" i="13"/>
  <c r="V78" i="13"/>
  <c r="V74" i="13"/>
  <c r="V70" i="13"/>
  <c r="V66" i="13"/>
  <c r="V62" i="13"/>
  <c r="V58" i="13"/>
  <c r="V54" i="13"/>
  <c r="V50" i="13"/>
  <c r="V46" i="13"/>
  <c r="V42" i="13"/>
  <c r="V38" i="13"/>
  <c r="V34" i="13"/>
  <c r="V30" i="13"/>
  <c r="V26" i="13"/>
  <c r="V22" i="13"/>
  <c r="U97" i="13"/>
  <c r="U93" i="13"/>
  <c r="U89" i="13"/>
  <c r="U85" i="13"/>
  <c r="U81" i="13"/>
  <c r="U77" i="13"/>
  <c r="U73" i="13"/>
  <c r="U69" i="13"/>
  <c r="U65" i="13"/>
  <c r="U61" i="13"/>
  <c r="U57" i="13"/>
  <c r="U53" i="13"/>
  <c r="U49" i="13"/>
  <c r="U45" i="13"/>
  <c r="U41" i="13"/>
  <c r="V97" i="13"/>
  <c r="V93" i="13"/>
  <c r="V89" i="13"/>
  <c r="V85" i="13"/>
  <c r="V81" i="13"/>
  <c r="V77" i="13"/>
  <c r="V73" i="13"/>
  <c r="V69" i="13"/>
  <c r="V65" i="13"/>
  <c r="V61" i="13"/>
  <c r="V57" i="13"/>
  <c r="V53" i="13"/>
  <c r="V49" i="13"/>
  <c r="V45" i="13"/>
  <c r="V41" i="13"/>
  <c r="V37" i="13"/>
  <c r="V33" i="13"/>
  <c r="V29" i="13"/>
  <c r="V25" i="13"/>
  <c r="V21" i="13"/>
  <c r="U96" i="13"/>
  <c r="U92" i="13"/>
  <c r="U88" i="13"/>
  <c r="U84" i="13"/>
  <c r="U80" i="13"/>
  <c r="U76" i="13"/>
  <c r="U72" i="13"/>
  <c r="U68" i="13"/>
  <c r="U64" i="13"/>
  <c r="U60" i="13"/>
  <c r="U56" i="13"/>
  <c r="U52" i="13"/>
  <c r="U48" i="13"/>
  <c r="U44" i="13"/>
  <c r="U40" i="13"/>
  <c r="V96" i="13"/>
  <c r="V92" i="13"/>
  <c r="V88" i="13"/>
  <c r="V84" i="13"/>
  <c r="V80" i="13"/>
  <c r="V76" i="13"/>
  <c r="V72" i="13"/>
  <c r="V68" i="13"/>
  <c r="V64" i="13"/>
  <c r="V60" i="13"/>
  <c r="V56" i="13"/>
  <c r="V52" i="13"/>
  <c r="V48" i="13"/>
  <c r="V44" i="13"/>
  <c r="V40" i="13"/>
  <c r="V36" i="13"/>
  <c r="V32" i="13"/>
  <c r="V28" i="13"/>
  <c r="V24" i="13"/>
  <c r="I80" i="13" l="1"/>
  <c r="Z79" i="13"/>
  <c r="U19" i="13"/>
  <c r="H80" i="13"/>
  <c r="Y79" i="13"/>
  <c r="D21" i="13"/>
  <c r="U20" i="13"/>
  <c r="CE51" i="27"/>
  <c r="E193" i="11"/>
  <c r="CH42" i="27"/>
  <c r="E400" i="11"/>
  <c r="CH34" i="26"/>
  <c r="E464" i="11"/>
  <c r="CI47" i="26"/>
  <c r="F477" i="11"/>
  <c r="H73" i="27"/>
  <c r="Y72" i="27"/>
  <c r="C44" i="27"/>
  <c r="T43" i="27"/>
  <c r="U25" i="27"/>
  <c r="D26" i="27"/>
  <c r="AC23" i="27"/>
  <c r="L24" i="27"/>
  <c r="M25" i="27"/>
  <c r="AD24" i="27"/>
  <c r="J76" i="27"/>
  <c r="B53" i="27"/>
  <c r="S52" i="27"/>
  <c r="J37" i="27"/>
  <c r="C26" i="27"/>
  <c r="T25" i="27"/>
  <c r="E25" i="27"/>
  <c r="V24" i="27"/>
  <c r="AC46" i="27"/>
  <c r="L47" i="27"/>
  <c r="K24" i="27"/>
  <c r="K67" i="27"/>
  <c r="AE41" i="26"/>
  <c r="M25" i="26"/>
  <c r="AD24" i="26"/>
  <c r="K62" i="26"/>
  <c r="AB61" i="26"/>
  <c r="AE42" i="26"/>
  <c r="N43" i="26"/>
  <c r="D48" i="26"/>
  <c r="U47" i="26"/>
  <c r="N82" i="26"/>
  <c r="AE81" i="26"/>
  <c r="O43" i="26"/>
  <c r="AF42" i="26"/>
  <c r="J24" i="26"/>
  <c r="AA23" i="26"/>
  <c r="K43" i="26"/>
  <c r="AB42" i="26"/>
  <c r="H34" i="26"/>
  <c r="Y33" i="26"/>
  <c r="J83" i="26"/>
  <c r="AA82" i="26"/>
  <c r="AF62" i="26"/>
  <c r="O63" i="26"/>
  <c r="K82" i="26"/>
  <c r="AB81" i="26"/>
  <c r="O84" i="26"/>
  <c r="AF83" i="26"/>
  <c r="D34" i="26"/>
  <c r="U33" i="26"/>
  <c r="J44" i="26"/>
  <c r="AA43" i="26"/>
  <c r="N62" i="26"/>
  <c r="AE61" i="26"/>
  <c r="E46" i="26"/>
  <c r="V45" i="26"/>
  <c r="AA61" i="26"/>
  <c r="J62" i="26"/>
  <c r="E35" i="26"/>
  <c r="V34" i="26"/>
  <c r="AF22" i="26"/>
  <c r="O23" i="26"/>
  <c r="G49" i="26"/>
  <c r="X48" i="26"/>
  <c r="X24" i="26"/>
  <c r="G25" i="26"/>
  <c r="AB23" i="26"/>
  <c r="K24" i="26"/>
  <c r="N23" i="26"/>
  <c r="AE22" i="26"/>
  <c r="C36" i="26"/>
  <c r="T35" i="26"/>
  <c r="H61" i="13"/>
  <c r="Y60" i="13"/>
  <c r="I61" i="13"/>
  <c r="Z60" i="13"/>
  <c r="Y20" i="13"/>
  <c r="Z20" i="13"/>
  <c r="AD18" i="13"/>
  <c r="X18" i="13"/>
  <c r="W18" i="13"/>
  <c r="T18" i="13"/>
  <c r="H81" i="13" l="1"/>
  <c r="Y80" i="13"/>
  <c r="I81" i="13"/>
  <c r="Z80" i="13"/>
  <c r="D22" i="13"/>
  <c r="U21" i="13"/>
  <c r="CE52" i="27"/>
  <c r="E194" i="11"/>
  <c r="CH43" i="27"/>
  <c r="E401" i="11"/>
  <c r="CH35" i="26"/>
  <c r="E465" i="11"/>
  <c r="CI48" i="26"/>
  <c r="F478" i="11"/>
  <c r="H74" i="27"/>
  <c r="Y73" i="27"/>
  <c r="K25" i="27"/>
  <c r="L25" i="27"/>
  <c r="AC24" i="27"/>
  <c r="K68" i="27"/>
  <c r="M26" i="27"/>
  <c r="AD25" i="27"/>
  <c r="B54" i="27"/>
  <c r="S53" i="27"/>
  <c r="C27" i="27"/>
  <c r="T26" i="27"/>
  <c r="L48" i="27"/>
  <c r="AC47" i="27"/>
  <c r="D27" i="27"/>
  <c r="U26" i="27"/>
  <c r="E26" i="27"/>
  <c r="V25" i="27"/>
  <c r="J77" i="27"/>
  <c r="C45" i="27"/>
  <c r="T44" i="27"/>
  <c r="M26" i="26"/>
  <c r="AD25" i="26"/>
  <c r="K63" i="26"/>
  <c r="AB62" i="26"/>
  <c r="D49" i="26"/>
  <c r="U48" i="26"/>
  <c r="AE43" i="26"/>
  <c r="N44" i="26"/>
  <c r="N83" i="26"/>
  <c r="AE82" i="26"/>
  <c r="E36" i="26"/>
  <c r="V35" i="26"/>
  <c r="AE62" i="26"/>
  <c r="N63" i="26"/>
  <c r="AB82" i="26"/>
  <c r="K83" i="26"/>
  <c r="AB43" i="26"/>
  <c r="K44" i="26"/>
  <c r="G26" i="26"/>
  <c r="X25" i="26"/>
  <c r="J63" i="26"/>
  <c r="AA62" i="26"/>
  <c r="O64" i="26"/>
  <c r="AF63" i="26"/>
  <c r="AA44" i="26"/>
  <c r="J45" i="26"/>
  <c r="C37" i="26"/>
  <c r="T37" i="26" s="1"/>
  <c r="T36" i="26"/>
  <c r="G50" i="26"/>
  <c r="X49" i="26"/>
  <c r="D35" i="26"/>
  <c r="U34" i="26"/>
  <c r="K25" i="26"/>
  <c r="AB24" i="26"/>
  <c r="O24" i="26"/>
  <c r="AF23" i="26"/>
  <c r="J25" i="26"/>
  <c r="AA24" i="26"/>
  <c r="N24" i="26"/>
  <c r="AE23" i="26"/>
  <c r="AA83" i="26"/>
  <c r="J84" i="26"/>
  <c r="E47" i="26"/>
  <c r="V46" i="26"/>
  <c r="AF84" i="26"/>
  <c r="O85" i="26"/>
  <c r="H35" i="26"/>
  <c r="Y34" i="26"/>
  <c r="O44" i="26"/>
  <c r="AF43" i="26"/>
  <c r="I62" i="13"/>
  <c r="Z61" i="13"/>
  <c r="H62" i="13"/>
  <c r="Y61" i="13"/>
  <c r="Z21" i="13"/>
  <c r="Y21" i="13"/>
  <c r="U27" i="11"/>
  <c r="I82" i="13" l="1"/>
  <c r="Z81" i="13"/>
  <c r="H82" i="13"/>
  <c r="Y81" i="13"/>
  <c r="D23" i="13"/>
  <c r="U22" i="13"/>
  <c r="CH37" i="26"/>
  <c r="E467" i="11"/>
  <c r="CH44" i="27"/>
  <c r="E402" i="11"/>
  <c r="CI49" i="26"/>
  <c r="F479" i="11"/>
  <c r="CE53" i="27"/>
  <c r="E195" i="11"/>
  <c r="CH36" i="26"/>
  <c r="E466" i="11"/>
  <c r="H75" i="27"/>
  <c r="Y74" i="27"/>
  <c r="D28" i="27"/>
  <c r="U27" i="27"/>
  <c r="M27" i="27"/>
  <c r="AD26" i="27"/>
  <c r="C46" i="27"/>
  <c r="T45" i="27"/>
  <c r="L49" i="27"/>
  <c r="AC48" i="27"/>
  <c r="K69" i="27"/>
  <c r="T27" i="27"/>
  <c r="C28" i="27"/>
  <c r="AC25" i="27"/>
  <c r="L26" i="27"/>
  <c r="E27" i="27"/>
  <c r="V26" i="27"/>
  <c r="B55" i="27"/>
  <c r="S54" i="27"/>
  <c r="K26" i="27"/>
  <c r="M27" i="26"/>
  <c r="AD26" i="26"/>
  <c r="K64" i="26"/>
  <c r="AB63" i="26"/>
  <c r="AE83" i="26"/>
  <c r="N84" i="26"/>
  <c r="N45" i="26"/>
  <c r="AE44" i="26"/>
  <c r="D50" i="26"/>
  <c r="U49" i="26"/>
  <c r="AB83" i="26"/>
  <c r="K84" i="26"/>
  <c r="E48" i="26"/>
  <c r="V47" i="26"/>
  <c r="AF24" i="26"/>
  <c r="O25" i="26"/>
  <c r="J85" i="26"/>
  <c r="AA84" i="26"/>
  <c r="AE63" i="26"/>
  <c r="N64" i="26"/>
  <c r="AF64" i="26"/>
  <c r="O65" i="26"/>
  <c r="AF44" i="26"/>
  <c r="O45" i="26"/>
  <c r="AB25" i="26"/>
  <c r="K26" i="26"/>
  <c r="J64" i="26"/>
  <c r="AA63" i="26"/>
  <c r="H36" i="26"/>
  <c r="Y35" i="26"/>
  <c r="N25" i="26"/>
  <c r="AE24" i="26"/>
  <c r="D36" i="26"/>
  <c r="U35" i="26"/>
  <c r="E37" i="26"/>
  <c r="V37" i="26" s="1"/>
  <c r="V36" i="26"/>
  <c r="AF85" i="26"/>
  <c r="O86" i="26"/>
  <c r="J46" i="26"/>
  <c r="AA45" i="26"/>
  <c r="AB44" i="26"/>
  <c r="K45" i="26"/>
  <c r="X26" i="26"/>
  <c r="G27" i="26"/>
  <c r="J26" i="26"/>
  <c r="AA25" i="26"/>
  <c r="G51" i="26"/>
  <c r="X50" i="26"/>
  <c r="H63" i="13"/>
  <c r="Y62" i="13"/>
  <c r="I63" i="13"/>
  <c r="Z62" i="13"/>
  <c r="Y22" i="13"/>
  <c r="Z22" i="13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98" i="11"/>
  <c r="H83" i="13" l="1"/>
  <c r="Y82" i="13"/>
  <c r="I83" i="13"/>
  <c r="Z82" i="13"/>
  <c r="D24" i="13"/>
  <c r="U23" i="13"/>
  <c r="CI50" i="26"/>
  <c r="F480" i="11"/>
  <c r="CE54" i="27"/>
  <c r="E196" i="11"/>
  <c r="CH45" i="27"/>
  <c r="E403" i="11"/>
  <c r="H76" i="27"/>
  <c r="Y75" i="27"/>
  <c r="L50" i="27"/>
  <c r="AC49" i="27"/>
  <c r="L27" i="27"/>
  <c r="AC26" i="27"/>
  <c r="E28" i="27"/>
  <c r="V27" i="27"/>
  <c r="C47" i="27"/>
  <c r="T46" i="27"/>
  <c r="K27" i="27"/>
  <c r="C29" i="27"/>
  <c r="T28" i="27"/>
  <c r="M28" i="27"/>
  <c r="AD27" i="27"/>
  <c r="B56" i="27"/>
  <c r="S55" i="27"/>
  <c r="K70" i="27"/>
  <c r="D29" i="27"/>
  <c r="U28" i="27"/>
  <c r="M28" i="26"/>
  <c r="AD27" i="26"/>
  <c r="AB64" i="26"/>
  <c r="K65" i="26"/>
  <c r="AE45" i="26"/>
  <c r="N46" i="26"/>
  <c r="AE84" i="26"/>
  <c r="N85" i="26"/>
  <c r="D51" i="26"/>
  <c r="U50" i="26"/>
  <c r="G28" i="26"/>
  <c r="X27" i="26"/>
  <c r="O87" i="26"/>
  <c r="AF86" i="26"/>
  <c r="K27" i="26"/>
  <c r="AB26" i="26"/>
  <c r="J86" i="26"/>
  <c r="AA85" i="26"/>
  <c r="O26" i="26"/>
  <c r="AF25" i="26"/>
  <c r="H37" i="26"/>
  <c r="Y37" i="26" s="1"/>
  <c r="Y36" i="26"/>
  <c r="K46" i="26"/>
  <c r="AB45" i="26"/>
  <c r="E49" i="26"/>
  <c r="V48" i="26"/>
  <c r="N65" i="26"/>
  <c r="AE64" i="26"/>
  <c r="K85" i="26"/>
  <c r="AB84" i="26"/>
  <c r="N26" i="26"/>
  <c r="AE25" i="26"/>
  <c r="O46" i="26"/>
  <c r="AF45" i="26"/>
  <c r="AF65" i="26"/>
  <c r="O66" i="26"/>
  <c r="X51" i="26"/>
  <c r="G52" i="26"/>
  <c r="AA64" i="26"/>
  <c r="J65" i="26"/>
  <c r="J27" i="26"/>
  <c r="AA26" i="26"/>
  <c r="J47" i="26"/>
  <c r="AA46" i="26"/>
  <c r="D37" i="26"/>
  <c r="U37" i="26" s="1"/>
  <c r="U36" i="26"/>
  <c r="I64" i="13"/>
  <c r="Z63" i="13"/>
  <c r="H64" i="13"/>
  <c r="Y63" i="13"/>
  <c r="Z23" i="13"/>
  <c r="Y23" i="13"/>
  <c r="I84" i="13" l="1"/>
  <c r="Z83" i="13"/>
  <c r="H84" i="13"/>
  <c r="Y83" i="13"/>
  <c r="D25" i="13"/>
  <c r="U24" i="13"/>
  <c r="CH46" i="27"/>
  <c r="E404" i="11"/>
  <c r="CH28" i="27"/>
  <c r="E386" i="11"/>
  <c r="CE55" i="27"/>
  <c r="E197" i="11"/>
  <c r="CI51" i="26"/>
  <c r="F481" i="11"/>
  <c r="H77" i="27"/>
  <c r="Y77" i="27" s="1"/>
  <c r="Y76" i="27"/>
  <c r="M29" i="27"/>
  <c r="AD28" i="27"/>
  <c r="E29" i="27"/>
  <c r="V28" i="27"/>
  <c r="C48" i="27"/>
  <c r="T47" i="27"/>
  <c r="C30" i="27"/>
  <c r="T29" i="27"/>
  <c r="B57" i="27"/>
  <c r="S57" i="27" s="1"/>
  <c r="S56" i="27"/>
  <c r="D30" i="27"/>
  <c r="U29" i="27"/>
  <c r="L28" i="27"/>
  <c r="AC27" i="27"/>
  <c r="K71" i="27"/>
  <c r="K28" i="27"/>
  <c r="L51" i="27"/>
  <c r="AC50" i="27"/>
  <c r="M29" i="26"/>
  <c r="AD28" i="26"/>
  <c r="K66" i="26"/>
  <c r="AB65" i="26"/>
  <c r="D52" i="26"/>
  <c r="U51" i="26"/>
  <c r="AE85" i="26"/>
  <c r="N86" i="26"/>
  <c r="AE46" i="26"/>
  <c r="N47" i="26"/>
  <c r="G53" i="26"/>
  <c r="X52" i="26"/>
  <c r="AA86" i="26"/>
  <c r="J87" i="26"/>
  <c r="O67" i="26"/>
  <c r="AF66" i="26"/>
  <c r="K86" i="26"/>
  <c r="AB85" i="26"/>
  <c r="AB46" i="26"/>
  <c r="K47" i="26"/>
  <c r="AA47" i="26"/>
  <c r="J48" i="26"/>
  <c r="N66" i="26"/>
  <c r="AE65" i="26"/>
  <c r="AB27" i="26"/>
  <c r="K28" i="26"/>
  <c r="O47" i="26"/>
  <c r="AF46" i="26"/>
  <c r="O88" i="26"/>
  <c r="AF87" i="26"/>
  <c r="AA65" i="26"/>
  <c r="J66" i="26"/>
  <c r="J28" i="26"/>
  <c r="AA27" i="26"/>
  <c r="E50" i="26"/>
  <c r="V49" i="26"/>
  <c r="N27" i="26"/>
  <c r="AE26" i="26"/>
  <c r="AF26" i="26"/>
  <c r="O27" i="26"/>
  <c r="X28" i="26"/>
  <c r="G29" i="26"/>
  <c r="H65" i="13"/>
  <c r="Y64" i="13"/>
  <c r="I65" i="13"/>
  <c r="Z64" i="13"/>
  <c r="Z24" i="13"/>
  <c r="Y24" i="13"/>
  <c r="CX528" i="11"/>
  <c r="CX527" i="11"/>
  <c r="CX526" i="11"/>
  <c r="CX525" i="11"/>
  <c r="CX524" i="11"/>
  <c r="CX523" i="11"/>
  <c r="CX522" i="11"/>
  <c r="CX521" i="11"/>
  <c r="CX520" i="11"/>
  <c r="CX519" i="11"/>
  <c r="CX518" i="11"/>
  <c r="CX517" i="11"/>
  <c r="CX516" i="11"/>
  <c r="CX515" i="11"/>
  <c r="CX514" i="11"/>
  <c r="CX513" i="11"/>
  <c r="CX512" i="11"/>
  <c r="CX511" i="11"/>
  <c r="CX510" i="11"/>
  <c r="CX509" i="11"/>
  <c r="CX508" i="11"/>
  <c r="CX507" i="11"/>
  <c r="CX506" i="11"/>
  <c r="CX505" i="11"/>
  <c r="CX504" i="11"/>
  <c r="CX503" i="11"/>
  <c r="CX502" i="11"/>
  <c r="CX501" i="11"/>
  <c r="CX500" i="11"/>
  <c r="CX499" i="11"/>
  <c r="CX498" i="11"/>
  <c r="CX497" i="11"/>
  <c r="CX496" i="11"/>
  <c r="CX495" i="11"/>
  <c r="CX494" i="11"/>
  <c r="CX493" i="11"/>
  <c r="CX492" i="11"/>
  <c r="CX491" i="11"/>
  <c r="CX490" i="11"/>
  <c r="CX489" i="11"/>
  <c r="CX488" i="11"/>
  <c r="CX487" i="11"/>
  <c r="CX486" i="11"/>
  <c r="CX485" i="11"/>
  <c r="CX484" i="11"/>
  <c r="CX483" i="11"/>
  <c r="CX482" i="11"/>
  <c r="CX481" i="11"/>
  <c r="CX480" i="11"/>
  <c r="CX479" i="11"/>
  <c r="CX478" i="11"/>
  <c r="CX477" i="11"/>
  <c r="CX476" i="11"/>
  <c r="CX475" i="11"/>
  <c r="CX474" i="11"/>
  <c r="CX473" i="11"/>
  <c r="CX472" i="11"/>
  <c r="CX471" i="11"/>
  <c r="CX470" i="11"/>
  <c r="CX469" i="11"/>
  <c r="CX468" i="11"/>
  <c r="CX467" i="11"/>
  <c r="CX466" i="11"/>
  <c r="CX465" i="11"/>
  <c r="CX464" i="11"/>
  <c r="CX463" i="11"/>
  <c r="CX462" i="11"/>
  <c r="CX461" i="11"/>
  <c r="CX460" i="11"/>
  <c r="CX459" i="11"/>
  <c r="CX458" i="11"/>
  <c r="CX456" i="11"/>
  <c r="CX455" i="11"/>
  <c r="CX454" i="11"/>
  <c r="CX453" i="11"/>
  <c r="CX452" i="11"/>
  <c r="CX451" i="11"/>
  <c r="CX450" i="11"/>
  <c r="CX449" i="11"/>
  <c r="CX448" i="11"/>
  <c r="CX447" i="11"/>
  <c r="CX446" i="11"/>
  <c r="CX445" i="11"/>
  <c r="CX444" i="11"/>
  <c r="CX443" i="11"/>
  <c r="CX442" i="11"/>
  <c r="CX441" i="11"/>
  <c r="CX440" i="11"/>
  <c r="CX439" i="11"/>
  <c r="CX438" i="11"/>
  <c r="CX437" i="11"/>
  <c r="CX436" i="11"/>
  <c r="CX435" i="11"/>
  <c r="CX434" i="11"/>
  <c r="CX433" i="11"/>
  <c r="CX432" i="11"/>
  <c r="CX431" i="11"/>
  <c r="CX430" i="11"/>
  <c r="CX429" i="11"/>
  <c r="CX428" i="11"/>
  <c r="CX427" i="11"/>
  <c r="CX426" i="11"/>
  <c r="CX425" i="11"/>
  <c r="CX424" i="11"/>
  <c r="CX423" i="11"/>
  <c r="CX422" i="11"/>
  <c r="CX421" i="11"/>
  <c r="CX420" i="11"/>
  <c r="CX419" i="11"/>
  <c r="CX418" i="11"/>
  <c r="CX417" i="11"/>
  <c r="CX416" i="11"/>
  <c r="CX415" i="11"/>
  <c r="CX414" i="11"/>
  <c r="CX413" i="11"/>
  <c r="CX412" i="11"/>
  <c r="CX411" i="11"/>
  <c r="CX410" i="11"/>
  <c r="CX409" i="11"/>
  <c r="CX408" i="11"/>
  <c r="CX407" i="11"/>
  <c r="CX406" i="11"/>
  <c r="CX405" i="11"/>
  <c r="CX404" i="11"/>
  <c r="CX403" i="11"/>
  <c r="CX402" i="11"/>
  <c r="CX401" i="11"/>
  <c r="CX400" i="11"/>
  <c r="CX399" i="11"/>
  <c r="CX398" i="11"/>
  <c r="CX397" i="11"/>
  <c r="CX396" i="11"/>
  <c r="CX395" i="11"/>
  <c r="CX394" i="11"/>
  <c r="CX393" i="11"/>
  <c r="CX392" i="11"/>
  <c r="CX391" i="11"/>
  <c r="CX390" i="11"/>
  <c r="CX389" i="11"/>
  <c r="CX388" i="11"/>
  <c r="CX387" i="11"/>
  <c r="CX386" i="11"/>
  <c r="CX384" i="11"/>
  <c r="CX383" i="11"/>
  <c r="CX382" i="11"/>
  <c r="CX381" i="11"/>
  <c r="CX380" i="11"/>
  <c r="CX379" i="11"/>
  <c r="CX378" i="11"/>
  <c r="CX377" i="11"/>
  <c r="CX376" i="11"/>
  <c r="CX375" i="11"/>
  <c r="CX374" i="11"/>
  <c r="CX373" i="11"/>
  <c r="CX372" i="11"/>
  <c r="CX371" i="11"/>
  <c r="CX370" i="11"/>
  <c r="CX369" i="11"/>
  <c r="CX368" i="11"/>
  <c r="CX367" i="11"/>
  <c r="CX366" i="11"/>
  <c r="CX365" i="11"/>
  <c r="CX364" i="11"/>
  <c r="CX363" i="11"/>
  <c r="CX362" i="11"/>
  <c r="CX361" i="11"/>
  <c r="CX360" i="11"/>
  <c r="CX359" i="11"/>
  <c r="CX358" i="11"/>
  <c r="CX357" i="11"/>
  <c r="CX356" i="11"/>
  <c r="CX355" i="11"/>
  <c r="CX354" i="11"/>
  <c r="CX353" i="11"/>
  <c r="CX352" i="11"/>
  <c r="CX351" i="11"/>
  <c r="CX350" i="11"/>
  <c r="CX349" i="11"/>
  <c r="CX348" i="11"/>
  <c r="CX347" i="11"/>
  <c r="CX346" i="11"/>
  <c r="CX345" i="11"/>
  <c r="CX344" i="11"/>
  <c r="CX343" i="11"/>
  <c r="CX342" i="11"/>
  <c r="CX341" i="11"/>
  <c r="CX340" i="11"/>
  <c r="CX339" i="11"/>
  <c r="CX338" i="11"/>
  <c r="CX337" i="11"/>
  <c r="CX336" i="11"/>
  <c r="CX335" i="11"/>
  <c r="CX334" i="11"/>
  <c r="CX333" i="11"/>
  <c r="CX332" i="11"/>
  <c r="CX331" i="11"/>
  <c r="CX330" i="11"/>
  <c r="CX329" i="11"/>
  <c r="CX328" i="11"/>
  <c r="CX327" i="11"/>
  <c r="CX326" i="11"/>
  <c r="CX325" i="11"/>
  <c r="CX324" i="11"/>
  <c r="CX323" i="11"/>
  <c r="CX322" i="11"/>
  <c r="CX321" i="11"/>
  <c r="CX320" i="11"/>
  <c r="CX319" i="11"/>
  <c r="CX318" i="11"/>
  <c r="CX317" i="11"/>
  <c r="CX316" i="11"/>
  <c r="CX315" i="11"/>
  <c r="CX314" i="11"/>
  <c r="CX312" i="11"/>
  <c r="CX311" i="11"/>
  <c r="CX310" i="11"/>
  <c r="CX309" i="11"/>
  <c r="CX308" i="11"/>
  <c r="CX307" i="11"/>
  <c r="CX306" i="11"/>
  <c r="CX305" i="11"/>
  <c r="CX304" i="11"/>
  <c r="CX303" i="11"/>
  <c r="CX302" i="11"/>
  <c r="CX301" i="11"/>
  <c r="CX300" i="11"/>
  <c r="CX299" i="11"/>
  <c r="CX298" i="11"/>
  <c r="CX297" i="11"/>
  <c r="CX296" i="11"/>
  <c r="CX295" i="11"/>
  <c r="CX294" i="11"/>
  <c r="CX293" i="11"/>
  <c r="CX292" i="11"/>
  <c r="CX291" i="11"/>
  <c r="CX290" i="11"/>
  <c r="CX289" i="11"/>
  <c r="CX288" i="11"/>
  <c r="CX287" i="11"/>
  <c r="CX286" i="11"/>
  <c r="CX285" i="11"/>
  <c r="CX284" i="11"/>
  <c r="CX283" i="11"/>
  <c r="CX282" i="11"/>
  <c r="CX281" i="11"/>
  <c r="CX280" i="11"/>
  <c r="CX279" i="11"/>
  <c r="CX278" i="11"/>
  <c r="CX277" i="11"/>
  <c r="CX276" i="11"/>
  <c r="CX275" i="11"/>
  <c r="CX274" i="11"/>
  <c r="CX273" i="11"/>
  <c r="CX272" i="11"/>
  <c r="CX271" i="11"/>
  <c r="CX270" i="11"/>
  <c r="CX269" i="11"/>
  <c r="CX268" i="11"/>
  <c r="CX267" i="11"/>
  <c r="CX266" i="11"/>
  <c r="CX265" i="11"/>
  <c r="CX264" i="11"/>
  <c r="CX263" i="11"/>
  <c r="CX262" i="11"/>
  <c r="CX261" i="11"/>
  <c r="CX260" i="11"/>
  <c r="CX259" i="11"/>
  <c r="CX258" i="11"/>
  <c r="CX257" i="11"/>
  <c r="CX256" i="11"/>
  <c r="CX255" i="11"/>
  <c r="CX254" i="11"/>
  <c r="CX253" i="11"/>
  <c r="CX252" i="11"/>
  <c r="CX251" i="11"/>
  <c r="CX250" i="11"/>
  <c r="CX249" i="11"/>
  <c r="CX248" i="11"/>
  <c r="CX247" i="11"/>
  <c r="CX246" i="11"/>
  <c r="CX245" i="11"/>
  <c r="CX244" i="11"/>
  <c r="CX243" i="11"/>
  <c r="CX242" i="11"/>
  <c r="CX240" i="11"/>
  <c r="CX239" i="11"/>
  <c r="CX238" i="11"/>
  <c r="CX237" i="11"/>
  <c r="CX236" i="11"/>
  <c r="CX235" i="11"/>
  <c r="CX234" i="11"/>
  <c r="CX233" i="11"/>
  <c r="CX232" i="11"/>
  <c r="CX231" i="11"/>
  <c r="CX230" i="11"/>
  <c r="CX229" i="11"/>
  <c r="CX228" i="11"/>
  <c r="CX227" i="11"/>
  <c r="CX226" i="11"/>
  <c r="CX225" i="11"/>
  <c r="CX224" i="11"/>
  <c r="CX223" i="11"/>
  <c r="CX222" i="11"/>
  <c r="CX221" i="11"/>
  <c r="CX220" i="11"/>
  <c r="CX219" i="11"/>
  <c r="CX218" i="11"/>
  <c r="CX217" i="11"/>
  <c r="CX216" i="11"/>
  <c r="CX215" i="11"/>
  <c r="CX214" i="11"/>
  <c r="CX213" i="11"/>
  <c r="CX212" i="11"/>
  <c r="CX211" i="11"/>
  <c r="CX210" i="11"/>
  <c r="CX209" i="11"/>
  <c r="CX208" i="11"/>
  <c r="CX207" i="11"/>
  <c r="CX206" i="11"/>
  <c r="CX205" i="11"/>
  <c r="CX204" i="11"/>
  <c r="CX203" i="11"/>
  <c r="CX202" i="11"/>
  <c r="CX201" i="11"/>
  <c r="CX200" i="11"/>
  <c r="CX199" i="11"/>
  <c r="CX198" i="11"/>
  <c r="CX197" i="11"/>
  <c r="CX196" i="11"/>
  <c r="CX195" i="11"/>
  <c r="CX194" i="11"/>
  <c r="CX193" i="11"/>
  <c r="CX192" i="11"/>
  <c r="CX191" i="11"/>
  <c r="CX190" i="11"/>
  <c r="CX189" i="11"/>
  <c r="CX188" i="11"/>
  <c r="CX187" i="11"/>
  <c r="CX186" i="11"/>
  <c r="CX185" i="11"/>
  <c r="CX184" i="11"/>
  <c r="CX183" i="11"/>
  <c r="CX182" i="11"/>
  <c r="CX181" i="11"/>
  <c r="CX180" i="11"/>
  <c r="CX179" i="11"/>
  <c r="CX178" i="11"/>
  <c r="CX177" i="11"/>
  <c r="CX176" i="11"/>
  <c r="CX175" i="11"/>
  <c r="CX174" i="11"/>
  <c r="CX173" i="11"/>
  <c r="CX172" i="11"/>
  <c r="CX171" i="11"/>
  <c r="CX170" i="11"/>
  <c r="CX168" i="11"/>
  <c r="CX167" i="11"/>
  <c r="CX166" i="11"/>
  <c r="CX165" i="11"/>
  <c r="CX164" i="11"/>
  <c r="CX163" i="11"/>
  <c r="CX162" i="11"/>
  <c r="CX161" i="11"/>
  <c r="CX160" i="11"/>
  <c r="CX159" i="11"/>
  <c r="CX158" i="11"/>
  <c r="CX157" i="11"/>
  <c r="CX156" i="11"/>
  <c r="CX155" i="11"/>
  <c r="CX154" i="11"/>
  <c r="CX153" i="11"/>
  <c r="CX152" i="11"/>
  <c r="CX151" i="11"/>
  <c r="CX150" i="11"/>
  <c r="CX149" i="11"/>
  <c r="CX148" i="11"/>
  <c r="CX147" i="11"/>
  <c r="CX146" i="11"/>
  <c r="CX145" i="11"/>
  <c r="CX144" i="11"/>
  <c r="CX143" i="11"/>
  <c r="CX142" i="11"/>
  <c r="CX141" i="11"/>
  <c r="CX140" i="11"/>
  <c r="CX139" i="11"/>
  <c r="CX138" i="11"/>
  <c r="CX137" i="11"/>
  <c r="CX136" i="11"/>
  <c r="CX135" i="11"/>
  <c r="CX134" i="11"/>
  <c r="CX133" i="11"/>
  <c r="CX132" i="11"/>
  <c r="CX131" i="11"/>
  <c r="CX130" i="11"/>
  <c r="CX129" i="11"/>
  <c r="CX128" i="11"/>
  <c r="CX127" i="11"/>
  <c r="CX126" i="11"/>
  <c r="CX125" i="11"/>
  <c r="CX124" i="11"/>
  <c r="CX123" i="11"/>
  <c r="CX122" i="11"/>
  <c r="CX121" i="11"/>
  <c r="CX120" i="11"/>
  <c r="CX119" i="11"/>
  <c r="CX118" i="11"/>
  <c r="CX117" i="11"/>
  <c r="CX116" i="11"/>
  <c r="CX115" i="11"/>
  <c r="CX114" i="11"/>
  <c r="CX113" i="11"/>
  <c r="CX112" i="11"/>
  <c r="CX111" i="11"/>
  <c r="CX110" i="11"/>
  <c r="CX109" i="11"/>
  <c r="CX108" i="11"/>
  <c r="CX107" i="11"/>
  <c r="CX106" i="11"/>
  <c r="CX105" i="11"/>
  <c r="CX104" i="11"/>
  <c r="CX103" i="11"/>
  <c r="CX102" i="11"/>
  <c r="CX101" i="11"/>
  <c r="CX100" i="11"/>
  <c r="CX99" i="11"/>
  <c r="CX98" i="11"/>
  <c r="CX27" i="11"/>
  <c r="CX28" i="11"/>
  <c r="CX29" i="11"/>
  <c r="CX30" i="11"/>
  <c r="CX31" i="11"/>
  <c r="CX32" i="11"/>
  <c r="CX33" i="11"/>
  <c r="CX34" i="11"/>
  <c r="CX35" i="11"/>
  <c r="CX36" i="11"/>
  <c r="CX37" i="11"/>
  <c r="CX38" i="11"/>
  <c r="CX39" i="11"/>
  <c r="CX40" i="11"/>
  <c r="CX41" i="11"/>
  <c r="CX42" i="11"/>
  <c r="CX43" i="11"/>
  <c r="CX44" i="11"/>
  <c r="CX45" i="11"/>
  <c r="CX46" i="11"/>
  <c r="CX47" i="11"/>
  <c r="CX48" i="11"/>
  <c r="CX49" i="11"/>
  <c r="CX50" i="11"/>
  <c r="CX51" i="11"/>
  <c r="CX52" i="11"/>
  <c r="CX53" i="11"/>
  <c r="CX54" i="11"/>
  <c r="CX55" i="11"/>
  <c r="CX56" i="11"/>
  <c r="CX57" i="11"/>
  <c r="CX58" i="11"/>
  <c r="CX59" i="11"/>
  <c r="CX60" i="11"/>
  <c r="CX61" i="11"/>
  <c r="CX62" i="11"/>
  <c r="CX63" i="11"/>
  <c r="CX64" i="11"/>
  <c r="CX65" i="11"/>
  <c r="CX66" i="11"/>
  <c r="CX67" i="11"/>
  <c r="CX68" i="11"/>
  <c r="CX69" i="11"/>
  <c r="CX70" i="11"/>
  <c r="CX71" i="11"/>
  <c r="CX72" i="11"/>
  <c r="CX73" i="11"/>
  <c r="CX74" i="11"/>
  <c r="CX75" i="11"/>
  <c r="CX76" i="11"/>
  <c r="CX77" i="11"/>
  <c r="CX78" i="11"/>
  <c r="CX79" i="11"/>
  <c r="CX80" i="11"/>
  <c r="CX81" i="11"/>
  <c r="CX82" i="11"/>
  <c r="CX83" i="11"/>
  <c r="CX84" i="11"/>
  <c r="CX85" i="11"/>
  <c r="CX86" i="11"/>
  <c r="CX87" i="11"/>
  <c r="CX88" i="11"/>
  <c r="CX89" i="11"/>
  <c r="CX90" i="11"/>
  <c r="CX91" i="11"/>
  <c r="CX92" i="11"/>
  <c r="CX93" i="11"/>
  <c r="CX94" i="11"/>
  <c r="CX95" i="11"/>
  <c r="CX96" i="11"/>
  <c r="CX26" i="11"/>
  <c r="H85" i="13" l="1"/>
  <c r="Y84" i="13"/>
  <c r="I85" i="13"/>
  <c r="Z84" i="13"/>
  <c r="D26" i="13"/>
  <c r="U25" i="13"/>
  <c r="CI52" i="26"/>
  <c r="F482" i="11"/>
  <c r="CH47" i="27"/>
  <c r="E405" i="11"/>
  <c r="CE57" i="27"/>
  <c r="E199" i="11"/>
  <c r="CI28" i="26"/>
  <c r="F458" i="11"/>
  <c r="CH29" i="27"/>
  <c r="E387" i="11"/>
  <c r="CE56" i="27"/>
  <c r="E198" i="11"/>
  <c r="K72" i="27"/>
  <c r="C31" i="27"/>
  <c r="T30" i="27"/>
  <c r="L29" i="27"/>
  <c r="AC28" i="27"/>
  <c r="C49" i="27"/>
  <c r="T48" i="27"/>
  <c r="L52" i="27"/>
  <c r="AC51" i="27"/>
  <c r="D31" i="27"/>
  <c r="U30" i="27"/>
  <c r="K29" i="27"/>
  <c r="E30" i="27"/>
  <c r="V29" i="27"/>
  <c r="M30" i="27"/>
  <c r="AD29" i="27"/>
  <c r="M30" i="26"/>
  <c r="AD29" i="26"/>
  <c r="K67" i="26"/>
  <c r="AB66" i="26"/>
  <c r="N48" i="26"/>
  <c r="AE47" i="26"/>
  <c r="AE86" i="26"/>
  <c r="N87" i="26"/>
  <c r="D53" i="26"/>
  <c r="U52" i="26"/>
  <c r="AF47" i="26"/>
  <c r="O48" i="26"/>
  <c r="AA28" i="26"/>
  <c r="J29" i="26"/>
  <c r="K29" i="26"/>
  <c r="AB28" i="26"/>
  <c r="AF67" i="26"/>
  <c r="O68" i="26"/>
  <c r="N28" i="26"/>
  <c r="AE27" i="26"/>
  <c r="K48" i="26"/>
  <c r="AB47" i="26"/>
  <c r="AA87" i="26"/>
  <c r="J88" i="26"/>
  <c r="AE66" i="26"/>
  <c r="N67" i="26"/>
  <c r="G30" i="26"/>
  <c r="X29" i="26"/>
  <c r="J67" i="26"/>
  <c r="AA66" i="26"/>
  <c r="AA48" i="26"/>
  <c r="J49" i="26"/>
  <c r="AF88" i="26"/>
  <c r="O89" i="26"/>
  <c r="AB86" i="26"/>
  <c r="K87" i="26"/>
  <c r="O28" i="26"/>
  <c r="AF27" i="26"/>
  <c r="E51" i="26"/>
  <c r="V50" i="26"/>
  <c r="G54" i="26"/>
  <c r="X53" i="26"/>
  <c r="I66" i="13"/>
  <c r="Z65" i="13"/>
  <c r="H66" i="13"/>
  <c r="Y65" i="13"/>
  <c r="Y25" i="13"/>
  <c r="Z25" i="13"/>
  <c r="DU457" i="11"/>
  <c r="DU385" i="11"/>
  <c r="DU313" i="11"/>
  <c r="DU241" i="11"/>
  <c r="DU169" i="11"/>
  <c r="DU97" i="11"/>
  <c r="DU25" i="11"/>
  <c r="AN457" i="11"/>
  <c r="AN385" i="11"/>
  <c r="AN313" i="11"/>
  <c r="AN241" i="11"/>
  <c r="AN169" i="11"/>
  <c r="AN97" i="11"/>
  <c r="AN25" i="11"/>
  <c r="I86" i="13" l="1"/>
  <c r="Z85" i="13"/>
  <c r="H86" i="13"/>
  <c r="Y85" i="13"/>
  <c r="D27" i="13"/>
  <c r="U26" i="13"/>
  <c r="CI53" i="26"/>
  <c r="F483" i="11"/>
  <c r="CH48" i="27"/>
  <c r="E406" i="11"/>
  <c r="AT406" i="11" s="1"/>
  <c r="CH30" i="27"/>
  <c r="E388" i="11"/>
  <c r="CI29" i="26"/>
  <c r="F459" i="11"/>
  <c r="AX459" i="11" s="1"/>
  <c r="BP459" i="11" s="1"/>
  <c r="C50" i="27"/>
  <c r="T49" i="27"/>
  <c r="L30" i="27"/>
  <c r="AC29" i="27"/>
  <c r="K30" i="27"/>
  <c r="E31" i="27"/>
  <c r="V30" i="27"/>
  <c r="D32" i="27"/>
  <c r="U31" i="27"/>
  <c r="T31" i="27"/>
  <c r="C32" i="27"/>
  <c r="M31" i="27"/>
  <c r="AD30" i="27"/>
  <c r="L53" i="27"/>
  <c r="AC52" i="27"/>
  <c r="K73" i="27"/>
  <c r="M31" i="26"/>
  <c r="AD30" i="26"/>
  <c r="K68" i="26"/>
  <c r="AB67" i="26"/>
  <c r="N88" i="26"/>
  <c r="AE87" i="26"/>
  <c r="D54" i="26"/>
  <c r="U53" i="26"/>
  <c r="N49" i="26"/>
  <c r="AE48" i="26"/>
  <c r="AE67" i="26"/>
  <c r="N68" i="26"/>
  <c r="N29" i="26"/>
  <c r="AE28" i="26"/>
  <c r="J30" i="26"/>
  <c r="AA29" i="26"/>
  <c r="AB87" i="26"/>
  <c r="K88" i="26"/>
  <c r="J68" i="26"/>
  <c r="AA67" i="26"/>
  <c r="G55" i="26"/>
  <c r="X54" i="26"/>
  <c r="AF89" i="26"/>
  <c r="O90" i="26"/>
  <c r="G31" i="26"/>
  <c r="X30" i="26"/>
  <c r="O69" i="26"/>
  <c r="AF68" i="26"/>
  <c r="J50" i="26"/>
  <c r="AA49" i="26"/>
  <c r="J89" i="26"/>
  <c r="AA88" i="26"/>
  <c r="K49" i="26"/>
  <c r="AB48" i="26"/>
  <c r="E52" i="26"/>
  <c r="V51" i="26"/>
  <c r="AF48" i="26"/>
  <c r="O49" i="26"/>
  <c r="AF28" i="26"/>
  <c r="O29" i="26"/>
  <c r="K30" i="26"/>
  <c r="AB29" i="26"/>
  <c r="H67" i="13"/>
  <c r="Y66" i="13"/>
  <c r="I67" i="13"/>
  <c r="Z66" i="13"/>
  <c r="Z26" i="13"/>
  <c r="Y26" i="13"/>
  <c r="BL26" i="11"/>
  <c r="EG528" i="11"/>
  <c r="EG527" i="11"/>
  <c r="EG526" i="11"/>
  <c r="EG525" i="11"/>
  <c r="EG524" i="11"/>
  <c r="EG523" i="11"/>
  <c r="EG522" i="11"/>
  <c r="EG521" i="11"/>
  <c r="EG520" i="11"/>
  <c r="EG519" i="11"/>
  <c r="EG518" i="11"/>
  <c r="EG517" i="11"/>
  <c r="EG516" i="11"/>
  <c r="EG515" i="11"/>
  <c r="EG514" i="11"/>
  <c r="EG513" i="11"/>
  <c r="EG512" i="11"/>
  <c r="EG511" i="11"/>
  <c r="EG510" i="11"/>
  <c r="EG509" i="11"/>
  <c r="EG508" i="11"/>
  <c r="EG507" i="11"/>
  <c r="EG506" i="11"/>
  <c r="EG505" i="11"/>
  <c r="EG504" i="11"/>
  <c r="EG503" i="11"/>
  <c r="EG502" i="11"/>
  <c r="EG501" i="11"/>
  <c r="EG500" i="11"/>
  <c r="EG499" i="11"/>
  <c r="EG498" i="11"/>
  <c r="EG497" i="11"/>
  <c r="EG496" i="11"/>
  <c r="EG495" i="11"/>
  <c r="EG494" i="11"/>
  <c r="EG493" i="11"/>
  <c r="EG492" i="11"/>
  <c r="EG491" i="11"/>
  <c r="EG490" i="11"/>
  <c r="EG489" i="11"/>
  <c r="EG488" i="11"/>
  <c r="EG487" i="11"/>
  <c r="EG486" i="11"/>
  <c r="EG485" i="11"/>
  <c r="EG484" i="11"/>
  <c r="EG483" i="11"/>
  <c r="EG482" i="11"/>
  <c r="EG481" i="11"/>
  <c r="EG480" i="11"/>
  <c r="EG479" i="11"/>
  <c r="EG478" i="11"/>
  <c r="EG477" i="11"/>
  <c r="EG476" i="11"/>
  <c r="EG475" i="11"/>
  <c r="EG474" i="11"/>
  <c r="EG473" i="11"/>
  <c r="EG472" i="11"/>
  <c r="EG471" i="11"/>
  <c r="EG470" i="11"/>
  <c r="EG469" i="11"/>
  <c r="EG468" i="11"/>
  <c r="EG467" i="11"/>
  <c r="EG466" i="11"/>
  <c r="EG465" i="11"/>
  <c r="EG464" i="11"/>
  <c r="EG463" i="11"/>
  <c r="EG462" i="11"/>
  <c r="EG461" i="11"/>
  <c r="EG460" i="11"/>
  <c r="EG459" i="11"/>
  <c r="EG458" i="11"/>
  <c r="EG456" i="11"/>
  <c r="EG455" i="11"/>
  <c r="EG454" i="11"/>
  <c r="EG453" i="11"/>
  <c r="EG452" i="11"/>
  <c r="EG451" i="11"/>
  <c r="EG450" i="11"/>
  <c r="EG449" i="11"/>
  <c r="EG448" i="11"/>
  <c r="EG447" i="11"/>
  <c r="EG446" i="11"/>
  <c r="EG445" i="11"/>
  <c r="EG444" i="11"/>
  <c r="EG443" i="11"/>
  <c r="EG442" i="11"/>
  <c r="EG441" i="11"/>
  <c r="EG440" i="11"/>
  <c r="EG439" i="11"/>
  <c r="EG438" i="11"/>
  <c r="EG437" i="11"/>
  <c r="EG436" i="11"/>
  <c r="EG435" i="11"/>
  <c r="EG434" i="11"/>
  <c r="EG433" i="11"/>
  <c r="EG432" i="11"/>
  <c r="EG431" i="11"/>
  <c r="EG430" i="11"/>
  <c r="EG429" i="11"/>
  <c r="EG428" i="11"/>
  <c r="EG427" i="11"/>
  <c r="EG426" i="11"/>
  <c r="EG425" i="11"/>
  <c r="EG424" i="11"/>
  <c r="EG423" i="11"/>
  <c r="EG422" i="11"/>
  <c r="EG421" i="11"/>
  <c r="EG420" i="11"/>
  <c r="EG419" i="11"/>
  <c r="EG418" i="11"/>
  <c r="EG417" i="11"/>
  <c r="EG416" i="11"/>
  <c r="EG415" i="11"/>
  <c r="EG414" i="11"/>
  <c r="EG413" i="11"/>
  <c r="EG412" i="11"/>
  <c r="EG411" i="11"/>
  <c r="EG410" i="11"/>
  <c r="EG409" i="11"/>
  <c r="EG408" i="11"/>
  <c r="EG407" i="11"/>
  <c r="EG406" i="11"/>
  <c r="EG405" i="11"/>
  <c r="EG404" i="11"/>
  <c r="EG403" i="11"/>
  <c r="EG402" i="11"/>
  <c r="EG401" i="11"/>
  <c r="EG400" i="11"/>
  <c r="EG399" i="11"/>
  <c r="EG398" i="11"/>
  <c r="EG397" i="11"/>
  <c r="EG396" i="11"/>
  <c r="EG395" i="11"/>
  <c r="EG394" i="11"/>
  <c r="EG393" i="11"/>
  <c r="EG392" i="11"/>
  <c r="EG391" i="11"/>
  <c r="EG390" i="11"/>
  <c r="EG389" i="11"/>
  <c r="EG388" i="11"/>
  <c r="EG387" i="11"/>
  <c r="EG386" i="11"/>
  <c r="EG384" i="11"/>
  <c r="EG383" i="11"/>
  <c r="EG382" i="11"/>
  <c r="EG381" i="11"/>
  <c r="EG380" i="11"/>
  <c r="EG379" i="11"/>
  <c r="EG378" i="11"/>
  <c r="EG377" i="11"/>
  <c r="EG376" i="11"/>
  <c r="EG375" i="11"/>
  <c r="EG374" i="11"/>
  <c r="EG373" i="11"/>
  <c r="EG372" i="11"/>
  <c r="EG371" i="11"/>
  <c r="EG370" i="11"/>
  <c r="EG369" i="11"/>
  <c r="EG368" i="11"/>
  <c r="EG367" i="11"/>
  <c r="EG366" i="11"/>
  <c r="EG365" i="11"/>
  <c r="EG364" i="11"/>
  <c r="EG363" i="11"/>
  <c r="EG362" i="11"/>
  <c r="EG361" i="11"/>
  <c r="EG360" i="11"/>
  <c r="EG359" i="11"/>
  <c r="EG358" i="11"/>
  <c r="EG357" i="11"/>
  <c r="EG356" i="11"/>
  <c r="EG355" i="11"/>
  <c r="EG354" i="11"/>
  <c r="EG353" i="11"/>
  <c r="EG352" i="11"/>
  <c r="EG351" i="11"/>
  <c r="EG350" i="11"/>
  <c r="EG349" i="11"/>
  <c r="EG348" i="11"/>
  <c r="EG347" i="11"/>
  <c r="EG346" i="11"/>
  <c r="EG345" i="11"/>
  <c r="EG344" i="11"/>
  <c r="EG343" i="11"/>
  <c r="EG342" i="11"/>
  <c r="EG341" i="11"/>
  <c r="EG340" i="11"/>
  <c r="EG339" i="11"/>
  <c r="EG338" i="11"/>
  <c r="EG337" i="11"/>
  <c r="EG336" i="11"/>
  <c r="EG335" i="11"/>
  <c r="EG334" i="11"/>
  <c r="EG333" i="11"/>
  <c r="EG332" i="11"/>
  <c r="EG331" i="11"/>
  <c r="EG330" i="11"/>
  <c r="EG329" i="11"/>
  <c r="EG328" i="11"/>
  <c r="EG327" i="11"/>
  <c r="EG326" i="11"/>
  <c r="EG325" i="11"/>
  <c r="EG324" i="11"/>
  <c r="EG323" i="11"/>
  <c r="EG322" i="11"/>
  <c r="EG321" i="11"/>
  <c r="EG320" i="11"/>
  <c r="EG319" i="11"/>
  <c r="EG318" i="11"/>
  <c r="EG317" i="11"/>
  <c r="EG316" i="11"/>
  <c r="EG315" i="11"/>
  <c r="EG314" i="11"/>
  <c r="EG312" i="11"/>
  <c r="EG311" i="11"/>
  <c r="EG310" i="11"/>
  <c r="EG309" i="11"/>
  <c r="EG308" i="11"/>
  <c r="EG307" i="11"/>
  <c r="EG306" i="11"/>
  <c r="EG305" i="11"/>
  <c r="EG304" i="11"/>
  <c r="EG303" i="11"/>
  <c r="EG302" i="11"/>
  <c r="EG301" i="11"/>
  <c r="EG300" i="11"/>
  <c r="EG299" i="11"/>
  <c r="EG298" i="11"/>
  <c r="EG297" i="11"/>
  <c r="EG296" i="11"/>
  <c r="EG295" i="11"/>
  <c r="EG294" i="11"/>
  <c r="EG293" i="11"/>
  <c r="EG292" i="11"/>
  <c r="EG291" i="11"/>
  <c r="EG290" i="11"/>
  <c r="EG289" i="11"/>
  <c r="EG288" i="11"/>
  <c r="EG287" i="11"/>
  <c r="EG286" i="11"/>
  <c r="EG285" i="11"/>
  <c r="EG284" i="11"/>
  <c r="EG283" i="11"/>
  <c r="EG282" i="11"/>
  <c r="EG281" i="11"/>
  <c r="EG280" i="11"/>
  <c r="EG279" i="11"/>
  <c r="EG278" i="11"/>
  <c r="EG277" i="11"/>
  <c r="EG276" i="11"/>
  <c r="EG275" i="11"/>
  <c r="EG274" i="11"/>
  <c r="EG273" i="11"/>
  <c r="EG272" i="11"/>
  <c r="EG271" i="11"/>
  <c r="EG270" i="11"/>
  <c r="EG269" i="11"/>
  <c r="EG268" i="11"/>
  <c r="EG267" i="11"/>
  <c r="EG266" i="11"/>
  <c r="EG265" i="11"/>
  <c r="EG264" i="11"/>
  <c r="EG263" i="11"/>
  <c r="EG262" i="11"/>
  <c r="EG261" i="11"/>
  <c r="EG260" i="11"/>
  <c r="EG259" i="11"/>
  <c r="EG258" i="11"/>
  <c r="EG257" i="11"/>
  <c r="EG256" i="11"/>
  <c r="EG255" i="11"/>
  <c r="EG254" i="11"/>
  <c r="EG253" i="11"/>
  <c r="EG252" i="11"/>
  <c r="EG251" i="11"/>
  <c r="EG250" i="11"/>
  <c r="EG249" i="11"/>
  <c r="EG248" i="11"/>
  <c r="EG247" i="11"/>
  <c r="EG246" i="11"/>
  <c r="EG245" i="11"/>
  <c r="EG244" i="11"/>
  <c r="EG243" i="11"/>
  <c r="EG242" i="11"/>
  <c r="EG240" i="11"/>
  <c r="EG239" i="11"/>
  <c r="EG238" i="11"/>
  <c r="EG237" i="11"/>
  <c r="EG236" i="11"/>
  <c r="EG235" i="11"/>
  <c r="EG234" i="11"/>
  <c r="EG233" i="11"/>
  <c r="EG232" i="11"/>
  <c r="EG231" i="11"/>
  <c r="EG230" i="11"/>
  <c r="EG229" i="11"/>
  <c r="EG228" i="11"/>
  <c r="EG227" i="11"/>
  <c r="EG226" i="11"/>
  <c r="EG225" i="11"/>
  <c r="EG224" i="11"/>
  <c r="EG223" i="11"/>
  <c r="EG222" i="11"/>
  <c r="EG221" i="11"/>
  <c r="EG220" i="11"/>
  <c r="EG219" i="11"/>
  <c r="EG218" i="11"/>
  <c r="EG217" i="11"/>
  <c r="EG216" i="11"/>
  <c r="EG215" i="11"/>
  <c r="EG214" i="11"/>
  <c r="EG213" i="11"/>
  <c r="EG212" i="11"/>
  <c r="EG211" i="11"/>
  <c r="EG210" i="11"/>
  <c r="EG209" i="11"/>
  <c r="EG208" i="11"/>
  <c r="EG207" i="11"/>
  <c r="EG206" i="11"/>
  <c r="EG205" i="11"/>
  <c r="EG204" i="11"/>
  <c r="EG203" i="11"/>
  <c r="EG202" i="11"/>
  <c r="EG201" i="11"/>
  <c r="EG200" i="11"/>
  <c r="EG199" i="11"/>
  <c r="EG198" i="11"/>
  <c r="EG197" i="11"/>
  <c r="EG196" i="11"/>
  <c r="EG195" i="11"/>
  <c r="EG194" i="11"/>
  <c r="EG193" i="11"/>
  <c r="EG192" i="11"/>
  <c r="EG191" i="11"/>
  <c r="EG190" i="11"/>
  <c r="EG189" i="11"/>
  <c r="EG188" i="11"/>
  <c r="EG187" i="11"/>
  <c r="EG186" i="11"/>
  <c r="EG185" i="11"/>
  <c r="EG184" i="11"/>
  <c r="EG183" i="11"/>
  <c r="EG182" i="11"/>
  <c r="EG181" i="11"/>
  <c r="EG180" i="11"/>
  <c r="EG179" i="11"/>
  <c r="EG178" i="11"/>
  <c r="EG177" i="11"/>
  <c r="EG176" i="11"/>
  <c r="EG175" i="11"/>
  <c r="EG174" i="11"/>
  <c r="EG173" i="11"/>
  <c r="EG172" i="11"/>
  <c r="EG171" i="11"/>
  <c r="EG170" i="11"/>
  <c r="EG168" i="11"/>
  <c r="EG167" i="11"/>
  <c r="EG166" i="11"/>
  <c r="EG165" i="11"/>
  <c r="EG164" i="11"/>
  <c r="EG163" i="11"/>
  <c r="EG162" i="11"/>
  <c r="EG161" i="11"/>
  <c r="EG160" i="11"/>
  <c r="EG159" i="11"/>
  <c r="EG158" i="11"/>
  <c r="EG157" i="11"/>
  <c r="EG156" i="11"/>
  <c r="EG155" i="11"/>
  <c r="EG154" i="11"/>
  <c r="EG153" i="11"/>
  <c r="EG152" i="11"/>
  <c r="EG151" i="11"/>
  <c r="EG150" i="11"/>
  <c r="EG149" i="11"/>
  <c r="EG148" i="11"/>
  <c r="EG147" i="11"/>
  <c r="EG146" i="11"/>
  <c r="EG145" i="11"/>
  <c r="EG144" i="11"/>
  <c r="EG143" i="11"/>
  <c r="EG142" i="11"/>
  <c r="EG141" i="11"/>
  <c r="EG140" i="11"/>
  <c r="EG139" i="11"/>
  <c r="EG138" i="11"/>
  <c r="EG137" i="11"/>
  <c r="EG136" i="11"/>
  <c r="EG135" i="11"/>
  <c r="EG134" i="11"/>
  <c r="EG133" i="11"/>
  <c r="EG132" i="11"/>
  <c r="EG131" i="11"/>
  <c r="EG130" i="11"/>
  <c r="EG129" i="11"/>
  <c r="EG128" i="11"/>
  <c r="EG127" i="11"/>
  <c r="EG126" i="11"/>
  <c r="EG125" i="11"/>
  <c r="EG124" i="11"/>
  <c r="EG123" i="11"/>
  <c r="EG122" i="11"/>
  <c r="EG121" i="11"/>
  <c r="EG120" i="11"/>
  <c r="EG119" i="11"/>
  <c r="EG118" i="11"/>
  <c r="EG117" i="11"/>
  <c r="EG116" i="11"/>
  <c r="EG115" i="11"/>
  <c r="EG114" i="11"/>
  <c r="EG113" i="11"/>
  <c r="EG112" i="11"/>
  <c r="EG111" i="11"/>
  <c r="EG110" i="11"/>
  <c r="EG109" i="11"/>
  <c r="EG108" i="11"/>
  <c r="EG107" i="11"/>
  <c r="EG106" i="11"/>
  <c r="EG105" i="11"/>
  <c r="EG104" i="11"/>
  <c r="EG103" i="11"/>
  <c r="EG102" i="11"/>
  <c r="EG101" i="11"/>
  <c r="EG100" i="11"/>
  <c r="EG99" i="11"/>
  <c r="EG98" i="11"/>
  <c r="EG27" i="11"/>
  <c r="EG28" i="11"/>
  <c r="EG29" i="11"/>
  <c r="EG30" i="11"/>
  <c r="EG31" i="11"/>
  <c r="EG32" i="11"/>
  <c r="EG33" i="11"/>
  <c r="EG34" i="11"/>
  <c r="EG35" i="11"/>
  <c r="EG36" i="11"/>
  <c r="EG37" i="11"/>
  <c r="EG38" i="11"/>
  <c r="EG39" i="11"/>
  <c r="EG40" i="11"/>
  <c r="EG41" i="11"/>
  <c r="EG42" i="11"/>
  <c r="EG43" i="11"/>
  <c r="EG44" i="11"/>
  <c r="EG45" i="11"/>
  <c r="EG46" i="11"/>
  <c r="EG47" i="11"/>
  <c r="EG48" i="11"/>
  <c r="EG49" i="11"/>
  <c r="EG50" i="11"/>
  <c r="EG51" i="11"/>
  <c r="EG52" i="11"/>
  <c r="EG53" i="11"/>
  <c r="EG54" i="11"/>
  <c r="EG55" i="11"/>
  <c r="EG56" i="11"/>
  <c r="EG57" i="11"/>
  <c r="EG58" i="11"/>
  <c r="EG59" i="11"/>
  <c r="EG60" i="11"/>
  <c r="EG61" i="11"/>
  <c r="EG62" i="11"/>
  <c r="EG63" i="11"/>
  <c r="EG64" i="11"/>
  <c r="EG65" i="11"/>
  <c r="EG66" i="11"/>
  <c r="EG67" i="11"/>
  <c r="EG68" i="11"/>
  <c r="EG69" i="11"/>
  <c r="EG70" i="11"/>
  <c r="EG71" i="11"/>
  <c r="EG72" i="11"/>
  <c r="EG73" i="11"/>
  <c r="EG74" i="11"/>
  <c r="EG75" i="11"/>
  <c r="EG76" i="11"/>
  <c r="EG77" i="11"/>
  <c r="EG78" i="11"/>
  <c r="EG79" i="11"/>
  <c r="EG80" i="11"/>
  <c r="EG81" i="11"/>
  <c r="EG82" i="11"/>
  <c r="EG83" i="11"/>
  <c r="EG84" i="11"/>
  <c r="EG85" i="11"/>
  <c r="EG86" i="11"/>
  <c r="EG87" i="11"/>
  <c r="EG88" i="11"/>
  <c r="EG89" i="11"/>
  <c r="EG90" i="11"/>
  <c r="EG91" i="11"/>
  <c r="EG92" i="11"/>
  <c r="EG93" i="11"/>
  <c r="EG94" i="11"/>
  <c r="EG95" i="11"/>
  <c r="EG96" i="11"/>
  <c r="EG26" i="11"/>
  <c r="CZ26" i="11"/>
  <c r="EF528" i="11"/>
  <c r="DX528" i="11"/>
  <c r="DW528" i="11"/>
  <c r="DV528" i="11"/>
  <c r="DU528" i="11"/>
  <c r="EF527" i="11"/>
  <c r="DX527" i="11"/>
  <c r="DW527" i="11"/>
  <c r="DV527" i="11"/>
  <c r="DU527" i="11"/>
  <c r="EF526" i="11"/>
  <c r="DX526" i="11"/>
  <c r="DW526" i="11"/>
  <c r="DV526" i="11"/>
  <c r="DU526" i="11"/>
  <c r="EF525" i="11"/>
  <c r="DX525" i="11"/>
  <c r="DW525" i="11"/>
  <c r="DV525" i="11"/>
  <c r="DU525" i="11"/>
  <c r="EF524" i="11"/>
  <c r="DX524" i="11"/>
  <c r="DW524" i="11"/>
  <c r="DV524" i="11"/>
  <c r="DU524" i="11"/>
  <c r="EF523" i="11"/>
  <c r="DX523" i="11"/>
  <c r="DW523" i="11"/>
  <c r="DV523" i="11"/>
  <c r="DU523" i="11"/>
  <c r="EF522" i="11"/>
  <c r="DX522" i="11"/>
  <c r="DW522" i="11"/>
  <c r="DV522" i="11"/>
  <c r="DU522" i="11"/>
  <c r="EF521" i="11"/>
  <c r="DX521" i="11"/>
  <c r="DW521" i="11"/>
  <c r="DV521" i="11"/>
  <c r="DU521" i="11"/>
  <c r="EF520" i="11"/>
  <c r="DX520" i="11"/>
  <c r="DW520" i="11"/>
  <c r="DV520" i="11"/>
  <c r="DU520" i="11"/>
  <c r="EF519" i="11"/>
  <c r="DX519" i="11"/>
  <c r="DW519" i="11"/>
  <c r="DV519" i="11"/>
  <c r="DU519" i="11"/>
  <c r="EF518" i="11"/>
  <c r="DX518" i="11"/>
  <c r="DW518" i="11"/>
  <c r="DV518" i="11"/>
  <c r="DU518" i="11"/>
  <c r="EF517" i="11"/>
  <c r="DX517" i="11"/>
  <c r="DW517" i="11"/>
  <c r="DV517" i="11"/>
  <c r="DU517" i="11"/>
  <c r="EF516" i="11"/>
  <c r="DX516" i="11"/>
  <c r="DW516" i="11"/>
  <c r="DV516" i="11"/>
  <c r="DU516" i="11"/>
  <c r="EF515" i="11"/>
  <c r="DX515" i="11"/>
  <c r="DW515" i="11"/>
  <c r="DV515" i="11"/>
  <c r="DU515" i="11"/>
  <c r="EF514" i="11"/>
  <c r="DX514" i="11"/>
  <c r="DW514" i="11"/>
  <c r="DV514" i="11"/>
  <c r="DU514" i="11"/>
  <c r="EF513" i="11"/>
  <c r="DX513" i="11"/>
  <c r="DW513" i="11"/>
  <c r="DV513" i="11"/>
  <c r="DU513" i="11"/>
  <c r="EF512" i="11"/>
  <c r="DX512" i="11"/>
  <c r="DW512" i="11"/>
  <c r="DV512" i="11"/>
  <c r="DU512" i="11"/>
  <c r="EF511" i="11"/>
  <c r="DX511" i="11"/>
  <c r="DW511" i="11"/>
  <c r="DV511" i="11"/>
  <c r="DU511" i="11"/>
  <c r="EF510" i="11"/>
  <c r="DX510" i="11"/>
  <c r="DW510" i="11"/>
  <c r="DV510" i="11"/>
  <c r="DU510" i="11"/>
  <c r="EF509" i="11"/>
  <c r="DX509" i="11"/>
  <c r="DW509" i="11"/>
  <c r="DV509" i="11"/>
  <c r="DU509" i="11"/>
  <c r="EF508" i="11"/>
  <c r="DX508" i="11"/>
  <c r="DW508" i="11"/>
  <c r="DV508" i="11"/>
  <c r="DU508" i="11"/>
  <c r="EF507" i="11"/>
  <c r="DX507" i="11"/>
  <c r="DW507" i="11"/>
  <c r="DV507" i="11"/>
  <c r="DU507" i="11"/>
  <c r="EF506" i="11"/>
  <c r="DX506" i="11"/>
  <c r="DW506" i="11"/>
  <c r="DV506" i="11"/>
  <c r="DU506" i="11"/>
  <c r="EF505" i="11"/>
  <c r="DX505" i="11"/>
  <c r="DW505" i="11"/>
  <c r="DV505" i="11"/>
  <c r="DU505" i="11"/>
  <c r="EF504" i="11"/>
  <c r="DX504" i="11"/>
  <c r="DW504" i="11"/>
  <c r="DV504" i="11"/>
  <c r="DU504" i="11"/>
  <c r="EF503" i="11"/>
  <c r="DX503" i="11"/>
  <c r="DW503" i="11"/>
  <c r="DV503" i="11"/>
  <c r="DU503" i="11"/>
  <c r="EF502" i="11"/>
  <c r="DX502" i="11"/>
  <c r="DW502" i="11"/>
  <c r="DV502" i="11"/>
  <c r="DU502" i="11"/>
  <c r="EF501" i="11"/>
  <c r="DX501" i="11"/>
  <c r="DW501" i="11"/>
  <c r="DV501" i="11"/>
  <c r="DU501" i="11"/>
  <c r="EF500" i="11"/>
  <c r="DX500" i="11"/>
  <c r="DW500" i="11"/>
  <c r="DV500" i="11"/>
  <c r="DU500" i="11"/>
  <c r="EF499" i="11"/>
  <c r="DX499" i="11"/>
  <c r="DW499" i="11"/>
  <c r="DV499" i="11"/>
  <c r="DU499" i="11"/>
  <c r="EF498" i="11"/>
  <c r="DX498" i="11"/>
  <c r="DW498" i="11"/>
  <c r="DV498" i="11"/>
  <c r="DU498" i="11"/>
  <c r="EF497" i="11"/>
  <c r="DX497" i="11"/>
  <c r="DW497" i="11"/>
  <c r="DV497" i="11"/>
  <c r="DU497" i="11"/>
  <c r="EF496" i="11"/>
  <c r="DX496" i="11"/>
  <c r="DW496" i="11"/>
  <c r="DV496" i="11"/>
  <c r="DU496" i="11"/>
  <c r="EF495" i="11"/>
  <c r="DX495" i="11"/>
  <c r="DW495" i="11"/>
  <c r="DV495" i="11"/>
  <c r="DU495" i="11"/>
  <c r="EF494" i="11"/>
  <c r="DX494" i="11"/>
  <c r="DW494" i="11"/>
  <c r="DV494" i="11"/>
  <c r="DU494" i="11"/>
  <c r="EF493" i="11"/>
  <c r="DX493" i="11"/>
  <c r="DW493" i="11"/>
  <c r="DV493" i="11"/>
  <c r="DU493" i="11"/>
  <c r="EF492" i="11"/>
  <c r="DX492" i="11"/>
  <c r="DW492" i="11"/>
  <c r="DV492" i="11"/>
  <c r="DU492" i="11"/>
  <c r="EF491" i="11"/>
  <c r="DX491" i="11"/>
  <c r="DW491" i="11"/>
  <c r="DV491" i="11"/>
  <c r="DU491" i="11"/>
  <c r="EF490" i="11"/>
  <c r="DX490" i="11"/>
  <c r="DW490" i="11"/>
  <c r="DV490" i="11"/>
  <c r="DU490" i="11"/>
  <c r="EF489" i="11"/>
  <c r="DX489" i="11"/>
  <c r="DW489" i="11"/>
  <c r="DV489" i="11"/>
  <c r="DU489" i="11"/>
  <c r="EF488" i="11"/>
  <c r="DX488" i="11"/>
  <c r="DW488" i="11"/>
  <c r="DV488" i="11"/>
  <c r="DU488" i="11"/>
  <c r="EF487" i="11"/>
  <c r="DX487" i="11"/>
  <c r="DW487" i="11"/>
  <c r="DV487" i="11"/>
  <c r="DU487" i="11"/>
  <c r="EF486" i="11"/>
  <c r="DX486" i="11"/>
  <c r="DW486" i="11"/>
  <c r="DV486" i="11"/>
  <c r="DU486" i="11"/>
  <c r="EF485" i="11"/>
  <c r="DX485" i="11"/>
  <c r="DW485" i="11"/>
  <c r="DV485" i="11"/>
  <c r="DU485" i="11"/>
  <c r="EF484" i="11"/>
  <c r="DX484" i="11"/>
  <c r="DW484" i="11"/>
  <c r="DV484" i="11"/>
  <c r="DU484" i="11"/>
  <c r="EF483" i="11"/>
  <c r="DX483" i="11"/>
  <c r="DW483" i="11"/>
  <c r="DV483" i="11"/>
  <c r="DU483" i="11"/>
  <c r="EF482" i="11"/>
  <c r="DX482" i="11"/>
  <c r="DW482" i="11"/>
  <c r="DV482" i="11"/>
  <c r="DU482" i="11"/>
  <c r="EF481" i="11"/>
  <c r="DX481" i="11"/>
  <c r="DW481" i="11"/>
  <c r="DV481" i="11"/>
  <c r="DU481" i="11"/>
  <c r="EF480" i="11"/>
  <c r="DX480" i="11"/>
  <c r="DW480" i="11"/>
  <c r="DV480" i="11"/>
  <c r="DU480" i="11"/>
  <c r="EF479" i="11"/>
  <c r="DX479" i="11"/>
  <c r="DW479" i="11"/>
  <c r="DV479" i="11"/>
  <c r="DU479" i="11"/>
  <c r="EF478" i="11"/>
  <c r="DX478" i="11"/>
  <c r="DW478" i="11"/>
  <c r="DV478" i="11"/>
  <c r="DU478" i="11"/>
  <c r="EF477" i="11"/>
  <c r="DX477" i="11"/>
  <c r="DW477" i="11"/>
  <c r="DV477" i="11"/>
  <c r="DU477" i="11"/>
  <c r="EF476" i="11"/>
  <c r="DX476" i="11"/>
  <c r="DW476" i="11"/>
  <c r="DV476" i="11"/>
  <c r="DU476" i="11"/>
  <c r="EF475" i="11"/>
  <c r="DX475" i="11"/>
  <c r="DW475" i="11"/>
  <c r="DV475" i="11"/>
  <c r="DU475" i="11"/>
  <c r="EF474" i="11"/>
  <c r="DX474" i="11"/>
  <c r="DW474" i="11"/>
  <c r="DV474" i="11"/>
  <c r="DU474" i="11"/>
  <c r="EF473" i="11"/>
  <c r="DX473" i="11"/>
  <c r="DW473" i="11"/>
  <c r="DV473" i="11"/>
  <c r="DU473" i="11"/>
  <c r="EF472" i="11"/>
  <c r="DX472" i="11"/>
  <c r="DW472" i="11"/>
  <c r="DV472" i="11"/>
  <c r="DU472" i="11"/>
  <c r="EF471" i="11"/>
  <c r="DX471" i="11"/>
  <c r="DW471" i="11"/>
  <c r="DV471" i="11"/>
  <c r="DU471" i="11"/>
  <c r="EF470" i="11"/>
  <c r="DX470" i="11"/>
  <c r="DW470" i="11"/>
  <c r="DV470" i="11"/>
  <c r="DU470" i="11"/>
  <c r="EF469" i="11"/>
  <c r="DX469" i="11"/>
  <c r="DW469" i="11"/>
  <c r="DV469" i="11"/>
  <c r="DU469" i="11"/>
  <c r="EF468" i="11"/>
  <c r="DX468" i="11"/>
  <c r="DW468" i="11"/>
  <c r="DV468" i="11"/>
  <c r="DU468" i="11"/>
  <c r="EF467" i="11"/>
  <c r="DX467" i="11"/>
  <c r="DW467" i="11"/>
  <c r="DV467" i="11"/>
  <c r="DU467" i="11"/>
  <c r="EF466" i="11"/>
  <c r="DX466" i="11"/>
  <c r="DW466" i="11"/>
  <c r="DV466" i="11"/>
  <c r="DU466" i="11"/>
  <c r="EF465" i="11"/>
  <c r="DX465" i="11"/>
  <c r="DW465" i="11"/>
  <c r="DV465" i="11"/>
  <c r="DU465" i="11"/>
  <c r="EF464" i="11"/>
  <c r="DX464" i="11"/>
  <c r="DW464" i="11"/>
  <c r="DV464" i="11"/>
  <c r="DU464" i="11"/>
  <c r="EF463" i="11"/>
  <c r="DX463" i="11"/>
  <c r="DW463" i="11"/>
  <c r="DV463" i="11"/>
  <c r="DU463" i="11"/>
  <c r="EF462" i="11"/>
  <c r="DX462" i="11"/>
  <c r="DW462" i="11"/>
  <c r="DV462" i="11"/>
  <c r="DU462" i="11"/>
  <c r="EF461" i="11"/>
  <c r="DX461" i="11"/>
  <c r="DW461" i="11"/>
  <c r="DV461" i="11"/>
  <c r="DU461" i="11"/>
  <c r="EF460" i="11"/>
  <c r="DX460" i="11"/>
  <c r="DW460" i="11"/>
  <c r="DV460" i="11"/>
  <c r="DU460" i="11"/>
  <c r="EF459" i="11"/>
  <c r="DX459" i="11"/>
  <c r="DW459" i="11"/>
  <c r="DV459" i="11"/>
  <c r="DU459" i="11"/>
  <c r="EF458" i="11"/>
  <c r="DX458" i="11"/>
  <c r="DW458" i="11"/>
  <c r="DV458" i="11"/>
  <c r="DU458" i="11"/>
  <c r="EF456" i="11"/>
  <c r="DX456" i="11"/>
  <c r="DW456" i="11"/>
  <c r="DV456" i="11"/>
  <c r="DU456" i="11"/>
  <c r="EF455" i="11"/>
  <c r="DX455" i="11"/>
  <c r="DW455" i="11"/>
  <c r="DV455" i="11"/>
  <c r="DU455" i="11"/>
  <c r="EF454" i="11"/>
  <c r="DX454" i="11"/>
  <c r="DW454" i="11"/>
  <c r="DV454" i="11"/>
  <c r="DU454" i="11"/>
  <c r="EF453" i="11"/>
  <c r="DX453" i="11"/>
  <c r="DW453" i="11"/>
  <c r="DV453" i="11"/>
  <c r="DU453" i="11"/>
  <c r="EF452" i="11"/>
  <c r="DX452" i="11"/>
  <c r="DW452" i="11"/>
  <c r="DV452" i="11"/>
  <c r="DU452" i="11"/>
  <c r="EF451" i="11"/>
  <c r="DX451" i="11"/>
  <c r="DW451" i="11"/>
  <c r="DV451" i="11"/>
  <c r="DU451" i="11"/>
  <c r="EF450" i="11"/>
  <c r="DX450" i="11"/>
  <c r="DW450" i="11"/>
  <c r="DV450" i="11"/>
  <c r="DU450" i="11"/>
  <c r="EF449" i="11"/>
  <c r="DX449" i="11"/>
  <c r="DW449" i="11"/>
  <c r="DV449" i="11"/>
  <c r="DU449" i="11"/>
  <c r="EF448" i="11"/>
  <c r="DX448" i="11"/>
  <c r="DW448" i="11"/>
  <c r="DV448" i="11"/>
  <c r="DU448" i="11"/>
  <c r="EF447" i="11"/>
  <c r="DX447" i="11"/>
  <c r="DW447" i="11"/>
  <c r="DV447" i="11"/>
  <c r="DU447" i="11"/>
  <c r="EF446" i="11"/>
  <c r="DX446" i="11"/>
  <c r="DW446" i="11"/>
  <c r="DV446" i="11"/>
  <c r="DU446" i="11"/>
  <c r="EF445" i="11"/>
  <c r="DX445" i="11"/>
  <c r="DW445" i="11"/>
  <c r="DV445" i="11"/>
  <c r="DU445" i="11"/>
  <c r="EF444" i="11"/>
  <c r="DX444" i="11"/>
  <c r="DW444" i="11"/>
  <c r="DV444" i="11"/>
  <c r="DU444" i="11"/>
  <c r="EF443" i="11"/>
  <c r="DX443" i="11"/>
  <c r="DW443" i="11"/>
  <c r="DV443" i="11"/>
  <c r="DU443" i="11"/>
  <c r="EF442" i="11"/>
  <c r="DX442" i="11"/>
  <c r="DW442" i="11"/>
  <c r="DV442" i="11"/>
  <c r="DU442" i="11"/>
  <c r="EF441" i="11"/>
  <c r="DX441" i="11"/>
  <c r="DW441" i="11"/>
  <c r="DV441" i="11"/>
  <c r="DU441" i="11"/>
  <c r="EF440" i="11"/>
  <c r="DX440" i="11"/>
  <c r="DW440" i="11"/>
  <c r="DV440" i="11"/>
  <c r="DU440" i="11"/>
  <c r="EF439" i="11"/>
  <c r="DX439" i="11"/>
  <c r="DW439" i="11"/>
  <c r="DV439" i="11"/>
  <c r="DU439" i="11"/>
  <c r="EF438" i="11"/>
  <c r="DX438" i="11"/>
  <c r="DW438" i="11"/>
  <c r="DV438" i="11"/>
  <c r="DU438" i="11"/>
  <c r="EF437" i="11"/>
  <c r="DX437" i="11"/>
  <c r="DW437" i="11"/>
  <c r="DV437" i="11"/>
  <c r="DU437" i="11"/>
  <c r="EF436" i="11"/>
  <c r="DX436" i="11"/>
  <c r="DW436" i="11"/>
  <c r="DV436" i="11"/>
  <c r="DU436" i="11"/>
  <c r="EF435" i="11"/>
  <c r="DX435" i="11"/>
  <c r="DW435" i="11"/>
  <c r="DV435" i="11"/>
  <c r="DU435" i="11"/>
  <c r="EF434" i="11"/>
  <c r="DX434" i="11"/>
  <c r="DW434" i="11"/>
  <c r="DV434" i="11"/>
  <c r="DU434" i="11"/>
  <c r="EF433" i="11"/>
  <c r="DX433" i="11"/>
  <c r="DW433" i="11"/>
  <c r="DV433" i="11"/>
  <c r="DU433" i="11"/>
  <c r="EF432" i="11"/>
  <c r="DX432" i="11"/>
  <c r="DW432" i="11"/>
  <c r="DV432" i="11"/>
  <c r="DU432" i="11"/>
  <c r="EF431" i="11"/>
  <c r="DX431" i="11"/>
  <c r="DW431" i="11"/>
  <c r="DV431" i="11"/>
  <c r="DU431" i="11"/>
  <c r="EF430" i="11"/>
  <c r="DX430" i="11"/>
  <c r="DW430" i="11"/>
  <c r="DV430" i="11"/>
  <c r="DU430" i="11"/>
  <c r="EF429" i="11"/>
  <c r="DX429" i="11"/>
  <c r="DW429" i="11"/>
  <c r="DV429" i="11"/>
  <c r="DU429" i="11"/>
  <c r="EF428" i="11"/>
  <c r="DX428" i="11"/>
  <c r="DW428" i="11"/>
  <c r="DV428" i="11"/>
  <c r="DU428" i="11"/>
  <c r="EF427" i="11"/>
  <c r="DX427" i="11"/>
  <c r="DW427" i="11"/>
  <c r="DV427" i="11"/>
  <c r="DU427" i="11"/>
  <c r="EF426" i="11"/>
  <c r="DX426" i="11"/>
  <c r="DW426" i="11"/>
  <c r="DV426" i="11"/>
  <c r="DU426" i="11"/>
  <c r="EF425" i="11"/>
  <c r="DX425" i="11"/>
  <c r="DW425" i="11"/>
  <c r="DV425" i="11"/>
  <c r="DU425" i="11"/>
  <c r="EF424" i="11"/>
  <c r="DX424" i="11"/>
  <c r="DW424" i="11"/>
  <c r="DV424" i="11"/>
  <c r="DU424" i="11"/>
  <c r="EF423" i="11"/>
  <c r="DX423" i="11"/>
  <c r="DW423" i="11"/>
  <c r="DV423" i="11"/>
  <c r="DU423" i="11"/>
  <c r="EF422" i="11"/>
  <c r="DX422" i="11"/>
  <c r="DW422" i="11"/>
  <c r="DV422" i="11"/>
  <c r="DU422" i="11"/>
  <c r="EF421" i="11"/>
  <c r="DX421" i="11"/>
  <c r="DW421" i="11"/>
  <c r="DV421" i="11"/>
  <c r="DU421" i="11"/>
  <c r="EF420" i="11"/>
  <c r="DX420" i="11"/>
  <c r="DW420" i="11"/>
  <c r="DV420" i="11"/>
  <c r="DU420" i="11"/>
  <c r="EF419" i="11"/>
  <c r="DX419" i="11"/>
  <c r="DW419" i="11"/>
  <c r="DV419" i="11"/>
  <c r="DU419" i="11"/>
  <c r="EF418" i="11"/>
  <c r="DX418" i="11"/>
  <c r="DW418" i="11"/>
  <c r="DV418" i="11"/>
  <c r="DU418" i="11"/>
  <c r="EF417" i="11"/>
  <c r="DX417" i="11"/>
  <c r="DW417" i="11"/>
  <c r="DV417" i="11"/>
  <c r="DU417" i="11"/>
  <c r="EF416" i="11"/>
  <c r="DX416" i="11"/>
  <c r="DW416" i="11"/>
  <c r="DV416" i="11"/>
  <c r="DU416" i="11"/>
  <c r="EF415" i="11"/>
  <c r="DX415" i="11"/>
  <c r="DW415" i="11"/>
  <c r="DV415" i="11"/>
  <c r="DU415" i="11"/>
  <c r="EF414" i="11"/>
  <c r="DX414" i="11"/>
  <c r="DW414" i="11"/>
  <c r="DV414" i="11"/>
  <c r="DU414" i="11"/>
  <c r="EF413" i="11"/>
  <c r="DX413" i="11"/>
  <c r="DW413" i="11"/>
  <c r="DV413" i="11"/>
  <c r="DU413" i="11"/>
  <c r="EF412" i="11"/>
  <c r="DX412" i="11"/>
  <c r="DW412" i="11"/>
  <c r="DV412" i="11"/>
  <c r="DU412" i="11"/>
  <c r="EF411" i="11"/>
  <c r="DX411" i="11"/>
  <c r="DW411" i="11"/>
  <c r="DV411" i="11"/>
  <c r="DU411" i="11"/>
  <c r="EF410" i="11"/>
  <c r="DX410" i="11"/>
  <c r="DW410" i="11"/>
  <c r="DV410" i="11"/>
  <c r="DU410" i="11"/>
  <c r="EF409" i="11"/>
  <c r="DX409" i="11"/>
  <c r="DW409" i="11"/>
  <c r="DV409" i="11"/>
  <c r="DU409" i="11"/>
  <c r="EF408" i="11"/>
  <c r="DX408" i="11"/>
  <c r="DW408" i="11"/>
  <c r="DV408" i="11"/>
  <c r="DU408" i="11"/>
  <c r="EF407" i="11"/>
  <c r="DX407" i="11"/>
  <c r="DW407" i="11"/>
  <c r="DV407" i="11"/>
  <c r="DU407" i="11"/>
  <c r="EF406" i="11"/>
  <c r="DX406" i="11"/>
  <c r="DW406" i="11"/>
  <c r="DV406" i="11"/>
  <c r="DU406" i="11"/>
  <c r="EF405" i="11"/>
  <c r="DX405" i="11"/>
  <c r="DW405" i="11"/>
  <c r="DV405" i="11"/>
  <c r="DU405" i="11"/>
  <c r="EF404" i="11"/>
  <c r="DX404" i="11"/>
  <c r="DW404" i="11"/>
  <c r="DV404" i="11"/>
  <c r="DU404" i="11"/>
  <c r="EF403" i="11"/>
  <c r="DX403" i="11"/>
  <c r="DW403" i="11"/>
  <c r="DV403" i="11"/>
  <c r="DU403" i="11"/>
  <c r="EF402" i="11"/>
  <c r="DX402" i="11"/>
  <c r="DW402" i="11"/>
  <c r="DV402" i="11"/>
  <c r="DU402" i="11"/>
  <c r="EF401" i="11"/>
  <c r="DX401" i="11"/>
  <c r="DW401" i="11"/>
  <c r="DV401" i="11"/>
  <c r="DU401" i="11"/>
  <c r="EF400" i="11"/>
  <c r="DX400" i="11"/>
  <c r="DW400" i="11"/>
  <c r="DV400" i="11"/>
  <c r="DU400" i="11"/>
  <c r="EF399" i="11"/>
  <c r="DX399" i="11"/>
  <c r="DW399" i="11"/>
  <c r="DV399" i="11"/>
  <c r="DU399" i="11"/>
  <c r="EF398" i="11"/>
  <c r="DX398" i="11"/>
  <c r="DW398" i="11"/>
  <c r="DV398" i="11"/>
  <c r="DU398" i="11"/>
  <c r="EF397" i="11"/>
  <c r="DX397" i="11"/>
  <c r="DW397" i="11"/>
  <c r="DV397" i="11"/>
  <c r="DU397" i="11"/>
  <c r="EF396" i="11"/>
  <c r="DX396" i="11"/>
  <c r="DW396" i="11"/>
  <c r="DV396" i="11"/>
  <c r="DU396" i="11"/>
  <c r="EF395" i="11"/>
  <c r="DX395" i="11"/>
  <c r="DW395" i="11"/>
  <c r="DV395" i="11"/>
  <c r="DU395" i="11"/>
  <c r="EF394" i="11"/>
  <c r="DX394" i="11"/>
  <c r="DW394" i="11"/>
  <c r="DV394" i="11"/>
  <c r="DU394" i="11"/>
  <c r="EF393" i="11"/>
  <c r="DX393" i="11"/>
  <c r="DW393" i="11"/>
  <c r="DV393" i="11"/>
  <c r="DU393" i="11"/>
  <c r="EF392" i="11"/>
  <c r="DX392" i="11"/>
  <c r="DW392" i="11"/>
  <c r="DV392" i="11"/>
  <c r="DU392" i="11"/>
  <c r="EF391" i="11"/>
  <c r="DX391" i="11"/>
  <c r="DW391" i="11"/>
  <c r="DV391" i="11"/>
  <c r="DU391" i="11"/>
  <c r="EF390" i="11"/>
  <c r="DX390" i="11"/>
  <c r="DW390" i="11"/>
  <c r="DV390" i="11"/>
  <c r="DU390" i="11"/>
  <c r="EF389" i="11"/>
  <c r="DX389" i="11"/>
  <c r="DW389" i="11"/>
  <c r="DV389" i="11"/>
  <c r="DU389" i="11"/>
  <c r="EF388" i="11"/>
  <c r="DX388" i="11"/>
  <c r="DW388" i="11"/>
  <c r="DV388" i="11"/>
  <c r="DU388" i="11"/>
  <c r="EF387" i="11"/>
  <c r="DX387" i="11"/>
  <c r="DW387" i="11"/>
  <c r="DV387" i="11"/>
  <c r="DU387" i="11"/>
  <c r="EF386" i="11"/>
  <c r="DX386" i="11"/>
  <c r="DW386" i="11"/>
  <c r="DV386" i="11"/>
  <c r="DU386" i="11"/>
  <c r="EF384" i="11"/>
  <c r="DX384" i="11"/>
  <c r="DW384" i="11"/>
  <c r="DV384" i="11"/>
  <c r="DU384" i="11"/>
  <c r="EF383" i="11"/>
  <c r="DX383" i="11"/>
  <c r="DW383" i="11"/>
  <c r="DV383" i="11"/>
  <c r="DU383" i="11"/>
  <c r="EF382" i="11"/>
  <c r="DX382" i="11"/>
  <c r="DW382" i="11"/>
  <c r="DV382" i="11"/>
  <c r="DU382" i="11"/>
  <c r="EF381" i="11"/>
  <c r="DX381" i="11"/>
  <c r="DW381" i="11"/>
  <c r="DV381" i="11"/>
  <c r="DU381" i="11"/>
  <c r="EF380" i="11"/>
  <c r="DX380" i="11"/>
  <c r="DW380" i="11"/>
  <c r="DV380" i="11"/>
  <c r="DU380" i="11"/>
  <c r="EF379" i="11"/>
  <c r="DX379" i="11"/>
  <c r="DW379" i="11"/>
  <c r="DV379" i="11"/>
  <c r="DU379" i="11"/>
  <c r="EF378" i="11"/>
  <c r="DX378" i="11"/>
  <c r="DW378" i="11"/>
  <c r="DV378" i="11"/>
  <c r="DU378" i="11"/>
  <c r="EF377" i="11"/>
  <c r="DX377" i="11"/>
  <c r="DW377" i="11"/>
  <c r="DV377" i="11"/>
  <c r="DU377" i="11"/>
  <c r="EF376" i="11"/>
  <c r="DX376" i="11"/>
  <c r="DW376" i="11"/>
  <c r="DV376" i="11"/>
  <c r="DU376" i="11"/>
  <c r="EF375" i="11"/>
  <c r="DX375" i="11"/>
  <c r="DW375" i="11"/>
  <c r="DV375" i="11"/>
  <c r="DU375" i="11"/>
  <c r="EF374" i="11"/>
  <c r="DX374" i="11"/>
  <c r="DW374" i="11"/>
  <c r="DV374" i="11"/>
  <c r="DU374" i="11"/>
  <c r="EF373" i="11"/>
  <c r="DX373" i="11"/>
  <c r="DW373" i="11"/>
  <c r="DV373" i="11"/>
  <c r="DU373" i="11"/>
  <c r="EF372" i="11"/>
  <c r="DX372" i="11"/>
  <c r="DW372" i="11"/>
  <c r="DV372" i="11"/>
  <c r="DU372" i="11"/>
  <c r="EF371" i="11"/>
  <c r="DX371" i="11"/>
  <c r="DW371" i="11"/>
  <c r="DV371" i="11"/>
  <c r="DU371" i="11"/>
  <c r="EF370" i="11"/>
  <c r="DX370" i="11"/>
  <c r="DW370" i="11"/>
  <c r="DV370" i="11"/>
  <c r="DU370" i="11"/>
  <c r="EF369" i="11"/>
  <c r="DX369" i="11"/>
  <c r="DW369" i="11"/>
  <c r="DV369" i="11"/>
  <c r="DU369" i="11"/>
  <c r="EF368" i="11"/>
  <c r="DX368" i="11"/>
  <c r="DW368" i="11"/>
  <c r="DV368" i="11"/>
  <c r="DU368" i="11"/>
  <c r="EF367" i="11"/>
  <c r="DX367" i="11"/>
  <c r="DW367" i="11"/>
  <c r="DV367" i="11"/>
  <c r="DU367" i="11"/>
  <c r="EF366" i="11"/>
  <c r="DX366" i="11"/>
  <c r="DW366" i="11"/>
  <c r="DV366" i="11"/>
  <c r="DU366" i="11"/>
  <c r="EF365" i="11"/>
  <c r="DX365" i="11"/>
  <c r="DW365" i="11"/>
  <c r="DV365" i="11"/>
  <c r="DU365" i="11"/>
  <c r="EF364" i="11"/>
  <c r="DX364" i="11"/>
  <c r="DW364" i="11"/>
  <c r="DV364" i="11"/>
  <c r="DU364" i="11"/>
  <c r="EF363" i="11"/>
  <c r="DX363" i="11"/>
  <c r="DW363" i="11"/>
  <c r="DV363" i="11"/>
  <c r="DU363" i="11"/>
  <c r="EF362" i="11"/>
  <c r="DX362" i="11"/>
  <c r="DW362" i="11"/>
  <c r="DV362" i="11"/>
  <c r="DU362" i="11"/>
  <c r="EF361" i="11"/>
  <c r="DX361" i="11"/>
  <c r="DW361" i="11"/>
  <c r="DV361" i="11"/>
  <c r="DU361" i="11"/>
  <c r="EF360" i="11"/>
  <c r="DX360" i="11"/>
  <c r="DW360" i="11"/>
  <c r="DV360" i="11"/>
  <c r="DU360" i="11"/>
  <c r="EF359" i="11"/>
  <c r="DX359" i="11"/>
  <c r="DW359" i="11"/>
  <c r="DV359" i="11"/>
  <c r="DU359" i="11"/>
  <c r="EF358" i="11"/>
  <c r="DX358" i="11"/>
  <c r="DW358" i="11"/>
  <c r="DV358" i="11"/>
  <c r="DU358" i="11"/>
  <c r="EF357" i="11"/>
  <c r="DX357" i="11"/>
  <c r="DW357" i="11"/>
  <c r="DV357" i="11"/>
  <c r="DU357" i="11"/>
  <c r="EF356" i="11"/>
  <c r="DX356" i="11"/>
  <c r="DW356" i="11"/>
  <c r="DV356" i="11"/>
  <c r="DU356" i="11"/>
  <c r="EF355" i="11"/>
  <c r="DX355" i="11"/>
  <c r="DW355" i="11"/>
  <c r="DV355" i="11"/>
  <c r="DU355" i="11"/>
  <c r="EF354" i="11"/>
  <c r="DX354" i="11"/>
  <c r="DW354" i="11"/>
  <c r="DV354" i="11"/>
  <c r="DU354" i="11"/>
  <c r="EF353" i="11"/>
  <c r="DX353" i="11"/>
  <c r="DW353" i="11"/>
  <c r="DV353" i="11"/>
  <c r="DU353" i="11"/>
  <c r="EF352" i="11"/>
  <c r="DX352" i="11"/>
  <c r="DW352" i="11"/>
  <c r="DV352" i="11"/>
  <c r="DU352" i="11"/>
  <c r="EF351" i="11"/>
  <c r="DX351" i="11"/>
  <c r="DW351" i="11"/>
  <c r="DV351" i="11"/>
  <c r="DU351" i="11"/>
  <c r="EF350" i="11"/>
  <c r="DX350" i="11"/>
  <c r="DW350" i="11"/>
  <c r="DV350" i="11"/>
  <c r="DU350" i="11"/>
  <c r="EF349" i="11"/>
  <c r="DX349" i="11"/>
  <c r="DW349" i="11"/>
  <c r="DV349" i="11"/>
  <c r="DU349" i="11"/>
  <c r="EF348" i="11"/>
  <c r="DX348" i="11"/>
  <c r="DW348" i="11"/>
  <c r="DV348" i="11"/>
  <c r="DU348" i="11"/>
  <c r="EF347" i="11"/>
  <c r="DX347" i="11"/>
  <c r="DW347" i="11"/>
  <c r="DV347" i="11"/>
  <c r="DU347" i="11"/>
  <c r="EF346" i="11"/>
  <c r="DX346" i="11"/>
  <c r="DW346" i="11"/>
  <c r="DV346" i="11"/>
  <c r="DU346" i="11"/>
  <c r="EF345" i="11"/>
  <c r="DX345" i="11"/>
  <c r="DW345" i="11"/>
  <c r="DV345" i="11"/>
  <c r="DU345" i="11"/>
  <c r="EF344" i="11"/>
  <c r="DX344" i="11"/>
  <c r="DW344" i="11"/>
  <c r="DV344" i="11"/>
  <c r="DU344" i="11"/>
  <c r="EF343" i="11"/>
  <c r="DX343" i="11"/>
  <c r="DW343" i="11"/>
  <c r="DV343" i="11"/>
  <c r="DU343" i="11"/>
  <c r="EF342" i="11"/>
  <c r="DX342" i="11"/>
  <c r="DW342" i="11"/>
  <c r="DV342" i="11"/>
  <c r="DU342" i="11"/>
  <c r="EF341" i="11"/>
  <c r="DX341" i="11"/>
  <c r="DW341" i="11"/>
  <c r="DV341" i="11"/>
  <c r="DU341" i="11"/>
  <c r="EF340" i="11"/>
  <c r="DX340" i="11"/>
  <c r="DW340" i="11"/>
  <c r="DV340" i="11"/>
  <c r="DU340" i="11"/>
  <c r="EF339" i="11"/>
  <c r="DX339" i="11"/>
  <c r="DW339" i="11"/>
  <c r="DV339" i="11"/>
  <c r="DU339" i="11"/>
  <c r="EF338" i="11"/>
  <c r="DX338" i="11"/>
  <c r="DW338" i="11"/>
  <c r="DV338" i="11"/>
  <c r="DU338" i="11"/>
  <c r="EF337" i="11"/>
  <c r="DX337" i="11"/>
  <c r="DW337" i="11"/>
  <c r="DV337" i="11"/>
  <c r="DU337" i="11"/>
  <c r="EF336" i="11"/>
  <c r="DX336" i="11"/>
  <c r="DW336" i="11"/>
  <c r="DV336" i="11"/>
  <c r="DU336" i="11"/>
  <c r="EF335" i="11"/>
  <c r="DX335" i="11"/>
  <c r="DW335" i="11"/>
  <c r="DV335" i="11"/>
  <c r="DU335" i="11"/>
  <c r="EF334" i="11"/>
  <c r="DX334" i="11"/>
  <c r="DW334" i="11"/>
  <c r="DV334" i="11"/>
  <c r="DU334" i="11"/>
  <c r="EF333" i="11"/>
  <c r="DX333" i="11"/>
  <c r="DW333" i="11"/>
  <c r="DV333" i="11"/>
  <c r="DU333" i="11"/>
  <c r="EF332" i="11"/>
  <c r="DX332" i="11"/>
  <c r="DW332" i="11"/>
  <c r="DV332" i="11"/>
  <c r="DU332" i="11"/>
  <c r="EF331" i="11"/>
  <c r="DX331" i="11"/>
  <c r="DW331" i="11"/>
  <c r="DV331" i="11"/>
  <c r="DU331" i="11"/>
  <c r="EF330" i="11"/>
  <c r="DX330" i="11"/>
  <c r="DW330" i="11"/>
  <c r="DV330" i="11"/>
  <c r="DU330" i="11"/>
  <c r="EF329" i="11"/>
  <c r="DX329" i="11"/>
  <c r="DW329" i="11"/>
  <c r="DV329" i="11"/>
  <c r="DU329" i="11"/>
  <c r="EF328" i="11"/>
  <c r="DX328" i="11"/>
  <c r="DW328" i="11"/>
  <c r="DV328" i="11"/>
  <c r="DU328" i="11"/>
  <c r="EF327" i="11"/>
  <c r="DX327" i="11"/>
  <c r="DW327" i="11"/>
  <c r="DV327" i="11"/>
  <c r="DU327" i="11"/>
  <c r="EF326" i="11"/>
  <c r="DX326" i="11"/>
  <c r="DW326" i="11"/>
  <c r="DV326" i="11"/>
  <c r="DU326" i="11"/>
  <c r="EF325" i="11"/>
  <c r="DX325" i="11"/>
  <c r="DW325" i="11"/>
  <c r="DV325" i="11"/>
  <c r="DU325" i="11"/>
  <c r="EF324" i="11"/>
  <c r="DX324" i="11"/>
  <c r="DW324" i="11"/>
  <c r="DV324" i="11"/>
  <c r="DU324" i="11"/>
  <c r="EF323" i="11"/>
  <c r="DX323" i="11"/>
  <c r="DW323" i="11"/>
  <c r="DV323" i="11"/>
  <c r="DU323" i="11"/>
  <c r="EF322" i="11"/>
  <c r="DX322" i="11"/>
  <c r="DW322" i="11"/>
  <c r="DV322" i="11"/>
  <c r="DU322" i="11"/>
  <c r="EF321" i="11"/>
  <c r="DX321" i="11"/>
  <c r="DW321" i="11"/>
  <c r="DV321" i="11"/>
  <c r="DU321" i="11"/>
  <c r="EF320" i="11"/>
  <c r="DX320" i="11"/>
  <c r="DW320" i="11"/>
  <c r="DV320" i="11"/>
  <c r="DU320" i="11"/>
  <c r="EF319" i="11"/>
  <c r="DX319" i="11"/>
  <c r="DW319" i="11"/>
  <c r="DV319" i="11"/>
  <c r="DU319" i="11"/>
  <c r="EF318" i="11"/>
  <c r="DX318" i="11"/>
  <c r="DW318" i="11"/>
  <c r="DV318" i="11"/>
  <c r="DU318" i="11"/>
  <c r="EF317" i="11"/>
  <c r="DX317" i="11"/>
  <c r="DW317" i="11"/>
  <c r="DV317" i="11"/>
  <c r="DU317" i="11"/>
  <c r="EF316" i="11"/>
  <c r="DX316" i="11"/>
  <c r="DW316" i="11"/>
  <c r="DV316" i="11"/>
  <c r="DU316" i="11"/>
  <c r="EF315" i="11"/>
  <c r="DX315" i="11"/>
  <c r="DW315" i="11"/>
  <c r="DV315" i="11"/>
  <c r="DU315" i="11"/>
  <c r="EF314" i="11"/>
  <c r="DX314" i="11"/>
  <c r="DW314" i="11"/>
  <c r="DV314" i="11"/>
  <c r="DU314" i="11"/>
  <c r="EF312" i="11"/>
  <c r="DX312" i="11"/>
  <c r="DW312" i="11"/>
  <c r="DV312" i="11"/>
  <c r="DU312" i="11"/>
  <c r="EF311" i="11"/>
  <c r="DX311" i="11"/>
  <c r="DW311" i="11"/>
  <c r="DV311" i="11"/>
  <c r="DU311" i="11"/>
  <c r="EF310" i="11"/>
  <c r="DX310" i="11"/>
  <c r="DW310" i="11"/>
  <c r="DV310" i="11"/>
  <c r="DU310" i="11"/>
  <c r="EF309" i="11"/>
  <c r="DX309" i="11"/>
  <c r="DW309" i="11"/>
  <c r="DV309" i="11"/>
  <c r="DU309" i="11"/>
  <c r="EF308" i="11"/>
  <c r="DX308" i="11"/>
  <c r="DW308" i="11"/>
  <c r="DV308" i="11"/>
  <c r="DU308" i="11"/>
  <c r="EF307" i="11"/>
  <c r="DX307" i="11"/>
  <c r="DW307" i="11"/>
  <c r="DV307" i="11"/>
  <c r="DU307" i="11"/>
  <c r="EF306" i="11"/>
  <c r="DX306" i="11"/>
  <c r="DW306" i="11"/>
  <c r="DV306" i="11"/>
  <c r="DU306" i="11"/>
  <c r="EF305" i="11"/>
  <c r="DX305" i="11"/>
  <c r="DW305" i="11"/>
  <c r="DV305" i="11"/>
  <c r="DU305" i="11"/>
  <c r="EF304" i="11"/>
  <c r="DX304" i="11"/>
  <c r="DW304" i="11"/>
  <c r="DV304" i="11"/>
  <c r="DU304" i="11"/>
  <c r="EF303" i="11"/>
  <c r="DX303" i="11"/>
  <c r="DW303" i="11"/>
  <c r="DV303" i="11"/>
  <c r="DU303" i="11"/>
  <c r="EF302" i="11"/>
  <c r="DX302" i="11"/>
  <c r="DW302" i="11"/>
  <c r="DV302" i="11"/>
  <c r="DU302" i="11"/>
  <c r="EF301" i="11"/>
  <c r="DX301" i="11"/>
  <c r="DW301" i="11"/>
  <c r="DV301" i="11"/>
  <c r="DU301" i="11"/>
  <c r="EF300" i="11"/>
  <c r="DX300" i="11"/>
  <c r="DW300" i="11"/>
  <c r="DV300" i="11"/>
  <c r="DU300" i="11"/>
  <c r="EF299" i="11"/>
  <c r="DX299" i="11"/>
  <c r="DW299" i="11"/>
  <c r="DV299" i="11"/>
  <c r="DU299" i="11"/>
  <c r="EF298" i="11"/>
  <c r="DX298" i="11"/>
  <c r="DW298" i="11"/>
  <c r="DV298" i="11"/>
  <c r="DU298" i="11"/>
  <c r="EF297" i="11"/>
  <c r="DX297" i="11"/>
  <c r="DW297" i="11"/>
  <c r="DV297" i="11"/>
  <c r="DU297" i="11"/>
  <c r="EF296" i="11"/>
  <c r="DX296" i="11"/>
  <c r="DW296" i="11"/>
  <c r="DV296" i="11"/>
  <c r="DU296" i="11"/>
  <c r="EF295" i="11"/>
  <c r="DX295" i="11"/>
  <c r="DW295" i="11"/>
  <c r="DV295" i="11"/>
  <c r="DU295" i="11"/>
  <c r="EF294" i="11"/>
  <c r="DX294" i="11"/>
  <c r="DW294" i="11"/>
  <c r="DV294" i="11"/>
  <c r="DU294" i="11"/>
  <c r="EF293" i="11"/>
  <c r="DX293" i="11"/>
  <c r="DW293" i="11"/>
  <c r="DV293" i="11"/>
  <c r="DU293" i="11"/>
  <c r="EF292" i="11"/>
  <c r="DX292" i="11"/>
  <c r="DW292" i="11"/>
  <c r="DV292" i="11"/>
  <c r="DU292" i="11"/>
  <c r="EF291" i="11"/>
  <c r="DX291" i="11"/>
  <c r="DW291" i="11"/>
  <c r="DV291" i="11"/>
  <c r="DU291" i="11"/>
  <c r="EF290" i="11"/>
  <c r="DX290" i="11"/>
  <c r="DW290" i="11"/>
  <c r="DV290" i="11"/>
  <c r="DU290" i="11"/>
  <c r="EF289" i="11"/>
  <c r="DX289" i="11"/>
  <c r="DW289" i="11"/>
  <c r="DV289" i="11"/>
  <c r="DU289" i="11"/>
  <c r="EF288" i="11"/>
  <c r="DX288" i="11"/>
  <c r="DW288" i="11"/>
  <c r="DV288" i="11"/>
  <c r="DU288" i="11"/>
  <c r="EF287" i="11"/>
  <c r="DX287" i="11"/>
  <c r="DW287" i="11"/>
  <c r="DV287" i="11"/>
  <c r="DU287" i="11"/>
  <c r="EF286" i="11"/>
  <c r="DX286" i="11"/>
  <c r="DW286" i="11"/>
  <c r="DV286" i="11"/>
  <c r="DU286" i="11"/>
  <c r="EF285" i="11"/>
  <c r="DX285" i="11"/>
  <c r="DW285" i="11"/>
  <c r="DV285" i="11"/>
  <c r="DU285" i="11"/>
  <c r="EF284" i="11"/>
  <c r="DX284" i="11"/>
  <c r="DW284" i="11"/>
  <c r="DV284" i="11"/>
  <c r="DU284" i="11"/>
  <c r="EF283" i="11"/>
  <c r="DX283" i="11"/>
  <c r="DW283" i="11"/>
  <c r="DV283" i="11"/>
  <c r="DU283" i="11"/>
  <c r="EF282" i="11"/>
  <c r="DX282" i="11"/>
  <c r="DW282" i="11"/>
  <c r="DV282" i="11"/>
  <c r="DU282" i="11"/>
  <c r="EF281" i="11"/>
  <c r="DX281" i="11"/>
  <c r="DW281" i="11"/>
  <c r="DV281" i="11"/>
  <c r="DU281" i="11"/>
  <c r="EF280" i="11"/>
  <c r="DX280" i="11"/>
  <c r="DW280" i="11"/>
  <c r="DV280" i="11"/>
  <c r="DU280" i="11"/>
  <c r="EF279" i="11"/>
  <c r="DX279" i="11"/>
  <c r="DW279" i="11"/>
  <c r="DV279" i="11"/>
  <c r="DU279" i="11"/>
  <c r="EF278" i="11"/>
  <c r="DX278" i="11"/>
  <c r="DW278" i="11"/>
  <c r="DV278" i="11"/>
  <c r="DU278" i="11"/>
  <c r="EF277" i="11"/>
  <c r="DX277" i="11"/>
  <c r="DW277" i="11"/>
  <c r="DV277" i="11"/>
  <c r="DU277" i="11"/>
  <c r="EF276" i="11"/>
  <c r="DX276" i="11"/>
  <c r="DW276" i="11"/>
  <c r="DV276" i="11"/>
  <c r="DU276" i="11"/>
  <c r="EF275" i="11"/>
  <c r="DX275" i="11"/>
  <c r="DW275" i="11"/>
  <c r="DV275" i="11"/>
  <c r="DU275" i="11"/>
  <c r="EF274" i="11"/>
  <c r="DX274" i="11"/>
  <c r="DW274" i="11"/>
  <c r="DV274" i="11"/>
  <c r="DU274" i="11"/>
  <c r="EF273" i="11"/>
  <c r="DX273" i="11"/>
  <c r="DW273" i="11"/>
  <c r="DV273" i="11"/>
  <c r="DU273" i="11"/>
  <c r="EF272" i="11"/>
  <c r="DX272" i="11"/>
  <c r="DW272" i="11"/>
  <c r="DV272" i="11"/>
  <c r="DU272" i="11"/>
  <c r="EF271" i="11"/>
  <c r="DX271" i="11"/>
  <c r="DW271" i="11"/>
  <c r="DV271" i="11"/>
  <c r="DU271" i="11"/>
  <c r="EF270" i="11"/>
  <c r="DX270" i="11"/>
  <c r="DW270" i="11"/>
  <c r="DV270" i="11"/>
  <c r="DU270" i="11"/>
  <c r="EF269" i="11"/>
  <c r="DX269" i="11"/>
  <c r="DW269" i="11"/>
  <c r="DV269" i="11"/>
  <c r="DU269" i="11"/>
  <c r="EF268" i="11"/>
  <c r="DX268" i="11"/>
  <c r="DW268" i="11"/>
  <c r="DV268" i="11"/>
  <c r="DU268" i="11"/>
  <c r="EF267" i="11"/>
  <c r="DX267" i="11"/>
  <c r="DW267" i="11"/>
  <c r="DV267" i="11"/>
  <c r="DU267" i="11"/>
  <c r="EF266" i="11"/>
  <c r="DX266" i="11"/>
  <c r="DW266" i="11"/>
  <c r="DV266" i="11"/>
  <c r="DU266" i="11"/>
  <c r="EF265" i="11"/>
  <c r="DX265" i="11"/>
  <c r="DW265" i="11"/>
  <c r="DV265" i="11"/>
  <c r="DU265" i="11"/>
  <c r="EF264" i="11"/>
  <c r="DX264" i="11"/>
  <c r="DW264" i="11"/>
  <c r="DV264" i="11"/>
  <c r="DU264" i="11"/>
  <c r="EF263" i="11"/>
  <c r="DX263" i="11"/>
  <c r="DW263" i="11"/>
  <c r="DV263" i="11"/>
  <c r="DU263" i="11"/>
  <c r="EF262" i="11"/>
  <c r="DX262" i="11"/>
  <c r="DW262" i="11"/>
  <c r="DV262" i="11"/>
  <c r="DU262" i="11"/>
  <c r="EF261" i="11"/>
  <c r="DX261" i="11"/>
  <c r="DW261" i="11"/>
  <c r="DV261" i="11"/>
  <c r="DU261" i="11"/>
  <c r="EF260" i="11"/>
  <c r="DX260" i="11"/>
  <c r="DW260" i="11"/>
  <c r="DV260" i="11"/>
  <c r="DU260" i="11"/>
  <c r="EF259" i="11"/>
  <c r="DX259" i="11"/>
  <c r="DW259" i="11"/>
  <c r="DV259" i="11"/>
  <c r="DU259" i="11"/>
  <c r="EF258" i="11"/>
  <c r="DX258" i="11"/>
  <c r="DW258" i="11"/>
  <c r="DV258" i="11"/>
  <c r="DU258" i="11"/>
  <c r="EF257" i="11"/>
  <c r="DX257" i="11"/>
  <c r="DW257" i="11"/>
  <c r="DV257" i="11"/>
  <c r="DU257" i="11"/>
  <c r="EF256" i="11"/>
  <c r="DX256" i="11"/>
  <c r="DW256" i="11"/>
  <c r="DV256" i="11"/>
  <c r="DU256" i="11"/>
  <c r="EF255" i="11"/>
  <c r="DX255" i="11"/>
  <c r="DW255" i="11"/>
  <c r="DV255" i="11"/>
  <c r="DU255" i="11"/>
  <c r="EF254" i="11"/>
  <c r="DX254" i="11"/>
  <c r="DW254" i="11"/>
  <c r="DV254" i="11"/>
  <c r="DU254" i="11"/>
  <c r="EF253" i="11"/>
  <c r="DX253" i="11"/>
  <c r="DW253" i="11"/>
  <c r="DV253" i="11"/>
  <c r="DU253" i="11"/>
  <c r="EF252" i="11"/>
  <c r="DX252" i="11"/>
  <c r="DW252" i="11"/>
  <c r="DV252" i="11"/>
  <c r="DU252" i="11"/>
  <c r="EF251" i="11"/>
  <c r="DX251" i="11"/>
  <c r="DW251" i="11"/>
  <c r="DV251" i="11"/>
  <c r="DU251" i="11"/>
  <c r="EF250" i="11"/>
  <c r="DX250" i="11"/>
  <c r="DW250" i="11"/>
  <c r="DV250" i="11"/>
  <c r="DU250" i="11"/>
  <c r="EF249" i="11"/>
  <c r="DX249" i="11"/>
  <c r="DW249" i="11"/>
  <c r="DV249" i="11"/>
  <c r="DU249" i="11"/>
  <c r="EF248" i="11"/>
  <c r="DX248" i="11"/>
  <c r="DW248" i="11"/>
  <c r="DV248" i="11"/>
  <c r="DU248" i="11"/>
  <c r="EF247" i="11"/>
  <c r="DX247" i="11"/>
  <c r="DW247" i="11"/>
  <c r="DV247" i="11"/>
  <c r="DU247" i="11"/>
  <c r="EF246" i="11"/>
  <c r="DX246" i="11"/>
  <c r="DW246" i="11"/>
  <c r="DV246" i="11"/>
  <c r="DU246" i="11"/>
  <c r="EF245" i="11"/>
  <c r="DX245" i="11"/>
  <c r="DW245" i="11"/>
  <c r="DV245" i="11"/>
  <c r="DU245" i="11"/>
  <c r="EF244" i="11"/>
  <c r="DX244" i="11"/>
  <c r="DW244" i="11"/>
  <c r="DV244" i="11"/>
  <c r="DU244" i="11"/>
  <c r="EF243" i="11"/>
  <c r="DX243" i="11"/>
  <c r="DW243" i="11"/>
  <c r="DV243" i="11"/>
  <c r="DU243" i="11"/>
  <c r="EF242" i="11"/>
  <c r="DX242" i="11"/>
  <c r="DW242" i="11"/>
  <c r="DV242" i="11"/>
  <c r="DU242" i="11"/>
  <c r="EF240" i="11"/>
  <c r="DX240" i="11"/>
  <c r="DW240" i="11"/>
  <c r="DV240" i="11"/>
  <c r="DU240" i="11"/>
  <c r="EF239" i="11"/>
  <c r="DX239" i="11"/>
  <c r="DW239" i="11"/>
  <c r="DV239" i="11"/>
  <c r="DU239" i="11"/>
  <c r="EF238" i="11"/>
  <c r="DX238" i="11"/>
  <c r="DW238" i="11"/>
  <c r="DV238" i="11"/>
  <c r="DU238" i="11"/>
  <c r="EF237" i="11"/>
  <c r="DX237" i="11"/>
  <c r="DW237" i="11"/>
  <c r="DV237" i="11"/>
  <c r="DU237" i="11"/>
  <c r="EF236" i="11"/>
  <c r="DX236" i="11"/>
  <c r="DW236" i="11"/>
  <c r="DV236" i="11"/>
  <c r="DU236" i="11"/>
  <c r="EF235" i="11"/>
  <c r="DX235" i="11"/>
  <c r="DW235" i="11"/>
  <c r="DV235" i="11"/>
  <c r="DU235" i="11"/>
  <c r="EF234" i="11"/>
  <c r="DX234" i="11"/>
  <c r="DW234" i="11"/>
  <c r="DV234" i="11"/>
  <c r="DU234" i="11"/>
  <c r="EF233" i="11"/>
  <c r="DX233" i="11"/>
  <c r="DW233" i="11"/>
  <c r="DV233" i="11"/>
  <c r="DU233" i="11"/>
  <c r="EF232" i="11"/>
  <c r="DX232" i="11"/>
  <c r="DW232" i="11"/>
  <c r="DV232" i="11"/>
  <c r="DU232" i="11"/>
  <c r="EF231" i="11"/>
  <c r="DX231" i="11"/>
  <c r="DW231" i="11"/>
  <c r="DV231" i="11"/>
  <c r="DU231" i="11"/>
  <c r="EF230" i="11"/>
  <c r="DX230" i="11"/>
  <c r="DW230" i="11"/>
  <c r="DV230" i="11"/>
  <c r="DU230" i="11"/>
  <c r="EF229" i="11"/>
  <c r="DX229" i="11"/>
  <c r="DW229" i="11"/>
  <c r="DV229" i="11"/>
  <c r="DU229" i="11"/>
  <c r="EF228" i="11"/>
  <c r="DX228" i="11"/>
  <c r="DW228" i="11"/>
  <c r="DV228" i="11"/>
  <c r="DU228" i="11"/>
  <c r="EF227" i="11"/>
  <c r="DX227" i="11"/>
  <c r="DW227" i="11"/>
  <c r="DV227" i="11"/>
  <c r="DU227" i="11"/>
  <c r="EF226" i="11"/>
  <c r="DX226" i="11"/>
  <c r="DW226" i="11"/>
  <c r="DV226" i="11"/>
  <c r="DU226" i="11"/>
  <c r="EF225" i="11"/>
  <c r="DX225" i="11"/>
  <c r="DW225" i="11"/>
  <c r="DV225" i="11"/>
  <c r="DU225" i="11"/>
  <c r="EF224" i="11"/>
  <c r="DX224" i="11"/>
  <c r="DW224" i="11"/>
  <c r="DV224" i="11"/>
  <c r="DU224" i="11"/>
  <c r="EF223" i="11"/>
  <c r="DX223" i="11"/>
  <c r="DW223" i="11"/>
  <c r="DV223" i="11"/>
  <c r="DU223" i="11"/>
  <c r="EF222" i="11"/>
  <c r="DX222" i="11"/>
  <c r="DW222" i="11"/>
  <c r="DV222" i="11"/>
  <c r="DU222" i="11"/>
  <c r="EF221" i="11"/>
  <c r="DX221" i="11"/>
  <c r="DW221" i="11"/>
  <c r="DV221" i="11"/>
  <c r="DU221" i="11"/>
  <c r="EF220" i="11"/>
  <c r="DX220" i="11"/>
  <c r="DW220" i="11"/>
  <c r="DV220" i="11"/>
  <c r="DU220" i="11"/>
  <c r="EF219" i="11"/>
  <c r="DX219" i="11"/>
  <c r="DW219" i="11"/>
  <c r="DV219" i="11"/>
  <c r="DU219" i="11"/>
  <c r="EF218" i="11"/>
  <c r="DX218" i="11"/>
  <c r="DW218" i="11"/>
  <c r="DV218" i="11"/>
  <c r="DU218" i="11"/>
  <c r="EF217" i="11"/>
  <c r="DX217" i="11"/>
  <c r="DW217" i="11"/>
  <c r="DV217" i="11"/>
  <c r="DU217" i="11"/>
  <c r="EF216" i="11"/>
  <c r="DX216" i="11"/>
  <c r="DW216" i="11"/>
  <c r="DV216" i="11"/>
  <c r="DU216" i="11"/>
  <c r="EF215" i="11"/>
  <c r="DX215" i="11"/>
  <c r="DW215" i="11"/>
  <c r="DV215" i="11"/>
  <c r="DU215" i="11"/>
  <c r="EF214" i="11"/>
  <c r="DX214" i="11"/>
  <c r="DW214" i="11"/>
  <c r="DV214" i="11"/>
  <c r="DU214" i="11"/>
  <c r="EF213" i="11"/>
  <c r="DX213" i="11"/>
  <c r="DW213" i="11"/>
  <c r="DV213" i="11"/>
  <c r="DU213" i="11"/>
  <c r="EF212" i="11"/>
  <c r="DX212" i="11"/>
  <c r="DW212" i="11"/>
  <c r="DV212" i="11"/>
  <c r="DU212" i="11"/>
  <c r="EF211" i="11"/>
  <c r="DX211" i="11"/>
  <c r="DW211" i="11"/>
  <c r="DV211" i="11"/>
  <c r="DU211" i="11"/>
  <c r="EF210" i="11"/>
  <c r="DX210" i="11"/>
  <c r="DW210" i="11"/>
  <c r="DV210" i="11"/>
  <c r="DU210" i="11"/>
  <c r="EF209" i="11"/>
  <c r="DX209" i="11"/>
  <c r="DW209" i="11"/>
  <c r="DV209" i="11"/>
  <c r="DU209" i="11"/>
  <c r="EF208" i="11"/>
  <c r="DX208" i="11"/>
  <c r="DW208" i="11"/>
  <c r="DV208" i="11"/>
  <c r="DU208" i="11"/>
  <c r="EF207" i="11"/>
  <c r="DX207" i="11"/>
  <c r="DW207" i="11"/>
  <c r="DV207" i="11"/>
  <c r="DU207" i="11"/>
  <c r="EF206" i="11"/>
  <c r="DX206" i="11"/>
  <c r="DW206" i="11"/>
  <c r="DV206" i="11"/>
  <c r="DU206" i="11"/>
  <c r="EF205" i="11"/>
  <c r="DX205" i="11"/>
  <c r="DW205" i="11"/>
  <c r="DV205" i="11"/>
  <c r="DU205" i="11"/>
  <c r="EF204" i="11"/>
  <c r="DX204" i="11"/>
  <c r="DW204" i="11"/>
  <c r="DV204" i="11"/>
  <c r="DU204" i="11"/>
  <c r="EF203" i="11"/>
  <c r="DX203" i="11"/>
  <c r="DW203" i="11"/>
  <c r="DV203" i="11"/>
  <c r="DU203" i="11"/>
  <c r="EF202" i="11"/>
  <c r="DX202" i="11"/>
  <c r="DW202" i="11"/>
  <c r="DV202" i="11"/>
  <c r="DU202" i="11"/>
  <c r="EF201" i="11"/>
  <c r="DX201" i="11"/>
  <c r="DW201" i="11"/>
  <c r="DV201" i="11"/>
  <c r="DU201" i="11"/>
  <c r="EF200" i="11"/>
  <c r="DX200" i="11"/>
  <c r="DW200" i="11"/>
  <c r="DV200" i="11"/>
  <c r="DU200" i="11"/>
  <c r="EF199" i="11"/>
  <c r="DX199" i="11"/>
  <c r="DW199" i="11"/>
  <c r="DV199" i="11"/>
  <c r="DU199" i="11"/>
  <c r="EF198" i="11"/>
  <c r="DX198" i="11"/>
  <c r="DW198" i="11"/>
  <c r="DV198" i="11"/>
  <c r="DU198" i="11"/>
  <c r="EF197" i="11"/>
  <c r="DX197" i="11"/>
  <c r="DW197" i="11"/>
  <c r="DV197" i="11"/>
  <c r="DU197" i="11"/>
  <c r="EF196" i="11"/>
  <c r="DX196" i="11"/>
  <c r="DW196" i="11"/>
  <c r="DV196" i="11"/>
  <c r="DU196" i="11"/>
  <c r="EF195" i="11"/>
  <c r="DX195" i="11"/>
  <c r="DW195" i="11"/>
  <c r="DV195" i="11"/>
  <c r="DU195" i="11"/>
  <c r="EF194" i="11"/>
  <c r="DX194" i="11"/>
  <c r="DW194" i="11"/>
  <c r="DV194" i="11"/>
  <c r="DU194" i="11"/>
  <c r="EF193" i="11"/>
  <c r="DX193" i="11"/>
  <c r="DW193" i="11"/>
  <c r="DV193" i="11"/>
  <c r="DU193" i="11"/>
  <c r="EF192" i="11"/>
  <c r="DX192" i="11"/>
  <c r="DW192" i="11"/>
  <c r="DV192" i="11"/>
  <c r="DU192" i="11"/>
  <c r="EF191" i="11"/>
  <c r="DX191" i="11"/>
  <c r="DW191" i="11"/>
  <c r="DV191" i="11"/>
  <c r="DU191" i="11"/>
  <c r="EF190" i="11"/>
  <c r="DX190" i="11"/>
  <c r="DW190" i="11"/>
  <c r="DV190" i="11"/>
  <c r="DU190" i="11"/>
  <c r="EF189" i="11"/>
  <c r="DX189" i="11"/>
  <c r="DW189" i="11"/>
  <c r="DV189" i="11"/>
  <c r="DU189" i="11"/>
  <c r="EF188" i="11"/>
  <c r="DX188" i="11"/>
  <c r="DW188" i="11"/>
  <c r="DV188" i="11"/>
  <c r="DU188" i="11"/>
  <c r="EF187" i="11"/>
  <c r="DX187" i="11"/>
  <c r="DW187" i="11"/>
  <c r="DV187" i="11"/>
  <c r="DU187" i="11"/>
  <c r="EF186" i="11"/>
  <c r="DX186" i="11"/>
  <c r="DW186" i="11"/>
  <c r="DV186" i="11"/>
  <c r="DU186" i="11"/>
  <c r="EF185" i="11"/>
  <c r="DX185" i="11"/>
  <c r="DW185" i="11"/>
  <c r="DV185" i="11"/>
  <c r="DU185" i="11"/>
  <c r="EF184" i="11"/>
  <c r="DX184" i="11"/>
  <c r="DW184" i="11"/>
  <c r="DV184" i="11"/>
  <c r="DU184" i="11"/>
  <c r="EF183" i="11"/>
  <c r="DX183" i="11"/>
  <c r="DW183" i="11"/>
  <c r="DV183" i="11"/>
  <c r="DU183" i="11"/>
  <c r="EF182" i="11"/>
  <c r="DX182" i="11"/>
  <c r="DW182" i="11"/>
  <c r="DV182" i="11"/>
  <c r="DU182" i="11"/>
  <c r="EF181" i="11"/>
  <c r="DX181" i="11"/>
  <c r="DW181" i="11"/>
  <c r="DV181" i="11"/>
  <c r="DU181" i="11"/>
  <c r="EF180" i="11"/>
  <c r="DX180" i="11"/>
  <c r="DW180" i="11"/>
  <c r="DV180" i="11"/>
  <c r="DU180" i="11"/>
  <c r="EF179" i="11"/>
  <c r="DX179" i="11"/>
  <c r="DW179" i="11"/>
  <c r="DV179" i="11"/>
  <c r="DU179" i="11"/>
  <c r="EF178" i="11"/>
  <c r="DX178" i="11"/>
  <c r="DW178" i="11"/>
  <c r="DV178" i="11"/>
  <c r="DU178" i="11"/>
  <c r="EF177" i="11"/>
  <c r="DX177" i="11"/>
  <c r="DW177" i="11"/>
  <c r="DV177" i="11"/>
  <c r="DU177" i="11"/>
  <c r="EF176" i="11"/>
  <c r="DX176" i="11"/>
  <c r="DW176" i="11"/>
  <c r="DV176" i="11"/>
  <c r="DU176" i="11"/>
  <c r="EF175" i="11"/>
  <c r="DX175" i="11"/>
  <c r="DW175" i="11"/>
  <c r="DV175" i="11"/>
  <c r="DU175" i="11"/>
  <c r="EF174" i="11"/>
  <c r="DX174" i="11"/>
  <c r="DW174" i="11"/>
  <c r="DV174" i="11"/>
  <c r="DU174" i="11"/>
  <c r="EF173" i="11"/>
  <c r="DX173" i="11"/>
  <c r="DW173" i="11"/>
  <c r="DV173" i="11"/>
  <c r="DU173" i="11"/>
  <c r="EF172" i="11"/>
  <c r="DX172" i="11"/>
  <c r="DW172" i="11"/>
  <c r="DV172" i="11"/>
  <c r="DU172" i="11"/>
  <c r="EF171" i="11"/>
  <c r="DX171" i="11"/>
  <c r="DW171" i="11"/>
  <c r="DV171" i="11"/>
  <c r="DU171" i="11"/>
  <c r="EF170" i="11"/>
  <c r="DX170" i="11"/>
  <c r="DW170" i="11"/>
  <c r="DV170" i="11"/>
  <c r="DU170" i="11"/>
  <c r="EF168" i="11"/>
  <c r="DX168" i="11"/>
  <c r="DW168" i="11"/>
  <c r="DV168" i="11"/>
  <c r="DU168" i="11"/>
  <c r="EF167" i="11"/>
  <c r="DX167" i="11"/>
  <c r="DW167" i="11"/>
  <c r="DV167" i="11"/>
  <c r="DU167" i="11"/>
  <c r="EF166" i="11"/>
  <c r="DX166" i="11"/>
  <c r="DW166" i="11"/>
  <c r="DV166" i="11"/>
  <c r="DU166" i="11"/>
  <c r="EF165" i="11"/>
  <c r="DX165" i="11"/>
  <c r="DW165" i="11"/>
  <c r="DV165" i="11"/>
  <c r="DU165" i="11"/>
  <c r="EF164" i="11"/>
  <c r="DX164" i="11"/>
  <c r="DW164" i="11"/>
  <c r="DV164" i="11"/>
  <c r="DU164" i="11"/>
  <c r="EF163" i="11"/>
  <c r="DX163" i="11"/>
  <c r="DW163" i="11"/>
  <c r="DV163" i="11"/>
  <c r="DU163" i="11"/>
  <c r="EF162" i="11"/>
  <c r="DX162" i="11"/>
  <c r="DW162" i="11"/>
  <c r="DV162" i="11"/>
  <c r="DU162" i="11"/>
  <c r="EF161" i="11"/>
  <c r="DX161" i="11"/>
  <c r="DW161" i="11"/>
  <c r="DV161" i="11"/>
  <c r="DU161" i="11"/>
  <c r="EF160" i="11"/>
  <c r="DX160" i="11"/>
  <c r="DW160" i="11"/>
  <c r="DV160" i="11"/>
  <c r="DU160" i="11"/>
  <c r="EF159" i="11"/>
  <c r="DX159" i="11"/>
  <c r="DW159" i="11"/>
  <c r="DV159" i="11"/>
  <c r="DU159" i="11"/>
  <c r="EF158" i="11"/>
  <c r="DX158" i="11"/>
  <c r="DW158" i="11"/>
  <c r="DV158" i="11"/>
  <c r="DU158" i="11"/>
  <c r="EF157" i="11"/>
  <c r="DX157" i="11"/>
  <c r="DW157" i="11"/>
  <c r="DV157" i="11"/>
  <c r="DU157" i="11"/>
  <c r="EF156" i="11"/>
  <c r="DX156" i="11"/>
  <c r="DW156" i="11"/>
  <c r="DV156" i="11"/>
  <c r="DU156" i="11"/>
  <c r="EF155" i="11"/>
  <c r="DX155" i="11"/>
  <c r="DW155" i="11"/>
  <c r="DV155" i="11"/>
  <c r="DU155" i="11"/>
  <c r="EF154" i="11"/>
  <c r="DX154" i="11"/>
  <c r="DW154" i="11"/>
  <c r="DV154" i="11"/>
  <c r="DU154" i="11"/>
  <c r="EF153" i="11"/>
  <c r="DX153" i="11"/>
  <c r="DW153" i="11"/>
  <c r="DV153" i="11"/>
  <c r="DU153" i="11"/>
  <c r="EF152" i="11"/>
  <c r="DX152" i="11"/>
  <c r="DW152" i="11"/>
  <c r="DV152" i="11"/>
  <c r="DU152" i="11"/>
  <c r="EF151" i="11"/>
  <c r="DX151" i="11"/>
  <c r="DW151" i="11"/>
  <c r="DV151" i="11"/>
  <c r="DU151" i="11"/>
  <c r="EF150" i="11"/>
  <c r="DX150" i="11"/>
  <c r="DW150" i="11"/>
  <c r="DV150" i="11"/>
  <c r="DU150" i="11"/>
  <c r="EF149" i="11"/>
  <c r="DX149" i="11"/>
  <c r="DW149" i="11"/>
  <c r="DV149" i="11"/>
  <c r="DU149" i="11"/>
  <c r="EF148" i="11"/>
  <c r="DX148" i="11"/>
  <c r="DW148" i="11"/>
  <c r="DV148" i="11"/>
  <c r="DU148" i="11"/>
  <c r="EF147" i="11"/>
  <c r="DX147" i="11"/>
  <c r="DW147" i="11"/>
  <c r="DV147" i="11"/>
  <c r="DU147" i="11"/>
  <c r="EF146" i="11"/>
  <c r="DX146" i="11"/>
  <c r="DW146" i="11"/>
  <c r="DV146" i="11"/>
  <c r="DU146" i="11"/>
  <c r="EF145" i="11"/>
  <c r="DX145" i="11"/>
  <c r="DW145" i="11"/>
  <c r="DV145" i="11"/>
  <c r="DU145" i="11"/>
  <c r="EF144" i="11"/>
  <c r="DX144" i="11"/>
  <c r="DW144" i="11"/>
  <c r="DV144" i="11"/>
  <c r="DU144" i="11"/>
  <c r="EF143" i="11"/>
  <c r="DX143" i="11"/>
  <c r="DW143" i="11"/>
  <c r="DV143" i="11"/>
  <c r="DU143" i="11"/>
  <c r="EF142" i="11"/>
  <c r="DX142" i="11"/>
  <c r="DW142" i="11"/>
  <c r="DV142" i="11"/>
  <c r="DU142" i="11"/>
  <c r="EF141" i="11"/>
  <c r="DX141" i="11"/>
  <c r="DW141" i="11"/>
  <c r="DV141" i="11"/>
  <c r="DU141" i="11"/>
  <c r="EF140" i="11"/>
  <c r="DX140" i="11"/>
  <c r="DW140" i="11"/>
  <c r="DV140" i="11"/>
  <c r="DU140" i="11"/>
  <c r="EF139" i="11"/>
  <c r="DX139" i="11"/>
  <c r="DW139" i="11"/>
  <c r="DV139" i="11"/>
  <c r="DU139" i="11"/>
  <c r="EF138" i="11"/>
  <c r="DX138" i="11"/>
  <c r="DW138" i="11"/>
  <c r="DV138" i="11"/>
  <c r="DU138" i="11"/>
  <c r="EF137" i="11"/>
  <c r="DX137" i="11"/>
  <c r="DW137" i="11"/>
  <c r="DV137" i="11"/>
  <c r="DU137" i="11"/>
  <c r="EF136" i="11"/>
  <c r="DX136" i="11"/>
  <c r="DW136" i="11"/>
  <c r="DV136" i="11"/>
  <c r="DU136" i="11"/>
  <c r="EF135" i="11"/>
  <c r="DX135" i="11"/>
  <c r="DW135" i="11"/>
  <c r="DV135" i="11"/>
  <c r="DU135" i="11"/>
  <c r="EF134" i="11"/>
  <c r="DX134" i="11"/>
  <c r="DW134" i="11"/>
  <c r="DV134" i="11"/>
  <c r="DU134" i="11"/>
  <c r="EF133" i="11"/>
  <c r="DX133" i="11"/>
  <c r="DW133" i="11"/>
  <c r="DV133" i="11"/>
  <c r="DU133" i="11"/>
  <c r="EF132" i="11"/>
  <c r="DX132" i="11"/>
  <c r="DW132" i="11"/>
  <c r="DV132" i="11"/>
  <c r="DU132" i="11"/>
  <c r="EF131" i="11"/>
  <c r="DX131" i="11"/>
  <c r="DW131" i="11"/>
  <c r="DV131" i="11"/>
  <c r="DU131" i="11"/>
  <c r="EF130" i="11"/>
  <c r="DX130" i="11"/>
  <c r="DW130" i="11"/>
  <c r="DV130" i="11"/>
  <c r="DU130" i="11"/>
  <c r="EF129" i="11"/>
  <c r="DX129" i="11"/>
  <c r="DW129" i="11"/>
  <c r="DV129" i="11"/>
  <c r="DU129" i="11"/>
  <c r="EF128" i="11"/>
  <c r="DX128" i="11"/>
  <c r="DW128" i="11"/>
  <c r="DV128" i="11"/>
  <c r="DU128" i="11"/>
  <c r="EF127" i="11"/>
  <c r="DX127" i="11"/>
  <c r="DW127" i="11"/>
  <c r="DV127" i="11"/>
  <c r="DU127" i="11"/>
  <c r="EF126" i="11"/>
  <c r="DX126" i="11"/>
  <c r="DW126" i="11"/>
  <c r="DV126" i="11"/>
  <c r="DU126" i="11"/>
  <c r="EF125" i="11"/>
  <c r="DX125" i="11"/>
  <c r="DW125" i="11"/>
  <c r="DV125" i="11"/>
  <c r="DU125" i="11"/>
  <c r="EF124" i="11"/>
  <c r="DX124" i="11"/>
  <c r="DW124" i="11"/>
  <c r="DV124" i="11"/>
  <c r="DU124" i="11"/>
  <c r="EF123" i="11"/>
  <c r="DX123" i="11"/>
  <c r="DW123" i="11"/>
  <c r="DV123" i="11"/>
  <c r="DU123" i="11"/>
  <c r="EF122" i="11"/>
  <c r="DX122" i="11"/>
  <c r="DW122" i="11"/>
  <c r="DV122" i="11"/>
  <c r="DU122" i="11"/>
  <c r="EF121" i="11"/>
  <c r="DX121" i="11"/>
  <c r="DW121" i="11"/>
  <c r="DV121" i="11"/>
  <c r="DU121" i="11"/>
  <c r="EF120" i="11"/>
  <c r="DX120" i="11"/>
  <c r="DW120" i="11"/>
  <c r="DV120" i="11"/>
  <c r="DU120" i="11"/>
  <c r="EF119" i="11"/>
  <c r="DX119" i="11"/>
  <c r="DW119" i="11"/>
  <c r="DV119" i="11"/>
  <c r="DU119" i="11"/>
  <c r="EF118" i="11"/>
  <c r="DX118" i="11"/>
  <c r="DW118" i="11"/>
  <c r="DV118" i="11"/>
  <c r="DU118" i="11"/>
  <c r="EF117" i="11"/>
  <c r="DX117" i="11"/>
  <c r="DW117" i="11"/>
  <c r="DV117" i="11"/>
  <c r="DU117" i="11"/>
  <c r="EF116" i="11"/>
  <c r="DX116" i="11"/>
  <c r="DW116" i="11"/>
  <c r="DV116" i="11"/>
  <c r="DU116" i="11"/>
  <c r="EF115" i="11"/>
  <c r="DX115" i="11"/>
  <c r="DW115" i="11"/>
  <c r="DV115" i="11"/>
  <c r="DU115" i="11"/>
  <c r="EF114" i="11"/>
  <c r="DX114" i="11"/>
  <c r="DW114" i="11"/>
  <c r="DV114" i="11"/>
  <c r="DU114" i="11"/>
  <c r="EF113" i="11"/>
  <c r="DX113" i="11"/>
  <c r="DW113" i="11"/>
  <c r="DV113" i="11"/>
  <c r="DU113" i="11"/>
  <c r="EF112" i="11"/>
  <c r="DX112" i="11"/>
  <c r="DW112" i="11"/>
  <c r="DV112" i="11"/>
  <c r="DU112" i="11"/>
  <c r="EF111" i="11"/>
  <c r="DX111" i="11"/>
  <c r="DW111" i="11"/>
  <c r="DV111" i="11"/>
  <c r="DU111" i="11"/>
  <c r="EF110" i="11"/>
  <c r="DX110" i="11"/>
  <c r="DW110" i="11"/>
  <c r="DV110" i="11"/>
  <c r="DU110" i="11"/>
  <c r="EF109" i="11"/>
  <c r="DX109" i="11"/>
  <c r="DW109" i="11"/>
  <c r="DV109" i="11"/>
  <c r="DU109" i="11"/>
  <c r="EF108" i="11"/>
  <c r="DX108" i="11"/>
  <c r="DW108" i="11"/>
  <c r="DV108" i="11"/>
  <c r="DU108" i="11"/>
  <c r="EF107" i="11"/>
  <c r="DX107" i="11"/>
  <c r="DW107" i="11"/>
  <c r="DV107" i="11"/>
  <c r="DU107" i="11"/>
  <c r="EF106" i="11"/>
  <c r="DX106" i="11"/>
  <c r="DW106" i="11"/>
  <c r="DV106" i="11"/>
  <c r="DU106" i="11"/>
  <c r="EF105" i="11"/>
  <c r="DX105" i="11"/>
  <c r="DW105" i="11"/>
  <c r="DV105" i="11"/>
  <c r="DU105" i="11"/>
  <c r="EF104" i="11"/>
  <c r="DX104" i="11"/>
  <c r="DW104" i="11"/>
  <c r="DV104" i="11"/>
  <c r="DU104" i="11"/>
  <c r="EF103" i="11"/>
  <c r="DX103" i="11"/>
  <c r="DW103" i="11"/>
  <c r="DV103" i="11"/>
  <c r="DU103" i="11"/>
  <c r="EF102" i="11"/>
  <c r="DX102" i="11"/>
  <c r="DW102" i="11"/>
  <c r="DV102" i="11"/>
  <c r="DU102" i="11"/>
  <c r="EF101" i="11"/>
  <c r="DX101" i="11"/>
  <c r="DW101" i="11"/>
  <c r="DV101" i="11"/>
  <c r="DU101" i="11"/>
  <c r="EF100" i="11"/>
  <c r="DX100" i="11"/>
  <c r="DW100" i="11"/>
  <c r="DV100" i="11"/>
  <c r="DU100" i="11"/>
  <c r="EF99" i="11"/>
  <c r="DX99" i="11"/>
  <c r="DW99" i="11"/>
  <c r="DV99" i="11"/>
  <c r="DU99" i="11"/>
  <c r="EF98" i="11"/>
  <c r="DX98" i="11"/>
  <c r="DW98" i="11"/>
  <c r="DV98" i="11"/>
  <c r="DU98" i="11"/>
  <c r="DU27" i="11"/>
  <c r="DV27" i="11"/>
  <c r="DW27" i="11"/>
  <c r="DX27" i="11"/>
  <c r="EF27" i="11"/>
  <c r="DU28" i="11"/>
  <c r="DV28" i="11"/>
  <c r="DW28" i="11"/>
  <c r="DX28" i="11"/>
  <c r="EF28" i="11"/>
  <c r="DU29" i="11"/>
  <c r="DV29" i="11"/>
  <c r="DW29" i="11"/>
  <c r="DX29" i="11"/>
  <c r="EF29" i="11"/>
  <c r="DU30" i="11"/>
  <c r="DV30" i="11"/>
  <c r="DW30" i="11"/>
  <c r="DX30" i="11"/>
  <c r="EF30" i="11"/>
  <c r="DU31" i="11"/>
  <c r="DV31" i="11"/>
  <c r="DW31" i="11"/>
  <c r="DX31" i="11"/>
  <c r="EF31" i="11"/>
  <c r="DU32" i="11"/>
  <c r="DV32" i="11"/>
  <c r="DW32" i="11"/>
  <c r="DX32" i="11"/>
  <c r="EF32" i="11"/>
  <c r="DU33" i="11"/>
  <c r="DV33" i="11"/>
  <c r="DW33" i="11"/>
  <c r="DX33" i="11"/>
  <c r="EF33" i="11"/>
  <c r="DU34" i="11"/>
  <c r="DV34" i="11"/>
  <c r="DW34" i="11"/>
  <c r="DX34" i="11"/>
  <c r="EF34" i="11"/>
  <c r="DU35" i="11"/>
  <c r="DV35" i="11"/>
  <c r="DW35" i="11"/>
  <c r="DX35" i="11"/>
  <c r="EF35" i="11"/>
  <c r="DU36" i="11"/>
  <c r="DV36" i="11"/>
  <c r="DW36" i="11"/>
  <c r="DX36" i="11"/>
  <c r="EF36" i="11"/>
  <c r="DU37" i="11"/>
  <c r="DV37" i="11"/>
  <c r="DW37" i="11"/>
  <c r="DX37" i="11"/>
  <c r="EF37" i="11"/>
  <c r="DU38" i="11"/>
  <c r="DV38" i="11"/>
  <c r="DW38" i="11"/>
  <c r="DX38" i="11"/>
  <c r="EF38" i="11"/>
  <c r="DU39" i="11"/>
  <c r="DV39" i="11"/>
  <c r="DW39" i="11"/>
  <c r="DX39" i="11"/>
  <c r="EF39" i="11"/>
  <c r="DU40" i="11"/>
  <c r="DV40" i="11"/>
  <c r="DW40" i="11"/>
  <c r="DX40" i="11"/>
  <c r="EF40" i="11"/>
  <c r="DU41" i="11"/>
  <c r="DV41" i="11"/>
  <c r="DW41" i="11"/>
  <c r="DX41" i="11"/>
  <c r="EF41" i="11"/>
  <c r="DU42" i="11"/>
  <c r="DV42" i="11"/>
  <c r="DW42" i="11"/>
  <c r="DX42" i="11"/>
  <c r="EF42" i="11"/>
  <c r="DU43" i="11"/>
  <c r="DV43" i="11"/>
  <c r="DW43" i="11"/>
  <c r="DX43" i="11"/>
  <c r="EF43" i="11"/>
  <c r="DU44" i="11"/>
  <c r="DV44" i="11"/>
  <c r="DW44" i="11"/>
  <c r="DX44" i="11"/>
  <c r="EF44" i="11"/>
  <c r="DU45" i="11"/>
  <c r="DV45" i="11"/>
  <c r="DW45" i="11"/>
  <c r="DX45" i="11"/>
  <c r="EF45" i="11"/>
  <c r="DU46" i="11"/>
  <c r="DV46" i="11"/>
  <c r="DW46" i="11"/>
  <c r="DX46" i="11"/>
  <c r="EF46" i="11"/>
  <c r="DU47" i="11"/>
  <c r="DV47" i="11"/>
  <c r="DW47" i="11"/>
  <c r="DX47" i="11"/>
  <c r="EF47" i="11"/>
  <c r="DU48" i="11"/>
  <c r="DV48" i="11"/>
  <c r="DW48" i="11"/>
  <c r="DX48" i="11"/>
  <c r="EF48" i="11"/>
  <c r="DU49" i="11"/>
  <c r="DV49" i="11"/>
  <c r="DW49" i="11"/>
  <c r="DX49" i="11"/>
  <c r="EF49" i="11"/>
  <c r="DU50" i="11"/>
  <c r="DV50" i="11"/>
  <c r="DW50" i="11"/>
  <c r="DX50" i="11"/>
  <c r="EF50" i="11"/>
  <c r="DU51" i="11"/>
  <c r="DV51" i="11"/>
  <c r="DW51" i="11"/>
  <c r="DX51" i="11"/>
  <c r="EF51" i="11"/>
  <c r="DU52" i="11"/>
  <c r="DV52" i="11"/>
  <c r="DW52" i="11"/>
  <c r="DX52" i="11"/>
  <c r="EF52" i="11"/>
  <c r="DU53" i="11"/>
  <c r="DV53" i="11"/>
  <c r="DW53" i="11"/>
  <c r="DX53" i="11"/>
  <c r="EF53" i="11"/>
  <c r="DU54" i="11"/>
  <c r="DV54" i="11"/>
  <c r="DW54" i="11"/>
  <c r="DX54" i="11"/>
  <c r="EF54" i="11"/>
  <c r="DU55" i="11"/>
  <c r="DV55" i="11"/>
  <c r="DW55" i="11"/>
  <c r="DX55" i="11"/>
  <c r="EF55" i="11"/>
  <c r="DU56" i="11"/>
  <c r="DV56" i="11"/>
  <c r="DW56" i="11"/>
  <c r="DX56" i="11"/>
  <c r="EF56" i="11"/>
  <c r="DU57" i="11"/>
  <c r="DV57" i="11"/>
  <c r="DW57" i="11"/>
  <c r="DX57" i="11"/>
  <c r="EF57" i="11"/>
  <c r="DU58" i="11"/>
  <c r="DV58" i="11"/>
  <c r="DW58" i="11"/>
  <c r="DX58" i="11"/>
  <c r="EF58" i="11"/>
  <c r="DU59" i="11"/>
  <c r="DV59" i="11"/>
  <c r="DW59" i="11"/>
  <c r="DX59" i="11"/>
  <c r="EF59" i="11"/>
  <c r="DU60" i="11"/>
  <c r="DV60" i="11"/>
  <c r="DW60" i="11"/>
  <c r="DX60" i="11"/>
  <c r="EF60" i="11"/>
  <c r="DU61" i="11"/>
  <c r="DV61" i="11"/>
  <c r="DW61" i="11"/>
  <c r="DX61" i="11"/>
  <c r="EF61" i="11"/>
  <c r="DU62" i="11"/>
  <c r="DV62" i="11"/>
  <c r="DW62" i="11"/>
  <c r="DX62" i="11"/>
  <c r="EF62" i="11"/>
  <c r="DU63" i="11"/>
  <c r="DV63" i="11"/>
  <c r="DW63" i="11"/>
  <c r="DX63" i="11"/>
  <c r="EF63" i="11"/>
  <c r="DU64" i="11"/>
  <c r="DV64" i="11"/>
  <c r="DW64" i="11"/>
  <c r="DX64" i="11"/>
  <c r="EF64" i="11"/>
  <c r="DU65" i="11"/>
  <c r="DV65" i="11"/>
  <c r="DW65" i="11"/>
  <c r="DX65" i="11"/>
  <c r="EF65" i="11"/>
  <c r="DU66" i="11"/>
  <c r="DV66" i="11"/>
  <c r="DW66" i="11"/>
  <c r="DX66" i="11"/>
  <c r="EF66" i="11"/>
  <c r="DU67" i="11"/>
  <c r="DV67" i="11"/>
  <c r="DW67" i="11"/>
  <c r="DX67" i="11"/>
  <c r="EF67" i="11"/>
  <c r="DU68" i="11"/>
  <c r="DV68" i="11"/>
  <c r="DW68" i="11"/>
  <c r="DX68" i="11"/>
  <c r="EF68" i="11"/>
  <c r="DU69" i="11"/>
  <c r="DV69" i="11"/>
  <c r="DW69" i="11"/>
  <c r="DX69" i="11"/>
  <c r="EF69" i="11"/>
  <c r="DU70" i="11"/>
  <c r="DV70" i="11"/>
  <c r="DW70" i="11"/>
  <c r="DX70" i="11"/>
  <c r="EF70" i="11"/>
  <c r="DU71" i="11"/>
  <c r="DV71" i="11"/>
  <c r="DW71" i="11"/>
  <c r="DX71" i="11"/>
  <c r="EF71" i="11"/>
  <c r="DU72" i="11"/>
  <c r="DV72" i="11"/>
  <c r="DW72" i="11"/>
  <c r="DX72" i="11"/>
  <c r="EF72" i="11"/>
  <c r="DU73" i="11"/>
  <c r="DV73" i="11"/>
  <c r="DW73" i="11"/>
  <c r="DX73" i="11"/>
  <c r="EF73" i="11"/>
  <c r="DU74" i="11"/>
  <c r="DV74" i="11"/>
  <c r="DW74" i="11"/>
  <c r="DX74" i="11"/>
  <c r="EF74" i="11"/>
  <c r="DU75" i="11"/>
  <c r="DV75" i="11"/>
  <c r="DW75" i="11"/>
  <c r="DX75" i="11"/>
  <c r="EF75" i="11"/>
  <c r="DU76" i="11"/>
  <c r="DV76" i="11"/>
  <c r="DW76" i="11"/>
  <c r="DX76" i="11"/>
  <c r="EF76" i="11"/>
  <c r="DU77" i="11"/>
  <c r="DV77" i="11"/>
  <c r="DW77" i="11"/>
  <c r="DX77" i="11"/>
  <c r="EF77" i="11"/>
  <c r="DU78" i="11"/>
  <c r="DV78" i="11"/>
  <c r="DW78" i="11"/>
  <c r="DX78" i="11"/>
  <c r="EF78" i="11"/>
  <c r="DU79" i="11"/>
  <c r="DV79" i="11"/>
  <c r="DW79" i="11"/>
  <c r="DX79" i="11"/>
  <c r="EF79" i="11"/>
  <c r="DU80" i="11"/>
  <c r="DV80" i="11"/>
  <c r="DW80" i="11"/>
  <c r="DX80" i="11"/>
  <c r="EF80" i="11"/>
  <c r="DU81" i="11"/>
  <c r="DV81" i="11"/>
  <c r="DW81" i="11"/>
  <c r="DX81" i="11"/>
  <c r="EF81" i="11"/>
  <c r="DU82" i="11"/>
  <c r="DV82" i="11"/>
  <c r="DW82" i="11"/>
  <c r="DX82" i="11"/>
  <c r="EF82" i="11"/>
  <c r="DU83" i="11"/>
  <c r="DV83" i="11"/>
  <c r="DW83" i="11"/>
  <c r="DX83" i="11"/>
  <c r="EF83" i="11"/>
  <c r="DU84" i="11"/>
  <c r="DV84" i="11"/>
  <c r="DW84" i="11"/>
  <c r="DX84" i="11"/>
  <c r="EF84" i="11"/>
  <c r="DU85" i="11"/>
  <c r="DV85" i="11"/>
  <c r="DW85" i="11"/>
  <c r="DX85" i="11"/>
  <c r="EF85" i="11"/>
  <c r="DU86" i="11"/>
  <c r="DV86" i="11"/>
  <c r="DW86" i="11"/>
  <c r="DX86" i="11"/>
  <c r="EF86" i="11"/>
  <c r="DU87" i="11"/>
  <c r="DV87" i="11"/>
  <c r="DW87" i="11"/>
  <c r="DX87" i="11"/>
  <c r="EF87" i="11"/>
  <c r="DU88" i="11"/>
  <c r="DV88" i="11"/>
  <c r="DW88" i="11"/>
  <c r="DX88" i="11"/>
  <c r="EF88" i="11"/>
  <c r="DU89" i="11"/>
  <c r="DV89" i="11"/>
  <c r="DW89" i="11"/>
  <c r="DX89" i="11"/>
  <c r="EF89" i="11"/>
  <c r="DU90" i="11"/>
  <c r="DV90" i="11"/>
  <c r="DW90" i="11"/>
  <c r="DX90" i="11"/>
  <c r="EF90" i="11"/>
  <c r="DU91" i="11"/>
  <c r="DV91" i="11"/>
  <c r="DW91" i="11"/>
  <c r="DX91" i="11"/>
  <c r="EF91" i="11"/>
  <c r="DU92" i="11"/>
  <c r="DV92" i="11"/>
  <c r="DW92" i="11"/>
  <c r="DX92" i="11"/>
  <c r="EF92" i="11"/>
  <c r="DU93" i="11"/>
  <c r="DV93" i="11"/>
  <c r="DW93" i="11"/>
  <c r="DX93" i="11"/>
  <c r="EF93" i="11"/>
  <c r="DU94" i="11"/>
  <c r="DV94" i="11"/>
  <c r="DW94" i="11"/>
  <c r="DX94" i="11"/>
  <c r="EF94" i="11"/>
  <c r="DU95" i="11"/>
  <c r="DV95" i="11"/>
  <c r="DW95" i="11"/>
  <c r="DX95" i="11"/>
  <c r="EF95" i="11"/>
  <c r="DU96" i="11"/>
  <c r="DV96" i="11"/>
  <c r="DW96" i="11"/>
  <c r="DX96" i="11"/>
  <c r="EF96" i="11"/>
  <c r="DW26" i="11"/>
  <c r="DU26" i="11"/>
  <c r="EF26" i="11"/>
  <c r="DX26" i="11"/>
  <c r="EA26" i="11"/>
  <c r="EC26" i="11" s="1"/>
  <c r="EE26" i="11" s="1"/>
  <c r="DV26" i="11"/>
  <c r="EB26" i="11"/>
  <c r="U528" i="11"/>
  <c r="U527" i="11"/>
  <c r="U526" i="11"/>
  <c r="U525" i="11"/>
  <c r="U524" i="11"/>
  <c r="U523" i="11"/>
  <c r="U522" i="11"/>
  <c r="U521" i="11"/>
  <c r="U520" i="11"/>
  <c r="U519" i="11"/>
  <c r="U518" i="11"/>
  <c r="U517" i="11"/>
  <c r="U516" i="11"/>
  <c r="U515" i="11"/>
  <c r="U514" i="11"/>
  <c r="U513" i="11"/>
  <c r="U512" i="11"/>
  <c r="U511" i="11"/>
  <c r="U510" i="11"/>
  <c r="U509" i="11"/>
  <c r="U508" i="11"/>
  <c r="U507" i="11"/>
  <c r="U506" i="11"/>
  <c r="U505" i="11"/>
  <c r="U504" i="11"/>
  <c r="U503" i="11"/>
  <c r="U502" i="11"/>
  <c r="U501" i="11"/>
  <c r="U500" i="11"/>
  <c r="U499" i="11"/>
  <c r="U498" i="11"/>
  <c r="U497" i="11"/>
  <c r="U496" i="11"/>
  <c r="U495" i="11"/>
  <c r="U494" i="11"/>
  <c r="U493" i="11"/>
  <c r="U492" i="11"/>
  <c r="U491" i="11"/>
  <c r="U490" i="11"/>
  <c r="U489" i="11"/>
  <c r="U488" i="11"/>
  <c r="U487" i="11"/>
  <c r="U486" i="11"/>
  <c r="U485" i="11"/>
  <c r="U484" i="11"/>
  <c r="U483" i="11"/>
  <c r="U482" i="11"/>
  <c r="U481" i="11"/>
  <c r="U480" i="11"/>
  <c r="U479" i="11"/>
  <c r="U478" i="11"/>
  <c r="U477" i="11"/>
  <c r="U476" i="11"/>
  <c r="U475" i="11"/>
  <c r="U474" i="11"/>
  <c r="U473" i="11"/>
  <c r="U472" i="11"/>
  <c r="U471" i="11"/>
  <c r="U470" i="11"/>
  <c r="U469" i="11"/>
  <c r="U468" i="11"/>
  <c r="U467" i="11"/>
  <c r="U466" i="11"/>
  <c r="U465" i="11"/>
  <c r="U464" i="11"/>
  <c r="U463" i="11"/>
  <c r="U462" i="11"/>
  <c r="U461" i="11"/>
  <c r="U460" i="11"/>
  <c r="U459" i="11"/>
  <c r="U458" i="11"/>
  <c r="U456" i="11"/>
  <c r="U455" i="11"/>
  <c r="U454" i="11"/>
  <c r="U453" i="11"/>
  <c r="U452" i="11"/>
  <c r="U451" i="11"/>
  <c r="U450" i="11"/>
  <c r="U449" i="11"/>
  <c r="U448" i="11"/>
  <c r="U447" i="11"/>
  <c r="U446" i="11"/>
  <c r="U445" i="11"/>
  <c r="U444" i="11"/>
  <c r="U443" i="11"/>
  <c r="U442" i="11"/>
  <c r="U441" i="11"/>
  <c r="U440" i="11"/>
  <c r="U439" i="11"/>
  <c r="U438" i="11"/>
  <c r="U437" i="11"/>
  <c r="U436" i="11"/>
  <c r="U435" i="11"/>
  <c r="U434" i="11"/>
  <c r="U433" i="11"/>
  <c r="U432" i="11"/>
  <c r="U431" i="11"/>
  <c r="U430" i="11"/>
  <c r="U429" i="11"/>
  <c r="U428" i="11"/>
  <c r="U427" i="11"/>
  <c r="U426" i="11"/>
  <c r="U425" i="11"/>
  <c r="U424" i="11"/>
  <c r="U423" i="11"/>
  <c r="U422" i="11"/>
  <c r="U421" i="11"/>
  <c r="U420" i="11"/>
  <c r="U419" i="11"/>
  <c r="U418" i="11"/>
  <c r="U417" i="11"/>
  <c r="U416" i="11"/>
  <c r="U415" i="11"/>
  <c r="U414" i="11"/>
  <c r="U413" i="11"/>
  <c r="U412" i="11"/>
  <c r="U411" i="11"/>
  <c r="U410" i="11"/>
  <c r="U409" i="11"/>
  <c r="U408" i="11"/>
  <c r="U407" i="11"/>
  <c r="U406" i="11"/>
  <c r="U405" i="11"/>
  <c r="U404" i="11"/>
  <c r="U403" i="11"/>
  <c r="U402" i="11"/>
  <c r="U401" i="11"/>
  <c r="U400" i="11"/>
  <c r="U399" i="11"/>
  <c r="U398" i="11"/>
  <c r="U397" i="11"/>
  <c r="U396" i="11"/>
  <c r="U395" i="11"/>
  <c r="U394" i="11"/>
  <c r="U393" i="11"/>
  <c r="U392" i="11"/>
  <c r="U391" i="11"/>
  <c r="U390" i="11"/>
  <c r="U389" i="11"/>
  <c r="U388" i="11"/>
  <c r="U387" i="11"/>
  <c r="U386" i="11"/>
  <c r="U384" i="11"/>
  <c r="U383" i="11"/>
  <c r="U382" i="11"/>
  <c r="U381" i="11"/>
  <c r="U380" i="11"/>
  <c r="U379" i="11"/>
  <c r="U378" i="11"/>
  <c r="U377" i="11"/>
  <c r="U376" i="11"/>
  <c r="U375" i="11"/>
  <c r="U374" i="11"/>
  <c r="U373" i="11"/>
  <c r="U372" i="11"/>
  <c r="U371" i="11"/>
  <c r="U370" i="11"/>
  <c r="U369" i="11"/>
  <c r="U368" i="11"/>
  <c r="U367" i="11"/>
  <c r="U366" i="11"/>
  <c r="U365" i="11"/>
  <c r="U364" i="11"/>
  <c r="U363" i="11"/>
  <c r="U362" i="11"/>
  <c r="U361" i="11"/>
  <c r="U360" i="11"/>
  <c r="U359" i="11"/>
  <c r="U358" i="11"/>
  <c r="U357" i="11"/>
  <c r="U356" i="11"/>
  <c r="U355" i="11"/>
  <c r="U354" i="11"/>
  <c r="U353" i="11"/>
  <c r="U352" i="11"/>
  <c r="U351" i="11"/>
  <c r="U350" i="11"/>
  <c r="U349" i="11"/>
  <c r="U348" i="11"/>
  <c r="U347" i="11"/>
  <c r="U346" i="11"/>
  <c r="U345" i="11"/>
  <c r="U344" i="11"/>
  <c r="U343" i="11"/>
  <c r="U342" i="11"/>
  <c r="U341" i="11"/>
  <c r="U340" i="11"/>
  <c r="U339" i="11"/>
  <c r="U338" i="11"/>
  <c r="U337" i="11"/>
  <c r="U336" i="11"/>
  <c r="U335" i="11"/>
  <c r="U334" i="11"/>
  <c r="U333" i="11"/>
  <c r="U332" i="11"/>
  <c r="U331" i="11"/>
  <c r="U330" i="11"/>
  <c r="U329" i="11"/>
  <c r="U328" i="11"/>
  <c r="U327" i="11"/>
  <c r="U326" i="11"/>
  <c r="U325" i="11"/>
  <c r="U324" i="11"/>
  <c r="U323" i="11"/>
  <c r="U322" i="11"/>
  <c r="U321" i="11"/>
  <c r="U320" i="11"/>
  <c r="U319" i="11"/>
  <c r="U318" i="11"/>
  <c r="U317" i="11"/>
  <c r="U316" i="11"/>
  <c r="U315" i="11"/>
  <c r="U314" i="11"/>
  <c r="U312" i="11"/>
  <c r="U311" i="11"/>
  <c r="U310" i="11"/>
  <c r="U309" i="11"/>
  <c r="U308" i="11"/>
  <c r="U307" i="11"/>
  <c r="U306" i="11"/>
  <c r="U305" i="11"/>
  <c r="U304" i="11"/>
  <c r="U303" i="11"/>
  <c r="U302" i="11"/>
  <c r="U301" i="11"/>
  <c r="U300" i="11"/>
  <c r="U299" i="11"/>
  <c r="U298" i="11"/>
  <c r="U297" i="11"/>
  <c r="U296" i="11"/>
  <c r="U295" i="11"/>
  <c r="U294" i="11"/>
  <c r="U293" i="11"/>
  <c r="U292" i="11"/>
  <c r="U291" i="11"/>
  <c r="U290" i="11"/>
  <c r="U289" i="11"/>
  <c r="U288" i="11"/>
  <c r="U287" i="11"/>
  <c r="U286" i="11"/>
  <c r="U285" i="11"/>
  <c r="U284" i="11"/>
  <c r="U283" i="11"/>
  <c r="U282" i="11"/>
  <c r="U281" i="11"/>
  <c r="U280" i="11"/>
  <c r="U279" i="11"/>
  <c r="U278" i="11"/>
  <c r="U277" i="11"/>
  <c r="U276" i="11"/>
  <c r="U275" i="11"/>
  <c r="U274" i="11"/>
  <c r="U273" i="11"/>
  <c r="U272" i="11"/>
  <c r="U271" i="11"/>
  <c r="U270" i="11"/>
  <c r="U269" i="11"/>
  <c r="U268" i="11"/>
  <c r="U267" i="11"/>
  <c r="U266" i="11"/>
  <c r="U265" i="11"/>
  <c r="U264" i="11"/>
  <c r="U263" i="11"/>
  <c r="U262" i="11"/>
  <c r="U261" i="11"/>
  <c r="U260" i="11"/>
  <c r="U259" i="11"/>
  <c r="U258" i="11"/>
  <c r="U257" i="11"/>
  <c r="U256" i="11"/>
  <c r="U255" i="11"/>
  <c r="U254" i="11"/>
  <c r="U253" i="11"/>
  <c r="U252" i="11"/>
  <c r="U251" i="11"/>
  <c r="U250" i="11"/>
  <c r="U249" i="11"/>
  <c r="U248" i="11"/>
  <c r="U247" i="11"/>
  <c r="U246" i="11"/>
  <c r="U245" i="11"/>
  <c r="U244" i="11"/>
  <c r="U243" i="11"/>
  <c r="U242" i="11"/>
  <c r="U240" i="11"/>
  <c r="U239" i="11"/>
  <c r="U238" i="11"/>
  <c r="U237" i="11"/>
  <c r="U236" i="11"/>
  <c r="U235" i="11"/>
  <c r="U234" i="11"/>
  <c r="U233" i="11"/>
  <c r="U232" i="11"/>
  <c r="U231" i="11"/>
  <c r="U230" i="11"/>
  <c r="U229" i="11"/>
  <c r="U228" i="11"/>
  <c r="U227" i="11"/>
  <c r="U226" i="11"/>
  <c r="U225" i="11"/>
  <c r="U224" i="11"/>
  <c r="U223" i="11"/>
  <c r="U222" i="11"/>
  <c r="U221" i="11"/>
  <c r="U220" i="11"/>
  <c r="U219" i="11"/>
  <c r="U218" i="11"/>
  <c r="U217" i="11"/>
  <c r="U216" i="11"/>
  <c r="U215" i="11"/>
  <c r="U214" i="11"/>
  <c r="U213" i="11"/>
  <c r="U212" i="11"/>
  <c r="U211" i="11"/>
  <c r="U210" i="11"/>
  <c r="U209" i="11"/>
  <c r="U208" i="11"/>
  <c r="U207" i="11"/>
  <c r="U206" i="11"/>
  <c r="U205" i="11"/>
  <c r="U204" i="11"/>
  <c r="U203" i="11"/>
  <c r="U202" i="11"/>
  <c r="U201" i="11"/>
  <c r="U200" i="11"/>
  <c r="U199" i="11"/>
  <c r="U198" i="11"/>
  <c r="U197" i="11"/>
  <c r="U196" i="11"/>
  <c r="U195" i="11"/>
  <c r="U194" i="11"/>
  <c r="U193" i="11"/>
  <c r="U192" i="11"/>
  <c r="U191" i="11"/>
  <c r="U190" i="11"/>
  <c r="U189" i="11"/>
  <c r="U188" i="11"/>
  <c r="U187" i="11"/>
  <c r="U186" i="11"/>
  <c r="U185" i="11"/>
  <c r="U184" i="11"/>
  <c r="U183" i="11"/>
  <c r="U182" i="11"/>
  <c r="U181" i="11"/>
  <c r="U180" i="11"/>
  <c r="U179" i="11"/>
  <c r="U178" i="11"/>
  <c r="U177" i="11"/>
  <c r="U176" i="11"/>
  <c r="U175" i="11"/>
  <c r="U174" i="11"/>
  <c r="U173" i="11"/>
  <c r="U172" i="11"/>
  <c r="U171" i="11"/>
  <c r="U170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98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C58" i="13"/>
  <c r="C59" i="13" s="1"/>
  <c r="T59" i="13" s="1"/>
  <c r="E345" i="11" s="1"/>
  <c r="AT345" i="11" s="1"/>
  <c r="CP26" i="11"/>
  <c r="K528" i="11"/>
  <c r="CP528" i="11" s="1"/>
  <c r="K527" i="11"/>
  <c r="CP527" i="11"/>
  <c r="K526" i="11"/>
  <c r="CP526" i="11"/>
  <c r="K525" i="11"/>
  <c r="CP525" i="11"/>
  <c r="K524" i="11"/>
  <c r="CP524" i="11"/>
  <c r="K523" i="11"/>
  <c r="CP523" i="11"/>
  <c r="K522" i="11"/>
  <c r="CP522" i="11"/>
  <c r="K521" i="11"/>
  <c r="CP521" i="11"/>
  <c r="K520" i="11"/>
  <c r="CP520" i="11"/>
  <c r="K519" i="11"/>
  <c r="CP519" i="11"/>
  <c r="K518" i="11"/>
  <c r="CP518" i="11"/>
  <c r="K517" i="11"/>
  <c r="CP517" i="11"/>
  <c r="K516" i="11"/>
  <c r="CP516" i="11"/>
  <c r="K515" i="11"/>
  <c r="CP515" i="11"/>
  <c r="K514" i="11"/>
  <c r="CP514" i="11"/>
  <c r="K513" i="11"/>
  <c r="CP513" i="11"/>
  <c r="K512" i="11"/>
  <c r="CP512" i="11"/>
  <c r="K511" i="11"/>
  <c r="CP511" i="11"/>
  <c r="K510" i="11"/>
  <c r="CP510" i="11"/>
  <c r="K509" i="11"/>
  <c r="CP509" i="11"/>
  <c r="K508" i="11"/>
  <c r="CP508" i="11"/>
  <c r="K507" i="11"/>
  <c r="CP507" i="11"/>
  <c r="K506" i="11"/>
  <c r="CP506" i="11"/>
  <c r="K505" i="11"/>
  <c r="CP505" i="11"/>
  <c r="K504" i="11"/>
  <c r="CP504" i="11"/>
  <c r="K503" i="11"/>
  <c r="CP503" i="11"/>
  <c r="K502" i="11"/>
  <c r="CP502" i="11"/>
  <c r="K501" i="11"/>
  <c r="CP501" i="11"/>
  <c r="K500" i="11"/>
  <c r="CP500" i="11"/>
  <c r="K499" i="11"/>
  <c r="CP499" i="11"/>
  <c r="K498" i="11"/>
  <c r="CP498" i="11"/>
  <c r="K497" i="11"/>
  <c r="CP497" i="11"/>
  <c r="K496" i="11"/>
  <c r="CP496" i="11"/>
  <c r="K495" i="11"/>
  <c r="CP495" i="11"/>
  <c r="K494" i="11"/>
  <c r="CP494" i="11"/>
  <c r="K493" i="11"/>
  <c r="CP493" i="11"/>
  <c r="K492" i="11"/>
  <c r="CP492" i="11"/>
  <c r="K491" i="11"/>
  <c r="CP491" i="11"/>
  <c r="K490" i="11"/>
  <c r="CP490" i="11"/>
  <c r="K489" i="11"/>
  <c r="CP489" i="11"/>
  <c r="K488" i="11"/>
  <c r="CP488" i="11"/>
  <c r="K487" i="11"/>
  <c r="CP487" i="11"/>
  <c r="K486" i="11"/>
  <c r="CP486" i="11"/>
  <c r="K485" i="11"/>
  <c r="CP485" i="11"/>
  <c r="K484" i="11"/>
  <c r="CP484" i="11"/>
  <c r="K483" i="11"/>
  <c r="CP483" i="11"/>
  <c r="K482" i="11"/>
  <c r="CP482" i="11"/>
  <c r="K481" i="11"/>
  <c r="CP481" i="11"/>
  <c r="K480" i="11"/>
  <c r="CP480" i="11"/>
  <c r="K479" i="11"/>
  <c r="CP479" i="11"/>
  <c r="K478" i="11"/>
  <c r="CP478" i="11"/>
  <c r="K477" i="11"/>
  <c r="CP477" i="11"/>
  <c r="K476" i="11"/>
  <c r="CP476" i="11"/>
  <c r="K475" i="11"/>
  <c r="CP475" i="11" s="1"/>
  <c r="K474" i="11"/>
  <c r="CP474" i="11" s="1"/>
  <c r="K473" i="11"/>
  <c r="CP473" i="11" s="1"/>
  <c r="K472" i="11"/>
  <c r="CP472" i="11"/>
  <c r="K471" i="11"/>
  <c r="CP471" i="11"/>
  <c r="K470" i="11"/>
  <c r="CP470" i="11"/>
  <c r="K469" i="11"/>
  <c r="CP469" i="11"/>
  <c r="K468" i="11"/>
  <c r="CP468" i="11"/>
  <c r="K467" i="11"/>
  <c r="CP467" i="11"/>
  <c r="K466" i="11"/>
  <c r="CP466" i="11"/>
  <c r="K465" i="11"/>
  <c r="CP465" i="11"/>
  <c r="K464" i="11"/>
  <c r="CP464" i="11"/>
  <c r="K463" i="11"/>
  <c r="CP463" i="11"/>
  <c r="K462" i="11"/>
  <c r="CP462" i="11"/>
  <c r="K461" i="11"/>
  <c r="CP461" i="11"/>
  <c r="K460" i="11"/>
  <c r="CP460" i="11"/>
  <c r="K459" i="11"/>
  <c r="CP459" i="11"/>
  <c r="K458" i="11"/>
  <c r="CP458" i="11"/>
  <c r="K456" i="11"/>
  <c r="CP456" i="11"/>
  <c r="K455" i="11"/>
  <c r="CP455" i="11"/>
  <c r="K454" i="11"/>
  <c r="CP454" i="11"/>
  <c r="K453" i="11"/>
  <c r="CP453" i="11"/>
  <c r="K452" i="11"/>
  <c r="CP452" i="11"/>
  <c r="K451" i="11"/>
  <c r="CP451" i="11"/>
  <c r="K450" i="11"/>
  <c r="CP450" i="11"/>
  <c r="K449" i="11"/>
  <c r="CP449" i="11" s="1"/>
  <c r="K448" i="11"/>
  <c r="CP448" i="11" s="1"/>
  <c r="K447" i="11"/>
  <c r="CP447" i="11" s="1"/>
  <c r="K446" i="11"/>
  <c r="CP446" i="11"/>
  <c r="K445" i="11"/>
  <c r="CP445" i="11"/>
  <c r="K444" i="11"/>
  <c r="CP444" i="11"/>
  <c r="K443" i="11"/>
  <c r="CP443" i="11"/>
  <c r="K442" i="11"/>
  <c r="CP442" i="11"/>
  <c r="K441" i="11"/>
  <c r="CP441" i="11"/>
  <c r="K440" i="11"/>
  <c r="CP440" i="11"/>
  <c r="K439" i="11"/>
  <c r="CP439" i="11"/>
  <c r="K438" i="11"/>
  <c r="CP438" i="11"/>
  <c r="K437" i="11"/>
  <c r="CP437" i="11"/>
  <c r="K436" i="11"/>
  <c r="CP436" i="11"/>
  <c r="K435" i="11"/>
  <c r="CP435" i="11"/>
  <c r="K434" i="11"/>
  <c r="CP434" i="11"/>
  <c r="K433" i="11"/>
  <c r="CP433" i="11"/>
  <c r="K432" i="11"/>
  <c r="CP432" i="11"/>
  <c r="K431" i="11"/>
  <c r="CP431" i="11"/>
  <c r="K430" i="11"/>
  <c r="CP430" i="11"/>
  <c r="K429" i="11"/>
  <c r="CP429" i="11"/>
  <c r="K428" i="11"/>
  <c r="CP428" i="11"/>
  <c r="K427" i="11"/>
  <c r="CP427" i="11"/>
  <c r="K426" i="11"/>
  <c r="CP426" i="11"/>
  <c r="K425" i="11"/>
  <c r="CP425" i="11"/>
  <c r="K424" i="11"/>
  <c r="CP424" i="11"/>
  <c r="K423" i="11"/>
  <c r="CP423" i="11"/>
  <c r="K422" i="11"/>
  <c r="CP422" i="11"/>
  <c r="K421" i="11"/>
  <c r="CP421" i="11"/>
  <c r="K420" i="11"/>
  <c r="CP420" i="11"/>
  <c r="K419" i="11"/>
  <c r="CP419" i="11"/>
  <c r="K418" i="11"/>
  <c r="CP418" i="11"/>
  <c r="K417" i="11"/>
  <c r="CP417" i="11"/>
  <c r="K416" i="11"/>
  <c r="CP416" i="11"/>
  <c r="K415" i="11"/>
  <c r="CP415" i="11"/>
  <c r="K414" i="11"/>
  <c r="CP414" i="11"/>
  <c r="K413" i="11"/>
  <c r="CP413" i="11"/>
  <c r="K412" i="11"/>
  <c r="CP412" i="11"/>
  <c r="K411" i="11"/>
  <c r="CP411" i="11"/>
  <c r="K410" i="11"/>
  <c r="CP410" i="11"/>
  <c r="K409" i="11"/>
  <c r="CP409" i="11"/>
  <c r="K408" i="11"/>
  <c r="CP408" i="11"/>
  <c r="K407" i="11"/>
  <c r="CP407" i="11"/>
  <c r="K406" i="11"/>
  <c r="CP406" i="11"/>
  <c r="K405" i="11"/>
  <c r="CP405" i="11"/>
  <c r="K404" i="11"/>
  <c r="CP404" i="11"/>
  <c r="K403" i="11"/>
  <c r="CP403" i="11"/>
  <c r="K402" i="11"/>
  <c r="CP402" i="11"/>
  <c r="K401" i="11"/>
  <c r="CP401" i="11"/>
  <c r="K400" i="11"/>
  <c r="CP400" i="11"/>
  <c r="K399" i="11"/>
  <c r="CP399" i="11"/>
  <c r="K398" i="11"/>
  <c r="CP398" i="11"/>
  <c r="K397" i="11"/>
  <c r="CP397" i="11"/>
  <c r="K396" i="11"/>
  <c r="CP396" i="11"/>
  <c r="K395" i="11"/>
  <c r="CP395" i="11"/>
  <c r="K394" i="11"/>
  <c r="CP394" i="11" s="1"/>
  <c r="K393" i="11"/>
  <c r="CP393" i="11" s="1"/>
  <c r="K392" i="11"/>
  <c r="CP392" i="11"/>
  <c r="K391" i="11"/>
  <c r="CP391" i="11"/>
  <c r="K390" i="11"/>
  <c r="CP390" i="11"/>
  <c r="K389" i="11"/>
  <c r="CP389" i="11"/>
  <c r="K388" i="11"/>
  <c r="CP388" i="11"/>
  <c r="K387" i="11"/>
  <c r="CP387" i="11"/>
  <c r="K386" i="11"/>
  <c r="CP386" i="11"/>
  <c r="K384" i="11"/>
  <c r="CP384" i="11"/>
  <c r="K383" i="11"/>
  <c r="CP383" i="11"/>
  <c r="K382" i="11"/>
  <c r="CP382" i="11"/>
  <c r="K381" i="11"/>
  <c r="CP381" i="11"/>
  <c r="K380" i="11"/>
  <c r="CP380" i="11"/>
  <c r="K379" i="11"/>
  <c r="CP379" i="11"/>
  <c r="K378" i="11"/>
  <c r="CP378" i="11"/>
  <c r="K377" i="11"/>
  <c r="CP377" i="11"/>
  <c r="K376" i="11"/>
  <c r="CP376" i="11"/>
  <c r="K375" i="11"/>
  <c r="CP375" i="11"/>
  <c r="K374" i="11"/>
  <c r="CP374" i="11"/>
  <c r="K373" i="11"/>
  <c r="CP373" i="11"/>
  <c r="K372" i="11"/>
  <c r="CP372" i="11"/>
  <c r="K371" i="11"/>
  <c r="CP371" i="11"/>
  <c r="K370" i="11"/>
  <c r="CP370" i="11"/>
  <c r="K369" i="11"/>
  <c r="CP369" i="11"/>
  <c r="K368" i="11"/>
  <c r="CP368" i="11"/>
  <c r="K367" i="11"/>
  <c r="CP367" i="11"/>
  <c r="K366" i="11"/>
  <c r="CP366" i="11"/>
  <c r="K365" i="11"/>
  <c r="CP365" i="11"/>
  <c r="K364" i="11"/>
  <c r="CP364" i="11"/>
  <c r="K363" i="11"/>
  <c r="CP363" i="11" s="1"/>
  <c r="K362" i="11"/>
  <c r="CP362" i="11" s="1"/>
  <c r="K361" i="11"/>
  <c r="CP361" i="11"/>
  <c r="K360" i="11"/>
  <c r="CP360" i="11"/>
  <c r="K359" i="11"/>
  <c r="CP359" i="11"/>
  <c r="K358" i="11"/>
  <c r="CP358" i="11"/>
  <c r="K357" i="11"/>
  <c r="CP357" i="11"/>
  <c r="K356" i="11"/>
  <c r="CP356" i="11"/>
  <c r="K355" i="11"/>
  <c r="CP355" i="11"/>
  <c r="K354" i="11"/>
  <c r="CP354" i="11"/>
  <c r="K353" i="11"/>
  <c r="CP353" i="11"/>
  <c r="K352" i="11"/>
  <c r="CP352" i="11"/>
  <c r="K351" i="11"/>
  <c r="CP351" i="11"/>
  <c r="K350" i="11"/>
  <c r="CP350" i="11"/>
  <c r="K349" i="11"/>
  <c r="CP349" i="11"/>
  <c r="K348" i="11"/>
  <c r="CP348" i="11"/>
  <c r="K347" i="11"/>
  <c r="CP347" i="11" s="1"/>
  <c r="K346" i="11"/>
  <c r="CP346" i="11"/>
  <c r="K345" i="11"/>
  <c r="CP345" i="11"/>
  <c r="K344" i="11"/>
  <c r="CP344" i="11"/>
  <c r="K343" i="11"/>
  <c r="CP343" i="11"/>
  <c r="K342" i="11"/>
  <c r="CP342" i="11"/>
  <c r="K341" i="11"/>
  <c r="CP341" i="11"/>
  <c r="K340" i="11"/>
  <c r="CP340" i="11"/>
  <c r="K339" i="11"/>
  <c r="CP339" i="11"/>
  <c r="K338" i="11"/>
  <c r="CP338" i="11"/>
  <c r="K337" i="11"/>
  <c r="CP337" i="11" s="1"/>
  <c r="K336" i="11"/>
  <c r="CP336" i="11"/>
  <c r="K335" i="11"/>
  <c r="CP335" i="11"/>
  <c r="K334" i="11"/>
  <c r="CP334" i="11"/>
  <c r="K333" i="11"/>
  <c r="CP333" i="11"/>
  <c r="K332" i="11"/>
  <c r="CP332" i="11"/>
  <c r="K331" i="11"/>
  <c r="CP331" i="11"/>
  <c r="K330" i="11"/>
  <c r="CP330" i="11"/>
  <c r="K329" i="11"/>
  <c r="CP329" i="11"/>
  <c r="K328" i="11"/>
  <c r="CP328" i="11"/>
  <c r="K327" i="11"/>
  <c r="CP327" i="11"/>
  <c r="K326" i="11"/>
  <c r="CP326" i="11"/>
  <c r="K325" i="11"/>
  <c r="CP325" i="11"/>
  <c r="K324" i="11"/>
  <c r="CP324" i="11"/>
  <c r="K323" i="11"/>
  <c r="CP323" i="11"/>
  <c r="K322" i="11"/>
  <c r="CP322" i="11"/>
  <c r="K321" i="11"/>
  <c r="CP321" i="11" s="1"/>
  <c r="K320" i="11"/>
  <c r="CP320" i="11"/>
  <c r="K319" i="11"/>
  <c r="CP319" i="11"/>
  <c r="K318" i="11"/>
  <c r="CP318" i="11"/>
  <c r="K317" i="11"/>
  <c r="CP317" i="11"/>
  <c r="K316" i="11"/>
  <c r="CP316" i="11"/>
  <c r="K315" i="11"/>
  <c r="CP315" i="11"/>
  <c r="K314" i="11"/>
  <c r="CP314" i="11"/>
  <c r="K312" i="11"/>
  <c r="CP312" i="11"/>
  <c r="K311" i="11"/>
  <c r="CP311" i="11"/>
  <c r="K310" i="11"/>
  <c r="CP310" i="11"/>
  <c r="K309" i="11"/>
  <c r="CP309" i="11"/>
  <c r="K308" i="11"/>
  <c r="CP308" i="11"/>
  <c r="K307" i="11"/>
  <c r="CP307" i="11"/>
  <c r="K306" i="11"/>
  <c r="CP306" i="11"/>
  <c r="K305" i="11"/>
  <c r="CP305" i="11"/>
  <c r="K304" i="11"/>
  <c r="CP304" i="11"/>
  <c r="K303" i="11"/>
  <c r="CP303" i="11"/>
  <c r="K302" i="11"/>
  <c r="CP302" i="11"/>
  <c r="K301" i="11"/>
  <c r="CP301" i="11"/>
  <c r="K300" i="11"/>
  <c r="CP300" i="11"/>
  <c r="K299" i="11"/>
  <c r="CP299" i="11"/>
  <c r="K298" i="11"/>
  <c r="CP298" i="11"/>
  <c r="K297" i="11"/>
  <c r="CP297" i="11"/>
  <c r="K296" i="11"/>
  <c r="CP296" i="11" s="1"/>
  <c r="K295" i="11"/>
  <c r="CP295" i="11"/>
  <c r="K294" i="11"/>
  <c r="CP294" i="11"/>
  <c r="K293" i="11"/>
  <c r="CP293" i="11"/>
  <c r="K292" i="11"/>
  <c r="CP292" i="11"/>
  <c r="K291" i="11"/>
  <c r="CP291" i="11"/>
  <c r="K290" i="11"/>
  <c r="CP290" i="11"/>
  <c r="K289" i="11"/>
  <c r="CP289" i="11"/>
  <c r="K288" i="11"/>
  <c r="CP288" i="11"/>
  <c r="K287" i="11"/>
  <c r="CP287" i="11"/>
  <c r="K286" i="11"/>
  <c r="CP286" i="11"/>
  <c r="K285" i="11"/>
  <c r="CP285" i="11"/>
  <c r="K284" i="11"/>
  <c r="CP284" i="11"/>
  <c r="K283" i="11"/>
  <c r="CP283" i="11"/>
  <c r="K282" i="11"/>
  <c r="CP282" i="11"/>
  <c r="K281" i="11"/>
  <c r="CP281" i="11"/>
  <c r="K280" i="11"/>
  <c r="CP280" i="11"/>
  <c r="K279" i="11"/>
  <c r="CP279" i="11"/>
  <c r="K278" i="11"/>
  <c r="CP278" i="11"/>
  <c r="K277" i="11"/>
  <c r="CP277" i="11"/>
  <c r="K276" i="11"/>
  <c r="CP276" i="11"/>
  <c r="K275" i="11"/>
  <c r="CP275" i="11"/>
  <c r="K274" i="11"/>
  <c r="CP274" i="11" s="1"/>
  <c r="K273" i="11"/>
  <c r="CP273" i="11" s="1"/>
  <c r="K272" i="11"/>
  <c r="CP272" i="11" s="1"/>
  <c r="K271" i="11"/>
  <c r="CP271" i="11" s="1"/>
  <c r="K270" i="11"/>
  <c r="CP270" i="11" s="1"/>
  <c r="K269" i="11"/>
  <c r="CP269" i="11" s="1"/>
  <c r="K268" i="11"/>
  <c r="CP268" i="11" s="1"/>
  <c r="K267" i="11"/>
  <c r="CP267" i="11" s="1"/>
  <c r="K266" i="11"/>
  <c r="CP266" i="11" s="1"/>
  <c r="K265" i="11"/>
  <c r="CP265" i="11" s="1"/>
  <c r="K264" i="11"/>
  <c r="CP264" i="11" s="1"/>
  <c r="K263" i="11"/>
  <c r="CP263" i="11" s="1"/>
  <c r="K262" i="11"/>
  <c r="CP262" i="11" s="1"/>
  <c r="K261" i="11"/>
  <c r="CP261" i="11" s="1"/>
  <c r="K260" i="11"/>
  <c r="CP260" i="11" s="1"/>
  <c r="K259" i="11"/>
  <c r="CP259" i="11" s="1"/>
  <c r="K258" i="11"/>
  <c r="CP258" i="11" s="1"/>
  <c r="K257" i="11"/>
  <c r="CP257" i="11" s="1"/>
  <c r="K256" i="11"/>
  <c r="CP256" i="11"/>
  <c r="K255" i="11"/>
  <c r="CP255" i="11" s="1"/>
  <c r="K254" i="11"/>
  <c r="CP254" i="11"/>
  <c r="K253" i="11"/>
  <c r="CP253" i="11"/>
  <c r="K252" i="11"/>
  <c r="CP252" i="11"/>
  <c r="K251" i="11"/>
  <c r="CP251" i="11"/>
  <c r="K250" i="11"/>
  <c r="CP250" i="11"/>
  <c r="K249" i="11"/>
  <c r="CP249" i="11"/>
  <c r="K248" i="11"/>
  <c r="CP248" i="11"/>
  <c r="K247" i="11"/>
  <c r="CP247" i="11"/>
  <c r="K246" i="11"/>
  <c r="CP246" i="11"/>
  <c r="K245" i="11"/>
  <c r="CP245" i="11"/>
  <c r="K244" i="11"/>
  <c r="CP244" i="11"/>
  <c r="K243" i="11"/>
  <c r="CP243" i="11"/>
  <c r="K242" i="11"/>
  <c r="CP242" i="11"/>
  <c r="K240" i="11"/>
  <c r="CP240" i="11"/>
  <c r="K239" i="11"/>
  <c r="CP239" i="11"/>
  <c r="K238" i="11"/>
  <c r="CP238" i="11"/>
  <c r="K237" i="11"/>
  <c r="CP237" i="11"/>
  <c r="K236" i="11"/>
  <c r="CP236" i="11"/>
  <c r="K235" i="11"/>
  <c r="CP235" i="11"/>
  <c r="K234" i="11"/>
  <c r="CP234" i="11"/>
  <c r="K233" i="11"/>
  <c r="CP233" i="11" s="1"/>
  <c r="K232" i="11"/>
  <c r="CP232" i="11" s="1"/>
  <c r="K231" i="11"/>
  <c r="CP231" i="11" s="1"/>
  <c r="K230" i="11"/>
  <c r="CP230" i="11" s="1"/>
  <c r="K229" i="11"/>
  <c r="CP229" i="11" s="1"/>
  <c r="K228" i="11"/>
  <c r="CP228" i="11" s="1"/>
  <c r="K227" i="11"/>
  <c r="CP227" i="11" s="1"/>
  <c r="K226" i="11"/>
  <c r="CP226" i="11" s="1"/>
  <c r="K225" i="11"/>
  <c r="CP225" i="11" s="1"/>
  <c r="K224" i="11"/>
  <c r="CP224" i="11" s="1"/>
  <c r="K223" i="11"/>
  <c r="CP223" i="11"/>
  <c r="K222" i="11"/>
  <c r="CP222" i="11"/>
  <c r="K221" i="11"/>
  <c r="CP221" i="11" s="1"/>
  <c r="K220" i="11"/>
  <c r="CP220" i="11" s="1"/>
  <c r="K219" i="11"/>
  <c r="CP219" i="11" s="1"/>
  <c r="K218" i="11"/>
  <c r="CP218" i="11" s="1"/>
  <c r="K217" i="11"/>
  <c r="CP217" i="11" s="1"/>
  <c r="K216" i="11"/>
  <c r="CP216" i="11"/>
  <c r="K215" i="11"/>
  <c r="CP215" i="11" s="1"/>
  <c r="K214" i="11"/>
  <c r="CP214" i="11" s="1"/>
  <c r="K213" i="11"/>
  <c r="CP213" i="11" s="1"/>
  <c r="K212" i="11"/>
  <c r="CP212" i="11" s="1"/>
  <c r="K211" i="11"/>
  <c r="CP211" i="11" s="1"/>
  <c r="K210" i="11"/>
  <c r="CP210" i="11" s="1"/>
  <c r="K209" i="11"/>
  <c r="CP209" i="11" s="1"/>
  <c r="K208" i="11"/>
  <c r="CP208" i="11"/>
  <c r="K207" i="11"/>
  <c r="CP207" i="11" s="1"/>
  <c r="K206" i="11"/>
  <c r="CP206" i="11" s="1"/>
  <c r="K205" i="11"/>
  <c r="CP205" i="11" s="1"/>
  <c r="K204" i="11"/>
  <c r="CP204" i="11" s="1"/>
  <c r="K203" i="11"/>
  <c r="CP203" i="11" s="1"/>
  <c r="K202" i="11"/>
  <c r="CP202" i="11" s="1"/>
  <c r="K201" i="11"/>
  <c r="CP201" i="11" s="1"/>
  <c r="K200" i="11"/>
  <c r="CP200" i="11" s="1"/>
  <c r="K199" i="11"/>
  <c r="CP199" i="11" s="1"/>
  <c r="K198" i="11"/>
  <c r="CP198" i="11"/>
  <c r="K197" i="11"/>
  <c r="CP197" i="11" s="1"/>
  <c r="K196" i="11"/>
  <c r="CP196" i="11" s="1"/>
  <c r="K195" i="11"/>
  <c r="CP195" i="11" s="1"/>
  <c r="K194" i="11"/>
  <c r="CP194" i="11" s="1"/>
  <c r="K193" i="11"/>
  <c r="CP193" i="11" s="1"/>
  <c r="K192" i="11"/>
  <c r="CP192" i="11"/>
  <c r="K191" i="11"/>
  <c r="CP191" i="11" s="1"/>
  <c r="K190" i="11"/>
  <c r="CP190" i="11" s="1"/>
  <c r="K189" i="11"/>
  <c r="CP189" i="11" s="1"/>
  <c r="K188" i="11"/>
  <c r="CP188" i="11" s="1"/>
  <c r="K187" i="11"/>
  <c r="CP187" i="11" s="1"/>
  <c r="K186" i="11"/>
  <c r="CP186" i="11"/>
  <c r="K185" i="11"/>
  <c r="CP185" i="11" s="1"/>
  <c r="K184" i="11"/>
  <c r="CP184" i="11" s="1"/>
  <c r="K183" i="11"/>
  <c r="CP183" i="11"/>
  <c r="K182" i="11"/>
  <c r="CP182" i="11" s="1"/>
  <c r="K181" i="11"/>
  <c r="CP181" i="11" s="1"/>
  <c r="K180" i="11"/>
  <c r="CP180" i="11" s="1"/>
  <c r="K179" i="11"/>
  <c r="CP179" i="11"/>
  <c r="K178" i="11"/>
  <c r="CP178" i="11" s="1"/>
  <c r="K177" i="11"/>
  <c r="CP177" i="11"/>
  <c r="K176" i="11"/>
  <c r="CP176" i="11"/>
  <c r="K175" i="11"/>
  <c r="CP175" i="11"/>
  <c r="K174" i="11"/>
  <c r="CP174" i="11"/>
  <c r="K173" i="11"/>
  <c r="CP173" i="11"/>
  <c r="K172" i="11"/>
  <c r="CP172" i="11"/>
  <c r="K171" i="11"/>
  <c r="CP171" i="11"/>
  <c r="K170" i="11"/>
  <c r="CP170" i="11"/>
  <c r="K99" i="11"/>
  <c r="CP99" i="11"/>
  <c r="K100" i="11"/>
  <c r="CP100" i="11"/>
  <c r="K101" i="11"/>
  <c r="CP101" i="11"/>
  <c r="K102" i="11"/>
  <c r="CP102" i="11"/>
  <c r="K103" i="11"/>
  <c r="CP103" i="11"/>
  <c r="K104" i="11"/>
  <c r="CP104" i="11"/>
  <c r="K105" i="11"/>
  <c r="CP105" i="11"/>
  <c r="K106" i="11"/>
  <c r="CP106" i="11"/>
  <c r="K107" i="11"/>
  <c r="CP107" i="11"/>
  <c r="K108" i="11"/>
  <c r="CP108" i="11"/>
  <c r="K109" i="11"/>
  <c r="CP109" i="11"/>
  <c r="K110" i="11"/>
  <c r="CP110" i="11"/>
  <c r="K111" i="11"/>
  <c r="CP111" i="11"/>
  <c r="K112" i="11"/>
  <c r="CP112" i="11"/>
  <c r="K113" i="11"/>
  <c r="CP113" i="11"/>
  <c r="K114" i="11"/>
  <c r="CP114" i="11"/>
  <c r="K115" i="11"/>
  <c r="CP115" i="11"/>
  <c r="K116" i="11"/>
  <c r="CP116" i="11"/>
  <c r="K117" i="11"/>
  <c r="CP117" i="11"/>
  <c r="K118" i="11"/>
  <c r="CP118" i="11"/>
  <c r="K119" i="11"/>
  <c r="CP119" i="11"/>
  <c r="K120" i="11"/>
  <c r="CP120" i="11"/>
  <c r="K121" i="11"/>
  <c r="CP121" i="11"/>
  <c r="K122" i="11"/>
  <c r="CP122" i="11"/>
  <c r="K123" i="11"/>
  <c r="CP123" i="11"/>
  <c r="K124" i="11"/>
  <c r="CP124" i="11"/>
  <c r="K125" i="11"/>
  <c r="CP125" i="11"/>
  <c r="K126" i="11"/>
  <c r="CP126" i="11"/>
  <c r="K127" i="11"/>
  <c r="CP127" i="11"/>
  <c r="K128" i="11"/>
  <c r="CP128" i="11"/>
  <c r="K129" i="11"/>
  <c r="CP129" i="11"/>
  <c r="K130" i="11"/>
  <c r="CP130" i="11"/>
  <c r="K131" i="11"/>
  <c r="CP131" i="11"/>
  <c r="K132" i="11"/>
  <c r="CP132" i="11"/>
  <c r="K133" i="11"/>
  <c r="CP133" i="11"/>
  <c r="K134" i="11"/>
  <c r="CP134" i="11"/>
  <c r="K135" i="11"/>
  <c r="CP135" i="11"/>
  <c r="K136" i="11"/>
  <c r="CP136" i="11"/>
  <c r="K137" i="11"/>
  <c r="CP137" i="11"/>
  <c r="K138" i="11"/>
  <c r="CP138" i="11"/>
  <c r="K139" i="11"/>
  <c r="CP139" i="11"/>
  <c r="K140" i="11"/>
  <c r="CP140" i="11"/>
  <c r="K141" i="11"/>
  <c r="CP141" i="11"/>
  <c r="K142" i="11"/>
  <c r="CP142" i="11"/>
  <c r="K143" i="11"/>
  <c r="CP143" i="11"/>
  <c r="K144" i="11"/>
  <c r="CP144" i="11"/>
  <c r="K145" i="11"/>
  <c r="CP145" i="11"/>
  <c r="K146" i="11"/>
  <c r="CP146" i="11"/>
  <c r="K147" i="11"/>
  <c r="CP147" i="11"/>
  <c r="K148" i="11"/>
  <c r="CP148" i="11"/>
  <c r="K149" i="11"/>
  <c r="CP149" i="11"/>
  <c r="K150" i="11"/>
  <c r="CP150" i="11"/>
  <c r="K151" i="11"/>
  <c r="CP151" i="11"/>
  <c r="K152" i="11"/>
  <c r="CP152" i="11"/>
  <c r="K153" i="11"/>
  <c r="CP153" i="11"/>
  <c r="K154" i="11"/>
  <c r="CP154" i="11"/>
  <c r="K155" i="11"/>
  <c r="CP155" i="11"/>
  <c r="K156" i="11"/>
  <c r="CP156" i="11" s="1"/>
  <c r="K157" i="11"/>
  <c r="CP157" i="11" s="1"/>
  <c r="K158" i="11"/>
  <c r="CP158" i="11"/>
  <c r="K159" i="11"/>
  <c r="CP159" i="11"/>
  <c r="K160" i="11"/>
  <c r="CP160" i="11"/>
  <c r="K161" i="11"/>
  <c r="CP161" i="11"/>
  <c r="K162" i="11"/>
  <c r="CP162" i="11"/>
  <c r="K163" i="11"/>
  <c r="CP163" i="11"/>
  <c r="K164" i="11"/>
  <c r="CP164" i="11"/>
  <c r="K165" i="11"/>
  <c r="CP165" i="11"/>
  <c r="K166" i="11"/>
  <c r="CP166" i="11"/>
  <c r="K167" i="11"/>
  <c r="CP167" i="11"/>
  <c r="K168" i="11"/>
  <c r="CP168" i="11"/>
  <c r="K98" i="11"/>
  <c r="CP98" i="11"/>
  <c r="K28" i="11"/>
  <c r="CP28" i="11" s="1"/>
  <c r="K29" i="11"/>
  <c r="CP29" i="11" s="1"/>
  <c r="K30" i="11"/>
  <c r="CP30" i="11"/>
  <c r="K31" i="11"/>
  <c r="CP31" i="11"/>
  <c r="K32" i="11"/>
  <c r="CP32" i="11"/>
  <c r="K33" i="11"/>
  <c r="CP33" i="11"/>
  <c r="K34" i="11"/>
  <c r="CP34" i="11"/>
  <c r="K35" i="11"/>
  <c r="CP35" i="11"/>
  <c r="K36" i="11"/>
  <c r="CP36" i="11"/>
  <c r="K37" i="11"/>
  <c r="CP37" i="11"/>
  <c r="K38" i="11"/>
  <c r="CP38" i="11"/>
  <c r="K39" i="11"/>
  <c r="CP39" i="11"/>
  <c r="K40" i="11"/>
  <c r="CP40" i="11"/>
  <c r="K41" i="11"/>
  <c r="CP41" i="11"/>
  <c r="K42" i="11"/>
  <c r="CP42" i="11"/>
  <c r="K43" i="11"/>
  <c r="CP43" i="11"/>
  <c r="K44" i="11"/>
  <c r="CP44" i="11"/>
  <c r="K45" i="11"/>
  <c r="CP45" i="11"/>
  <c r="K46" i="11"/>
  <c r="CP46" i="11"/>
  <c r="K47" i="11"/>
  <c r="CP47" i="11"/>
  <c r="K48" i="11"/>
  <c r="CP48" i="11"/>
  <c r="K49" i="11"/>
  <c r="CP49" i="11"/>
  <c r="K50" i="11"/>
  <c r="CP50" i="11"/>
  <c r="K51" i="11"/>
  <c r="CP51" i="11"/>
  <c r="K52" i="11"/>
  <c r="CP52" i="11"/>
  <c r="K53" i="11"/>
  <c r="CP53" i="11"/>
  <c r="K54" i="11"/>
  <c r="CP54" i="11"/>
  <c r="K55" i="11"/>
  <c r="CP55" i="11"/>
  <c r="K56" i="11"/>
  <c r="CP56" i="11"/>
  <c r="K57" i="11"/>
  <c r="CP57" i="11"/>
  <c r="K58" i="11"/>
  <c r="CP58" i="11"/>
  <c r="K59" i="11"/>
  <c r="CP59" i="11"/>
  <c r="K60" i="11"/>
  <c r="CP60" i="11"/>
  <c r="K61" i="11"/>
  <c r="CP61" i="11"/>
  <c r="K62" i="11"/>
  <c r="CP62" i="11"/>
  <c r="K63" i="11"/>
  <c r="CP63" i="11"/>
  <c r="K64" i="11"/>
  <c r="CP64" i="11"/>
  <c r="K65" i="11"/>
  <c r="CP65" i="11"/>
  <c r="K66" i="11"/>
  <c r="CP66" i="11"/>
  <c r="K67" i="11"/>
  <c r="CP67" i="11"/>
  <c r="K68" i="11"/>
  <c r="CP68" i="11"/>
  <c r="K69" i="11"/>
  <c r="CP69" i="11"/>
  <c r="K70" i="11"/>
  <c r="CP70" i="11"/>
  <c r="K71" i="11"/>
  <c r="CP71" i="11"/>
  <c r="K72" i="11"/>
  <c r="CP72" i="11"/>
  <c r="K73" i="11"/>
  <c r="CP73" i="11"/>
  <c r="K74" i="11"/>
  <c r="CP74" i="11"/>
  <c r="K75" i="11"/>
  <c r="CP75" i="11"/>
  <c r="K76" i="11"/>
  <c r="CP76" i="11"/>
  <c r="K77" i="11"/>
  <c r="CP77" i="11"/>
  <c r="K78" i="11"/>
  <c r="CP78" i="11"/>
  <c r="K79" i="11"/>
  <c r="CP79" i="11"/>
  <c r="K80" i="11"/>
  <c r="CP80" i="11"/>
  <c r="K81" i="11"/>
  <c r="CP81" i="11"/>
  <c r="K82" i="11"/>
  <c r="CP82" i="11"/>
  <c r="K83" i="11"/>
  <c r="CP83" i="11"/>
  <c r="K84" i="11"/>
  <c r="CP84" i="11"/>
  <c r="K85" i="11"/>
  <c r="CP85" i="11"/>
  <c r="K86" i="11"/>
  <c r="CP86" i="11"/>
  <c r="K87" i="11"/>
  <c r="CP87" i="11"/>
  <c r="K88" i="11"/>
  <c r="CP88" i="11"/>
  <c r="K89" i="11"/>
  <c r="CP89" i="11"/>
  <c r="K90" i="11"/>
  <c r="CP90" i="11"/>
  <c r="K91" i="11"/>
  <c r="CP91" i="11"/>
  <c r="K92" i="11"/>
  <c r="CP92" i="11"/>
  <c r="K93" i="11"/>
  <c r="CP93" i="11"/>
  <c r="K94" i="11"/>
  <c r="CP94" i="11"/>
  <c r="K95" i="11"/>
  <c r="CP95" i="11"/>
  <c r="K96" i="11"/>
  <c r="CP96" i="11"/>
  <c r="K27" i="11"/>
  <c r="CP27" i="11" s="1"/>
  <c r="CO97" i="11"/>
  <c r="CO169" i="11"/>
  <c r="CO241" i="11"/>
  <c r="CO313" i="11"/>
  <c r="CO385" i="11"/>
  <c r="CO457" i="11"/>
  <c r="J528" i="11"/>
  <c r="CO528" i="11" s="1"/>
  <c r="CQ528" i="11" s="1"/>
  <c r="J527" i="11"/>
  <c r="CO527" i="11" s="1"/>
  <c r="CQ527" i="11" s="1"/>
  <c r="J526" i="11"/>
  <c r="CO526" i="11" s="1"/>
  <c r="CQ526" i="11" s="1"/>
  <c r="J525" i="11"/>
  <c r="CO525" i="11"/>
  <c r="CQ525" i="11" s="1"/>
  <c r="J524" i="11"/>
  <c r="CO524" i="11" s="1"/>
  <c r="CQ524" i="11" s="1"/>
  <c r="J523" i="11"/>
  <c r="CO523" i="11" s="1"/>
  <c r="CQ523" i="11" s="1"/>
  <c r="J522" i="11"/>
  <c r="CO522" i="11" s="1"/>
  <c r="CQ522" i="11" s="1"/>
  <c r="J521" i="11"/>
  <c r="CO521" i="11" s="1"/>
  <c r="CQ521" i="11" s="1"/>
  <c r="J520" i="11"/>
  <c r="CO520" i="11" s="1"/>
  <c r="CQ520" i="11" s="1"/>
  <c r="J519" i="11"/>
  <c r="CO519" i="11" s="1"/>
  <c r="CQ519" i="11" s="1"/>
  <c r="J518" i="11"/>
  <c r="CO518" i="11" s="1"/>
  <c r="CQ518" i="11" s="1"/>
  <c r="J517" i="11"/>
  <c r="CO517" i="11" s="1"/>
  <c r="CQ517" i="11" s="1"/>
  <c r="J516" i="11"/>
  <c r="CO516" i="11" s="1"/>
  <c r="CQ516" i="11" s="1"/>
  <c r="J515" i="11"/>
  <c r="CO515" i="11" s="1"/>
  <c r="CQ515" i="11" s="1"/>
  <c r="J514" i="11"/>
  <c r="CO514" i="11" s="1"/>
  <c r="CQ514" i="11" s="1"/>
  <c r="J513" i="11"/>
  <c r="CO513" i="11" s="1"/>
  <c r="CQ513" i="11" s="1"/>
  <c r="J512" i="11"/>
  <c r="CO512" i="11" s="1"/>
  <c r="CQ512" i="11" s="1"/>
  <c r="J511" i="11"/>
  <c r="CO511" i="11" s="1"/>
  <c r="CQ511" i="11" s="1"/>
  <c r="J510" i="11"/>
  <c r="CO510" i="11" s="1"/>
  <c r="CQ510" i="11" s="1"/>
  <c r="J509" i="11"/>
  <c r="CO509" i="11" s="1"/>
  <c r="CQ509" i="11" s="1"/>
  <c r="J508" i="11"/>
  <c r="CO508" i="11" s="1"/>
  <c r="CQ508" i="11" s="1"/>
  <c r="J507" i="11"/>
  <c r="CO507" i="11" s="1"/>
  <c r="J506" i="11"/>
  <c r="CO506" i="11" s="1"/>
  <c r="CQ506" i="11" s="1"/>
  <c r="J505" i="11"/>
  <c r="CO505" i="11" s="1"/>
  <c r="CQ505" i="11" s="1"/>
  <c r="J504" i="11"/>
  <c r="CO504" i="11" s="1"/>
  <c r="CQ504" i="11" s="1"/>
  <c r="J503" i="11"/>
  <c r="CO503" i="11" s="1"/>
  <c r="CQ503" i="11" s="1"/>
  <c r="J502" i="11"/>
  <c r="CO502" i="11" s="1"/>
  <c r="CQ502" i="11" s="1"/>
  <c r="J501" i="11"/>
  <c r="CO501" i="11" s="1"/>
  <c r="CQ501" i="11" s="1"/>
  <c r="J500" i="11"/>
  <c r="CO500" i="11" s="1"/>
  <c r="CQ500" i="11" s="1"/>
  <c r="J499" i="11"/>
  <c r="CO499" i="11" s="1"/>
  <c r="CQ499" i="11" s="1"/>
  <c r="J498" i="11"/>
  <c r="CO498" i="11" s="1"/>
  <c r="CQ498" i="11" s="1"/>
  <c r="J497" i="11"/>
  <c r="CO497" i="11" s="1"/>
  <c r="CQ497" i="11" s="1"/>
  <c r="J496" i="11"/>
  <c r="CO496" i="11" s="1"/>
  <c r="CQ496" i="11" s="1"/>
  <c r="J495" i="11"/>
  <c r="CO495" i="11" s="1"/>
  <c r="CQ495" i="11" s="1"/>
  <c r="J494" i="11"/>
  <c r="CO494" i="11" s="1"/>
  <c r="CQ494" i="11" s="1"/>
  <c r="J493" i="11"/>
  <c r="CO493" i="11" s="1"/>
  <c r="CQ493" i="11" s="1"/>
  <c r="J492" i="11"/>
  <c r="CO492" i="11" s="1"/>
  <c r="CQ492" i="11" s="1"/>
  <c r="J491" i="11"/>
  <c r="CO491" i="11" s="1"/>
  <c r="CQ491" i="11" s="1"/>
  <c r="J490" i="11"/>
  <c r="CO490" i="11" s="1"/>
  <c r="J489" i="11"/>
  <c r="CO489" i="11" s="1"/>
  <c r="CQ489" i="11" s="1"/>
  <c r="J488" i="11"/>
  <c r="CO488" i="11" s="1"/>
  <c r="CQ488" i="11" s="1"/>
  <c r="J487" i="11"/>
  <c r="CO487" i="11" s="1"/>
  <c r="CQ487" i="11" s="1"/>
  <c r="J486" i="11"/>
  <c r="CO486" i="11" s="1"/>
  <c r="CQ486" i="11" s="1"/>
  <c r="J485" i="11"/>
  <c r="CO485" i="11" s="1"/>
  <c r="CQ485" i="11" s="1"/>
  <c r="J484" i="11"/>
  <c r="CO484" i="11" s="1"/>
  <c r="CQ484" i="11" s="1"/>
  <c r="J483" i="11"/>
  <c r="CO483" i="11" s="1"/>
  <c r="CQ483" i="11" s="1"/>
  <c r="J482" i="11"/>
  <c r="CO482" i="11" s="1"/>
  <c r="J481" i="11"/>
  <c r="CO481" i="11" s="1"/>
  <c r="CQ481" i="11" s="1"/>
  <c r="J480" i="11"/>
  <c r="CO480" i="11" s="1"/>
  <c r="CQ480" i="11" s="1"/>
  <c r="J479" i="11"/>
  <c r="CO479" i="11" s="1"/>
  <c r="CQ479" i="11" s="1"/>
  <c r="J478" i="11"/>
  <c r="CO478" i="11"/>
  <c r="CQ478" i="11" s="1"/>
  <c r="J477" i="11"/>
  <c r="CO477" i="11" s="1"/>
  <c r="CQ477" i="11" s="1"/>
  <c r="J476" i="11"/>
  <c r="CO476" i="11" s="1"/>
  <c r="CQ476" i="11" s="1"/>
  <c r="J475" i="11"/>
  <c r="CO475" i="11" s="1"/>
  <c r="CQ475" i="11" s="1"/>
  <c r="J474" i="11"/>
  <c r="CO474" i="11" s="1"/>
  <c r="CQ474" i="11" s="1"/>
  <c r="J473" i="11"/>
  <c r="CO473" i="11" s="1"/>
  <c r="CQ473" i="11" s="1"/>
  <c r="J472" i="11"/>
  <c r="CO472" i="11" s="1"/>
  <c r="CQ472" i="11" s="1"/>
  <c r="J471" i="11"/>
  <c r="CO471" i="11" s="1"/>
  <c r="CQ471" i="11" s="1"/>
  <c r="J470" i="11"/>
  <c r="CO470" i="11" s="1"/>
  <c r="CQ470" i="11" s="1"/>
  <c r="J469" i="11"/>
  <c r="CO469" i="11" s="1"/>
  <c r="J468" i="11"/>
  <c r="CO468" i="11" s="1"/>
  <c r="CQ468" i="11" s="1"/>
  <c r="J467" i="11"/>
  <c r="CO467" i="11" s="1"/>
  <c r="CQ467" i="11" s="1"/>
  <c r="J466" i="11"/>
  <c r="CO466" i="11" s="1"/>
  <c r="CQ466" i="11" s="1"/>
  <c r="J465" i="11"/>
  <c r="CO465" i="11" s="1"/>
  <c r="J464" i="11"/>
  <c r="CO464" i="11" s="1"/>
  <c r="CQ464" i="11" s="1"/>
  <c r="J463" i="11"/>
  <c r="CO463" i="11" s="1"/>
  <c r="CQ463" i="11" s="1"/>
  <c r="J462" i="11"/>
  <c r="CO462" i="11" s="1"/>
  <c r="CQ462" i="11" s="1"/>
  <c r="J461" i="11"/>
  <c r="CO461" i="11" s="1"/>
  <c r="CQ461" i="11" s="1"/>
  <c r="J460" i="11"/>
  <c r="CO460" i="11" s="1"/>
  <c r="CQ460" i="11" s="1"/>
  <c r="J459" i="11"/>
  <c r="CO459" i="11" s="1"/>
  <c r="CQ459" i="11" s="1"/>
  <c r="J458" i="11"/>
  <c r="CO458" i="11" s="1"/>
  <c r="J456" i="11"/>
  <c r="CO456" i="11" s="1"/>
  <c r="CQ456" i="11" s="1"/>
  <c r="J455" i="11"/>
  <c r="CO455" i="11" s="1"/>
  <c r="CQ455" i="11" s="1"/>
  <c r="J454" i="11"/>
  <c r="CO454" i="11" s="1"/>
  <c r="CQ454" i="11" s="1"/>
  <c r="J453" i="11"/>
  <c r="CO453" i="11" s="1"/>
  <c r="J452" i="11"/>
  <c r="CO452" i="11" s="1"/>
  <c r="CQ452" i="11" s="1"/>
  <c r="J451" i="11"/>
  <c r="CO451" i="11" s="1"/>
  <c r="CQ451" i="11" s="1"/>
  <c r="J450" i="11"/>
  <c r="CO450" i="11" s="1"/>
  <c r="CQ450" i="11" s="1"/>
  <c r="J449" i="11"/>
  <c r="CO449" i="11" s="1"/>
  <c r="CQ449" i="11" s="1"/>
  <c r="J448" i="11"/>
  <c r="CO448" i="11" s="1"/>
  <c r="J447" i="11"/>
  <c r="CO447" i="11" s="1"/>
  <c r="CQ447" i="11" s="1"/>
  <c r="J446" i="11"/>
  <c r="CO446" i="11" s="1"/>
  <c r="CQ446" i="11" s="1"/>
  <c r="J445" i="11"/>
  <c r="CO445" i="11" s="1"/>
  <c r="J444" i="11"/>
  <c r="CO444" i="11" s="1"/>
  <c r="CQ444" i="11" s="1"/>
  <c r="J443" i="11"/>
  <c r="CO443" i="11" s="1"/>
  <c r="CQ443" i="11" s="1"/>
  <c r="J442" i="11"/>
  <c r="CO442" i="11" s="1"/>
  <c r="CQ442" i="11" s="1"/>
  <c r="J441" i="11"/>
  <c r="CO441" i="11" s="1"/>
  <c r="CQ441" i="11" s="1"/>
  <c r="J440" i="11"/>
  <c r="CO440" i="11" s="1"/>
  <c r="CQ440" i="11" s="1"/>
  <c r="J439" i="11"/>
  <c r="CO439" i="11" s="1"/>
  <c r="CQ439" i="11" s="1"/>
  <c r="J438" i="11"/>
  <c r="CO438" i="11" s="1"/>
  <c r="CQ438" i="11" s="1"/>
  <c r="J437" i="11"/>
  <c r="CO437" i="11" s="1"/>
  <c r="CQ437" i="11" s="1"/>
  <c r="J436" i="11"/>
  <c r="CO436" i="11" s="1"/>
  <c r="CQ436" i="11" s="1"/>
  <c r="J435" i="11"/>
  <c r="CO435" i="11" s="1"/>
  <c r="CQ435" i="11" s="1"/>
  <c r="J434" i="11"/>
  <c r="CO434" i="11" s="1"/>
  <c r="CQ434" i="11" s="1"/>
  <c r="J433" i="11"/>
  <c r="CO433" i="11" s="1"/>
  <c r="J432" i="11"/>
  <c r="CO432" i="11" s="1"/>
  <c r="CQ432" i="11" s="1"/>
  <c r="J431" i="11"/>
  <c r="CO431" i="11" s="1"/>
  <c r="CQ431" i="11" s="1"/>
  <c r="J430" i="11"/>
  <c r="CO430" i="11" s="1"/>
  <c r="CQ430" i="11" s="1"/>
  <c r="J429" i="11"/>
  <c r="CO429" i="11" s="1"/>
  <c r="CQ429" i="11" s="1"/>
  <c r="J428" i="11"/>
  <c r="CO428" i="11" s="1"/>
  <c r="CQ428" i="11" s="1"/>
  <c r="J427" i="11"/>
  <c r="CO427" i="11" s="1"/>
  <c r="CQ427" i="11" s="1"/>
  <c r="J426" i="11"/>
  <c r="CO426" i="11" s="1"/>
  <c r="CQ426" i="11" s="1"/>
  <c r="J425" i="11"/>
  <c r="CO425" i="11" s="1"/>
  <c r="CQ425" i="11" s="1"/>
  <c r="J424" i="11"/>
  <c r="CO424" i="11" s="1"/>
  <c r="CQ424" i="11" s="1"/>
  <c r="J423" i="11"/>
  <c r="CO423" i="11" s="1"/>
  <c r="CQ423" i="11" s="1"/>
  <c r="J422" i="11"/>
  <c r="CO422" i="11" s="1"/>
  <c r="CQ422" i="11" s="1"/>
  <c r="J421" i="11"/>
  <c r="CO421" i="11" s="1"/>
  <c r="CQ421" i="11" s="1"/>
  <c r="J420" i="11"/>
  <c r="CO420" i="11" s="1"/>
  <c r="CQ420" i="11" s="1"/>
  <c r="J419" i="11"/>
  <c r="CO419" i="11" s="1"/>
  <c r="CQ419" i="11" s="1"/>
  <c r="J418" i="11"/>
  <c r="CO418" i="11" s="1"/>
  <c r="CQ418" i="11" s="1"/>
  <c r="J417" i="11"/>
  <c r="CO417" i="11" s="1"/>
  <c r="CQ417" i="11" s="1"/>
  <c r="J416" i="11"/>
  <c r="CO416" i="11" s="1"/>
  <c r="CQ416" i="11" s="1"/>
  <c r="J415" i="11"/>
  <c r="CO415" i="11" s="1"/>
  <c r="CQ415" i="11" s="1"/>
  <c r="J414" i="11"/>
  <c r="CO414" i="11" s="1"/>
  <c r="CQ414" i="11" s="1"/>
  <c r="J413" i="11"/>
  <c r="CO413" i="11" s="1"/>
  <c r="CQ413" i="11" s="1"/>
  <c r="J412" i="11"/>
  <c r="CO412" i="11" s="1"/>
  <c r="CQ412" i="11" s="1"/>
  <c r="J411" i="11"/>
  <c r="CO411" i="11" s="1"/>
  <c r="CQ411" i="11" s="1"/>
  <c r="J410" i="11"/>
  <c r="CO410" i="11" s="1"/>
  <c r="CQ410" i="11" s="1"/>
  <c r="J409" i="11"/>
  <c r="CO409" i="11" s="1"/>
  <c r="CQ409" i="11" s="1"/>
  <c r="J408" i="11"/>
  <c r="CO408" i="11" s="1"/>
  <c r="CQ408" i="11" s="1"/>
  <c r="J407" i="11"/>
  <c r="CO407" i="11" s="1"/>
  <c r="CQ407" i="11" s="1"/>
  <c r="J406" i="11"/>
  <c r="CO406" i="11" s="1"/>
  <c r="CQ406" i="11" s="1"/>
  <c r="J405" i="11"/>
  <c r="CO405" i="11" s="1"/>
  <c r="J404" i="11"/>
  <c r="CO404" i="11" s="1"/>
  <c r="CQ404" i="11" s="1"/>
  <c r="J403" i="11"/>
  <c r="CO403" i="11" s="1"/>
  <c r="CQ403" i="11" s="1"/>
  <c r="J402" i="11"/>
  <c r="CO402" i="11" s="1"/>
  <c r="CQ402" i="11" s="1"/>
  <c r="J401" i="11"/>
  <c r="CO401" i="11"/>
  <c r="CQ401" i="11" s="1"/>
  <c r="J400" i="11"/>
  <c r="CO400" i="11" s="1"/>
  <c r="CQ400" i="11" s="1"/>
  <c r="J399" i="11"/>
  <c r="CO399" i="11" s="1"/>
  <c r="CQ399" i="11" s="1"/>
  <c r="J398" i="11"/>
  <c r="CO398" i="11" s="1"/>
  <c r="CQ398" i="11" s="1"/>
  <c r="J397" i="11"/>
  <c r="CO397" i="11" s="1"/>
  <c r="CQ397" i="11" s="1"/>
  <c r="J396" i="11"/>
  <c r="CO396" i="11" s="1"/>
  <c r="CQ396" i="11" s="1"/>
  <c r="J395" i="11"/>
  <c r="CO395" i="11" s="1"/>
  <c r="CQ395" i="11" s="1"/>
  <c r="J394" i="11"/>
  <c r="CO394" i="11" s="1"/>
  <c r="CQ394" i="11" s="1"/>
  <c r="J393" i="11"/>
  <c r="CO393" i="11" s="1"/>
  <c r="CQ393" i="11" s="1"/>
  <c r="J392" i="11"/>
  <c r="CO392" i="11" s="1"/>
  <c r="CQ392" i="11" s="1"/>
  <c r="J391" i="11"/>
  <c r="CO391" i="11" s="1"/>
  <c r="CQ391" i="11" s="1"/>
  <c r="J390" i="11"/>
  <c r="CO390" i="11" s="1"/>
  <c r="CQ390" i="11" s="1"/>
  <c r="J389" i="11"/>
  <c r="CO389" i="11" s="1"/>
  <c r="CQ389" i="11" s="1"/>
  <c r="J388" i="11"/>
  <c r="CO388" i="11" s="1"/>
  <c r="CQ388" i="11" s="1"/>
  <c r="J387" i="11"/>
  <c r="CO387" i="11" s="1"/>
  <c r="CQ387" i="11" s="1"/>
  <c r="J386" i="11"/>
  <c r="CO386" i="11" s="1"/>
  <c r="CQ386" i="11" s="1"/>
  <c r="J384" i="11"/>
  <c r="CO384" i="11" s="1"/>
  <c r="J383" i="11"/>
  <c r="CO383" i="11" s="1"/>
  <c r="CQ383" i="11" s="1"/>
  <c r="J382" i="11"/>
  <c r="CO382" i="11" s="1"/>
  <c r="CQ382" i="11" s="1"/>
  <c r="J381" i="11"/>
  <c r="CO381" i="11" s="1"/>
  <c r="CQ381" i="11" s="1"/>
  <c r="J380" i="11"/>
  <c r="CO380" i="11" s="1"/>
  <c r="J379" i="11"/>
  <c r="CO379" i="11" s="1"/>
  <c r="CQ379" i="11" s="1"/>
  <c r="J378" i="11"/>
  <c r="CO378" i="11" s="1"/>
  <c r="CQ378" i="11" s="1"/>
  <c r="J377" i="11"/>
  <c r="CO377" i="11" s="1"/>
  <c r="CQ377" i="11" s="1"/>
  <c r="J376" i="11"/>
  <c r="CO376" i="11" s="1"/>
  <c r="CQ376" i="11" s="1"/>
  <c r="J375" i="11"/>
  <c r="CO375" i="11" s="1"/>
  <c r="CQ375" i="11" s="1"/>
  <c r="J374" i="11"/>
  <c r="CO374" i="11" s="1"/>
  <c r="CQ374" i="11" s="1"/>
  <c r="J373" i="11"/>
  <c r="CO373" i="11" s="1"/>
  <c r="CQ373" i="11" s="1"/>
  <c r="J372" i="11"/>
  <c r="CO372" i="11" s="1"/>
  <c r="CQ372" i="11" s="1"/>
  <c r="J371" i="11"/>
  <c r="CO371" i="11" s="1"/>
  <c r="CQ371" i="11" s="1"/>
  <c r="J370" i="11"/>
  <c r="CO370" i="11" s="1"/>
  <c r="CQ370" i="11" s="1"/>
  <c r="J369" i="11"/>
  <c r="CO369" i="11" s="1"/>
  <c r="CQ369" i="11" s="1"/>
  <c r="J368" i="11"/>
  <c r="CO368" i="11" s="1"/>
  <c r="CQ368" i="11" s="1"/>
  <c r="J367" i="11"/>
  <c r="CO367" i="11" s="1"/>
  <c r="J366" i="11"/>
  <c r="CO366" i="11" s="1"/>
  <c r="CQ366" i="11" s="1"/>
  <c r="J365" i="11"/>
  <c r="CO365" i="11" s="1"/>
  <c r="CQ365" i="11" s="1"/>
  <c r="J364" i="11"/>
  <c r="CO364" i="11" s="1"/>
  <c r="CQ364" i="11" s="1"/>
  <c r="J363" i="11"/>
  <c r="CO363" i="11" s="1"/>
  <c r="CQ363" i="11" s="1"/>
  <c r="J362" i="11"/>
  <c r="CO362" i="11" s="1"/>
  <c r="CQ362" i="11" s="1"/>
  <c r="J361" i="11"/>
  <c r="CO361" i="11" s="1"/>
  <c r="CQ361" i="11" s="1"/>
  <c r="J360" i="11"/>
  <c r="CO360" i="11" s="1"/>
  <c r="J359" i="11"/>
  <c r="CO359" i="11" s="1"/>
  <c r="CQ359" i="11" s="1"/>
  <c r="J358" i="11"/>
  <c r="CO358" i="11" s="1"/>
  <c r="CQ358" i="11" s="1"/>
  <c r="J357" i="11"/>
  <c r="CO357" i="11" s="1"/>
  <c r="CQ357" i="11" s="1"/>
  <c r="J356" i="11"/>
  <c r="CO356" i="11" s="1"/>
  <c r="CQ356" i="11" s="1"/>
  <c r="J355" i="11"/>
  <c r="CO355" i="11" s="1"/>
  <c r="CQ355" i="11" s="1"/>
  <c r="J354" i="11"/>
  <c r="CO354" i="11" s="1"/>
  <c r="CQ354" i="11" s="1"/>
  <c r="J353" i="11"/>
  <c r="CO353" i="11" s="1"/>
  <c r="CQ353" i="11" s="1"/>
  <c r="J352" i="11"/>
  <c r="CO352" i="11" s="1"/>
  <c r="CQ352" i="11" s="1"/>
  <c r="J351" i="11"/>
  <c r="CO351" i="11" s="1"/>
  <c r="CQ351" i="11" s="1"/>
  <c r="J350" i="11"/>
  <c r="CO350" i="11" s="1"/>
  <c r="CQ350" i="11" s="1"/>
  <c r="J349" i="11"/>
  <c r="CO349" i="11" s="1"/>
  <c r="CQ349" i="11" s="1"/>
  <c r="J348" i="11"/>
  <c r="CO348" i="11" s="1"/>
  <c r="CQ348" i="11" s="1"/>
  <c r="J347" i="11"/>
  <c r="CO347" i="11" s="1"/>
  <c r="CQ347" i="11" s="1"/>
  <c r="J346" i="11"/>
  <c r="CO346" i="11" s="1"/>
  <c r="CQ346" i="11" s="1"/>
  <c r="J345" i="11"/>
  <c r="CO345" i="11" s="1"/>
  <c r="CQ345" i="11" s="1"/>
  <c r="J344" i="11"/>
  <c r="CO344" i="11" s="1"/>
  <c r="CQ344" i="11" s="1"/>
  <c r="J343" i="11"/>
  <c r="CO343" i="11"/>
  <c r="CQ343" i="11" s="1"/>
  <c r="J342" i="11"/>
  <c r="CO342" i="11" s="1"/>
  <c r="CQ342" i="11" s="1"/>
  <c r="J341" i="11"/>
  <c r="CO341" i="11" s="1"/>
  <c r="CQ341" i="11" s="1"/>
  <c r="J340" i="11"/>
  <c r="CO340" i="11" s="1"/>
  <c r="CQ340" i="11" s="1"/>
  <c r="J339" i="11"/>
  <c r="CO339" i="11" s="1"/>
  <c r="J338" i="11"/>
  <c r="CO338" i="11" s="1"/>
  <c r="J337" i="11"/>
  <c r="CO337" i="11" s="1"/>
  <c r="CQ337" i="11" s="1"/>
  <c r="J336" i="11"/>
  <c r="CO336" i="11" s="1"/>
  <c r="CQ336" i="11" s="1"/>
  <c r="J335" i="11"/>
  <c r="CO335" i="11" s="1"/>
  <c r="CQ335" i="11" s="1"/>
  <c r="J334" i="11"/>
  <c r="CO334" i="11" s="1"/>
  <c r="CQ334" i="11" s="1"/>
  <c r="J333" i="11"/>
  <c r="CO333" i="11" s="1"/>
  <c r="CQ333" i="11" s="1"/>
  <c r="J332" i="11"/>
  <c r="CO332" i="11" s="1"/>
  <c r="J331" i="11"/>
  <c r="CO331" i="11" s="1"/>
  <c r="CQ331" i="11" s="1"/>
  <c r="J330" i="11"/>
  <c r="CO330" i="11" s="1"/>
  <c r="CQ330" i="11" s="1"/>
  <c r="J329" i="11"/>
  <c r="CO329" i="11" s="1"/>
  <c r="CQ329" i="11" s="1"/>
  <c r="J328" i="11"/>
  <c r="CO328" i="11" s="1"/>
  <c r="CQ328" i="11" s="1"/>
  <c r="J327" i="11"/>
  <c r="CO327" i="11" s="1"/>
  <c r="CQ327" i="11" s="1"/>
  <c r="J326" i="11"/>
  <c r="CO326" i="11" s="1"/>
  <c r="CQ326" i="11" s="1"/>
  <c r="J325" i="11"/>
  <c r="CO325" i="11" s="1"/>
  <c r="CQ325" i="11" s="1"/>
  <c r="J324" i="11"/>
  <c r="CO324" i="11" s="1"/>
  <c r="CQ324" i="11" s="1"/>
  <c r="J323" i="11"/>
  <c r="CO323" i="11" s="1"/>
  <c r="CQ323" i="11" s="1"/>
  <c r="J322" i="11"/>
  <c r="CO322" i="11" s="1"/>
  <c r="J321" i="11"/>
  <c r="CO321" i="11" s="1"/>
  <c r="CQ321" i="11" s="1"/>
  <c r="J320" i="11"/>
  <c r="CO320" i="11" s="1"/>
  <c r="J319" i="11"/>
  <c r="CO319" i="11" s="1"/>
  <c r="CQ319" i="11" s="1"/>
  <c r="J318" i="11"/>
  <c r="CO318" i="11" s="1"/>
  <c r="CQ318" i="11" s="1"/>
  <c r="J317" i="11"/>
  <c r="CO317" i="11" s="1"/>
  <c r="CQ317" i="11" s="1"/>
  <c r="J316" i="11"/>
  <c r="CO316" i="11" s="1"/>
  <c r="J315" i="11"/>
  <c r="CO315" i="11" s="1"/>
  <c r="CQ315" i="11" s="1"/>
  <c r="J314" i="11"/>
  <c r="CO314" i="11" s="1"/>
  <c r="CQ314" i="11" s="1"/>
  <c r="J312" i="11"/>
  <c r="CO312" i="11" s="1"/>
  <c r="CQ312" i="11" s="1"/>
  <c r="J311" i="11"/>
  <c r="CO311" i="11" s="1"/>
  <c r="CQ311" i="11" s="1"/>
  <c r="J310" i="11"/>
  <c r="CO310" i="11" s="1"/>
  <c r="CQ310" i="11" s="1"/>
  <c r="J309" i="11"/>
  <c r="CO309" i="11" s="1"/>
  <c r="CQ309" i="11" s="1"/>
  <c r="J308" i="11"/>
  <c r="CO308" i="11" s="1"/>
  <c r="CQ308" i="11" s="1"/>
  <c r="J307" i="11"/>
  <c r="CO307" i="11" s="1"/>
  <c r="CQ307" i="11" s="1"/>
  <c r="J306" i="11"/>
  <c r="CO306" i="11" s="1"/>
  <c r="J305" i="11"/>
  <c r="CO305" i="11" s="1"/>
  <c r="CQ305" i="11" s="1"/>
  <c r="J304" i="11"/>
  <c r="CO304" i="11" s="1"/>
  <c r="CQ304" i="11" s="1"/>
  <c r="J303" i="11"/>
  <c r="CO303" i="11" s="1"/>
  <c r="J302" i="11"/>
  <c r="CO302" i="11" s="1"/>
  <c r="CQ302" i="11" s="1"/>
  <c r="J301" i="11"/>
  <c r="CO301" i="11" s="1"/>
  <c r="CQ301" i="11" s="1"/>
  <c r="J300" i="11"/>
  <c r="CO300" i="11" s="1"/>
  <c r="CQ300" i="11" s="1"/>
  <c r="J299" i="11"/>
  <c r="CO299" i="11" s="1"/>
  <c r="CQ299" i="11" s="1"/>
  <c r="J298" i="11"/>
  <c r="CO298" i="11" s="1"/>
  <c r="CQ298" i="11" s="1"/>
  <c r="J297" i="11"/>
  <c r="CO297" i="11" s="1"/>
  <c r="CQ297" i="11" s="1"/>
  <c r="J296" i="11"/>
  <c r="CO296" i="11" s="1"/>
  <c r="CQ296" i="11" s="1"/>
  <c r="J295" i="11"/>
  <c r="CO295" i="11" s="1"/>
  <c r="CQ295" i="11" s="1"/>
  <c r="J294" i="11"/>
  <c r="CO294" i="11" s="1"/>
  <c r="J293" i="11"/>
  <c r="CO293" i="11" s="1"/>
  <c r="CQ293" i="11" s="1"/>
  <c r="J292" i="11"/>
  <c r="CO292" i="11" s="1"/>
  <c r="CQ292" i="11" s="1"/>
  <c r="J291" i="11"/>
  <c r="CO291" i="11" s="1"/>
  <c r="CQ291" i="11" s="1"/>
  <c r="J290" i="11"/>
  <c r="CO290" i="11" s="1"/>
  <c r="J289" i="11"/>
  <c r="CO289" i="11" s="1"/>
  <c r="CQ289" i="11" s="1"/>
  <c r="J288" i="11"/>
  <c r="CO288" i="11" s="1"/>
  <c r="CQ288" i="11" s="1"/>
  <c r="J287" i="11"/>
  <c r="CO287" i="11" s="1"/>
  <c r="CQ287" i="11" s="1"/>
  <c r="J286" i="11"/>
  <c r="CO286" i="11" s="1"/>
  <c r="CQ286" i="11" s="1"/>
  <c r="J285" i="11"/>
  <c r="CO285" i="11" s="1"/>
  <c r="CQ285" i="11" s="1"/>
  <c r="J284" i="11"/>
  <c r="CO284" i="11" s="1"/>
  <c r="CQ284" i="11" s="1"/>
  <c r="J283" i="11"/>
  <c r="CO283" i="11" s="1"/>
  <c r="CQ283" i="11" s="1"/>
  <c r="J282" i="11"/>
  <c r="CO282" i="11" s="1"/>
  <c r="CQ282" i="11" s="1"/>
  <c r="J281" i="11"/>
  <c r="CO281" i="11" s="1"/>
  <c r="CQ281" i="11" s="1"/>
  <c r="J280" i="11"/>
  <c r="CO280" i="11" s="1"/>
  <c r="CQ280" i="11" s="1"/>
  <c r="J279" i="11"/>
  <c r="CO279" i="11" s="1"/>
  <c r="CQ279" i="11" s="1"/>
  <c r="J278" i="11"/>
  <c r="CO278" i="11" s="1"/>
  <c r="J277" i="11"/>
  <c r="CO277" i="11" s="1"/>
  <c r="CQ277" i="11" s="1"/>
  <c r="J276" i="11"/>
  <c r="CO276" i="11" s="1"/>
  <c r="CQ276" i="11" s="1"/>
  <c r="J275" i="11"/>
  <c r="CO275" i="11" s="1"/>
  <c r="CQ275" i="11" s="1"/>
  <c r="J274" i="11"/>
  <c r="CO274" i="11" s="1"/>
  <c r="CQ274" i="11" s="1"/>
  <c r="J273" i="11"/>
  <c r="CO273" i="11" s="1"/>
  <c r="J272" i="11"/>
  <c r="CO272" i="11" s="1"/>
  <c r="CQ272" i="11" s="1"/>
  <c r="J271" i="11"/>
  <c r="CO271" i="11" s="1"/>
  <c r="CQ271" i="11" s="1"/>
  <c r="J270" i="11"/>
  <c r="CO270" i="11" s="1"/>
  <c r="CQ270" i="11" s="1"/>
  <c r="J269" i="11"/>
  <c r="CO269" i="11" s="1"/>
  <c r="CQ269" i="11" s="1"/>
  <c r="J268" i="11"/>
  <c r="CO268" i="11" s="1"/>
  <c r="CQ268" i="11" s="1"/>
  <c r="J267" i="11"/>
  <c r="CO267" i="11" s="1"/>
  <c r="J266" i="11"/>
  <c r="CO266" i="11" s="1"/>
  <c r="CQ266" i="11" s="1"/>
  <c r="J265" i="11"/>
  <c r="CO265" i="11" s="1"/>
  <c r="CQ265" i="11" s="1"/>
  <c r="J264" i="11"/>
  <c r="CO264" i="11" s="1"/>
  <c r="CQ264" i="11" s="1"/>
  <c r="J263" i="11"/>
  <c r="CO263" i="11" s="1"/>
  <c r="CQ263" i="11" s="1"/>
  <c r="J262" i="11"/>
  <c r="CO262" i="11" s="1"/>
  <c r="CQ262" i="11" s="1"/>
  <c r="J261" i="11"/>
  <c r="CO261" i="11" s="1"/>
  <c r="CQ261" i="11" s="1"/>
  <c r="J260" i="11"/>
  <c r="CO260" i="11" s="1"/>
  <c r="CQ260" i="11" s="1"/>
  <c r="J259" i="11"/>
  <c r="CO259" i="11" s="1"/>
  <c r="CQ259" i="11" s="1"/>
  <c r="J258" i="11"/>
  <c r="CO258" i="11" s="1"/>
  <c r="CQ258" i="11" s="1"/>
  <c r="J257" i="11"/>
  <c r="CO257" i="11" s="1"/>
  <c r="J256" i="11"/>
  <c r="CO256" i="11" s="1"/>
  <c r="CQ256" i="11" s="1"/>
  <c r="J255" i="11"/>
  <c r="CO255" i="11" s="1"/>
  <c r="J254" i="11"/>
  <c r="CO254" i="11" s="1"/>
  <c r="CQ254" i="11" s="1"/>
  <c r="J253" i="11"/>
  <c r="CO253" i="11" s="1"/>
  <c r="CQ253" i="11" s="1"/>
  <c r="J252" i="11"/>
  <c r="CO252" i="11" s="1"/>
  <c r="CQ252" i="11" s="1"/>
  <c r="J251" i="11"/>
  <c r="CO251" i="11" s="1"/>
  <c r="J250" i="11"/>
  <c r="CO250" i="11" s="1"/>
  <c r="CQ250" i="11" s="1"/>
  <c r="J249" i="11"/>
  <c r="CO249" i="11" s="1"/>
  <c r="CQ249" i="11" s="1"/>
  <c r="J248" i="11"/>
  <c r="CO248" i="11" s="1"/>
  <c r="CQ248" i="11" s="1"/>
  <c r="J247" i="11"/>
  <c r="CO247" i="11" s="1"/>
  <c r="CQ247" i="11" s="1"/>
  <c r="J246" i="11"/>
  <c r="CO246" i="11" s="1"/>
  <c r="CQ246" i="11" s="1"/>
  <c r="J245" i="11"/>
  <c r="CO245" i="11" s="1"/>
  <c r="CQ245" i="11" s="1"/>
  <c r="J244" i="11"/>
  <c r="CO244" i="11" s="1"/>
  <c r="CQ244" i="11" s="1"/>
  <c r="J243" i="11"/>
  <c r="CO243" i="11" s="1"/>
  <c r="CQ243" i="11" s="1"/>
  <c r="J242" i="11"/>
  <c r="CO242" i="11" s="1"/>
  <c r="J240" i="11"/>
  <c r="CO240" i="11" s="1"/>
  <c r="CQ240" i="11" s="1"/>
  <c r="J239" i="11"/>
  <c r="CO239" i="11" s="1"/>
  <c r="CQ239" i="11" s="1"/>
  <c r="J238" i="11"/>
  <c r="CO238" i="11" s="1"/>
  <c r="J237" i="11"/>
  <c r="CO237" i="11" s="1"/>
  <c r="CQ237" i="11" s="1"/>
  <c r="J236" i="11"/>
  <c r="CO236" i="11" s="1"/>
  <c r="CQ236" i="11" s="1"/>
  <c r="J235" i="11"/>
  <c r="CO235" i="11" s="1"/>
  <c r="CQ235" i="11" s="1"/>
  <c r="J234" i="11"/>
  <c r="CO234" i="11" s="1"/>
  <c r="CQ234" i="11" s="1"/>
  <c r="J233" i="11"/>
  <c r="CO233" i="11" s="1"/>
  <c r="CQ233" i="11" s="1"/>
  <c r="J232" i="11"/>
  <c r="CO232" i="11" s="1"/>
  <c r="CQ232" i="11" s="1"/>
  <c r="J231" i="11"/>
  <c r="CO231" i="11" s="1"/>
  <c r="CQ231" i="11" s="1"/>
  <c r="J230" i="11"/>
  <c r="CO230" i="11" s="1"/>
  <c r="CQ230" i="11" s="1"/>
  <c r="J229" i="11"/>
  <c r="CO229" i="11" s="1"/>
  <c r="J228" i="11"/>
  <c r="CO228" i="11" s="1"/>
  <c r="CQ228" i="11" s="1"/>
  <c r="J227" i="11"/>
  <c r="CO227" i="11" s="1"/>
  <c r="CQ227" i="11" s="1"/>
  <c r="J226" i="11"/>
  <c r="CO226" i="11" s="1"/>
  <c r="CQ226" i="11" s="1"/>
  <c r="J225" i="11"/>
  <c r="CO225" i="11" s="1"/>
  <c r="CQ225" i="11" s="1"/>
  <c r="J224" i="11"/>
  <c r="CO224" i="11" s="1"/>
  <c r="CQ224" i="11" s="1"/>
  <c r="J223" i="11"/>
  <c r="CO223" i="11" s="1"/>
  <c r="CQ223" i="11" s="1"/>
  <c r="J222" i="11"/>
  <c r="CO222" i="11" s="1"/>
  <c r="CQ222" i="11" s="1"/>
  <c r="J221" i="11"/>
  <c r="CO221" i="11" s="1"/>
  <c r="CQ221" i="11" s="1"/>
  <c r="J220" i="11"/>
  <c r="CO220" i="11" s="1"/>
  <c r="CQ220" i="11" s="1"/>
  <c r="J219" i="11"/>
  <c r="CO219" i="11" s="1"/>
  <c r="CQ219" i="11" s="1"/>
  <c r="J218" i="11"/>
  <c r="CO218" i="11" s="1"/>
  <c r="CQ218" i="11" s="1"/>
  <c r="J217" i="11"/>
  <c r="CO217" i="11" s="1"/>
  <c r="CQ217" i="11" s="1"/>
  <c r="J216" i="11"/>
  <c r="CO216" i="11" s="1"/>
  <c r="CQ216" i="11" s="1"/>
  <c r="J215" i="11"/>
  <c r="CO215" i="11" s="1"/>
  <c r="CQ215" i="11" s="1"/>
  <c r="J214" i="11"/>
  <c r="CO214" i="11" s="1"/>
  <c r="CQ214" i="11" s="1"/>
  <c r="J213" i="11"/>
  <c r="CO213" i="11" s="1"/>
  <c r="J212" i="11"/>
  <c r="CO212" i="11" s="1"/>
  <c r="CQ212" i="11" s="1"/>
  <c r="J211" i="11"/>
  <c r="CO211" i="11" s="1"/>
  <c r="CQ211" i="11" s="1"/>
  <c r="J210" i="11"/>
  <c r="CO210" i="11" s="1"/>
  <c r="CQ210" i="11" s="1"/>
  <c r="J209" i="11"/>
  <c r="CO209" i="11" s="1"/>
  <c r="CQ209" i="11" s="1"/>
  <c r="J208" i="11"/>
  <c r="CO208" i="11" s="1"/>
  <c r="CQ208" i="11" s="1"/>
  <c r="J207" i="11"/>
  <c r="CO207" i="11" s="1"/>
  <c r="CQ207" i="11" s="1"/>
  <c r="J206" i="11"/>
  <c r="CO206" i="11" s="1"/>
  <c r="CQ206" i="11" s="1"/>
  <c r="J205" i="11"/>
  <c r="CO205" i="11" s="1"/>
  <c r="CQ205" i="11" s="1"/>
  <c r="J204" i="11"/>
  <c r="CO204" i="11" s="1"/>
  <c r="CQ204" i="11" s="1"/>
  <c r="J203" i="11"/>
  <c r="CO203" i="11" s="1"/>
  <c r="CQ203" i="11" s="1"/>
  <c r="J202" i="11"/>
  <c r="CO202" i="11" s="1"/>
  <c r="CQ202" i="11" s="1"/>
  <c r="J201" i="11"/>
  <c r="CO201" i="11" s="1"/>
  <c r="CQ201" i="11" s="1"/>
  <c r="J200" i="11"/>
  <c r="CO200" i="11" s="1"/>
  <c r="CQ200" i="11" s="1"/>
  <c r="J199" i="11"/>
  <c r="CO199" i="11" s="1"/>
  <c r="CQ199" i="11" s="1"/>
  <c r="J198" i="11"/>
  <c r="CO198" i="11" s="1"/>
  <c r="CQ198" i="11" s="1"/>
  <c r="J197" i="11"/>
  <c r="CO197" i="11" s="1"/>
  <c r="CQ197" i="11" s="1"/>
  <c r="J196" i="11"/>
  <c r="CO196" i="11" s="1"/>
  <c r="CQ196" i="11" s="1"/>
  <c r="J195" i="11"/>
  <c r="CO195" i="11" s="1"/>
  <c r="CQ195" i="11" s="1"/>
  <c r="J194" i="11"/>
  <c r="CO194" i="11" s="1"/>
  <c r="CQ194" i="11" s="1"/>
  <c r="J193" i="11"/>
  <c r="CO193" i="11" s="1"/>
  <c r="CQ193" i="11" s="1"/>
  <c r="J192" i="11"/>
  <c r="CO192" i="11" s="1"/>
  <c r="CQ192" i="11" s="1"/>
  <c r="J191" i="11"/>
  <c r="CO191" i="11" s="1"/>
  <c r="CQ191" i="11" s="1"/>
  <c r="J190" i="11"/>
  <c r="CO190" i="11" s="1"/>
  <c r="CQ190" i="11" s="1"/>
  <c r="J189" i="11"/>
  <c r="CO189" i="11" s="1"/>
  <c r="CQ189" i="11" s="1"/>
  <c r="J188" i="11"/>
  <c r="CO188" i="11" s="1"/>
  <c r="CQ188" i="11" s="1"/>
  <c r="J187" i="11"/>
  <c r="CO187" i="11" s="1"/>
  <c r="CQ187" i="11" s="1"/>
  <c r="J186" i="11"/>
  <c r="CO186" i="11" s="1"/>
  <c r="CQ186" i="11" s="1"/>
  <c r="J185" i="11"/>
  <c r="CO185" i="11" s="1"/>
  <c r="CQ185" i="11" s="1"/>
  <c r="J184" i="11"/>
  <c r="CO184" i="11" s="1"/>
  <c r="CQ184" i="11" s="1"/>
  <c r="J183" i="11"/>
  <c r="CO183" i="11" s="1"/>
  <c r="CQ183" i="11" s="1"/>
  <c r="J182" i="11"/>
  <c r="CO182" i="11" s="1"/>
  <c r="CQ182" i="11" s="1"/>
  <c r="J181" i="11"/>
  <c r="CO181" i="11" s="1"/>
  <c r="CQ181" i="11" s="1"/>
  <c r="J180" i="11"/>
  <c r="CO180" i="11" s="1"/>
  <c r="CQ180" i="11" s="1"/>
  <c r="J179" i="11"/>
  <c r="CO179" i="11" s="1"/>
  <c r="CQ179" i="11" s="1"/>
  <c r="J178" i="11"/>
  <c r="CO178" i="11" s="1"/>
  <c r="CQ178" i="11" s="1"/>
  <c r="J177" i="11"/>
  <c r="CO177" i="11" s="1"/>
  <c r="CQ177" i="11" s="1"/>
  <c r="J176" i="11"/>
  <c r="CO176" i="11" s="1"/>
  <c r="CQ176" i="11" s="1"/>
  <c r="J175" i="11"/>
  <c r="CO175" i="11" s="1"/>
  <c r="CQ175" i="11" s="1"/>
  <c r="J174" i="11"/>
  <c r="CO174" i="11" s="1"/>
  <c r="CQ174" i="11" s="1"/>
  <c r="J173" i="11"/>
  <c r="CO173" i="11" s="1"/>
  <c r="CQ173" i="11" s="1"/>
  <c r="J172" i="11"/>
  <c r="CO172" i="11" s="1"/>
  <c r="CQ172" i="11" s="1"/>
  <c r="J171" i="11"/>
  <c r="CO171" i="11" s="1"/>
  <c r="CQ171" i="11" s="1"/>
  <c r="J170" i="11"/>
  <c r="CO170" i="11" s="1"/>
  <c r="J99" i="11"/>
  <c r="CO99" i="11" s="1"/>
  <c r="CQ99" i="11" s="1"/>
  <c r="J100" i="11"/>
  <c r="CO100" i="11" s="1"/>
  <c r="CQ100" i="11" s="1"/>
  <c r="J101" i="11"/>
  <c r="CO101" i="11" s="1"/>
  <c r="CQ101" i="11" s="1"/>
  <c r="J102" i="11"/>
  <c r="CO102" i="11" s="1"/>
  <c r="CQ102" i="11" s="1"/>
  <c r="J103" i="11"/>
  <c r="CO103" i="11" s="1"/>
  <c r="CQ103" i="11" s="1"/>
  <c r="J104" i="11"/>
  <c r="CO104" i="11" s="1"/>
  <c r="CQ104" i="11" s="1"/>
  <c r="J105" i="11"/>
  <c r="CO105" i="11" s="1"/>
  <c r="CQ105" i="11" s="1"/>
  <c r="J106" i="11"/>
  <c r="CO106" i="11" s="1"/>
  <c r="CQ106" i="11" s="1"/>
  <c r="J107" i="11"/>
  <c r="CO107" i="11" s="1"/>
  <c r="CQ107" i="11" s="1"/>
  <c r="J108" i="11"/>
  <c r="CO108" i="11" s="1"/>
  <c r="CQ108" i="11" s="1"/>
  <c r="J109" i="11"/>
  <c r="CO109" i="11" s="1"/>
  <c r="CQ109" i="11" s="1"/>
  <c r="J110" i="11"/>
  <c r="CO110" i="11" s="1"/>
  <c r="CQ110" i="11" s="1"/>
  <c r="J111" i="11"/>
  <c r="CO111" i="11" s="1"/>
  <c r="CQ111" i="11" s="1"/>
  <c r="J112" i="11"/>
  <c r="CO112" i="11" s="1"/>
  <c r="CQ112" i="11" s="1"/>
  <c r="J113" i="11"/>
  <c r="CO113" i="11" s="1"/>
  <c r="CQ113" i="11" s="1"/>
  <c r="J114" i="11"/>
  <c r="CO114" i="11" s="1"/>
  <c r="CQ114" i="11" s="1"/>
  <c r="J115" i="11"/>
  <c r="CO115" i="11" s="1"/>
  <c r="CQ115" i="11" s="1"/>
  <c r="J116" i="11"/>
  <c r="CO116" i="11" s="1"/>
  <c r="CQ116" i="11" s="1"/>
  <c r="J117" i="11"/>
  <c r="CO117" i="11" s="1"/>
  <c r="CQ117" i="11" s="1"/>
  <c r="J118" i="11"/>
  <c r="CO118" i="11" s="1"/>
  <c r="CQ118" i="11" s="1"/>
  <c r="J119" i="11"/>
  <c r="CO119" i="11" s="1"/>
  <c r="CQ119" i="11" s="1"/>
  <c r="J120" i="11"/>
  <c r="CO120" i="11" s="1"/>
  <c r="CQ120" i="11" s="1"/>
  <c r="J121" i="11"/>
  <c r="CO121" i="11" s="1"/>
  <c r="CQ121" i="11" s="1"/>
  <c r="J122" i="11"/>
  <c r="CO122" i="11" s="1"/>
  <c r="CQ122" i="11" s="1"/>
  <c r="J123" i="11"/>
  <c r="CO123" i="11" s="1"/>
  <c r="CQ123" i="11" s="1"/>
  <c r="J124" i="11"/>
  <c r="CO124" i="11" s="1"/>
  <c r="CQ124" i="11" s="1"/>
  <c r="J125" i="11"/>
  <c r="CO125" i="11" s="1"/>
  <c r="CQ125" i="11" s="1"/>
  <c r="J126" i="11"/>
  <c r="CO126" i="11" s="1"/>
  <c r="J127" i="11"/>
  <c r="CO127" i="11" s="1"/>
  <c r="CQ127" i="11" s="1"/>
  <c r="J128" i="11"/>
  <c r="CO128" i="11" s="1"/>
  <c r="CQ128" i="11" s="1"/>
  <c r="J129" i="11"/>
  <c r="CO129" i="11" s="1"/>
  <c r="CQ129" i="11" s="1"/>
  <c r="J130" i="11"/>
  <c r="CO130" i="11" s="1"/>
  <c r="CQ130" i="11" s="1"/>
  <c r="J131" i="11"/>
  <c r="CO131" i="11" s="1"/>
  <c r="CQ131" i="11" s="1"/>
  <c r="J132" i="11"/>
  <c r="CO132" i="11" s="1"/>
  <c r="CQ132" i="11" s="1"/>
  <c r="J133" i="11"/>
  <c r="CO133" i="11" s="1"/>
  <c r="CQ133" i="11" s="1"/>
  <c r="J134" i="11"/>
  <c r="CO134" i="11" s="1"/>
  <c r="CQ134" i="11" s="1"/>
  <c r="J135" i="11"/>
  <c r="CO135" i="11" s="1"/>
  <c r="CQ135" i="11" s="1"/>
  <c r="J136" i="11"/>
  <c r="CO136" i="11" s="1"/>
  <c r="J137" i="11"/>
  <c r="CO137" i="11" s="1"/>
  <c r="CQ137" i="11" s="1"/>
  <c r="J138" i="11"/>
  <c r="CO138" i="11" s="1"/>
  <c r="CQ138" i="11" s="1"/>
  <c r="J139" i="11"/>
  <c r="CO139" i="11" s="1"/>
  <c r="CQ139" i="11" s="1"/>
  <c r="J140" i="11"/>
  <c r="CO140" i="11" s="1"/>
  <c r="CQ140" i="11" s="1"/>
  <c r="J141" i="11"/>
  <c r="CO141" i="11" s="1"/>
  <c r="CQ141" i="11" s="1"/>
  <c r="J142" i="11"/>
  <c r="CO142" i="11" s="1"/>
  <c r="J143" i="11"/>
  <c r="CO143" i="11" s="1"/>
  <c r="CQ143" i="11" s="1"/>
  <c r="J144" i="11"/>
  <c r="CO144" i="11" s="1"/>
  <c r="CQ144" i="11" s="1"/>
  <c r="J145" i="11"/>
  <c r="CO145" i="11" s="1"/>
  <c r="CQ145" i="11" s="1"/>
  <c r="J146" i="11"/>
  <c r="CO146" i="11" s="1"/>
  <c r="J147" i="11"/>
  <c r="CO147" i="11" s="1"/>
  <c r="CQ147" i="11" s="1"/>
  <c r="J148" i="11"/>
  <c r="CO148" i="11" s="1"/>
  <c r="CQ148" i="11" s="1"/>
  <c r="J149" i="11"/>
  <c r="CO149" i="11" s="1"/>
  <c r="CQ149" i="11" s="1"/>
  <c r="J150" i="11"/>
  <c r="CO150" i="11" s="1"/>
  <c r="CQ150" i="11" s="1"/>
  <c r="J151" i="11"/>
  <c r="CO151" i="11" s="1"/>
  <c r="CQ151" i="11" s="1"/>
  <c r="J152" i="11"/>
  <c r="CO152" i="11" s="1"/>
  <c r="J153" i="11"/>
  <c r="CO153" i="11" s="1"/>
  <c r="CQ153" i="11" s="1"/>
  <c r="J154" i="11"/>
  <c r="CO154" i="11" s="1"/>
  <c r="CQ154" i="11" s="1"/>
  <c r="J155" i="11"/>
  <c r="CO155" i="11" s="1"/>
  <c r="CQ155" i="11" s="1"/>
  <c r="J156" i="11"/>
  <c r="CO156" i="11" s="1"/>
  <c r="CQ156" i="11" s="1"/>
  <c r="J157" i="11"/>
  <c r="CO157" i="11" s="1"/>
  <c r="CQ157" i="11" s="1"/>
  <c r="J158" i="11"/>
  <c r="CO158" i="11" s="1"/>
  <c r="CQ158" i="11" s="1"/>
  <c r="J159" i="11"/>
  <c r="CO159" i="11" s="1"/>
  <c r="CQ159" i="11" s="1"/>
  <c r="J160" i="11"/>
  <c r="CO160" i="11" s="1"/>
  <c r="CQ160" i="11" s="1"/>
  <c r="J161" i="11"/>
  <c r="CO161" i="11" s="1"/>
  <c r="CQ161" i="11" s="1"/>
  <c r="J162" i="11"/>
  <c r="CO162" i="11" s="1"/>
  <c r="J163" i="11"/>
  <c r="CO163" i="11" s="1"/>
  <c r="CQ163" i="11" s="1"/>
  <c r="J164" i="11"/>
  <c r="CO164" i="11" s="1"/>
  <c r="CQ164" i="11" s="1"/>
  <c r="J165" i="11"/>
  <c r="CO165" i="11" s="1"/>
  <c r="CQ165" i="11" s="1"/>
  <c r="J166" i="11"/>
  <c r="CO166" i="11" s="1"/>
  <c r="CQ166" i="11" s="1"/>
  <c r="J167" i="11"/>
  <c r="CO167" i="11" s="1"/>
  <c r="CQ167" i="11" s="1"/>
  <c r="J168" i="11"/>
  <c r="CO168" i="11" s="1"/>
  <c r="CQ168" i="11" s="1"/>
  <c r="J98" i="11"/>
  <c r="CO98" i="11" s="1"/>
  <c r="CQ98" i="11" s="1"/>
  <c r="J28" i="11"/>
  <c r="CO28" i="11" s="1"/>
  <c r="CQ28" i="11" s="1"/>
  <c r="J29" i="11"/>
  <c r="CO29" i="11" s="1"/>
  <c r="CQ29" i="11" s="1"/>
  <c r="J30" i="11"/>
  <c r="CO30" i="11" s="1"/>
  <c r="CQ30" i="11" s="1"/>
  <c r="J31" i="11"/>
  <c r="CO31" i="11" s="1"/>
  <c r="CQ31" i="11" s="1"/>
  <c r="J32" i="11"/>
  <c r="CO32" i="11" s="1"/>
  <c r="J33" i="11"/>
  <c r="CO33" i="11" s="1"/>
  <c r="CQ33" i="11" s="1"/>
  <c r="J34" i="11"/>
  <c r="CO34" i="11" s="1"/>
  <c r="CQ34" i="11" s="1"/>
  <c r="J35" i="11"/>
  <c r="CO35" i="11" s="1"/>
  <c r="CQ35" i="11" s="1"/>
  <c r="J36" i="11"/>
  <c r="CO36" i="11" s="1"/>
  <c r="J37" i="11"/>
  <c r="CO37" i="11" s="1"/>
  <c r="CQ37" i="11" s="1"/>
  <c r="J38" i="11"/>
  <c r="CO38" i="11" s="1"/>
  <c r="CQ38" i="11" s="1"/>
  <c r="J39" i="11"/>
  <c r="CO39" i="11" s="1"/>
  <c r="CQ39" i="11" s="1"/>
  <c r="J40" i="11"/>
  <c r="CO40" i="11" s="1"/>
  <c r="CQ40" i="11" s="1"/>
  <c r="J41" i="11"/>
  <c r="CO41" i="11" s="1"/>
  <c r="CQ41" i="11" s="1"/>
  <c r="J42" i="11"/>
  <c r="CO42" i="11" s="1"/>
  <c r="J43" i="11"/>
  <c r="CO43" i="11" s="1"/>
  <c r="CQ43" i="11" s="1"/>
  <c r="J44" i="11"/>
  <c r="CO44" i="11" s="1"/>
  <c r="CQ44" i="11" s="1"/>
  <c r="J45" i="11"/>
  <c r="CO45" i="11" s="1"/>
  <c r="CQ45" i="11" s="1"/>
  <c r="J46" i="11"/>
  <c r="CO46" i="11" s="1"/>
  <c r="CQ46" i="11" s="1"/>
  <c r="J47" i="11"/>
  <c r="CO47" i="11" s="1"/>
  <c r="CQ47" i="11" s="1"/>
  <c r="J48" i="11"/>
  <c r="CO48" i="11" s="1"/>
  <c r="J49" i="11"/>
  <c r="CO49" i="11" s="1"/>
  <c r="CQ49" i="11" s="1"/>
  <c r="J50" i="11"/>
  <c r="CO50" i="11" s="1"/>
  <c r="CQ50" i="11" s="1"/>
  <c r="J51" i="11"/>
  <c r="CO51" i="11" s="1"/>
  <c r="CQ51" i="11" s="1"/>
  <c r="J52" i="11"/>
  <c r="CO52" i="11" s="1"/>
  <c r="J53" i="11"/>
  <c r="CO53" i="11" s="1"/>
  <c r="CQ53" i="11" s="1"/>
  <c r="J54" i="11"/>
  <c r="CO54" i="11" s="1"/>
  <c r="CQ54" i="11" s="1"/>
  <c r="J55" i="11"/>
  <c r="CO55" i="11" s="1"/>
  <c r="CQ55" i="11" s="1"/>
  <c r="J56" i="11"/>
  <c r="CO56" i="11" s="1"/>
  <c r="CQ56" i="11" s="1"/>
  <c r="J57" i="11"/>
  <c r="CO57" i="11" s="1"/>
  <c r="CQ57" i="11" s="1"/>
  <c r="J58" i="11"/>
  <c r="CO58" i="11" s="1"/>
  <c r="J59" i="11"/>
  <c r="CO59" i="11" s="1"/>
  <c r="CQ59" i="11" s="1"/>
  <c r="J60" i="11"/>
  <c r="CO60" i="11" s="1"/>
  <c r="CQ60" i="11" s="1"/>
  <c r="J61" i="11"/>
  <c r="CO61" i="11" s="1"/>
  <c r="CQ61" i="11" s="1"/>
  <c r="J62" i="11"/>
  <c r="CO62" i="11" s="1"/>
  <c r="CQ62" i="11" s="1"/>
  <c r="J63" i="11"/>
  <c r="CO63" i="11" s="1"/>
  <c r="CQ63" i="11" s="1"/>
  <c r="J64" i="11"/>
  <c r="CO64" i="11" s="1"/>
  <c r="J65" i="11"/>
  <c r="CO65" i="11" s="1"/>
  <c r="CQ65" i="11" s="1"/>
  <c r="J66" i="11"/>
  <c r="CO66" i="11" s="1"/>
  <c r="CQ66" i="11" s="1"/>
  <c r="J67" i="11"/>
  <c r="CO67" i="11" s="1"/>
  <c r="CQ67" i="11" s="1"/>
  <c r="J68" i="11"/>
  <c r="CO68" i="11"/>
  <c r="CQ68" i="11" s="1"/>
  <c r="J69" i="11"/>
  <c r="CO69" i="11" s="1"/>
  <c r="CQ69" i="11" s="1"/>
  <c r="J70" i="11"/>
  <c r="CO70" i="11" s="1"/>
  <c r="CQ70" i="11" s="1"/>
  <c r="J71" i="11"/>
  <c r="CO71" i="11" s="1"/>
  <c r="CQ71" i="11" s="1"/>
  <c r="J72" i="11"/>
  <c r="CO72" i="11" s="1"/>
  <c r="CQ72" i="11" s="1"/>
  <c r="J73" i="11"/>
  <c r="CO73" i="11" s="1"/>
  <c r="CQ73" i="11" s="1"/>
  <c r="J74" i="11"/>
  <c r="CO74" i="11" s="1"/>
  <c r="J75" i="11"/>
  <c r="CO75" i="11" s="1"/>
  <c r="CQ75" i="11" s="1"/>
  <c r="J76" i="11"/>
  <c r="CO76" i="11" s="1"/>
  <c r="CQ76" i="11" s="1"/>
  <c r="J77" i="11"/>
  <c r="CO77" i="11" s="1"/>
  <c r="CQ77" i="11" s="1"/>
  <c r="J78" i="11"/>
  <c r="CO78" i="11" s="1"/>
  <c r="CQ78" i="11" s="1"/>
  <c r="J79" i="11"/>
  <c r="CO79" i="11" s="1"/>
  <c r="CQ79" i="11" s="1"/>
  <c r="J80" i="11"/>
  <c r="CO80" i="11" s="1"/>
  <c r="J81" i="11"/>
  <c r="CO81" i="11" s="1"/>
  <c r="CQ81" i="11" s="1"/>
  <c r="J82" i="11"/>
  <c r="CO82" i="11" s="1"/>
  <c r="CQ82" i="11" s="1"/>
  <c r="J83" i="11"/>
  <c r="CO83" i="11" s="1"/>
  <c r="CQ83" i="11" s="1"/>
  <c r="J84" i="11"/>
  <c r="CO84" i="11" s="1"/>
  <c r="J85" i="11"/>
  <c r="CO85" i="11" s="1"/>
  <c r="CQ85" i="11" s="1"/>
  <c r="J86" i="11"/>
  <c r="CO86" i="11" s="1"/>
  <c r="CQ86" i="11" s="1"/>
  <c r="J87" i="11"/>
  <c r="CO87" i="11" s="1"/>
  <c r="CQ87" i="11" s="1"/>
  <c r="J88" i="11"/>
  <c r="CO88" i="11" s="1"/>
  <c r="CQ88" i="11" s="1"/>
  <c r="J89" i="11"/>
  <c r="CO89" i="11" s="1"/>
  <c r="CQ89" i="11" s="1"/>
  <c r="J90" i="11"/>
  <c r="CO90" i="11" s="1"/>
  <c r="J91" i="11"/>
  <c r="CO91" i="11" s="1"/>
  <c r="CQ91" i="11" s="1"/>
  <c r="J92" i="11"/>
  <c r="CO92" i="11" s="1"/>
  <c r="CQ92" i="11" s="1"/>
  <c r="J93" i="11"/>
  <c r="CO93" i="11" s="1"/>
  <c r="CQ93" i="11" s="1"/>
  <c r="J94" i="11"/>
  <c r="CO94" i="11" s="1"/>
  <c r="CQ94" i="11" s="1"/>
  <c r="J95" i="11"/>
  <c r="CO95" i="11" s="1"/>
  <c r="CQ95" i="11" s="1"/>
  <c r="J96" i="11"/>
  <c r="CO96" i="11" s="1"/>
  <c r="J27" i="11"/>
  <c r="CO27" i="11" s="1"/>
  <c r="CQ27" i="11" s="1"/>
  <c r="CO26" i="11"/>
  <c r="CQ26" i="11" s="1"/>
  <c r="BW26" i="11"/>
  <c r="BA26" i="11"/>
  <c r="AZ26" i="11"/>
  <c r="AQ26" i="11"/>
  <c r="AP26" i="11"/>
  <c r="AO26" i="11"/>
  <c r="AN26" i="11"/>
  <c r="L10" i="10"/>
  <c r="M10" i="10"/>
  <c r="M3" i="10"/>
  <c r="M4" i="10"/>
  <c r="M5" i="10"/>
  <c r="M9" i="10"/>
  <c r="L9" i="10"/>
  <c r="L3" i="10"/>
  <c r="L4" i="10"/>
  <c r="L5" i="10"/>
  <c r="BC26" i="11"/>
  <c r="BB26" i="11"/>
  <c r="BD26" i="11"/>
  <c r="BE26" i="11"/>
  <c r="G315" i="11"/>
  <c r="BM315" i="11" s="1"/>
  <c r="G316" i="11"/>
  <c r="BM316" i="11" s="1"/>
  <c r="G317" i="11"/>
  <c r="G318" i="11"/>
  <c r="BM318" i="11" s="1"/>
  <c r="G319" i="11"/>
  <c r="G320" i="11"/>
  <c r="BM320" i="11" s="1"/>
  <c r="G321" i="11"/>
  <c r="BM321" i="11" s="1"/>
  <c r="G322" i="11"/>
  <c r="BM322" i="11" s="1"/>
  <c r="G323" i="11"/>
  <c r="BM323" i="11" s="1"/>
  <c r="G324" i="11"/>
  <c r="BM324" i="11" s="1"/>
  <c r="G325" i="11"/>
  <c r="G326" i="11"/>
  <c r="BM326" i="11" s="1"/>
  <c r="G327" i="11"/>
  <c r="G328" i="11"/>
  <c r="BM328" i="11" s="1"/>
  <c r="G329" i="11"/>
  <c r="BM329" i="11" s="1"/>
  <c r="G330" i="11"/>
  <c r="BM330" i="11" s="1"/>
  <c r="G331" i="11"/>
  <c r="BM331" i="11" s="1"/>
  <c r="G332" i="11"/>
  <c r="BM332" i="11" s="1"/>
  <c r="G333" i="11"/>
  <c r="BM333" i="11" s="1"/>
  <c r="G334" i="11"/>
  <c r="BM334" i="11" s="1"/>
  <c r="G335" i="11"/>
  <c r="G336" i="11"/>
  <c r="BM336" i="11" s="1"/>
  <c r="G337" i="11"/>
  <c r="BM337" i="11" s="1"/>
  <c r="G338" i="11"/>
  <c r="BM338" i="11" s="1"/>
  <c r="G339" i="11"/>
  <c r="BM339" i="11" s="1"/>
  <c r="G340" i="11"/>
  <c r="BM340" i="11" s="1"/>
  <c r="G341" i="11"/>
  <c r="BM341" i="11" s="1"/>
  <c r="G342" i="11"/>
  <c r="BM342" i="11" s="1"/>
  <c r="G343" i="11"/>
  <c r="G344" i="11"/>
  <c r="BM344" i="11" s="1"/>
  <c r="G345" i="11"/>
  <c r="BM345" i="11" s="1"/>
  <c r="G346" i="11"/>
  <c r="BM346" i="11" s="1"/>
  <c r="G347" i="11"/>
  <c r="BM347" i="11" s="1"/>
  <c r="G348" i="11"/>
  <c r="BM348" i="11" s="1"/>
  <c r="G349" i="11"/>
  <c r="G350" i="11"/>
  <c r="BM350" i="11" s="1"/>
  <c r="G351" i="11"/>
  <c r="G352" i="11"/>
  <c r="BM352" i="11" s="1"/>
  <c r="G353" i="11"/>
  <c r="BM353" i="11" s="1"/>
  <c r="G354" i="11"/>
  <c r="BM354" i="11" s="1"/>
  <c r="G355" i="11"/>
  <c r="BM355" i="11" s="1"/>
  <c r="G356" i="11"/>
  <c r="BM356" i="11" s="1"/>
  <c r="G357" i="11"/>
  <c r="BM357" i="11" s="1"/>
  <c r="G358" i="11"/>
  <c r="G359" i="11"/>
  <c r="G360" i="11"/>
  <c r="BM360" i="11" s="1"/>
  <c r="G361" i="11"/>
  <c r="BM361" i="11" s="1"/>
  <c r="G362" i="11"/>
  <c r="BM362" i="11" s="1"/>
  <c r="G363" i="11"/>
  <c r="BM363" i="11" s="1"/>
  <c r="G364" i="11"/>
  <c r="BM364" i="11" s="1"/>
  <c r="G365" i="11"/>
  <c r="BM365" i="11" s="1"/>
  <c r="G366" i="11"/>
  <c r="G367" i="11"/>
  <c r="G368" i="11"/>
  <c r="BM368" i="11" s="1"/>
  <c r="G369" i="11"/>
  <c r="G370" i="11"/>
  <c r="BM370" i="11" s="1"/>
  <c r="G371" i="11"/>
  <c r="BM371" i="11" s="1"/>
  <c r="G372" i="11"/>
  <c r="BM372" i="11" s="1"/>
  <c r="G373" i="11"/>
  <c r="BM373" i="11" s="1"/>
  <c r="G374" i="11"/>
  <c r="BM374" i="11" s="1"/>
  <c r="G375" i="11"/>
  <c r="G376" i="11"/>
  <c r="BM376" i="11" s="1"/>
  <c r="G377" i="11"/>
  <c r="BM377" i="11" s="1"/>
  <c r="G378" i="11"/>
  <c r="BM378" i="11" s="1"/>
  <c r="G379" i="11"/>
  <c r="BM379" i="11" s="1"/>
  <c r="G380" i="11"/>
  <c r="BM380" i="11" s="1"/>
  <c r="G381" i="11"/>
  <c r="BM381" i="11" s="1"/>
  <c r="G382" i="11"/>
  <c r="BM382" i="11" s="1"/>
  <c r="G383" i="11"/>
  <c r="G384" i="11"/>
  <c r="BM384" i="11" s="1"/>
  <c r="G314" i="11"/>
  <c r="BM314" i="11" s="1"/>
  <c r="G99" i="11"/>
  <c r="BM99" i="11" s="1"/>
  <c r="G100" i="11"/>
  <c r="BM100" i="11" s="1"/>
  <c r="G101" i="11"/>
  <c r="BM101" i="11" s="1"/>
  <c r="G102" i="11"/>
  <c r="BM102" i="11" s="1"/>
  <c r="G103" i="11"/>
  <c r="BM103" i="11" s="1"/>
  <c r="G104" i="11"/>
  <c r="BM104" i="11" s="1"/>
  <c r="G105" i="11"/>
  <c r="BM105" i="11" s="1"/>
  <c r="G106" i="11"/>
  <c r="G107" i="11"/>
  <c r="BM107" i="11" s="1"/>
  <c r="G108" i="11"/>
  <c r="BM108" i="11" s="1"/>
  <c r="G109" i="11"/>
  <c r="G110" i="11"/>
  <c r="BM110" i="11" s="1"/>
  <c r="G111" i="11"/>
  <c r="BM111" i="11" s="1"/>
  <c r="G112" i="11"/>
  <c r="BM112" i="11" s="1"/>
  <c r="G113" i="11"/>
  <c r="BM113" i="11" s="1"/>
  <c r="G114" i="11"/>
  <c r="G115" i="11"/>
  <c r="BM115" i="11" s="1"/>
  <c r="G116" i="11"/>
  <c r="BM116" i="11" s="1"/>
  <c r="G117" i="11"/>
  <c r="BM117" i="11" s="1"/>
  <c r="G118" i="11"/>
  <c r="BM118" i="11" s="1"/>
  <c r="G119" i="11"/>
  <c r="BM119" i="11" s="1"/>
  <c r="G120" i="11"/>
  <c r="BM120" i="11" s="1"/>
  <c r="G121" i="11"/>
  <c r="BM121" i="11" s="1"/>
  <c r="G122" i="11"/>
  <c r="G123" i="11"/>
  <c r="BM123" i="11" s="1"/>
  <c r="G124" i="11"/>
  <c r="BM124" i="11" s="1"/>
  <c r="G125" i="11"/>
  <c r="BM125" i="11" s="1"/>
  <c r="G126" i="11"/>
  <c r="BM126" i="11" s="1"/>
  <c r="G127" i="11"/>
  <c r="BM127" i="11" s="1"/>
  <c r="G128" i="11"/>
  <c r="BM128" i="11" s="1"/>
  <c r="G129" i="11"/>
  <c r="BM129" i="11" s="1"/>
  <c r="G130" i="11"/>
  <c r="G131" i="11"/>
  <c r="BM131" i="11" s="1"/>
  <c r="G132" i="11"/>
  <c r="BM132" i="11" s="1"/>
  <c r="G133" i="11"/>
  <c r="BM133" i="11" s="1"/>
  <c r="G134" i="11"/>
  <c r="BM134" i="11" s="1"/>
  <c r="G135" i="11"/>
  <c r="BM135" i="11" s="1"/>
  <c r="G136" i="11"/>
  <c r="BM136" i="11" s="1"/>
  <c r="G137" i="11"/>
  <c r="BM137" i="11" s="1"/>
  <c r="G138" i="11"/>
  <c r="G139" i="11"/>
  <c r="BM139" i="11" s="1"/>
  <c r="G140" i="11"/>
  <c r="BM140" i="11" s="1"/>
  <c r="G141" i="11"/>
  <c r="BM141" i="11" s="1"/>
  <c r="G142" i="11"/>
  <c r="BM142" i="11" s="1"/>
  <c r="G143" i="11"/>
  <c r="BM143" i="11" s="1"/>
  <c r="G144" i="11"/>
  <c r="G145" i="11"/>
  <c r="G146" i="11"/>
  <c r="G147" i="11"/>
  <c r="BM147" i="11" s="1"/>
  <c r="G148" i="11"/>
  <c r="BM148" i="11" s="1"/>
  <c r="G149" i="11"/>
  <c r="BM149" i="11" s="1"/>
  <c r="G150" i="11"/>
  <c r="BM150" i="11" s="1"/>
  <c r="G151" i="11"/>
  <c r="BM151" i="11" s="1"/>
  <c r="G152" i="11"/>
  <c r="BM152" i="11" s="1"/>
  <c r="G153" i="11"/>
  <c r="BM153" i="11" s="1"/>
  <c r="G154" i="11"/>
  <c r="G155" i="11"/>
  <c r="BM155" i="11" s="1"/>
  <c r="G156" i="11"/>
  <c r="BM156" i="11" s="1"/>
  <c r="G157" i="11"/>
  <c r="BM157" i="11" s="1"/>
  <c r="G158" i="11"/>
  <c r="BM158" i="11" s="1"/>
  <c r="G159" i="11"/>
  <c r="BM159" i="11" s="1"/>
  <c r="G160" i="11"/>
  <c r="BM160" i="11" s="1"/>
  <c r="G161" i="11"/>
  <c r="BM161" i="11" s="1"/>
  <c r="G162" i="11"/>
  <c r="G163" i="11"/>
  <c r="BM163" i="11" s="1"/>
  <c r="G164" i="11"/>
  <c r="BM164" i="11" s="1"/>
  <c r="G165" i="11"/>
  <c r="BM165" i="11" s="1"/>
  <c r="G166" i="11"/>
  <c r="BM166" i="11" s="1"/>
  <c r="G167" i="11"/>
  <c r="BM167" i="11" s="1"/>
  <c r="G168" i="11"/>
  <c r="BM168" i="11" s="1"/>
  <c r="G98" i="11"/>
  <c r="BM98" i="11" s="1"/>
  <c r="G27" i="1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BM96" i="11" s="1"/>
  <c r="F27" i="11"/>
  <c r="F28" i="11" s="1"/>
  <c r="F29" i="11" s="1"/>
  <c r="F30" i="11" s="1"/>
  <c r="F31" i="11" s="1"/>
  <c r="F32" i="11" s="1"/>
  <c r="F33" i="11" s="1"/>
  <c r="F34" i="11" s="1"/>
  <c r="F35" i="11" s="1"/>
  <c r="F36" i="11" s="1"/>
  <c r="F37" i="11" s="1"/>
  <c r="F38" i="11" s="1"/>
  <c r="F39" i="11" s="1"/>
  <c r="F40" i="11" s="1"/>
  <c r="F41" i="11" s="1"/>
  <c r="F42" i="11" s="1"/>
  <c r="F43" i="11" s="1"/>
  <c r="F44" i="11" s="1"/>
  <c r="F45" i="11" s="1"/>
  <c r="F46" i="11" s="1"/>
  <c r="F47" i="11" s="1"/>
  <c r="F48" i="11" s="1"/>
  <c r="F49" i="11" s="1"/>
  <c r="F50" i="11" s="1"/>
  <c r="F51" i="11" s="1"/>
  <c r="F52" i="11" s="1"/>
  <c r="F53" i="11" s="1"/>
  <c r="F54" i="11" s="1"/>
  <c r="F55" i="11" s="1"/>
  <c r="F56" i="11" s="1"/>
  <c r="F57" i="11" s="1"/>
  <c r="F58" i="11" s="1"/>
  <c r="F59" i="11" s="1"/>
  <c r="F60" i="11" s="1"/>
  <c r="F61" i="11" s="1"/>
  <c r="F62" i="11" s="1"/>
  <c r="F63" i="11" s="1"/>
  <c r="F64" i="11" s="1"/>
  <c r="F65" i="11" s="1"/>
  <c r="F66" i="11" s="1"/>
  <c r="F67" i="11" s="1"/>
  <c r="F68" i="11" s="1"/>
  <c r="F69" i="11" s="1"/>
  <c r="F70" i="11" s="1"/>
  <c r="F71" i="11" s="1"/>
  <c r="F72" i="11" s="1"/>
  <c r="F73" i="11" s="1"/>
  <c r="F74" i="11" s="1"/>
  <c r="F75" i="11" s="1"/>
  <c r="F76" i="11" s="1"/>
  <c r="F77" i="11" s="1"/>
  <c r="F78" i="11" s="1"/>
  <c r="F79" i="11" s="1"/>
  <c r="F80" i="11" s="1"/>
  <c r="F81" i="11" s="1"/>
  <c r="F82" i="11" s="1"/>
  <c r="F83" i="11" s="1"/>
  <c r="F84" i="11" s="1"/>
  <c r="F85" i="11" s="1"/>
  <c r="F86" i="11" s="1"/>
  <c r="F87" i="11" s="1"/>
  <c r="F88" i="11" s="1"/>
  <c r="F89" i="11" s="1"/>
  <c r="F90" i="11" s="1"/>
  <c r="F91" i="11" s="1"/>
  <c r="F92" i="11" s="1"/>
  <c r="F93" i="11" s="1"/>
  <c r="F94" i="11" s="1"/>
  <c r="F95" i="11" s="1"/>
  <c r="F96" i="11" s="1"/>
  <c r="AX96" i="11" s="1"/>
  <c r="BP96" i="11" s="1"/>
  <c r="E27" i="1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AT96" i="11" s="1"/>
  <c r="T528" i="11"/>
  <c r="S528" i="11"/>
  <c r="R528" i="11"/>
  <c r="EA528" i="11" s="1"/>
  <c r="Q528" i="11"/>
  <c r="P528" i="11"/>
  <c r="EB528" i="11" s="1"/>
  <c r="O528" i="11"/>
  <c r="N528" i="11"/>
  <c r="CZ528" i="11" s="1"/>
  <c r="M528" i="11"/>
  <c r="BW528" i="11" s="1"/>
  <c r="L528" i="11"/>
  <c r="I528" i="11"/>
  <c r="H528" i="11"/>
  <c r="T527" i="11"/>
  <c r="S527" i="11"/>
  <c r="R527" i="11"/>
  <c r="EA527" i="11" s="1"/>
  <c r="Q527" i="11"/>
  <c r="P527" i="11"/>
  <c r="O527" i="11"/>
  <c r="N527" i="11"/>
  <c r="CZ527" i="11" s="1"/>
  <c r="M527" i="11"/>
  <c r="BW527" i="11" s="1"/>
  <c r="L527" i="11"/>
  <c r="I527" i="11"/>
  <c r="H527" i="11"/>
  <c r="T526" i="11"/>
  <c r="S526" i="11"/>
  <c r="R526" i="11"/>
  <c r="EA526" i="11" s="1"/>
  <c r="Q526" i="11"/>
  <c r="P526" i="11"/>
  <c r="EB526" i="11" s="1"/>
  <c r="O526" i="11"/>
  <c r="N526" i="11"/>
  <c r="CZ526" i="11" s="1"/>
  <c r="M526" i="11"/>
  <c r="BW526" i="11" s="1"/>
  <c r="L526" i="11"/>
  <c r="I526" i="11"/>
  <c r="H526" i="11"/>
  <c r="T525" i="11"/>
  <c r="S525" i="11"/>
  <c r="R525" i="11"/>
  <c r="EA525" i="11" s="1"/>
  <c r="Q525" i="11"/>
  <c r="P525" i="11"/>
  <c r="O525" i="11"/>
  <c r="N525" i="11"/>
  <c r="CZ525" i="11" s="1"/>
  <c r="M525" i="11"/>
  <c r="BW525" i="11" s="1"/>
  <c r="L525" i="11"/>
  <c r="I525" i="11"/>
  <c r="H525" i="11"/>
  <c r="T524" i="11"/>
  <c r="S524" i="11"/>
  <c r="R524" i="11"/>
  <c r="EA524" i="11" s="1"/>
  <c r="Q524" i="11"/>
  <c r="P524" i="11"/>
  <c r="EB524" i="11" s="1"/>
  <c r="O524" i="11"/>
  <c r="N524" i="11"/>
  <c r="CZ524" i="11" s="1"/>
  <c r="M524" i="11"/>
  <c r="BW524" i="11" s="1"/>
  <c r="L524" i="11"/>
  <c r="I524" i="11"/>
  <c r="H524" i="11"/>
  <c r="T523" i="11"/>
  <c r="S523" i="11"/>
  <c r="R523" i="11"/>
  <c r="EA523" i="11" s="1"/>
  <c r="Q523" i="11"/>
  <c r="P523" i="11"/>
  <c r="O523" i="11"/>
  <c r="N523" i="11"/>
  <c r="CZ523" i="11" s="1"/>
  <c r="M523" i="11"/>
  <c r="BW523" i="11" s="1"/>
  <c r="L523" i="11"/>
  <c r="I523" i="11"/>
  <c r="H523" i="11"/>
  <c r="T522" i="11"/>
  <c r="S522" i="11"/>
  <c r="R522" i="11"/>
  <c r="EA522" i="11" s="1"/>
  <c r="Q522" i="11"/>
  <c r="P522" i="11"/>
  <c r="EB522" i="11" s="1"/>
  <c r="O522" i="11"/>
  <c r="N522" i="11"/>
  <c r="CZ522" i="11" s="1"/>
  <c r="M522" i="11"/>
  <c r="BW522" i="11" s="1"/>
  <c r="L522" i="11"/>
  <c r="I522" i="11"/>
  <c r="H522" i="11"/>
  <c r="T521" i="11"/>
  <c r="S521" i="11"/>
  <c r="R521" i="11"/>
  <c r="EA521" i="11" s="1"/>
  <c r="Q521" i="11"/>
  <c r="P521" i="11"/>
  <c r="O521" i="11"/>
  <c r="N521" i="11"/>
  <c r="CZ521" i="11" s="1"/>
  <c r="M521" i="11"/>
  <c r="BW521" i="11" s="1"/>
  <c r="L521" i="11"/>
  <c r="I521" i="11"/>
  <c r="H521" i="11"/>
  <c r="T520" i="11"/>
  <c r="S520" i="11"/>
  <c r="R520" i="11"/>
  <c r="EA520" i="11" s="1"/>
  <c r="Q520" i="11"/>
  <c r="P520" i="11"/>
  <c r="EB520" i="11" s="1"/>
  <c r="O520" i="11"/>
  <c r="N520" i="11"/>
  <c r="CZ520" i="11" s="1"/>
  <c r="M520" i="11"/>
  <c r="BW520" i="11" s="1"/>
  <c r="L520" i="11"/>
  <c r="I520" i="11"/>
  <c r="H520" i="11"/>
  <c r="T519" i="11"/>
  <c r="S519" i="11"/>
  <c r="R519" i="11"/>
  <c r="EA519" i="11" s="1"/>
  <c r="Q519" i="11"/>
  <c r="P519" i="11"/>
  <c r="O519" i="11"/>
  <c r="N519" i="11"/>
  <c r="CZ519" i="11" s="1"/>
  <c r="M519" i="11"/>
  <c r="BW519" i="11" s="1"/>
  <c r="L519" i="11"/>
  <c r="I519" i="11"/>
  <c r="H519" i="11"/>
  <c r="T518" i="11"/>
  <c r="S518" i="11"/>
  <c r="R518" i="11"/>
  <c r="EA518" i="11" s="1"/>
  <c r="Q518" i="11"/>
  <c r="P518" i="11"/>
  <c r="EB518" i="11" s="1"/>
  <c r="O518" i="11"/>
  <c r="N518" i="11"/>
  <c r="CZ518" i="11" s="1"/>
  <c r="M518" i="11"/>
  <c r="BW518" i="11" s="1"/>
  <c r="L518" i="11"/>
  <c r="I518" i="11"/>
  <c r="H518" i="11"/>
  <c r="T517" i="11"/>
  <c r="S517" i="11"/>
  <c r="R517" i="11"/>
  <c r="EA517" i="11" s="1"/>
  <c r="Q517" i="11"/>
  <c r="P517" i="11"/>
  <c r="O517" i="11"/>
  <c r="N517" i="11"/>
  <c r="CZ517" i="11" s="1"/>
  <c r="M517" i="11"/>
  <c r="BW517" i="11" s="1"/>
  <c r="L517" i="11"/>
  <c r="I517" i="11"/>
  <c r="H517" i="11"/>
  <c r="T516" i="11"/>
  <c r="S516" i="11"/>
  <c r="R516" i="11"/>
  <c r="EA516" i="11" s="1"/>
  <c r="Q516" i="11"/>
  <c r="P516" i="11"/>
  <c r="EB516" i="11" s="1"/>
  <c r="O516" i="11"/>
  <c r="N516" i="11"/>
  <c r="CZ516" i="11" s="1"/>
  <c r="M516" i="11"/>
  <c r="BW516" i="11" s="1"/>
  <c r="L516" i="11"/>
  <c r="I516" i="11"/>
  <c r="H516" i="11"/>
  <c r="T515" i="11"/>
  <c r="S515" i="11"/>
  <c r="R515" i="11"/>
  <c r="EA515" i="11" s="1"/>
  <c r="Q515" i="11"/>
  <c r="P515" i="11"/>
  <c r="O515" i="11"/>
  <c r="N515" i="11"/>
  <c r="CZ515" i="11" s="1"/>
  <c r="M515" i="11"/>
  <c r="BW515" i="11" s="1"/>
  <c r="L515" i="11"/>
  <c r="I515" i="11"/>
  <c r="H515" i="11"/>
  <c r="T514" i="11"/>
  <c r="S514" i="11"/>
  <c r="R514" i="11"/>
  <c r="EA514" i="11" s="1"/>
  <c r="Q514" i="11"/>
  <c r="P514" i="11"/>
  <c r="EB514" i="11" s="1"/>
  <c r="O514" i="11"/>
  <c r="N514" i="11"/>
  <c r="CZ514" i="11" s="1"/>
  <c r="M514" i="11"/>
  <c r="BW514" i="11" s="1"/>
  <c r="L514" i="11"/>
  <c r="I514" i="11"/>
  <c r="H514" i="11"/>
  <c r="T513" i="11"/>
  <c r="S513" i="11"/>
  <c r="R513" i="11"/>
  <c r="EA513" i="11" s="1"/>
  <c r="Q513" i="11"/>
  <c r="P513" i="11"/>
  <c r="O513" i="11"/>
  <c r="N513" i="11"/>
  <c r="CZ513" i="11" s="1"/>
  <c r="M513" i="11"/>
  <c r="BW513" i="11" s="1"/>
  <c r="L513" i="11"/>
  <c r="I513" i="11"/>
  <c r="H513" i="11"/>
  <c r="T512" i="11"/>
  <c r="S512" i="11"/>
  <c r="R512" i="11"/>
  <c r="EA512" i="11" s="1"/>
  <c r="Q512" i="11"/>
  <c r="P512" i="11"/>
  <c r="EB512" i="11" s="1"/>
  <c r="O512" i="11"/>
  <c r="N512" i="11"/>
  <c r="CZ512" i="11" s="1"/>
  <c r="M512" i="11"/>
  <c r="BW512" i="11" s="1"/>
  <c r="L512" i="11"/>
  <c r="I512" i="11"/>
  <c r="H512" i="11"/>
  <c r="T511" i="11"/>
  <c r="S511" i="11"/>
  <c r="R511" i="11"/>
  <c r="EA511" i="11" s="1"/>
  <c r="Q511" i="11"/>
  <c r="P511" i="11"/>
  <c r="O511" i="11"/>
  <c r="N511" i="11"/>
  <c r="CZ511" i="11" s="1"/>
  <c r="M511" i="11"/>
  <c r="BW511" i="11" s="1"/>
  <c r="L511" i="11"/>
  <c r="I511" i="11"/>
  <c r="H511" i="11"/>
  <c r="T510" i="11"/>
  <c r="S510" i="11"/>
  <c r="R510" i="11"/>
  <c r="EA510" i="11" s="1"/>
  <c r="Q510" i="11"/>
  <c r="P510" i="11"/>
  <c r="EB510" i="11" s="1"/>
  <c r="O510" i="11"/>
  <c r="N510" i="11"/>
  <c r="CZ510" i="11" s="1"/>
  <c r="M510" i="11"/>
  <c r="BW510" i="11" s="1"/>
  <c r="L510" i="11"/>
  <c r="I510" i="11"/>
  <c r="H510" i="11"/>
  <c r="T509" i="11"/>
  <c r="S509" i="11"/>
  <c r="R509" i="11"/>
  <c r="EA509" i="11" s="1"/>
  <c r="Q509" i="11"/>
  <c r="P509" i="11"/>
  <c r="O509" i="11"/>
  <c r="N509" i="11"/>
  <c r="CZ509" i="11" s="1"/>
  <c r="M509" i="11"/>
  <c r="BW509" i="11" s="1"/>
  <c r="L509" i="11"/>
  <c r="I509" i="11"/>
  <c r="H509" i="11"/>
  <c r="T508" i="11"/>
  <c r="S508" i="11"/>
  <c r="R508" i="11"/>
  <c r="EA508" i="11" s="1"/>
  <c r="Q508" i="11"/>
  <c r="P508" i="11"/>
  <c r="O508" i="11"/>
  <c r="N508" i="11"/>
  <c r="CZ508" i="11" s="1"/>
  <c r="M508" i="11"/>
  <c r="BW508" i="11" s="1"/>
  <c r="L508" i="11"/>
  <c r="I508" i="11"/>
  <c r="H508" i="11"/>
  <c r="T507" i="11"/>
  <c r="S507" i="11"/>
  <c r="R507" i="11"/>
  <c r="EA507" i="11" s="1"/>
  <c r="Q507" i="11"/>
  <c r="P507" i="11"/>
  <c r="O507" i="11"/>
  <c r="N507" i="11"/>
  <c r="CZ507" i="11" s="1"/>
  <c r="M507" i="11"/>
  <c r="BW507" i="11" s="1"/>
  <c r="L507" i="11"/>
  <c r="I507" i="11"/>
  <c r="H507" i="11"/>
  <c r="T506" i="11"/>
  <c r="S506" i="11"/>
  <c r="R506" i="11"/>
  <c r="EA506" i="11" s="1"/>
  <c r="Q506" i="11"/>
  <c r="P506" i="11"/>
  <c r="EB506" i="11" s="1"/>
  <c r="O506" i="11"/>
  <c r="N506" i="11"/>
  <c r="CZ506" i="11" s="1"/>
  <c r="M506" i="11"/>
  <c r="BW506" i="11" s="1"/>
  <c r="L506" i="11"/>
  <c r="I506" i="11"/>
  <c r="H506" i="11"/>
  <c r="T505" i="11"/>
  <c r="S505" i="11"/>
  <c r="R505" i="11"/>
  <c r="EA505" i="11" s="1"/>
  <c r="Q505" i="11"/>
  <c r="P505" i="11"/>
  <c r="O505" i="11"/>
  <c r="N505" i="11"/>
  <c r="CZ505" i="11" s="1"/>
  <c r="M505" i="11"/>
  <c r="BW505" i="11" s="1"/>
  <c r="L505" i="11"/>
  <c r="I505" i="11"/>
  <c r="H505" i="11"/>
  <c r="T504" i="11"/>
  <c r="S504" i="11"/>
  <c r="R504" i="11"/>
  <c r="EA504" i="11" s="1"/>
  <c r="Q504" i="11"/>
  <c r="P504" i="11"/>
  <c r="EB504" i="11" s="1"/>
  <c r="O504" i="11"/>
  <c r="N504" i="11"/>
  <c r="CZ504" i="11" s="1"/>
  <c r="M504" i="11"/>
  <c r="BW504" i="11" s="1"/>
  <c r="L504" i="11"/>
  <c r="I504" i="11"/>
  <c r="H504" i="11"/>
  <c r="T503" i="11"/>
  <c r="S503" i="11"/>
  <c r="R503" i="11"/>
  <c r="EA503" i="11" s="1"/>
  <c r="Q503" i="11"/>
  <c r="P503" i="11"/>
  <c r="O503" i="11"/>
  <c r="N503" i="11"/>
  <c r="CZ503" i="11" s="1"/>
  <c r="M503" i="11"/>
  <c r="BW503" i="11" s="1"/>
  <c r="L503" i="11"/>
  <c r="I503" i="11"/>
  <c r="H503" i="11"/>
  <c r="T502" i="11"/>
  <c r="S502" i="11"/>
  <c r="R502" i="11"/>
  <c r="EA502" i="11" s="1"/>
  <c r="Q502" i="11"/>
  <c r="P502" i="11"/>
  <c r="EB502" i="11" s="1"/>
  <c r="O502" i="11"/>
  <c r="N502" i="11"/>
  <c r="CZ502" i="11" s="1"/>
  <c r="M502" i="11"/>
  <c r="BW502" i="11" s="1"/>
  <c r="L502" i="11"/>
  <c r="I502" i="11"/>
  <c r="H502" i="11"/>
  <c r="T501" i="11"/>
  <c r="S501" i="11"/>
  <c r="R501" i="11"/>
  <c r="EA501" i="11" s="1"/>
  <c r="Q501" i="11"/>
  <c r="P501" i="11"/>
  <c r="O501" i="11"/>
  <c r="N501" i="11"/>
  <c r="CZ501" i="11" s="1"/>
  <c r="M501" i="11"/>
  <c r="BW501" i="11" s="1"/>
  <c r="L501" i="11"/>
  <c r="I501" i="11"/>
  <c r="H501" i="11"/>
  <c r="T500" i="11"/>
  <c r="S500" i="11"/>
  <c r="R500" i="11"/>
  <c r="EA500" i="11" s="1"/>
  <c r="Q500" i="11"/>
  <c r="P500" i="11"/>
  <c r="O500" i="11"/>
  <c r="N500" i="11"/>
  <c r="CZ500" i="11" s="1"/>
  <c r="M500" i="11"/>
  <c r="BW500" i="11" s="1"/>
  <c r="L500" i="11"/>
  <c r="I500" i="11"/>
  <c r="H500" i="11"/>
  <c r="T499" i="11"/>
  <c r="S499" i="11"/>
  <c r="R499" i="11"/>
  <c r="EA499" i="11" s="1"/>
  <c r="Q499" i="11"/>
  <c r="P499" i="11"/>
  <c r="O499" i="11"/>
  <c r="N499" i="11"/>
  <c r="CZ499" i="11" s="1"/>
  <c r="M499" i="11"/>
  <c r="BW499" i="11" s="1"/>
  <c r="L499" i="11"/>
  <c r="I499" i="11"/>
  <c r="H499" i="11"/>
  <c r="T498" i="11"/>
  <c r="S498" i="11"/>
  <c r="R498" i="11"/>
  <c r="EA498" i="11" s="1"/>
  <c r="Q498" i="11"/>
  <c r="P498" i="11"/>
  <c r="EB498" i="11" s="1"/>
  <c r="O498" i="11"/>
  <c r="N498" i="11"/>
  <c r="CZ498" i="11" s="1"/>
  <c r="M498" i="11"/>
  <c r="BW498" i="11" s="1"/>
  <c r="L498" i="11"/>
  <c r="I498" i="11"/>
  <c r="H498" i="11"/>
  <c r="T497" i="11"/>
  <c r="S497" i="11"/>
  <c r="R497" i="11"/>
  <c r="EA497" i="11" s="1"/>
  <c r="Q497" i="11"/>
  <c r="P497" i="11"/>
  <c r="O497" i="11"/>
  <c r="N497" i="11"/>
  <c r="CZ497" i="11" s="1"/>
  <c r="M497" i="11"/>
  <c r="BW497" i="11" s="1"/>
  <c r="L497" i="11"/>
  <c r="I497" i="11"/>
  <c r="H497" i="11"/>
  <c r="T496" i="11"/>
  <c r="S496" i="11"/>
  <c r="R496" i="11"/>
  <c r="EA496" i="11" s="1"/>
  <c r="Q496" i="11"/>
  <c r="P496" i="11"/>
  <c r="EB496" i="11" s="1"/>
  <c r="O496" i="11"/>
  <c r="N496" i="11"/>
  <c r="CZ496" i="11" s="1"/>
  <c r="M496" i="11"/>
  <c r="BW496" i="11" s="1"/>
  <c r="L496" i="11"/>
  <c r="I496" i="11"/>
  <c r="H496" i="11"/>
  <c r="T495" i="11"/>
  <c r="S495" i="11"/>
  <c r="R495" i="11"/>
  <c r="EA495" i="11" s="1"/>
  <c r="Q495" i="11"/>
  <c r="P495" i="11"/>
  <c r="O495" i="11"/>
  <c r="N495" i="11"/>
  <c r="CZ495" i="11" s="1"/>
  <c r="M495" i="11"/>
  <c r="BW495" i="11" s="1"/>
  <c r="L495" i="11"/>
  <c r="I495" i="11"/>
  <c r="H495" i="11"/>
  <c r="T494" i="11"/>
  <c r="S494" i="11"/>
  <c r="R494" i="11"/>
  <c r="EA494" i="11" s="1"/>
  <c r="Q494" i="11"/>
  <c r="P494" i="11"/>
  <c r="EB494" i="11" s="1"/>
  <c r="O494" i="11"/>
  <c r="N494" i="11"/>
  <c r="CZ494" i="11" s="1"/>
  <c r="M494" i="11"/>
  <c r="BW494" i="11" s="1"/>
  <c r="L494" i="11"/>
  <c r="I494" i="11"/>
  <c r="H494" i="11"/>
  <c r="T493" i="11"/>
  <c r="S493" i="11"/>
  <c r="R493" i="11"/>
  <c r="EA493" i="11" s="1"/>
  <c r="Q493" i="11"/>
  <c r="P493" i="11"/>
  <c r="O493" i="11"/>
  <c r="N493" i="11"/>
  <c r="CZ493" i="11" s="1"/>
  <c r="M493" i="11"/>
  <c r="BW493" i="11" s="1"/>
  <c r="L493" i="11"/>
  <c r="I493" i="11"/>
  <c r="H493" i="11"/>
  <c r="T492" i="11"/>
  <c r="S492" i="11"/>
  <c r="R492" i="11"/>
  <c r="EA492" i="11" s="1"/>
  <c r="Q492" i="11"/>
  <c r="P492" i="11"/>
  <c r="EB492" i="11" s="1"/>
  <c r="O492" i="11"/>
  <c r="N492" i="11"/>
  <c r="CZ492" i="11" s="1"/>
  <c r="M492" i="11"/>
  <c r="BW492" i="11" s="1"/>
  <c r="L492" i="11"/>
  <c r="I492" i="11"/>
  <c r="H492" i="11"/>
  <c r="T491" i="11"/>
  <c r="S491" i="11"/>
  <c r="R491" i="11"/>
  <c r="EA491" i="11" s="1"/>
  <c r="Q491" i="11"/>
  <c r="P491" i="11"/>
  <c r="O491" i="11"/>
  <c r="N491" i="11"/>
  <c r="CZ491" i="11" s="1"/>
  <c r="M491" i="11"/>
  <c r="BW491" i="11" s="1"/>
  <c r="L491" i="11"/>
  <c r="I491" i="11"/>
  <c r="H491" i="11"/>
  <c r="T490" i="11"/>
  <c r="S490" i="11"/>
  <c r="R490" i="11"/>
  <c r="EA490" i="11" s="1"/>
  <c r="Q490" i="11"/>
  <c r="P490" i="11"/>
  <c r="EB490" i="11" s="1"/>
  <c r="O490" i="11"/>
  <c r="N490" i="11"/>
  <c r="CZ490" i="11" s="1"/>
  <c r="M490" i="11"/>
  <c r="BW490" i="11" s="1"/>
  <c r="L490" i="11"/>
  <c r="I490" i="11"/>
  <c r="H490" i="11"/>
  <c r="T489" i="11"/>
  <c r="S489" i="11"/>
  <c r="R489" i="11"/>
  <c r="EA489" i="11" s="1"/>
  <c r="Q489" i="11"/>
  <c r="P489" i="11"/>
  <c r="O489" i="11"/>
  <c r="N489" i="11"/>
  <c r="CZ489" i="11" s="1"/>
  <c r="M489" i="11"/>
  <c r="BW489" i="11" s="1"/>
  <c r="L489" i="11"/>
  <c r="I489" i="11"/>
  <c r="H489" i="11"/>
  <c r="T488" i="11"/>
  <c r="S488" i="11"/>
  <c r="R488" i="11"/>
  <c r="EA488" i="11" s="1"/>
  <c r="Q488" i="11"/>
  <c r="P488" i="11"/>
  <c r="EB488" i="11" s="1"/>
  <c r="O488" i="11"/>
  <c r="N488" i="11"/>
  <c r="CZ488" i="11" s="1"/>
  <c r="M488" i="11"/>
  <c r="BW488" i="11" s="1"/>
  <c r="L488" i="11"/>
  <c r="I488" i="11"/>
  <c r="H488" i="11"/>
  <c r="T487" i="11"/>
  <c r="S487" i="11"/>
  <c r="R487" i="11"/>
  <c r="EA487" i="11" s="1"/>
  <c r="EC487" i="11" s="1"/>
  <c r="EE487" i="11" s="1"/>
  <c r="Q487" i="11"/>
  <c r="P487" i="11"/>
  <c r="O487" i="11"/>
  <c r="N487" i="11"/>
  <c r="CZ487" i="11" s="1"/>
  <c r="M487" i="11"/>
  <c r="BW487" i="11" s="1"/>
  <c r="L487" i="11"/>
  <c r="I487" i="11"/>
  <c r="H487" i="11"/>
  <c r="T486" i="11"/>
  <c r="S486" i="11"/>
  <c r="R486" i="11"/>
  <c r="EA486" i="11" s="1"/>
  <c r="Q486" i="11"/>
  <c r="P486" i="11"/>
  <c r="EB486" i="11" s="1"/>
  <c r="O486" i="11"/>
  <c r="N486" i="11"/>
  <c r="CZ486" i="11" s="1"/>
  <c r="M486" i="11"/>
  <c r="BW486" i="11" s="1"/>
  <c r="L486" i="11"/>
  <c r="I486" i="11"/>
  <c r="H486" i="11"/>
  <c r="T485" i="11"/>
  <c r="S485" i="11"/>
  <c r="R485" i="11"/>
  <c r="EA485" i="11" s="1"/>
  <c r="Q485" i="11"/>
  <c r="P485" i="11"/>
  <c r="O485" i="11"/>
  <c r="N485" i="11"/>
  <c r="CZ485" i="11" s="1"/>
  <c r="M485" i="11"/>
  <c r="BW485" i="11" s="1"/>
  <c r="L485" i="11"/>
  <c r="I485" i="11"/>
  <c r="H485" i="11"/>
  <c r="T484" i="11"/>
  <c r="S484" i="11"/>
  <c r="R484" i="11"/>
  <c r="EA484" i="11" s="1"/>
  <c r="Q484" i="11"/>
  <c r="P484" i="11"/>
  <c r="EB484" i="11" s="1"/>
  <c r="O484" i="11"/>
  <c r="N484" i="11"/>
  <c r="CZ484" i="11" s="1"/>
  <c r="M484" i="11"/>
  <c r="BW484" i="11" s="1"/>
  <c r="L484" i="11"/>
  <c r="I484" i="11"/>
  <c r="H484" i="11"/>
  <c r="T483" i="11"/>
  <c r="S483" i="11"/>
  <c r="R483" i="11"/>
  <c r="EA483" i="11" s="1"/>
  <c r="Q483" i="11"/>
  <c r="P483" i="11"/>
  <c r="O483" i="11"/>
  <c r="N483" i="11"/>
  <c r="CZ483" i="11" s="1"/>
  <c r="M483" i="11"/>
  <c r="BW483" i="11" s="1"/>
  <c r="L483" i="11"/>
  <c r="I483" i="11"/>
  <c r="H483" i="11"/>
  <c r="T482" i="11"/>
  <c r="S482" i="11"/>
  <c r="R482" i="11"/>
  <c r="EA482" i="11" s="1"/>
  <c r="Q482" i="11"/>
  <c r="P482" i="11"/>
  <c r="EB482" i="11" s="1"/>
  <c r="O482" i="11"/>
  <c r="N482" i="11"/>
  <c r="CZ482" i="11" s="1"/>
  <c r="M482" i="11"/>
  <c r="BW482" i="11" s="1"/>
  <c r="L482" i="11"/>
  <c r="I482" i="11"/>
  <c r="H482" i="11"/>
  <c r="T481" i="11"/>
  <c r="S481" i="11"/>
  <c r="R481" i="11"/>
  <c r="EA481" i="11" s="1"/>
  <c r="Q481" i="11"/>
  <c r="P481" i="11"/>
  <c r="O481" i="11"/>
  <c r="N481" i="11"/>
  <c r="CZ481" i="11" s="1"/>
  <c r="M481" i="11"/>
  <c r="BW481" i="11" s="1"/>
  <c r="L481" i="11"/>
  <c r="I481" i="11"/>
  <c r="H481" i="11"/>
  <c r="T480" i="11"/>
  <c r="S480" i="11"/>
  <c r="R480" i="11"/>
  <c r="EA480" i="11" s="1"/>
  <c r="Q480" i="11"/>
  <c r="P480" i="11"/>
  <c r="EB480" i="11" s="1"/>
  <c r="O480" i="11"/>
  <c r="N480" i="11"/>
  <c r="CZ480" i="11" s="1"/>
  <c r="M480" i="11"/>
  <c r="BW480" i="11" s="1"/>
  <c r="L480" i="11"/>
  <c r="I480" i="11"/>
  <c r="H480" i="11"/>
  <c r="T479" i="11"/>
  <c r="S479" i="11"/>
  <c r="R479" i="11"/>
  <c r="EA479" i="11" s="1"/>
  <c r="Q479" i="11"/>
  <c r="P479" i="11"/>
  <c r="O479" i="11"/>
  <c r="N479" i="11"/>
  <c r="CZ479" i="11" s="1"/>
  <c r="M479" i="11"/>
  <c r="BW479" i="11" s="1"/>
  <c r="L479" i="11"/>
  <c r="I479" i="11"/>
  <c r="H479" i="11"/>
  <c r="T478" i="11"/>
  <c r="S478" i="11"/>
  <c r="R478" i="11"/>
  <c r="EA478" i="11" s="1"/>
  <c r="Q478" i="11"/>
  <c r="P478" i="11"/>
  <c r="EB478" i="11" s="1"/>
  <c r="O478" i="11"/>
  <c r="N478" i="11"/>
  <c r="CZ478" i="11" s="1"/>
  <c r="M478" i="11"/>
  <c r="BW478" i="11" s="1"/>
  <c r="L478" i="11"/>
  <c r="I478" i="11"/>
  <c r="H478" i="11"/>
  <c r="T477" i="11"/>
  <c r="S477" i="11"/>
  <c r="R477" i="11"/>
  <c r="EA477" i="11" s="1"/>
  <c r="Q477" i="11"/>
  <c r="P477" i="11"/>
  <c r="O477" i="11"/>
  <c r="N477" i="11"/>
  <c r="CZ477" i="11" s="1"/>
  <c r="M477" i="11"/>
  <c r="BW477" i="11" s="1"/>
  <c r="L477" i="11"/>
  <c r="I477" i="11"/>
  <c r="H477" i="11"/>
  <c r="T476" i="11"/>
  <c r="S476" i="11"/>
  <c r="R476" i="11"/>
  <c r="EA476" i="11" s="1"/>
  <c r="Q476" i="11"/>
  <c r="P476" i="11"/>
  <c r="EB476" i="11" s="1"/>
  <c r="O476" i="11"/>
  <c r="N476" i="11"/>
  <c r="CZ476" i="11" s="1"/>
  <c r="M476" i="11"/>
  <c r="BW476" i="11" s="1"/>
  <c r="L476" i="11"/>
  <c r="I476" i="11"/>
  <c r="H476" i="11"/>
  <c r="T475" i="11"/>
  <c r="S475" i="11"/>
  <c r="R475" i="11"/>
  <c r="EA475" i="11" s="1"/>
  <c r="Q475" i="11"/>
  <c r="P475" i="11"/>
  <c r="O475" i="11"/>
  <c r="N475" i="11"/>
  <c r="CZ475" i="11" s="1"/>
  <c r="M475" i="11"/>
  <c r="BW475" i="11" s="1"/>
  <c r="L475" i="11"/>
  <c r="I475" i="11"/>
  <c r="H475" i="11"/>
  <c r="T474" i="11"/>
  <c r="S474" i="11"/>
  <c r="R474" i="11"/>
  <c r="EA474" i="11" s="1"/>
  <c r="Q474" i="11"/>
  <c r="P474" i="11"/>
  <c r="EB474" i="11" s="1"/>
  <c r="O474" i="11"/>
  <c r="N474" i="11"/>
  <c r="CZ474" i="11" s="1"/>
  <c r="M474" i="11"/>
  <c r="BW474" i="11" s="1"/>
  <c r="L474" i="11"/>
  <c r="I474" i="11"/>
  <c r="H474" i="11"/>
  <c r="T473" i="11"/>
  <c r="S473" i="11"/>
  <c r="R473" i="11"/>
  <c r="EA473" i="11" s="1"/>
  <c r="Q473" i="11"/>
  <c r="P473" i="11"/>
  <c r="O473" i="11"/>
  <c r="N473" i="11"/>
  <c r="CZ473" i="11" s="1"/>
  <c r="M473" i="11"/>
  <c r="BW473" i="11" s="1"/>
  <c r="L473" i="11"/>
  <c r="I473" i="11"/>
  <c r="H473" i="11"/>
  <c r="T472" i="11"/>
  <c r="S472" i="11"/>
  <c r="R472" i="11"/>
  <c r="EA472" i="11" s="1"/>
  <c r="Q472" i="11"/>
  <c r="P472" i="11"/>
  <c r="EB472" i="11" s="1"/>
  <c r="O472" i="11"/>
  <c r="N472" i="11"/>
  <c r="CZ472" i="11" s="1"/>
  <c r="M472" i="11"/>
  <c r="BW472" i="11" s="1"/>
  <c r="L472" i="11"/>
  <c r="I472" i="11"/>
  <c r="H472" i="11"/>
  <c r="T471" i="11"/>
  <c r="S471" i="11"/>
  <c r="R471" i="11"/>
  <c r="EA471" i="11" s="1"/>
  <c r="Q471" i="11"/>
  <c r="P471" i="11"/>
  <c r="O471" i="11"/>
  <c r="N471" i="11"/>
  <c r="CZ471" i="11" s="1"/>
  <c r="M471" i="11"/>
  <c r="BW471" i="11" s="1"/>
  <c r="L471" i="11"/>
  <c r="I471" i="11"/>
  <c r="H471" i="11"/>
  <c r="T470" i="11"/>
  <c r="S470" i="11"/>
  <c r="R470" i="11"/>
  <c r="EA470" i="11" s="1"/>
  <c r="Q470" i="11"/>
  <c r="P470" i="11"/>
  <c r="EB470" i="11" s="1"/>
  <c r="O470" i="11"/>
  <c r="N470" i="11"/>
  <c r="CZ470" i="11" s="1"/>
  <c r="M470" i="11"/>
  <c r="BW470" i="11" s="1"/>
  <c r="L470" i="11"/>
  <c r="I470" i="11"/>
  <c r="H470" i="11"/>
  <c r="T469" i="11"/>
  <c r="S469" i="11"/>
  <c r="R469" i="11"/>
  <c r="EA469" i="11" s="1"/>
  <c r="Q469" i="11"/>
  <c r="P469" i="11"/>
  <c r="O469" i="11"/>
  <c r="N469" i="11"/>
  <c r="CZ469" i="11" s="1"/>
  <c r="M469" i="11"/>
  <c r="BW469" i="11" s="1"/>
  <c r="L469" i="11"/>
  <c r="I469" i="11"/>
  <c r="H469" i="11"/>
  <c r="T468" i="11"/>
  <c r="S468" i="11"/>
  <c r="R468" i="11"/>
  <c r="EA468" i="11" s="1"/>
  <c r="Q468" i="11"/>
  <c r="P468" i="11"/>
  <c r="O468" i="11"/>
  <c r="N468" i="11"/>
  <c r="CZ468" i="11" s="1"/>
  <c r="M468" i="11"/>
  <c r="BW468" i="11" s="1"/>
  <c r="L468" i="11"/>
  <c r="I468" i="11"/>
  <c r="H468" i="11"/>
  <c r="T467" i="11"/>
  <c r="S467" i="11"/>
  <c r="R467" i="11"/>
  <c r="EA467" i="11" s="1"/>
  <c r="Q467" i="11"/>
  <c r="P467" i="11"/>
  <c r="O467" i="11"/>
  <c r="N467" i="11"/>
  <c r="CZ467" i="11" s="1"/>
  <c r="M467" i="11"/>
  <c r="BW467" i="11" s="1"/>
  <c r="L467" i="11"/>
  <c r="I467" i="11"/>
  <c r="H467" i="11"/>
  <c r="T466" i="11"/>
  <c r="S466" i="11"/>
  <c r="R466" i="11"/>
  <c r="EA466" i="11"/>
  <c r="Q466" i="11"/>
  <c r="P466" i="11"/>
  <c r="EB466" i="11" s="1"/>
  <c r="O466" i="11"/>
  <c r="N466" i="11"/>
  <c r="CZ466" i="11" s="1"/>
  <c r="M466" i="11"/>
  <c r="BW466" i="11" s="1"/>
  <c r="L466" i="11"/>
  <c r="I466" i="11"/>
  <c r="H466" i="11"/>
  <c r="T465" i="11"/>
  <c r="S465" i="11"/>
  <c r="R465" i="11"/>
  <c r="EA465" i="11" s="1"/>
  <c r="Q465" i="11"/>
  <c r="P465" i="11"/>
  <c r="O465" i="11"/>
  <c r="N465" i="11"/>
  <c r="CZ465" i="11" s="1"/>
  <c r="M465" i="11"/>
  <c r="BW465" i="11" s="1"/>
  <c r="L465" i="11"/>
  <c r="I465" i="11"/>
  <c r="H465" i="11"/>
  <c r="T464" i="11"/>
  <c r="S464" i="11"/>
  <c r="R464" i="11"/>
  <c r="EA464" i="11" s="1"/>
  <c r="Q464" i="11"/>
  <c r="P464" i="11"/>
  <c r="EB464" i="11" s="1"/>
  <c r="O464" i="11"/>
  <c r="N464" i="11"/>
  <c r="CZ464" i="11" s="1"/>
  <c r="M464" i="11"/>
  <c r="BW464" i="11" s="1"/>
  <c r="L464" i="11"/>
  <c r="I464" i="11"/>
  <c r="H464" i="11"/>
  <c r="T463" i="11"/>
  <c r="S463" i="11"/>
  <c r="R463" i="11"/>
  <c r="EA463" i="11" s="1"/>
  <c r="Q463" i="11"/>
  <c r="P463" i="11"/>
  <c r="O463" i="11"/>
  <c r="N463" i="11"/>
  <c r="CZ463" i="11" s="1"/>
  <c r="M463" i="11"/>
  <c r="BW463" i="11" s="1"/>
  <c r="L463" i="11"/>
  <c r="I463" i="11"/>
  <c r="H463" i="11"/>
  <c r="T462" i="11"/>
  <c r="S462" i="11"/>
  <c r="R462" i="11"/>
  <c r="EA462" i="11" s="1"/>
  <c r="Q462" i="11"/>
  <c r="P462" i="11"/>
  <c r="EB462" i="11" s="1"/>
  <c r="O462" i="11"/>
  <c r="N462" i="11"/>
  <c r="CZ462" i="11" s="1"/>
  <c r="M462" i="11"/>
  <c r="BW462" i="11" s="1"/>
  <c r="L462" i="11"/>
  <c r="I462" i="11"/>
  <c r="H462" i="11"/>
  <c r="T461" i="11"/>
  <c r="S461" i="11"/>
  <c r="R461" i="11"/>
  <c r="EA461" i="11" s="1"/>
  <c r="Q461" i="11"/>
  <c r="P461" i="11"/>
  <c r="O461" i="11"/>
  <c r="N461" i="11"/>
  <c r="CZ461" i="11" s="1"/>
  <c r="M461" i="11"/>
  <c r="BW461" i="11" s="1"/>
  <c r="L461" i="11"/>
  <c r="I461" i="11"/>
  <c r="H461" i="11"/>
  <c r="T460" i="11"/>
  <c r="S460" i="11"/>
  <c r="R460" i="11"/>
  <c r="EA460" i="11"/>
  <c r="Q460" i="11"/>
  <c r="P460" i="11"/>
  <c r="O460" i="11"/>
  <c r="N460" i="11"/>
  <c r="CZ460" i="11" s="1"/>
  <c r="M460" i="11"/>
  <c r="BW460" i="11" s="1"/>
  <c r="L460" i="11"/>
  <c r="I460" i="11"/>
  <c r="H460" i="11"/>
  <c r="T459" i="11"/>
  <c r="S459" i="11"/>
  <c r="R459" i="11"/>
  <c r="EA459" i="11"/>
  <c r="Q459" i="11"/>
  <c r="P459" i="11"/>
  <c r="EB459" i="11" s="1"/>
  <c r="O459" i="11"/>
  <c r="N459" i="11"/>
  <c r="CZ459" i="11" s="1"/>
  <c r="M459" i="11"/>
  <c r="BW459" i="11" s="1"/>
  <c r="L459" i="11"/>
  <c r="I459" i="11"/>
  <c r="H459" i="11"/>
  <c r="T458" i="11"/>
  <c r="S458" i="11"/>
  <c r="R458" i="11"/>
  <c r="EA458" i="11" s="1"/>
  <c r="Q458" i="11"/>
  <c r="P458" i="11"/>
  <c r="O458" i="11"/>
  <c r="N458" i="11"/>
  <c r="CZ458" i="11" s="1"/>
  <c r="M458" i="11"/>
  <c r="BW458" i="11" s="1"/>
  <c r="L458" i="11"/>
  <c r="I458" i="11"/>
  <c r="H458" i="11"/>
  <c r="T456" i="11"/>
  <c r="S456" i="11"/>
  <c r="R456" i="11"/>
  <c r="EA456" i="11" s="1"/>
  <c r="Q456" i="11"/>
  <c r="P456" i="11"/>
  <c r="EB456" i="11" s="1"/>
  <c r="O456" i="11"/>
  <c r="N456" i="11"/>
  <c r="CZ456" i="11" s="1"/>
  <c r="M456" i="11"/>
  <c r="BW456" i="11" s="1"/>
  <c r="L456" i="11"/>
  <c r="I456" i="11"/>
  <c r="H456" i="11"/>
  <c r="T455" i="11"/>
  <c r="S455" i="11"/>
  <c r="R455" i="11"/>
  <c r="EA455" i="11" s="1"/>
  <c r="Q455" i="11"/>
  <c r="P455" i="11"/>
  <c r="EB455" i="11" s="1"/>
  <c r="O455" i="11"/>
  <c r="N455" i="11"/>
  <c r="CZ455" i="11" s="1"/>
  <c r="M455" i="11"/>
  <c r="BW455" i="11" s="1"/>
  <c r="L455" i="11"/>
  <c r="I455" i="11"/>
  <c r="H455" i="11"/>
  <c r="T454" i="11"/>
  <c r="S454" i="11"/>
  <c r="R454" i="11"/>
  <c r="EA454" i="11"/>
  <c r="Q454" i="11"/>
  <c r="P454" i="11"/>
  <c r="EB454" i="11" s="1"/>
  <c r="O454" i="11"/>
  <c r="N454" i="11"/>
  <c r="CZ454" i="11" s="1"/>
  <c r="M454" i="11"/>
  <c r="BW454" i="11" s="1"/>
  <c r="L454" i="11"/>
  <c r="I454" i="11"/>
  <c r="H454" i="11"/>
  <c r="T453" i="11"/>
  <c r="S453" i="11"/>
  <c r="R453" i="11"/>
  <c r="EA453" i="11" s="1"/>
  <c r="Q453" i="11"/>
  <c r="P453" i="11"/>
  <c r="O453" i="11"/>
  <c r="N453" i="11"/>
  <c r="CZ453" i="11" s="1"/>
  <c r="M453" i="11"/>
  <c r="BW453" i="11" s="1"/>
  <c r="L453" i="11"/>
  <c r="I453" i="11"/>
  <c r="H453" i="11"/>
  <c r="T452" i="11"/>
  <c r="S452" i="11"/>
  <c r="R452" i="11"/>
  <c r="EA452" i="11" s="1"/>
  <c r="Q452" i="11"/>
  <c r="P452" i="11"/>
  <c r="EB452" i="11" s="1"/>
  <c r="O452" i="11"/>
  <c r="N452" i="11"/>
  <c r="CZ452" i="11" s="1"/>
  <c r="M452" i="11"/>
  <c r="BW452" i="11" s="1"/>
  <c r="L452" i="11"/>
  <c r="I452" i="11"/>
  <c r="H452" i="11"/>
  <c r="T451" i="11"/>
  <c r="S451" i="11"/>
  <c r="R451" i="11"/>
  <c r="EA451" i="11" s="1"/>
  <c r="Q451" i="11"/>
  <c r="P451" i="11"/>
  <c r="O451" i="11"/>
  <c r="N451" i="11"/>
  <c r="CZ451" i="11" s="1"/>
  <c r="M451" i="11"/>
  <c r="BW451" i="11" s="1"/>
  <c r="L451" i="11"/>
  <c r="I451" i="11"/>
  <c r="H451" i="11"/>
  <c r="T450" i="11"/>
  <c r="S450" i="11"/>
  <c r="R450" i="11"/>
  <c r="EA450" i="11" s="1"/>
  <c r="Q450" i="11"/>
  <c r="P450" i="11"/>
  <c r="EB450" i="11" s="1"/>
  <c r="O450" i="11"/>
  <c r="N450" i="11"/>
  <c r="CZ450" i="11" s="1"/>
  <c r="M450" i="11"/>
  <c r="BW450" i="11" s="1"/>
  <c r="L450" i="11"/>
  <c r="I450" i="11"/>
  <c r="H450" i="11"/>
  <c r="T449" i="11"/>
  <c r="S449" i="11"/>
  <c r="R449" i="11"/>
  <c r="EA449" i="11"/>
  <c r="Q449" i="11"/>
  <c r="P449" i="11"/>
  <c r="O449" i="11"/>
  <c r="N449" i="11"/>
  <c r="CZ449" i="11" s="1"/>
  <c r="M449" i="11"/>
  <c r="BW449" i="11" s="1"/>
  <c r="L449" i="11"/>
  <c r="I449" i="11"/>
  <c r="H449" i="11"/>
  <c r="T448" i="11"/>
  <c r="S448" i="11"/>
  <c r="R448" i="11"/>
  <c r="EA448" i="11"/>
  <c r="Q448" i="11"/>
  <c r="P448" i="11"/>
  <c r="EB448" i="11" s="1"/>
  <c r="O448" i="11"/>
  <c r="N448" i="11"/>
  <c r="CZ448" i="11" s="1"/>
  <c r="M448" i="11"/>
  <c r="BW448" i="11" s="1"/>
  <c r="L448" i="11"/>
  <c r="I448" i="11"/>
  <c r="H448" i="11"/>
  <c r="T447" i="11"/>
  <c r="S447" i="11"/>
  <c r="R447" i="11"/>
  <c r="EA447" i="11"/>
  <c r="Q447" i="11"/>
  <c r="P447" i="11"/>
  <c r="EB447" i="11" s="1"/>
  <c r="O447" i="11"/>
  <c r="N447" i="11"/>
  <c r="CZ447" i="11" s="1"/>
  <c r="M447" i="11"/>
  <c r="BW447" i="11" s="1"/>
  <c r="L447" i="11"/>
  <c r="I447" i="11"/>
  <c r="H447" i="11"/>
  <c r="T446" i="11"/>
  <c r="S446" i="11"/>
  <c r="R446" i="11"/>
  <c r="EA446" i="11" s="1"/>
  <c r="Q446" i="11"/>
  <c r="P446" i="11"/>
  <c r="O446" i="11"/>
  <c r="N446" i="11"/>
  <c r="CZ446" i="11" s="1"/>
  <c r="M446" i="11"/>
  <c r="BW446" i="11" s="1"/>
  <c r="L446" i="11"/>
  <c r="I446" i="11"/>
  <c r="H446" i="11"/>
  <c r="T445" i="11"/>
  <c r="S445" i="11"/>
  <c r="R445" i="11"/>
  <c r="EA445" i="11" s="1"/>
  <c r="Q445" i="11"/>
  <c r="P445" i="11"/>
  <c r="O445" i="11"/>
  <c r="N445" i="11"/>
  <c r="CZ445" i="11" s="1"/>
  <c r="M445" i="11"/>
  <c r="BW445" i="11" s="1"/>
  <c r="L445" i="11"/>
  <c r="I445" i="11"/>
  <c r="H445" i="11"/>
  <c r="T444" i="11"/>
  <c r="S444" i="11"/>
  <c r="R444" i="11"/>
  <c r="EA444" i="11" s="1"/>
  <c r="Q444" i="11"/>
  <c r="P444" i="11"/>
  <c r="EB444" i="11" s="1"/>
  <c r="O444" i="11"/>
  <c r="N444" i="11"/>
  <c r="CZ444" i="11" s="1"/>
  <c r="M444" i="11"/>
  <c r="BW444" i="11" s="1"/>
  <c r="L444" i="11"/>
  <c r="I444" i="11"/>
  <c r="H444" i="11"/>
  <c r="T443" i="11"/>
  <c r="S443" i="11"/>
  <c r="R443" i="11"/>
  <c r="EA443" i="11" s="1"/>
  <c r="Q443" i="11"/>
  <c r="P443" i="11"/>
  <c r="O443" i="11"/>
  <c r="N443" i="11"/>
  <c r="CZ443" i="11" s="1"/>
  <c r="M443" i="11"/>
  <c r="BW443" i="11" s="1"/>
  <c r="L443" i="11"/>
  <c r="I443" i="11"/>
  <c r="H443" i="11"/>
  <c r="T442" i="11"/>
  <c r="S442" i="11"/>
  <c r="R442" i="11"/>
  <c r="EA442" i="11" s="1"/>
  <c r="Q442" i="11"/>
  <c r="P442" i="11"/>
  <c r="O442" i="11"/>
  <c r="N442" i="11"/>
  <c r="CZ442" i="11" s="1"/>
  <c r="M442" i="11"/>
  <c r="BW442" i="11" s="1"/>
  <c r="L442" i="11"/>
  <c r="I442" i="11"/>
  <c r="H442" i="11"/>
  <c r="T441" i="11"/>
  <c r="S441" i="11"/>
  <c r="R441" i="11"/>
  <c r="EA441" i="11" s="1"/>
  <c r="Q441" i="11"/>
  <c r="P441" i="11"/>
  <c r="O441" i="11"/>
  <c r="N441" i="11"/>
  <c r="CZ441" i="11" s="1"/>
  <c r="M441" i="11"/>
  <c r="BW441" i="11" s="1"/>
  <c r="L441" i="11"/>
  <c r="I441" i="11"/>
  <c r="H441" i="11"/>
  <c r="T440" i="11"/>
  <c r="S440" i="11"/>
  <c r="R440" i="11"/>
  <c r="EA440" i="11" s="1"/>
  <c r="Q440" i="11"/>
  <c r="P440" i="11"/>
  <c r="EB440" i="11" s="1"/>
  <c r="O440" i="11"/>
  <c r="N440" i="11"/>
  <c r="CZ440" i="11" s="1"/>
  <c r="M440" i="11"/>
  <c r="BW440" i="11" s="1"/>
  <c r="L440" i="11"/>
  <c r="I440" i="11"/>
  <c r="H440" i="11"/>
  <c r="T439" i="11"/>
  <c r="S439" i="11"/>
  <c r="R439" i="11"/>
  <c r="EA439" i="11" s="1"/>
  <c r="EC439" i="11" s="1"/>
  <c r="EE439" i="11" s="1"/>
  <c r="Q439" i="11"/>
  <c r="P439" i="11"/>
  <c r="O439" i="11"/>
  <c r="N439" i="11"/>
  <c r="CZ439" i="11" s="1"/>
  <c r="M439" i="11"/>
  <c r="BW439" i="11" s="1"/>
  <c r="L439" i="11"/>
  <c r="I439" i="11"/>
  <c r="H439" i="11"/>
  <c r="T438" i="11"/>
  <c r="S438" i="11"/>
  <c r="R438" i="11"/>
  <c r="EA438" i="11"/>
  <c r="Q438" i="11"/>
  <c r="P438" i="11"/>
  <c r="EB438" i="11" s="1"/>
  <c r="O438" i="11"/>
  <c r="N438" i="11"/>
  <c r="CZ438" i="11" s="1"/>
  <c r="M438" i="11"/>
  <c r="BW438" i="11" s="1"/>
  <c r="L438" i="11"/>
  <c r="I438" i="11"/>
  <c r="H438" i="11"/>
  <c r="T437" i="11"/>
  <c r="S437" i="11"/>
  <c r="R437" i="11"/>
  <c r="EA437" i="11" s="1"/>
  <c r="Q437" i="11"/>
  <c r="P437" i="11"/>
  <c r="O437" i="11"/>
  <c r="N437" i="11"/>
  <c r="CZ437" i="11" s="1"/>
  <c r="M437" i="11"/>
  <c r="BW437" i="11" s="1"/>
  <c r="L437" i="11"/>
  <c r="I437" i="11"/>
  <c r="H437" i="11"/>
  <c r="T436" i="11"/>
  <c r="S436" i="11"/>
  <c r="R436" i="11"/>
  <c r="EA436" i="11" s="1"/>
  <c r="Q436" i="11"/>
  <c r="P436" i="11"/>
  <c r="EB436" i="11" s="1"/>
  <c r="O436" i="11"/>
  <c r="N436" i="11"/>
  <c r="CZ436" i="11" s="1"/>
  <c r="M436" i="11"/>
  <c r="BW436" i="11" s="1"/>
  <c r="L436" i="11"/>
  <c r="I436" i="11"/>
  <c r="H436" i="11"/>
  <c r="T435" i="11"/>
  <c r="S435" i="11"/>
  <c r="R435" i="11"/>
  <c r="EA435" i="11" s="1"/>
  <c r="Q435" i="11"/>
  <c r="P435" i="11"/>
  <c r="EB435" i="11" s="1"/>
  <c r="O435" i="11"/>
  <c r="N435" i="11"/>
  <c r="CZ435" i="11" s="1"/>
  <c r="M435" i="11"/>
  <c r="BW435" i="11" s="1"/>
  <c r="L435" i="11"/>
  <c r="I435" i="11"/>
  <c r="H435" i="11"/>
  <c r="T434" i="11"/>
  <c r="S434" i="11"/>
  <c r="R434" i="11"/>
  <c r="EA434" i="11" s="1"/>
  <c r="Q434" i="11"/>
  <c r="P434" i="11"/>
  <c r="O434" i="11"/>
  <c r="N434" i="11"/>
  <c r="CZ434" i="11" s="1"/>
  <c r="M434" i="11"/>
  <c r="BW434" i="11" s="1"/>
  <c r="L434" i="11"/>
  <c r="I434" i="11"/>
  <c r="H434" i="11"/>
  <c r="T433" i="11"/>
  <c r="S433" i="11"/>
  <c r="R433" i="11"/>
  <c r="EA433" i="11" s="1"/>
  <c r="Q433" i="11"/>
  <c r="P433" i="11"/>
  <c r="O433" i="11"/>
  <c r="N433" i="11"/>
  <c r="CZ433" i="11" s="1"/>
  <c r="M433" i="11"/>
  <c r="BW433" i="11" s="1"/>
  <c r="L433" i="11"/>
  <c r="I433" i="11"/>
  <c r="H433" i="11"/>
  <c r="T432" i="11"/>
  <c r="S432" i="11"/>
  <c r="R432" i="11"/>
  <c r="EA432" i="11" s="1"/>
  <c r="Q432" i="11"/>
  <c r="P432" i="11"/>
  <c r="EB432" i="11" s="1"/>
  <c r="O432" i="11"/>
  <c r="N432" i="11"/>
  <c r="CZ432" i="11" s="1"/>
  <c r="M432" i="11"/>
  <c r="BW432" i="11" s="1"/>
  <c r="L432" i="11"/>
  <c r="I432" i="11"/>
  <c r="H432" i="11"/>
  <c r="T431" i="11"/>
  <c r="S431" i="11"/>
  <c r="R431" i="11"/>
  <c r="EA431" i="11" s="1"/>
  <c r="Q431" i="11"/>
  <c r="P431" i="11"/>
  <c r="O431" i="11"/>
  <c r="N431" i="11"/>
  <c r="CZ431" i="11" s="1"/>
  <c r="M431" i="11"/>
  <c r="BW431" i="11" s="1"/>
  <c r="L431" i="11"/>
  <c r="I431" i="11"/>
  <c r="H431" i="11"/>
  <c r="T430" i="11"/>
  <c r="S430" i="11"/>
  <c r="R430" i="11"/>
  <c r="EA430" i="11" s="1"/>
  <c r="Q430" i="11"/>
  <c r="P430" i="11"/>
  <c r="EB430" i="11" s="1"/>
  <c r="O430" i="11"/>
  <c r="N430" i="11"/>
  <c r="CZ430" i="11" s="1"/>
  <c r="M430" i="11"/>
  <c r="BW430" i="11" s="1"/>
  <c r="L430" i="11"/>
  <c r="I430" i="11"/>
  <c r="H430" i="11"/>
  <c r="T429" i="11"/>
  <c r="S429" i="11"/>
  <c r="R429" i="11"/>
  <c r="EA429" i="11" s="1"/>
  <c r="Q429" i="11"/>
  <c r="P429" i="11"/>
  <c r="O429" i="11"/>
  <c r="N429" i="11"/>
  <c r="CZ429" i="11" s="1"/>
  <c r="M429" i="11"/>
  <c r="BW429" i="11" s="1"/>
  <c r="L429" i="11"/>
  <c r="I429" i="11"/>
  <c r="H429" i="11"/>
  <c r="T428" i="11"/>
  <c r="S428" i="11"/>
  <c r="R428" i="11"/>
  <c r="EA428" i="11" s="1"/>
  <c r="Q428" i="11"/>
  <c r="P428" i="11"/>
  <c r="EB428" i="11" s="1"/>
  <c r="O428" i="11"/>
  <c r="N428" i="11"/>
  <c r="CZ428" i="11" s="1"/>
  <c r="M428" i="11"/>
  <c r="BW428" i="11" s="1"/>
  <c r="L428" i="11"/>
  <c r="I428" i="11"/>
  <c r="H428" i="11"/>
  <c r="T427" i="11"/>
  <c r="S427" i="11"/>
  <c r="R427" i="11"/>
  <c r="EA427" i="11" s="1"/>
  <c r="Q427" i="11"/>
  <c r="P427" i="11"/>
  <c r="O427" i="11"/>
  <c r="N427" i="11"/>
  <c r="CZ427" i="11" s="1"/>
  <c r="M427" i="11"/>
  <c r="BW427" i="11" s="1"/>
  <c r="L427" i="11"/>
  <c r="I427" i="11"/>
  <c r="H427" i="11"/>
  <c r="T426" i="11"/>
  <c r="S426" i="11"/>
  <c r="R426" i="11"/>
  <c r="EA426" i="11" s="1"/>
  <c r="Q426" i="11"/>
  <c r="P426" i="11"/>
  <c r="EB426" i="11" s="1"/>
  <c r="O426" i="11"/>
  <c r="N426" i="11"/>
  <c r="CZ426" i="11" s="1"/>
  <c r="M426" i="11"/>
  <c r="BW426" i="11" s="1"/>
  <c r="L426" i="11"/>
  <c r="I426" i="11"/>
  <c r="H426" i="11"/>
  <c r="T425" i="11"/>
  <c r="S425" i="11"/>
  <c r="R425" i="11"/>
  <c r="EA425" i="11"/>
  <c r="Q425" i="11"/>
  <c r="P425" i="11"/>
  <c r="O425" i="11"/>
  <c r="N425" i="11"/>
  <c r="CZ425" i="11" s="1"/>
  <c r="M425" i="11"/>
  <c r="BW425" i="11" s="1"/>
  <c r="L425" i="11"/>
  <c r="I425" i="11"/>
  <c r="H425" i="11"/>
  <c r="T424" i="11"/>
  <c r="S424" i="11"/>
  <c r="R424" i="11"/>
  <c r="EA424" i="11"/>
  <c r="Q424" i="11"/>
  <c r="P424" i="11"/>
  <c r="EB424" i="11" s="1"/>
  <c r="O424" i="11"/>
  <c r="N424" i="11"/>
  <c r="CZ424" i="11" s="1"/>
  <c r="M424" i="11"/>
  <c r="BW424" i="11" s="1"/>
  <c r="L424" i="11"/>
  <c r="I424" i="11"/>
  <c r="H424" i="11"/>
  <c r="T423" i="11"/>
  <c r="S423" i="11"/>
  <c r="R423" i="11"/>
  <c r="EA423" i="11" s="1"/>
  <c r="Q423" i="11"/>
  <c r="P423" i="11"/>
  <c r="O423" i="11"/>
  <c r="N423" i="11"/>
  <c r="CZ423" i="11" s="1"/>
  <c r="M423" i="11"/>
  <c r="BW423" i="11" s="1"/>
  <c r="L423" i="11"/>
  <c r="I423" i="11"/>
  <c r="H423" i="11"/>
  <c r="T422" i="11"/>
  <c r="S422" i="11"/>
  <c r="R422" i="11"/>
  <c r="EA422" i="11" s="1"/>
  <c r="Q422" i="11"/>
  <c r="P422" i="11"/>
  <c r="EB422" i="11" s="1"/>
  <c r="O422" i="11"/>
  <c r="N422" i="11"/>
  <c r="CZ422" i="11" s="1"/>
  <c r="M422" i="11"/>
  <c r="BW422" i="11" s="1"/>
  <c r="L422" i="11"/>
  <c r="I422" i="11"/>
  <c r="H422" i="11"/>
  <c r="T421" i="11"/>
  <c r="S421" i="11"/>
  <c r="R421" i="11"/>
  <c r="EA421" i="11" s="1"/>
  <c r="Q421" i="11"/>
  <c r="P421" i="11"/>
  <c r="O421" i="11"/>
  <c r="N421" i="11"/>
  <c r="CZ421" i="11" s="1"/>
  <c r="M421" i="11"/>
  <c r="BW421" i="11" s="1"/>
  <c r="L421" i="11"/>
  <c r="I421" i="11"/>
  <c r="H421" i="11"/>
  <c r="T420" i="11"/>
  <c r="S420" i="11"/>
  <c r="R420" i="11"/>
  <c r="EA420" i="11" s="1"/>
  <c r="Q420" i="11"/>
  <c r="P420" i="11"/>
  <c r="EB420" i="11" s="1"/>
  <c r="O420" i="11"/>
  <c r="N420" i="11"/>
  <c r="CZ420" i="11" s="1"/>
  <c r="M420" i="11"/>
  <c r="BW420" i="11" s="1"/>
  <c r="L420" i="11"/>
  <c r="I420" i="11"/>
  <c r="H420" i="11"/>
  <c r="T419" i="11"/>
  <c r="S419" i="11"/>
  <c r="R419" i="11"/>
  <c r="EA419" i="11" s="1"/>
  <c r="Q419" i="11"/>
  <c r="P419" i="11"/>
  <c r="O419" i="11"/>
  <c r="N419" i="11"/>
  <c r="CZ419" i="11"/>
  <c r="M419" i="11"/>
  <c r="BW419" i="11" s="1"/>
  <c r="L419" i="11"/>
  <c r="I419" i="11"/>
  <c r="H419" i="11"/>
  <c r="T418" i="11"/>
  <c r="S418" i="11"/>
  <c r="R418" i="11"/>
  <c r="EA418" i="11" s="1"/>
  <c r="Q418" i="11"/>
  <c r="P418" i="11"/>
  <c r="EB418" i="11" s="1"/>
  <c r="O418" i="11"/>
  <c r="N418" i="11"/>
  <c r="CZ418" i="11" s="1"/>
  <c r="M418" i="11"/>
  <c r="BW418" i="11" s="1"/>
  <c r="L418" i="11"/>
  <c r="I418" i="11"/>
  <c r="H418" i="11"/>
  <c r="T417" i="11"/>
  <c r="S417" i="11"/>
  <c r="R417" i="11"/>
  <c r="EA417" i="11" s="1"/>
  <c r="Q417" i="11"/>
  <c r="P417" i="11"/>
  <c r="O417" i="11"/>
  <c r="N417" i="11"/>
  <c r="CZ417" i="11" s="1"/>
  <c r="M417" i="11"/>
  <c r="BW417" i="11" s="1"/>
  <c r="L417" i="11"/>
  <c r="I417" i="11"/>
  <c r="H417" i="11"/>
  <c r="T416" i="11"/>
  <c r="S416" i="11"/>
  <c r="R416" i="11"/>
  <c r="EA416" i="11" s="1"/>
  <c r="EC416" i="11" s="1"/>
  <c r="EE416" i="11" s="1"/>
  <c r="Q416" i="11"/>
  <c r="P416" i="11"/>
  <c r="EB416" i="11" s="1"/>
  <c r="O416" i="11"/>
  <c r="N416" i="11"/>
  <c r="CZ416" i="11" s="1"/>
  <c r="M416" i="11"/>
  <c r="BW416" i="11" s="1"/>
  <c r="L416" i="11"/>
  <c r="I416" i="11"/>
  <c r="H416" i="11"/>
  <c r="T415" i="11"/>
  <c r="S415" i="11"/>
  <c r="R415" i="11"/>
  <c r="EA415" i="11" s="1"/>
  <c r="Q415" i="11"/>
  <c r="P415" i="11"/>
  <c r="O415" i="11"/>
  <c r="N415" i="11"/>
  <c r="CZ415" i="11" s="1"/>
  <c r="M415" i="11"/>
  <c r="BW415" i="11" s="1"/>
  <c r="L415" i="11"/>
  <c r="I415" i="11"/>
  <c r="H415" i="11"/>
  <c r="T414" i="11"/>
  <c r="S414" i="11"/>
  <c r="R414" i="11"/>
  <c r="EA414" i="11" s="1"/>
  <c r="Q414" i="11"/>
  <c r="P414" i="11"/>
  <c r="O414" i="11"/>
  <c r="N414" i="11"/>
  <c r="CZ414" i="11" s="1"/>
  <c r="M414" i="11"/>
  <c r="BW414" i="11" s="1"/>
  <c r="L414" i="11"/>
  <c r="I414" i="11"/>
  <c r="H414" i="11"/>
  <c r="T413" i="11"/>
  <c r="S413" i="11"/>
  <c r="R413" i="11"/>
  <c r="EA413" i="11" s="1"/>
  <c r="Q413" i="11"/>
  <c r="P413" i="11"/>
  <c r="O413" i="11"/>
  <c r="N413" i="11"/>
  <c r="CZ413" i="11" s="1"/>
  <c r="M413" i="11"/>
  <c r="BW413" i="11" s="1"/>
  <c r="L413" i="11"/>
  <c r="I413" i="11"/>
  <c r="H413" i="11"/>
  <c r="T412" i="11"/>
  <c r="S412" i="11"/>
  <c r="R412" i="11"/>
  <c r="EA412" i="11" s="1"/>
  <c r="Q412" i="11"/>
  <c r="P412" i="11"/>
  <c r="EB412" i="11" s="1"/>
  <c r="O412" i="11"/>
  <c r="N412" i="11"/>
  <c r="CZ412" i="11" s="1"/>
  <c r="M412" i="11"/>
  <c r="BW412" i="11" s="1"/>
  <c r="L412" i="11"/>
  <c r="I412" i="11"/>
  <c r="H412" i="11"/>
  <c r="T411" i="11"/>
  <c r="S411" i="11"/>
  <c r="R411" i="11"/>
  <c r="EA411" i="11" s="1"/>
  <c r="Q411" i="11"/>
  <c r="P411" i="11"/>
  <c r="O411" i="11"/>
  <c r="N411" i="11"/>
  <c r="CZ411" i="11" s="1"/>
  <c r="M411" i="11"/>
  <c r="BW411" i="11" s="1"/>
  <c r="L411" i="11"/>
  <c r="I411" i="11"/>
  <c r="H411" i="11"/>
  <c r="T410" i="11"/>
  <c r="S410" i="11"/>
  <c r="R410" i="11"/>
  <c r="EA410" i="11" s="1"/>
  <c r="Q410" i="11"/>
  <c r="P410" i="11"/>
  <c r="O410" i="11"/>
  <c r="N410" i="11"/>
  <c r="CZ410" i="11" s="1"/>
  <c r="M410" i="11"/>
  <c r="BW410" i="11" s="1"/>
  <c r="L410" i="11"/>
  <c r="I410" i="11"/>
  <c r="H410" i="11"/>
  <c r="T409" i="11"/>
  <c r="S409" i="11"/>
  <c r="R409" i="11"/>
  <c r="EA409" i="11" s="1"/>
  <c r="Q409" i="11"/>
  <c r="P409" i="11"/>
  <c r="O409" i="11"/>
  <c r="N409" i="11"/>
  <c r="CZ409" i="11" s="1"/>
  <c r="M409" i="11"/>
  <c r="BW409" i="11" s="1"/>
  <c r="L409" i="11"/>
  <c r="I409" i="11"/>
  <c r="H409" i="11"/>
  <c r="T408" i="11"/>
  <c r="S408" i="11"/>
  <c r="R408" i="11"/>
  <c r="EA408" i="11" s="1"/>
  <c r="Q408" i="11"/>
  <c r="P408" i="11"/>
  <c r="EB408" i="11" s="1"/>
  <c r="O408" i="11"/>
  <c r="N408" i="11"/>
  <c r="CZ408" i="11" s="1"/>
  <c r="M408" i="11"/>
  <c r="BW408" i="11" s="1"/>
  <c r="L408" i="11"/>
  <c r="I408" i="11"/>
  <c r="H408" i="11"/>
  <c r="T407" i="11"/>
  <c r="S407" i="11"/>
  <c r="R407" i="11"/>
  <c r="EA407" i="11" s="1"/>
  <c r="Q407" i="11"/>
  <c r="P407" i="11"/>
  <c r="O407" i="11"/>
  <c r="N407" i="11"/>
  <c r="CZ407" i="11" s="1"/>
  <c r="M407" i="11"/>
  <c r="BW407" i="11" s="1"/>
  <c r="L407" i="11"/>
  <c r="I407" i="11"/>
  <c r="H407" i="11"/>
  <c r="T406" i="11"/>
  <c r="S406" i="11"/>
  <c r="R406" i="11"/>
  <c r="EA406" i="11" s="1"/>
  <c r="Q406" i="11"/>
  <c r="P406" i="11"/>
  <c r="O406" i="11"/>
  <c r="N406" i="11"/>
  <c r="CZ406" i="11" s="1"/>
  <c r="M406" i="11"/>
  <c r="BW406" i="11" s="1"/>
  <c r="L406" i="11"/>
  <c r="I406" i="11"/>
  <c r="H406" i="11"/>
  <c r="T405" i="11"/>
  <c r="S405" i="11"/>
  <c r="R405" i="11"/>
  <c r="EA405" i="11" s="1"/>
  <c r="Q405" i="11"/>
  <c r="P405" i="11"/>
  <c r="O405" i="11"/>
  <c r="N405" i="11"/>
  <c r="CZ405" i="11" s="1"/>
  <c r="M405" i="11"/>
  <c r="BW405" i="11" s="1"/>
  <c r="L405" i="11"/>
  <c r="I405" i="11"/>
  <c r="H405" i="11"/>
  <c r="T404" i="11"/>
  <c r="S404" i="11"/>
  <c r="R404" i="11"/>
  <c r="EA404" i="11" s="1"/>
  <c r="Q404" i="11"/>
  <c r="P404" i="11"/>
  <c r="EB404" i="11" s="1"/>
  <c r="O404" i="11"/>
  <c r="N404" i="11"/>
  <c r="CZ404" i="11" s="1"/>
  <c r="M404" i="11"/>
  <c r="BW404" i="11" s="1"/>
  <c r="L404" i="11"/>
  <c r="I404" i="11"/>
  <c r="H404" i="11"/>
  <c r="T403" i="11"/>
  <c r="S403" i="11"/>
  <c r="R403" i="11"/>
  <c r="EA403" i="11" s="1"/>
  <c r="Q403" i="11"/>
  <c r="P403" i="11"/>
  <c r="O403" i="11"/>
  <c r="N403" i="11"/>
  <c r="CZ403" i="11" s="1"/>
  <c r="M403" i="11"/>
  <c r="BW403" i="11" s="1"/>
  <c r="L403" i="11"/>
  <c r="I403" i="11"/>
  <c r="H403" i="11"/>
  <c r="T402" i="11"/>
  <c r="S402" i="11"/>
  <c r="R402" i="11"/>
  <c r="EA402" i="11" s="1"/>
  <c r="Q402" i="11"/>
  <c r="P402" i="11"/>
  <c r="O402" i="11"/>
  <c r="N402" i="11"/>
  <c r="CZ402" i="11" s="1"/>
  <c r="M402" i="11"/>
  <c r="BW402" i="11" s="1"/>
  <c r="L402" i="11"/>
  <c r="I402" i="11"/>
  <c r="H402" i="11"/>
  <c r="T401" i="11"/>
  <c r="S401" i="11"/>
  <c r="R401" i="11"/>
  <c r="EA401" i="11" s="1"/>
  <c r="Q401" i="11"/>
  <c r="P401" i="11"/>
  <c r="O401" i="11"/>
  <c r="N401" i="11"/>
  <c r="CZ401" i="11" s="1"/>
  <c r="M401" i="11"/>
  <c r="BW401" i="11" s="1"/>
  <c r="L401" i="11"/>
  <c r="I401" i="11"/>
  <c r="H401" i="11"/>
  <c r="T400" i="11"/>
  <c r="S400" i="11"/>
  <c r="R400" i="11"/>
  <c r="EA400" i="11" s="1"/>
  <c r="Q400" i="11"/>
  <c r="P400" i="11"/>
  <c r="EB400" i="11" s="1"/>
  <c r="O400" i="11"/>
  <c r="N400" i="11"/>
  <c r="CZ400" i="11" s="1"/>
  <c r="M400" i="11"/>
  <c r="BW400" i="11" s="1"/>
  <c r="L400" i="11"/>
  <c r="I400" i="11"/>
  <c r="H400" i="11"/>
  <c r="T399" i="11"/>
  <c r="S399" i="11"/>
  <c r="R399" i="11"/>
  <c r="EA399" i="11" s="1"/>
  <c r="Q399" i="11"/>
  <c r="P399" i="11"/>
  <c r="O399" i="11"/>
  <c r="N399" i="11"/>
  <c r="CZ399" i="11" s="1"/>
  <c r="M399" i="11"/>
  <c r="BW399" i="11" s="1"/>
  <c r="L399" i="11"/>
  <c r="I399" i="11"/>
  <c r="H399" i="11"/>
  <c r="T398" i="11"/>
  <c r="S398" i="11"/>
  <c r="R398" i="11"/>
  <c r="EA398" i="11" s="1"/>
  <c r="Q398" i="11"/>
  <c r="P398" i="11"/>
  <c r="EB398" i="11" s="1"/>
  <c r="O398" i="11"/>
  <c r="N398" i="11"/>
  <c r="CZ398" i="11" s="1"/>
  <c r="M398" i="11"/>
  <c r="BW398" i="11" s="1"/>
  <c r="L398" i="11"/>
  <c r="I398" i="11"/>
  <c r="H398" i="11"/>
  <c r="T397" i="11"/>
  <c r="S397" i="11"/>
  <c r="R397" i="11"/>
  <c r="EA397" i="11" s="1"/>
  <c r="Q397" i="11"/>
  <c r="P397" i="11"/>
  <c r="O397" i="11"/>
  <c r="N397" i="11"/>
  <c r="CZ397" i="11" s="1"/>
  <c r="M397" i="11"/>
  <c r="BW397" i="11" s="1"/>
  <c r="L397" i="11"/>
  <c r="I397" i="11"/>
  <c r="H397" i="11"/>
  <c r="T396" i="11"/>
  <c r="S396" i="11"/>
  <c r="R396" i="11"/>
  <c r="EA396" i="11" s="1"/>
  <c r="Q396" i="11"/>
  <c r="P396" i="11"/>
  <c r="EB396" i="11" s="1"/>
  <c r="O396" i="11"/>
  <c r="N396" i="11"/>
  <c r="CZ396" i="11" s="1"/>
  <c r="M396" i="11"/>
  <c r="BW396" i="11" s="1"/>
  <c r="L396" i="11"/>
  <c r="I396" i="11"/>
  <c r="H396" i="11"/>
  <c r="T395" i="11"/>
  <c r="S395" i="11"/>
  <c r="R395" i="11"/>
  <c r="EA395" i="11" s="1"/>
  <c r="Q395" i="11"/>
  <c r="P395" i="11"/>
  <c r="EB395" i="11" s="1"/>
  <c r="O395" i="11"/>
  <c r="N395" i="11"/>
  <c r="CZ395" i="11" s="1"/>
  <c r="M395" i="11"/>
  <c r="BW395" i="11" s="1"/>
  <c r="L395" i="11"/>
  <c r="I395" i="11"/>
  <c r="H395" i="11"/>
  <c r="T394" i="11"/>
  <c r="S394" i="11"/>
  <c r="R394" i="11"/>
  <c r="EA394" i="11" s="1"/>
  <c r="Q394" i="11"/>
  <c r="P394" i="11"/>
  <c r="EB394" i="11" s="1"/>
  <c r="O394" i="11"/>
  <c r="N394" i="11"/>
  <c r="CZ394" i="11" s="1"/>
  <c r="M394" i="11"/>
  <c r="BW394" i="11" s="1"/>
  <c r="L394" i="11"/>
  <c r="I394" i="11"/>
  <c r="H394" i="11"/>
  <c r="T393" i="11"/>
  <c r="S393" i="11"/>
  <c r="R393" i="11"/>
  <c r="EA393" i="11" s="1"/>
  <c r="Q393" i="11"/>
  <c r="P393" i="11"/>
  <c r="O393" i="11"/>
  <c r="N393" i="11"/>
  <c r="CZ393" i="11" s="1"/>
  <c r="M393" i="11"/>
  <c r="BW393" i="11" s="1"/>
  <c r="L393" i="11"/>
  <c r="I393" i="11"/>
  <c r="H393" i="11"/>
  <c r="T392" i="11"/>
  <c r="S392" i="11"/>
  <c r="R392" i="11"/>
  <c r="EA392" i="11" s="1"/>
  <c r="Q392" i="11"/>
  <c r="P392" i="11"/>
  <c r="EB392" i="11" s="1"/>
  <c r="O392" i="11"/>
  <c r="N392" i="11"/>
  <c r="CZ392" i="11" s="1"/>
  <c r="M392" i="11"/>
  <c r="BW392" i="11" s="1"/>
  <c r="L392" i="11"/>
  <c r="I392" i="11"/>
  <c r="H392" i="11"/>
  <c r="T391" i="11"/>
  <c r="S391" i="11"/>
  <c r="R391" i="11"/>
  <c r="EA391" i="11" s="1"/>
  <c r="Q391" i="11"/>
  <c r="P391" i="11"/>
  <c r="O391" i="11"/>
  <c r="N391" i="11"/>
  <c r="CZ391" i="11" s="1"/>
  <c r="M391" i="11"/>
  <c r="BW391" i="11" s="1"/>
  <c r="L391" i="11"/>
  <c r="I391" i="11"/>
  <c r="H391" i="11"/>
  <c r="T390" i="11"/>
  <c r="S390" i="11"/>
  <c r="R390" i="11"/>
  <c r="EA390" i="11" s="1"/>
  <c r="EC390" i="11" s="1"/>
  <c r="EE390" i="11" s="1"/>
  <c r="Q390" i="11"/>
  <c r="P390" i="11"/>
  <c r="EB390" i="11" s="1"/>
  <c r="O390" i="11"/>
  <c r="N390" i="11"/>
  <c r="CZ390" i="11" s="1"/>
  <c r="M390" i="11"/>
  <c r="BW390" i="11" s="1"/>
  <c r="L390" i="11"/>
  <c r="I390" i="11"/>
  <c r="H390" i="11"/>
  <c r="T389" i="11"/>
  <c r="S389" i="11"/>
  <c r="R389" i="11"/>
  <c r="EA389" i="11" s="1"/>
  <c r="Q389" i="11"/>
  <c r="P389" i="11"/>
  <c r="O389" i="11"/>
  <c r="N389" i="11"/>
  <c r="CZ389" i="11" s="1"/>
  <c r="M389" i="11"/>
  <c r="BW389" i="11" s="1"/>
  <c r="L389" i="11"/>
  <c r="I389" i="11"/>
  <c r="H389" i="11"/>
  <c r="T388" i="11"/>
  <c r="S388" i="11"/>
  <c r="R388" i="11"/>
  <c r="EA388" i="11" s="1"/>
  <c r="Q388" i="11"/>
  <c r="P388" i="11"/>
  <c r="EB388" i="11" s="1"/>
  <c r="O388" i="11"/>
  <c r="N388" i="11"/>
  <c r="CZ388" i="11" s="1"/>
  <c r="M388" i="11"/>
  <c r="BW388" i="11" s="1"/>
  <c r="L388" i="11"/>
  <c r="I388" i="11"/>
  <c r="H388" i="11"/>
  <c r="T387" i="11"/>
  <c r="S387" i="11"/>
  <c r="R387" i="11"/>
  <c r="EA387" i="11" s="1"/>
  <c r="Q387" i="11"/>
  <c r="P387" i="11"/>
  <c r="EB387" i="11" s="1"/>
  <c r="O387" i="11"/>
  <c r="N387" i="11"/>
  <c r="CZ387" i="11" s="1"/>
  <c r="M387" i="11"/>
  <c r="BW387" i="11" s="1"/>
  <c r="L387" i="11"/>
  <c r="I387" i="11"/>
  <c r="H387" i="11"/>
  <c r="T386" i="11"/>
  <c r="S386" i="11"/>
  <c r="R386" i="11"/>
  <c r="EA386" i="11" s="1"/>
  <c r="Q386" i="11"/>
  <c r="P386" i="11"/>
  <c r="O386" i="11"/>
  <c r="N386" i="11"/>
  <c r="CZ386" i="11" s="1"/>
  <c r="M386" i="11"/>
  <c r="BW386" i="11" s="1"/>
  <c r="L386" i="11"/>
  <c r="I386" i="11"/>
  <c r="H386" i="11"/>
  <c r="T384" i="11"/>
  <c r="S384" i="11"/>
  <c r="R384" i="11"/>
  <c r="EA384" i="11" s="1"/>
  <c r="Q384" i="11"/>
  <c r="P384" i="11"/>
  <c r="EB384" i="11" s="1"/>
  <c r="O384" i="11"/>
  <c r="N384" i="11"/>
  <c r="CZ384" i="11" s="1"/>
  <c r="M384" i="11"/>
  <c r="BW384" i="11" s="1"/>
  <c r="L384" i="11"/>
  <c r="I384" i="11"/>
  <c r="H384" i="11"/>
  <c r="T383" i="11"/>
  <c r="S383" i="11"/>
  <c r="R383" i="11"/>
  <c r="EA383" i="11" s="1"/>
  <c r="Q383" i="11"/>
  <c r="P383" i="11"/>
  <c r="O383" i="11"/>
  <c r="N383" i="11"/>
  <c r="CZ383" i="11" s="1"/>
  <c r="M383" i="11"/>
  <c r="BW383" i="11" s="1"/>
  <c r="L383" i="11"/>
  <c r="I383" i="11"/>
  <c r="H383" i="11"/>
  <c r="T382" i="11"/>
  <c r="S382" i="11"/>
  <c r="R382" i="11"/>
  <c r="EA382" i="11" s="1"/>
  <c r="Q382" i="11"/>
  <c r="P382" i="11"/>
  <c r="O382" i="11"/>
  <c r="N382" i="11"/>
  <c r="CZ382" i="11" s="1"/>
  <c r="M382" i="11"/>
  <c r="BW382" i="11" s="1"/>
  <c r="L382" i="11"/>
  <c r="I382" i="11"/>
  <c r="H382" i="11"/>
  <c r="T381" i="11"/>
  <c r="S381" i="11"/>
  <c r="R381" i="11"/>
  <c r="EA381" i="11" s="1"/>
  <c r="Q381" i="11"/>
  <c r="P381" i="11"/>
  <c r="O381" i="11"/>
  <c r="N381" i="11"/>
  <c r="CZ381" i="11" s="1"/>
  <c r="M381" i="11"/>
  <c r="BW381" i="11" s="1"/>
  <c r="L381" i="11"/>
  <c r="I381" i="11"/>
  <c r="H381" i="11"/>
  <c r="T380" i="11"/>
  <c r="S380" i="11"/>
  <c r="R380" i="11"/>
  <c r="EA380" i="11" s="1"/>
  <c r="Q380" i="11"/>
  <c r="P380" i="11"/>
  <c r="EB380" i="11" s="1"/>
  <c r="O380" i="11"/>
  <c r="N380" i="11"/>
  <c r="CZ380" i="11" s="1"/>
  <c r="M380" i="11"/>
  <c r="BW380" i="11" s="1"/>
  <c r="L380" i="11"/>
  <c r="I380" i="11"/>
  <c r="H380" i="11"/>
  <c r="T379" i="11"/>
  <c r="S379" i="11"/>
  <c r="R379" i="11"/>
  <c r="EA379" i="11" s="1"/>
  <c r="Q379" i="11"/>
  <c r="P379" i="11"/>
  <c r="O379" i="11"/>
  <c r="N379" i="11"/>
  <c r="CZ379" i="11" s="1"/>
  <c r="M379" i="11"/>
  <c r="BW379" i="11" s="1"/>
  <c r="L379" i="11"/>
  <c r="I379" i="11"/>
  <c r="H379" i="11"/>
  <c r="T378" i="11"/>
  <c r="S378" i="11"/>
  <c r="R378" i="11"/>
  <c r="EA378" i="11" s="1"/>
  <c r="Q378" i="11"/>
  <c r="P378" i="11"/>
  <c r="EB378" i="11" s="1"/>
  <c r="O378" i="11"/>
  <c r="N378" i="11"/>
  <c r="CZ378" i="11" s="1"/>
  <c r="M378" i="11"/>
  <c r="BW378" i="11" s="1"/>
  <c r="L378" i="11"/>
  <c r="I378" i="11"/>
  <c r="H378" i="11"/>
  <c r="T377" i="11"/>
  <c r="S377" i="11"/>
  <c r="R377" i="11"/>
  <c r="EA377" i="11" s="1"/>
  <c r="Q377" i="11"/>
  <c r="P377" i="11"/>
  <c r="O377" i="11"/>
  <c r="N377" i="11"/>
  <c r="CZ377" i="11" s="1"/>
  <c r="M377" i="11"/>
  <c r="BW377" i="11" s="1"/>
  <c r="L377" i="11"/>
  <c r="I377" i="11"/>
  <c r="H377" i="11"/>
  <c r="T376" i="11"/>
  <c r="S376" i="11"/>
  <c r="R376" i="11"/>
  <c r="EA376" i="11" s="1"/>
  <c r="Q376" i="11"/>
  <c r="P376" i="11"/>
  <c r="EB376" i="11" s="1"/>
  <c r="O376" i="11"/>
  <c r="N376" i="11"/>
  <c r="CZ376" i="11" s="1"/>
  <c r="M376" i="11"/>
  <c r="BW376" i="11" s="1"/>
  <c r="L376" i="11"/>
  <c r="I376" i="11"/>
  <c r="H376" i="11"/>
  <c r="T375" i="11"/>
  <c r="S375" i="11"/>
  <c r="R375" i="11"/>
  <c r="EA375" i="11" s="1"/>
  <c r="Q375" i="11"/>
  <c r="P375" i="11"/>
  <c r="O375" i="11"/>
  <c r="N375" i="11"/>
  <c r="CZ375" i="11" s="1"/>
  <c r="M375" i="11"/>
  <c r="BW375" i="11" s="1"/>
  <c r="L375" i="11"/>
  <c r="I375" i="11"/>
  <c r="H375" i="11"/>
  <c r="T374" i="11"/>
  <c r="S374" i="11"/>
  <c r="R374" i="11"/>
  <c r="EA374" i="11"/>
  <c r="Q374" i="11"/>
  <c r="P374" i="11"/>
  <c r="EB374" i="11" s="1"/>
  <c r="O374" i="11"/>
  <c r="N374" i="11"/>
  <c r="CZ374" i="11" s="1"/>
  <c r="M374" i="11"/>
  <c r="BW374" i="11" s="1"/>
  <c r="L374" i="11"/>
  <c r="I374" i="11"/>
  <c r="H374" i="11"/>
  <c r="T373" i="11"/>
  <c r="S373" i="11"/>
  <c r="R373" i="11"/>
  <c r="EA373" i="11"/>
  <c r="Q373" i="11"/>
  <c r="P373" i="11"/>
  <c r="O373" i="11"/>
  <c r="N373" i="11"/>
  <c r="CZ373" i="11" s="1"/>
  <c r="M373" i="11"/>
  <c r="BW373" i="11" s="1"/>
  <c r="L373" i="11"/>
  <c r="I373" i="11"/>
  <c r="H373" i="11"/>
  <c r="T372" i="11"/>
  <c r="S372" i="11"/>
  <c r="R372" i="11"/>
  <c r="EA372" i="11" s="1"/>
  <c r="Q372" i="11"/>
  <c r="P372" i="11"/>
  <c r="EB372" i="11" s="1"/>
  <c r="O372" i="11"/>
  <c r="N372" i="11"/>
  <c r="CZ372" i="11" s="1"/>
  <c r="M372" i="11"/>
  <c r="BW372" i="11" s="1"/>
  <c r="L372" i="11"/>
  <c r="I372" i="11"/>
  <c r="H372" i="11"/>
  <c r="T371" i="11"/>
  <c r="S371" i="11"/>
  <c r="R371" i="11"/>
  <c r="EA371" i="11" s="1"/>
  <c r="Q371" i="11"/>
  <c r="P371" i="11"/>
  <c r="O371" i="11"/>
  <c r="N371" i="11"/>
  <c r="CZ371" i="11" s="1"/>
  <c r="M371" i="11"/>
  <c r="BW371" i="11" s="1"/>
  <c r="L371" i="11"/>
  <c r="I371" i="11"/>
  <c r="H371" i="11"/>
  <c r="T370" i="11"/>
  <c r="S370" i="11"/>
  <c r="R370" i="11"/>
  <c r="EA370" i="11" s="1"/>
  <c r="Q370" i="11"/>
  <c r="P370" i="11"/>
  <c r="EB370" i="11" s="1"/>
  <c r="O370" i="11"/>
  <c r="N370" i="11"/>
  <c r="CZ370" i="11" s="1"/>
  <c r="M370" i="11"/>
  <c r="BW370" i="11" s="1"/>
  <c r="L370" i="11"/>
  <c r="I370" i="11"/>
  <c r="H370" i="11"/>
  <c r="T369" i="11"/>
  <c r="S369" i="11"/>
  <c r="R369" i="11"/>
  <c r="EA369" i="11" s="1"/>
  <c r="Q369" i="11"/>
  <c r="P369" i="11"/>
  <c r="O369" i="11"/>
  <c r="N369" i="11"/>
  <c r="CZ369" i="11" s="1"/>
  <c r="M369" i="11"/>
  <c r="BW369" i="11" s="1"/>
  <c r="L369" i="11"/>
  <c r="I369" i="11"/>
  <c r="H369" i="11"/>
  <c r="T368" i="11"/>
  <c r="S368" i="11"/>
  <c r="R368" i="11"/>
  <c r="EA368" i="11" s="1"/>
  <c r="Q368" i="11"/>
  <c r="P368" i="11"/>
  <c r="EB368" i="11" s="1"/>
  <c r="O368" i="11"/>
  <c r="N368" i="11"/>
  <c r="CZ368" i="11" s="1"/>
  <c r="M368" i="11"/>
  <c r="BW368" i="11" s="1"/>
  <c r="L368" i="11"/>
  <c r="I368" i="11"/>
  <c r="H368" i="11"/>
  <c r="T367" i="11"/>
  <c r="S367" i="11"/>
  <c r="R367" i="11"/>
  <c r="EA367" i="11" s="1"/>
  <c r="Q367" i="11"/>
  <c r="P367" i="11"/>
  <c r="O367" i="11"/>
  <c r="N367" i="11"/>
  <c r="CZ367" i="11" s="1"/>
  <c r="M367" i="11"/>
  <c r="BW367" i="11" s="1"/>
  <c r="L367" i="11"/>
  <c r="I367" i="11"/>
  <c r="H367" i="11"/>
  <c r="T366" i="11"/>
  <c r="S366" i="11"/>
  <c r="R366" i="11"/>
  <c r="EA366" i="11" s="1"/>
  <c r="Q366" i="11"/>
  <c r="P366" i="11"/>
  <c r="EB366" i="11" s="1"/>
  <c r="O366" i="11"/>
  <c r="N366" i="11"/>
  <c r="CZ366" i="11" s="1"/>
  <c r="M366" i="11"/>
  <c r="BW366" i="11" s="1"/>
  <c r="L366" i="11"/>
  <c r="I366" i="11"/>
  <c r="H366" i="11"/>
  <c r="T365" i="11"/>
  <c r="S365" i="11"/>
  <c r="R365" i="11"/>
  <c r="EA365" i="11"/>
  <c r="Q365" i="11"/>
  <c r="P365" i="11"/>
  <c r="O365" i="11"/>
  <c r="N365" i="11"/>
  <c r="CZ365" i="11" s="1"/>
  <c r="M365" i="11"/>
  <c r="BW365" i="11" s="1"/>
  <c r="L365" i="11"/>
  <c r="I365" i="11"/>
  <c r="H365" i="11"/>
  <c r="T364" i="11"/>
  <c r="S364" i="11"/>
  <c r="R364" i="11"/>
  <c r="EA364" i="11" s="1"/>
  <c r="Q364" i="11"/>
  <c r="P364" i="11"/>
  <c r="EB364" i="11" s="1"/>
  <c r="O364" i="11"/>
  <c r="N364" i="11"/>
  <c r="CZ364" i="11" s="1"/>
  <c r="M364" i="11"/>
  <c r="BW364" i="11" s="1"/>
  <c r="L364" i="11"/>
  <c r="I364" i="11"/>
  <c r="H364" i="11"/>
  <c r="T363" i="11"/>
  <c r="S363" i="11"/>
  <c r="R363" i="11"/>
  <c r="EA363" i="11" s="1"/>
  <c r="Q363" i="11"/>
  <c r="P363" i="11"/>
  <c r="O363" i="11"/>
  <c r="N363" i="11"/>
  <c r="CZ363" i="11" s="1"/>
  <c r="M363" i="11"/>
  <c r="BW363" i="11" s="1"/>
  <c r="L363" i="11"/>
  <c r="I363" i="11"/>
  <c r="H363" i="11"/>
  <c r="T362" i="11"/>
  <c r="S362" i="11"/>
  <c r="R362" i="11"/>
  <c r="EA362" i="11" s="1"/>
  <c r="Q362" i="11"/>
  <c r="P362" i="11"/>
  <c r="O362" i="11"/>
  <c r="N362" i="11"/>
  <c r="CZ362" i="11" s="1"/>
  <c r="M362" i="11"/>
  <c r="BW362" i="11" s="1"/>
  <c r="L362" i="11"/>
  <c r="I362" i="11"/>
  <c r="H362" i="11"/>
  <c r="T361" i="11"/>
  <c r="S361" i="11"/>
  <c r="R361" i="11"/>
  <c r="EA361" i="11" s="1"/>
  <c r="Q361" i="11"/>
  <c r="P361" i="11"/>
  <c r="O361" i="11"/>
  <c r="N361" i="11"/>
  <c r="CZ361" i="11" s="1"/>
  <c r="M361" i="11"/>
  <c r="BW361" i="11" s="1"/>
  <c r="L361" i="11"/>
  <c r="I361" i="11"/>
  <c r="H361" i="11"/>
  <c r="T360" i="11"/>
  <c r="S360" i="11"/>
  <c r="R360" i="11"/>
  <c r="EA360" i="11" s="1"/>
  <c r="Q360" i="11"/>
  <c r="P360" i="11"/>
  <c r="EB360" i="11" s="1"/>
  <c r="O360" i="11"/>
  <c r="N360" i="11"/>
  <c r="CZ360" i="11" s="1"/>
  <c r="M360" i="11"/>
  <c r="BW360" i="11" s="1"/>
  <c r="L360" i="11"/>
  <c r="I360" i="11"/>
  <c r="H360" i="11"/>
  <c r="T359" i="11"/>
  <c r="S359" i="11"/>
  <c r="R359" i="11"/>
  <c r="EA359" i="11" s="1"/>
  <c r="Q359" i="11"/>
  <c r="P359" i="11"/>
  <c r="O359" i="11"/>
  <c r="N359" i="11"/>
  <c r="CZ359" i="11" s="1"/>
  <c r="M359" i="11"/>
  <c r="BW359" i="11" s="1"/>
  <c r="L359" i="11"/>
  <c r="I359" i="11"/>
  <c r="H359" i="11"/>
  <c r="T358" i="11"/>
  <c r="S358" i="11"/>
  <c r="R358" i="11"/>
  <c r="EA358" i="11" s="1"/>
  <c r="Q358" i="11"/>
  <c r="P358" i="11"/>
  <c r="EB358" i="11" s="1"/>
  <c r="O358" i="11"/>
  <c r="N358" i="11"/>
  <c r="CZ358" i="11" s="1"/>
  <c r="M358" i="11"/>
  <c r="BW358" i="11" s="1"/>
  <c r="L358" i="11"/>
  <c r="I358" i="11"/>
  <c r="H358" i="11"/>
  <c r="T357" i="11"/>
  <c r="S357" i="11"/>
  <c r="R357" i="11"/>
  <c r="EA357" i="11" s="1"/>
  <c r="Q357" i="11"/>
  <c r="P357" i="11"/>
  <c r="O357" i="11"/>
  <c r="N357" i="11"/>
  <c r="CZ357" i="11" s="1"/>
  <c r="M357" i="11"/>
  <c r="BW357" i="11" s="1"/>
  <c r="L357" i="11"/>
  <c r="I357" i="11"/>
  <c r="H357" i="11"/>
  <c r="T356" i="11"/>
  <c r="S356" i="11"/>
  <c r="R356" i="11"/>
  <c r="EA356" i="11" s="1"/>
  <c r="EC356" i="11" s="1"/>
  <c r="EE356" i="11" s="1"/>
  <c r="Q356" i="11"/>
  <c r="P356" i="11"/>
  <c r="EB356" i="11" s="1"/>
  <c r="O356" i="11"/>
  <c r="N356" i="11"/>
  <c r="CZ356" i="11" s="1"/>
  <c r="M356" i="11"/>
  <c r="BW356" i="11" s="1"/>
  <c r="L356" i="11"/>
  <c r="I356" i="11"/>
  <c r="H356" i="11"/>
  <c r="T355" i="11"/>
  <c r="S355" i="11"/>
  <c r="R355" i="11"/>
  <c r="EA355" i="11"/>
  <c r="Q355" i="11"/>
  <c r="P355" i="11"/>
  <c r="O355" i="11"/>
  <c r="N355" i="11"/>
  <c r="CZ355" i="11" s="1"/>
  <c r="M355" i="11"/>
  <c r="BW355" i="11" s="1"/>
  <c r="L355" i="11"/>
  <c r="I355" i="11"/>
  <c r="H355" i="11"/>
  <c r="T354" i="11"/>
  <c r="S354" i="11"/>
  <c r="R354" i="11"/>
  <c r="EA354" i="11" s="1"/>
  <c r="Q354" i="11"/>
  <c r="P354" i="11"/>
  <c r="EB354" i="11" s="1"/>
  <c r="O354" i="11"/>
  <c r="N354" i="11"/>
  <c r="CZ354" i="11" s="1"/>
  <c r="M354" i="11"/>
  <c r="BW354" i="11" s="1"/>
  <c r="L354" i="11"/>
  <c r="I354" i="11"/>
  <c r="H354" i="11"/>
  <c r="T353" i="11"/>
  <c r="S353" i="11"/>
  <c r="R353" i="11"/>
  <c r="EA353" i="11" s="1"/>
  <c r="Q353" i="11"/>
  <c r="P353" i="11"/>
  <c r="O353" i="11"/>
  <c r="N353" i="11"/>
  <c r="CZ353" i="11" s="1"/>
  <c r="M353" i="11"/>
  <c r="BW353" i="11"/>
  <c r="L353" i="11"/>
  <c r="I353" i="11"/>
  <c r="H353" i="11"/>
  <c r="T352" i="11"/>
  <c r="S352" i="11"/>
  <c r="R352" i="11"/>
  <c r="EA352" i="11" s="1"/>
  <c r="Q352" i="11"/>
  <c r="P352" i="11"/>
  <c r="EB352" i="11" s="1"/>
  <c r="O352" i="11"/>
  <c r="N352" i="11"/>
  <c r="CZ352" i="11" s="1"/>
  <c r="M352" i="11"/>
  <c r="BW352" i="11"/>
  <c r="L352" i="11"/>
  <c r="I352" i="11"/>
  <c r="H352" i="11"/>
  <c r="T351" i="11"/>
  <c r="S351" i="11"/>
  <c r="R351" i="11"/>
  <c r="EA351" i="11" s="1"/>
  <c r="Q351" i="11"/>
  <c r="P351" i="11"/>
  <c r="O351" i="11"/>
  <c r="N351" i="11"/>
  <c r="CZ351" i="11" s="1"/>
  <c r="M351" i="11"/>
  <c r="BW351" i="11" s="1"/>
  <c r="L351" i="11"/>
  <c r="I351" i="11"/>
  <c r="H351" i="11"/>
  <c r="T350" i="11"/>
  <c r="S350" i="11"/>
  <c r="R350" i="11"/>
  <c r="EA350" i="11" s="1"/>
  <c r="Q350" i="11"/>
  <c r="P350" i="11"/>
  <c r="EB350" i="11" s="1"/>
  <c r="O350" i="11"/>
  <c r="N350" i="11"/>
  <c r="CZ350" i="11" s="1"/>
  <c r="M350" i="11"/>
  <c r="BW350" i="11" s="1"/>
  <c r="L350" i="11"/>
  <c r="I350" i="11"/>
  <c r="H350" i="11"/>
  <c r="T349" i="11"/>
  <c r="S349" i="11"/>
  <c r="R349" i="11"/>
  <c r="EA349" i="11" s="1"/>
  <c r="Q349" i="11"/>
  <c r="P349" i="11"/>
  <c r="O349" i="11"/>
  <c r="N349" i="11"/>
  <c r="CZ349" i="11" s="1"/>
  <c r="M349" i="11"/>
  <c r="BW349" i="11" s="1"/>
  <c r="L349" i="11"/>
  <c r="I349" i="11"/>
  <c r="H349" i="11"/>
  <c r="T348" i="11"/>
  <c r="S348" i="11"/>
  <c r="R348" i="11"/>
  <c r="EA348" i="11" s="1"/>
  <c r="Q348" i="11"/>
  <c r="P348" i="11"/>
  <c r="EB348" i="11" s="1"/>
  <c r="O348" i="11"/>
  <c r="N348" i="11"/>
  <c r="CZ348" i="11" s="1"/>
  <c r="M348" i="11"/>
  <c r="BW348" i="11" s="1"/>
  <c r="L348" i="11"/>
  <c r="I348" i="11"/>
  <c r="H348" i="11"/>
  <c r="T347" i="11"/>
  <c r="S347" i="11"/>
  <c r="R347" i="11"/>
  <c r="EA347" i="11" s="1"/>
  <c r="Q347" i="11"/>
  <c r="P347" i="11"/>
  <c r="O347" i="11"/>
  <c r="N347" i="11"/>
  <c r="CZ347" i="11" s="1"/>
  <c r="M347" i="11"/>
  <c r="BW347" i="11" s="1"/>
  <c r="L347" i="11"/>
  <c r="I347" i="11"/>
  <c r="H347" i="11"/>
  <c r="T346" i="11"/>
  <c r="S346" i="11"/>
  <c r="R346" i="11"/>
  <c r="EA346" i="11" s="1"/>
  <c r="Q346" i="11"/>
  <c r="P346" i="11"/>
  <c r="O346" i="11"/>
  <c r="N346" i="11"/>
  <c r="CZ346" i="11" s="1"/>
  <c r="M346" i="11"/>
  <c r="BW346" i="11" s="1"/>
  <c r="L346" i="11"/>
  <c r="I346" i="11"/>
  <c r="H346" i="11"/>
  <c r="T345" i="11"/>
  <c r="S345" i="11"/>
  <c r="R345" i="11"/>
  <c r="EA345" i="11" s="1"/>
  <c r="Q345" i="11"/>
  <c r="P345" i="11"/>
  <c r="O345" i="11"/>
  <c r="N345" i="11"/>
  <c r="CZ345" i="11" s="1"/>
  <c r="M345" i="11"/>
  <c r="BW345" i="11" s="1"/>
  <c r="L345" i="11"/>
  <c r="I345" i="11"/>
  <c r="H345" i="11"/>
  <c r="T344" i="11"/>
  <c r="S344" i="11"/>
  <c r="R344" i="11"/>
  <c r="EA344" i="11" s="1"/>
  <c r="Q344" i="11"/>
  <c r="P344" i="11"/>
  <c r="EB344" i="11" s="1"/>
  <c r="O344" i="11"/>
  <c r="N344" i="11"/>
  <c r="CZ344" i="11" s="1"/>
  <c r="M344" i="11"/>
  <c r="BW344" i="11" s="1"/>
  <c r="L344" i="11"/>
  <c r="I344" i="11"/>
  <c r="H344" i="11"/>
  <c r="T343" i="11"/>
  <c r="S343" i="11"/>
  <c r="R343" i="11"/>
  <c r="EA343" i="11" s="1"/>
  <c r="Q343" i="11"/>
  <c r="P343" i="11"/>
  <c r="O343" i="11"/>
  <c r="N343" i="11"/>
  <c r="CZ343" i="11" s="1"/>
  <c r="M343" i="11"/>
  <c r="BW343" i="11" s="1"/>
  <c r="L343" i="11"/>
  <c r="I343" i="11"/>
  <c r="H343" i="11"/>
  <c r="T342" i="11"/>
  <c r="S342" i="11"/>
  <c r="R342" i="11"/>
  <c r="EA342" i="11" s="1"/>
  <c r="Q342" i="11"/>
  <c r="P342" i="11"/>
  <c r="EB342" i="11" s="1"/>
  <c r="O342" i="11"/>
  <c r="N342" i="11"/>
  <c r="CZ342" i="11" s="1"/>
  <c r="M342" i="11"/>
  <c r="BW342" i="11" s="1"/>
  <c r="L342" i="11"/>
  <c r="I342" i="11"/>
  <c r="H342" i="11"/>
  <c r="T341" i="11"/>
  <c r="S341" i="11"/>
  <c r="R341" i="11"/>
  <c r="EA341" i="11" s="1"/>
  <c r="Q341" i="11"/>
  <c r="P341" i="11"/>
  <c r="O341" i="11"/>
  <c r="N341" i="11"/>
  <c r="CZ341" i="11" s="1"/>
  <c r="M341" i="11"/>
  <c r="BW341" i="11" s="1"/>
  <c r="L341" i="11"/>
  <c r="I341" i="11"/>
  <c r="H341" i="11"/>
  <c r="T340" i="11"/>
  <c r="S340" i="11"/>
  <c r="R340" i="11"/>
  <c r="EA340" i="11" s="1"/>
  <c r="Q340" i="11"/>
  <c r="P340" i="11"/>
  <c r="EB340" i="11" s="1"/>
  <c r="O340" i="11"/>
  <c r="N340" i="11"/>
  <c r="CZ340" i="11" s="1"/>
  <c r="M340" i="11"/>
  <c r="BW340" i="11" s="1"/>
  <c r="L340" i="11"/>
  <c r="I340" i="11"/>
  <c r="H340" i="11"/>
  <c r="T339" i="11"/>
  <c r="S339" i="11"/>
  <c r="R339" i="11"/>
  <c r="EA339" i="11" s="1"/>
  <c r="Q339" i="11"/>
  <c r="P339" i="11"/>
  <c r="O339" i="11"/>
  <c r="N339" i="11"/>
  <c r="CZ339" i="11" s="1"/>
  <c r="M339" i="11"/>
  <c r="BW339" i="11" s="1"/>
  <c r="L339" i="11"/>
  <c r="I339" i="11"/>
  <c r="H339" i="11"/>
  <c r="T338" i="11"/>
  <c r="S338" i="11"/>
  <c r="R338" i="11"/>
  <c r="EA338" i="11" s="1"/>
  <c r="Q338" i="11"/>
  <c r="P338" i="11"/>
  <c r="EB338" i="11" s="1"/>
  <c r="O338" i="11"/>
  <c r="N338" i="11"/>
  <c r="CZ338" i="11" s="1"/>
  <c r="M338" i="11"/>
  <c r="BW338" i="11" s="1"/>
  <c r="L338" i="11"/>
  <c r="I338" i="11"/>
  <c r="H338" i="11"/>
  <c r="T337" i="11"/>
  <c r="S337" i="11"/>
  <c r="R337" i="11"/>
  <c r="EA337" i="11" s="1"/>
  <c r="Q337" i="11"/>
  <c r="P337" i="11"/>
  <c r="O337" i="11"/>
  <c r="N337" i="11"/>
  <c r="CZ337" i="11" s="1"/>
  <c r="M337" i="11"/>
  <c r="BW337" i="11" s="1"/>
  <c r="L337" i="11"/>
  <c r="I337" i="11"/>
  <c r="H337" i="11"/>
  <c r="T336" i="11"/>
  <c r="S336" i="11"/>
  <c r="R336" i="11"/>
  <c r="EA336" i="11" s="1"/>
  <c r="Q336" i="11"/>
  <c r="P336" i="11"/>
  <c r="EB336" i="11" s="1"/>
  <c r="O336" i="11"/>
  <c r="N336" i="11"/>
  <c r="CZ336" i="11" s="1"/>
  <c r="M336" i="11"/>
  <c r="BW336" i="11" s="1"/>
  <c r="L336" i="11"/>
  <c r="I336" i="11"/>
  <c r="H336" i="11"/>
  <c r="T335" i="11"/>
  <c r="S335" i="11"/>
  <c r="R335" i="11"/>
  <c r="EA335" i="11" s="1"/>
  <c r="Q335" i="11"/>
  <c r="P335" i="11"/>
  <c r="O335" i="11"/>
  <c r="N335" i="11"/>
  <c r="CZ335" i="11" s="1"/>
  <c r="M335" i="11"/>
  <c r="BW335" i="11" s="1"/>
  <c r="L335" i="11"/>
  <c r="I335" i="11"/>
  <c r="H335" i="11"/>
  <c r="T334" i="11"/>
  <c r="S334" i="11"/>
  <c r="R334" i="11"/>
  <c r="EA334" i="11" s="1"/>
  <c r="Q334" i="11"/>
  <c r="P334" i="11"/>
  <c r="EB334" i="11" s="1"/>
  <c r="O334" i="11"/>
  <c r="N334" i="11"/>
  <c r="CZ334" i="11" s="1"/>
  <c r="M334" i="11"/>
  <c r="BW334" i="11" s="1"/>
  <c r="L334" i="11"/>
  <c r="I334" i="11"/>
  <c r="H334" i="11"/>
  <c r="T333" i="11"/>
  <c r="S333" i="11"/>
  <c r="R333" i="11"/>
  <c r="EA333" i="11" s="1"/>
  <c r="Q333" i="11"/>
  <c r="P333" i="11"/>
  <c r="O333" i="11"/>
  <c r="N333" i="11"/>
  <c r="CZ333" i="11" s="1"/>
  <c r="M333" i="11"/>
  <c r="BW333" i="11" s="1"/>
  <c r="L333" i="11"/>
  <c r="I333" i="11"/>
  <c r="H333" i="11"/>
  <c r="T332" i="11"/>
  <c r="S332" i="11"/>
  <c r="R332" i="11"/>
  <c r="EA332" i="11" s="1"/>
  <c r="Q332" i="11"/>
  <c r="P332" i="11"/>
  <c r="EB332" i="11" s="1"/>
  <c r="O332" i="11"/>
  <c r="N332" i="11"/>
  <c r="CZ332" i="11" s="1"/>
  <c r="M332" i="11"/>
  <c r="BW332" i="11" s="1"/>
  <c r="L332" i="11"/>
  <c r="I332" i="11"/>
  <c r="H332" i="11"/>
  <c r="T331" i="11"/>
  <c r="S331" i="11"/>
  <c r="R331" i="11"/>
  <c r="EA331" i="11" s="1"/>
  <c r="Q331" i="11"/>
  <c r="P331" i="11"/>
  <c r="O331" i="11"/>
  <c r="N331" i="11"/>
  <c r="CZ331" i="11" s="1"/>
  <c r="M331" i="11"/>
  <c r="BW331" i="11" s="1"/>
  <c r="L331" i="11"/>
  <c r="I331" i="11"/>
  <c r="H331" i="11"/>
  <c r="T330" i="11"/>
  <c r="S330" i="11"/>
  <c r="R330" i="11"/>
  <c r="EA330" i="11" s="1"/>
  <c r="Q330" i="11"/>
  <c r="P330" i="11"/>
  <c r="EB330" i="11" s="1"/>
  <c r="O330" i="11"/>
  <c r="N330" i="11"/>
  <c r="CZ330" i="11" s="1"/>
  <c r="M330" i="11"/>
  <c r="BW330" i="11" s="1"/>
  <c r="L330" i="11"/>
  <c r="I330" i="11"/>
  <c r="H330" i="11"/>
  <c r="T329" i="11"/>
  <c r="S329" i="11"/>
  <c r="R329" i="11"/>
  <c r="EA329" i="11" s="1"/>
  <c r="Q329" i="11"/>
  <c r="P329" i="11"/>
  <c r="O329" i="11"/>
  <c r="N329" i="11"/>
  <c r="CZ329" i="11" s="1"/>
  <c r="M329" i="11"/>
  <c r="BW329" i="11" s="1"/>
  <c r="L329" i="11"/>
  <c r="I329" i="11"/>
  <c r="H329" i="11"/>
  <c r="T328" i="11"/>
  <c r="S328" i="11"/>
  <c r="R328" i="11"/>
  <c r="EA328" i="11" s="1"/>
  <c r="Q328" i="11"/>
  <c r="P328" i="11"/>
  <c r="EB328" i="11" s="1"/>
  <c r="O328" i="11"/>
  <c r="N328" i="11"/>
  <c r="CZ328" i="11" s="1"/>
  <c r="M328" i="11"/>
  <c r="BW328" i="11" s="1"/>
  <c r="L328" i="11"/>
  <c r="I328" i="11"/>
  <c r="H328" i="11"/>
  <c r="T327" i="11"/>
  <c r="S327" i="11"/>
  <c r="R327" i="11"/>
  <c r="EA327" i="11" s="1"/>
  <c r="Q327" i="11"/>
  <c r="P327" i="11"/>
  <c r="O327" i="11"/>
  <c r="N327" i="11"/>
  <c r="CZ327" i="11" s="1"/>
  <c r="M327" i="11"/>
  <c r="BW327" i="11" s="1"/>
  <c r="L327" i="11"/>
  <c r="I327" i="11"/>
  <c r="H327" i="11"/>
  <c r="T326" i="11"/>
  <c r="S326" i="11"/>
  <c r="R326" i="11"/>
  <c r="EA326" i="11" s="1"/>
  <c r="Q326" i="11"/>
  <c r="P326" i="11"/>
  <c r="EB326" i="11" s="1"/>
  <c r="O326" i="11"/>
  <c r="N326" i="11"/>
  <c r="CZ326" i="11" s="1"/>
  <c r="M326" i="11"/>
  <c r="BW326" i="11" s="1"/>
  <c r="L326" i="11"/>
  <c r="I326" i="11"/>
  <c r="H326" i="11"/>
  <c r="T325" i="11"/>
  <c r="S325" i="11"/>
  <c r="R325" i="11"/>
  <c r="EA325" i="11"/>
  <c r="Q325" i="11"/>
  <c r="P325" i="11"/>
  <c r="O325" i="11"/>
  <c r="N325" i="11"/>
  <c r="CZ325" i="11" s="1"/>
  <c r="M325" i="11"/>
  <c r="BW325" i="11" s="1"/>
  <c r="L325" i="11"/>
  <c r="I325" i="11"/>
  <c r="H325" i="11"/>
  <c r="T324" i="11"/>
  <c r="S324" i="11"/>
  <c r="R324" i="11"/>
  <c r="EA324" i="11" s="1"/>
  <c r="Q324" i="11"/>
  <c r="P324" i="11"/>
  <c r="EB324" i="11" s="1"/>
  <c r="O324" i="11"/>
  <c r="N324" i="11"/>
  <c r="CZ324" i="11" s="1"/>
  <c r="M324" i="11"/>
  <c r="BW324" i="11" s="1"/>
  <c r="L324" i="11"/>
  <c r="I324" i="11"/>
  <c r="H324" i="11"/>
  <c r="T323" i="11"/>
  <c r="S323" i="11"/>
  <c r="R323" i="11"/>
  <c r="EA323" i="11" s="1"/>
  <c r="Q323" i="11"/>
  <c r="P323" i="11"/>
  <c r="O323" i="11"/>
  <c r="N323" i="11"/>
  <c r="CZ323" i="11" s="1"/>
  <c r="M323" i="11"/>
  <c r="BW323" i="11" s="1"/>
  <c r="L323" i="11"/>
  <c r="I323" i="11"/>
  <c r="H323" i="11"/>
  <c r="T322" i="11"/>
  <c r="S322" i="11"/>
  <c r="R322" i="11"/>
  <c r="EA322" i="11" s="1"/>
  <c r="Q322" i="11"/>
  <c r="P322" i="11"/>
  <c r="EB322" i="11" s="1"/>
  <c r="O322" i="11"/>
  <c r="N322" i="11"/>
  <c r="CZ322" i="11" s="1"/>
  <c r="M322" i="11"/>
  <c r="BW322" i="11" s="1"/>
  <c r="L322" i="11"/>
  <c r="I322" i="11"/>
  <c r="H322" i="11"/>
  <c r="T321" i="11"/>
  <c r="S321" i="11"/>
  <c r="R321" i="11"/>
  <c r="EA321" i="11" s="1"/>
  <c r="Q321" i="11"/>
  <c r="P321" i="11"/>
  <c r="O321" i="11"/>
  <c r="N321" i="11"/>
  <c r="CZ321" i="11" s="1"/>
  <c r="M321" i="11"/>
  <c r="BW321" i="11" s="1"/>
  <c r="L321" i="11"/>
  <c r="I321" i="11"/>
  <c r="H321" i="11"/>
  <c r="T320" i="11"/>
  <c r="S320" i="11"/>
  <c r="R320" i="11"/>
  <c r="EA320" i="11" s="1"/>
  <c r="Q320" i="11"/>
  <c r="P320" i="11"/>
  <c r="EB320" i="11" s="1"/>
  <c r="O320" i="11"/>
  <c r="N320" i="11"/>
  <c r="CZ320" i="11" s="1"/>
  <c r="M320" i="11"/>
  <c r="BW320" i="11" s="1"/>
  <c r="L320" i="11"/>
  <c r="I320" i="11"/>
  <c r="H320" i="11"/>
  <c r="T319" i="11"/>
  <c r="S319" i="11"/>
  <c r="R319" i="11"/>
  <c r="EA319" i="11"/>
  <c r="Q319" i="11"/>
  <c r="P319" i="11"/>
  <c r="O319" i="11"/>
  <c r="N319" i="11"/>
  <c r="CZ319" i="11" s="1"/>
  <c r="M319" i="11"/>
  <c r="BW319" i="11" s="1"/>
  <c r="L319" i="11"/>
  <c r="I319" i="11"/>
  <c r="H319" i="11"/>
  <c r="T318" i="11"/>
  <c r="S318" i="11"/>
  <c r="R318" i="11"/>
  <c r="EA318" i="11"/>
  <c r="Q318" i="11"/>
  <c r="P318" i="11"/>
  <c r="EB318" i="11" s="1"/>
  <c r="O318" i="11"/>
  <c r="N318" i="11"/>
  <c r="CZ318" i="11" s="1"/>
  <c r="M318" i="11"/>
  <c r="BW318" i="11" s="1"/>
  <c r="L318" i="11"/>
  <c r="I318" i="11"/>
  <c r="H318" i="11"/>
  <c r="T317" i="11"/>
  <c r="S317" i="11"/>
  <c r="R317" i="11"/>
  <c r="EA317" i="11" s="1"/>
  <c r="Q317" i="11"/>
  <c r="P317" i="11"/>
  <c r="O317" i="11"/>
  <c r="N317" i="11"/>
  <c r="CZ317" i="11" s="1"/>
  <c r="M317" i="11"/>
  <c r="BW317" i="11" s="1"/>
  <c r="L317" i="11"/>
  <c r="I317" i="11"/>
  <c r="H317" i="11"/>
  <c r="T316" i="11"/>
  <c r="S316" i="11"/>
  <c r="R316" i="11"/>
  <c r="EA316" i="11" s="1"/>
  <c r="Q316" i="11"/>
  <c r="P316" i="11"/>
  <c r="O316" i="11"/>
  <c r="N316" i="11"/>
  <c r="CZ316" i="11" s="1"/>
  <c r="M316" i="11"/>
  <c r="BW316" i="11" s="1"/>
  <c r="L316" i="11"/>
  <c r="I316" i="11"/>
  <c r="H316" i="11"/>
  <c r="T315" i="11"/>
  <c r="S315" i="11"/>
  <c r="R315" i="11"/>
  <c r="EA315" i="11" s="1"/>
  <c r="EC315" i="11" s="1"/>
  <c r="EE315" i="11" s="1"/>
  <c r="Q315" i="11"/>
  <c r="P315" i="11"/>
  <c r="EB315" i="11" s="1"/>
  <c r="O315" i="11"/>
  <c r="N315" i="11"/>
  <c r="CZ315" i="11" s="1"/>
  <c r="M315" i="11"/>
  <c r="BW315" i="11" s="1"/>
  <c r="L315" i="11"/>
  <c r="I315" i="11"/>
  <c r="H315" i="11"/>
  <c r="T314" i="11"/>
  <c r="S314" i="11"/>
  <c r="R314" i="11"/>
  <c r="EA314" i="11" s="1"/>
  <c r="Q314" i="11"/>
  <c r="P314" i="11"/>
  <c r="O314" i="11"/>
  <c r="N314" i="11"/>
  <c r="CZ314" i="11" s="1"/>
  <c r="M314" i="11"/>
  <c r="BW314" i="11" s="1"/>
  <c r="L314" i="11"/>
  <c r="I314" i="11"/>
  <c r="H314" i="11"/>
  <c r="T312" i="11"/>
  <c r="S312" i="11"/>
  <c r="R312" i="11"/>
  <c r="EA312" i="11" s="1"/>
  <c r="Q312" i="11"/>
  <c r="P312" i="11"/>
  <c r="EB312" i="11" s="1"/>
  <c r="O312" i="11"/>
  <c r="N312" i="11"/>
  <c r="CZ312" i="11" s="1"/>
  <c r="M312" i="11"/>
  <c r="BW312" i="11" s="1"/>
  <c r="L312" i="11"/>
  <c r="I312" i="11"/>
  <c r="H312" i="11"/>
  <c r="T311" i="11"/>
  <c r="S311" i="11"/>
  <c r="R311" i="11"/>
  <c r="EA311" i="11" s="1"/>
  <c r="Q311" i="11"/>
  <c r="P311" i="11"/>
  <c r="O311" i="11"/>
  <c r="N311" i="11"/>
  <c r="CZ311" i="11" s="1"/>
  <c r="M311" i="11"/>
  <c r="BW311" i="11" s="1"/>
  <c r="L311" i="11"/>
  <c r="I311" i="11"/>
  <c r="H311" i="11"/>
  <c r="T310" i="11"/>
  <c r="S310" i="11"/>
  <c r="R310" i="11"/>
  <c r="EA310" i="11" s="1"/>
  <c r="EC310" i="11" s="1"/>
  <c r="EE310" i="11" s="1"/>
  <c r="Q310" i="11"/>
  <c r="P310" i="11"/>
  <c r="O310" i="11"/>
  <c r="N310" i="11"/>
  <c r="CZ310" i="11" s="1"/>
  <c r="M310" i="11"/>
  <c r="BW310" i="11" s="1"/>
  <c r="L310" i="11"/>
  <c r="I310" i="11"/>
  <c r="H310" i="11"/>
  <c r="T309" i="11"/>
  <c r="S309" i="11"/>
  <c r="R309" i="11"/>
  <c r="EA309" i="11" s="1"/>
  <c r="EC309" i="11" s="1"/>
  <c r="EE309" i="11" s="1"/>
  <c r="Q309" i="11"/>
  <c r="P309" i="11"/>
  <c r="O309" i="11"/>
  <c r="N309" i="11"/>
  <c r="CZ309" i="11" s="1"/>
  <c r="M309" i="11"/>
  <c r="BW309" i="11" s="1"/>
  <c r="L309" i="11"/>
  <c r="I309" i="11"/>
  <c r="H309" i="11"/>
  <c r="T308" i="11"/>
  <c r="S308" i="11"/>
  <c r="R308" i="11"/>
  <c r="EA308" i="11" s="1"/>
  <c r="Q308" i="11"/>
  <c r="P308" i="11"/>
  <c r="EB308" i="11" s="1"/>
  <c r="O308" i="11"/>
  <c r="N308" i="11"/>
  <c r="CZ308" i="11" s="1"/>
  <c r="M308" i="11"/>
  <c r="BW308" i="11" s="1"/>
  <c r="L308" i="11"/>
  <c r="I308" i="11"/>
  <c r="H308" i="11"/>
  <c r="T307" i="11"/>
  <c r="S307" i="11"/>
  <c r="R307" i="11"/>
  <c r="EA307" i="11" s="1"/>
  <c r="Q307" i="11"/>
  <c r="P307" i="11"/>
  <c r="O307" i="11"/>
  <c r="N307" i="11"/>
  <c r="CZ307" i="11" s="1"/>
  <c r="M307" i="11"/>
  <c r="BW307" i="11" s="1"/>
  <c r="L307" i="11"/>
  <c r="I307" i="11"/>
  <c r="H307" i="11"/>
  <c r="T306" i="11"/>
  <c r="S306" i="11"/>
  <c r="R306" i="11"/>
  <c r="EA306" i="11" s="1"/>
  <c r="Q306" i="11"/>
  <c r="P306" i="11"/>
  <c r="O306" i="11"/>
  <c r="N306" i="11"/>
  <c r="CZ306" i="11" s="1"/>
  <c r="M306" i="11"/>
  <c r="BW306" i="11" s="1"/>
  <c r="L306" i="11"/>
  <c r="I306" i="11"/>
  <c r="H306" i="11"/>
  <c r="T305" i="11"/>
  <c r="S305" i="11"/>
  <c r="R305" i="11"/>
  <c r="EA305" i="11" s="1"/>
  <c r="Q305" i="11"/>
  <c r="P305" i="11"/>
  <c r="O305" i="11"/>
  <c r="N305" i="11"/>
  <c r="CZ305" i="11" s="1"/>
  <c r="M305" i="11"/>
  <c r="BW305" i="11" s="1"/>
  <c r="L305" i="11"/>
  <c r="I305" i="11"/>
  <c r="H305" i="11"/>
  <c r="T304" i="11"/>
  <c r="S304" i="11"/>
  <c r="R304" i="11"/>
  <c r="EA304" i="11" s="1"/>
  <c r="Q304" i="11"/>
  <c r="P304" i="11"/>
  <c r="EB304" i="11" s="1"/>
  <c r="O304" i="11"/>
  <c r="N304" i="11"/>
  <c r="CZ304" i="11" s="1"/>
  <c r="M304" i="11"/>
  <c r="BW304" i="11" s="1"/>
  <c r="L304" i="11"/>
  <c r="I304" i="11"/>
  <c r="H304" i="11"/>
  <c r="T303" i="11"/>
  <c r="S303" i="11"/>
  <c r="R303" i="11"/>
  <c r="EA303" i="11" s="1"/>
  <c r="Q303" i="11"/>
  <c r="P303" i="11"/>
  <c r="EB303" i="11" s="1"/>
  <c r="O303" i="11"/>
  <c r="N303" i="11"/>
  <c r="CZ303" i="11" s="1"/>
  <c r="M303" i="11"/>
  <c r="BW303" i="11" s="1"/>
  <c r="L303" i="11"/>
  <c r="I303" i="11"/>
  <c r="H303" i="11"/>
  <c r="T302" i="11"/>
  <c r="S302" i="11"/>
  <c r="R302" i="11"/>
  <c r="EA302" i="11" s="1"/>
  <c r="Q302" i="11"/>
  <c r="P302" i="11"/>
  <c r="EB302" i="11" s="1"/>
  <c r="O302" i="11"/>
  <c r="N302" i="11"/>
  <c r="CZ302" i="11" s="1"/>
  <c r="M302" i="11"/>
  <c r="BW302" i="11" s="1"/>
  <c r="L302" i="11"/>
  <c r="I302" i="11"/>
  <c r="H302" i="11"/>
  <c r="T301" i="11"/>
  <c r="S301" i="11"/>
  <c r="R301" i="11"/>
  <c r="EA301" i="11" s="1"/>
  <c r="Q301" i="11"/>
  <c r="P301" i="11"/>
  <c r="O301" i="11"/>
  <c r="N301" i="11"/>
  <c r="CZ301" i="11" s="1"/>
  <c r="M301" i="11"/>
  <c r="BW301" i="11" s="1"/>
  <c r="L301" i="11"/>
  <c r="I301" i="11"/>
  <c r="H301" i="11"/>
  <c r="T300" i="11"/>
  <c r="S300" i="11"/>
  <c r="R300" i="11"/>
  <c r="EA300" i="11" s="1"/>
  <c r="Q300" i="11"/>
  <c r="P300" i="11"/>
  <c r="EB300" i="11" s="1"/>
  <c r="O300" i="11"/>
  <c r="N300" i="11"/>
  <c r="CZ300" i="11" s="1"/>
  <c r="M300" i="11"/>
  <c r="BW300" i="11" s="1"/>
  <c r="L300" i="11"/>
  <c r="I300" i="11"/>
  <c r="H300" i="11"/>
  <c r="T299" i="11"/>
  <c r="S299" i="11"/>
  <c r="R299" i="11"/>
  <c r="EA299" i="11" s="1"/>
  <c r="Q299" i="11"/>
  <c r="P299" i="11"/>
  <c r="EB299" i="11" s="1"/>
  <c r="O299" i="11"/>
  <c r="N299" i="11"/>
  <c r="CZ299" i="11" s="1"/>
  <c r="M299" i="11"/>
  <c r="BW299" i="11" s="1"/>
  <c r="L299" i="11"/>
  <c r="I299" i="11"/>
  <c r="H299" i="11"/>
  <c r="T298" i="11"/>
  <c r="S298" i="11"/>
  <c r="R298" i="11"/>
  <c r="EA298" i="11" s="1"/>
  <c r="Q298" i="11"/>
  <c r="P298" i="11"/>
  <c r="O298" i="11"/>
  <c r="N298" i="11"/>
  <c r="CZ298" i="11" s="1"/>
  <c r="M298" i="11"/>
  <c r="BW298" i="11" s="1"/>
  <c r="L298" i="11"/>
  <c r="I298" i="11"/>
  <c r="H298" i="11"/>
  <c r="T297" i="11"/>
  <c r="S297" i="11"/>
  <c r="R297" i="11"/>
  <c r="EA297" i="11" s="1"/>
  <c r="Q297" i="11"/>
  <c r="P297" i="11"/>
  <c r="O297" i="11"/>
  <c r="N297" i="11"/>
  <c r="CZ297" i="11" s="1"/>
  <c r="M297" i="11"/>
  <c r="BW297" i="11" s="1"/>
  <c r="L297" i="11"/>
  <c r="I297" i="11"/>
  <c r="H297" i="11"/>
  <c r="T296" i="11"/>
  <c r="S296" i="11"/>
  <c r="R296" i="11"/>
  <c r="EA296" i="11" s="1"/>
  <c r="Q296" i="11"/>
  <c r="P296" i="11"/>
  <c r="EB296" i="11" s="1"/>
  <c r="O296" i="11"/>
  <c r="N296" i="11"/>
  <c r="CZ296" i="11" s="1"/>
  <c r="M296" i="11"/>
  <c r="BW296" i="11" s="1"/>
  <c r="L296" i="11"/>
  <c r="I296" i="11"/>
  <c r="H296" i="11"/>
  <c r="T295" i="11"/>
  <c r="S295" i="11"/>
  <c r="R295" i="11"/>
  <c r="EA295" i="11" s="1"/>
  <c r="Q295" i="11"/>
  <c r="P295" i="11"/>
  <c r="EB295" i="11" s="1"/>
  <c r="O295" i="11"/>
  <c r="N295" i="11"/>
  <c r="CZ295" i="11" s="1"/>
  <c r="M295" i="11"/>
  <c r="BW295" i="11" s="1"/>
  <c r="L295" i="11"/>
  <c r="I295" i="11"/>
  <c r="H295" i="11"/>
  <c r="T294" i="11"/>
  <c r="S294" i="11"/>
  <c r="R294" i="11"/>
  <c r="EA294" i="11" s="1"/>
  <c r="Q294" i="11"/>
  <c r="P294" i="11"/>
  <c r="O294" i="11"/>
  <c r="N294" i="11"/>
  <c r="CZ294" i="11" s="1"/>
  <c r="M294" i="11"/>
  <c r="BW294" i="11" s="1"/>
  <c r="L294" i="11"/>
  <c r="I294" i="11"/>
  <c r="H294" i="11"/>
  <c r="T293" i="11"/>
  <c r="S293" i="11"/>
  <c r="R293" i="11"/>
  <c r="EA293" i="11" s="1"/>
  <c r="Q293" i="11"/>
  <c r="P293" i="11"/>
  <c r="O293" i="11"/>
  <c r="N293" i="11"/>
  <c r="CZ293" i="11" s="1"/>
  <c r="M293" i="11"/>
  <c r="BW293" i="11" s="1"/>
  <c r="L293" i="11"/>
  <c r="I293" i="11"/>
  <c r="H293" i="11"/>
  <c r="T292" i="11"/>
  <c r="S292" i="11"/>
  <c r="R292" i="11"/>
  <c r="EA292" i="11" s="1"/>
  <c r="Q292" i="11"/>
  <c r="P292" i="11"/>
  <c r="EB292" i="11" s="1"/>
  <c r="O292" i="11"/>
  <c r="N292" i="11"/>
  <c r="CZ292" i="11" s="1"/>
  <c r="M292" i="11"/>
  <c r="BW292" i="11" s="1"/>
  <c r="L292" i="11"/>
  <c r="I292" i="11"/>
  <c r="H292" i="11"/>
  <c r="T291" i="11"/>
  <c r="S291" i="11"/>
  <c r="R291" i="11"/>
  <c r="EA291" i="11" s="1"/>
  <c r="Q291" i="11"/>
  <c r="P291" i="11"/>
  <c r="O291" i="11"/>
  <c r="N291" i="11"/>
  <c r="CZ291" i="11" s="1"/>
  <c r="M291" i="11"/>
  <c r="BW291" i="11" s="1"/>
  <c r="L291" i="11"/>
  <c r="I291" i="11"/>
  <c r="H291" i="11"/>
  <c r="T290" i="11"/>
  <c r="S290" i="11"/>
  <c r="R290" i="11"/>
  <c r="EA290" i="11" s="1"/>
  <c r="Q290" i="11"/>
  <c r="P290" i="11"/>
  <c r="EB290" i="11" s="1"/>
  <c r="O290" i="11"/>
  <c r="N290" i="11"/>
  <c r="CZ290" i="11" s="1"/>
  <c r="M290" i="11"/>
  <c r="BW290" i="11" s="1"/>
  <c r="L290" i="11"/>
  <c r="I290" i="11"/>
  <c r="H290" i="11"/>
  <c r="T289" i="11"/>
  <c r="S289" i="11"/>
  <c r="R289" i="11"/>
  <c r="EA289" i="11" s="1"/>
  <c r="Q289" i="11"/>
  <c r="P289" i="11"/>
  <c r="O289" i="11"/>
  <c r="N289" i="11"/>
  <c r="CZ289" i="11" s="1"/>
  <c r="M289" i="11"/>
  <c r="BW289" i="11" s="1"/>
  <c r="L289" i="11"/>
  <c r="I289" i="11"/>
  <c r="H289" i="11"/>
  <c r="T288" i="11"/>
  <c r="S288" i="11"/>
  <c r="R288" i="11"/>
  <c r="EA288" i="11" s="1"/>
  <c r="Q288" i="11"/>
  <c r="P288" i="11"/>
  <c r="EB288" i="11" s="1"/>
  <c r="O288" i="11"/>
  <c r="N288" i="11"/>
  <c r="CZ288" i="11" s="1"/>
  <c r="M288" i="11"/>
  <c r="BW288" i="11" s="1"/>
  <c r="L288" i="11"/>
  <c r="I288" i="11"/>
  <c r="H288" i="11"/>
  <c r="T287" i="11"/>
  <c r="S287" i="11"/>
  <c r="R287" i="11"/>
  <c r="EA287" i="11" s="1"/>
  <c r="Q287" i="11"/>
  <c r="P287" i="11"/>
  <c r="O287" i="11"/>
  <c r="N287" i="11"/>
  <c r="CZ287" i="11" s="1"/>
  <c r="M287" i="11"/>
  <c r="BW287" i="11" s="1"/>
  <c r="L287" i="11"/>
  <c r="I287" i="11"/>
  <c r="H287" i="11"/>
  <c r="T286" i="11"/>
  <c r="S286" i="11"/>
  <c r="R286" i="11"/>
  <c r="EA286" i="11" s="1"/>
  <c r="Q286" i="11"/>
  <c r="P286" i="11"/>
  <c r="EB286" i="11" s="1"/>
  <c r="O286" i="11"/>
  <c r="N286" i="11"/>
  <c r="CZ286" i="11" s="1"/>
  <c r="M286" i="11"/>
  <c r="BW286" i="11" s="1"/>
  <c r="L286" i="11"/>
  <c r="I286" i="11"/>
  <c r="H286" i="11"/>
  <c r="T285" i="11"/>
  <c r="S285" i="11"/>
  <c r="R285" i="11"/>
  <c r="EA285" i="11" s="1"/>
  <c r="Q285" i="11"/>
  <c r="P285" i="11"/>
  <c r="O285" i="11"/>
  <c r="N285" i="11"/>
  <c r="CZ285" i="11" s="1"/>
  <c r="M285" i="11"/>
  <c r="BW285" i="11" s="1"/>
  <c r="L285" i="11"/>
  <c r="I285" i="11"/>
  <c r="H285" i="11"/>
  <c r="T284" i="11"/>
  <c r="S284" i="11"/>
  <c r="R284" i="11"/>
  <c r="EA284" i="11" s="1"/>
  <c r="Q284" i="11"/>
  <c r="P284" i="11"/>
  <c r="EB284" i="11" s="1"/>
  <c r="O284" i="11"/>
  <c r="N284" i="11"/>
  <c r="CZ284" i="11" s="1"/>
  <c r="M284" i="11"/>
  <c r="BW284" i="11" s="1"/>
  <c r="L284" i="11"/>
  <c r="I284" i="11"/>
  <c r="H284" i="11"/>
  <c r="T283" i="11"/>
  <c r="S283" i="11"/>
  <c r="R283" i="11"/>
  <c r="EA283" i="11" s="1"/>
  <c r="Q283" i="11"/>
  <c r="P283" i="11"/>
  <c r="EB283" i="11" s="1"/>
  <c r="O283" i="11"/>
  <c r="N283" i="11"/>
  <c r="CZ283" i="11" s="1"/>
  <c r="M283" i="11"/>
  <c r="BW283" i="11" s="1"/>
  <c r="L283" i="11"/>
  <c r="I283" i="11"/>
  <c r="H283" i="11"/>
  <c r="T282" i="11"/>
  <c r="S282" i="11"/>
  <c r="R282" i="11"/>
  <c r="EA282" i="11" s="1"/>
  <c r="Q282" i="11"/>
  <c r="P282" i="11"/>
  <c r="EB282" i="11" s="1"/>
  <c r="O282" i="11"/>
  <c r="N282" i="11"/>
  <c r="CZ282" i="11" s="1"/>
  <c r="M282" i="11"/>
  <c r="BW282" i="11" s="1"/>
  <c r="L282" i="11"/>
  <c r="I282" i="11"/>
  <c r="H282" i="11"/>
  <c r="T281" i="11"/>
  <c r="S281" i="11"/>
  <c r="R281" i="11"/>
  <c r="EA281" i="11" s="1"/>
  <c r="Q281" i="11"/>
  <c r="P281" i="11"/>
  <c r="O281" i="11"/>
  <c r="N281" i="11"/>
  <c r="CZ281" i="11" s="1"/>
  <c r="M281" i="11"/>
  <c r="BW281" i="11" s="1"/>
  <c r="L281" i="11"/>
  <c r="I281" i="11"/>
  <c r="H281" i="11"/>
  <c r="T280" i="11"/>
  <c r="S280" i="11"/>
  <c r="R280" i="11"/>
  <c r="EA280" i="11" s="1"/>
  <c r="Q280" i="11"/>
  <c r="P280" i="11"/>
  <c r="EB280" i="11" s="1"/>
  <c r="O280" i="11"/>
  <c r="N280" i="11"/>
  <c r="CZ280" i="11" s="1"/>
  <c r="M280" i="11"/>
  <c r="BW280" i="11" s="1"/>
  <c r="L280" i="11"/>
  <c r="I280" i="11"/>
  <c r="H280" i="11"/>
  <c r="T279" i="11"/>
  <c r="S279" i="11"/>
  <c r="R279" i="11"/>
  <c r="EA279" i="11" s="1"/>
  <c r="Q279" i="11"/>
  <c r="P279" i="11"/>
  <c r="EB279" i="11" s="1"/>
  <c r="O279" i="11"/>
  <c r="N279" i="11"/>
  <c r="CZ279" i="11" s="1"/>
  <c r="M279" i="11"/>
  <c r="BW279" i="11" s="1"/>
  <c r="L279" i="11"/>
  <c r="I279" i="11"/>
  <c r="H279" i="11"/>
  <c r="T278" i="11"/>
  <c r="S278" i="11"/>
  <c r="R278" i="11"/>
  <c r="EA278" i="11" s="1"/>
  <c r="Q278" i="11"/>
  <c r="P278" i="11"/>
  <c r="O278" i="11"/>
  <c r="N278" i="11"/>
  <c r="CZ278" i="11" s="1"/>
  <c r="M278" i="11"/>
  <c r="BW278" i="11" s="1"/>
  <c r="L278" i="11"/>
  <c r="I278" i="11"/>
  <c r="H278" i="11"/>
  <c r="T277" i="11"/>
  <c r="S277" i="11"/>
  <c r="R277" i="11"/>
  <c r="EA277" i="11" s="1"/>
  <c r="Q277" i="11"/>
  <c r="P277" i="11"/>
  <c r="O277" i="11"/>
  <c r="N277" i="11"/>
  <c r="CZ277" i="11" s="1"/>
  <c r="M277" i="11"/>
  <c r="BW277" i="11" s="1"/>
  <c r="L277" i="11"/>
  <c r="I277" i="11"/>
  <c r="H277" i="11"/>
  <c r="T276" i="11"/>
  <c r="S276" i="11"/>
  <c r="R276" i="11"/>
  <c r="EA276" i="11" s="1"/>
  <c r="Q276" i="11"/>
  <c r="P276" i="11"/>
  <c r="EB276" i="11" s="1"/>
  <c r="O276" i="11"/>
  <c r="N276" i="11"/>
  <c r="CZ276" i="11" s="1"/>
  <c r="M276" i="11"/>
  <c r="BW276" i="11" s="1"/>
  <c r="L276" i="11"/>
  <c r="I276" i="11"/>
  <c r="H276" i="11"/>
  <c r="T275" i="11"/>
  <c r="S275" i="11"/>
  <c r="R275" i="11"/>
  <c r="EA275" i="11" s="1"/>
  <c r="Q275" i="11"/>
  <c r="P275" i="11"/>
  <c r="O275" i="11"/>
  <c r="N275" i="11"/>
  <c r="CZ275" i="11" s="1"/>
  <c r="M275" i="11"/>
  <c r="BW275" i="11" s="1"/>
  <c r="L275" i="11"/>
  <c r="I275" i="11"/>
  <c r="H275" i="11"/>
  <c r="T274" i="11"/>
  <c r="S274" i="11"/>
  <c r="R274" i="11"/>
  <c r="EA274" i="11" s="1"/>
  <c r="Q274" i="11"/>
  <c r="P274" i="11"/>
  <c r="O274" i="11"/>
  <c r="N274" i="11"/>
  <c r="CZ274" i="11" s="1"/>
  <c r="M274" i="11"/>
  <c r="BW274" i="11" s="1"/>
  <c r="L274" i="11"/>
  <c r="I274" i="11"/>
  <c r="H274" i="11"/>
  <c r="T273" i="11"/>
  <c r="S273" i="11"/>
  <c r="R273" i="11"/>
  <c r="EA273" i="11" s="1"/>
  <c r="Q273" i="11"/>
  <c r="P273" i="11"/>
  <c r="O273" i="11"/>
  <c r="N273" i="11"/>
  <c r="CZ273" i="11" s="1"/>
  <c r="M273" i="11"/>
  <c r="BW273" i="11" s="1"/>
  <c r="L273" i="11"/>
  <c r="I273" i="11"/>
  <c r="H273" i="11"/>
  <c r="T272" i="11"/>
  <c r="S272" i="11"/>
  <c r="R272" i="11"/>
  <c r="EA272" i="11" s="1"/>
  <c r="Q272" i="11"/>
  <c r="P272" i="11"/>
  <c r="EB272" i="11" s="1"/>
  <c r="O272" i="11"/>
  <c r="N272" i="11"/>
  <c r="CZ272" i="11" s="1"/>
  <c r="M272" i="11"/>
  <c r="BW272" i="11" s="1"/>
  <c r="L272" i="11"/>
  <c r="I272" i="11"/>
  <c r="H272" i="11"/>
  <c r="T271" i="11"/>
  <c r="S271" i="11"/>
  <c r="R271" i="11"/>
  <c r="EA271" i="11" s="1"/>
  <c r="Q271" i="11"/>
  <c r="P271" i="11"/>
  <c r="EB271" i="11" s="1"/>
  <c r="O271" i="11"/>
  <c r="N271" i="11"/>
  <c r="CZ271" i="11" s="1"/>
  <c r="M271" i="11"/>
  <c r="BW271" i="11" s="1"/>
  <c r="L271" i="11"/>
  <c r="I271" i="11"/>
  <c r="H271" i="11"/>
  <c r="T270" i="11"/>
  <c r="S270" i="11"/>
  <c r="R270" i="11"/>
  <c r="EA270" i="11" s="1"/>
  <c r="Q270" i="11"/>
  <c r="P270" i="11"/>
  <c r="EB270" i="11" s="1"/>
  <c r="O270" i="11"/>
  <c r="N270" i="11"/>
  <c r="CZ270" i="11" s="1"/>
  <c r="M270" i="11"/>
  <c r="BW270" i="11" s="1"/>
  <c r="L270" i="11"/>
  <c r="I270" i="11"/>
  <c r="H270" i="11"/>
  <c r="T269" i="11"/>
  <c r="S269" i="11"/>
  <c r="R269" i="11"/>
  <c r="EA269" i="11" s="1"/>
  <c r="Q269" i="11"/>
  <c r="P269" i="11"/>
  <c r="O269" i="11"/>
  <c r="N269" i="11"/>
  <c r="CZ269" i="11" s="1"/>
  <c r="M269" i="11"/>
  <c r="BW269" i="11" s="1"/>
  <c r="L269" i="11"/>
  <c r="I269" i="11"/>
  <c r="H269" i="11"/>
  <c r="T268" i="11"/>
  <c r="S268" i="11"/>
  <c r="R268" i="11"/>
  <c r="EA268" i="11"/>
  <c r="Q268" i="11"/>
  <c r="P268" i="11"/>
  <c r="EB268" i="11" s="1"/>
  <c r="O268" i="11"/>
  <c r="N268" i="11"/>
  <c r="CZ268" i="11" s="1"/>
  <c r="M268" i="11"/>
  <c r="BW268" i="11" s="1"/>
  <c r="L268" i="11"/>
  <c r="I268" i="11"/>
  <c r="H268" i="11"/>
  <c r="T267" i="11"/>
  <c r="S267" i="11"/>
  <c r="R267" i="11"/>
  <c r="EA267" i="11" s="1"/>
  <c r="Q267" i="11"/>
  <c r="P267" i="11"/>
  <c r="EB267" i="11" s="1"/>
  <c r="O267" i="11"/>
  <c r="N267" i="11"/>
  <c r="CZ267" i="11" s="1"/>
  <c r="M267" i="11"/>
  <c r="BW267" i="11" s="1"/>
  <c r="L267" i="11"/>
  <c r="I267" i="11"/>
  <c r="H267" i="11"/>
  <c r="T266" i="11"/>
  <c r="S266" i="11"/>
  <c r="R266" i="11"/>
  <c r="EA266" i="11" s="1"/>
  <c r="Q266" i="11"/>
  <c r="P266" i="11"/>
  <c r="EB266" i="11" s="1"/>
  <c r="O266" i="11"/>
  <c r="N266" i="11"/>
  <c r="CZ266" i="11" s="1"/>
  <c r="M266" i="11"/>
  <c r="BW266" i="11" s="1"/>
  <c r="L266" i="11"/>
  <c r="I266" i="11"/>
  <c r="H266" i="11"/>
  <c r="T265" i="11"/>
  <c r="S265" i="11"/>
  <c r="R265" i="11"/>
  <c r="EA265" i="11" s="1"/>
  <c r="Q265" i="11"/>
  <c r="P265" i="11"/>
  <c r="O265" i="11"/>
  <c r="N265" i="11"/>
  <c r="CZ265" i="11" s="1"/>
  <c r="M265" i="11"/>
  <c r="BW265" i="11" s="1"/>
  <c r="L265" i="11"/>
  <c r="I265" i="11"/>
  <c r="H265" i="11"/>
  <c r="T264" i="11"/>
  <c r="S264" i="11"/>
  <c r="R264" i="11"/>
  <c r="EA264" i="11" s="1"/>
  <c r="Q264" i="11"/>
  <c r="P264" i="11"/>
  <c r="EB264" i="11" s="1"/>
  <c r="O264" i="11"/>
  <c r="N264" i="11"/>
  <c r="CZ264" i="11" s="1"/>
  <c r="M264" i="11"/>
  <c r="BW264" i="11" s="1"/>
  <c r="L264" i="11"/>
  <c r="I264" i="11"/>
  <c r="H264" i="11"/>
  <c r="T263" i="11"/>
  <c r="S263" i="11"/>
  <c r="R263" i="11"/>
  <c r="EA263" i="11" s="1"/>
  <c r="Q263" i="11"/>
  <c r="P263" i="11"/>
  <c r="EB263" i="11" s="1"/>
  <c r="O263" i="11"/>
  <c r="N263" i="11"/>
  <c r="CZ263" i="11" s="1"/>
  <c r="M263" i="11"/>
  <c r="BW263" i="11" s="1"/>
  <c r="L263" i="11"/>
  <c r="I263" i="11"/>
  <c r="H263" i="11"/>
  <c r="T262" i="11"/>
  <c r="S262" i="11"/>
  <c r="R262" i="11"/>
  <c r="EA262" i="11" s="1"/>
  <c r="Q262" i="11"/>
  <c r="P262" i="11"/>
  <c r="O262" i="11"/>
  <c r="N262" i="11"/>
  <c r="CZ262" i="11" s="1"/>
  <c r="M262" i="11"/>
  <c r="BW262" i="11" s="1"/>
  <c r="L262" i="11"/>
  <c r="I262" i="11"/>
  <c r="H262" i="11"/>
  <c r="T261" i="11"/>
  <c r="S261" i="11"/>
  <c r="R261" i="11"/>
  <c r="EA261" i="11" s="1"/>
  <c r="Q261" i="11"/>
  <c r="P261" i="11"/>
  <c r="O261" i="11"/>
  <c r="N261" i="11"/>
  <c r="CZ261" i="11" s="1"/>
  <c r="M261" i="11"/>
  <c r="BW261" i="11" s="1"/>
  <c r="L261" i="11"/>
  <c r="I261" i="11"/>
  <c r="H261" i="11"/>
  <c r="T260" i="11"/>
  <c r="S260" i="11"/>
  <c r="R260" i="11"/>
  <c r="EA260" i="11" s="1"/>
  <c r="Q260" i="11"/>
  <c r="P260" i="11"/>
  <c r="EB260" i="11" s="1"/>
  <c r="O260" i="11"/>
  <c r="N260" i="11"/>
  <c r="CZ260" i="11" s="1"/>
  <c r="M260" i="11"/>
  <c r="BW260" i="11" s="1"/>
  <c r="L260" i="11"/>
  <c r="I260" i="11"/>
  <c r="H260" i="11"/>
  <c r="T259" i="11"/>
  <c r="S259" i="11"/>
  <c r="R259" i="11"/>
  <c r="EA259" i="11" s="1"/>
  <c r="Q259" i="11"/>
  <c r="P259" i="11"/>
  <c r="O259" i="11"/>
  <c r="N259" i="11"/>
  <c r="CZ259" i="11" s="1"/>
  <c r="M259" i="11"/>
  <c r="BW259" i="11" s="1"/>
  <c r="L259" i="11"/>
  <c r="I259" i="11"/>
  <c r="H259" i="11"/>
  <c r="T258" i="11"/>
  <c r="S258" i="11"/>
  <c r="R258" i="11"/>
  <c r="EA258" i="11" s="1"/>
  <c r="Q258" i="11"/>
  <c r="P258" i="11"/>
  <c r="EB258" i="11" s="1"/>
  <c r="O258" i="11"/>
  <c r="N258" i="11"/>
  <c r="CZ258" i="11" s="1"/>
  <c r="M258" i="11"/>
  <c r="BW258" i="11" s="1"/>
  <c r="L258" i="11"/>
  <c r="I258" i="11"/>
  <c r="H258" i="11"/>
  <c r="T257" i="11"/>
  <c r="S257" i="11"/>
  <c r="R257" i="11"/>
  <c r="EA257" i="11" s="1"/>
  <c r="EC257" i="11" s="1"/>
  <c r="EE257" i="11" s="1"/>
  <c r="Q257" i="11"/>
  <c r="P257" i="11"/>
  <c r="O257" i="11"/>
  <c r="N257" i="11"/>
  <c r="CZ257" i="11" s="1"/>
  <c r="M257" i="11"/>
  <c r="BW257" i="11" s="1"/>
  <c r="L257" i="11"/>
  <c r="I257" i="11"/>
  <c r="H257" i="11"/>
  <c r="T256" i="11"/>
  <c r="S256" i="11"/>
  <c r="R256" i="11"/>
  <c r="EA256" i="11" s="1"/>
  <c r="Q256" i="11"/>
  <c r="P256" i="11"/>
  <c r="EB256" i="11" s="1"/>
  <c r="O256" i="11"/>
  <c r="N256" i="11"/>
  <c r="CZ256" i="11" s="1"/>
  <c r="M256" i="11"/>
  <c r="BW256" i="11" s="1"/>
  <c r="L256" i="11"/>
  <c r="I256" i="11"/>
  <c r="H256" i="11"/>
  <c r="T255" i="11"/>
  <c r="S255" i="11"/>
  <c r="R255" i="11"/>
  <c r="EA255" i="11" s="1"/>
  <c r="Q255" i="11"/>
  <c r="P255" i="11"/>
  <c r="O255" i="11"/>
  <c r="N255" i="11"/>
  <c r="CZ255" i="11" s="1"/>
  <c r="M255" i="11"/>
  <c r="BW255" i="11" s="1"/>
  <c r="L255" i="11"/>
  <c r="I255" i="11"/>
  <c r="H255" i="11"/>
  <c r="T254" i="11"/>
  <c r="S254" i="11"/>
  <c r="R254" i="11"/>
  <c r="EA254" i="11" s="1"/>
  <c r="Q254" i="11"/>
  <c r="P254" i="11"/>
  <c r="EB254" i="11" s="1"/>
  <c r="O254" i="11"/>
  <c r="N254" i="11"/>
  <c r="CZ254" i="11" s="1"/>
  <c r="M254" i="11"/>
  <c r="BW254" i="11" s="1"/>
  <c r="L254" i="11"/>
  <c r="I254" i="11"/>
  <c r="H254" i="11"/>
  <c r="T253" i="11"/>
  <c r="S253" i="11"/>
  <c r="R253" i="11"/>
  <c r="EA253" i="11" s="1"/>
  <c r="Q253" i="11"/>
  <c r="P253" i="11"/>
  <c r="O253" i="11"/>
  <c r="N253" i="11"/>
  <c r="CZ253" i="11" s="1"/>
  <c r="M253" i="11"/>
  <c r="BW253" i="11" s="1"/>
  <c r="L253" i="11"/>
  <c r="I253" i="11"/>
  <c r="H253" i="11"/>
  <c r="T252" i="11"/>
  <c r="S252" i="11"/>
  <c r="R252" i="11"/>
  <c r="EA252" i="11" s="1"/>
  <c r="Q252" i="11"/>
  <c r="P252" i="11"/>
  <c r="EB252" i="11" s="1"/>
  <c r="O252" i="11"/>
  <c r="N252" i="11"/>
  <c r="CZ252" i="11" s="1"/>
  <c r="M252" i="11"/>
  <c r="BW252" i="11" s="1"/>
  <c r="L252" i="11"/>
  <c r="I252" i="11"/>
  <c r="H252" i="11"/>
  <c r="T251" i="11"/>
  <c r="S251" i="11"/>
  <c r="R251" i="11"/>
  <c r="EA251" i="11" s="1"/>
  <c r="Q251" i="11"/>
  <c r="P251" i="11"/>
  <c r="EB251" i="11" s="1"/>
  <c r="O251" i="11"/>
  <c r="N251" i="11"/>
  <c r="CZ251" i="11" s="1"/>
  <c r="M251" i="11"/>
  <c r="BW251" i="11" s="1"/>
  <c r="L251" i="11"/>
  <c r="I251" i="11"/>
  <c r="H251" i="11"/>
  <c r="T250" i="11"/>
  <c r="S250" i="11"/>
  <c r="R250" i="11"/>
  <c r="EA250" i="11" s="1"/>
  <c r="Q250" i="11"/>
  <c r="P250" i="11"/>
  <c r="EB250" i="11" s="1"/>
  <c r="O250" i="11"/>
  <c r="N250" i="11"/>
  <c r="CZ250" i="11" s="1"/>
  <c r="M250" i="11"/>
  <c r="BW250" i="11" s="1"/>
  <c r="L250" i="11"/>
  <c r="I250" i="11"/>
  <c r="H250" i="11"/>
  <c r="T249" i="11"/>
  <c r="S249" i="11"/>
  <c r="R249" i="11"/>
  <c r="EA249" i="11" s="1"/>
  <c r="Q249" i="11"/>
  <c r="P249" i="11"/>
  <c r="O249" i="11"/>
  <c r="N249" i="11"/>
  <c r="CZ249" i="11" s="1"/>
  <c r="M249" i="11"/>
  <c r="BW249" i="11" s="1"/>
  <c r="L249" i="11"/>
  <c r="I249" i="11"/>
  <c r="H249" i="11"/>
  <c r="T248" i="11"/>
  <c r="S248" i="11"/>
  <c r="R248" i="11"/>
  <c r="EA248" i="11"/>
  <c r="Q248" i="11"/>
  <c r="P248" i="11"/>
  <c r="EB248" i="11" s="1"/>
  <c r="O248" i="11"/>
  <c r="N248" i="11"/>
  <c r="CZ248" i="11" s="1"/>
  <c r="M248" i="11"/>
  <c r="BW248" i="11" s="1"/>
  <c r="L248" i="11"/>
  <c r="I248" i="11"/>
  <c r="H248" i="11"/>
  <c r="T247" i="11"/>
  <c r="S247" i="11"/>
  <c r="R247" i="11"/>
  <c r="EA247" i="11"/>
  <c r="Q247" i="11"/>
  <c r="P247" i="11"/>
  <c r="O247" i="11"/>
  <c r="N247" i="11"/>
  <c r="CZ247" i="11" s="1"/>
  <c r="M247" i="11"/>
  <c r="BW247" i="11" s="1"/>
  <c r="L247" i="11"/>
  <c r="I247" i="11"/>
  <c r="H247" i="11"/>
  <c r="T246" i="11"/>
  <c r="S246" i="11"/>
  <c r="R246" i="11"/>
  <c r="EA246" i="11"/>
  <c r="Q246" i="11"/>
  <c r="P246" i="11"/>
  <c r="O246" i="11"/>
  <c r="N246" i="11"/>
  <c r="CZ246" i="11" s="1"/>
  <c r="M246" i="11"/>
  <c r="BW246" i="11" s="1"/>
  <c r="L246" i="11"/>
  <c r="I246" i="11"/>
  <c r="H246" i="11"/>
  <c r="T245" i="11"/>
  <c r="S245" i="11"/>
  <c r="R245" i="11"/>
  <c r="EA245" i="11"/>
  <c r="Q245" i="11"/>
  <c r="P245" i="11"/>
  <c r="EB245" i="11" s="1"/>
  <c r="O245" i="11"/>
  <c r="N245" i="11"/>
  <c r="CZ245" i="11" s="1"/>
  <c r="M245" i="11"/>
  <c r="BW245" i="11" s="1"/>
  <c r="L245" i="11"/>
  <c r="I245" i="11"/>
  <c r="H245" i="11"/>
  <c r="T244" i="11"/>
  <c r="S244" i="11"/>
  <c r="R244" i="11"/>
  <c r="EA244" i="11" s="1"/>
  <c r="Q244" i="11"/>
  <c r="P244" i="11"/>
  <c r="EB244" i="11" s="1"/>
  <c r="O244" i="11"/>
  <c r="N244" i="11"/>
  <c r="CZ244" i="11" s="1"/>
  <c r="M244" i="11"/>
  <c r="BW244" i="11" s="1"/>
  <c r="L244" i="11"/>
  <c r="I244" i="11"/>
  <c r="H244" i="11"/>
  <c r="T243" i="11"/>
  <c r="S243" i="11"/>
  <c r="R243" i="11"/>
  <c r="EA243" i="11" s="1"/>
  <c r="Q243" i="11"/>
  <c r="P243" i="11"/>
  <c r="O243" i="11"/>
  <c r="N243" i="11"/>
  <c r="CZ243" i="11" s="1"/>
  <c r="M243" i="11"/>
  <c r="BW243" i="11" s="1"/>
  <c r="L243" i="11"/>
  <c r="I243" i="11"/>
  <c r="H243" i="11"/>
  <c r="T242" i="11"/>
  <c r="S242" i="11"/>
  <c r="R242" i="11"/>
  <c r="EA242" i="11" s="1"/>
  <c r="Q242" i="11"/>
  <c r="P242" i="11"/>
  <c r="EB242" i="11" s="1"/>
  <c r="O242" i="11"/>
  <c r="N242" i="11"/>
  <c r="CZ242" i="11" s="1"/>
  <c r="M242" i="11"/>
  <c r="BW242" i="11" s="1"/>
  <c r="L242" i="11"/>
  <c r="I242" i="11"/>
  <c r="H242" i="11"/>
  <c r="T240" i="11"/>
  <c r="S240" i="11"/>
  <c r="R240" i="11"/>
  <c r="EA240" i="11" s="1"/>
  <c r="Q240" i="11"/>
  <c r="P240" i="11"/>
  <c r="O240" i="11"/>
  <c r="N240" i="11"/>
  <c r="CZ240" i="11" s="1"/>
  <c r="M240" i="11"/>
  <c r="BW240" i="11" s="1"/>
  <c r="L240" i="11"/>
  <c r="I240" i="11"/>
  <c r="H240" i="11"/>
  <c r="T239" i="11"/>
  <c r="S239" i="11"/>
  <c r="R239" i="11"/>
  <c r="EA239" i="11" s="1"/>
  <c r="Q239" i="11"/>
  <c r="P239" i="11"/>
  <c r="EB239" i="11" s="1"/>
  <c r="O239" i="11"/>
  <c r="N239" i="11"/>
  <c r="CZ239" i="11" s="1"/>
  <c r="M239" i="11"/>
  <c r="BW239" i="11" s="1"/>
  <c r="L239" i="11"/>
  <c r="I239" i="11"/>
  <c r="H239" i="11"/>
  <c r="T238" i="11"/>
  <c r="S238" i="11"/>
  <c r="R238" i="11"/>
  <c r="EA238" i="11" s="1"/>
  <c r="Q238" i="11"/>
  <c r="P238" i="11"/>
  <c r="O238" i="11"/>
  <c r="N238" i="11"/>
  <c r="CZ238" i="11" s="1"/>
  <c r="M238" i="11"/>
  <c r="BW238" i="11" s="1"/>
  <c r="L238" i="11"/>
  <c r="I238" i="11"/>
  <c r="H238" i="11"/>
  <c r="T237" i="11"/>
  <c r="S237" i="11"/>
  <c r="R237" i="11"/>
  <c r="EA237" i="11" s="1"/>
  <c r="Q237" i="11"/>
  <c r="P237" i="11"/>
  <c r="O237" i="11"/>
  <c r="N237" i="11"/>
  <c r="CZ237" i="11" s="1"/>
  <c r="M237" i="11"/>
  <c r="BW237" i="11" s="1"/>
  <c r="L237" i="11"/>
  <c r="I237" i="11"/>
  <c r="H237" i="11"/>
  <c r="T236" i="11"/>
  <c r="S236" i="11"/>
  <c r="R236" i="11"/>
  <c r="EA236" i="11" s="1"/>
  <c r="Q236" i="11"/>
  <c r="P236" i="11"/>
  <c r="O236" i="11"/>
  <c r="N236" i="11"/>
  <c r="CZ236" i="11" s="1"/>
  <c r="M236" i="11"/>
  <c r="BW236" i="11" s="1"/>
  <c r="L236" i="11"/>
  <c r="I236" i="11"/>
  <c r="H236" i="11"/>
  <c r="T235" i="11"/>
  <c r="S235" i="11"/>
  <c r="R235" i="11"/>
  <c r="EA235" i="11" s="1"/>
  <c r="Q235" i="11"/>
  <c r="P235" i="11"/>
  <c r="EB235" i="11" s="1"/>
  <c r="O235" i="11"/>
  <c r="N235" i="11"/>
  <c r="CZ235" i="11" s="1"/>
  <c r="M235" i="11"/>
  <c r="BW235" i="11" s="1"/>
  <c r="L235" i="11"/>
  <c r="I235" i="11"/>
  <c r="H235" i="11"/>
  <c r="T234" i="11"/>
  <c r="S234" i="11"/>
  <c r="R234" i="11"/>
  <c r="EA234" i="11" s="1"/>
  <c r="Q234" i="11"/>
  <c r="P234" i="11"/>
  <c r="EB234" i="11" s="1"/>
  <c r="O234" i="11"/>
  <c r="N234" i="11"/>
  <c r="CZ234" i="11" s="1"/>
  <c r="M234" i="11"/>
  <c r="BW234" i="11" s="1"/>
  <c r="L234" i="11"/>
  <c r="I234" i="11"/>
  <c r="H234" i="11"/>
  <c r="T233" i="11"/>
  <c r="S233" i="11"/>
  <c r="R233" i="11"/>
  <c r="EA233" i="11" s="1"/>
  <c r="Q233" i="11"/>
  <c r="P233" i="11"/>
  <c r="O233" i="11"/>
  <c r="N233" i="11"/>
  <c r="CZ233" i="11" s="1"/>
  <c r="M233" i="11"/>
  <c r="BW233" i="11" s="1"/>
  <c r="L233" i="11"/>
  <c r="I233" i="11"/>
  <c r="H233" i="11"/>
  <c r="T232" i="11"/>
  <c r="S232" i="11"/>
  <c r="R232" i="11"/>
  <c r="EA232" i="11" s="1"/>
  <c r="Q232" i="11"/>
  <c r="P232" i="11"/>
  <c r="O232" i="11"/>
  <c r="N232" i="11"/>
  <c r="CZ232" i="11" s="1"/>
  <c r="M232" i="11"/>
  <c r="BW232" i="11" s="1"/>
  <c r="L232" i="11"/>
  <c r="I232" i="11"/>
  <c r="H232" i="11"/>
  <c r="T231" i="11"/>
  <c r="S231" i="11"/>
  <c r="R231" i="11"/>
  <c r="EA231" i="11" s="1"/>
  <c r="Q231" i="11"/>
  <c r="P231" i="11"/>
  <c r="EB231" i="11" s="1"/>
  <c r="O231" i="11"/>
  <c r="N231" i="11"/>
  <c r="CZ231" i="11" s="1"/>
  <c r="M231" i="11"/>
  <c r="BW231" i="11" s="1"/>
  <c r="L231" i="11"/>
  <c r="I231" i="11"/>
  <c r="H231" i="11"/>
  <c r="T230" i="11"/>
  <c r="S230" i="11"/>
  <c r="R230" i="11"/>
  <c r="EA230" i="11" s="1"/>
  <c r="Q230" i="11"/>
  <c r="P230" i="11"/>
  <c r="O230" i="11"/>
  <c r="N230" i="11"/>
  <c r="CZ230" i="11" s="1"/>
  <c r="M230" i="11"/>
  <c r="BW230" i="11" s="1"/>
  <c r="L230" i="11"/>
  <c r="I230" i="11"/>
  <c r="H230" i="11"/>
  <c r="T229" i="11"/>
  <c r="S229" i="11"/>
  <c r="R229" i="11"/>
  <c r="EA229" i="11" s="1"/>
  <c r="Q229" i="11"/>
  <c r="P229" i="11"/>
  <c r="O229" i="11"/>
  <c r="N229" i="11"/>
  <c r="CZ229" i="11" s="1"/>
  <c r="M229" i="11"/>
  <c r="BW229" i="11" s="1"/>
  <c r="L229" i="11"/>
  <c r="I229" i="11"/>
  <c r="H229" i="11"/>
  <c r="T228" i="11"/>
  <c r="S228" i="11"/>
  <c r="R228" i="11"/>
  <c r="EA228" i="11" s="1"/>
  <c r="Q228" i="11"/>
  <c r="P228" i="11"/>
  <c r="EB228" i="11" s="1"/>
  <c r="O228" i="11"/>
  <c r="N228" i="11"/>
  <c r="CZ228" i="11" s="1"/>
  <c r="M228" i="11"/>
  <c r="BW228" i="11" s="1"/>
  <c r="L228" i="11"/>
  <c r="I228" i="11"/>
  <c r="H228" i="11"/>
  <c r="T227" i="11"/>
  <c r="S227" i="11"/>
  <c r="R227" i="11"/>
  <c r="EA227" i="11" s="1"/>
  <c r="Q227" i="11"/>
  <c r="P227" i="11"/>
  <c r="EB227" i="11" s="1"/>
  <c r="O227" i="11"/>
  <c r="N227" i="11"/>
  <c r="CZ227" i="11" s="1"/>
  <c r="M227" i="11"/>
  <c r="BW227" i="11" s="1"/>
  <c r="L227" i="11"/>
  <c r="I227" i="11"/>
  <c r="H227" i="11"/>
  <c r="T226" i="11"/>
  <c r="S226" i="11"/>
  <c r="R226" i="11"/>
  <c r="EA226" i="11" s="1"/>
  <c r="Q226" i="11"/>
  <c r="P226" i="11"/>
  <c r="EB226" i="11" s="1"/>
  <c r="O226" i="11"/>
  <c r="N226" i="11"/>
  <c r="CZ226" i="11" s="1"/>
  <c r="M226" i="11"/>
  <c r="BW226" i="11" s="1"/>
  <c r="L226" i="11"/>
  <c r="I226" i="11"/>
  <c r="H226" i="11"/>
  <c r="T225" i="11"/>
  <c r="S225" i="11"/>
  <c r="R225" i="11"/>
  <c r="EA225" i="11" s="1"/>
  <c r="Q225" i="11"/>
  <c r="P225" i="11"/>
  <c r="O225" i="11"/>
  <c r="N225" i="11"/>
  <c r="CZ225" i="11" s="1"/>
  <c r="M225" i="11"/>
  <c r="BW225" i="11" s="1"/>
  <c r="L225" i="11"/>
  <c r="I225" i="11"/>
  <c r="H225" i="11"/>
  <c r="T224" i="11"/>
  <c r="S224" i="11"/>
  <c r="R224" i="11"/>
  <c r="EA224" i="11" s="1"/>
  <c r="Q224" i="11"/>
  <c r="P224" i="11"/>
  <c r="EB224" i="11" s="1"/>
  <c r="O224" i="11"/>
  <c r="N224" i="11"/>
  <c r="CZ224" i="11" s="1"/>
  <c r="M224" i="11"/>
  <c r="BW224" i="11" s="1"/>
  <c r="L224" i="11"/>
  <c r="I224" i="11"/>
  <c r="H224" i="11"/>
  <c r="T223" i="11"/>
  <c r="S223" i="11"/>
  <c r="R223" i="11"/>
  <c r="EA223" i="11" s="1"/>
  <c r="Q223" i="11"/>
  <c r="P223" i="11"/>
  <c r="EB223" i="11" s="1"/>
  <c r="O223" i="11"/>
  <c r="N223" i="11"/>
  <c r="CZ223" i="11" s="1"/>
  <c r="M223" i="11"/>
  <c r="BW223" i="11" s="1"/>
  <c r="L223" i="11"/>
  <c r="I223" i="11"/>
  <c r="H223" i="11"/>
  <c r="T222" i="11"/>
  <c r="S222" i="11"/>
  <c r="R222" i="11"/>
  <c r="EA222" i="11" s="1"/>
  <c r="Q222" i="11"/>
  <c r="P222" i="11"/>
  <c r="O222" i="11"/>
  <c r="N222" i="11"/>
  <c r="CZ222" i="11" s="1"/>
  <c r="M222" i="11"/>
  <c r="BW222" i="11" s="1"/>
  <c r="L222" i="11"/>
  <c r="I222" i="11"/>
  <c r="H222" i="11"/>
  <c r="T221" i="11"/>
  <c r="S221" i="11"/>
  <c r="R221" i="11"/>
  <c r="EA221" i="11" s="1"/>
  <c r="Q221" i="11"/>
  <c r="P221" i="11"/>
  <c r="O221" i="11"/>
  <c r="N221" i="11"/>
  <c r="CZ221" i="11" s="1"/>
  <c r="M221" i="11"/>
  <c r="BW221" i="11" s="1"/>
  <c r="L221" i="11"/>
  <c r="I221" i="11"/>
  <c r="H221" i="11"/>
  <c r="T220" i="11"/>
  <c r="S220" i="11"/>
  <c r="R220" i="11"/>
  <c r="EA220" i="11" s="1"/>
  <c r="Q220" i="11"/>
  <c r="P220" i="11"/>
  <c r="O220" i="11"/>
  <c r="N220" i="11"/>
  <c r="CZ220" i="11" s="1"/>
  <c r="M220" i="11"/>
  <c r="BW220" i="11" s="1"/>
  <c r="L220" i="11"/>
  <c r="I220" i="11"/>
  <c r="H220" i="11"/>
  <c r="T219" i="11"/>
  <c r="S219" i="11"/>
  <c r="R219" i="11"/>
  <c r="EA219" i="11" s="1"/>
  <c r="Q219" i="11"/>
  <c r="P219" i="11"/>
  <c r="EB219" i="11" s="1"/>
  <c r="O219" i="11"/>
  <c r="N219" i="11"/>
  <c r="CZ219" i="11" s="1"/>
  <c r="M219" i="11"/>
  <c r="BW219" i="11" s="1"/>
  <c r="L219" i="11"/>
  <c r="I219" i="11"/>
  <c r="H219" i="11"/>
  <c r="T218" i="11"/>
  <c r="S218" i="11"/>
  <c r="R218" i="11"/>
  <c r="EA218" i="11" s="1"/>
  <c r="Q218" i="11"/>
  <c r="P218" i="11"/>
  <c r="EB218" i="11" s="1"/>
  <c r="O218" i="11"/>
  <c r="N218" i="11"/>
  <c r="CZ218" i="11" s="1"/>
  <c r="M218" i="11"/>
  <c r="BW218" i="11" s="1"/>
  <c r="L218" i="11"/>
  <c r="I218" i="11"/>
  <c r="H218" i="11"/>
  <c r="T217" i="11"/>
  <c r="S217" i="11"/>
  <c r="R217" i="11"/>
  <c r="EA217" i="11" s="1"/>
  <c r="Q217" i="11"/>
  <c r="P217" i="11"/>
  <c r="O217" i="11"/>
  <c r="N217" i="11"/>
  <c r="CZ217" i="11" s="1"/>
  <c r="M217" i="11"/>
  <c r="BW217" i="11" s="1"/>
  <c r="L217" i="11"/>
  <c r="I217" i="11"/>
  <c r="H217" i="11"/>
  <c r="T216" i="11"/>
  <c r="S216" i="11"/>
  <c r="R216" i="11"/>
  <c r="EA216" i="11" s="1"/>
  <c r="Q216" i="11"/>
  <c r="P216" i="11"/>
  <c r="EB216" i="11" s="1"/>
  <c r="O216" i="11"/>
  <c r="N216" i="11"/>
  <c r="CZ216" i="11" s="1"/>
  <c r="M216" i="11"/>
  <c r="BW216" i="11" s="1"/>
  <c r="L216" i="11"/>
  <c r="I216" i="11"/>
  <c r="H216" i="11"/>
  <c r="T215" i="11"/>
  <c r="S215" i="11"/>
  <c r="R215" i="11"/>
  <c r="EA215" i="11" s="1"/>
  <c r="Q215" i="11"/>
  <c r="P215" i="11"/>
  <c r="EB215" i="11" s="1"/>
  <c r="O215" i="11"/>
  <c r="N215" i="11"/>
  <c r="CZ215" i="11" s="1"/>
  <c r="M215" i="11"/>
  <c r="BW215" i="11" s="1"/>
  <c r="L215" i="11"/>
  <c r="I215" i="11"/>
  <c r="H215" i="11"/>
  <c r="T214" i="11"/>
  <c r="S214" i="11"/>
  <c r="R214" i="11"/>
  <c r="EA214" i="11" s="1"/>
  <c r="Q214" i="11"/>
  <c r="P214" i="11"/>
  <c r="O214" i="11"/>
  <c r="N214" i="11"/>
  <c r="CZ214" i="11" s="1"/>
  <c r="M214" i="11"/>
  <c r="BW214" i="11" s="1"/>
  <c r="L214" i="11"/>
  <c r="I214" i="11"/>
  <c r="H214" i="11"/>
  <c r="T213" i="11"/>
  <c r="S213" i="11"/>
  <c r="R213" i="11"/>
  <c r="EA213" i="11" s="1"/>
  <c r="Q213" i="11"/>
  <c r="P213" i="11"/>
  <c r="O213" i="11"/>
  <c r="N213" i="11"/>
  <c r="CZ213" i="11" s="1"/>
  <c r="M213" i="11"/>
  <c r="BW213" i="11" s="1"/>
  <c r="L213" i="11"/>
  <c r="I213" i="11"/>
  <c r="H213" i="11"/>
  <c r="T212" i="11"/>
  <c r="S212" i="11"/>
  <c r="R212" i="11"/>
  <c r="EA212" i="11" s="1"/>
  <c r="Q212" i="11"/>
  <c r="P212" i="11"/>
  <c r="EB212" i="11" s="1"/>
  <c r="O212" i="11"/>
  <c r="N212" i="11"/>
  <c r="CZ212" i="11" s="1"/>
  <c r="M212" i="11"/>
  <c r="BW212" i="11" s="1"/>
  <c r="L212" i="11"/>
  <c r="I212" i="11"/>
  <c r="H212" i="11"/>
  <c r="T211" i="11"/>
  <c r="S211" i="11"/>
  <c r="R211" i="11"/>
  <c r="EA211" i="11" s="1"/>
  <c r="Q211" i="11"/>
  <c r="P211" i="11"/>
  <c r="EB211" i="11" s="1"/>
  <c r="O211" i="11"/>
  <c r="N211" i="11"/>
  <c r="CZ211" i="11" s="1"/>
  <c r="M211" i="11"/>
  <c r="BW211" i="11" s="1"/>
  <c r="L211" i="11"/>
  <c r="I211" i="11"/>
  <c r="H211" i="11"/>
  <c r="T210" i="11"/>
  <c r="S210" i="11"/>
  <c r="R210" i="11"/>
  <c r="EA210" i="11" s="1"/>
  <c r="Q210" i="11"/>
  <c r="P210" i="11"/>
  <c r="EB210" i="11" s="1"/>
  <c r="O210" i="11"/>
  <c r="N210" i="11"/>
  <c r="CZ210" i="11" s="1"/>
  <c r="M210" i="11"/>
  <c r="BW210" i="11" s="1"/>
  <c r="L210" i="11"/>
  <c r="I210" i="11"/>
  <c r="H210" i="11"/>
  <c r="T209" i="11"/>
  <c r="S209" i="11"/>
  <c r="R209" i="11"/>
  <c r="EA209" i="11" s="1"/>
  <c r="Q209" i="11"/>
  <c r="P209" i="11"/>
  <c r="O209" i="11"/>
  <c r="N209" i="11"/>
  <c r="CZ209" i="11" s="1"/>
  <c r="M209" i="11"/>
  <c r="BW209" i="11" s="1"/>
  <c r="L209" i="11"/>
  <c r="I209" i="11"/>
  <c r="H209" i="11"/>
  <c r="T208" i="11"/>
  <c r="S208" i="11"/>
  <c r="R208" i="11"/>
  <c r="EA208" i="11" s="1"/>
  <c r="EC208" i="11" s="1"/>
  <c r="EE208" i="11" s="1"/>
  <c r="Q208" i="11"/>
  <c r="P208" i="11"/>
  <c r="EB208" i="11" s="1"/>
  <c r="O208" i="11"/>
  <c r="N208" i="11"/>
  <c r="CZ208" i="11" s="1"/>
  <c r="M208" i="11"/>
  <c r="BW208" i="11" s="1"/>
  <c r="L208" i="11"/>
  <c r="I208" i="11"/>
  <c r="H208" i="11"/>
  <c r="T207" i="11"/>
  <c r="S207" i="11"/>
  <c r="R207" i="11"/>
  <c r="EA207" i="11" s="1"/>
  <c r="Q207" i="11"/>
  <c r="P207" i="11"/>
  <c r="EB207" i="11" s="1"/>
  <c r="O207" i="11"/>
  <c r="N207" i="11"/>
  <c r="CZ207" i="11" s="1"/>
  <c r="M207" i="11"/>
  <c r="BW207" i="11" s="1"/>
  <c r="L207" i="11"/>
  <c r="I207" i="11"/>
  <c r="H207" i="11"/>
  <c r="T206" i="11"/>
  <c r="S206" i="11"/>
  <c r="R206" i="11"/>
  <c r="EA206" i="11" s="1"/>
  <c r="Q206" i="11"/>
  <c r="P206" i="11"/>
  <c r="O206" i="11"/>
  <c r="N206" i="11"/>
  <c r="CZ206" i="11" s="1"/>
  <c r="M206" i="11"/>
  <c r="BW206" i="11" s="1"/>
  <c r="L206" i="11"/>
  <c r="I206" i="11"/>
  <c r="H206" i="11"/>
  <c r="T205" i="11"/>
  <c r="S205" i="11"/>
  <c r="R205" i="11"/>
  <c r="EA205" i="11" s="1"/>
  <c r="Q205" i="11"/>
  <c r="P205" i="11"/>
  <c r="O205" i="11"/>
  <c r="N205" i="11"/>
  <c r="CZ205" i="11" s="1"/>
  <c r="M205" i="11"/>
  <c r="BW205" i="11" s="1"/>
  <c r="L205" i="11"/>
  <c r="I205" i="11"/>
  <c r="H205" i="11"/>
  <c r="T204" i="11"/>
  <c r="S204" i="11"/>
  <c r="R204" i="11"/>
  <c r="EA204" i="11" s="1"/>
  <c r="Q204" i="11"/>
  <c r="P204" i="11"/>
  <c r="O204" i="11"/>
  <c r="N204" i="11"/>
  <c r="CZ204" i="11" s="1"/>
  <c r="M204" i="11"/>
  <c r="BW204" i="11" s="1"/>
  <c r="L204" i="11"/>
  <c r="I204" i="11"/>
  <c r="H204" i="11"/>
  <c r="T203" i="11"/>
  <c r="S203" i="11"/>
  <c r="R203" i="11"/>
  <c r="EA203" i="11" s="1"/>
  <c r="Q203" i="11"/>
  <c r="P203" i="11"/>
  <c r="EB203" i="11" s="1"/>
  <c r="O203" i="11"/>
  <c r="N203" i="11"/>
  <c r="CZ203" i="11" s="1"/>
  <c r="M203" i="11"/>
  <c r="BW203" i="11" s="1"/>
  <c r="L203" i="11"/>
  <c r="I203" i="11"/>
  <c r="H203" i="11"/>
  <c r="T202" i="11"/>
  <c r="S202" i="11"/>
  <c r="R202" i="11"/>
  <c r="EA202" i="11" s="1"/>
  <c r="Q202" i="11"/>
  <c r="P202" i="11"/>
  <c r="O202" i="11"/>
  <c r="N202" i="11"/>
  <c r="CZ202" i="11" s="1"/>
  <c r="M202" i="11"/>
  <c r="BW202" i="11" s="1"/>
  <c r="L202" i="11"/>
  <c r="I202" i="11"/>
  <c r="H202" i="11"/>
  <c r="T201" i="11"/>
  <c r="S201" i="11"/>
  <c r="R201" i="11"/>
  <c r="EA201" i="11" s="1"/>
  <c r="Q201" i="11"/>
  <c r="P201" i="11"/>
  <c r="O201" i="11"/>
  <c r="N201" i="11"/>
  <c r="CZ201" i="11" s="1"/>
  <c r="M201" i="11"/>
  <c r="BW201" i="11" s="1"/>
  <c r="L201" i="11"/>
  <c r="I201" i="11"/>
  <c r="H201" i="11"/>
  <c r="T200" i="11"/>
  <c r="S200" i="11"/>
  <c r="R200" i="11"/>
  <c r="EA200" i="11" s="1"/>
  <c r="Q200" i="11"/>
  <c r="P200" i="11"/>
  <c r="O200" i="11"/>
  <c r="N200" i="11"/>
  <c r="CZ200" i="11" s="1"/>
  <c r="M200" i="11"/>
  <c r="BW200" i="11" s="1"/>
  <c r="L200" i="11"/>
  <c r="I200" i="11"/>
  <c r="H200" i="11"/>
  <c r="T199" i="11"/>
  <c r="S199" i="11"/>
  <c r="R199" i="11"/>
  <c r="EA199" i="11" s="1"/>
  <c r="Q199" i="11"/>
  <c r="P199" i="11"/>
  <c r="EB199" i="11" s="1"/>
  <c r="O199" i="11"/>
  <c r="N199" i="11"/>
  <c r="CZ199" i="11" s="1"/>
  <c r="M199" i="11"/>
  <c r="BW199" i="11" s="1"/>
  <c r="L199" i="11"/>
  <c r="I199" i="11"/>
  <c r="H199" i="11"/>
  <c r="T198" i="11"/>
  <c r="S198" i="11"/>
  <c r="R198" i="11"/>
  <c r="EA198" i="11" s="1"/>
  <c r="Q198" i="11"/>
  <c r="P198" i="11"/>
  <c r="EB198" i="11" s="1"/>
  <c r="O198" i="11"/>
  <c r="N198" i="11"/>
  <c r="CZ198" i="11" s="1"/>
  <c r="M198" i="11"/>
  <c r="BW198" i="11" s="1"/>
  <c r="L198" i="11"/>
  <c r="I198" i="11"/>
  <c r="H198" i="11"/>
  <c r="T197" i="11"/>
  <c r="S197" i="11"/>
  <c r="R197" i="11"/>
  <c r="EA197" i="11" s="1"/>
  <c r="Q197" i="11"/>
  <c r="P197" i="11"/>
  <c r="O197" i="11"/>
  <c r="N197" i="11"/>
  <c r="CZ197" i="11" s="1"/>
  <c r="M197" i="11"/>
  <c r="BW197" i="11" s="1"/>
  <c r="L197" i="11"/>
  <c r="I197" i="11"/>
  <c r="H197" i="11"/>
  <c r="T196" i="11"/>
  <c r="S196" i="11"/>
  <c r="R196" i="11"/>
  <c r="EA196" i="11" s="1"/>
  <c r="Q196" i="11"/>
  <c r="P196" i="11"/>
  <c r="EB196" i="11" s="1"/>
  <c r="O196" i="11"/>
  <c r="N196" i="11"/>
  <c r="CZ196" i="11" s="1"/>
  <c r="M196" i="11"/>
  <c r="BW196" i="11" s="1"/>
  <c r="L196" i="11"/>
  <c r="I196" i="11"/>
  <c r="H196" i="11"/>
  <c r="T195" i="11"/>
  <c r="S195" i="11"/>
  <c r="R195" i="11"/>
  <c r="EA195" i="11" s="1"/>
  <c r="Q195" i="11"/>
  <c r="P195" i="11"/>
  <c r="EB195" i="11" s="1"/>
  <c r="O195" i="11"/>
  <c r="N195" i="11"/>
  <c r="CZ195" i="11" s="1"/>
  <c r="M195" i="11"/>
  <c r="BW195" i="11" s="1"/>
  <c r="L195" i="11"/>
  <c r="I195" i="11"/>
  <c r="H195" i="11"/>
  <c r="T194" i="11"/>
  <c r="S194" i="11"/>
  <c r="R194" i="11"/>
  <c r="EA194" i="11" s="1"/>
  <c r="Q194" i="11"/>
  <c r="P194" i="11"/>
  <c r="O194" i="11"/>
  <c r="N194" i="11"/>
  <c r="CZ194" i="11" s="1"/>
  <c r="M194" i="11"/>
  <c r="BW194" i="11" s="1"/>
  <c r="L194" i="11"/>
  <c r="I194" i="11"/>
  <c r="H194" i="11"/>
  <c r="T193" i="11"/>
  <c r="S193" i="11"/>
  <c r="R193" i="11"/>
  <c r="EA193" i="11" s="1"/>
  <c r="Q193" i="11"/>
  <c r="P193" i="11"/>
  <c r="O193" i="11"/>
  <c r="N193" i="11"/>
  <c r="CZ193" i="11" s="1"/>
  <c r="M193" i="11"/>
  <c r="BW193" i="11" s="1"/>
  <c r="L193" i="11"/>
  <c r="I193" i="11"/>
  <c r="H193" i="11"/>
  <c r="T192" i="11"/>
  <c r="S192" i="11"/>
  <c r="R192" i="11"/>
  <c r="EA192" i="11" s="1"/>
  <c r="Q192" i="11"/>
  <c r="P192" i="11"/>
  <c r="EB192" i="11" s="1"/>
  <c r="O192" i="11"/>
  <c r="N192" i="11"/>
  <c r="CZ192" i="11" s="1"/>
  <c r="M192" i="11"/>
  <c r="BW192" i="11" s="1"/>
  <c r="L192" i="11"/>
  <c r="I192" i="11"/>
  <c r="H192" i="11"/>
  <c r="T191" i="11"/>
  <c r="S191" i="11"/>
  <c r="R191" i="11"/>
  <c r="EA191" i="11" s="1"/>
  <c r="Q191" i="11"/>
  <c r="P191" i="11"/>
  <c r="EB191" i="11" s="1"/>
  <c r="O191" i="11"/>
  <c r="N191" i="11"/>
  <c r="CZ191" i="11" s="1"/>
  <c r="M191" i="11"/>
  <c r="BW191" i="11" s="1"/>
  <c r="L191" i="11"/>
  <c r="I191" i="11"/>
  <c r="H191" i="11"/>
  <c r="T190" i="11"/>
  <c r="S190" i="11"/>
  <c r="R190" i="11"/>
  <c r="EA190" i="11" s="1"/>
  <c r="Q190" i="11"/>
  <c r="P190" i="11"/>
  <c r="O190" i="11"/>
  <c r="N190" i="11"/>
  <c r="CZ190" i="11" s="1"/>
  <c r="M190" i="11"/>
  <c r="BW190" i="11" s="1"/>
  <c r="L190" i="11"/>
  <c r="I190" i="11"/>
  <c r="H190" i="11"/>
  <c r="T189" i="11"/>
  <c r="S189" i="11"/>
  <c r="R189" i="11"/>
  <c r="EA189" i="11" s="1"/>
  <c r="Q189" i="11"/>
  <c r="P189" i="11"/>
  <c r="O189" i="11"/>
  <c r="N189" i="11"/>
  <c r="CZ189" i="11" s="1"/>
  <c r="M189" i="11"/>
  <c r="BW189" i="11" s="1"/>
  <c r="L189" i="11"/>
  <c r="I189" i="11"/>
  <c r="H189" i="11"/>
  <c r="T188" i="11"/>
  <c r="S188" i="11"/>
  <c r="R188" i="11"/>
  <c r="EA188" i="11" s="1"/>
  <c r="Q188" i="11"/>
  <c r="P188" i="11"/>
  <c r="EB188" i="11" s="1"/>
  <c r="O188" i="11"/>
  <c r="N188" i="11"/>
  <c r="CZ188" i="11" s="1"/>
  <c r="M188" i="11"/>
  <c r="BW188" i="11" s="1"/>
  <c r="L188" i="11"/>
  <c r="I188" i="11"/>
  <c r="H188" i="11"/>
  <c r="T187" i="11"/>
  <c r="S187" i="11"/>
  <c r="R187" i="11"/>
  <c r="EA187" i="11" s="1"/>
  <c r="Q187" i="11"/>
  <c r="P187" i="11"/>
  <c r="EB187" i="11" s="1"/>
  <c r="O187" i="11"/>
  <c r="N187" i="11"/>
  <c r="CZ187" i="11" s="1"/>
  <c r="M187" i="11"/>
  <c r="BW187" i="11" s="1"/>
  <c r="L187" i="11"/>
  <c r="I187" i="11"/>
  <c r="H187" i="11"/>
  <c r="T186" i="11"/>
  <c r="S186" i="11"/>
  <c r="R186" i="11"/>
  <c r="EA186" i="11" s="1"/>
  <c r="Q186" i="11"/>
  <c r="P186" i="11"/>
  <c r="O186" i="11"/>
  <c r="N186" i="11"/>
  <c r="CZ186" i="11" s="1"/>
  <c r="M186" i="11"/>
  <c r="BW186" i="11" s="1"/>
  <c r="L186" i="11"/>
  <c r="I186" i="11"/>
  <c r="H186" i="11"/>
  <c r="T185" i="11"/>
  <c r="S185" i="11"/>
  <c r="R185" i="11"/>
  <c r="EA185" i="11" s="1"/>
  <c r="EC185" i="11" s="1"/>
  <c r="EE185" i="11" s="1"/>
  <c r="Q185" i="11"/>
  <c r="P185" i="11"/>
  <c r="O185" i="11"/>
  <c r="N185" i="11"/>
  <c r="CZ185" i="11" s="1"/>
  <c r="M185" i="11"/>
  <c r="BW185" i="11" s="1"/>
  <c r="L185" i="11"/>
  <c r="I185" i="11"/>
  <c r="H185" i="11"/>
  <c r="T184" i="11"/>
  <c r="S184" i="11"/>
  <c r="R184" i="11"/>
  <c r="EA184" i="11" s="1"/>
  <c r="Q184" i="11"/>
  <c r="P184" i="11"/>
  <c r="EB184" i="11" s="1"/>
  <c r="O184" i="11"/>
  <c r="N184" i="11"/>
  <c r="CZ184" i="11" s="1"/>
  <c r="M184" i="11"/>
  <c r="BW184" i="11" s="1"/>
  <c r="L184" i="11"/>
  <c r="I184" i="11"/>
  <c r="H184" i="11"/>
  <c r="T183" i="11"/>
  <c r="S183" i="11"/>
  <c r="R183" i="11"/>
  <c r="EA183" i="11" s="1"/>
  <c r="Q183" i="11"/>
  <c r="P183" i="11"/>
  <c r="EB183" i="11" s="1"/>
  <c r="O183" i="11"/>
  <c r="N183" i="11"/>
  <c r="CZ183" i="11" s="1"/>
  <c r="M183" i="11"/>
  <c r="BW183" i="11" s="1"/>
  <c r="L183" i="11"/>
  <c r="I183" i="11"/>
  <c r="H183" i="11"/>
  <c r="T182" i="11"/>
  <c r="S182" i="11"/>
  <c r="R182" i="11"/>
  <c r="EA182" i="11" s="1"/>
  <c r="Q182" i="11"/>
  <c r="P182" i="11"/>
  <c r="EB182" i="11" s="1"/>
  <c r="O182" i="11"/>
  <c r="N182" i="11"/>
  <c r="CZ182" i="11" s="1"/>
  <c r="M182" i="11"/>
  <c r="BW182" i="11" s="1"/>
  <c r="L182" i="11"/>
  <c r="I182" i="11"/>
  <c r="H182" i="11"/>
  <c r="T181" i="11"/>
  <c r="S181" i="11"/>
  <c r="R181" i="11"/>
  <c r="EA181" i="11" s="1"/>
  <c r="Q181" i="11"/>
  <c r="P181" i="11"/>
  <c r="O181" i="11"/>
  <c r="N181" i="11"/>
  <c r="CZ181" i="11" s="1"/>
  <c r="M181" i="11"/>
  <c r="BW181" i="11" s="1"/>
  <c r="L181" i="11"/>
  <c r="I181" i="11"/>
  <c r="H181" i="11"/>
  <c r="T180" i="11"/>
  <c r="S180" i="11"/>
  <c r="R180" i="11"/>
  <c r="EA180" i="11" s="1"/>
  <c r="Q180" i="11"/>
  <c r="P180" i="11"/>
  <c r="EB180" i="11" s="1"/>
  <c r="O180" i="11"/>
  <c r="N180" i="11"/>
  <c r="CZ180" i="11" s="1"/>
  <c r="M180" i="11"/>
  <c r="BW180" i="11" s="1"/>
  <c r="L180" i="11"/>
  <c r="I180" i="11"/>
  <c r="H180" i="11"/>
  <c r="T179" i="11"/>
  <c r="S179" i="11"/>
  <c r="R179" i="11"/>
  <c r="EA179" i="11" s="1"/>
  <c r="Q179" i="11"/>
  <c r="P179" i="11"/>
  <c r="EB179" i="11" s="1"/>
  <c r="O179" i="11"/>
  <c r="N179" i="11"/>
  <c r="CZ179" i="11" s="1"/>
  <c r="M179" i="11"/>
  <c r="BW179" i="11" s="1"/>
  <c r="L179" i="11"/>
  <c r="I179" i="11"/>
  <c r="H179" i="11"/>
  <c r="T178" i="11"/>
  <c r="S178" i="11"/>
  <c r="R178" i="11"/>
  <c r="EA178" i="11" s="1"/>
  <c r="Q178" i="11"/>
  <c r="P178" i="11"/>
  <c r="O178" i="11"/>
  <c r="N178" i="11"/>
  <c r="CZ178" i="11" s="1"/>
  <c r="M178" i="11"/>
  <c r="BW178" i="11" s="1"/>
  <c r="L178" i="11"/>
  <c r="I178" i="11"/>
  <c r="H178" i="11"/>
  <c r="T177" i="11"/>
  <c r="S177" i="11"/>
  <c r="R177" i="11"/>
  <c r="EA177" i="11" s="1"/>
  <c r="Q177" i="11"/>
  <c r="P177" i="11"/>
  <c r="O177" i="11"/>
  <c r="N177" i="11"/>
  <c r="CZ177" i="11" s="1"/>
  <c r="M177" i="11"/>
  <c r="BW177" i="11" s="1"/>
  <c r="L177" i="11"/>
  <c r="I177" i="11"/>
  <c r="H177" i="11"/>
  <c r="T176" i="11"/>
  <c r="S176" i="11"/>
  <c r="R176" i="11"/>
  <c r="EA176" i="11" s="1"/>
  <c r="Q176" i="11"/>
  <c r="P176" i="11"/>
  <c r="EB176" i="11" s="1"/>
  <c r="O176" i="11"/>
  <c r="N176" i="11"/>
  <c r="CZ176" i="11" s="1"/>
  <c r="M176" i="11"/>
  <c r="BW176" i="11" s="1"/>
  <c r="L176" i="11"/>
  <c r="I176" i="11"/>
  <c r="H176" i="11"/>
  <c r="T175" i="11"/>
  <c r="S175" i="11"/>
  <c r="R175" i="11"/>
  <c r="EA175" i="11" s="1"/>
  <c r="Q175" i="11"/>
  <c r="P175" i="11"/>
  <c r="EB175" i="11" s="1"/>
  <c r="O175" i="11"/>
  <c r="N175" i="11"/>
  <c r="CZ175" i="11" s="1"/>
  <c r="M175" i="11"/>
  <c r="BW175" i="11" s="1"/>
  <c r="L175" i="11"/>
  <c r="I175" i="11"/>
  <c r="H175" i="11"/>
  <c r="T174" i="11"/>
  <c r="S174" i="11"/>
  <c r="R174" i="11"/>
  <c r="EA174" i="11" s="1"/>
  <c r="Q174" i="11"/>
  <c r="P174" i="11"/>
  <c r="O174" i="11"/>
  <c r="N174" i="11"/>
  <c r="CZ174" i="11" s="1"/>
  <c r="M174" i="11"/>
  <c r="BW174" i="11" s="1"/>
  <c r="L174" i="11"/>
  <c r="I174" i="11"/>
  <c r="H174" i="11"/>
  <c r="T173" i="11"/>
  <c r="S173" i="11"/>
  <c r="R173" i="11"/>
  <c r="EA173" i="11" s="1"/>
  <c r="Q173" i="11"/>
  <c r="P173" i="11"/>
  <c r="EB173" i="11" s="1"/>
  <c r="O173" i="11"/>
  <c r="N173" i="11"/>
  <c r="CZ173" i="11" s="1"/>
  <c r="M173" i="11"/>
  <c r="BW173" i="11" s="1"/>
  <c r="L173" i="11"/>
  <c r="I173" i="11"/>
  <c r="H173" i="11"/>
  <c r="T172" i="11"/>
  <c r="S172" i="11"/>
  <c r="R172" i="11"/>
  <c r="EA172" i="11" s="1"/>
  <c r="Q172" i="11"/>
  <c r="P172" i="11"/>
  <c r="O172" i="11"/>
  <c r="N172" i="11"/>
  <c r="CZ172" i="11" s="1"/>
  <c r="M172" i="11"/>
  <c r="BW172" i="11" s="1"/>
  <c r="L172" i="11"/>
  <c r="I172" i="11"/>
  <c r="H172" i="11"/>
  <c r="T171" i="11"/>
  <c r="S171" i="11"/>
  <c r="R171" i="11"/>
  <c r="EA171" i="11" s="1"/>
  <c r="Q171" i="11"/>
  <c r="P171" i="11"/>
  <c r="O171" i="11"/>
  <c r="N171" i="11"/>
  <c r="CZ171" i="11" s="1"/>
  <c r="M171" i="11"/>
  <c r="BW171" i="11" s="1"/>
  <c r="L171" i="11"/>
  <c r="I171" i="11"/>
  <c r="H171" i="11"/>
  <c r="T170" i="11"/>
  <c r="S170" i="11"/>
  <c r="R170" i="11"/>
  <c r="EA170" i="11" s="1"/>
  <c r="Q170" i="11"/>
  <c r="P170" i="11"/>
  <c r="EB170" i="11" s="1"/>
  <c r="O170" i="11"/>
  <c r="N170" i="11"/>
  <c r="CZ170" i="11" s="1"/>
  <c r="M170" i="11"/>
  <c r="BW170" i="11" s="1"/>
  <c r="L170" i="11"/>
  <c r="I170" i="11"/>
  <c r="H170" i="11"/>
  <c r="H99" i="11"/>
  <c r="I99" i="11"/>
  <c r="L99" i="11"/>
  <c r="M99" i="11"/>
  <c r="BW99" i="11" s="1"/>
  <c r="N99" i="11"/>
  <c r="O99" i="11"/>
  <c r="P99" i="11"/>
  <c r="EB99" i="11"/>
  <c r="Q99" i="11"/>
  <c r="R99" i="11"/>
  <c r="EA99" i="11" s="1"/>
  <c r="EC99" i="11" s="1"/>
  <c r="EE99" i="11" s="1"/>
  <c r="S99" i="11"/>
  <c r="T99" i="11"/>
  <c r="H100" i="11"/>
  <c r="I100" i="11"/>
  <c r="L100" i="11"/>
  <c r="M100" i="11"/>
  <c r="BW100" i="11" s="1"/>
  <c r="N100" i="11"/>
  <c r="O100" i="11"/>
  <c r="P100" i="11"/>
  <c r="EB100" i="11" s="1"/>
  <c r="Q100" i="11"/>
  <c r="R100" i="11"/>
  <c r="EA100" i="11" s="1"/>
  <c r="EC100" i="11" s="1"/>
  <c r="EE100" i="11" s="1"/>
  <c r="S100" i="11"/>
  <c r="T100" i="11"/>
  <c r="H101" i="11"/>
  <c r="I101" i="11"/>
  <c r="L101" i="11"/>
  <c r="M101" i="11"/>
  <c r="BW101" i="11" s="1"/>
  <c r="N101" i="11"/>
  <c r="O101" i="11"/>
  <c r="P101" i="11"/>
  <c r="EB101" i="11" s="1"/>
  <c r="Q101" i="11"/>
  <c r="R101" i="11"/>
  <c r="EA101" i="11" s="1"/>
  <c r="S101" i="11"/>
  <c r="T101" i="11"/>
  <c r="H102" i="11"/>
  <c r="I102" i="11"/>
  <c r="L102" i="11"/>
  <c r="M102" i="11"/>
  <c r="BW102" i="11" s="1"/>
  <c r="N102" i="11"/>
  <c r="O102" i="11"/>
  <c r="P102" i="11"/>
  <c r="EB102" i="11" s="1"/>
  <c r="Q102" i="11"/>
  <c r="R102" i="11"/>
  <c r="EA102" i="11" s="1"/>
  <c r="S102" i="11"/>
  <c r="T102" i="11"/>
  <c r="H103" i="11"/>
  <c r="I103" i="11"/>
  <c r="L103" i="11"/>
  <c r="M103" i="11"/>
  <c r="BW103" i="11" s="1"/>
  <c r="N103" i="11"/>
  <c r="O103" i="11"/>
  <c r="P103" i="11"/>
  <c r="EB103" i="11" s="1"/>
  <c r="Q103" i="11"/>
  <c r="R103" i="11"/>
  <c r="EA103" i="11" s="1"/>
  <c r="S103" i="11"/>
  <c r="T103" i="11"/>
  <c r="H104" i="11"/>
  <c r="I104" i="11"/>
  <c r="L104" i="11"/>
  <c r="M104" i="11"/>
  <c r="BW104" i="11" s="1"/>
  <c r="N104" i="11"/>
  <c r="O104" i="11"/>
  <c r="P104" i="11"/>
  <c r="EB104" i="11" s="1"/>
  <c r="Q104" i="11"/>
  <c r="R104" i="11"/>
  <c r="EA104" i="11" s="1"/>
  <c r="S104" i="11"/>
  <c r="T104" i="11"/>
  <c r="H105" i="11"/>
  <c r="I105" i="11"/>
  <c r="L105" i="11"/>
  <c r="M105" i="11"/>
  <c r="BW105" i="11" s="1"/>
  <c r="N105" i="11"/>
  <c r="O105" i="11"/>
  <c r="P105" i="11"/>
  <c r="Q105" i="11"/>
  <c r="R105" i="11"/>
  <c r="EA105" i="11" s="1"/>
  <c r="S105" i="11"/>
  <c r="T105" i="11"/>
  <c r="H106" i="11"/>
  <c r="I106" i="11"/>
  <c r="L106" i="11"/>
  <c r="M106" i="11"/>
  <c r="BW106" i="11" s="1"/>
  <c r="N106" i="11"/>
  <c r="O106" i="11"/>
  <c r="P106" i="11"/>
  <c r="Q106" i="11"/>
  <c r="R106" i="11"/>
  <c r="EA106" i="11" s="1"/>
  <c r="S106" i="11"/>
  <c r="T106" i="11"/>
  <c r="H107" i="11"/>
  <c r="I107" i="11"/>
  <c r="L107" i="11"/>
  <c r="M107" i="11"/>
  <c r="BW107" i="11" s="1"/>
  <c r="N107" i="11"/>
  <c r="O107" i="11"/>
  <c r="P107" i="11"/>
  <c r="EB107" i="11" s="1"/>
  <c r="Q107" i="11"/>
  <c r="R107" i="11"/>
  <c r="EA107" i="11" s="1"/>
  <c r="S107" i="11"/>
  <c r="T107" i="11"/>
  <c r="H108" i="11"/>
  <c r="I108" i="11"/>
  <c r="L108" i="11"/>
  <c r="M108" i="11"/>
  <c r="BW108" i="11" s="1"/>
  <c r="N108" i="11"/>
  <c r="O108" i="11"/>
  <c r="P108" i="11"/>
  <c r="EB108" i="11" s="1"/>
  <c r="Q108" i="11"/>
  <c r="R108" i="11"/>
  <c r="EA108" i="11" s="1"/>
  <c r="EC108" i="11" s="1"/>
  <c r="EE108" i="11" s="1"/>
  <c r="S108" i="11"/>
  <c r="T108" i="11"/>
  <c r="H109" i="11"/>
  <c r="I109" i="11"/>
  <c r="L109" i="11"/>
  <c r="M109" i="11"/>
  <c r="BW109" i="11" s="1"/>
  <c r="N109" i="11"/>
  <c r="O109" i="11"/>
  <c r="P109" i="11"/>
  <c r="Q109" i="11"/>
  <c r="R109" i="11"/>
  <c r="EA109" i="11" s="1"/>
  <c r="S109" i="11"/>
  <c r="T109" i="11"/>
  <c r="H110" i="11"/>
  <c r="I110" i="11"/>
  <c r="L110" i="11"/>
  <c r="M110" i="11"/>
  <c r="BW110" i="11" s="1"/>
  <c r="N110" i="11"/>
  <c r="O110" i="11"/>
  <c r="P110" i="11"/>
  <c r="EB110" i="11" s="1"/>
  <c r="Q110" i="11"/>
  <c r="R110" i="11"/>
  <c r="EA110" i="11" s="1"/>
  <c r="S110" i="11"/>
  <c r="T110" i="11"/>
  <c r="H111" i="11"/>
  <c r="I111" i="11"/>
  <c r="L111" i="11"/>
  <c r="M111" i="11"/>
  <c r="BW111" i="11" s="1"/>
  <c r="N111" i="11"/>
  <c r="O111" i="11"/>
  <c r="P111" i="11"/>
  <c r="EB111" i="11" s="1"/>
  <c r="Q111" i="11"/>
  <c r="R111" i="11"/>
  <c r="EA111" i="11" s="1"/>
  <c r="S111" i="11"/>
  <c r="T111" i="11"/>
  <c r="H112" i="11"/>
  <c r="I112" i="11"/>
  <c r="L112" i="11"/>
  <c r="M112" i="11"/>
  <c r="BW112" i="11" s="1"/>
  <c r="N112" i="11"/>
  <c r="O112" i="11"/>
  <c r="P112" i="11"/>
  <c r="EB112" i="11" s="1"/>
  <c r="Q112" i="11"/>
  <c r="R112" i="11"/>
  <c r="EA112" i="11" s="1"/>
  <c r="S112" i="11"/>
  <c r="T112" i="11"/>
  <c r="H113" i="11"/>
  <c r="I113" i="11"/>
  <c r="L113" i="11"/>
  <c r="M113" i="11"/>
  <c r="BW113" i="11" s="1"/>
  <c r="N113" i="11"/>
  <c r="O113" i="11"/>
  <c r="P113" i="11"/>
  <c r="Q113" i="11"/>
  <c r="R113" i="11"/>
  <c r="EA113" i="11" s="1"/>
  <c r="S113" i="11"/>
  <c r="T113" i="11"/>
  <c r="H114" i="11"/>
  <c r="I114" i="11"/>
  <c r="L114" i="11"/>
  <c r="M114" i="11"/>
  <c r="BW114" i="11" s="1"/>
  <c r="N114" i="11"/>
  <c r="O114" i="11"/>
  <c r="P114" i="11"/>
  <c r="Q114" i="11"/>
  <c r="R114" i="11"/>
  <c r="EA114" i="11" s="1"/>
  <c r="S114" i="11"/>
  <c r="T114" i="11"/>
  <c r="H115" i="11"/>
  <c r="I115" i="11"/>
  <c r="L115" i="11"/>
  <c r="M115" i="11"/>
  <c r="BW115" i="11" s="1"/>
  <c r="N115" i="11"/>
  <c r="O115" i="11"/>
  <c r="P115" i="11"/>
  <c r="EB115" i="11" s="1"/>
  <c r="Q115" i="11"/>
  <c r="R115" i="11"/>
  <c r="EA115" i="11" s="1"/>
  <c r="S115" i="11"/>
  <c r="T115" i="11"/>
  <c r="H116" i="11"/>
  <c r="I116" i="11"/>
  <c r="L116" i="11"/>
  <c r="M116" i="11"/>
  <c r="BW116" i="11" s="1"/>
  <c r="N116" i="11"/>
  <c r="O116" i="11"/>
  <c r="P116" i="11"/>
  <c r="EB116" i="11" s="1"/>
  <c r="Q116" i="11"/>
  <c r="R116" i="11"/>
  <c r="EA116" i="11" s="1"/>
  <c r="EC116" i="11" s="1"/>
  <c r="EE116" i="11" s="1"/>
  <c r="S116" i="11"/>
  <c r="T116" i="11"/>
  <c r="H117" i="11"/>
  <c r="I117" i="11"/>
  <c r="L117" i="11"/>
  <c r="M117" i="11"/>
  <c r="BW117" i="11" s="1"/>
  <c r="N117" i="11"/>
  <c r="O117" i="11"/>
  <c r="P117" i="11"/>
  <c r="Q117" i="11"/>
  <c r="R117" i="11"/>
  <c r="EA117" i="11" s="1"/>
  <c r="EC117" i="11" s="1"/>
  <c r="EE117" i="11" s="1"/>
  <c r="S117" i="11"/>
  <c r="T117" i="11"/>
  <c r="H118" i="11"/>
  <c r="I118" i="11"/>
  <c r="L118" i="11"/>
  <c r="M118" i="11"/>
  <c r="BW118" i="11" s="1"/>
  <c r="N118" i="11"/>
  <c r="O118" i="11"/>
  <c r="P118" i="11"/>
  <c r="EB118" i="11" s="1"/>
  <c r="Q118" i="11"/>
  <c r="R118" i="11"/>
  <c r="EA118" i="11" s="1"/>
  <c r="S118" i="11"/>
  <c r="T118" i="11"/>
  <c r="H119" i="11"/>
  <c r="I119" i="11"/>
  <c r="L119" i="11"/>
  <c r="M119" i="11"/>
  <c r="BW119" i="11" s="1"/>
  <c r="N119" i="11"/>
  <c r="O119" i="11"/>
  <c r="P119" i="11"/>
  <c r="EB119" i="11" s="1"/>
  <c r="Q119" i="11"/>
  <c r="R119" i="11"/>
  <c r="EA119" i="11" s="1"/>
  <c r="S119" i="11"/>
  <c r="T119" i="11"/>
  <c r="H120" i="11"/>
  <c r="I120" i="11"/>
  <c r="L120" i="11"/>
  <c r="M120" i="11"/>
  <c r="BW120" i="11" s="1"/>
  <c r="N120" i="11"/>
  <c r="O120" i="11"/>
  <c r="P120" i="11"/>
  <c r="EB120" i="11" s="1"/>
  <c r="Q120" i="11"/>
  <c r="R120" i="11"/>
  <c r="EA120" i="11" s="1"/>
  <c r="S120" i="11"/>
  <c r="T120" i="11"/>
  <c r="H121" i="11"/>
  <c r="I121" i="11"/>
  <c r="L121" i="11"/>
  <c r="M121" i="11"/>
  <c r="BW121" i="11" s="1"/>
  <c r="N121" i="11"/>
  <c r="O121" i="11"/>
  <c r="P121" i="11"/>
  <c r="Q121" i="11"/>
  <c r="R121" i="11"/>
  <c r="EA121" i="11" s="1"/>
  <c r="S121" i="11"/>
  <c r="T121" i="11"/>
  <c r="H122" i="11"/>
  <c r="I122" i="11"/>
  <c r="L122" i="11"/>
  <c r="M122" i="11"/>
  <c r="BW122" i="11" s="1"/>
  <c r="N122" i="11"/>
  <c r="O122" i="11"/>
  <c r="P122" i="11"/>
  <c r="Q122" i="11"/>
  <c r="R122" i="11"/>
  <c r="EA122" i="11" s="1"/>
  <c r="S122" i="11"/>
  <c r="T122" i="11"/>
  <c r="H123" i="11"/>
  <c r="I123" i="11"/>
  <c r="L123" i="11"/>
  <c r="M123" i="11"/>
  <c r="BW123" i="11" s="1"/>
  <c r="N123" i="11"/>
  <c r="O123" i="11"/>
  <c r="P123" i="11"/>
  <c r="EB123" i="11" s="1"/>
  <c r="Q123" i="11"/>
  <c r="R123" i="11"/>
  <c r="EA123" i="11" s="1"/>
  <c r="S123" i="11"/>
  <c r="T123" i="11"/>
  <c r="H124" i="11"/>
  <c r="I124" i="11"/>
  <c r="L124" i="11"/>
  <c r="M124" i="11"/>
  <c r="BW124" i="11" s="1"/>
  <c r="N124" i="11"/>
  <c r="O124" i="11"/>
  <c r="P124" i="11"/>
  <c r="EB124" i="11" s="1"/>
  <c r="Q124" i="11"/>
  <c r="R124" i="11"/>
  <c r="EA124" i="11" s="1"/>
  <c r="S124" i="11"/>
  <c r="T124" i="11"/>
  <c r="H125" i="11"/>
  <c r="I125" i="11"/>
  <c r="L125" i="11"/>
  <c r="M125" i="11"/>
  <c r="BW125" i="11" s="1"/>
  <c r="N125" i="11"/>
  <c r="O125" i="11"/>
  <c r="P125" i="11"/>
  <c r="Q125" i="11"/>
  <c r="R125" i="11"/>
  <c r="EA125" i="11" s="1"/>
  <c r="S125" i="11"/>
  <c r="T125" i="11"/>
  <c r="H126" i="11"/>
  <c r="I126" i="11"/>
  <c r="L126" i="11"/>
  <c r="M126" i="11"/>
  <c r="BW126" i="11" s="1"/>
  <c r="N126" i="11"/>
  <c r="O126" i="11"/>
  <c r="P126" i="11"/>
  <c r="EB126" i="11" s="1"/>
  <c r="Q126" i="11"/>
  <c r="R126" i="11"/>
  <c r="EA126" i="11" s="1"/>
  <c r="EC126" i="11" s="1"/>
  <c r="EE126" i="11" s="1"/>
  <c r="S126" i="11"/>
  <c r="T126" i="11"/>
  <c r="H127" i="11"/>
  <c r="I127" i="11"/>
  <c r="L127" i="11"/>
  <c r="M127" i="11"/>
  <c r="BW127" i="11" s="1"/>
  <c r="N127" i="11"/>
  <c r="O127" i="11"/>
  <c r="P127" i="11"/>
  <c r="EB127" i="11" s="1"/>
  <c r="Q127" i="11"/>
  <c r="R127" i="11"/>
  <c r="EA127" i="11" s="1"/>
  <c r="S127" i="11"/>
  <c r="T127" i="11"/>
  <c r="H128" i="11"/>
  <c r="I128" i="11"/>
  <c r="L128" i="11"/>
  <c r="M128" i="11"/>
  <c r="BW128" i="11" s="1"/>
  <c r="N128" i="11"/>
  <c r="O128" i="11"/>
  <c r="P128" i="11"/>
  <c r="EB128" i="11" s="1"/>
  <c r="Q128" i="11"/>
  <c r="R128" i="11"/>
  <c r="EA128" i="11" s="1"/>
  <c r="S128" i="11"/>
  <c r="T128" i="11"/>
  <c r="H129" i="11"/>
  <c r="I129" i="11"/>
  <c r="L129" i="11"/>
  <c r="M129" i="11"/>
  <c r="BW129" i="11" s="1"/>
  <c r="N129" i="11"/>
  <c r="O129" i="11"/>
  <c r="P129" i="11"/>
  <c r="Q129" i="11"/>
  <c r="R129" i="11"/>
  <c r="EA129" i="11" s="1"/>
  <c r="S129" i="11"/>
  <c r="T129" i="11"/>
  <c r="H130" i="11"/>
  <c r="I130" i="11"/>
  <c r="L130" i="11"/>
  <c r="M130" i="11"/>
  <c r="BW130" i="11" s="1"/>
  <c r="N130" i="11"/>
  <c r="O130" i="11"/>
  <c r="P130" i="11"/>
  <c r="Q130" i="11"/>
  <c r="R130" i="11"/>
  <c r="EA130" i="11" s="1"/>
  <c r="EC130" i="11" s="1"/>
  <c r="EE130" i="11" s="1"/>
  <c r="S130" i="11"/>
  <c r="T130" i="11"/>
  <c r="H131" i="11"/>
  <c r="I131" i="11"/>
  <c r="L131" i="11"/>
  <c r="M131" i="11"/>
  <c r="BW131" i="11" s="1"/>
  <c r="N131" i="11"/>
  <c r="O131" i="11"/>
  <c r="P131" i="11"/>
  <c r="EB131" i="11" s="1"/>
  <c r="Q131" i="11"/>
  <c r="R131" i="11"/>
  <c r="EA131" i="11" s="1"/>
  <c r="S131" i="11"/>
  <c r="T131" i="11"/>
  <c r="H132" i="11"/>
  <c r="I132" i="11"/>
  <c r="L132" i="11"/>
  <c r="M132" i="11"/>
  <c r="BW132" i="11" s="1"/>
  <c r="N132" i="11"/>
  <c r="O132" i="11"/>
  <c r="P132" i="11"/>
  <c r="EB132" i="11" s="1"/>
  <c r="Q132" i="11"/>
  <c r="R132" i="11"/>
  <c r="EA132" i="11" s="1"/>
  <c r="S132" i="11"/>
  <c r="T132" i="11"/>
  <c r="H133" i="11"/>
  <c r="I133" i="11"/>
  <c r="L133" i="11"/>
  <c r="M133" i="11"/>
  <c r="BW133" i="11" s="1"/>
  <c r="N133" i="11"/>
  <c r="O133" i="11"/>
  <c r="P133" i="11"/>
  <c r="Q133" i="11"/>
  <c r="R133" i="11"/>
  <c r="EA133" i="11" s="1"/>
  <c r="S133" i="11"/>
  <c r="T133" i="11"/>
  <c r="H134" i="11"/>
  <c r="I134" i="11"/>
  <c r="L134" i="11"/>
  <c r="M134" i="11"/>
  <c r="BW134" i="11" s="1"/>
  <c r="N134" i="11"/>
  <c r="O134" i="11"/>
  <c r="P134" i="11"/>
  <c r="EB134" i="11" s="1"/>
  <c r="Q134" i="11"/>
  <c r="R134" i="11"/>
  <c r="EA134" i="11" s="1"/>
  <c r="S134" i="11"/>
  <c r="T134" i="11"/>
  <c r="H135" i="11"/>
  <c r="I135" i="11"/>
  <c r="L135" i="11"/>
  <c r="M135" i="11"/>
  <c r="BW135" i="11" s="1"/>
  <c r="N135" i="11"/>
  <c r="O135" i="11"/>
  <c r="P135" i="11"/>
  <c r="EB135" i="11" s="1"/>
  <c r="Q135" i="11"/>
  <c r="R135" i="11"/>
  <c r="EA135" i="11" s="1"/>
  <c r="S135" i="11"/>
  <c r="T135" i="11"/>
  <c r="H136" i="11"/>
  <c r="I136" i="11"/>
  <c r="L136" i="11"/>
  <c r="M136" i="11"/>
  <c r="BW136" i="11" s="1"/>
  <c r="N136" i="11"/>
  <c r="O136" i="11"/>
  <c r="P136" i="11"/>
  <c r="EB136" i="11" s="1"/>
  <c r="Q136" i="11"/>
  <c r="R136" i="11"/>
  <c r="EA136" i="11" s="1"/>
  <c r="S136" i="11"/>
  <c r="T136" i="11"/>
  <c r="H137" i="11"/>
  <c r="I137" i="11"/>
  <c r="L137" i="11"/>
  <c r="M137" i="11"/>
  <c r="BW137" i="11" s="1"/>
  <c r="N137" i="11"/>
  <c r="O137" i="11"/>
  <c r="P137" i="11"/>
  <c r="Q137" i="11"/>
  <c r="R137" i="11"/>
  <c r="EA137" i="11" s="1"/>
  <c r="S137" i="11"/>
  <c r="T137" i="11"/>
  <c r="H138" i="11"/>
  <c r="I138" i="11"/>
  <c r="L138" i="11"/>
  <c r="M138" i="11"/>
  <c r="BW138" i="11" s="1"/>
  <c r="N138" i="11"/>
  <c r="O138" i="11"/>
  <c r="P138" i="11"/>
  <c r="Q138" i="11"/>
  <c r="R138" i="11"/>
  <c r="EA138" i="11" s="1"/>
  <c r="S138" i="11"/>
  <c r="T138" i="11"/>
  <c r="H139" i="11"/>
  <c r="I139" i="11"/>
  <c r="L139" i="11"/>
  <c r="M139" i="11"/>
  <c r="BW139" i="11" s="1"/>
  <c r="N139" i="11"/>
  <c r="O139" i="11"/>
  <c r="P139" i="11"/>
  <c r="EB139" i="11" s="1"/>
  <c r="Q139" i="11"/>
  <c r="R139" i="11"/>
  <c r="EA139" i="11" s="1"/>
  <c r="S139" i="11"/>
  <c r="T139" i="11"/>
  <c r="H140" i="11"/>
  <c r="I140" i="11"/>
  <c r="L140" i="11"/>
  <c r="M140" i="11"/>
  <c r="BW140" i="11" s="1"/>
  <c r="N140" i="11"/>
  <c r="O140" i="11"/>
  <c r="P140" i="11"/>
  <c r="EB140" i="11" s="1"/>
  <c r="Q140" i="11"/>
  <c r="R140" i="11"/>
  <c r="EA140" i="11" s="1"/>
  <c r="S140" i="11"/>
  <c r="T140" i="11"/>
  <c r="H141" i="11"/>
  <c r="I141" i="11"/>
  <c r="L141" i="11"/>
  <c r="M141" i="11"/>
  <c r="BW141" i="11" s="1"/>
  <c r="N141" i="11"/>
  <c r="O141" i="11"/>
  <c r="P141" i="11"/>
  <c r="Q141" i="11"/>
  <c r="R141" i="11"/>
  <c r="EA141" i="11" s="1"/>
  <c r="S141" i="11"/>
  <c r="T141" i="11"/>
  <c r="H142" i="11"/>
  <c r="I142" i="11"/>
  <c r="L142" i="11"/>
  <c r="M142" i="11"/>
  <c r="BW142" i="11" s="1"/>
  <c r="N142" i="11"/>
  <c r="O142" i="11"/>
  <c r="P142" i="11"/>
  <c r="EB142" i="11" s="1"/>
  <c r="Q142" i="11"/>
  <c r="R142" i="11"/>
  <c r="EA142" i="11" s="1"/>
  <c r="S142" i="11"/>
  <c r="T142" i="11"/>
  <c r="H143" i="11"/>
  <c r="I143" i="11"/>
  <c r="L143" i="11"/>
  <c r="M143" i="11"/>
  <c r="BW143" i="11" s="1"/>
  <c r="N143" i="11"/>
  <c r="O143" i="11"/>
  <c r="P143" i="11"/>
  <c r="EB143" i="11" s="1"/>
  <c r="Q143" i="11"/>
  <c r="R143" i="11"/>
  <c r="EA143" i="11" s="1"/>
  <c r="S143" i="11"/>
  <c r="T143" i="11"/>
  <c r="H144" i="11"/>
  <c r="I144" i="11"/>
  <c r="L144" i="11"/>
  <c r="M144" i="11"/>
  <c r="BW144" i="11" s="1"/>
  <c r="N144" i="11"/>
  <c r="O144" i="11"/>
  <c r="P144" i="11"/>
  <c r="EB144" i="11" s="1"/>
  <c r="Q144" i="11"/>
  <c r="R144" i="11"/>
  <c r="EA144" i="11" s="1"/>
  <c r="S144" i="11"/>
  <c r="T144" i="11"/>
  <c r="H145" i="11"/>
  <c r="I145" i="11"/>
  <c r="L145" i="11"/>
  <c r="M145" i="11"/>
  <c r="BW145" i="11" s="1"/>
  <c r="N145" i="11"/>
  <c r="O145" i="11"/>
  <c r="P145" i="11"/>
  <c r="Q145" i="11"/>
  <c r="R145" i="11"/>
  <c r="EA145" i="11" s="1"/>
  <c r="S145" i="11"/>
  <c r="T145" i="11"/>
  <c r="H146" i="11"/>
  <c r="I146" i="11"/>
  <c r="L146" i="11"/>
  <c r="M146" i="11"/>
  <c r="BW146" i="11" s="1"/>
  <c r="N146" i="11"/>
  <c r="O146" i="11"/>
  <c r="P146" i="11"/>
  <c r="Q146" i="11"/>
  <c r="R146" i="11"/>
  <c r="EA146" i="11" s="1"/>
  <c r="S146" i="11"/>
  <c r="T146" i="11"/>
  <c r="H147" i="11"/>
  <c r="I147" i="11"/>
  <c r="L147" i="11"/>
  <c r="M147" i="11"/>
  <c r="BW147" i="11" s="1"/>
  <c r="N147" i="11"/>
  <c r="O147" i="11"/>
  <c r="P147" i="11"/>
  <c r="EB147" i="11" s="1"/>
  <c r="Q147" i="11"/>
  <c r="R147" i="11"/>
  <c r="EA147" i="11" s="1"/>
  <c r="S147" i="11"/>
  <c r="T147" i="11"/>
  <c r="H148" i="11"/>
  <c r="I148" i="11"/>
  <c r="L148" i="11"/>
  <c r="M148" i="11"/>
  <c r="BW148" i="11" s="1"/>
  <c r="N148" i="11"/>
  <c r="O148" i="11"/>
  <c r="P148" i="11"/>
  <c r="EB148" i="11" s="1"/>
  <c r="Q148" i="11"/>
  <c r="R148" i="11"/>
  <c r="EA148" i="11" s="1"/>
  <c r="S148" i="11"/>
  <c r="T148" i="11"/>
  <c r="H149" i="11"/>
  <c r="I149" i="11"/>
  <c r="L149" i="11"/>
  <c r="M149" i="11"/>
  <c r="BW149" i="11" s="1"/>
  <c r="N149" i="11"/>
  <c r="O149" i="11"/>
  <c r="P149" i="11"/>
  <c r="Q149" i="11"/>
  <c r="R149" i="11"/>
  <c r="EA149" i="11" s="1"/>
  <c r="S149" i="11"/>
  <c r="T149" i="11"/>
  <c r="H150" i="11"/>
  <c r="I150" i="11"/>
  <c r="L150" i="11"/>
  <c r="M150" i="11"/>
  <c r="BW150" i="11" s="1"/>
  <c r="N150" i="11"/>
  <c r="O150" i="11"/>
  <c r="P150" i="11"/>
  <c r="EB150" i="11" s="1"/>
  <c r="Q150" i="11"/>
  <c r="R150" i="11"/>
  <c r="EA150" i="11" s="1"/>
  <c r="S150" i="11"/>
  <c r="T150" i="11"/>
  <c r="H151" i="11"/>
  <c r="I151" i="11"/>
  <c r="L151" i="11"/>
  <c r="M151" i="11"/>
  <c r="BW151" i="11" s="1"/>
  <c r="N151" i="11"/>
  <c r="O151" i="11"/>
  <c r="P151" i="11"/>
  <c r="EB151" i="11" s="1"/>
  <c r="Q151" i="11"/>
  <c r="R151" i="11"/>
  <c r="EA151" i="11" s="1"/>
  <c r="S151" i="11"/>
  <c r="T151" i="11"/>
  <c r="H152" i="11"/>
  <c r="I152" i="11"/>
  <c r="L152" i="11"/>
  <c r="M152" i="11"/>
  <c r="BW152" i="11" s="1"/>
  <c r="N152" i="11"/>
  <c r="O152" i="11"/>
  <c r="P152" i="11"/>
  <c r="EB152" i="11" s="1"/>
  <c r="Q152" i="11"/>
  <c r="R152" i="11"/>
  <c r="EA152" i="11" s="1"/>
  <c r="S152" i="11"/>
  <c r="T152" i="11"/>
  <c r="H153" i="11"/>
  <c r="I153" i="11"/>
  <c r="L153" i="11"/>
  <c r="M153" i="11"/>
  <c r="BW153" i="11" s="1"/>
  <c r="N153" i="11"/>
  <c r="O153" i="11"/>
  <c r="P153" i="11"/>
  <c r="Q153" i="11"/>
  <c r="R153" i="11"/>
  <c r="EA153" i="11" s="1"/>
  <c r="S153" i="11"/>
  <c r="T153" i="11"/>
  <c r="H154" i="11"/>
  <c r="I154" i="11"/>
  <c r="L154" i="11"/>
  <c r="M154" i="11"/>
  <c r="BW154" i="11" s="1"/>
  <c r="N154" i="11"/>
  <c r="O154" i="11"/>
  <c r="P154" i="11"/>
  <c r="Q154" i="11"/>
  <c r="R154" i="11"/>
  <c r="EA154" i="11" s="1"/>
  <c r="S154" i="11"/>
  <c r="T154" i="11"/>
  <c r="H155" i="11"/>
  <c r="I155" i="11"/>
  <c r="L155" i="11"/>
  <c r="M155" i="11"/>
  <c r="BW155" i="11" s="1"/>
  <c r="N155" i="11"/>
  <c r="O155" i="11"/>
  <c r="P155" i="11"/>
  <c r="EB155" i="11" s="1"/>
  <c r="Q155" i="11"/>
  <c r="R155" i="11"/>
  <c r="EA155" i="11" s="1"/>
  <c r="S155" i="11"/>
  <c r="T155" i="11"/>
  <c r="H156" i="11"/>
  <c r="I156" i="11"/>
  <c r="L156" i="11"/>
  <c r="M156" i="11"/>
  <c r="BW156" i="11" s="1"/>
  <c r="N156" i="11"/>
  <c r="O156" i="11"/>
  <c r="P156" i="11"/>
  <c r="EB156" i="11" s="1"/>
  <c r="Q156" i="11"/>
  <c r="R156" i="11"/>
  <c r="EA156" i="11" s="1"/>
  <c r="S156" i="11"/>
  <c r="T156" i="11"/>
  <c r="H157" i="11"/>
  <c r="I157" i="11"/>
  <c r="L157" i="11"/>
  <c r="M157" i="11"/>
  <c r="BW157" i="11" s="1"/>
  <c r="N157" i="11"/>
  <c r="O157" i="11"/>
  <c r="P157" i="11"/>
  <c r="Q157" i="11"/>
  <c r="R157" i="11"/>
  <c r="EA157" i="11" s="1"/>
  <c r="S157" i="11"/>
  <c r="T157" i="11"/>
  <c r="H158" i="11"/>
  <c r="I158" i="11"/>
  <c r="L158" i="11"/>
  <c r="M158" i="11"/>
  <c r="BW158" i="11" s="1"/>
  <c r="N158" i="11"/>
  <c r="O158" i="11"/>
  <c r="P158" i="11"/>
  <c r="EB158" i="11" s="1"/>
  <c r="Q158" i="11"/>
  <c r="R158" i="11"/>
  <c r="EA158" i="11" s="1"/>
  <c r="S158" i="11"/>
  <c r="T158" i="11"/>
  <c r="H159" i="11"/>
  <c r="I159" i="11"/>
  <c r="L159" i="11"/>
  <c r="M159" i="11"/>
  <c r="BW159" i="11" s="1"/>
  <c r="N159" i="11"/>
  <c r="O159" i="11"/>
  <c r="P159" i="11"/>
  <c r="EB159" i="11" s="1"/>
  <c r="Q159" i="11"/>
  <c r="R159" i="11"/>
  <c r="EA159" i="11" s="1"/>
  <c r="S159" i="11"/>
  <c r="T159" i="11"/>
  <c r="H160" i="11"/>
  <c r="I160" i="11"/>
  <c r="L160" i="11"/>
  <c r="M160" i="11"/>
  <c r="BW160" i="11" s="1"/>
  <c r="N160" i="11"/>
  <c r="O160" i="11"/>
  <c r="P160" i="11"/>
  <c r="EB160" i="11" s="1"/>
  <c r="Q160" i="11"/>
  <c r="R160" i="11"/>
  <c r="EA160" i="11" s="1"/>
  <c r="S160" i="11"/>
  <c r="T160" i="11"/>
  <c r="H161" i="11"/>
  <c r="I161" i="11"/>
  <c r="L161" i="11"/>
  <c r="M161" i="11"/>
  <c r="BW161" i="11" s="1"/>
  <c r="N161" i="11"/>
  <c r="O161" i="11"/>
  <c r="P161" i="11"/>
  <c r="Q161" i="11"/>
  <c r="R161" i="11"/>
  <c r="EA161" i="11" s="1"/>
  <c r="S161" i="11"/>
  <c r="T161" i="11"/>
  <c r="H162" i="11"/>
  <c r="I162" i="11"/>
  <c r="L162" i="11"/>
  <c r="M162" i="11"/>
  <c r="BW162" i="11" s="1"/>
  <c r="N162" i="11"/>
  <c r="O162" i="11"/>
  <c r="P162" i="11"/>
  <c r="Q162" i="11"/>
  <c r="R162" i="11"/>
  <c r="EA162" i="11" s="1"/>
  <c r="S162" i="11"/>
  <c r="T162" i="11"/>
  <c r="H163" i="11"/>
  <c r="I163" i="11"/>
  <c r="L163" i="11"/>
  <c r="M163" i="11"/>
  <c r="BW163" i="11" s="1"/>
  <c r="N163" i="11"/>
  <c r="O163" i="11"/>
  <c r="P163" i="11"/>
  <c r="EB163" i="11" s="1"/>
  <c r="Q163" i="11"/>
  <c r="R163" i="11"/>
  <c r="EA163" i="11" s="1"/>
  <c r="S163" i="11"/>
  <c r="T163" i="11"/>
  <c r="H164" i="11"/>
  <c r="I164" i="11"/>
  <c r="L164" i="11"/>
  <c r="M164" i="11"/>
  <c r="BW164" i="11" s="1"/>
  <c r="N164" i="11"/>
  <c r="O164" i="11"/>
  <c r="P164" i="11"/>
  <c r="EB164" i="11" s="1"/>
  <c r="Q164" i="11"/>
  <c r="R164" i="11"/>
  <c r="EA164" i="11" s="1"/>
  <c r="S164" i="11"/>
  <c r="T164" i="11"/>
  <c r="H165" i="11"/>
  <c r="I165" i="11"/>
  <c r="L165" i="11"/>
  <c r="M165" i="11"/>
  <c r="BW165" i="11" s="1"/>
  <c r="N165" i="11"/>
  <c r="O165" i="11"/>
  <c r="P165" i="11"/>
  <c r="Q165" i="11"/>
  <c r="R165" i="11"/>
  <c r="EA165" i="11" s="1"/>
  <c r="EC165" i="11" s="1"/>
  <c r="EE165" i="11" s="1"/>
  <c r="S165" i="11"/>
  <c r="T165" i="11"/>
  <c r="H166" i="11"/>
  <c r="I166" i="11"/>
  <c r="L166" i="11"/>
  <c r="M166" i="11"/>
  <c r="BW166" i="11" s="1"/>
  <c r="N166" i="11"/>
  <c r="O166" i="11"/>
  <c r="P166" i="11"/>
  <c r="EB166" i="11" s="1"/>
  <c r="Q166" i="11"/>
  <c r="R166" i="11"/>
  <c r="EA166" i="11" s="1"/>
  <c r="S166" i="11"/>
  <c r="T166" i="11"/>
  <c r="H167" i="11"/>
  <c r="I167" i="11"/>
  <c r="L167" i="11"/>
  <c r="M167" i="11"/>
  <c r="BW167" i="11" s="1"/>
  <c r="N167" i="11"/>
  <c r="O167" i="11"/>
  <c r="P167" i="11"/>
  <c r="EB167" i="11" s="1"/>
  <c r="Q167" i="11"/>
  <c r="R167" i="11"/>
  <c r="EA167" i="11" s="1"/>
  <c r="S167" i="11"/>
  <c r="T167" i="11"/>
  <c r="H168" i="11"/>
  <c r="I168" i="11"/>
  <c r="L168" i="11"/>
  <c r="M168" i="11"/>
  <c r="BW168" i="11" s="1"/>
  <c r="N168" i="11"/>
  <c r="O168" i="11"/>
  <c r="P168" i="11"/>
  <c r="EB168" i="11" s="1"/>
  <c r="Q168" i="11"/>
  <c r="R168" i="11"/>
  <c r="EA168" i="11" s="1"/>
  <c r="S168" i="11"/>
  <c r="T168" i="11"/>
  <c r="T98" i="11"/>
  <c r="S98" i="11"/>
  <c r="R98" i="11"/>
  <c r="EA98" i="11" s="1"/>
  <c r="Q98" i="11"/>
  <c r="P98" i="11"/>
  <c r="O98" i="11"/>
  <c r="N98" i="11"/>
  <c r="M98" i="11"/>
  <c r="BW98" i="11" s="1"/>
  <c r="L98" i="11"/>
  <c r="I98" i="11"/>
  <c r="H98" i="11"/>
  <c r="H28" i="11"/>
  <c r="I28" i="11"/>
  <c r="L28" i="11"/>
  <c r="M28" i="11"/>
  <c r="N28" i="11"/>
  <c r="CZ28" i="11" s="1"/>
  <c r="O28" i="11"/>
  <c r="P28" i="11"/>
  <c r="Q28" i="11"/>
  <c r="R28" i="11"/>
  <c r="EA28" i="11" s="1"/>
  <c r="S28" i="11"/>
  <c r="T28" i="11"/>
  <c r="H29" i="11"/>
  <c r="I29" i="11"/>
  <c r="L29" i="11"/>
  <c r="M29" i="11"/>
  <c r="N29" i="11"/>
  <c r="CZ29" i="11" s="1"/>
  <c r="O29" i="11"/>
  <c r="P29" i="11"/>
  <c r="Q29" i="11"/>
  <c r="R29" i="11"/>
  <c r="EA29" i="11" s="1"/>
  <c r="S29" i="11"/>
  <c r="T29" i="11"/>
  <c r="H30" i="11"/>
  <c r="I30" i="11"/>
  <c r="L30" i="11"/>
  <c r="M30" i="11"/>
  <c r="N30" i="11"/>
  <c r="CZ30" i="11" s="1"/>
  <c r="O30" i="11"/>
  <c r="P30" i="11"/>
  <c r="EB30" i="11" s="1"/>
  <c r="Q30" i="11"/>
  <c r="R30" i="11"/>
  <c r="EA30" i="11" s="1"/>
  <c r="S30" i="11"/>
  <c r="T30" i="11"/>
  <c r="H31" i="11"/>
  <c r="I31" i="11"/>
  <c r="L31" i="11"/>
  <c r="M31" i="11"/>
  <c r="N31" i="11"/>
  <c r="CZ31" i="11" s="1"/>
  <c r="O31" i="11"/>
  <c r="P31" i="11"/>
  <c r="Q31" i="11"/>
  <c r="R31" i="11"/>
  <c r="EA31" i="11" s="1"/>
  <c r="S31" i="11"/>
  <c r="T31" i="11"/>
  <c r="H32" i="11"/>
  <c r="I32" i="11"/>
  <c r="L32" i="11"/>
  <c r="M32" i="11"/>
  <c r="N32" i="11"/>
  <c r="CZ32" i="11" s="1"/>
  <c r="O32" i="11"/>
  <c r="P32" i="11"/>
  <c r="Q32" i="11"/>
  <c r="R32" i="11"/>
  <c r="EA32" i="11" s="1"/>
  <c r="S32" i="11"/>
  <c r="T32" i="11"/>
  <c r="H33" i="11"/>
  <c r="I33" i="11"/>
  <c r="L33" i="11"/>
  <c r="M33" i="11"/>
  <c r="N33" i="11"/>
  <c r="CZ33" i="11" s="1"/>
  <c r="O33" i="11"/>
  <c r="P33" i="11"/>
  <c r="Q33" i="11"/>
  <c r="R33" i="11"/>
  <c r="EA33" i="11" s="1"/>
  <c r="S33" i="11"/>
  <c r="T33" i="11"/>
  <c r="H34" i="11"/>
  <c r="I34" i="11"/>
  <c r="L34" i="11"/>
  <c r="M34" i="11"/>
  <c r="N34" i="11"/>
  <c r="CZ34" i="11" s="1"/>
  <c r="O34" i="11"/>
  <c r="P34" i="11"/>
  <c r="Q34" i="11"/>
  <c r="R34" i="11"/>
  <c r="EA34" i="11" s="1"/>
  <c r="S34" i="11"/>
  <c r="T34" i="11"/>
  <c r="H35" i="11"/>
  <c r="I35" i="11"/>
  <c r="L35" i="11"/>
  <c r="M35" i="11"/>
  <c r="N35" i="11"/>
  <c r="CZ35" i="11" s="1"/>
  <c r="O35" i="11"/>
  <c r="P35" i="11"/>
  <c r="EB35" i="11" s="1"/>
  <c r="Q35" i="11"/>
  <c r="R35" i="11"/>
  <c r="EA35" i="11" s="1"/>
  <c r="S35" i="11"/>
  <c r="T35" i="11"/>
  <c r="H36" i="11"/>
  <c r="I36" i="11"/>
  <c r="L36" i="11"/>
  <c r="M36" i="11"/>
  <c r="N36" i="11"/>
  <c r="CZ36" i="11" s="1"/>
  <c r="O36" i="11"/>
  <c r="P36" i="11"/>
  <c r="Q36" i="11"/>
  <c r="R36" i="11"/>
  <c r="EA36" i="11" s="1"/>
  <c r="S36" i="11"/>
  <c r="T36" i="11"/>
  <c r="H37" i="11"/>
  <c r="I37" i="11"/>
  <c r="L37" i="11"/>
  <c r="M37" i="11"/>
  <c r="N37" i="11"/>
  <c r="CZ37" i="11" s="1"/>
  <c r="O37" i="11"/>
  <c r="P37" i="11"/>
  <c r="EB37" i="11" s="1"/>
  <c r="Q37" i="11"/>
  <c r="R37" i="11"/>
  <c r="EA37" i="11" s="1"/>
  <c r="S37" i="11"/>
  <c r="T37" i="11"/>
  <c r="H38" i="11"/>
  <c r="I38" i="11"/>
  <c r="L38" i="11"/>
  <c r="M38" i="11"/>
  <c r="N38" i="11"/>
  <c r="CZ38" i="11" s="1"/>
  <c r="O38" i="11"/>
  <c r="P38" i="11"/>
  <c r="EB38" i="11" s="1"/>
  <c r="Q38" i="11"/>
  <c r="R38" i="11"/>
  <c r="EA38" i="11" s="1"/>
  <c r="S38" i="11"/>
  <c r="T38" i="11"/>
  <c r="H39" i="11"/>
  <c r="I39" i="11"/>
  <c r="L39" i="11"/>
  <c r="M39" i="11"/>
  <c r="N39" i="11"/>
  <c r="CZ39" i="11" s="1"/>
  <c r="O39" i="11"/>
  <c r="P39" i="11"/>
  <c r="Q39" i="11"/>
  <c r="R39" i="11"/>
  <c r="EA39" i="11" s="1"/>
  <c r="S39" i="11"/>
  <c r="T39" i="11"/>
  <c r="H40" i="11"/>
  <c r="I40" i="11"/>
  <c r="L40" i="11"/>
  <c r="M40" i="11"/>
  <c r="N40" i="11"/>
  <c r="CZ40" i="11" s="1"/>
  <c r="O40" i="11"/>
  <c r="P40" i="11"/>
  <c r="Q40" i="11"/>
  <c r="R40" i="11"/>
  <c r="EA40" i="11" s="1"/>
  <c r="EC40" i="11" s="1"/>
  <c r="EE40" i="11" s="1"/>
  <c r="S40" i="11"/>
  <c r="T40" i="11"/>
  <c r="H41" i="11"/>
  <c r="I41" i="11"/>
  <c r="L41" i="11"/>
  <c r="M41" i="11"/>
  <c r="N41" i="11"/>
  <c r="CZ41" i="11" s="1"/>
  <c r="O41" i="11"/>
  <c r="P41" i="11"/>
  <c r="Q41" i="11"/>
  <c r="R41" i="11"/>
  <c r="EA41" i="11" s="1"/>
  <c r="S41" i="11"/>
  <c r="T41" i="11"/>
  <c r="H42" i="11"/>
  <c r="I42" i="11"/>
  <c r="L42" i="11"/>
  <c r="M42" i="11"/>
  <c r="N42" i="11"/>
  <c r="CZ42" i="11" s="1"/>
  <c r="O42" i="11"/>
  <c r="P42" i="11"/>
  <c r="Q42" i="11"/>
  <c r="R42" i="11"/>
  <c r="EA42" i="11" s="1"/>
  <c r="EC42" i="11" s="1"/>
  <c r="EE42" i="11" s="1"/>
  <c r="S42" i="11"/>
  <c r="T42" i="11"/>
  <c r="H43" i="11"/>
  <c r="I43" i="11"/>
  <c r="L43" i="11"/>
  <c r="M43" i="11"/>
  <c r="N43" i="11"/>
  <c r="CZ43" i="11" s="1"/>
  <c r="O43" i="11"/>
  <c r="P43" i="11"/>
  <c r="EB43" i="11" s="1"/>
  <c r="Q43" i="11"/>
  <c r="R43" i="11"/>
  <c r="EA43" i="11" s="1"/>
  <c r="S43" i="11"/>
  <c r="T43" i="11"/>
  <c r="H44" i="11"/>
  <c r="I44" i="11"/>
  <c r="L44" i="11"/>
  <c r="M44" i="11"/>
  <c r="N44" i="11"/>
  <c r="CZ44" i="11" s="1"/>
  <c r="O44" i="11"/>
  <c r="P44" i="11"/>
  <c r="Q44" i="11"/>
  <c r="R44" i="11"/>
  <c r="EA44" i="11" s="1"/>
  <c r="S44" i="11"/>
  <c r="T44" i="11"/>
  <c r="H45" i="11"/>
  <c r="I45" i="11"/>
  <c r="L45" i="11"/>
  <c r="M45" i="11"/>
  <c r="N45" i="11"/>
  <c r="CZ45" i="11" s="1"/>
  <c r="O45" i="11"/>
  <c r="P45" i="11"/>
  <c r="EB45" i="11" s="1"/>
  <c r="Q45" i="11"/>
  <c r="R45" i="11"/>
  <c r="EA45" i="11" s="1"/>
  <c r="S45" i="11"/>
  <c r="T45" i="11"/>
  <c r="H46" i="11"/>
  <c r="I46" i="11"/>
  <c r="L46" i="11"/>
  <c r="M46" i="11"/>
  <c r="N46" i="11"/>
  <c r="CZ46" i="11" s="1"/>
  <c r="O46" i="11"/>
  <c r="P46" i="11"/>
  <c r="EB46" i="11" s="1"/>
  <c r="Q46" i="11"/>
  <c r="R46" i="11"/>
  <c r="EA46" i="11" s="1"/>
  <c r="S46" i="11"/>
  <c r="T46" i="11"/>
  <c r="H47" i="11"/>
  <c r="I47" i="11"/>
  <c r="L47" i="11"/>
  <c r="M47" i="11"/>
  <c r="N47" i="11"/>
  <c r="CZ47" i="11" s="1"/>
  <c r="O47" i="11"/>
  <c r="P47" i="11"/>
  <c r="Q47" i="11"/>
  <c r="R47" i="11"/>
  <c r="EA47" i="11" s="1"/>
  <c r="S47" i="11"/>
  <c r="T47" i="11"/>
  <c r="H48" i="11"/>
  <c r="I48" i="11"/>
  <c r="L48" i="11"/>
  <c r="M48" i="11"/>
  <c r="N48" i="11"/>
  <c r="CZ48" i="11" s="1"/>
  <c r="O48" i="11"/>
  <c r="P48" i="11"/>
  <c r="Q48" i="11"/>
  <c r="R48" i="11"/>
  <c r="EA48" i="11" s="1"/>
  <c r="S48" i="11"/>
  <c r="T48" i="11"/>
  <c r="H49" i="11"/>
  <c r="I49" i="11"/>
  <c r="L49" i="11"/>
  <c r="M49" i="11"/>
  <c r="N49" i="11"/>
  <c r="CZ49" i="11" s="1"/>
  <c r="O49" i="11"/>
  <c r="P49" i="11"/>
  <c r="EB49" i="11" s="1"/>
  <c r="Q49" i="11"/>
  <c r="R49" i="11"/>
  <c r="EA49" i="11" s="1"/>
  <c r="S49" i="11"/>
  <c r="T49" i="11"/>
  <c r="H50" i="11"/>
  <c r="I50" i="11"/>
  <c r="L50" i="11"/>
  <c r="M50" i="11"/>
  <c r="N50" i="11"/>
  <c r="CZ50" i="11" s="1"/>
  <c r="O50" i="11"/>
  <c r="P50" i="11"/>
  <c r="EB50" i="11" s="1"/>
  <c r="Q50" i="11"/>
  <c r="R50" i="11"/>
  <c r="EA50" i="11" s="1"/>
  <c r="S50" i="11"/>
  <c r="T50" i="11"/>
  <c r="H51" i="11"/>
  <c r="I51" i="11"/>
  <c r="L51" i="11"/>
  <c r="M51" i="11"/>
  <c r="N51" i="11"/>
  <c r="CZ51" i="11" s="1"/>
  <c r="O51" i="11"/>
  <c r="P51" i="11"/>
  <c r="EB51" i="11" s="1"/>
  <c r="Q51" i="11"/>
  <c r="R51" i="11"/>
  <c r="EA51" i="11" s="1"/>
  <c r="S51" i="11"/>
  <c r="T51" i="11"/>
  <c r="H52" i="11"/>
  <c r="I52" i="11"/>
  <c r="L52" i="11"/>
  <c r="M52" i="11"/>
  <c r="N52" i="11"/>
  <c r="CZ52" i="11" s="1"/>
  <c r="O52" i="11"/>
  <c r="P52" i="11"/>
  <c r="Q52" i="11"/>
  <c r="R52" i="11"/>
  <c r="EA52" i="11" s="1"/>
  <c r="S52" i="11"/>
  <c r="T52" i="11"/>
  <c r="H53" i="11"/>
  <c r="I53" i="11"/>
  <c r="L53" i="11"/>
  <c r="M53" i="11"/>
  <c r="N53" i="11"/>
  <c r="CZ53" i="11" s="1"/>
  <c r="O53" i="11"/>
  <c r="P53" i="11"/>
  <c r="EB53" i="11" s="1"/>
  <c r="Q53" i="11"/>
  <c r="R53" i="11"/>
  <c r="EA53" i="11" s="1"/>
  <c r="S53" i="11"/>
  <c r="T53" i="11"/>
  <c r="H54" i="11"/>
  <c r="I54" i="11"/>
  <c r="L54" i="11"/>
  <c r="M54" i="11"/>
  <c r="N54" i="11"/>
  <c r="CZ54" i="11" s="1"/>
  <c r="O54" i="11"/>
  <c r="P54" i="11"/>
  <c r="Q54" i="11"/>
  <c r="R54" i="11"/>
  <c r="EA54" i="11" s="1"/>
  <c r="S54" i="11"/>
  <c r="T54" i="11"/>
  <c r="H55" i="11"/>
  <c r="I55" i="11"/>
  <c r="L55" i="11"/>
  <c r="M55" i="11"/>
  <c r="N55" i="11"/>
  <c r="CZ55" i="11" s="1"/>
  <c r="O55" i="11"/>
  <c r="P55" i="11"/>
  <c r="Q55" i="11"/>
  <c r="R55" i="11"/>
  <c r="EA55" i="11" s="1"/>
  <c r="S55" i="11"/>
  <c r="T55" i="11"/>
  <c r="H56" i="11"/>
  <c r="I56" i="11"/>
  <c r="L56" i="11"/>
  <c r="M56" i="11"/>
  <c r="N56" i="11"/>
  <c r="CZ56" i="11" s="1"/>
  <c r="O56" i="11"/>
  <c r="P56" i="11"/>
  <c r="Q56" i="11"/>
  <c r="R56" i="11"/>
  <c r="EA56" i="11" s="1"/>
  <c r="S56" i="11"/>
  <c r="T56" i="11"/>
  <c r="H57" i="11"/>
  <c r="I57" i="11"/>
  <c r="L57" i="11"/>
  <c r="M57" i="11"/>
  <c r="N57" i="11"/>
  <c r="CZ57" i="11" s="1"/>
  <c r="O57" i="11"/>
  <c r="P57" i="11"/>
  <c r="Q57" i="11"/>
  <c r="R57" i="11"/>
  <c r="EA57" i="11" s="1"/>
  <c r="S57" i="11"/>
  <c r="T57" i="11"/>
  <c r="H58" i="11"/>
  <c r="I58" i="11"/>
  <c r="L58" i="11"/>
  <c r="M58" i="11"/>
  <c r="N58" i="11"/>
  <c r="CZ58" i="11" s="1"/>
  <c r="O58" i="11"/>
  <c r="P58" i="11"/>
  <c r="EB58" i="11" s="1"/>
  <c r="Q58" i="11"/>
  <c r="R58" i="11"/>
  <c r="EA58" i="11" s="1"/>
  <c r="S58" i="11"/>
  <c r="T58" i="11"/>
  <c r="H59" i="11"/>
  <c r="I59" i="11"/>
  <c r="L59" i="11"/>
  <c r="M59" i="11"/>
  <c r="N59" i="11"/>
  <c r="CZ59" i="11" s="1"/>
  <c r="O59" i="11"/>
  <c r="P59" i="11"/>
  <c r="EB59" i="11" s="1"/>
  <c r="Q59" i="11"/>
  <c r="R59" i="11"/>
  <c r="EA59" i="11" s="1"/>
  <c r="S59" i="11"/>
  <c r="T59" i="11"/>
  <c r="H60" i="11"/>
  <c r="I60" i="11"/>
  <c r="L60" i="11"/>
  <c r="M60" i="11"/>
  <c r="N60" i="11"/>
  <c r="CZ60" i="11" s="1"/>
  <c r="O60" i="11"/>
  <c r="P60" i="11"/>
  <c r="Q60" i="11"/>
  <c r="R60" i="11"/>
  <c r="EA60" i="11" s="1"/>
  <c r="S60" i="11"/>
  <c r="T60" i="11"/>
  <c r="H61" i="11"/>
  <c r="I61" i="11"/>
  <c r="L61" i="11"/>
  <c r="M61" i="11"/>
  <c r="N61" i="11"/>
  <c r="CZ61" i="11" s="1"/>
  <c r="O61" i="11"/>
  <c r="P61" i="11"/>
  <c r="EB61" i="11" s="1"/>
  <c r="Q61" i="11"/>
  <c r="R61" i="11"/>
  <c r="EA61" i="11" s="1"/>
  <c r="S61" i="11"/>
  <c r="T61" i="11"/>
  <c r="H62" i="11"/>
  <c r="I62" i="11"/>
  <c r="L62" i="11"/>
  <c r="M62" i="11"/>
  <c r="N62" i="11"/>
  <c r="CZ62" i="11" s="1"/>
  <c r="O62" i="11"/>
  <c r="P62" i="11"/>
  <c r="Q62" i="11"/>
  <c r="R62" i="11"/>
  <c r="EA62" i="11" s="1"/>
  <c r="S62" i="11"/>
  <c r="T62" i="11"/>
  <c r="H63" i="11"/>
  <c r="I63" i="11"/>
  <c r="L63" i="11"/>
  <c r="M63" i="11"/>
  <c r="N63" i="11"/>
  <c r="CZ63" i="11" s="1"/>
  <c r="O63" i="11"/>
  <c r="P63" i="11"/>
  <c r="Q63" i="11"/>
  <c r="R63" i="11"/>
  <c r="EA63" i="11" s="1"/>
  <c r="S63" i="11"/>
  <c r="T63" i="11"/>
  <c r="H64" i="11"/>
  <c r="I64" i="11"/>
  <c r="L64" i="11"/>
  <c r="M64" i="11"/>
  <c r="N64" i="11"/>
  <c r="CZ64" i="11" s="1"/>
  <c r="O64" i="11"/>
  <c r="P64" i="11"/>
  <c r="Q64" i="11"/>
  <c r="R64" i="11"/>
  <c r="EA64" i="11" s="1"/>
  <c r="S64" i="11"/>
  <c r="T64" i="11"/>
  <c r="H65" i="11"/>
  <c r="I65" i="11"/>
  <c r="L65" i="11"/>
  <c r="M65" i="11"/>
  <c r="N65" i="11"/>
  <c r="CZ65" i="11" s="1"/>
  <c r="O65" i="11"/>
  <c r="P65" i="11"/>
  <c r="Q65" i="11"/>
  <c r="R65" i="11"/>
  <c r="EA65" i="11" s="1"/>
  <c r="S65" i="11"/>
  <c r="T65" i="11"/>
  <c r="H66" i="11"/>
  <c r="I66" i="11"/>
  <c r="L66" i="11"/>
  <c r="M66" i="11"/>
  <c r="N66" i="11"/>
  <c r="CZ66" i="11" s="1"/>
  <c r="O66" i="11"/>
  <c r="P66" i="11"/>
  <c r="EB66" i="11" s="1"/>
  <c r="Q66" i="11"/>
  <c r="R66" i="11"/>
  <c r="EA66" i="11" s="1"/>
  <c r="S66" i="11"/>
  <c r="T66" i="11"/>
  <c r="H67" i="11"/>
  <c r="I67" i="11"/>
  <c r="L67" i="11"/>
  <c r="M67" i="11"/>
  <c r="N67" i="11"/>
  <c r="CZ67" i="11" s="1"/>
  <c r="O67" i="11"/>
  <c r="P67" i="11"/>
  <c r="EB67" i="11" s="1"/>
  <c r="Q67" i="11"/>
  <c r="R67" i="11"/>
  <c r="EA67" i="11" s="1"/>
  <c r="S67" i="11"/>
  <c r="T67" i="11"/>
  <c r="H68" i="11"/>
  <c r="I68" i="11"/>
  <c r="L68" i="11"/>
  <c r="M68" i="11"/>
  <c r="N68" i="11"/>
  <c r="CZ68" i="11" s="1"/>
  <c r="O68" i="11"/>
  <c r="P68" i="11"/>
  <c r="Q68" i="11"/>
  <c r="R68" i="11"/>
  <c r="EA68" i="11" s="1"/>
  <c r="S68" i="11"/>
  <c r="T68" i="11"/>
  <c r="H69" i="11"/>
  <c r="I69" i="11"/>
  <c r="L69" i="11"/>
  <c r="M69" i="11"/>
  <c r="N69" i="11"/>
  <c r="CZ69" i="11" s="1"/>
  <c r="O69" i="11"/>
  <c r="P69" i="11"/>
  <c r="EB69" i="11" s="1"/>
  <c r="Q69" i="11"/>
  <c r="R69" i="11"/>
  <c r="EA69" i="11" s="1"/>
  <c r="S69" i="11"/>
  <c r="T69" i="11"/>
  <c r="H70" i="11"/>
  <c r="I70" i="11"/>
  <c r="L70" i="11"/>
  <c r="M70" i="11"/>
  <c r="N70" i="11"/>
  <c r="CZ70" i="11" s="1"/>
  <c r="O70" i="11"/>
  <c r="P70" i="11"/>
  <c r="Q70" i="11"/>
  <c r="R70" i="11"/>
  <c r="EA70" i="11" s="1"/>
  <c r="S70" i="11"/>
  <c r="T70" i="11"/>
  <c r="H71" i="11"/>
  <c r="I71" i="11"/>
  <c r="L71" i="11"/>
  <c r="M71" i="11"/>
  <c r="N71" i="11"/>
  <c r="CZ71" i="11" s="1"/>
  <c r="O71" i="11"/>
  <c r="P71" i="11"/>
  <c r="Q71" i="11"/>
  <c r="R71" i="11"/>
  <c r="EA71" i="11" s="1"/>
  <c r="S71" i="11"/>
  <c r="T71" i="11"/>
  <c r="H72" i="11"/>
  <c r="I72" i="11"/>
  <c r="L72" i="11"/>
  <c r="M72" i="11"/>
  <c r="N72" i="11"/>
  <c r="CZ72" i="11" s="1"/>
  <c r="O72" i="11"/>
  <c r="P72" i="11"/>
  <c r="Q72" i="11"/>
  <c r="R72" i="11"/>
  <c r="EA72" i="11" s="1"/>
  <c r="S72" i="11"/>
  <c r="T72" i="11"/>
  <c r="H73" i="11"/>
  <c r="I73" i="11"/>
  <c r="L73" i="11"/>
  <c r="M73" i="11"/>
  <c r="N73" i="11"/>
  <c r="CZ73" i="11" s="1"/>
  <c r="O73" i="11"/>
  <c r="P73" i="11"/>
  <c r="Q73" i="11"/>
  <c r="R73" i="11"/>
  <c r="EA73" i="11" s="1"/>
  <c r="S73" i="11"/>
  <c r="T73" i="11"/>
  <c r="H74" i="11"/>
  <c r="I74" i="11"/>
  <c r="L74" i="11"/>
  <c r="M74" i="11"/>
  <c r="N74" i="11"/>
  <c r="CZ74" i="11" s="1"/>
  <c r="O74" i="11"/>
  <c r="P74" i="11"/>
  <c r="EB74" i="11" s="1"/>
  <c r="Q74" i="11"/>
  <c r="R74" i="11"/>
  <c r="EA74" i="11" s="1"/>
  <c r="S74" i="11"/>
  <c r="T74" i="11"/>
  <c r="H75" i="11"/>
  <c r="I75" i="11"/>
  <c r="L75" i="11"/>
  <c r="M75" i="11"/>
  <c r="N75" i="11"/>
  <c r="CZ75" i="11" s="1"/>
  <c r="O75" i="11"/>
  <c r="P75" i="11"/>
  <c r="EB75" i="11" s="1"/>
  <c r="Q75" i="11"/>
  <c r="R75" i="11"/>
  <c r="EA75" i="11" s="1"/>
  <c r="S75" i="11"/>
  <c r="T75" i="11"/>
  <c r="H76" i="11"/>
  <c r="I76" i="11"/>
  <c r="L76" i="11"/>
  <c r="M76" i="11"/>
  <c r="N76" i="11"/>
  <c r="CZ76" i="11" s="1"/>
  <c r="O76" i="11"/>
  <c r="P76" i="11"/>
  <c r="Q76" i="11"/>
  <c r="R76" i="11"/>
  <c r="EA76" i="11" s="1"/>
  <c r="S76" i="11"/>
  <c r="T76" i="11"/>
  <c r="H77" i="11"/>
  <c r="I77" i="11"/>
  <c r="L77" i="11"/>
  <c r="M77" i="11"/>
  <c r="N77" i="11"/>
  <c r="CZ77" i="11" s="1"/>
  <c r="O77" i="11"/>
  <c r="P77" i="11"/>
  <c r="EB77" i="11" s="1"/>
  <c r="Q77" i="11"/>
  <c r="R77" i="11"/>
  <c r="EA77" i="11" s="1"/>
  <c r="S77" i="11"/>
  <c r="T77" i="11"/>
  <c r="H78" i="11"/>
  <c r="I78" i="11"/>
  <c r="L78" i="11"/>
  <c r="M78" i="11"/>
  <c r="N78" i="11"/>
  <c r="CZ78" i="11" s="1"/>
  <c r="O78" i="11"/>
  <c r="P78" i="11"/>
  <c r="Q78" i="11"/>
  <c r="R78" i="11"/>
  <c r="EA78" i="11" s="1"/>
  <c r="S78" i="11"/>
  <c r="T78" i="11"/>
  <c r="H79" i="11"/>
  <c r="I79" i="11"/>
  <c r="L79" i="11"/>
  <c r="M79" i="11"/>
  <c r="N79" i="11"/>
  <c r="CZ79" i="11" s="1"/>
  <c r="O79" i="11"/>
  <c r="P79" i="11"/>
  <c r="Q79" i="11"/>
  <c r="R79" i="11"/>
  <c r="EA79" i="11" s="1"/>
  <c r="S79" i="11"/>
  <c r="T79" i="11"/>
  <c r="H80" i="11"/>
  <c r="I80" i="11"/>
  <c r="L80" i="11"/>
  <c r="M80" i="11"/>
  <c r="N80" i="11"/>
  <c r="CZ80" i="11" s="1"/>
  <c r="O80" i="11"/>
  <c r="P80" i="11"/>
  <c r="Q80" i="11"/>
  <c r="R80" i="11"/>
  <c r="EA80" i="11" s="1"/>
  <c r="S80" i="11"/>
  <c r="T80" i="11"/>
  <c r="H81" i="11"/>
  <c r="I81" i="11"/>
  <c r="L81" i="11"/>
  <c r="M81" i="11"/>
  <c r="N81" i="11"/>
  <c r="CZ81" i="11" s="1"/>
  <c r="O81" i="11"/>
  <c r="P81" i="11"/>
  <c r="Q81" i="11"/>
  <c r="R81" i="11"/>
  <c r="EA81" i="11" s="1"/>
  <c r="S81" i="11"/>
  <c r="T81" i="11"/>
  <c r="H82" i="11"/>
  <c r="I82" i="11"/>
  <c r="L82" i="11"/>
  <c r="M82" i="11"/>
  <c r="N82" i="11"/>
  <c r="CZ82" i="11" s="1"/>
  <c r="O82" i="11"/>
  <c r="P82" i="11"/>
  <c r="EB82" i="11" s="1"/>
  <c r="Q82" i="11"/>
  <c r="R82" i="11"/>
  <c r="EA82" i="11" s="1"/>
  <c r="S82" i="11"/>
  <c r="T82" i="11"/>
  <c r="H83" i="11"/>
  <c r="I83" i="11"/>
  <c r="L83" i="11"/>
  <c r="M83" i="11"/>
  <c r="N83" i="11"/>
  <c r="CZ83" i="11" s="1"/>
  <c r="O83" i="11"/>
  <c r="P83" i="11"/>
  <c r="EB83" i="11" s="1"/>
  <c r="Q83" i="11"/>
  <c r="R83" i="11"/>
  <c r="EA83" i="11" s="1"/>
  <c r="S83" i="11"/>
  <c r="T83" i="11"/>
  <c r="H84" i="11"/>
  <c r="I84" i="11"/>
  <c r="L84" i="11"/>
  <c r="M84" i="11"/>
  <c r="N84" i="11"/>
  <c r="CZ84" i="11" s="1"/>
  <c r="O84" i="11"/>
  <c r="P84" i="11"/>
  <c r="Q84" i="11"/>
  <c r="R84" i="11"/>
  <c r="EA84" i="11" s="1"/>
  <c r="S84" i="11"/>
  <c r="T84" i="11"/>
  <c r="H85" i="11"/>
  <c r="I85" i="11"/>
  <c r="L85" i="11"/>
  <c r="M85" i="11"/>
  <c r="N85" i="11"/>
  <c r="CZ85" i="11" s="1"/>
  <c r="O85" i="11"/>
  <c r="P85" i="11"/>
  <c r="Q85" i="11"/>
  <c r="R85" i="11"/>
  <c r="EA85" i="11" s="1"/>
  <c r="S85" i="11"/>
  <c r="T85" i="11"/>
  <c r="H86" i="11"/>
  <c r="I86" i="11"/>
  <c r="L86" i="11"/>
  <c r="M86" i="11"/>
  <c r="BW86" i="11" s="1"/>
  <c r="N86" i="11"/>
  <c r="CZ86" i="11" s="1"/>
  <c r="O86" i="11"/>
  <c r="P86" i="11"/>
  <c r="EB86" i="11" s="1"/>
  <c r="Q86" i="11"/>
  <c r="R86" i="11"/>
  <c r="EA86" i="11" s="1"/>
  <c r="S86" i="11"/>
  <c r="T86" i="11"/>
  <c r="H87" i="11"/>
  <c r="I87" i="11"/>
  <c r="L87" i="11"/>
  <c r="M87" i="11"/>
  <c r="N87" i="11"/>
  <c r="CZ87" i="11" s="1"/>
  <c r="O87" i="11"/>
  <c r="P87" i="11"/>
  <c r="Q87" i="11"/>
  <c r="R87" i="11"/>
  <c r="EA87" i="11" s="1"/>
  <c r="S87" i="11"/>
  <c r="T87" i="11"/>
  <c r="H88" i="11"/>
  <c r="I88" i="11"/>
  <c r="L88" i="11"/>
  <c r="M88" i="11"/>
  <c r="N88" i="11"/>
  <c r="CZ88" i="11" s="1"/>
  <c r="O88" i="11"/>
  <c r="P88" i="11"/>
  <c r="Q88" i="11"/>
  <c r="R88" i="11"/>
  <c r="EA88" i="11" s="1"/>
  <c r="S88" i="11"/>
  <c r="T88" i="11"/>
  <c r="H89" i="11"/>
  <c r="I89" i="11"/>
  <c r="L89" i="11"/>
  <c r="M89" i="11"/>
  <c r="BW89" i="11" s="1"/>
  <c r="N89" i="11"/>
  <c r="CZ89" i="11" s="1"/>
  <c r="O89" i="11"/>
  <c r="P89" i="11"/>
  <c r="Q89" i="11"/>
  <c r="R89" i="11"/>
  <c r="EA89" i="11" s="1"/>
  <c r="S89" i="11"/>
  <c r="T89" i="11"/>
  <c r="H90" i="11"/>
  <c r="I90" i="11"/>
  <c r="L90" i="11"/>
  <c r="M90" i="11"/>
  <c r="N90" i="11"/>
  <c r="CZ90" i="11" s="1"/>
  <c r="O90" i="11"/>
  <c r="P90" i="11"/>
  <c r="Q90" i="11"/>
  <c r="R90" i="11"/>
  <c r="EA90" i="11"/>
  <c r="S90" i="11"/>
  <c r="T90" i="11"/>
  <c r="H91" i="11"/>
  <c r="I91" i="11"/>
  <c r="L91" i="11"/>
  <c r="M91" i="11"/>
  <c r="N91" i="11"/>
  <c r="CZ91" i="11"/>
  <c r="O91" i="11"/>
  <c r="P91" i="11"/>
  <c r="EB91" i="11" s="1"/>
  <c r="Q91" i="11"/>
  <c r="R91" i="11"/>
  <c r="EA91" i="11" s="1"/>
  <c r="S91" i="11"/>
  <c r="T91" i="11"/>
  <c r="H92" i="11"/>
  <c r="I92" i="11"/>
  <c r="L92" i="11"/>
  <c r="M92" i="11"/>
  <c r="N92" i="11"/>
  <c r="CZ92" i="11" s="1"/>
  <c r="O92" i="11"/>
  <c r="P92" i="11"/>
  <c r="Q92" i="11"/>
  <c r="R92" i="11"/>
  <c r="EA92" i="11" s="1"/>
  <c r="S92" i="11"/>
  <c r="T92" i="11"/>
  <c r="H93" i="11"/>
  <c r="I93" i="11"/>
  <c r="L93" i="11"/>
  <c r="M93" i="11"/>
  <c r="N93" i="11"/>
  <c r="CZ93" i="11" s="1"/>
  <c r="O93" i="11"/>
  <c r="P93" i="11"/>
  <c r="EB93" i="11" s="1"/>
  <c r="Q93" i="11"/>
  <c r="R93" i="11"/>
  <c r="EA93" i="11" s="1"/>
  <c r="S93" i="11"/>
  <c r="T93" i="11"/>
  <c r="H94" i="11"/>
  <c r="I94" i="11"/>
  <c r="L94" i="11"/>
  <c r="M94" i="11"/>
  <c r="BW94" i="11" s="1"/>
  <c r="N94" i="11"/>
  <c r="CZ94" i="11" s="1"/>
  <c r="O94" i="11"/>
  <c r="P94" i="11"/>
  <c r="EB94" i="11" s="1"/>
  <c r="Q94" i="11"/>
  <c r="R94" i="11"/>
  <c r="EA94" i="11" s="1"/>
  <c r="S94" i="11"/>
  <c r="T94" i="11"/>
  <c r="H95" i="11"/>
  <c r="I95" i="11"/>
  <c r="L95" i="11"/>
  <c r="M95" i="11"/>
  <c r="N95" i="11"/>
  <c r="CZ95" i="11" s="1"/>
  <c r="O95" i="11"/>
  <c r="P95" i="11"/>
  <c r="Q95" i="11"/>
  <c r="R95" i="11"/>
  <c r="EA95" i="11" s="1"/>
  <c r="EC95" i="11" s="1"/>
  <c r="EE95" i="11" s="1"/>
  <c r="S95" i="11"/>
  <c r="T95" i="11"/>
  <c r="H96" i="11"/>
  <c r="I96" i="11"/>
  <c r="L96" i="11"/>
  <c r="M96" i="11"/>
  <c r="N96" i="11"/>
  <c r="CZ96" i="11" s="1"/>
  <c r="O96" i="11"/>
  <c r="P96" i="11"/>
  <c r="Q96" i="11"/>
  <c r="R96" i="11"/>
  <c r="EA96" i="11" s="1"/>
  <c r="S96" i="11"/>
  <c r="T96" i="11"/>
  <c r="H27" i="11"/>
  <c r="I27" i="11"/>
  <c r="T27" i="11"/>
  <c r="S27" i="11"/>
  <c r="R27" i="11"/>
  <c r="EA27" i="11" s="1"/>
  <c r="Q27" i="11"/>
  <c r="P27" i="11"/>
  <c r="EB27" i="11" s="1"/>
  <c r="O27" i="11"/>
  <c r="N27" i="11"/>
  <c r="CZ27" i="11" s="1"/>
  <c r="M27" i="11"/>
  <c r="BW27" i="11" s="1"/>
  <c r="L27" i="11"/>
  <c r="EC248" i="11"/>
  <c r="EE248" i="11" s="1"/>
  <c r="EC268" i="11"/>
  <c r="EE268" i="11" s="1"/>
  <c r="EC394" i="11"/>
  <c r="EE394" i="11" s="1"/>
  <c r="EC398" i="11"/>
  <c r="EE398" i="11" s="1"/>
  <c r="EC418" i="11"/>
  <c r="EE418" i="11" s="1"/>
  <c r="EC422" i="11"/>
  <c r="EE422" i="11" s="1"/>
  <c r="EC426" i="11"/>
  <c r="EE426" i="11" s="1"/>
  <c r="EC430" i="11"/>
  <c r="EE430" i="11" s="1"/>
  <c r="EC438" i="11"/>
  <c r="EE438" i="11" s="1"/>
  <c r="BW93" i="11"/>
  <c r="BL93" i="11"/>
  <c r="BW85" i="11"/>
  <c r="BL85" i="11"/>
  <c r="BW81" i="11"/>
  <c r="BL81" i="11"/>
  <c r="BW77" i="11"/>
  <c r="BL77" i="11"/>
  <c r="BW73" i="11"/>
  <c r="BL73" i="11"/>
  <c r="BW69" i="11"/>
  <c r="BL69" i="11"/>
  <c r="BW65" i="11"/>
  <c r="BL65" i="11"/>
  <c r="BW61" i="11"/>
  <c r="BL61" i="11"/>
  <c r="BW57" i="11"/>
  <c r="BL57" i="11"/>
  <c r="BW53" i="11"/>
  <c r="BL53" i="11"/>
  <c r="BW49" i="11"/>
  <c r="BL49" i="11"/>
  <c r="BW45" i="11"/>
  <c r="BL45" i="11"/>
  <c r="BW41" i="11"/>
  <c r="BL41" i="11"/>
  <c r="BW37" i="11"/>
  <c r="BL37" i="11"/>
  <c r="BW33" i="11"/>
  <c r="BL33" i="11"/>
  <c r="BW29" i="11"/>
  <c r="BL29" i="11"/>
  <c r="BW90" i="11"/>
  <c r="BL90" i="11"/>
  <c r="BW82" i="11"/>
  <c r="BL82" i="11"/>
  <c r="BW78" i="11"/>
  <c r="BL78" i="11"/>
  <c r="BW74" i="11"/>
  <c r="BL74" i="11"/>
  <c r="BW70" i="11"/>
  <c r="BL70" i="11"/>
  <c r="BW66" i="11"/>
  <c r="BL66" i="11"/>
  <c r="BW62" i="11"/>
  <c r="BL62" i="11"/>
  <c r="BW58" i="11"/>
  <c r="BL58" i="11"/>
  <c r="BW54" i="11"/>
  <c r="BL54" i="11"/>
  <c r="BW50" i="11"/>
  <c r="BL50" i="11"/>
  <c r="BW46" i="11"/>
  <c r="BL46" i="11"/>
  <c r="BW42" i="11"/>
  <c r="BL42" i="11"/>
  <c r="BW38" i="11"/>
  <c r="BL38" i="11"/>
  <c r="BW34" i="11"/>
  <c r="BL34" i="11"/>
  <c r="BW30" i="11"/>
  <c r="BL30" i="11"/>
  <c r="BW95" i="11"/>
  <c r="BL95" i="11"/>
  <c r="BW91" i="11"/>
  <c r="BL91" i="11"/>
  <c r="BW87" i="11"/>
  <c r="BL87" i="11"/>
  <c r="BW83" i="11"/>
  <c r="BL83" i="11"/>
  <c r="BW79" i="11"/>
  <c r="BL79" i="11"/>
  <c r="BW75" i="11"/>
  <c r="BL75" i="11"/>
  <c r="BW71" i="11"/>
  <c r="BL71" i="11"/>
  <c r="BW67" i="11"/>
  <c r="BL67" i="11"/>
  <c r="BW63" i="11"/>
  <c r="BL63" i="11"/>
  <c r="BW59" i="11"/>
  <c r="BL59" i="11"/>
  <c r="BW55" i="11"/>
  <c r="BL55" i="11"/>
  <c r="BW51" i="11"/>
  <c r="BL51" i="11"/>
  <c r="BW47" i="11"/>
  <c r="BL47" i="11"/>
  <c r="BW43" i="11"/>
  <c r="BL43" i="11"/>
  <c r="BW39" i="11"/>
  <c r="BL39" i="11"/>
  <c r="BW35" i="11"/>
  <c r="BL35" i="11"/>
  <c r="BW31" i="11"/>
  <c r="BL31" i="11"/>
  <c r="BW96" i="11"/>
  <c r="BL96" i="11"/>
  <c r="BW92" i="11"/>
  <c r="BL92" i="11"/>
  <c r="BW88" i="11"/>
  <c r="BL88" i="11"/>
  <c r="BW84" i="11"/>
  <c r="BL84" i="11"/>
  <c r="BW80" i="11"/>
  <c r="BL80" i="11"/>
  <c r="BW76" i="11"/>
  <c r="BL76" i="11"/>
  <c r="BW72" i="11"/>
  <c r="BL72" i="11"/>
  <c r="BW68" i="11"/>
  <c r="BL68" i="11"/>
  <c r="BW64" i="11"/>
  <c r="BL64" i="11"/>
  <c r="BW60" i="11"/>
  <c r="BL60" i="11"/>
  <c r="BW56" i="11"/>
  <c r="BL56" i="11"/>
  <c r="BW52" i="11"/>
  <c r="BL52" i="11"/>
  <c r="BW48" i="11"/>
  <c r="BL48" i="11"/>
  <c r="BW44" i="11"/>
  <c r="BL44" i="11"/>
  <c r="BW40" i="11"/>
  <c r="BL40" i="11"/>
  <c r="BW36" i="11"/>
  <c r="BL36" i="11"/>
  <c r="BW32" i="11"/>
  <c r="BL32" i="11"/>
  <c r="BW28" i="11"/>
  <c r="BL28" i="11"/>
  <c r="EC276" i="11"/>
  <c r="EE276" i="11" s="1"/>
  <c r="EC292" i="11"/>
  <c r="EE292" i="11" s="1"/>
  <c r="EC296" i="11"/>
  <c r="EE296" i="11" s="1"/>
  <c r="EC304" i="11"/>
  <c r="EE304" i="11" s="1"/>
  <c r="EC450" i="11"/>
  <c r="EE450" i="11" s="1"/>
  <c r="EC454" i="11"/>
  <c r="EE454" i="11" s="1"/>
  <c r="EC459" i="11"/>
  <c r="EE459" i="11" s="1"/>
  <c r="EB162" i="11"/>
  <c r="EB154" i="11"/>
  <c r="EB146" i="11"/>
  <c r="EB138" i="11"/>
  <c r="EB130" i="11"/>
  <c r="EB122" i="11"/>
  <c r="EB114" i="11"/>
  <c r="EB106" i="11"/>
  <c r="EB172" i="11"/>
  <c r="EB200" i="11"/>
  <c r="EB204" i="11"/>
  <c r="EB249" i="11"/>
  <c r="EB253" i="11"/>
  <c r="EB257" i="11"/>
  <c r="EB261" i="11"/>
  <c r="EB265" i="11"/>
  <c r="EB269" i="11"/>
  <c r="EC271" i="11"/>
  <c r="EE271" i="11" s="1"/>
  <c r="EB273" i="11"/>
  <c r="EC277" i="11"/>
  <c r="EE277" i="11" s="1"/>
  <c r="EB277" i="11"/>
  <c r="EC279" i="11"/>
  <c r="EE279" i="11" s="1"/>
  <c r="EB281" i="11"/>
  <c r="EB285" i="11"/>
  <c r="EB289" i="11"/>
  <c r="EC293" i="11"/>
  <c r="EE293" i="11" s="1"/>
  <c r="EB293" i="11"/>
  <c r="EB297" i="11"/>
  <c r="EC301" i="11"/>
  <c r="EE301" i="11" s="1"/>
  <c r="EB301" i="11"/>
  <c r="EC305" i="11"/>
  <c r="EE305" i="11" s="1"/>
  <c r="EB305" i="11"/>
  <c r="EB309" i="11"/>
  <c r="EC314" i="11"/>
  <c r="EE314" i="11" s="1"/>
  <c r="EB314" i="11"/>
  <c r="EC324" i="11"/>
  <c r="EE324" i="11" s="1"/>
  <c r="EC332" i="11"/>
  <c r="EE332" i="11" s="1"/>
  <c r="EC340" i="11"/>
  <c r="EE340" i="11" s="1"/>
  <c r="EC348" i="11"/>
  <c r="EE348" i="11" s="1"/>
  <c r="EC352" i="11"/>
  <c r="EE352" i="11" s="1"/>
  <c r="EC360" i="11"/>
  <c r="EE360" i="11" s="1"/>
  <c r="EC364" i="11"/>
  <c r="EE364" i="11" s="1"/>
  <c r="EC372" i="11"/>
  <c r="EE372" i="11" s="1"/>
  <c r="EC376" i="11"/>
  <c r="EE376" i="11" s="1"/>
  <c r="EC380" i="11"/>
  <c r="EE380" i="11" s="1"/>
  <c r="EC384" i="11"/>
  <c r="EE384" i="11" s="1"/>
  <c r="EC407" i="11"/>
  <c r="EE407" i="11" s="1"/>
  <c r="EB407" i="11"/>
  <c r="EC411" i="11"/>
  <c r="EE411" i="11" s="1"/>
  <c r="EB411" i="11"/>
  <c r="EB439" i="11"/>
  <c r="EC443" i="11"/>
  <c r="EE443" i="11" s="1"/>
  <c r="EB443" i="11"/>
  <c r="EC460" i="11"/>
  <c r="EE460" i="11" s="1"/>
  <c r="EB460" i="11"/>
  <c r="EC462" i="11"/>
  <c r="EE462" i="11" s="1"/>
  <c r="EC466" i="11"/>
  <c r="EE466" i="11" s="1"/>
  <c r="EC474" i="11"/>
  <c r="EE474" i="11" s="1"/>
  <c r="EC478" i="11"/>
  <c r="EE478" i="11" s="1"/>
  <c r="EC482" i="11"/>
  <c r="EE482" i="11" s="1"/>
  <c r="EC486" i="11"/>
  <c r="EE486" i="11" s="1"/>
  <c r="EC490" i="11"/>
  <c r="EE490" i="11" s="1"/>
  <c r="EC494" i="11"/>
  <c r="EE494" i="11" s="1"/>
  <c r="EC498" i="11"/>
  <c r="EE498" i="11" s="1"/>
  <c r="EC502" i="11"/>
  <c r="EE502" i="11" s="1"/>
  <c r="EC506" i="11"/>
  <c r="EE506" i="11" s="1"/>
  <c r="EC510" i="11"/>
  <c r="EE510" i="11" s="1"/>
  <c r="EC514" i="11"/>
  <c r="EE514" i="11" s="1"/>
  <c r="EC518" i="11"/>
  <c r="EE518" i="11" s="1"/>
  <c r="EC522" i="11"/>
  <c r="EE522" i="11" s="1"/>
  <c r="EC526" i="11"/>
  <c r="EE526" i="11" s="1"/>
  <c r="EB98" i="11"/>
  <c r="EB171" i="11"/>
  <c r="EB317" i="11"/>
  <c r="EB321" i="11"/>
  <c r="EC325" i="11"/>
  <c r="EE325" i="11" s="1"/>
  <c r="EB325" i="11"/>
  <c r="EC329" i="11"/>
  <c r="EE329" i="11" s="1"/>
  <c r="EB329" i="11"/>
  <c r="EC333" i="11"/>
  <c r="EE333" i="11" s="1"/>
  <c r="EB333" i="11"/>
  <c r="EC337" i="11"/>
  <c r="EE337" i="11" s="1"/>
  <c r="EB337" i="11"/>
  <c r="EC341" i="11"/>
  <c r="EE341" i="11" s="1"/>
  <c r="EB341" i="11"/>
  <c r="EC345" i="11"/>
  <c r="EE345" i="11" s="1"/>
  <c r="EB345" i="11"/>
  <c r="EB349" i="11"/>
  <c r="EC353" i="11"/>
  <c r="EE353" i="11" s="1"/>
  <c r="EB353" i="11"/>
  <c r="EC357" i="11"/>
  <c r="EE357" i="11" s="1"/>
  <c r="EB357" i="11"/>
  <c r="EC361" i="11"/>
  <c r="EE361" i="11" s="1"/>
  <c r="EB361" i="11"/>
  <c r="EC365" i="11"/>
  <c r="EE365" i="11" s="1"/>
  <c r="EB365" i="11"/>
  <c r="EC369" i="11"/>
  <c r="EE369" i="11" s="1"/>
  <c r="EB369" i="11"/>
  <c r="EC373" i="11"/>
  <c r="EE373" i="11" s="1"/>
  <c r="EB373" i="11"/>
  <c r="EC377" i="11"/>
  <c r="EE377" i="11" s="1"/>
  <c r="EB377" i="11"/>
  <c r="EB381" i="11"/>
  <c r="EC386" i="11"/>
  <c r="EE386" i="11" s="1"/>
  <c r="EB386" i="11"/>
  <c r="EC388" i="11"/>
  <c r="EE388" i="11" s="1"/>
  <c r="EC392" i="11"/>
  <c r="EE392" i="11" s="1"/>
  <c r="EC396" i="11"/>
  <c r="EE396" i="11" s="1"/>
  <c r="EC400" i="11"/>
  <c r="EE400" i="11" s="1"/>
  <c r="EC404" i="11"/>
  <c r="EE404" i="11" s="1"/>
  <c r="EC406" i="11"/>
  <c r="EE406" i="11" s="1"/>
  <c r="EB406" i="11"/>
  <c r="EC408" i="11"/>
  <c r="EE408" i="11" s="1"/>
  <c r="EC410" i="11"/>
  <c r="EE410" i="11" s="1"/>
  <c r="EB410" i="11"/>
  <c r="EC412" i="11"/>
  <c r="EE412" i="11" s="1"/>
  <c r="EC414" i="11"/>
  <c r="EE414" i="11" s="1"/>
  <c r="EB414" i="11"/>
  <c r="EC420" i="11"/>
  <c r="EE420" i="11" s="1"/>
  <c r="EC424" i="11"/>
  <c r="EE424" i="11" s="1"/>
  <c r="EC428" i="11"/>
  <c r="EE428" i="11" s="1"/>
  <c r="EC432" i="11"/>
  <c r="EE432" i="11" s="1"/>
  <c r="EC436" i="11"/>
  <c r="EE436" i="11" s="1"/>
  <c r="EC440" i="11"/>
  <c r="EE440" i="11" s="1"/>
  <c r="EC442" i="11"/>
  <c r="EE442" i="11" s="1"/>
  <c r="EB442" i="11"/>
  <c r="EC444" i="11"/>
  <c r="EE444" i="11" s="1"/>
  <c r="EC446" i="11"/>
  <c r="EE446" i="11" s="1"/>
  <c r="EB446" i="11"/>
  <c r="EC448" i="11"/>
  <c r="EE448" i="11" s="1"/>
  <c r="EC452" i="11"/>
  <c r="EE452" i="11" s="1"/>
  <c r="EC456" i="11"/>
  <c r="EE456" i="11" s="1"/>
  <c r="EC463" i="11"/>
  <c r="EE463" i="11" s="1"/>
  <c r="EB463" i="11"/>
  <c r="EC467" i="11"/>
  <c r="EE467" i="11" s="1"/>
  <c r="EB467" i="11"/>
  <c r="EC471" i="11"/>
  <c r="EE471" i="11" s="1"/>
  <c r="EB471" i="11"/>
  <c r="EC475" i="11"/>
  <c r="EE475" i="11" s="1"/>
  <c r="EB475" i="11"/>
  <c r="EC479" i="11"/>
  <c r="EE479" i="11" s="1"/>
  <c r="EB479" i="11"/>
  <c r="EC483" i="11"/>
  <c r="EE483" i="11" s="1"/>
  <c r="EB483" i="11"/>
  <c r="EB487" i="11"/>
  <c r="EC491" i="11"/>
  <c r="EE491" i="11" s="1"/>
  <c r="EB491" i="11"/>
  <c r="EC495" i="11"/>
  <c r="EE495" i="11" s="1"/>
  <c r="EB495" i="11"/>
  <c r="EC499" i="11"/>
  <c r="EE499" i="11" s="1"/>
  <c r="EB499" i="11"/>
  <c r="EB503" i="11"/>
  <c r="EC507" i="11"/>
  <c r="EE507" i="11" s="1"/>
  <c r="EB507" i="11"/>
  <c r="EC511" i="11"/>
  <c r="EE511" i="11" s="1"/>
  <c r="EB511" i="11"/>
  <c r="EC515" i="11"/>
  <c r="EE515" i="11" s="1"/>
  <c r="EB515" i="11"/>
  <c r="EC519" i="11"/>
  <c r="EE519" i="11" s="1"/>
  <c r="EB519" i="11"/>
  <c r="EC523" i="11"/>
  <c r="EE523" i="11" s="1"/>
  <c r="EB523" i="11"/>
  <c r="EC527" i="11"/>
  <c r="EE527" i="11" s="1"/>
  <c r="EB527" i="11"/>
  <c r="EB174" i="11"/>
  <c r="EB178" i="11"/>
  <c r="EB186" i="11"/>
  <c r="EB190" i="11"/>
  <c r="EB194" i="11"/>
  <c r="EB202" i="11"/>
  <c r="EB206" i="11"/>
  <c r="EB214" i="11"/>
  <c r="EB222" i="11"/>
  <c r="EB230" i="11"/>
  <c r="EB238" i="11"/>
  <c r="EB243" i="11"/>
  <c r="EC247" i="11"/>
  <c r="EE247" i="11" s="1"/>
  <c r="EB247" i="11"/>
  <c r="EB255" i="11"/>
  <c r="EB259" i="11"/>
  <c r="EB275" i="11"/>
  <c r="EB287" i="11"/>
  <c r="EB291" i="11"/>
  <c r="EC307" i="11"/>
  <c r="EE307" i="11" s="1"/>
  <c r="EB307" i="11"/>
  <c r="EB311" i="11"/>
  <c r="EB316" i="11"/>
  <c r="EC389" i="11"/>
  <c r="EE389" i="11" s="1"/>
  <c r="EB389" i="11"/>
  <c r="EC393" i="11"/>
  <c r="EE393" i="11" s="1"/>
  <c r="EB393" i="11"/>
  <c r="EB397" i="11"/>
  <c r="EC401" i="11"/>
  <c r="EE401" i="11" s="1"/>
  <c r="EB401" i="11"/>
  <c r="EC405" i="11"/>
  <c r="EE405" i="11" s="1"/>
  <c r="EB405" i="11"/>
  <c r="EC409" i="11"/>
  <c r="EE409" i="11" s="1"/>
  <c r="EB409" i="11"/>
  <c r="EC413" i="11"/>
  <c r="EE413" i="11" s="1"/>
  <c r="EB413" i="11"/>
  <c r="EC417" i="11"/>
  <c r="EE417" i="11" s="1"/>
  <c r="EB417" i="11"/>
  <c r="EC421" i="11"/>
  <c r="EE421" i="11" s="1"/>
  <c r="EB421" i="11"/>
  <c r="EC425" i="11"/>
  <c r="EE425" i="11" s="1"/>
  <c r="EB425" i="11"/>
  <c r="EC429" i="11"/>
  <c r="EE429" i="11" s="1"/>
  <c r="EB429" i="11"/>
  <c r="EC433" i="11"/>
  <c r="EE433" i="11" s="1"/>
  <c r="EB433" i="11"/>
  <c r="EC437" i="11"/>
  <c r="EE437" i="11" s="1"/>
  <c r="EB437" i="11"/>
  <c r="EC441" i="11"/>
  <c r="EE441" i="11" s="1"/>
  <c r="EB441" i="11"/>
  <c r="EC445" i="11"/>
  <c r="EE445" i="11" s="1"/>
  <c r="EB445" i="11"/>
  <c r="EC449" i="11"/>
  <c r="EE449" i="11" s="1"/>
  <c r="EB449" i="11"/>
  <c r="EC453" i="11"/>
  <c r="EE453" i="11" s="1"/>
  <c r="EB453" i="11"/>
  <c r="EC458" i="11"/>
  <c r="EE458" i="11" s="1"/>
  <c r="EB458" i="11"/>
  <c r="EB165" i="11"/>
  <c r="EB161" i="11"/>
  <c r="EB157" i="11"/>
  <c r="EB153" i="11"/>
  <c r="EB149" i="11"/>
  <c r="EB145" i="11"/>
  <c r="EB141" i="11"/>
  <c r="EB137" i="11"/>
  <c r="EB133" i="11"/>
  <c r="EB129" i="11"/>
  <c r="EB125" i="11"/>
  <c r="EB121" i="11"/>
  <c r="EB117" i="11"/>
  <c r="EB113" i="11"/>
  <c r="EB109" i="11"/>
  <c r="EB105" i="11"/>
  <c r="EB177" i="11"/>
  <c r="EB181" i="11"/>
  <c r="EB185" i="11"/>
  <c r="EB189" i="11"/>
  <c r="EB193" i="11"/>
  <c r="EB197" i="11"/>
  <c r="EB201" i="11"/>
  <c r="EB205" i="11"/>
  <c r="EB209" i="11"/>
  <c r="EB213" i="11"/>
  <c r="EB217" i="11"/>
  <c r="EB221" i="11"/>
  <c r="EB225" i="11"/>
  <c r="EB229" i="11"/>
  <c r="EB233" i="11"/>
  <c r="EB237" i="11"/>
  <c r="EC246" i="11"/>
  <c r="EE246" i="11" s="1"/>
  <c r="EB246" i="11"/>
  <c r="EB262" i="11"/>
  <c r="EB274" i="11"/>
  <c r="EC278" i="11"/>
  <c r="EE278" i="11" s="1"/>
  <c r="EB278" i="11"/>
  <c r="EB294" i="11"/>
  <c r="EC298" i="11"/>
  <c r="EE298" i="11" s="1"/>
  <c r="EB298" i="11"/>
  <c r="EC306" i="11"/>
  <c r="EE306" i="11" s="1"/>
  <c r="EB306" i="11"/>
  <c r="EB310" i="11"/>
  <c r="EC319" i="11"/>
  <c r="EE319" i="11" s="1"/>
  <c r="EB319" i="11"/>
  <c r="EC323" i="11"/>
  <c r="EE323" i="11" s="1"/>
  <c r="EB323" i="11"/>
  <c r="EC327" i="11"/>
  <c r="EE327" i="11" s="1"/>
  <c r="EB327" i="11"/>
  <c r="EC331" i="11"/>
  <c r="EE331" i="11" s="1"/>
  <c r="EB331" i="11"/>
  <c r="EC335" i="11"/>
  <c r="EE335" i="11" s="1"/>
  <c r="EB335" i="11"/>
  <c r="EC339" i="11"/>
  <c r="EE339" i="11" s="1"/>
  <c r="EB339" i="11"/>
  <c r="EC343" i="11"/>
  <c r="EE343" i="11" s="1"/>
  <c r="EB343" i="11"/>
  <c r="EC347" i="11"/>
  <c r="EE347" i="11" s="1"/>
  <c r="EB347" i="11"/>
  <c r="EC351" i="11"/>
  <c r="EE351" i="11" s="1"/>
  <c r="EB351" i="11"/>
  <c r="EC355" i="11"/>
  <c r="EE355" i="11" s="1"/>
  <c r="EB355" i="11"/>
  <c r="EB359" i="11"/>
  <c r="EC363" i="11"/>
  <c r="EE363" i="11" s="1"/>
  <c r="EB363" i="11"/>
  <c r="EC367" i="11"/>
  <c r="EE367" i="11" s="1"/>
  <c r="EB367" i="11"/>
  <c r="EB371" i="11"/>
  <c r="EC375" i="11"/>
  <c r="EE375" i="11" s="1"/>
  <c r="EB375" i="11"/>
  <c r="EC379" i="11"/>
  <c r="EE379" i="11" s="1"/>
  <c r="EB379" i="11"/>
  <c r="EB383" i="11"/>
  <c r="EC461" i="11"/>
  <c r="EE461" i="11" s="1"/>
  <c r="EB461" i="11"/>
  <c r="EC465" i="11"/>
  <c r="EE465" i="11" s="1"/>
  <c r="EB465" i="11"/>
  <c r="EC469" i="11"/>
  <c r="EE469" i="11" s="1"/>
  <c r="EB469" i="11"/>
  <c r="EC473" i="11"/>
  <c r="EE473" i="11" s="1"/>
  <c r="EB473" i="11"/>
  <c r="EC477" i="11"/>
  <c r="EE477" i="11" s="1"/>
  <c r="EB477" i="11"/>
  <c r="EC481" i="11"/>
  <c r="EE481" i="11" s="1"/>
  <c r="EB481" i="11"/>
  <c r="EC485" i="11"/>
  <c r="EE485" i="11" s="1"/>
  <c r="EB485" i="11"/>
  <c r="EC489" i="11"/>
  <c r="EE489" i="11" s="1"/>
  <c r="EB489" i="11"/>
  <c r="EC493" i="11"/>
  <c r="EE493" i="11" s="1"/>
  <c r="EB493" i="11"/>
  <c r="EC497" i="11"/>
  <c r="EE497" i="11" s="1"/>
  <c r="EB497" i="11"/>
  <c r="EC501" i="11"/>
  <c r="EE501" i="11" s="1"/>
  <c r="EB501" i="11"/>
  <c r="EC505" i="11"/>
  <c r="EE505" i="11" s="1"/>
  <c r="EB505" i="11"/>
  <c r="EC509" i="11"/>
  <c r="EE509" i="11" s="1"/>
  <c r="EB509" i="11"/>
  <c r="EC513" i="11"/>
  <c r="EE513" i="11" s="1"/>
  <c r="EB513" i="11"/>
  <c r="EC517" i="11"/>
  <c r="EE517" i="11" s="1"/>
  <c r="EB517" i="11"/>
  <c r="EC521" i="11"/>
  <c r="EE521" i="11" s="1"/>
  <c r="EB521" i="11"/>
  <c r="EC525" i="11"/>
  <c r="EE525" i="11" s="1"/>
  <c r="EB525" i="11"/>
  <c r="EB65" i="11"/>
  <c r="EB41" i="11"/>
  <c r="EB33" i="11"/>
  <c r="EB96" i="11"/>
  <c r="EC90" i="11"/>
  <c r="EE90" i="11" s="1"/>
  <c r="EB88" i="11"/>
  <c r="EB80" i="11"/>
  <c r="EB72" i="11"/>
  <c r="EB64" i="11"/>
  <c r="EB56" i="11"/>
  <c r="EB48" i="11"/>
  <c r="EB40" i="11"/>
  <c r="EB32" i="11"/>
  <c r="EB85" i="11"/>
  <c r="EB89" i="11"/>
  <c r="EB79" i="11"/>
  <c r="EB47" i="11"/>
  <c r="EB39" i="11"/>
  <c r="EB81" i="11"/>
  <c r="EB73" i="11"/>
  <c r="EB57" i="11"/>
  <c r="EB95" i="11"/>
  <c r="EB87" i="11"/>
  <c r="EB71" i="11"/>
  <c r="EB63" i="11"/>
  <c r="EB55" i="11"/>
  <c r="EB31" i="11"/>
  <c r="EB92" i="11"/>
  <c r="EB84" i="11"/>
  <c r="EB76" i="11"/>
  <c r="EB68" i="11"/>
  <c r="EB60" i="11"/>
  <c r="EB52" i="11"/>
  <c r="EB44" i="11"/>
  <c r="EB36" i="11"/>
  <c r="EB28" i="11"/>
  <c r="BE360" i="11"/>
  <c r="BA360" i="11"/>
  <c r="AZ360" i="11"/>
  <c r="BD360" i="11"/>
  <c r="BB360" i="11"/>
  <c r="AQ360" i="11"/>
  <c r="AP360" i="11"/>
  <c r="AO360" i="11"/>
  <c r="AN360" i="11"/>
  <c r="BC360" i="11"/>
  <c r="BE368" i="11"/>
  <c r="BA368" i="11"/>
  <c r="AZ368" i="11"/>
  <c r="BD368" i="11"/>
  <c r="BC368" i="11"/>
  <c r="BB368" i="11"/>
  <c r="AQ368" i="11"/>
  <c r="AP368" i="11"/>
  <c r="AO368" i="11"/>
  <c r="AN368" i="11"/>
  <c r="BE376" i="11"/>
  <c r="BA376" i="11"/>
  <c r="AZ376" i="11"/>
  <c r="BD376" i="11"/>
  <c r="BC376" i="11"/>
  <c r="BB376" i="11"/>
  <c r="AQ376" i="11"/>
  <c r="AP376" i="11"/>
  <c r="AO376" i="11"/>
  <c r="AN376" i="11"/>
  <c r="BE384" i="11"/>
  <c r="BA384" i="11"/>
  <c r="AZ384" i="11"/>
  <c r="BD384" i="11"/>
  <c r="BB384" i="11"/>
  <c r="AQ384" i="11"/>
  <c r="AP384" i="11"/>
  <c r="BC384" i="11"/>
  <c r="AO384" i="11"/>
  <c r="AN384" i="11"/>
  <c r="BE393" i="11"/>
  <c r="BA393" i="11"/>
  <c r="AZ393" i="11"/>
  <c r="BD393" i="11"/>
  <c r="BC393" i="11"/>
  <c r="AQ393" i="11"/>
  <c r="BB393" i="11"/>
  <c r="AP393" i="11"/>
  <c r="AO393" i="11"/>
  <c r="AN393" i="11"/>
  <c r="BE401" i="11"/>
  <c r="BA401" i="11"/>
  <c r="AZ401" i="11"/>
  <c r="BD401" i="11"/>
  <c r="BB401" i="11"/>
  <c r="AQ401" i="11"/>
  <c r="AP401" i="11"/>
  <c r="BC401" i="11"/>
  <c r="AO401" i="11"/>
  <c r="AN401" i="11"/>
  <c r="BE409" i="11"/>
  <c r="BA409" i="11"/>
  <c r="AZ409" i="11"/>
  <c r="BD409" i="11"/>
  <c r="BB409" i="11"/>
  <c r="BC409" i="11"/>
  <c r="AQ409" i="11"/>
  <c r="AP409" i="11"/>
  <c r="AO409" i="11"/>
  <c r="AN409" i="11"/>
  <c r="BE417" i="11"/>
  <c r="BA417" i="11"/>
  <c r="AZ417" i="11"/>
  <c r="BD417" i="11"/>
  <c r="BC417" i="11"/>
  <c r="AQ417" i="11"/>
  <c r="AP417" i="11"/>
  <c r="AO417" i="11"/>
  <c r="BB417" i="11"/>
  <c r="AN417" i="11"/>
  <c r="BE425" i="11"/>
  <c r="BD425" i="11"/>
  <c r="AZ425" i="11"/>
  <c r="BC425" i="11"/>
  <c r="BB425" i="11"/>
  <c r="BA425" i="11"/>
  <c r="AQ425" i="11"/>
  <c r="AP425" i="11"/>
  <c r="AO425" i="11"/>
  <c r="AN425" i="11"/>
  <c r="BE433" i="11"/>
  <c r="BD433" i="11"/>
  <c r="AZ433" i="11"/>
  <c r="BC433" i="11"/>
  <c r="BB433" i="11"/>
  <c r="BA433" i="11"/>
  <c r="AQ433" i="11"/>
  <c r="AP433" i="11"/>
  <c r="AO433" i="11"/>
  <c r="AN433" i="11"/>
  <c r="BE441" i="11"/>
  <c r="BD441" i="11"/>
  <c r="AZ441" i="11"/>
  <c r="BC441" i="11"/>
  <c r="BB441" i="11"/>
  <c r="BA441" i="11"/>
  <c r="AQ441" i="11"/>
  <c r="AP441" i="11"/>
  <c r="AO441" i="11"/>
  <c r="AN441" i="11"/>
  <c r="BE449" i="11"/>
  <c r="BD449" i="11"/>
  <c r="AZ449" i="11"/>
  <c r="BC449" i="11"/>
  <c r="BB449" i="11"/>
  <c r="BA449" i="11"/>
  <c r="AQ449" i="11"/>
  <c r="AP449" i="11"/>
  <c r="AO449" i="11"/>
  <c r="AN449" i="11"/>
  <c r="BE458" i="11"/>
  <c r="BD458" i="11"/>
  <c r="AZ458" i="11"/>
  <c r="BC458" i="11"/>
  <c r="BB458" i="11"/>
  <c r="BA458" i="11"/>
  <c r="AQ458" i="11"/>
  <c r="AP458" i="11"/>
  <c r="AO458" i="11"/>
  <c r="AN458" i="11"/>
  <c r="BE466" i="11"/>
  <c r="BD466" i="11"/>
  <c r="AZ466" i="11"/>
  <c r="BC466" i="11"/>
  <c r="BB466" i="11"/>
  <c r="BA466" i="11"/>
  <c r="AQ466" i="11"/>
  <c r="AP466" i="11"/>
  <c r="AO466" i="11"/>
  <c r="AN466" i="11"/>
  <c r="BE474" i="11"/>
  <c r="BD474" i="11"/>
  <c r="AZ474" i="11"/>
  <c r="BC474" i="11"/>
  <c r="BB474" i="11"/>
  <c r="BA474" i="11"/>
  <c r="AQ474" i="11"/>
  <c r="AP474" i="11"/>
  <c r="AO474" i="11"/>
  <c r="AN474" i="11"/>
  <c r="BD482" i="11"/>
  <c r="BE482" i="11"/>
  <c r="AZ482" i="11"/>
  <c r="BC482" i="11"/>
  <c r="BB482" i="11"/>
  <c r="BA482" i="11"/>
  <c r="AQ482" i="11"/>
  <c r="AP482" i="11"/>
  <c r="AO482" i="11"/>
  <c r="AN482" i="11"/>
  <c r="BB490" i="11"/>
  <c r="BA490" i="11"/>
  <c r="AZ490" i="11"/>
  <c r="BD490" i="11"/>
  <c r="BE490" i="11"/>
  <c r="BC490" i="11"/>
  <c r="AQ490" i="11"/>
  <c r="AP490" i="11"/>
  <c r="AO490" i="11"/>
  <c r="AN490" i="11"/>
  <c r="BB498" i="11"/>
  <c r="BA498" i="11"/>
  <c r="AZ498" i="11"/>
  <c r="BD498" i="11"/>
  <c r="BE498" i="11"/>
  <c r="BC498" i="11"/>
  <c r="AN498" i="11"/>
  <c r="AQ498" i="11"/>
  <c r="AP498" i="11"/>
  <c r="AO498" i="11"/>
  <c r="BB506" i="11"/>
  <c r="BA506" i="11"/>
  <c r="AZ506" i="11"/>
  <c r="BD506" i="11"/>
  <c r="BE506" i="11"/>
  <c r="BC506" i="11"/>
  <c r="AN506" i="11"/>
  <c r="AQ506" i="11"/>
  <c r="AP506" i="11"/>
  <c r="AO506" i="11"/>
  <c r="BB514" i="11"/>
  <c r="BA514" i="11"/>
  <c r="AZ514" i="11"/>
  <c r="BD514" i="11"/>
  <c r="BE514" i="11"/>
  <c r="BC514" i="11"/>
  <c r="AN514" i="11"/>
  <c r="AQ514" i="11"/>
  <c r="AO514" i="11"/>
  <c r="AP514" i="11"/>
  <c r="BB522" i="11"/>
  <c r="BA522" i="11"/>
  <c r="AZ522" i="11"/>
  <c r="BD522" i="11"/>
  <c r="BE522" i="11"/>
  <c r="BC522" i="11"/>
  <c r="AN522" i="11"/>
  <c r="AQ522" i="11"/>
  <c r="AP522" i="11"/>
  <c r="AO522" i="11"/>
  <c r="BJ93" i="11"/>
  <c r="BK93" i="11" s="1"/>
  <c r="BB93" i="11"/>
  <c r="BC93" i="11"/>
  <c r="BD93" i="11"/>
  <c r="BE93" i="11"/>
  <c r="AZ93" i="11"/>
  <c r="AN93" i="11"/>
  <c r="BA93" i="11"/>
  <c r="AO93" i="11"/>
  <c r="AP93" i="11"/>
  <c r="AQ93" i="11"/>
  <c r="BJ85" i="11"/>
  <c r="BK85" i="11" s="1"/>
  <c r="BB85" i="11"/>
  <c r="BC85" i="11"/>
  <c r="BD85" i="11"/>
  <c r="AN85" i="11"/>
  <c r="AZ85" i="11"/>
  <c r="AO85" i="11"/>
  <c r="BA85" i="11"/>
  <c r="AP85" i="11"/>
  <c r="AQ85" i="11"/>
  <c r="BE85" i="11"/>
  <c r="BJ77" i="11"/>
  <c r="BK77" i="11" s="1"/>
  <c r="BB77" i="11"/>
  <c r="BC77" i="11"/>
  <c r="BD77" i="11"/>
  <c r="BE77" i="11"/>
  <c r="AZ77" i="11"/>
  <c r="AN77" i="11"/>
  <c r="AO77" i="11"/>
  <c r="AQ77" i="11"/>
  <c r="BA77" i="11"/>
  <c r="AP77" i="11"/>
  <c r="BJ69" i="11"/>
  <c r="BK69" i="11" s="1"/>
  <c r="BB69" i="11"/>
  <c r="BC69" i="11"/>
  <c r="BD69" i="11"/>
  <c r="AN69" i="11"/>
  <c r="AO69" i="11"/>
  <c r="BE69" i="11"/>
  <c r="AZ69" i="11"/>
  <c r="AP69" i="11"/>
  <c r="BA69" i="11"/>
  <c r="AQ69" i="11"/>
  <c r="BJ61" i="11"/>
  <c r="BK61" i="11" s="1"/>
  <c r="BB61" i="11"/>
  <c r="BC61" i="11"/>
  <c r="BD61" i="11"/>
  <c r="BE61" i="11"/>
  <c r="AZ61" i="11"/>
  <c r="AN61" i="11"/>
  <c r="BA61" i="11"/>
  <c r="AO61" i="11"/>
  <c r="AQ61" i="11"/>
  <c r="AP61" i="11"/>
  <c r="BJ53" i="11"/>
  <c r="BK53" i="11" s="1"/>
  <c r="BB53" i="11"/>
  <c r="BC53" i="11"/>
  <c r="BD53" i="11"/>
  <c r="AN53" i="11"/>
  <c r="AZ53" i="11"/>
  <c r="AO53" i="11"/>
  <c r="BA53" i="11"/>
  <c r="AP53" i="11"/>
  <c r="AQ53" i="11"/>
  <c r="BE53" i="11"/>
  <c r="BJ45" i="11"/>
  <c r="BK45" i="11" s="1"/>
  <c r="BB45" i="11"/>
  <c r="BC45" i="11"/>
  <c r="BD45" i="11"/>
  <c r="BE45" i="11"/>
  <c r="AZ45" i="11"/>
  <c r="AN45" i="11"/>
  <c r="AO45" i="11"/>
  <c r="AP45" i="11"/>
  <c r="AQ45" i="11"/>
  <c r="BA45" i="11"/>
  <c r="BJ37" i="11"/>
  <c r="BK37" i="11" s="1"/>
  <c r="BB37" i="11"/>
  <c r="BC37" i="11"/>
  <c r="BD37" i="11"/>
  <c r="AN37" i="11"/>
  <c r="AO37" i="11"/>
  <c r="BE37" i="11"/>
  <c r="AZ37" i="11"/>
  <c r="AP37" i="11"/>
  <c r="AQ37" i="11"/>
  <c r="BA37" i="11"/>
  <c r="BJ29" i="11"/>
  <c r="BK29" i="11" s="1"/>
  <c r="BB29" i="11"/>
  <c r="BC29" i="11"/>
  <c r="BD29" i="11"/>
  <c r="BE29" i="11"/>
  <c r="AZ29" i="11"/>
  <c r="AN29" i="11"/>
  <c r="AO29" i="11"/>
  <c r="AQ29" i="11"/>
  <c r="AP29" i="11"/>
  <c r="BA29" i="11"/>
  <c r="BA163" i="11"/>
  <c r="AZ163" i="11"/>
  <c r="BC163" i="11"/>
  <c r="AQ163" i="11"/>
  <c r="AP163" i="11"/>
  <c r="BB163" i="11"/>
  <c r="BE163" i="11"/>
  <c r="BD163" i="11"/>
  <c r="AO163" i="11"/>
  <c r="AN163" i="11"/>
  <c r="BA155" i="11"/>
  <c r="AZ155" i="11"/>
  <c r="BC155" i="11"/>
  <c r="BE155" i="11"/>
  <c r="BD155" i="11"/>
  <c r="AQ155" i="11"/>
  <c r="AP155" i="11"/>
  <c r="AN155" i="11"/>
  <c r="BB155" i="11"/>
  <c r="AO155" i="11"/>
  <c r="BA147" i="11"/>
  <c r="AZ147" i="11"/>
  <c r="BC147" i="11"/>
  <c r="BD147" i="11"/>
  <c r="BB147" i="11"/>
  <c r="AQ147" i="11"/>
  <c r="BE147" i="11"/>
  <c r="AP147" i="11"/>
  <c r="AO147" i="11"/>
  <c r="AN147" i="11"/>
  <c r="BA139" i="11"/>
  <c r="AZ139" i="11"/>
  <c r="BC139" i="11"/>
  <c r="BD139" i="11"/>
  <c r="BB139" i="11"/>
  <c r="AQ139" i="11"/>
  <c r="BE139" i="11"/>
  <c r="AP139" i="11"/>
  <c r="AO139" i="11"/>
  <c r="AN139" i="11"/>
  <c r="BA131" i="11"/>
  <c r="AZ131" i="11"/>
  <c r="BC131" i="11"/>
  <c r="BE131" i="11"/>
  <c r="BD131" i="11"/>
  <c r="AQ131" i="11"/>
  <c r="BB131" i="11"/>
  <c r="AP131" i="11"/>
  <c r="AO131" i="11"/>
  <c r="AN131" i="11"/>
  <c r="BA123" i="11"/>
  <c r="AZ123" i="11"/>
  <c r="BC123" i="11"/>
  <c r="BE123" i="11"/>
  <c r="BD123" i="11"/>
  <c r="BB123" i="11"/>
  <c r="AQ123" i="11"/>
  <c r="AP123" i="11"/>
  <c r="AO123" i="11"/>
  <c r="AN123" i="11"/>
  <c r="BA115" i="11"/>
  <c r="AZ115" i="11"/>
  <c r="BC115" i="11"/>
  <c r="BD115" i="11"/>
  <c r="BB115" i="11"/>
  <c r="AQ115" i="11"/>
  <c r="AP115" i="11"/>
  <c r="AO115" i="11"/>
  <c r="AN115" i="11"/>
  <c r="BE115" i="11"/>
  <c r="BA107" i="11"/>
  <c r="AZ107" i="11"/>
  <c r="BC107" i="11"/>
  <c r="BD107" i="11"/>
  <c r="AQ107" i="11"/>
  <c r="AP107" i="11"/>
  <c r="BE107" i="11"/>
  <c r="AO107" i="11"/>
  <c r="BB107" i="11"/>
  <c r="AN107" i="11"/>
  <c r="BA99" i="11"/>
  <c r="AZ99" i="11"/>
  <c r="BC99" i="11"/>
  <c r="AQ99" i="11"/>
  <c r="AP99" i="11"/>
  <c r="BB99" i="11"/>
  <c r="BE99" i="11"/>
  <c r="BD99" i="11"/>
  <c r="AO99" i="11"/>
  <c r="AN99" i="11"/>
  <c r="BC177" i="11"/>
  <c r="BB177" i="11"/>
  <c r="BE177" i="11"/>
  <c r="AN177" i="11"/>
  <c r="AZ177" i="11"/>
  <c r="AP177" i="11"/>
  <c r="BD177" i="11"/>
  <c r="AO177" i="11"/>
  <c r="AQ177" i="11"/>
  <c r="BA177" i="11"/>
  <c r="BC185" i="11"/>
  <c r="BB185" i="11"/>
  <c r="BE185" i="11"/>
  <c r="BA185" i="11"/>
  <c r="AN185" i="11"/>
  <c r="BD185" i="11"/>
  <c r="AP185" i="11"/>
  <c r="AQ185" i="11"/>
  <c r="AO185" i="11"/>
  <c r="AZ185" i="11"/>
  <c r="BC193" i="11"/>
  <c r="BB193" i="11"/>
  <c r="BE193" i="11"/>
  <c r="BA193" i="11"/>
  <c r="AZ193" i="11"/>
  <c r="AN193" i="11"/>
  <c r="AP193" i="11"/>
  <c r="BD193" i="11"/>
  <c r="AQ193" i="11"/>
  <c r="AO193" i="11"/>
  <c r="BC201" i="11"/>
  <c r="BB201" i="11"/>
  <c r="BE201" i="11"/>
  <c r="BD201" i="11"/>
  <c r="BA201" i="11"/>
  <c r="AZ201" i="11"/>
  <c r="AN201" i="11"/>
  <c r="AP201" i="11"/>
  <c r="AO201" i="11"/>
  <c r="AQ201" i="11"/>
  <c r="BC209" i="11"/>
  <c r="BB209" i="11"/>
  <c r="BE209" i="11"/>
  <c r="BD209" i="11"/>
  <c r="AN209" i="11"/>
  <c r="BA209" i="11"/>
  <c r="AZ209" i="11"/>
  <c r="AP209" i="11"/>
  <c r="AO209" i="11"/>
  <c r="AQ209" i="11"/>
  <c r="BC217" i="11"/>
  <c r="BB217" i="11"/>
  <c r="BE217" i="11"/>
  <c r="BA217" i="11"/>
  <c r="AN217" i="11"/>
  <c r="BD217" i="11"/>
  <c r="AZ217" i="11"/>
  <c r="AP217" i="11"/>
  <c r="AO217" i="11"/>
  <c r="AQ217" i="11"/>
  <c r="BC225" i="11"/>
  <c r="BB225" i="11"/>
  <c r="BE225" i="11"/>
  <c r="BA225" i="11"/>
  <c r="AZ225" i="11"/>
  <c r="AN225" i="11"/>
  <c r="BD225" i="11"/>
  <c r="AP225" i="11"/>
  <c r="AQ225" i="11"/>
  <c r="AO225" i="11"/>
  <c r="BC233" i="11"/>
  <c r="BB233" i="11"/>
  <c r="BE233" i="11"/>
  <c r="BD233" i="11"/>
  <c r="BA233" i="11"/>
  <c r="AN233" i="11"/>
  <c r="AP233" i="11"/>
  <c r="AZ233" i="11"/>
  <c r="AO233" i="11"/>
  <c r="AQ233" i="11"/>
  <c r="BC242" i="11"/>
  <c r="BB242" i="11"/>
  <c r="BE242" i="11"/>
  <c r="AN242" i="11"/>
  <c r="AZ242" i="11"/>
  <c r="AP242" i="11"/>
  <c r="BA242" i="11"/>
  <c r="AO242" i="11"/>
  <c r="AQ242" i="11"/>
  <c r="BD242" i="11"/>
  <c r="BC250" i="11"/>
  <c r="BB250" i="11"/>
  <c r="BE250" i="11"/>
  <c r="BA250" i="11"/>
  <c r="AN250" i="11"/>
  <c r="BD250" i="11"/>
  <c r="AP250" i="11"/>
  <c r="AZ250" i="11"/>
  <c r="AO250" i="11"/>
  <c r="AQ250" i="11"/>
  <c r="BE258" i="11"/>
  <c r="BD258" i="11"/>
  <c r="BA258" i="11"/>
  <c r="AZ258" i="11"/>
  <c r="BC258" i="11"/>
  <c r="BB258" i="11"/>
  <c r="AN258" i="11"/>
  <c r="AP258" i="11"/>
  <c r="AQ258" i="11"/>
  <c r="AO258" i="11"/>
  <c r="BE266" i="11"/>
  <c r="BD266" i="11"/>
  <c r="BA266" i="11"/>
  <c r="BC266" i="11"/>
  <c r="AN266" i="11"/>
  <c r="AP266" i="11"/>
  <c r="AZ266" i="11"/>
  <c r="AQ266" i="11"/>
  <c r="AO266" i="11"/>
  <c r="BB266" i="11"/>
  <c r="BE274" i="11"/>
  <c r="BD274" i="11"/>
  <c r="AZ274" i="11"/>
  <c r="BC274" i="11"/>
  <c r="BA274" i="11"/>
  <c r="BB274" i="11"/>
  <c r="AN274" i="11"/>
  <c r="AP274" i="11"/>
  <c r="AQ274" i="11"/>
  <c r="AO274" i="11"/>
  <c r="BE282" i="11"/>
  <c r="BD282" i="11"/>
  <c r="BC282" i="11"/>
  <c r="BB282" i="11"/>
  <c r="BA282" i="11"/>
  <c r="AZ282" i="11"/>
  <c r="AN282" i="11"/>
  <c r="AP282" i="11"/>
  <c r="AO282" i="11"/>
  <c r="AQ282" i="11"/>
  <c r="BE290" i="11"/>
  <c r="BD290" i="11"/>
  <c r="BC290" i="11"/>
  <c r="BB290" i="11"/>
  <c r="BA290" i="11"/>
  <c r="AN290" i="11"/>
  <c r="AZ290" i="11"/>
  <c r="AP290" i="11"/>
  <c r="AO290" i="11"/>
  <c r="AQ290" i="11"/>
  <c r="BE298" i="11"/>
  <c r="BD298" i="11"/>
  <c r="BC298" i="11"/>
  <c r="BB298" i="11"/>
  <c r="BA298" i="11"/>
  <c r="AN298" i="11"/>
  <c r="AZ298" i="11"/>
  <c r="AP298" i="11"/>
  <c r="AQ298" i="11"/>
  <c r="AO298" i="11"/>
  <c r="BE306" i="11"/>
  <c r="BD306" i="11"/>
  <c r="BC306" i="11"/>
  <c r="BB306" i="11"/>
  <c r="BA306" i="11"/>
  <c r="AN306" i="11"/>
  <c r="AP306" i="11"/>
  <c r="AO306" i="11"/>
  <c r="AZ306" i="11"/>
  <c r="AQ306" i="11"/>
  <c r="BE315" i="11"/>
  <c r="BD315" i="11"/>
  <c r="BC315" i="11"/>
  <c r="BB315" i="11"/>
  <c r="BA315" i="11"/>
  <c r="AZ315" i="11"/>
  <c r="AN315" i="11"/>
  <c r="AP315" i="11"/>
  <c r="AO315" i="11"/>
  <c r="AQ315" i="11"/>
  <c r="BE323" i="11"/>
  <c r="BD323" i="11"/>
  <c r="BC323" i="11"/>
  <c r="BB323" i="11"/>
  <c r="AZ323" i="11"/>
  <c r="BA323" i="11"/>
  <c r="AN323" i="11"/>
  <c r="AP323" i="11"/>
  <c r="AQ323" i="11"/>
  <c r="AO323" i="11"/>
  <c r="BE331" i="11"/>
  <c r="BD331" i="11"/>
  <c r="BC331" i="11"/>
  <c r="BB331" i="11"/>
  <c r="BA331" i="11"/>
  <c r="AN331" i="11"/>
  <c r="AP331" i="11"/>
  <c r="AZ331" i="11"/>
  <c r="AO331" i="11"/>
  <c r="AQ331" i="11"/>
  <c r="BE339" i="11"/>
  <c r="BD339" i="11"/>
  <c r="BC339" i="11"/>
  <c r="BB339" i="11"/>
  <c r="AZ339" i="11"/>
  <c r="AN339" i="11"/>
  <c r="BA339" i="11"/>
  <c r="AP339" i="11"/>
  <c r="AO339" i="11"/>
  <c r="AQ339" i="11"/>
  <c r="BE347" i="11"/>
  <c r="BD347" i="11"/>
  <c r="BC347" i="11"/>
  <c r="BB347" i="11"/>
  <c r="BA347" i="11"/>
  <c r="AZ347" i="11"/>
  <c r="AN347" i="11"/>
  <c r="AP347" i="11"/>
  <c r="AQ347" i="11"/>
  <c r="AO347" i="11"/>
  <c r="BE355" i="11"/>
  <c r="BD355" i="11"/>
  <c r="BC355" i="11"/>
  <c r="BB355" i="11"/>
  <c r="BA355" i="11"/>
  <c r="AZ355" i="11"/>
  <c r="AN355" i="11"/>
  <c r="AP355" i="11"/>
  <c r="AQ355" i="11"/>
  <c r="AO355" i="11"/>
  <c r="BE363" i="11"/>
  <c r="BD363" i="11"/>
  <c r="BC363" i="11"/>
  <c r="BB363" i="11"/>
  <c r="BA363" i="11"/>
  <c r="AZ363" i="11"/>
  <c r="AN363" i="11"/>
  <c r="AP363" i="11"/>
  <c r="AQ363" i="11"/>
  <c r="AO363" i="11"/>
  <c r="BE371" i="11"/>
  <c r="BD371" i="11"/>
  <c r="BC371" i="11"/>
  <c r="BB371" i="11"/>
  <c r="AZ371" i="11"/>
  <c r="AN371" i="11"/>
  <c r="AP371" i="11"/>
  <c r="BA371" i="11"/>
  <c r="AO371" i="11"/>
  <c r="AQ371" i="11"/>
  <c r="BE379" i="11"/>
  <c r="BD379" i="11"/>
  <c r="BC379" i="11"/>
  <c r="BB379" i="11"/>
  <c r="BA379" i="11"/>
  <c r="AN379" i="11"/>
  <c r="AZ379" i="11"/>
  <c r="AP379" i="11"/>
  <c r="AO379" i="11"/>
  <c r="AQ379" i="11"/>
  <c r="BE388" i="11"/>
  <c r="BD388" i="11"/>
  <c r="BC388" i="11"/>
  <c r="BB388" i="11"/>
  <c r="AZ388" i="11"/>
  <c r="AN388" i="11"/>
  <c r="BA388" i="11"/>
  <c r="AP388" i="11"/>
  <c r="AQ388" i="11"/>
  <c r="AO388" i="11"/>
  <c r="BE396" i="11"/>
  <c r="BD396" i="11"/>
  <c r="BC396" i="11"/>
  <c r="BB396" i="11"/>
  <c r="BA396" i="11"/>
  <c r="AN396" i="11"/>
  <c r="AZ396" i="11"/>
  <c r="AP396" i="11"/>
  <c r="AQ396" i="11"/>
  <c r="AO396" i="11"/>
  <c r="BE404" i="11"/>
  <c r="BD404" i="11"/>
  <c r="BC404" i="11"/>
  <c r="BB404" i="11"/>
  <c r="AZ404" i="11"/>
  <c r="BA404" i="11"/>
  <c r="AN404" i="11"/>
  <c r="AP404" i="11"/>
  <c r="AO404" i="11"/>
  <c r="AQ404" i="11"/>
  <c r="BE412" i="11"/>
  <c r="BD412" i="11"/>
  <c r="BC412" i="11"/>
  <c r="BB412" i="11"/>
  <c r="BA412" i="11"/>
  <c r="AZ412" i="11"/>
  <c r="AN412" i="11"/>
  <c r="AP412" i="11"/>
  <c r="AO412" i="11"/>
  <c r="AQ412" i="11"/>
  <c r="BE420" i="11"/>
  <c r="BD420" i="11"/>
  <c r="BC420" i="11"/>
  <c r="BB420" i="11"/>
  <c r="BA420" i="11"/>
  <c r="AN420" i="11"/>
  <c r="AZ420" i="11"/>
  <c r="AP420" i="11"/>
  <c r="AQ420" i="11"/>
  <c r="AO420" i="11"/>
  <c r="BD428" i="11"/>
  <c r="BC428" i="11"/>
  <c r="BB428" i="11"/>
  <c r="BA428" i="11"/>
  <c r="AZ428" i="11"/>
  <c r="BE428" i="11"/>
  <c r="AN428" i="11"/>
  <c r="AP428" i="11"/>
  <c r="AQ428" i="11"/>
  <c r="AO428" i="11"/>
  <c r="BD436" i="11"/>
  <c r="BC436" i="11"/>
  <c r="BB436" i="11"/>
  <c r="BA436" i="11"/>
  <c r="AZ436" i="11"/>
  <c r="BE436" i="11"/>
  <c r="AN436" i="11"/>
  <c r="AP436" i="11"/>
  <c r="AO436" i="11"/>
  <c r="AQ436" i="11"/>
  <c r="BD444" i="11"/>
  <c r="BC444" i="11"/>
  <c r="BB444" i="11"/>
  <c r="BA444" i="11"/>
  <c r="AZ444" i="11"/>
  <c r="AN444" i="11"/>
  <c r="BE444" i="11"/>
  <c r="AP444" i="11"/>
  <c r="AO444" i="11"/>
  <c r="AQ444" i="11"/>
  <c r="BD452" i="11"/>
  <c r="BC452" i="11"/>
  <c r="BB452" i="11"/>
  <c r="BA452" i="11"/>
  <c r="AZ452" i="11"/>
  <c r="BE452" i="11"/>
  <c r="AN452" i="11"/>
  <c r="AP452" i="11"/>
  <c r="AQ452" i="11"/>
  <c r="AO452" i="11"/>
  <c r="BD461" i="11"/>
  <c r="BC461" i="11"/>
  <c r="BB461" i="11"/>
  <c r="BA461" i="11"/>
  <c r="AZ461" i="11"/>
  <c r="BE461" i="11"/>
  <c r="AN461" i="11"/>
  <c r="AP461" i="11"/>
  <c r="AO461" i="11"/>
  <c r="AQ461" i="11"/>
  <c r="BD469" i="11"/>
  <c r="BC469" i="11"/>
  <c r="BB469" i="11"/>
  <c r="BA469" i="11"/>
  <c r="AZ469" i="11"/>
  <c r="BE469" i="11"/>
  <c r="AN469" i="11"/>
  <c r="AP469" i="11"/>
  <c r="AO469" i="11"/>
  <c r="AQ469" i="11"/>
  <c r="BD477" i="11"/>
  <c r="BC477" i="11"/>
  <c r="BB477" i="11"/>
  <c r="BA477" i="11"/>
  <c r="AZ477" i="11"/>
  <c r="BE477" i="11"/>
  <c r="AN477" i="11"/>
  <c r="AP477" i="11"/>
  <c r="AQ477" i="11"/>
  <c r="AO477" i="11"/>
  <c r="AZ485" i="11"/>
  <c r="BB485" i="11"/>
  <c r="BE485" i="11"/>
  <c r="BD485" i="11"/>
  <c r="BC485" i="11"/>
  <c r="AN485" i="11"/>
  <c r="AP485" i="11"/>
  <c r="BA485" i="11"/>
  <c r="AO485" i="11"/>
  <c r="AQ485" i="11"/>
  <c r="AZ493" i="11"/>
  <c r="BB493" i="11"/>
  <c r="BE493" i="11"/>
  <c r="BD493" i="11"/>
  <c r="BC493" i="11"/>
  <c r="BA493" i="11"/>
  <c r="AN493" i="11"/>
  <c r="AP493" i="11"/>
  <c r="AO493" i="11"/>
  <c r="AQ493" i="11"/>
  <c r="AZ501" i="11"/>
  <c r="BB501" i="11"/>
  <c r="BE501" i="11"/>
  <c r="BD501" i="11"/>
  <c r="BC501" i="11"/>
  <c r="AP501" i="11"/>
  <c r="AQ501" i="11"/>
  <c r="BA501" i="11"/>
  <c r="AO501" i="11"/>
  <c r="AN501" i="11"/>
  <c r="AZ509" i="11"/>
  <c r="BB509" i="11"/>
  <c r="BE509" i="11"/>
  <c r="BD509" i="11"/>
  <c r="BC509" i="11"/>
  <c r="BA509" i="11"/>
  <c r="AP509" i="11"/>
  <c r="AO509" i="11"/>
  <c r="AN509" i="11"/>
  <c r="AQ509" i="11"/>
  <c r="AZ517" i="11"/>
  <c r="BB517" i="11"/>
  <c r="BE517" i="11"/>
  <c r="BD517" i="11"/>
  <c r="BC517" i="11"/>
  <c r="AP517" i="11"/>
  <c r="AO517" i="11"/>
  <c r="AN517" i="11"/>
  <c r="BA517" i="11"/>
  <c r="AQ517" i="11"/>
  <c r="AZ525" i="11"/>
  <c r="BB525" i="11"/>
  <c r="BE525" i="11"/>
  <c r="BD525" i="11"/>
  <c r="BC525" i="11"/>
  <c r="BA525" i="11"/>
  <c r="AP525" i="11"/>
  <c r="AO525" i="11"/>
  <c r="AN525" i="11"/>
  <c r="AQ525" i="11"/>
  <c r="BA345" i="11"/>
  <c r="AZ345" i="11"/>
  <c r="BC345" i="11"/>
  <c r="BB345" i="11"/>
  <c r="AN345" i="11"/>
  <c r="BD345" i="11"/>
  <c r="AP345" i="11"/>
  <c r="BE345" i="11"/>
  <c r="AQ345" i="11"/>
  <c r="AO345" i="11"/>
  <c r="BA353" i="11"/>
  <c r="AZ353" i="11"/>
  <c r="BC353" i="11"/>
  <c r="BE353" i="11"/>
  <c r="AN353" i="11"/>
  <c r="BD353" i="11"/>
  <c r="BB353" i="11"/>
  <c r="AP353" i="11"/>
  <c r="AQ353" i="11"/>
  <c r="AO353" i="11"/>
  <c r="BA361" i="11"/>
  <c r="AZ361" i="11"/>
  <c r="BC361" i="11"/>
  <c r="BB361" i="11"/>
  <c r="BE361" i="11"/>
  <c r="AN361" i="11"/>
  <c r="AP361" i="11"/>
  <c r="BD361" i="11"/>
  <c r="AQ361" i="11"/>
  <c r="AO361" i="11"/>
  <c r="BA369" i="11"/>
  <c r="AZ369" i="11"/>
  <c r="BC369" i="11"/>
  <c r="BD369" i="11"/>
  <c r="BE369" i="11"/>
  <c r="BB369" i="11"/>
  <c r="AN369" i="11"/>
  <c r="AP369" i="11"/>
  <c r="AQ369" i="11"/>
  <c r="AO369" i="11"/>
  <c r="BA377" i="11"/>
  <c r="AZ377" i="11"/>
  <c r="BC377" i="11"/>
  <c r="BB377" i="11"/>
  <c r="BE377" i="11"/>
  <c r="BD377" i="11"/>
  <c r="AN377" i="11"/>
  <c r="AP377" i="11"/>
  <c r="AQ377" i="11"/>
  <c r="AO377" i="11"/>
  <c r="BA386" i="11"/>
  <c r="AZ386" i="11"/>
  <c r="BC386" i="11"/>
  <c r="BD386" i="11"/>
  <c r="BB386" i="11"/>
  <c r="BE386" i="11"/>
  <c r="AN386" i="11"/>
  <c r="AP386" i="11"/>
  <c r="AQ386" i="11"/>
  <c r="AO386" i="11"/>
  <c r="BA394" i="11"/>
  <c r="AZ394" i="11"/>
  <c r="BC394" i="11"/>
  <c r="BE394" i="11"/>
  <c r="BD394" i="11"/>
  <c r="AN394" i="11"/>
  <c r="BB394" i="11"/>
  <c r="AP394" i="11"/>
  <c r="AQ394" i="11"/>
  <c r="AO394" i="11"/>
  <c r="BA402" i="11"/>
  <c r="AZ402" i="11"/>
  <c r="BC402" i="11"/>
  <c r="BE402" i="11"/>
  <c r="AN402" i="11"/>
  <c r="AP402" i="11"/>
  <c r="BB402" i="11"/>
  <c r="BD402" i="11"/>
  <c r="AQ402" i="11"/>
  <c r="AO402" i="11"/>
  <c r="BA410" i="11"/>
  <c r="AZ410" i="11"/>
  <c r="BC410" i="11"/>
  <c r="BE410" i="11"/>
  <c r="BD410" i="11"/>
  <c r="BB410" i="11"/>
  <c r="AN410" i="11"/>
  <c r="AP410" i="11"/>
  <c r="AQ410" i="11"/>
  <c r="AO410" i="11"/>
  <c r="BA418" i="11"/>
  <c r="AZ418" i="11"/>
  <c r="BC418" i="11"/>
  <c r="BE418" i="11"/>
  <c r="BD418" i="11"/>
  <c r="BB418" i="11"/>
  <c r="AN418" i="11"/>
  <c r="AP418" i="11"/>
  <c r="AQ418" i="11"/>
  <c r="AO418" i="11"/>
  <c r="AZ426" i="11"/>
  <c r="BB426" i="11"/>
  <c r="BC426" i="11"/>
  <c r="BA426" i="11"/>
  <c r="BD426" i="11"/>
  <c r="BE426" i="11"/>
  <c r="AN426" i="11"/>
  <c r="AP426" i="11"/>
  <c r="AQ426" i="11"/>
  <c r="AO426" i="11"/>
  <c r="AZ434" i="11"/>
  <c r="BB434" i="11"/>
  <c r="BC434" i="11"/>
  <c r="BD434" i="11"/>
  <c r="BA434" i="11"/>
  <c r="AN434" i="11"/>
  <c r="AP434" i="11"/>
  <c r="BE434" i="11"/>
  <c r="AQ434" i="11"/>
  <c r="AO434" i="11"/>
  <c r="AZ442" i="11"/>
  <c r="BB442" i="11"/>
  <c r="BC442" i="11"/>
  <c r="BA442" i="11"/>
  <c r="BE442" i="11"/>
  <c r="BD442" i="11"/>
  <c r="AN442" i="11"/>
  <c r="AP442" i="11"/>
  <c r="AQ442" i="11"/>
  <c r="AO442" i="11"/>
  <c r="AZ450" i="11"/>
  <c r="BB450" i="11"/>
  <c r="BC450" i="11"/>
  <c r="BE450" i="11"/>
  <c r="BD450" i="11"/>
  <c r="BA450" i="11"/>
  <c r="AN450" i="11"/>
  <c r="AP450" i="11"/>
  <c r="AQ450" i="11"/>
  <c r="AO450" i="11"/>
  <c r="AZ459" i="11"/>
  <c r="BB459" i="11"/>
  <c r="BC459" i="11"/>
  <c r="BA459" i="11"/>
  <c r="BE459" i="11"/>
  <c r="BD459" i="11"/>
  <c r="AN459" i="11"/>
  <c r="AP459" i="11"/>
  <c r="AQ459" i="11"/>
  <c r="AO459" i="11"/>
  <c r="AZ467" i="11"/>
  <c r="BB467" i="11"/>
  <c r="BC467" i="11"/>
  <c r="BE467" i="11"/>
  <c r="BD467" i="11"/>
  <c r="BA467" i="11"/>
  <c r="AN467" i="11"/>
  <c r="AP467" i="11"/>
  <c r="AQ467" i="11"/>
  <c r="AO467" i="11"/>
  <c r="AZ475" i="11"/>
  <c r="BB475" i="11"/>
  <c r="BC475" i="11"/>
  <c r="BA475" i="11"/>
  <c r="AN475" i="11"/>
  <c r="BE475" i="11"/>
  <c r="BD475" i="11"/>
  <c r="AP475" i="11"/>
  <c r="AQ475" i="11"/>
  <c r="AO475" i="11"/>
  <c r="BD483" i="11"/>
  <c r="BC483" i="11"/>
  <c r="BB483" i="11"/>
  <c r="BA483" i="11"/>
  <c r="AZ483" i="11"/>
  <c r="BE483" i="11"/>
  <c r="AN483" i="11"/>
  <c r="AP483" i="11"/>
  <c r="AQ483" i="11"/>
  <c r="AO483" i="11"/>
  <c r="BD491" i="11"/>
  <c r="BC491" i="11"/>
  <c r="BB491" i="11"/>
  <c r="BA491" i="11"/>
  <c r="AZ491" i="11"/>
  <c r="BE491" i="11"/>
  <c r="AN491" i="11"/>
  <c r="AP491" i="11"/>
  <c r="AQ491" i="11"/>
  <c r="AO491" i="11"/>
  <c r="BD499" i="11"/>
  <c r="BC499" i="11"/>
  <c r="BB499" i="11"/>
  <c r="BA499" i="11"/>
  <c r="AZ499" i="11"/>
  <c r="BE499" i="11"/>
  <c r="AP499" i="11"/>
  <c r="AQ499" i="11"/>
  <c r="AO499" i="11"/>
  <c r="AN499" i="11"/>
  <c r="BD507" i="11"/>
  <c r="BC507" i="11"/>
  <c r="BB507" i="11"/>
  <c r="BA507" i="11"/>
  <c r="AZ507" i="11"/>
  <c r="BE507" i="11"/>
  <c r="AP507" i="11"/>
  <c r="AO507" i="11"/>
  <c r="AN507" i="11"/>
  <c r="AQ507" i="11"/>
  <c r="BD515" i="11"/>
  <c r="BC515" i="11"/>
  <c r="BB515" i="11"/>
  <c r="BA515" i="11"/>
  <c r="AZ515" i="11"/>
  <c r="BE515" i="11"/>
  <c r="AP515" i="11"/>
  <c r="AO515" i="11"/>
  <c r="AN515" i="11"/>
  <c r="AQ515" i="11"/>
  <c r="BD523" i="11"/>
  <c r="BC523" i="11"/>
  <c r="BB523" i="11"/>
  <c r="BA523" i="11"/>
  <c r="AZ523" i="11"/>
  <c r="BE523" i="11"/>
  <c r="AP523" i="11"/>
  <c r="AO523" i="11"/>
  <c r="AN523" i="11"/>
  <c r="AQ523" i="11"/>
  <c r="BA150" i="11"/>
  <c r="BB150" i="11"/>
  <c r="AN150" i="11"/>
  <c r="BC150" i="11"/>
  <c r="AP150" i="11"/>
  <c r="BE150" i="11"/>
  <c r="BD150" i="11"/>
  <c r="AQ150" i="11"/>
  <c r="AZ150" i="11"/>
  <c r="AO150" i="11"/>
  <c r="BA102" i="11"/>
  <c r="BD102" i="11"/>
  <c r="BC102" i="11"/>
  <c r="BB102" i="11"/>
  <c r="AZ102" i="11"/>
  <c r="AN102" i="11"/>
  <c r="AP102" i="11"/>
  <c r="BE102" i="11"/>
  <c r="AQ102" i="11"/>
  <c r="AO102" i="11"/>
  <c r="BE214" i="11"/>
  <c r="BD214" i="11"/>
  <c r="BC214" i="11"/>
  <c r="BB214" i="11"/>
  <c r="BA214" i="11"/>
  <c r="AZ214" i="11"/>
  <c r="AQ214" i="11"/>
  <c r="AP214" i="11"/>
  <c r="AO214" i="11"/>
  <c r="AN214" i="11"/>
  <c r="BE328" i="11"/>
  <c r="BA328" i="11"/>
  <c r="AZ328" i="11"/>
  <c r="BD328" i="11"/>
  <c r="BC328" i="11"/>
  <c r="BB328" i="11"/>
  <c r="AQ328" i="11"/>
  <c r="AP328" i="11"/>
  <c r="AO328" i="11"/>
  <c r="AN328" i="11"/>
  <c r="BJ82" i="11"/>
  <c r="BK82" i="11"/>
  <c r="BE82" i="11"/>
  <c r="BA82" i="11"/>
  <c r="BC82" i="11"/>
  <c r="AP82" i="11"/>
  <c r="AQ82" i="11"/>
  <c r="AZ82" i="11"/>
  <c r="AN82" i="11"/>
  <c r="BD82" i="11"/>
  <c r="BB82" i="11"/>
  <c r="AO82" i="11"/>
  <c r="BC152" i="11"/>
  <c r="BB152" i="11"/>
  <c r="BE152" i="11"/>
  <c r="BA152" i="11"/>
  <c r="AN152" i="11"/>
  <c r="AZ152" i="11"/>
  <c r="BD152" i="11"/>
  <c r="AP152" i="11"/>
  <c r="AO152" i="11"/>
  <c r="AQ152" i="11"/>
  <c r="BC128" i="11"/>
  <c r="BB128" i="11"/>
  <c r="BE128" i="11"/>
  <c r="BA128" i="11"/>
  <c r="AZ128" i="11"/>
  <c r="AN128" i="11"/>
  <c r="AP128" i="11"/>
  <c r="AO128" i="11"/>
  <c r="AQ128" i="11"/>
  <c r="BD128" i="11"/>
  <c r="BA172" i="11"/>
  <c r="AZ172" i="11"/>
  <c r="BC172" i="11"/>
  <c r="BD172" i="11"/>
  <c r="AQ172" i="11"/>
  <c r="AP172" i="11"/>
  <c r="BE172" i="11"/>
  <c r="BB172" i="11"/>
  <c r="AO172" i="11"/>
  <c r="AN172" i="11"/>
  <c r="BA196" i="11"/>
  <c r="AZ196" i="11"/>
  <c r="BC196" i="11"/>
  <c r="BE196" i="11"/>
  <c r="BD196" i="11"/>
  <c r="AQ196" i="11"/>
  <c r="BB196" i="11"/>
  <c r="AP196" i="11"/>
  <c r="AO196" i="11"/>
  <c r="AN196" i="11"/>
  <c r="BA220" i="11"/>
  <c r="AZ220" i="11"/>
  <c r="BC220" i="11"/>
  <c r="BE220" i="11"/>
  <c r="BD220" i="11"/>
  <c r="AQ220" i="11"/>
  <c r="AP220" i="11"/>
  <c r="AO220" i="11"/>
  <c r="BB220" i="11"/>
  <c r="AN220" i="11"/>
  <c r="BA245" i="11"/>
  <c r="AZ245" i="11"/>
  <c r="BC245" i="11"/>
  <c r="BD245" i="11"/>
  <c r="BB245" i="11"/>
  <c r="AQ245" i="11"/>
  <c r="AP245" i="11"/>
  <c r="BE245" i="11"/>
  <c r="AO245" i="11"/>
  <c r="AN245" i="11"/>
  <c r="BC253" i="11"/>
  <c r="BB253" i="11"/>
  <c r="BE253" i="11"/>
  <c r="BA253" i="11"/>
  <c r="AZ253" i="11"/>
  <c r="BD253" i="11"/>
  <c r="AQ253" i="11"/>
  <c r="AP253" i="11"/>
  <c r="AO253" i="11"/>
  <c r="AN253" i="11"/>
  <c r="BC285" i="11"/>
  <c r="BB285" i="11"/>
  <c r="BA285" i="11"/>
  <c r="BE285" i="11"/>
  <c r="AZ285" i="11"/>
  <c r="BD285" i="11"/>
  <c r="AQ285" i="11"/>
  <c r="AP285" i="11"/>
  <c r="AN285" i="11"/>
  <c r="AO285" i="11"/>
  <c r="BC350" i="11"/>
  <c r="BB350" i="11"/>
  <c r="BA350" i="11"/>
  <c r="BE350" i="11"/>
  <c r="AZ350" i="11"/>
  <c r="AQ350" i="11"/>
  <c r="AP350" i="11"/>
  <c r="BD350" i="11"/>
  <c r="AO350" i="11"/>
  <c r="AN350" i="11"/>
  <c r="BE125" i="11"/>
  <c r="BD125" i="11"/>
  <c r="BC125" i="11"/>
  <c r="AQ125" i="11"/>
  <c r="AP125" i="11"/>
  <c r="AZ125" i="11"/>
  <c r="BA125" i="11"/>
  <c r="AO125" i="11"/>
  <c r="AN125" i="11"/>
  <c r="BB125" i="11"/>
  <c r="BA191" i="11"/>
  <c r="BB191" i="11"/>
  <c r="AZ191" i="11"/>
  <c r="BD191" i="11"/>
  <c r="AN191" i="11"/>
  <c r="BC191" i="11"/>
  <c r="BE191" i="11"/>
  <c r="AP191" i="11"/>
  <c r="AQ191" i="11"/>
  <c r="AO191" i="11"/>
  <c r="BA215" i="11"/>
  <c r="BB215" i="11"/>
  <c r="AN215" i="11"/>
  <c r="BC215" i="11"/>
  <c r="AP215" i="11"/>
  <c r="BE215" i="11"/>
  <c r="BD215" i="11"/>
  <c r="AZ215" i="11"/>
  <c r="AQ215" i="11"/>
  <c r="AO215" i="11"/>
  <c r="BA231" i="11"/>
  <c r="BD231" i="11"/>
  <c r="BC231" i="11"/>
  <c r="BB231" i="11"/>
  <c r="AZ231" i="11"/>
  <c r="AN231" i="11"/>
  <c r="AP231" i="11"/>
  <c r="BE231" i="11"/>
  <c r="AQ231" i="11"/>
  <c r="AO231" i="11"/>
  <c r="BA256" i="11"/>
  <c r="AZ256" i="11"/>
  <c r="BC256" i="11"/>
  <c r="BE256" i="11"/>
  <c r="AN256" i="11"/>
  <c r="BB256" i="11"/>
  <c r="AP256" i="11"/>
  <c r="BD256" i="11"/>
  <c r="AQ256" i="11"/>
  <c r="AO256" i="11"/>
  <c r="BA280" i="11"/>
  <c r="AZ280" i="11"/>
  <c r="BC280" i="11"/>
  <c r="BD280" i="11"/>
  <c r="BB280" i="11"/>
  <c r="AN280" i="11"/>
  <c r="BE280" i="11"/>
  <c r="AP280" i="11"/>
  <c r="AQ280" i="11"/>
  <c r="AO280" i="11"/>
  <c r="BA296" i="11"/>
  <c r="AZ296" i="11"/>
  <c r="BC296" i="11"/>
  <c r="BB296" i="11"/>
  <c r="BD296" i="11"/>
  <c r="AN296" i="11"/>
  <c r="BE296" i="11"/>
  <c r="AP296" i="11"/>
  <c r="AQ296" i="11"/>
  <c r="AO296" i="11"/>
  <c r="BA304" i="11"/>
  <c r="AZ304" i="11"/>
  <c r="BC304" i="11"/>
  <c r="BD304" i="11"/>
  <c r="AN304" i="11"/>
  <c r="BB304" i="11"/>
  <c r="AP304" i="11"/>
  <c r="BE304" i="11"/>
  <c r="AQ304" i="11"/>
  <c r="AO304" i="11"/>
  <c r="BE405" i="11"/>
  <c r="BA405" i="11"/>
  <c r="BD405" i="11"/>
  <c r="AZ405" i="11"/>
  <c r="BC405" i="11"/>
  <c r="BB405" i="11"/>
  <c r="AQ405" i="11"/>
  <c r="AP405" i="11"/>
  <c r="AO405" i="11"/>
  <c r="AN405" i="11"/>
  <c r="BE413" i="11"/>
  <c r="BA413" i="11"/>
  <c r="BD413" i="11"/>
  <c r="BB413" i="11"/>
  <c r="AZ413" i="11"/>
  <c r="AQ413" i="11"/>
  <c r="AP413" i="11"/>
  <c r="BC413" i="11"/>
  <c r="AO413" i="11"/>
  <c r="AN413" i="11"/>
  <c r="BE421" i="11"/>
  <c r="BA421" i="11"/>
  <c r="BD421" i="11"/>
  <c r="AZ421" i="11"/>
  <c r="BC421" i="11"/>
  <c r="BB421" i="11"/>
  <c r="AQ421" i="11"/>
  <c r="AP421" i="11"/>
  <c r="AO421" i="11"/>
  <c r="AN421" i="11"/>
  <c r="BE429" i="11"/>
  <c r="BD429" i="11"/>
  <c r="AZ429" i="11"/>
  <c r="BA429" i="11"/>
  <c r="BB429" i="11"/>
  <c r="AQ429" i="11"/>
  <c r="AP429" i="11"/>
  <c r="BC429" i="11"/>
  <c r="AO429" i="11"/>
  <c r="AN429" i="11"/>
  <c r="BE437" i="11"/>
  <c r="BD437" i="11"/>
  <c r="AZ437" i="11"/>
  <c r="BA437" i="11"/>
  <c r="BB437" i="11"/>
  <c r="AQ437" i="11"/>
  <c r="AP437" i="11"/>
  <c r="AO437" i="11"/>
  <c r="AN437" i="11"/>
  <c r="BC437" i="11"/>
  <c r="BE445" i="11"/>
  <c r="BD445" i="11"/>
  <c r="AZ445" i="11"/>
  <c r="BA445" i="11"/>
  <c r="BB445" i="11"/>
  <c r="BC445" i="11"/>
  <c r="AQ445" i="11"/>
  <c r="AP445" i="11"/>
  <c r="AO445" i="11"/>
  <c r="AN445" i="11"/>
  <c r="BE453" i="11"/>
  <c r="BD453" i="11"/>
  <c r="AZ453" i="11"/>
  <c r="BA453" i="11"/>
  <c r="BC453" i="11"/>
  <c r="BB453" i="11"/>
  <c r="AQ453" i="11"/>
  <c r="AP453" i="11"/>
  <c r="AO453" i="11"/>
  <c r="AN453" i="11"/>
  <c r="BE462" i="11"/>
  <c r="BD462" i="11"/>
  <c r="AZ462" i="11"/>
  <c r="BA462" i="11"/>
  <c r="BC462" i="11"/>
  <c r="AQ462" i="11"/>
  <c r="AP462" i="11"/>
  <c r="BB462" i="11"/>
  <c r="AO462" i="11"/>
  <c r="AN462" i="11"/>
  <c r="BE470" i="11"/>
  <c r="BD470" i="11"/>
  <c r="AZ470" i="11"/>
  <c r="BA470" i="11"/>
  <c r="BB470" i="11"/>
  <c r="BC470" i="11"/>
  <c r="AQ470" i="11"/>
  <c r="AP470" i="11"/>
  <c r="AO470" i="11"/>
  <c r="AN470" i="11"/>
  <c r="BE478" i="11"/>
  <c r="BD478" i="11"/>
  <c r="AZ478" i="11"/>
  <c r="BA478" i="11"/>
  <c r="BB478" i="11"/>
  <c r="BC478" i="11"/>
  <c r="AQ478" i="11"/>
  <c r="AP478" i="11"/>
  <c r="AO478" i="11"/>
  <c r="AN478" i="11"/>
  <c r="BB486" i="11"/>
  <c r="BA486" i="11"/>
  <c r="AZ486" i="11"/>
  <c r="BD486" i="11"/>
  <c r="BE486" i="11"/>
  <c r="BC486" i="11"/>
  <c r="AQ486" i="11"/>
  <c r="AP486" i="11"/>
  <c r="AO486" i="11"/>
  <c r="AN486" i="11"/>
  <c r="BB494" i="11"/>
  <c r="BA494" i="11"/>
  <c r="AZ494" i="11"/>
  <c r="BD494" i="11"/>
  <c r="BE494" i="11"/>
  <c r="BC494" i="11"/>
  <c r="AQ494" i="11"/>
  <c r="AP494" i="11"/>
  <c r="AO494" i="11"/>
  <c r="AN494" i="11"/>
  <c r="BB502" i="11"/>
  <c r="BA502" i="11"/>
  <c r="AZ502" i="11"/>
  <c r="BD502" i="11"/>
  <c r="BE502" i="11"/>
  <c r="BC502" i="11"/>
  <c r="AN502" i="11"/>
  <c r="AP502" i="11"/>
  <c r="AO502" i="11"/>
  <c r="AQ502" i="11"/>
  <c r="BB510" i="11"/>
  <c r="BA510" i="11"/>
  <c r="AZ510" i="11"/>
  <c r="BD510" i="11"/>
  <c r="BE510" i="11"/>
  <c r="BC510" i="11"/>
  <c r="AN510" i="11"/>
  <c r="AQ510" i="11"/>
  <c r="AP510" i="11"/>
  <c r="AO510" i="11"/>
  <c r="BB518" i="11"/>
  <c r="BA518" i="11"/>
  <c r="AZ518" i="11"/>
  <c r="BD518" i="11"/>
  <c r="BE518" i="11"/>
  <c r="BC518" i="11"/>
  <c r="AN518" i="11"/>
  <c r="AQ518" i="11"/>
  <c r="AP518" i="11"/>
  <c r="AO518" i="11"/>
  <c r="BB526" i="11"/>
  <c r="BA526" i="11"/>
  <c r="AZ526" i="11"/>
  <c r="BD526" i="11"/>
  <c r="BE526" i="11"/>
  <c r="BC526" i="11"/>
  <c r="AN526" i="11"/>
  <c r="AQ526" i="11"/>
  <c r="AP526" i="11"/>
  <c r="AO526" i="11"/>
  <c r="BJ96" i="11"/>
  <c r="BK96" i="11" s="1"/>
  <c r="BA96" i="11"/>
  <c r="AZ96" i="11"/>
  <c r="BE96" i="11"/>
  <c r="AP96" i="11"/>
  <c r="AQ96" i="11"/>
  <c r="BC96" i="11"/>
  <c r="BD96" i="11"/>
  <c r="AN96" i="11"/>
  <c r="BB96" i="11"/>
  <c r="AO96" i="11"/>
  <c r="BJ80" i="11"/>
  <c r="BK80" i="11" s="1"/>
  <c r="BA80" i="11"/>
  <c r="AZ80" i="11"/>
  <c r="BE80" i="11"/>
  <c r="AP80" i="11"/>
  <c r="AQ80" i="11"/>
  <c r="BC80" i="11"/>
  <c r="BD80" i="11"/>
  <c r="AN80" i="11"/>
  <c r="AO80" i="11"/>
  <c r="BB80" i="11"/>
  <c r="BJ64" i="11"/>
  <c r="BK64" i="11" s="1"/>
  <c r="BA64" i="11"/>
  <c r="AZ64" i="11"/>
  <c r="BE64" i="11"/>
  <c r="AP64" i="11"/>
  <c r="AQ64" i="11"/>
  <c r="BC64" i="11"/>
  <c r="BD64" i="11"/>
  <c r="AN64" i="11"/>
  <c r="BB64" i="11"/>
  <c r="AO64" i="11"/>
  <c r="BA134" i="11"/>
  <c r="BD134" i="11"/>
  <c r="BC134" i="11"/>
  <c r="BB134" i="11"/>
  <c r="AN134" i="11"/>
  <c r="BE134" i="11"/>
  <c r="AP134" i="11"/>
  <c r="AZ134" i="11"/>
  <c r="AQ134" i="11"/>
  <c r="AO134" i="11"/>
  <c r="BA110" i="11"/>
  <c r="BE110" i="11"/>
  <c r="BD110" i="11"/>
  <c r="BC110" i="11"/>
  <c r="AN110" i="11"/>
  <c r="BB110" i="11"/>
  <c r="AZ110" i="11"/>
  <c r="AP110" i="11"/>
  <c r="AQ110" i="11"/>
  <c r="AO110" i="11"/>
  <c r="BE174" i="11"/>
  <c r="BD174" i="11"/>
  <c r="BA174" i="11"/>
  <c r="AZ174" i="11"/>
  <c r="BC174" i="11"/>
  <c r="AQ174" i="11"/>
  <c r="BB174" i="11"/>
  <c r="AP174" i="11"/>
  <c r="AO174" i="11"/>
  <c r="AN174" i="11"/>
  <c r="BE198" i="11"/>
  <c r="BD198" i="11"/>
  <c r="BA198" i="11"/>
  <c r="AQ198" i="11"/>
  <c r="AP198" i="11"/>
  <c r="BB198" i="11"/>
  <c r="AO198" i="11"/>
  <c r="AN198" i="11"/>
  <c r="BC198" i="11"/>
  <c r="AZ198" i="11"/>
  <c r="BE206" i="11"/>
  <c r="BD206" i="11"/>
  <c r="BA206" i="11"/>
  <c r="AZ206" i="11"/>
  <c r="BC206" i="11"/>
  <c r="AQ206" i="11"/>
  <c r="AP206" i="11"/>
  <c r="BB206" i="11"/>
  <c r="AO206" i="11"/>
  <c r="AN206" i="11"/>
  <c r="BE238" i="11"/>
  <c r="BD238" i="11"/>
  <c r="BA238" i="11"/>
  <c r="AZ238" i="11"/>
  <c r="BC238" i="11"/>
  <c r="AQ238" i="11"/>
  <c r="BB238" i="11"/>
  <c r="AP238" i="11"/>
  <c r="AO238" i="11"/>
  <c r="AN238" i="11"/>
  <c r="BA255" i="11"/>
  <c r="BC255" i="11"/>
  <c r="BB255" i="11"/>
  <c r="BE255" i="11"/>
  <c r="BD255" i="11"/>
  <c r="AQ255" i="11"/>
  <c r="AP255" i="11"/>
  <c r="AZ255" i="11"/>
  <c r="AO255" i="11"/>
  <c r="AN255" i="11"/>
  <c r="BA271" i="11"/>
  <c r="BD271" i="11"/>
  <c r="BC271" i="11"/>
  <c r="BB271" i="11"/>
  <c r="BE271" i="11"/>
  <c r="AQ271" i="11"/>
  <c r="AZ271" i="11"/>
  <c r="AP271" i="11"/>
  <c r="AO271" i="11"/>
  <c r="AN271" i="11"/>
  <c r="BE287" i="11"/>
  <c r="BA287" i="11"/>
  <c r="AZ287" i="11"/>
  <c r="BD287" i="11"/>
  <c r="BC287" i="11"/>
  <c r="BB287" i="11"/>
  <c r="AQ287" i="11"/>
  <c r="AP287" i="11"/>
  <c r="AO287" i="11"/>
  <c r="AN287" i="11"/>
  <c r="BE303" i="11"/>
  <c r="BA303" i="11"/>
  <c r="AZ303" i="11"/>
  <c r="BD303" i="11"/>
  <c r="BC303" i="11"/>
  <c r="BB303" i="11"/>
  <c r="AQ303" i="11"/>
  <c r="AP303" i="11"/>
  <c r="AO303" i="11"/>
  <c r="AN303" i="11"/>
  <c r="BE311" i="11"/>
  <c r="BA311" i="11"/>
  <c r="AZ311" i="11"/>
  <c r="BD311" i="11"/>
  <c r="BC311" i="11"/>
  <c r="BB311" i="11"/>
  <c r="AQ311" i="11"/>
  <c r="AP311" i="11"/>
  <c r="AO311" i="11"/>
  <c r="AN311" i="11"/>
  <c r="BE320" i="11"/>
  <c r="BA320" i="11"/>
  <c r="AZ320" i="11"/>
  <c r="BD320" i="11"/>
  <c r="BC320" i="11"/>
  <c r="AQ320" i="11"/>
  <c r="AP320" i="11"/>
  <c r="AO320" i="11"/>
  <c r="AN320" i="11"/>
  <c r="BB320" i="11"/>
  <c r="BE352" i="11"/>
  <c r="BA352" i="11"/>
  <c r="AZ352" i="11"/>
  <c r="BD352" i="11"/>
  <c r="BC352" i="11"/>
  <c r="BB352" i="11"/>
  <c r="AQ352" i="11"/>
  <c r="AP352" i="11"/>
  <c r="AO352" i="11"/>
  <c r="AN352" i="11"/>
  <c r="BJ90" i="11"/>
  <c r="BK90" i="11" s="1"/>
  <c r="BE90" i="11"/>
  <c r="BA90" i="11"/>
  <c r="BC90" i="11"/>
  <c r="AP90" i="11"/>
  <c r="AQ90" i="11"/>
  <c r="AZ90" i="11"/>
  <c r="AN90" i="11"/>
  <c r="BD90" i="11"/>
  <c r="BB90" i="11"/>
  <c r="AO90" i="11"/>
  <c r="BJ74" i="11"/>
  <c r="BK74" i="11" s="1"/>
  <c r="BE74" i="11"/>
  <c r="BA74" i="11"/>
  <c r="BC74" i="11"/>
  <c r="AP74" i="11"/>
  <c r="AQ74" i="11"/>
  <c r="AZ74" i="11"/>
  <c r="AN74" i="11"/>
  <c r="BB74" i="11"/>
  <c r="BD74" i="11"/>
  <c r="AO74" i="11"/>
  <c r="BJ50" i="11"/>
  <c r="BK50" i="11" s="1"/>
  <c r="BE50" i="11"/>
  <c r="BA50" i="11"/>
  <c r="BC50" i="11"/>
  <c r="AP50" i="11"/>
  <c r="AQ50" i="11"/>
  <c r="AZ50" i="11"/>
  <c r="AN50" i="11"/>
  <c r="BD50" i="11"/>
  <c r="AO50" i="11"/>
  <c r="BB50" i="11"/>
  <c r="BJ34" i="11"/>
  <c r="BK34" i="11" s="1"/>
  <c r="BE34" i="11"/>
  <c r="BA34" i="11"/>
  <c r="BC34" i="11"/>
  <c r="AQ34" i="11"/>
  <c r="AZ34" i="11"/>
  <c r="AO34" i="11"/>
  <c r="BD34" i="11"/>
  <c r="BB34" i="11"/>
  <c r="AN34" i="11"/>
  <c r="AP34" i="11"/>
  <c r="BC144" i="11"/>
  <c r="BB144" i="11"/>
  <c r="BE144" i="11"/>
  <c r="BD144" i="11"/>
  <c r="AN144" i="11"/>
  <c r="BA144" i="11"/>
  <c r="AZ144" i="11"/>
  <c r="AP144" i="11"/>
  <c r="AO144" i="11"/>
  <c r="AQ144" i="11"/>
  <c r="BC136" i="11"/>
  <c r="BB136" i="11"/>
  <c r="BE136" i="11"/>
  <c r="BD136" i="11"/>
  <c r="BA136" i="11"/>
  <c r="AZ136" i="11"/>
  <c r="AN136" i="11"/>
  <c r="AP136" i="11"/>
  <c r="AQ136" i="11"/>
  <c r="AO136" i="11"/>
  <c r="BC112" i="11"/>
  <c r="BB112" i="11"/>
  <c r="BE112" i="11"/>
  <c r="AN112" i="11"/>
  <c r="AZ112" i="11"/>
  <c r="AP112" i="11"/>
  <c r="BD112" i="11"/>
  <c r="BA112" i="11"/>
  <c r="AO112" i="11"/>
  <c r="AQ112" i="11"/>
  <c r="BC104" i="11"/>
  <c r="BB104" i="11"/>
  <c r="BE104" i="11"/>
  <c r="BD104" i="11"/>
  <c r="BA104" i="11"/>
  <c r="AN104" i="11"/>
  <c r="AP104" i="11"/>
  <c r="AO104" i="11"/>
  <c r="AQ104" i="11"/>
  <c r="AZ104" i="11"/>
  <c r="BA188" i="11"/>
  <c r="AZ188" i="11"/>
  <c r="BC188" i="11"/>
  <c r="BE188" i="11"/>
  <c r="BD188" i="11"/>
  <c r="BB188" i="11"/>
  <c r="AQ188" i="11"/>
  <c r="AP188" i="11"/>
  <c r="AO188" i="11"/>
  <c r="AN188" i="11"/>
  <c r="BA204" i="11"/>
  <c r="AZ204" i="11"/>
  <c r="BC204" i="11"/>
  <c r="BD204" i="11"/>
  <c r="AQ204" i="11"/>
  <c r="BE204" i="11"/>
  <c r="AP204" i="11"/>
  <c r="BB204" i="11"/>
  <c r="AN204" i="11"/>
  <c r="AO204" i="11"/>
  <c r="BC293" i="11"/>
  <c r="BB293" i="11"/>
  <c r="BA293" i="11"/>
  <c r="BE293" i="11"/>
  <c r="AZ293" i="11"/>
  <c r="BD293" i="11"/>
  <c r="AQ293" i="11"/>
  <c r="AP293" i="11"/>
  <c r="AO293" i="11"/>
  <c r="AN293" i="11"/>
  <c r="BC301" i="11"/>
  <c r="BB301" i="11"/>
  <c r="BA301" i="11"/>
  <c r="BE301" i="11"/>
  <c r="AZ301" i="11"/>
  <c r="BD301" i="11"/>
  <c r="AQ301" i="11"/>
  <c r="AP301" i="11"/>
  <c r="AO301" i="11"/>
  <c r="AN301" i="11"/>
  <c r="BC318" i="11"/>
  <c r="BB318" i="11"/>
  <c r="BA318" i="11"/>
  <c r="BE318" i="11"/>
  <c r="AZ318" i="11"/>
  <c r="BD318" i="11"/>
  <c r="AQ318" i="11"/>
  <c r="AP318" i="11"/>
  <c r="AO318" i="11"/>
  <c r="AN318" i="11"/>
  <c r="BC326" i="11"/>
  <c r="BB326" i="11"/>
  <c r="BA326" i="11"/>
  <c r="BE326" i="11"/>
  <c r="AZ326" i="11"/>
  <c r="BD326" i="11"/>
  <c r="AQ326" i="11"/>
  <c r="AP326" i="11"/>
  <c r="AN326" i="11"/>
  <c r="AO326" i="11"/>
  <c r="BC342" i="11"/>
  <c r="BB342" i="11"/>
  <c r="BA342" i="11"/>
  <c r="BE342" i="11"/>
  <c r="AZ342" i="11"/>
  <c r="BD342" i="11"/>
  <c r="AQ342" i="11"/>
  <c r="AP342" i="11"/>
  <c r="AO342" i="11"/>
  <c r="AN342" i="11"/>
  <c r="BC366" i="11"/>
  <c r="BB366" i="11"/>
  <c r="BA366" i="11"/>
  <c r="BE366" i="11"/>
  <c r="AZ366" i="11"/>
  <c r="AQ366" i="11"/>
  <c r="BD366" i="11"/>
  <c r="AP366" i="11"/>
  <c r="AO366" i="11"/>
  <c r="AN366" i="11"/>
  <c r="BC399" i="11"/>
  <c r="BB399" i="11"/>
  <c r="BA399" i="11"/>
  <c r="BE399" i="11"/>
  <c r="AZ399" i="11"/>
  <c r="BD399" i="11"/>
  <c r="AQ399" i="11"/>
  <c r="AP399" i="11"/>
  <c r="AO399" i="11"/>
  <c r="AN399" i="11"/>
  <c r="BC415" i="11"/>
  <c r="BB415" i="11"/>
  <c r="BA415" i="11"/>
  <c r="BE415" i="11"/>
  <c r="AZ415" i="11"/>
  <c r="AQ415" i="11"/>
  <c r="AP415" i="11"/>
  <c r="AN415" i="11"/>
  <c r="AO415" i="11"/>
  <c r="BD415" i="11"/>
  <c r="BB472" i="11"/>
  <c r="BA472" i="11"/>
  <c r="AZ472" i="11"/>
  <c r="BD472" i="11"/>
  <c r="BE472" i="11"/>
  <c r="BC472" i="11"/>
  <c r="AQ472" i="11"/>
  <c r="AP472" i="11"/>
  <c r="AO472" i="11"/>
  <c r="AN472" i="11"/>
  <c r="BE504" i="11"/>
  <c r="BD504" i="11"/>
  <c r="AZ504" i="11"/>
  <c r="BC504" i="11"/>
  <c r="BB504" i="11"/>
  <c r="BA504" i="11"/>
  <c r="AN504" i="11"/>
  <c r="AQ504" i="11"/>
  <c r="AP504" i="11"/>
  <c r="AO504" i="11"/>
  <c r="BE520" i="11"/>
  <c r="BD520" i="11"/>
  <c r="AZ520" i="11"/>
  <c r="BC520" i="11"/>
  <c r="BB520" i="11"/>
  <c r="BA520" i="11"/>
  <c r="AN520" i="11"/>
  <c r="AP520" i="11"/>
  <c r="AO520" i="11"/>
  <c r="AQ520" i="11"/>
  <c r="BE157" i="11"/>
  <c r="BD157" i="11"/>
  <c r="BC157" i="11"/>
  <c r="BB157" i="11"/>
  <c r="BA157" i="11"/>
  <c r="AQ157" i="11"/>
  <c r="AZ157" i="11"/>
  <c r="AP157" i="11"/>
  <c r="AO157" i="11"/>
  <c r="AN157" i="11"/>
  <c r="BE149" i="11"/>
  <c r="BD149" i="11"/>
  <c r="BC149" i="11"/>
  <c r="BB149" i="11"/>
  <c r="BA149" i="11"/>
  <c r="AZ149" i="11"/>
  <c r="AQ149" i="11"/>
  <c r="AP149" i="11"/>
  <c r="AO149" i="11"/>
  <c r="AN149" i="11"/>
  <c r="BA175" i="11"/>
  <c r="BE175" i="11"/>
  <c r="BD175" i="11"/>
  <c r="BC175" i="11"/>
  <c r="AN175" i="11"/>
  <c r="BB175" i="11"/>
  <c r="AZ175" i="11"/>
  <c r="AP175" i="11"/>
  <c r="AQ175" i="11"/>
  <c r="AO175" i="11"/>
  <c r="BA223" i="11"/>
  <c r="BB223" i="11"/>
  <c r="AZ223" i="11"/>
  <c r="BD223" i="11"/>
  <c r="AN223" i="11"/>
  <c r="BE223" i="11"/>
  <c r="AP223" i="11"/>
  <c r="BC223" i="11"/>
  <c r="AQ223" i="11"/>
  <c r="AO223" i="11"/>
  <c r="BA264" i="11"/>
  <c r="AZ264" i="11"/>
  <c r="BC264" i="11"/>
  <c r="BD264" i="11"/>
  <c r="BE264" i="11"/>
  <c r="AN264" i="11"/>
  <c r="AP264" i="11"/>
  <c r="BB264" i="11"/>
  <c r="AQ264" i="11"/>
  <c r="AO264" i="11"/>
  <c r="BA288" i="11"/>
  <c r="AZ288" i="11"/>
  <c r="BC288" i="11"/>
  <c r="BB288" i="11"/>
  <c r="BE288" i="11"/>
  <c r="AN288" i="11"/>
  <c r="AP288" i="11"/>
  <c r="BD288" i="11"/>
  <c r="AQ288" i="11"/>
  <c r="AO288" i="11"/>
  <c r="BA312" i="11"/>
  <c r="AZ312" i="11"/>
  <c r="BC312" i="11"/>
  <c r="BB312" i="11"/>
  <c r="BE312" i="11"/>
  <c r="BD312" i="11"/>
  <c r="AN312" i="11"/>
  <c r="AP312" i="11"/>
  <c r="AQ312" i="11"/>
  <c r="AO312" i="11"/>
  <c r="BC213" i="11"/>
  <c r="BB213" i="11"/>
  <c r="BE213" i="11"/>
  <c r="AZ213" i="11"/>
  <c r="AN213" i="11"/>
  <c r="BD213" i="11"/>
  <c r="BA213" i="11"/>
  <c r="AP213" i="11"/>
  <c r="AQ213" i="11"/>
  <c r="AO213" i="11"/>
  <c r="BC221" i="11"/>
  <c r="BB221" i="11"/>
  <c r="BE221" i="11"/>
  <c r="AZ221" i="11"/>
  <c r="BD221" i="11"/>
  <c r="AN221" i="11"/>
  <c r="BA221" i="11"/>
  <c r="AP221" i="11"/>
  <c r="AO221" i="11"/>
  <c r="AQ221" i="11"/>
  <c r="BC229" i="11"/>
  <c r="BB229" i="11"/>
  <c r="BE229" i="11"/>
  <c r="BD229" i="11"/>
  <c r="BA229" i="11"/>
  <c r="AZ229" i="11"/>
  <c r="AN229" i="11"/>
  <c r="AP229" i="11"/>
  <c r="AO229" i="11"/>
  <c r="AQ229" i="11"/>
  <c r="BC237" i="11"/>
  <c r="BB237" i="11"/>
  <c r="BE237" i="11"/>
  <c r="BD237" i="11"/>
  <c r="AN237" i="11"/>
  <c r="AP237" i="11"/>
  <c r="BA237" i="11"/>
  <c r="AZ237" i="11"/>
  <c r="AQ237" i="11"/>
  <c r="AO237" i="11"/>
  <c r="BC246" i="11"/>
  <c r="BB246" i="11"/>
  <c r="BE246" i="11"/>
  <c r="AZ246" i="11"/>
  <c r="AN246" i="11"/>
  <c r="BA246" i="11"/>
  <c r="AP246" i="11"/>
  <c r="AQ246" i="11"/>
  <c r="AO246" i="11"/>
  <c r="BD246" i="11"/>
  <c r="BE254" i="11"/>
  <c r="BD254" i="11"/>
  <c r="AZ254" i="11"/>
  <c r="BC254" i="11"/>
  <c r="BB254" i="11"/>
  <c r="BA254" i="11"/>
  <c r="AN254" i="11"/>
  <c r="AP254" i="11"/>
  <c r="AO254" i="11"/>
  <c r="AQ254" i="11"/>
  <c r="BE262" i="11"/>
  <c r="BD262" i="11"/>
  <c r="AZ262" i="11"/>
  <c r="BC262" i="11"/>
  <c r="BB262" i="11"/>
  <c r="BA262" i="11"/>
  <c r="AN262" i="11"/>
  <c r="AP262" i="11"/>
  <c r="AO262" i="11"/>
  <c r="AQ262" i="11"/>
  <c r="BE270" i="11"/>
  <c r="BD270" i="11"/>
  <c r="BB270" i="11"/>
  <c r="BC270" i="11"/>
  <c r="BA270" i="11"/>
  <c r="AZ270" i="11"/>
  <c r="AN270" i="11"/>
  <c r="AP270" i="11"/>
  <c r="AO270" i="11"/>
  <c r="AQ270" i="11"/>
  <c r="BE278" i="11"/>
  <c r="BD278" i="11"/>
  <c r="BC278" i="11"/>
  <c r="BB278" i="11"/>
  <c r="AZ278" i="11"/>
  <c r="AN278" i="11"/>
  <c r="AP278" i="11"/>
  <c r="AO278" i="11"/>
  <c r="BA278" i="11"/>
  <c r="AQ278" i="11"/>
  <c r="BE286" i="11"/>
  <c r="BD286" i="11"/>
  <c r="BC286" i="11"/>
  <c r="BB286" i="11"/>
  <c r="BA286" i="11"/>
  <c r="AZ286" i="11"/>
  <c r="AN286" i="11"/>
  <c r="AP286" i="11"/>
  <c r="AQ286" i="11"/>
  <c r="AO286" i="11"/>
  <c r="BE294" i="11"/>
  <c r="BD294" i="11"/>
  <c r="BC294" i="11"/>
  <c r="BB294" i="11"/>
  <c r="BA294" i="11"/>
  <c r="AZ294" i="11"/>
  <c r="AN294" i="11"/>
  <c r="AP294" i="11"/>
  <c r="AO294" i="11"/>
  <c r="AQ294" i="11"/>
  <c r="BE302" i="11"/>
  <c r="BD302" i="11"/>
  <c r="BC302" i="11"/>
  <c r="BB302" i="11"/>
  <c r="BA302" i="11"/>
  <c r="AN302" i="11"/>
  <c r="AP302" i="11"/>
  <c r="AZ302" i="11"/>
  <c r="AO302" i="11"/>
  <c r="AQ302" i="11"/>
  <c r="BE310" i="11"/>
  <c r="BD310" i="11"/>
  <c r="BC310" i="11"/>
  <c r="BB310" i="11"/>
  <c r="AZ310" i="11"/>
  <c r="AN310" i="11"/>
  <c r="BA310" i="11"/>
  <c r="AP310" i="11"/>
  <c r="AQ310" i="11"/>
  <c r="AO310" i="11"/>
  <c r="BE319" i="11"/>
  <c r="BD319" i="11"/>
  <c r="BC319" i="11"/>
  <c r="BB319" i="11"/>
  <c r="AN319" i="11"/>
  <c r="AZ319" i="11"/>
  <c r="AP319" i="11"/>
  <c r="BA319" i="11"/>
  <c r="AO319" i="11"/>
  <c r="AQ319" i="11"/>
  <c r="BE327" i="11"/>
  <c r="BD327" i="11"/>
  <c r="BC327" i="11"/>
  <c r="BB327" i="11"/>
  <c r="AZ327" i="11"/>
  <c r="BA327" i="11"/>
  <c r="AN327" i="11"/>
  <c r="AP327" i="11"/>
  <c r="AO327" i="11"/>
  <c r="AQ327" i="11"/>
  <c r="BE335" i="11"/>
  <c r="BD335" i="11"/>
  <c r="BC335" i="11"/>
  <c r="BB335" i="11"/>
  <c r="BA335" i="11"/>
  <c r="AZ335" i="11"/>
  <c r="AN335" i="11"/>
  <c r="AP335" i="11"/>
  <c r="AQ335" i="11"/>
  <c r="AO335" i="11"/>
  <c r="BE343" i="11"/>
  <c r="BD343" i="11"/>
  <c r="BC343" i="11"/>
  <c r="BB343" i="11"/>
  <c r="AZ343" i="11"/>
  <c r="BA343" i="11"/>
  <c r="AN343" i="11"/>
  <c r="AP343" i="11"/>
  <c r="AO343" i="11"/>
  <c r="AQ343" i="11"/>
  <c r="BE351" i="11"/>
  <c r="BD351" i="11"/>
  <c r="BC351" i="11"/>
  <c r="BB351" i="11"/>
  <c r="BA351" i="11"/>
  <c r="AZ351" i="11"/>
  <c r="AN351" i="11"/>
  <c r="AP351" i="11"/>
  <c r="AO351" i="11"/>
  <c r="AQ351" i="11"/>
  <c r="BE359" i="11"/>
  <c r="BD359" i="11"/>
  <c r="BC359" i="11"/>
  <c r="BB359" i="11"/>
  <c r="BA359" i="11"/>
  <c r="AN359" i="11"/>
  <c r="AZ359" i="11"/>
  <c r="AP359" i="11"/>
  <c r="AO359" i="11"/>
  <c r="AQ359" i="11"/>
  <c r="BE367" i="11"/>
  <c r="BD367" i="11"/>
  <c r="BC367" i="11"/>
  <c r="BB367" i="11"/>
  <c r="BA367" i="11"/>
  <c r="AN367" i="11"/>
  <c r="AZ367" i="11"/>
  <c r="AP367" i="11"/>
  <c r="AO367" i="11"/>
  <c r="AQ367" i="11"/>
  <c r="BE375" i="11"/>
  <c r="BD375" i="11"/>
  <c r="BC375" i="11"/>
  <c r="BB375" i="11"/>
  <c r="BA375" i="11"/>
  <c r="AN375" i="11"/>
  <c r="AP375" i="11"/>
  <c r="AQ375" i="11"/>
  <c r="AO375" i="11"/>
  <c r="AZ375" i="11"/>
  <c r="BE383" i="11"/>
  <c r="BD383" i="11"/>
  <c r="BC383" i="11"/>
  <c r="BB383" i="11"/>
  <c r="BA383" i="11"/>
  <c r="AZ383" i="11"/>
  <c r="AN383" i="11"/>
  <c r="AP383" i="11"/>
  <c r="AO383" i="11"/>
  <c r="AQ383" i="11"/>
  <c r="BE392" i="11"/>
  <c r="BD392" i="11"/>
  <c r="BC392" i="11"/>
  <c r="BB392" i="11"/>
  <c r="AZ392" i="11"/>
  <c r="BA392" i="11"/>
  <c r="AN392" i="11"/>
  <c r="AP392" i="11"/>
  <c r="AO392" i="11"/>
  <c r="AQ392" i="11"/>
  <c r="BE400" i="11"/>
  <c r="BD400" i="11"/>
  <c r="BC400" i="11"/>
  <c r="BB400" i="11"/>
  <c r="BA400" i="11"/>
  <c r="AN400" i="11"/>
  <c r="AP400" i="11"/>
  <c r="AZ400" i="11"/>
  <c r="AO400" i="11"/>
  <c r="AQ400" i="11"/>
  <c r="BE408" i="11"/>
  <c r="BD408" i="11"/>
  <c r="BC408" i="11"/>
  <c r="BB408" i="11"/>
  <c r="AZ408" i="11"/>
  <c r="AN408" i="11"/>
  <c r="BA408" i="11"/>
  <c r="AP408" i="11"/>
  <c r="AQ408" i="11"/>
  <c r="AO408" i="11"/>
  <c r="BE416" i="11"/>
  <c r="BD416" i="11"/>
  <c r="BC416" i="11"/>
  <c r="BB416" i="11"/>
  <c r="BA416" i="11"/>
  <c r="AZ416" i="11"/>
  <c r="AN416" i="11"/>
  <c r="AP416" i="11"/>
  <c r="AO416" i="11"/>
  <c r="AQ416" i="11"/>
  <c r="BD424" i="11"/>
  <c r="BC424" i="11"/>
  <c r="BB424" i="11"/>
  <c r="BE424" i="11"/>
  <c r="BA424" i="11"/>
  <c r="AZ424" i="11"/>
  <c r="AN424" i="11"/>
  <c r="AP424" i="11"/>
  <c r="AO424" i="11"/>
  <c r="AQ424" i="11"/>
  <c r="BD432" i="11"/>
  <c r="BC432" i="11"/>
  <c r="BB432" i="11"/>
  <c r="BE432" i="11"/>
  <c r="AZ432" i="11"/>
  <c r="AN432" i="11"/>
  <c r="BA432" i="11"/>
  <c r="AP432" i="11"/>
  <c r="AO432" i="11"/>
  <c r="AQ432" i="11"/>
  <c r="BD440" i="11"/>
  <c r="BC440" i="11"/>
  <c r="BB440" i="11"/>
  <c r="BE440" i="11"/>
  <c r="BA440" i="11"/>
  <c r="AZ440" i="11"/>
  <c r="AN440" i="11"/>
  <c r="AP440" i="11"/>
  <c r="AQ440" i="11"/>
  <c r="AO440" i="11"/>
  <c r="BD448" i="11"/>
  <c r="BC448" i="11"/>
  <c r="BB448" i="11"/>
  <c r="BE448" i="11"/>
  <c r="AN448" i="11"/>
  <c r="BA448" i="11"/>
  <c r="AZ448" i="11"/>
  <c r="AP448" i="11"/>
  <c r="AO448" i="11"/>
  <c r="AQ448" i="11"/>
  <c r="BD456" i="11"/>
  <c r="BC456" i="11"/>
  <c r="BB456" i="11"/>
  <c r="BE456" i="11"/>
  <c r="AZ456" i="11"/>
  <c r="AN456" i="11"/>
  <c r="AP456" i="11"/>
  <c r="BA456" i="11"/>
  <c r="AO456" i="11"/>
  <c r="AQ456" i="11"/>
  <c r="BD465" i="11"/>
  <c r="BC465" i="11"/>
  <c r="BB465" i="11"/>
  <c r="BE465" i="11"/>
  <c r="AN465" i="11"/>
  <c r="AP465" i="11"/>
  <c r="AQ465" i="11"/>
  <c r="AO465" i="11"/>
  <c r="AZ465" i="11"/>
  <c r="BA465" i="11"/>
  <c r="BD473" i="11"/>
  <c r="BC473" i="11"/>
  <c r="BB473" i="11"/>
  <c r="BE473" i="11"/>
  <c r="BA473" i="11"/>
  <c r="AN473" i="11"/>
  <c r="AZ473" i="11"/>
  <c r="AP473" i="11"/>
  <c r="AO473" i="11"/>
  <c r="AQ473" i="11"/>
  <c r="BD481" i="11"/>
  <c r="BC481" i="11"/>
  <c r="BB481" i="11"/>
  <c r="BE481" i="11"/>
  <c r="AZ481" i="11"/>
  <c r="BA481" i="11"/>
  <c r="AN481" i="11"/>
  <c r="AP481" i="11"/>
  <c r="AO481" i="11"/>
  <c r="AQ481" i="11"/>
  <c r="AZ489" i="11"/>
  <c r="BB489" i="11"/>
  <c r="BC489" i="11"/>
  <c r="BD489" i="11"/>
  <c r="BA489" i="11"/>
  <c r="BE489" i="11"/>
  <c r="AN489" i="11"/>
  <c r="AP489" i="11"/>
  <c r="AQ489" i="11"/>
  <c r="AO489" i="11"/>
  <c r="AZ497" i="11"/>
  <c r="BB497" i="11"/>
  <c r="BC497" i="11"/>
  <c r="BE497" i="11"/>
  <c r="BD497" i="11"/>
  <c r="BA497" i="11"/>
  <c r="AP497" i="11"/>
  <c r="AN497" i="11"/>
  <c r="AQ497" i="11"/>
  <c r="AO497" i="11"/>
  <c r="AZ505" i="11"/>
  <c r="BB505" i="11"/>
  <c r="BC505" i="11"/>
  <c r="BD505" i="11"/>
  <c r="BE505" i="11"/>
  <c r="AP505" i="11"/>
  <c r="BA505" i="11"/>
  <c r="AN505" i="11"/>
  <c r="AQ505" i="11"/>
  <c r="AO505" i="11"/>
  <c r="AZ513" i="11"/>
  <c r="BB513" i="11"/>
  <c r="BC513" i="11"/>
  <c r="BE513" i="11"/>
  <c r="BD513" i="11"/>
  <c r="BA513" i="11"/>
  <c r="AP513" i="11"/>
  <c r="AO513" i="11"/>
  <c r="AN513" i="11"/>
  <c r="AQ513" i="11"/>
  <c r="AZ521" i="11"/>
  <c r="BB521" i="11"/>
  <c r="BC521" i="11"/>
  <c r="BD521" i="11"/>
  <c r="BA521" i="11"/>
  <c r="AP521" i="11"/>
  <c r="AO521" i="11"/>
  <c r="AN521" i="11"/>
  <c r="BE521" i="11"/>
  <c r="AQ521" i="11"/>
  <c r="BJ56" i="11"/>
  <c r="BK56" i="11" s="1"/>
  <c r="BA56" i="11"/>
  <c r="AZ56" i="11"/>
  <c r="BE56" i="11"/>
  <c r="AP56" i="11"/>
  <c r="BB56" i="11"/>
  <c r="AQ56" i="11"/>
  <c r="BD56" i="11"/>
  <c r="BC56" i="11"/>
  <c r="AN56" i="11"/>
  <c r="AO56" i="11"/>
  <c r="BJ32" i="11"/>
  <c r="BK32" i="11"/>
  <c r="BA32" i="11"/>
  <c r="AZ32" i="11"/>
  <c r="BE32" i="11"/>
  <c r="AQ32" i="11"/>
  <c r="BC32" i="11"/>
  <c r="BD32" i="11"/>
  <c r="AO32" i="11"/>
  <c r="BB32" i="11"/>
  <c r="AP32" i="11"/>
  <c r="AN32" i="11"/>
  <c r="BA166" i="11"/>
  <c r="BD166" i="11"/>
  <c r="BC166" i="11"/>
  <c r="BB166" i="11"/>
  <c r="AZ166" i="11"/>
  <c r="AN166" i="11"/>
  <c r="AP166" i="11"/>
  <c r="BE166" i="11"/>
  <c r="AQ166" i="11"/>
  <c r="AO166" i="11"/>
  <c r="BE182" i="11"/>
  <c r="BD182" i="11"/>
  <c r="BC182" i="11"/>
  <c r="BB182" i="11"/>
  <c r="BA182" i="11"/>
  <c r="AQ182" i="11"/>
  <c r="AP182" i="11"/>
  <c r="AZ182" i="11"/>
  <c r="AO182" i="11"/>
  <c r="AN182" i="11"/>
  <c r="BE230" i="11"/>
  <c r="BD230" i="11"/>
  <c r="BA230" i="11"/>
  <c r="BC230" i="11"/>
  <c r="AQ230" i="11"/>
  <c r="BB230" i="11"/>
  <c r="AP230" i="11"/>
  <c r="AZ230" i="11"/>
  <c r="AO230" i="11"/>
  <c r="AN230" i="11"/>
  <c r="BE247" i="11"/>
  <c r="BD247" i="11"/>
  <c r="BC247" i="11"/>
  <c r="BB247" i="11"/>
  <c r="BA247" i="11"/>
  <c r="AQ247" i="11"/>
  <c r="AP247" i="11"/>
  <c r="AO247" i="11"/>
  <c r="AZ247" i="11"/>
  <c r="AN247" i="11"/>
  <c r="BA263" i="11"/>
  <c r="BB263" i="11"/>
  <c r="BE263" i="11"/>
  <c r="BD263" i="11"/>
  <c r="BC263" i="11"/>
  <c r="AZ263" i="11"/>
  <c r="AQ263" i="11"/>
  <c r="AP263" i="11"/>
  <c r="AO263" i="11"/>
  <c r="AN263" i="11"/>
  <c r="BE279" i="11"/>
  <c r="BA279" i="11"/>
  <c r="AZ279" i="11"/>
  <c r="BD279" i="11"/>
  <c r="BB279" i="11"/>
  <c r="BC279" i="11"/>
  <c r="AQ279" i="11"/>
  <c r="AP279" i="11"/>
  <c r="AO279" i="11"/>
  <c r="AN279" i="11"/>
  <c r="BE344" i="11"/>
  <c r="BA344" i="11"/>
  <c r="AZ344" i="11"/>
  <c r="BD344" i="11"/>
  <c r="BB344" i="11"/>
  <c r="AQ344" i="11"/>
  <c r="AP344" i="11"/>
  <c r="BC344" i="11"/>
  <c r="AO344" i="11"/>
  <c r="AN344" i="11"/>
  <c r="BJ66" i="11"/>
  <c r="BK66" i="11" s="1"/>
  <c r="BE66" i="11"/>
  <c r="BA66" i="11"/>
  <c r="BC66" i="11"/>
  <c r="AP66" i="11"/>
  <c r="AQ66" i="11"/>
  <c r="AZ66" i="11"/>
  <c r="AN66" i="11"/>
  <c r="BB66" i="11"/>
  <c r="BD66" i="11"/>
  <c r="AO66" i="11"/>
  <c r="BJ42" i="11"/>
  <c r="BK42" i="11" s="1"/>
  <c r="BE42" i="11"/>
  <c r="BA42" i="11"/>
  <c r="BC42" i="11"/>
  <c r="AQ42" i="11"/>
  <c r="AZ42" i="11"/>
  <c r="AO42" i="11"/>
  <c r="BB42" i="11"/>
  <c r="BD42" i="11"/>
  <c r="AN42" i="11"/>
  <c r="AP42" i="11"/>
  <c r="BC168" i="11"/>
  <c r="BB168" i="11"/>
  <c r="BE168" i="11"/>
  <c r="BD168" i="11"/>
  <c r="BA168" i="11"/>
  <c r="AN168" i="11"/>
  <c r="AP168" i="11"/>
  <c r="AO168" i="11"/>
  <c r="AZ168" i="11"/>
  <c r="AQ168" i="11"/>
  <c r="BA180" i="11"/>
  <c r="AZ180" i="11"/>
  <c r="BC180" i="11"/>
  <c r="BD180" i="11"/>
  <c r="BB180" i="11"/>
  <c r="AQ180" i="11"/>
  <c r="AP180" i="11"/>
  <c r="BE180" i="11"/>
  <c r="AO180" i="11"/>
  <c r="AN180" i="11"/>
  <c r="BC261" i="11"/>
  <c r="BB261" i="11"/>
  <c r="BE261" i="11"/>
  <c r="AZ261" i="11"/>
  <c r="BD261" i="11"/>
  <c r="BA261" i="11"/>
  <c r="AQ261" i="11"/>
  <c r="AP261" i="11"/>
  <c r="AN261" i="11"/>
  <c r="AO261" i="11"/>
  <c r="BC269" i="11"/>
  <c r="BB269" i="11"/>
  <c r="BE269" i="11"/>
  <c r="BD269" i="11"/>
  <c r="BA269" i="11"/>
  <c r="AZ269" i="11"/>
  <c r="AQ269" i="11"/>
  <c r="AP269" i="11"/>
  <c r="AO269" i="11"/>
  <c r="AN269" i="11"/>
  <c r="BC334" i="11"/>
  <c r="BB334" i="11"/>
  <c r="BA334" i="11"/>
  <c r="BE334" i="11"/>
  <c r="AZ334" i="11"/>
  <c r="BD334" i="11"/>
  <c r="AQ334" i="11"/>
  <c r="AP334" i="11"/>
  <c r="AO334" i="11"/>
  <c r="AN334" i="11"/>
  <c r="BC358" i="11"/>
  <c r="BB358" i="11"/>
  <c r="BA358" i="11"/>
  <c r="BE358" i="11"/>
  <c r="AZ358" i="11"/>
  <c r="BD358" i="11"/>
  <c r="AQ358" i="11"/>
  <c r="AP358" i="11"/>
  <c r="AO358" i="11"/>
  <c r="AN358" i="11"/>
  <c r="BC391" i="11"/>
  <c r="BB391" i="11"/>
  <c r="BA391" i="11"/>
  <c r="BE391" i="11"/>
  <c r="AZ391" i="11"/>
  <c r="BD391" i="11"/>
  <c r="AQ391" i="11"/>
  <c r="AP391" i="11"/>
  <c r="AN391" i="11"/>
  <c r="AO391" i="11"/>
  <c r="BC407" i="11"/>
  <c r="BB407" i="11"/>
  <c r="BA407" i="11"/>
  <c r="BE407" i="11"/>
  <c r="AZ407" i="11"/>
  <c r="BD407" i="11"/>
  <c r="AQ407" i="11"/>
  <c r="AP407" i="11"/>
  <c r="AO407" i="11"/>
  <c r="AN407" i="11"/>
  <c r="BB439" i="11"/>
  <c r="BA439" i="11"/>
  <c r="AZ439" i="11"/>
  <c r="BD439" i="11"/>
  <c r="BE439" i="11"/>
  <c r="BC439" i="11"/>
  <c r="AQ439" i="11"/>
  <c r="AP439" i="11"/>
  <c r="AO439" i="11"/>
  <c r="AN439" i="11"/>
  <c r="BB447" i="11"/>
  <c r="BA447" i="11"/>
  <c r="AZ447" i="11"/>
  <c r="BD447" i="11"/>
  <c r="BE447" i="11"/>
  <c r="BC447" i="11"/>
  <c r="AQ447" i="11"/>
  <c r="AP447" i="11"/>
  <c r="AN447" i="11"/>
  <c r="AO447" i="11"/>
  <c r="BB455" i="11"/>
  <c r="BA455" i="11"/>
  <c r="AZ455" i="11"/>
  <c r="BD455" i="11"/>
  <c r="BE455" i="11"/>
  <c r="BC455" i="11"/>
  <c r="AQ455" i="11"/>
  <c r="AP455" i="11"/>
  <c r="AO455" i="11"/>
  <c r="AN455" i="11"/>
  <c r="BB464" i="11"/>
  <c r="BA464" i="11"/>
  <c r="AZ464" i="11"/>
  <c r="BD464" i="11"/>
  <c r="BE464" i="11"/>
  <c r="BC464" i="11"/>
  <c r="AQ464" i="11"/>
  <c r="AP464" i="11"/>
  <c r="AO464" i="11"/>
  <c r="AN464" i="11"/>
  <c r="BE488" i="11"/>
  <c r="BD488" i="11"/>
  <c r="AZ488" i="11"/>
  <c r="BC488" i="11"/>
  <c r="BB488" i="11"/>
  <c r="BA488" i="11"/>
  <c r="AQ488" i="11"/>
  <c r="AP488" i="11"/>
  <c r="AO488" i="11"/>
  <c r="AN488" i="11"/>
  <c r="BE496" i="11"/>
  <c r="BD496" i="11"/>
  <c r="AZ496" i="11"/>
  <c r="BC496" i="11"/>
  <c r="BB496" i="11"/>
  <c r="BA496" i="11"/>
  <c r="AQ496" i="11"/>
  <c r="AP496" i="11"/>
  <c r="AN496" i="11"/>
  <c r="AO496" i="11"/>
  <c r="BE512" i="11"/>
  <c r="BD512" i="11"/>
  <c r="AZ512" i="11"/>
  <c r="BC512" i="11"/>
  <c r="BB512" i="11"/>
  <c r="BA512" i="11"/>
  <c r="AN512" i="11"/>
  <c r="AP512" i="11"/>
  <c r="AO512" i="11"/>
  <c r="AQ512" i="11"/>
  <c r="BE528" i="11"/>
  <c r="BD528" i="11"/>
  <c r="AZ528" i="11"/>
  <c r="BC528" i="11"/>
  <c r="BB528" i="11"/>
  <c r="BA528" i="11"/>
  <c r="AN528" i="11"/>
  <c r="AP528" i="11"/>
  <c r="AO528" i="11"/>
  <c r="AQ528" i="11"/>
  <c r="BJ27" i="11"/>
  <c r="BK27" i="11" s="1"/>
  <c r="BE27" i="11"/>
  <c r="BD27" i="11"/>
  <c r="BB27" i="11"/>
  <c r="BC27" i="11"/>
  <c r="BA27" i="11"/>
  <c r="AN27" i="11"/>
  <c r="AO27" i="11"/>
  <c r="AP27" i="11"/>
  <c r="AQ27" i="11"/>
  <c r="AZ27" i="11"/>
  <c r="BJ95" i="11"/>
  <c r="BK95" i="11" s="1"/>
  <c r="AZ95" i="11"/>
  <c r="BB95" i="11"/>
  <c r="BC95" i="11"/>
  <c r="BE95" i="11"/>
  <c r="AN95" i="11"/>
  <c r="AO95" i="11"/>
  <c r="AP95" i="11"/>
  <c r="BD95" i="11"/>
  <c r="AQ95" i="11"/>
  <c r="BA95" i="11"/>
  <c r="BJ87" i="11"/>
  <c r="BK87" i="11" s="1"/>
  <c r="AZ87" i="11"/>
  <c r="BB87" i="11"/>
  <c r="BA87" i="11"/>
  <c r="BD87" i="11"/>
  <c r="AN87" i="11"/>
  <c r="BE87" i="11"/>
  <c r="AO87" i="11"/>
  <c r="BC87" i="11"/>
  <c r="AP87" i="11"/>
  <c r="AQ87" i="11"/>
  <c r="BJ79" i="11"/>
  <c r="BK79" i="11" s="1"/>
  <c r="AZ79" i="11"/>
  <c r="BB79" i="11"/>
  <c r="BC79" i="11"/>
  <c r="BE79" i="11"/>
  <c r="AN79" i="11"/>
  <c r="BD79" i="11"/>
  <c r="BA79" i="11"/>
  <c r="AO79" i="11"/>
  <c r="AP79" i="11"/>
  <c r="AQ79" i="11"/>
  <c r="BJ63" i="11"/>
  <c r="BK63" i="11" s="1"/>
  <c r="AZ63" i="11"/>
  <c r="BB63" i="11"/>
  <c r="BC63" i="11"/>
  <c r="BE63" i="11"/>
  <c r="AN63" i="11"/>
  <c r="AO63" i="11"/>
  <c r="BD63" i="11"/>
  <c r="AP63" i="11"/>
  <c r="BA63" i="11"/>
  <c r="AQ63" i="11"/>
  <c r="BJ39" i="11"/>
  <c r="BK39" i="11"/>
  <c r="AZ39" i="11"/>
  <c r="BB39" i="11"/>
  <c r="BA39" i="11"/>
  <c r="BD39" i="11"/>
  <c r="AN39" i="11"/>
  <c r="AO39" i="11"/>
  <c r="BE39" i="11"/>
  <c r="BC39" i="11"/>
  <c r="AP39" i="11"/>
  <c r="AQ39" i="11"/>
  <c r="BE141" i="11"/>
  <c r="BD141" i="11"/>
  <c r="BA141" i="11"/>
  <c r="AZ141" i="11"/>
  <c r="BC141" i="11"/>
  <c r="AQ141" i="11"/>
  <c r="AP141" i="11"/>
  <c r="AO141" i="11"/>
  <c r="AN141" i="11"/>
  <c r="BB141" i="11"/>
  <c r="BE101" i="11"/>
  <c r="BD101" i="11"/>
  <c r="BA101" i="11"/>
  <c r="AZ101" i="11"/>
  <c r="BC101" i="11"/>
  <c r="AQ101" i="11"/>
  <c r="BB101" i="11"/>
  <c r="AP101" i="11"/>
  <c r="AO101" i="11"/>
  <c r="AN101" i="11"/>
  <c r="BE356" i="11"/>
  <c r="BA356" i="11"/>
  <c r="BD356" i="11"/>
  <c r="AZ356" i="11"/>
  <c r="BC356" i="11"/>
  <c r="BB356" i="11"/>
  <c r="AQ356" i="11"/>
  <c r="AP356" i="11"/>
  <c r="AO356" i="11"/>
  <c r="AN356" i="11"/>
  <c r="BE364" i="11"/>
  <c r="BA364" i="11"/>
  <c r="BD364" i="11"/>
  <c r="BB364" i="11"/>
  <c r="AZ364" i="11"/>
  <c r="AQ364" i="11"/>
  <c r="BC364" i="11"/>
  <c r="AP364" i="11"/>
  <c r="AO364" i="11"/>
  <c r="AN364" i="11"/>
  <c r="BE372" i="11"/>
  <c r="BA372" i="11"/>
  <c r="BD372" i="11"/>
  <c r="BC372" i="11"/>
  <c r="BB372" i="11"/>
  <c r="AZ372" i="11"/>
  <c r="AQ372" i="11"/>
  <c r="AP372" i="11"/>
  <c r="AO372" i="11"/>
  <c r="AN372" i="11"/>
  <c r="BE380" i="11"/>
  <c r="BA380" i="11"/>
  <c r="BD380" i="11"/>
  <c r="BC380" i="11"/>
  <c r="BB380" i="11"/>
  <c r="AQ380" i="11"/>
  <c r="AZ380" i="11"/>
  <c r="AP380" i="11"/>
  <c r="AO380" i="11"/>
  <c r="AN380" i="11"/>
  <c r="BJ73" i="11"/>
  <c r="BK73" i="11" s="1"/>
  <c r="BA73" i="11"/>
  <c r="BD73" i="11"/>
  <c r="BB73" i="11"/>
  <c r="AN73" i="11"/>
  <c r="AZ73" i="11"/>
  <c r="AP73" i="11"/>
  <c r="BC73" i="11"/>
  <c r="BE73" i="11"/>
  <c r="AQ73" i="11"/>
  <c r="AO73" i="11"/>
  <c r="BJ41" i="11"/>
  <c r="BK41" i="11" s="1"/>
  <c r="BA41" i="11"/>
  <c r="BD41" i="11"/>
  <c r="AN41" i="11"/>
  <c r="BB41" i="11"/>
  <c r="AO41" i="11"/>
  <c r="BC41" i="11"/>
  <c r="AP41" i="11"/>
  <c r="AZ41" i="11"/>
  <c r="BE41" i="11"/>
  <c r="AQ41" i="11"/>
  <c r="BA167" i="11"/>
  <c r="AZ167" i="11"/>
  <c r="BC167" i="11"/>
  <c r="BB167" i="11"/>
  <c r="AQ167" i="11"/>
  <c r="AP167" i="11"/>
  <c r="BD167" i="11"/>
  <c r="AN167" i="11"/>
  <c r="BE167" i="11"/>
  <c r="AO167" i="11"/>
  <c r="BA151" i="11"/>
  <c r="AZ151" i="11"/>
  <c r="BC151" i="11"/>
  <c r="BE151" i="11"/>
  <c r="BD151" i="11"/>
  <c r="BB151" i="11"/>
  <c r="AQ151" i="11"/>
  <c r="AP151" i="11"/>
  <c r="AN151" i="11"/>
  <c r="AO151" i="11"/>
  <c r="BA143" i="11"/>
  <c r="AZ143" i="11"/>
  <c r="BC143" i="11"/>
  <c r="BB143" i="11"/>
  <c r="BE143" i="11"/>
  <c r="AQ143" i="11"/>
  <c r="AP143" i="11"/>
  <c r="BD143" i="11"/>
  <c r="AO143" i="11"/>
  <c r="AN143" i="11"/>
  <c r="BA135" i="11"/>
  <c r="AZ135" i="11"/>
  <c r="BC135" i="11"/>
  <c r="BB135" i="11"/>
  <c r="BE135" i="11"/>
  <c r="AQ135" i="11"/>
  <c r="BD135" i="11"/>
  <c r="AP135" i="11"/>
  <c r="AO135" i="11"/>
  <c r="AN135" i="11"/>
  <c r="BA119" i="11"/>
  <c r="AZ119" i="11"/>
  <c r="BC119" i="11"/>
  <c r="BE119" i="11"/>
  <c r="BD119" i="11"/>
  <c r="BB119" i="11"/>
  <c r="AQ119" i="11"/>
  <c r="AP119" i="11"/>
  <c r="AN119" i="11"/>
  <c r="AO119" i="11"/>
  <c r="BA111" i="11"/>
  <c r="AZ111" i="11"/>
  <c r="BC111" i="11"/>
  <c r="BB111" i="11"/>
  <c r="BE111" i="11"/>
  <c r="AQ111" i="11"/>
  <c r="AP111" i="11"/>
  <c r="AN111" i="11"/>
  <c r="BD111" i="11"/>
  <c r="AO111" i="11"/>
  <c r="BA103" i="11"/>
  <c r="AZ103" i="11"/>
  <c r="BC103" i="11"/>
  <c r="BB103" i="11"/>
  <c r="AQ103" i="11"/>
  <c r="AP103" i="11"/>
  <c r="BD103" i="11"/>
  <c r="AO103" i="11"/>
  <c r="BE103" i="11"/>
  <c r="AN103" i="11"/>
  <c r="BC181" i="11"/>
  <c r="BB181" i="11"/>
  <c r="BE181" i="11"/>
  <c r="AZ181" i="11"/>
  <c r="AN181" i="11"/>
  <c r="BA181" i="11"/>
  <c r="AP181" i="11"/>
  <c r="BD181" i="11"/>
  <c r="AO181" i="11"/>
  <c r="AQ181" i="11"/>
  <c r="BC189" i="11"/>
  <c r="BB189" i="11"/>
  <c r="BE189" i="11"/>
  <c r="AZ189" i="11"/>
  <c r="BD189" i="11"/>
  <c r="AN189" i="11"/>
  <c r="AP189" i="11"/>
  <c r="AO189" i="11"/>
  <c r="BA189" i="11"/>
  <c r="AQ189" i="11"/>
  <c r="BC205" i="11"/>
  <c r="BB205" i="11"/>
  <c r="BE205" i="11"/>
  <c r="BD205" i="11"/>
  <c r="BA205" i="11"/>
  <c r="AN205" i="11"/>
  <c r="AZ205" i="11"/>
  <c r="AP205" i="11"/>
  <c r="AQ205" i="11"/>
  <c r="AO205" i="11"/>
  <c r="BJ86" i="11"/>
  <c r="BK86" i="11" s="1"/>
  <c r="AZ86" i="11"/>
  <c r="BB86" i="11"/>
  <c r="BC86" i="11"/>
  <c r="BA86" i="11"/>
  <c r="BD86" i="11"/>
  <c r="AP86" i="11"/>
  <c r="AQ86" i="11"/>
  <c r="AN86" i="11"/>
  <c r="BE86" i="11"/>
  <c r="AO86" i="11"/>
  <c r="BJ78" i="11"/>
  <c r="BK78" i="11" s="1"/>
  <c r="AZ78" i="11"/>
  <c r="BB78" i="11"/>
  <c r="BC78" i="11"/>
  <c r="BA78" i="11"/>
  <c r="AP78" i="11"/>
  <c r="BE78" i="11"/>
  <c r="AQ78" i="11"/>
  <c r="AN78" i="11"/>
  <c r="BD78" i="11"/>
  <c r="AO78" i="11"/>
  <c r="BJ70" i="11"/>
  <c r="BK70" i="11" s="1"/>
  <c r="AZ70" i="11"/>
  <c r="BB70" i="11"/>
  <c r="BC70" i="11"/>
  <c r="BA70" i="11"/>
  <c r="BD70" i="11"/>
  <c r="AP70" i="11"/>
  <c r="AQ70" i="11"/>
  <c r="AN70" i="11"/>
  <c r="BE70" i="11"/>
  <c r="AO70" i="11"/>
  <c r="BJ38" i="11"/>
  <c r="BK38" i="11" s="1"/>
  <c r="AZ38" i="11"/>
  <c r="BB38" i="11"/>
  <c r="BC38" i="11"/>
  <c r="BA38" i="11"/>
  <c r="BD38" i="11"/>
  <c r="AQ38" i="11"/>
  <c r="AO38" i="11"/>
  <c r="BE38" i="11"/>
  <c r="AN38" i="11"/>
  <c r="AP38" i="11"/>
  <c r="BC164" i="11"/>
  <c r="BB164" i="11"/>
  <c r="BE164" i="11"/>
  <c r="BD164" i="11"/>
  <c r="BA164" i="11"/>
  <c r="AZ164" i="11"/>
  <c r="AN164" i="11"/>
  <c r="AP164" i="11"/>
  <c r="AO164" i="11"/>
  <c r="AQ164" i="11"/>
  <c r="BC148" i="11"/>
  <c r="BB148" i="11"/>
  <c r="BE148" i="11"/>
  <c r="AZ148" i="11"/>
  <c r="AN148" i="11"/>
  <c r="BD148" i="11"/>
  <c r="BA148" i="11"/>
  <c r="AP148" i="11"/>
  <c r="AQ148" i="11"/>
  <c r="AO148" i="11"/>
  <c r="BC116" i="11"/>
  <c r="BB116" i="11"/>
  <c r="BE116" i="11"/>
  <c r="AZ116" i="11"/>
  <c r="AN116" i="11"/>
  <c r="BA116" i="11"/>
  <c r="AP116" i="11"/>
  <c r="AO116" i="11"/>
  <c r="AQ116" i="11"/>
  <c r="BD116" i="11"/>
  <c r="BC100" i="11"/>
  <c r="BB100" i="11"/>
  <c r="BE100" i="11"/>
  <c r="BD100" i="11"/>
  <c r="BA100" i="11"/>
  <c r="AZ100" i="11"/>
  <c r="AN100" i="11"/>
  <c r="AP100" i="11"/>
  <c r="AO100" i="11"/>
  <c r="AQ100" i="11"/>
  <c r="BA192" i="11"/>
  <c r="AZ192" i="11"/>
  <c r="BC192" i="11"/>
  <c r="BE192" i="11"/>
  <c r="BD192" i="11"/>
  <c r="BB192" i="11"/>
  <c r="AQ192" i="11"/>
  <c r="AP192" i="11"/>
  <c r="AO192" i="11"/>
  <c r="AN192" i="11"/>
  <c r="BA216" i="11"/>
  <c r="AZ216" i="11"/>
  <c r="BC216" i="11"/>
  <c r="BE216" i="11"/>
  <c r="BD216" i="11"/>
  <c r="BB216" i="11"/>
  <c r="AQ216" i="11"/>
  <c r="AP216" i="11"/>
  <c r="AN216" i="11"/>
  <c r="AO216" i="11"/>
  <c r="BA224" i="11"/>
  <c r="AZ224" i="11"/>
  <c r="BC224" i="11"/>
  <c r="BE224" i="11"/>
  <c r="AQ224" i="11"/>
  <c r="AP224" i="11"/>
  <c r="BB224" i="11"/>
  <c r="AO224" i="11"/>
  <c r="BD224" i="11"/>
  <c r="AN224" i="11"/>
  <c r="BA240" i="11"/>
  <c r="AZ240" i="11"/>
  <c r="BC240" i="11"/>
  <c r="BB240" i="11"/>
  <c r="BE240" i="11"/>
  <c r="AQ240" i="11"/>
  <c r="AP240" i="11"/>
  <c r="BD240" i="11"/>
  <c r="AO240" i="11"/>
  <c r="AN240" i="11"/>
  <c r="BC257" i="11"/>
  <c r="BB257" i="11"/>
  <c r="BE257" i="11"/>
  <c r="BD257" i="11"/>
  <c r="BA257" i="11"/>
  <c r="AQ257" i="11"/>
  <c r="AP257" i="11"/>
  <c r="AO257" i="11"/>
  <c r="AZ257" i="11"/>
  <c r="AN257" i="11"/>
  <c r="BC265" i="11"/>
  <c r="BB265" i="11"/>
  <c r="BE265" i="11"/>
  <c r="BA265" i="11"/>
  <c r="AZ265" i="11"/>
  <c r="AQ265" i="11"/>
  <c r="AP265" i="11"/>
  <c r="BD265" i="11"/>
  <c r="AO265" i="11"/>
  <c r="AN265" i="11"/>
  <c r="BC273" i="11"/>
  <c r="BB273" i="11"/>
  <c r="BE273" i="11"/>
  <c r="BD273" i="11"/>
  <c r="BA273" i="11"/>
  <c r="AZ273" i="11"/>
  <c r="AQ273" i="11"/>
  <c r="AP273" i="11"/>
  <c r="AO273" i="11"/>
  <c r="AN273" i="11"/>
  <c r="BC281" i="11"/>
  <c r="BB281" i="11"/>
  <c r="BA281" i="11"/>
  <c r="BE281" i="11"/>
  <c r="BD281" i="11"/>
  <c r="AZ281" i="11"/>
  <c r="AQ281" i="11"/>
  <c r="AP281" i="11"/>
  <c r="AO281" i="11"/>
  <c r="AN281" i="11"/>
  <c r="BC289" i="11"/>
  <c r="BB289" i="11"/>
  <c r="BA289" i="11"/>
  <c r="BE289" i="11"/>
  <c r="BD289" i="11"/>
  <c r="AZ289" i="11"/>
  <c r="AQ289" i="11"/>
  <c r="AP289" i="11"/>
  <c r="AO289" i="11"/>
  <c r="AN289" i="11"/>
  <c r="BC297" i="11"/>
  <c r="BB297" i="11"/>
  <c r="BA297" i="11"/>
  <c r="BE297" i="11"/>
  <c r="BD297" i="11"/>
  <c r="AZ297" i="11"/>
  <c r="AQ297" i="11"/>
  <c r="AP297" i="11"/>
  <c r="AO297" i="11"/>
  <c r="AN297" i="11"/>
  <c r="BC305" i="11"/>
  <c r="BB305" i="11"/>
  <c r="BA305" i="11"/>
  <c r="BE305" i="11"/>
  <c r="BD305" i="11"/>
  <c r="AZ305" i="11"/>
  <c r="AQ305" i="11"/>
  <c r="AP305" i="11"/>
  <c r="AO305" i="11"/>
  <c r="AN305" i="11"/>
  <c r="BC314" i="11"/>
  <c r="BB314" i="11"/>
  <c r="BA314" i="11"/>
  <c r="BE314" i="11"/>
  <c r="BD314" i="11"/>
  <c r="AZ314" i="11"/>
  <c r="AQ314" i="11"/>
  <c r="AP314" i="11"/>
  <c r="AO314" i="11"/>
  <c r="AN314" i="11"/>
  <c r="BC322" i="11"/>
  <c r="BB322" i="11"/>
  <c r="BA322" i="11"/>
  <c r="BE322" i="11"/>
  <c r="BD322" i="11"/>
  <c r="AZ322" i="11"/>
  <c r="AQ322" i="11"/>
  <c r="AP322" i="11"/>
  <c r="AO322" i="11"/>
  <c r="AN322" i="11"/>
  <c r="BC330" i="11"/>
  <c r="BB330" i="11"/>
  <c r="BA330" i="11"/>
  <c r="BE330" i="11"/>
  <c r="BD330" i="11"/>
  <c r="AZ330" i="11"/>
  <c r="AQ330" i="11"/>
  <c r="AP330" i="11"/>
  <c r="AO330" i="11"/>
  <c r="AN330" i="11"/>
  <c r="BC338" i="11"/>
  <c r="BB338" i="11"/>
  <c r="BA338" i="11"/>
  <c r="BE338" i="11"/>
  <c r="BD338" i="11"/>
  <c r="AZ338" i="11"/>
  <c r="AQ338" i="11"/>
  <c r="AP338" i="11"/>
  <c r="AO338" i="11"/>
  <c r="AN338" i="11"/>
  <c r="BC346" i="11"/>
  <c r="BB346" i="11"/>
  <c r="BA346" i="11"/>
  <c r="BE346" i="11"/>
  <c r="BD346" i="11"/>
  <c r="AZ346" i="11"/>
  <c r="AQ346" i="11"/>
  <c r="AP346" i="11"/>
  <c r="AO346" i="11"/>
  <c r="AN346" i="11"/>
  <c r="BC354" i="11"/>
  <c r="BB354" i="11"/>
  <c r="BA354" i="11"/>
  <c r="BE354" i="11"/>
  <c r="BD354" i="11"/>
  <c r="AZ354" i="11"/>
  <c r="AQ354" i="11"/>
  <c r="AP354" i="11"/>
  <c r="AO354" i="11"/>
  <c r="AN354" i="11"/>
  <c r="BC362" i="11"/>
  <c r="BB362" i="11"/>
  <c r="BA362" i="11"/>
  <c r="BE362" i="11"/>
  <c r="BD362" i="11"/>
  <c r="AZ362" i="11"/>
  <c r="AQ362" i="11"/>
  <c r="AP362" i="11"/>
  <c r="AN362" i="11"/>
  <c r="AO362" i="11"/>
  <c r="BC370" i="11"/>
  <c r="BB370" i="11"/>
  <c r="BA370" i="11"/>
  <c r="BE370" i="11"/>
  <c r="BD370" i="11"/>
  <c r="AZ370" i="11"/>
  <c r="AQ370" i="11"/>
  <c r="AP370" i="11"/>
  <c r="AO370" i="11"/>
  <c r="AN370" i="11"/>
  <c r="BC378" i="11"/>
  <c r="BB378" i="11"/>
  <c r="BA378" i="11"/>
  <c r="BE378" i="11"/>
  <c r="BD378" i="11"/>
  <c r="AZ378" i="11"/>
  <c r="AQ378" i="11"/>
  <c r="AP378" i="11"/>
  <c r="AO378" i="11"/>
  <c r="AN378" i="11"/>
  <c r="BC387" i="11"/>
  <c r="BB387" i="11"/>
  <c r="BA387" i="11"/>
  <c r="BE387" i="11"/>
  <c r="BD387" i="11"/>
  <c r="AZ387" i="11"/>
  <c r="AQ387" i="11"/>
  <c r="AP387" i="11"/>
  <c r="AO387" i="11"/>
  <c r="AN387" i="11"/>
  <c r="BC395" i="11"/>
  <c r="BB395" i="11"/>
  <c r="BA395" i="11"/>
  <c r="BE395" i="11"/>
  <c r="BD395" i="11"/>
  <c r="AZ395" i="11"/>
  <c r="AQ395" i="11"/>
  <c r="AP395" i="11"/>
  <c r="AO395" i="11"/>
  <c r="AN395" i="11"/>
  <c r="BC403" i="11"/>
  <c r="BB403" i="11"/>
  <c r="BA403" i="11"/>
  <c r="BE403" i="11"/>
  <c r="BD403" i="11"/>
  <c r="AZ403" i="11"/>
  <c r="AQ403" i="11"/>
  <c r="AP403" i="11"/>
  <c r="AO403" i="11"/>
  <c r="AN403" i="11"/>
  <c r="BC411" i="11"/>
  <c r="BB411" i="11"/>
  <c r="BA411" i="11"/>
  <c r="BE411" i="11"/>
  <c r="BD411" i="11"/>
  <c r="AZ411" i="11"/>
  <c r="AQ411" i="11"/>
  <c r="AP411" i="11"/>
  <c r="AO411" i="11"/>
  <c r="AN411" i="11"/>
  <c r="BC419" i="11"/>
  <c r="BB419" i="11"/>
  <c r="BA419" i="11"/>
  <c r="BE419" i="11"/>
  <c r="BD419" i="11"/>
  <c r="AZ419" i="11"/>
  <c r="AQ419" i="11"/>
  <c r="AP419" i="11"/>
  <c r="AN419" i="11"/>
  <c r="AO419" i="11"/>
  <c r="BB427" i="11"/>
  <c r="BA427" i="11"/>
  <c r="AZ427" i="11"/>
  <c r="BD427" i="11"/>
  <c r="BE427" i="11"/>
  <c r="BC427" i="11"/>
  <c r="AQ427" i="11"/>
  <c r="AP427" i="11"/>
  <c r="AO427" i="11"/>
  <c r="AN427" i="11"/>
  <c r="BB435" i="11"/>
  <c r="BA435" i="11"/>
  <c r="AZ435" i="11"/>
  <c r="BD435" i="11"/>
  <c r="BE435" i="11"/>
  <c r="BC435" i="11"/>
  <c r="AQ435" i="11"/>
  <c r="AP435" i="11"/>
  <c r="AO435" i="11"/>
  <c r="AN435" i="11"/>
  <c r="BB443" i="11"/>
  <c r="BA443" i="11"/>
  <c r="AZ443" i="11"/>
  <c r="BD443" i="11"/>
  <c r="BE443" i="11"/>
  <c r="BC443" i="11"/>
  <c r="AQ443" i="11"/>
  <c r="AP443" i="11"/>
  <c r="AO443" i="11"/>
  <c r="AN443" i="11"/>
  <c r="BB451" i="11"/>
  <c r="BA451" i="11"/>
  <c r="AZ451" i="11"/>
  <c r="BD451" i="11"/>
  <c r="BE451" i="11"/>
  <c r="BC451" i="11"/>
  <c r="AQ451" i="11"/>
  <c r="AP451" i="11"/>
  <c r="AO451" i="11"/>
  <c r="AN451" i="11"/>
  <c r="BB460" i="11"/>
  <c r="BA460" i="11"/>
  <c r="AZ460" i="11"/>
  <c r="BD460" i="11"/>
  <c r="BE460" i="11"/>
  <c r="BC460" i="11"/>
  <c r="AQ460" i="11"/>
  <c r="AP460" i="11"/>
  <c r="AO460" i="11"/>
  <c r="AN460" i="11"/>
  <c r="BB468" i="11"/>
  <c r="BA468" i="11"/>
  <c r="AZ468" i="11"/>
  <c r="BD468" i="11"/>
  <c r="BE468" i="11"/>
  <c r="BC468" i="11"/>
  <c r="AQ468" i="11"/>
  <c r="AP468" i="11"/>
  <c r="AN468" i="11"/>
  <c r="AO468" i="11"/>
  <c r="BB476" i="11"/>
  <c r="BA476" i="11"/>
  <c r="AZ476" i="11"/>
  <c r="BD476" i="11"/>
  <c r="BE476" i="11"/>
  <c r="BC476" i="11"/>
  <c r="AQ476" i="11"/>
  <c r="AP476" i="11"/>
  <c r="AO476" i="11"/>
  <c r="AN476" i="11"/>
  <c r="BE484" i="11"/>
  <c r="BD484" i="11"/>
  <c r="AZ484" i="11"/>
  <c r="BA484" i="11"/>
  <c r="BB484" i="11"/>
  <c r="BC484" i="11"/>
  <c r="AQ484" i="11"/>
  <c r="AP484" i="11"/>
  <c r="AO484" i="11"/>
  <c r="AN484" i="11"/>
  <c r="BE492" i="11"/>
  <c r="BD492" i="11"/>
  <c r="AZ492" i="11"/>
  <c r="BA492" i="11"/>
  <c r="BC492" i="11"/>
  <c r="BB492" i="11"/>
  <c r="AQ492" i="11"/>
  <c r="AP492" i="11"/>
  <c r="AO492" i="11"/>
  <c r="AN492" i="11"/>
  <c r="BE500" i="11"/>
  <c r="BD500" i="11"/>
  <c r="AZ500" i="11"/>
  <c r="BA500" i="11"/>
  <c r="BB500" i="11"/>
  <c r="AN500" i="11"/>
  <c r="AP500" i="11"/>
  <c r="BC500" i="11"/>
  <c r="AQ500" i="11"/>
  <c r="AO500" i="11"/>
  <c r="BE508" i="11"/>
  <c r="BD508" i="11"/>
  <c r="AZ508" i="11"/>
  <c r="BA508" i="11"/>
  <c r="BC508" i="11"/>
  <c r="BB508" i="11"/>
  <c r="AN508" i="11"/>
  <c r="AP508" i="11"/>
  <c r="AO508" i="11"/>
  <c r="AQ508" i="11"/>
  <c r="BE516" i="11"/>
  <c r="BD516" i="11"/>
  <c r="AZ516" i="11"/>
  <c r="BA516" i="11"/>
  <c r="BB516" i="11"/>
  <c r="AN516" i="11"/>
  <c r="AP516" i="11"/>
  <c r="BC516" i="11"/>
  <c r="AO516" i="11"/>
  <c r="AQ516" i="11"/>
  <c r="BE524" i="11"/>
  <c r="BD524" i="11"/>
  <c r="AZ524" i="11"/>
  <c r="BA524" i="11"/>
  <c r="BC524" i="11"/>
  <c r="BB524" i="11"/>
  <c r="AN524" i="11"/>
  <c r="AP524" i="11"/>
  <c r="AO524" i="11"/>
  <c r="AQ524" i="11"/>
  <c r="BJ88" i="11"/>
  <c r="BK88" i="11" s="1"/>
  <c r="BA88" i="11"/>
  <c r="AZ88" i="11"/>
  <c r="BE88" i="11"/>
  <c r="AP88" i="11"/>
  <c r="BB88" i="11"/>
  <c r="AQ88" i="11"/>
  <c r="BD88" i="11"/>
  <c r="BC88" i="11"/>
  <c r="AN88" i="11"/>
  <c r="AO88" i="11"/>
  <c r="BJ72" i="11"/>
  <c r="BK72" i="11" s="1"/>
  <c r="BA72" i="11"/>
  <c r="AZ72" i="11"/>
  <c r="BE72" i="11"/>
  <c r="AP72" i="11"/>
  <c r="BB72" i="11"/>
  <c r="AQ72" i="11"/>
  <c r="BD72" i="11"/>
  <c r="BC72" i="11"/>
  <c r="AN72" i="11"/>
  <c r="AO72" i="11"/>
  <c r="BJ48" i="11"/>
  <c r="BK48" i="11" s="1"/>
  <c r="BA48" i="11"/>
  <c r="AZ48" i="11"/>
  <c r="BE48" i="11"/>
  <c r="AQ48" i="11"/>
  <c r="BC48" i="11"/>
  <c r="BD48" i="11"/>
  <c r="AO48" i="11"/>
  <c r="AP48" i="11"/>
  <c r="BB48" i="11"/>
  <c r="AN48" i="11"/>
  <c r="BJ40" i="11"/>
  <c r="BK40" i="11"/>
  <c r="BA40" i="11"/>
  <c r="AZ40" i="11"/>
  <c r="BE40" i="11"/>
  <c r="AQ40" i="11"/>
  <c r="BB40" i="11"/>
  <c r="BD40" i="11"/>
  <c r="BC40" i="11"/>
  <c r="AO40" i="11"/>
  <c r="AN40" i="11"/>
  <c r="AP40" i="11"/>
  <c r="BA158" i="11"/>
  <c r="BB158" i="11"/>
  <c r="AZ158" i="11"/>
  <c r="BD158" i="11"/>
  <c r="AN158" i="11"/>
  <c r="BE158" i="11"/>
  <c r="AP158" i="11"/>
  <c r="BC158" i="11"/>
  <c r="AQ158" i="11"/>
  <c r="AO158" i="11"/>
  <c r="BA142" i="11"/>
  <c r="BE142" i="11"/>
  <c r="BD142" i="11"/>
  <c r="AN142" i="11"/>
  <c r="AZ142" i="11"/>
  <c r="AP142" i="11"/>
  <c r="BC142" i="11"/>
  <c r="BB142" i="11"/>
  <c r="AQ142" i="11"/>
  <c r="AO142" i="11"/>
  <c r="BA126" i="11"/>
  <c r="BB126" i="11"/>
  <c r="AZ126" i="11"/>
  <c r="BD126" i="11"/>
  <c r="AN126" i="11"/>
  <c r="BC126" i="11"/>
  <c r="BE126" i="11"/>
  <c r="AP126" i="11"/>
  <c r="AQ126" i="11"/>
  <c r="AO126" i="11"/>
  <c r="BA118" i="11"/>
  <c r="BB118" i="11"/>
  <c r="BE118" i="11"/>
  <c r="AN118" i="11"/>
  <c r="BD118" i="11"/>
  <c r="BC118" i="11"/>
  <c r="AZ118" i="11"/>
  <c r="AP118" i="11"/>
  <c r="AQ118" i="11"/>
  <c r="AO118" i="11"/>
  <c r="BE190" i="11"/>
  <c r="BD190" i="11"/>
  <c r="BC190" i="11"/>
  <c r="AQ190" i="11"/>
  <c r="AP190" i="11"/>
  <c r="AZ190" i="11"/>
  <c r="AO190" i="11"/>
  <c r="AN190" i="11"/>
  <c r="BA190" i="11"/>
  <c r="BB190" i="11"/>
  <c r="BE222" i="11"/>
  <c r="BD222" i="11"/>
  <c r="BC222" i="11"/>
  <c r="BB222" i="11"/>
  <c r="BA222" i="11"/>
  <c r="AQ222" i="11"/>
  <c r="AZ222" i="11"/>
  <c r="AP222" i="11"/>
  <c r="AO222" i="11"/>
  <c r="AN222" i="11"/>
  <c r="BE295" i="11"/>
  <c r="BA295" i="11"/>
  <c r="AZ295" i="11"/>
  <c r="BD295" i="11"/>
  <c r="BB295" i="11"/>
  <c r="AQ295" i="11"/>
  <c r="AP295" i="11"/>
  <c r="BC295" i="11"/>
  <c r="AO295" i="11"/>
  <c r="AN295" i="11"/>
  <c r="BE336" i="11"/>
  <c r="BA336" i="11"/>
  <c r="AZ336" i="11"/>
  <c r="BD336" i="11"/>
  <c r="BC336" i="11"/>
  <c r="BB336" i="11"/>
  <c r="AQ336" i="11"/>
  <c r="AP336" i="11"/>
  <c r="AO336" i="11"/>
  <c r="AN336" i="11"/>
  <c r="BJ58" i="11"/>
  <c r="BK58" i="11" s="1"/>
  <c r="BE58" i="11"/>
  <c r="BA58" i="11"/>
  <c r="BC58" i="11"/>
  <c r="AP58" i="11"/>
  <c r="AQ58" i="11"/>
  <c r="AZ58" i="11"/>
  <c r="AN58" i="11"/>
  <c r="BD58" i="11"/>
  <c r="BB58" i="11"/>
  <c r="AO58" i="11"/>
  <c r="BC160" i="11"/>
  <c r="BB160" i="11"/>
  <c r="BE160" i="11"/>
  <c r="BA160" i="11"/>
  <c r="AZ160" i="11"/>
  <c r="AN160" i="11"/>
  <c r="BD160" i="11"/>
  <c r="AP160" i="11"/>
  <c r="AQ160" i="11"/>
  <c r="AO160" i="11"/>
  <c r="BC120" i="11"/>
  <c r="BB120" i="11"/>
  <c r="BE120" i="11"/>
  <c r="BA120" i="11"/>
  <c r="AN120" i="11"/>
  <c r="BD120" i="11"/>
  <c r="AP120" i="11"/>
  <c r="AZ120" i="11"/>
  <c r="AQ120" i="11"/>
  <c r="AO120" i="11"/>
  <c r="BA212" i="11"/>
  <c r="AZ212" i="11"/>
  <c r="BC212" i="11"/>
  <c r="BD212" i="11"/>
  <c r="BB212" i="11"/>
  <c r="AQ212" i="11"/>
  <c r="BE212" i="11"/>
  <c r="AP212" i="11"/>
  <c r="AO212" i="11"/>
  <c r="AN212" i="11"/>
  <c r="BA228" i="11"/>
  <c r="AZ228" i="11"/>
  <c r="BC228" i="11"/>
  <c r="AQ228" i="11"/>
  <c r="AP228" i="11"/>
  <c r="BB228" i="11"/>
  <c r="BD228" i="11"/>
  <c r="AO228" i="11"/>
  <c r="BE228" i="11"/>
  <c r="AN228" i="11"/>
  <c r="BA236" i="11"/>
  <c r="AZ236" i="11"/>
  <c r="BC236" i="11"/>
  <c r="BD236" i="11"/>
  <c r="AQ236" i="11"/>
  <c r="AP236" i="11"/>
  <c r="BE236" i="11"/>
  <c r="AO236" i="11"/>
  <c r="AN236" i="11"/>
  <c r="BB236" i="11"/>
  <c r="BC277" i="11"/>
  <c r="BB277" i="11"/>
  <c r="BA277" i="11"/>
  <c r="BE277" i="11"/>
  <c r="AZ277" i="11"/>
  <c r="BD277" i="11"/>
  <c r="AQ277" i="11"/>
  <c r="AP277" i="11"/>
  <c r="AN277" i="11"/>
  <c r="AO277" i="11"/>
  <c r="BC309" i="11"/>
  <c r="BB309" i="11"/>
  <c r="BA309" i="11"/>
  <c r="BE309" i="11"/>
  <c r="AZ309" i="11"/>
  <c r="BD309" i="11"/>
  <c r="AQ309" i="11"/>
  <c r="AP309" i="11"/>
  <c r="AN309" i="11"/>
  <c r="AO309" i="11"/>
  <c r="BC374" i="11"/>
  <c r="BB374" i="11"/>
  <c r="BA374" i="11"/>
  <c r="BE374" i="11"/>
  <c r="AZ374" i="11"/>
  <c r="AQ374" i="11"/>
  <c r="AP374" i="11"/>
  <c r="BD374" i="11"/>
  <c r="AO374" i="11"/>
  <c r="AN374" i="11"/>
  <c r="BC382" i="11"/>
  <c r="BB382" i="11"/>
  <c r="BA382" i="11"/>
  <c r="BE382" i="11"/>
  <c r="AZ382" i="11"/>
  <c r="BD382" i="11"/>
  <c r="AQ382" i="11"/>
  <c r="AP382" i="11"/>
  <c r="AN382" i="11"/>
  <c r="AO382" i="11"/>
  <c r="BC423" i="11"/>
  <c r="BB423" i="11"/>
  <c r="BA423" i="11"/>
  <c r="BE423" i="11"/>
  <c r="AZ423" i="11"/>
  <c r="BD423" i="11"/>
  <c r="AQ423" i="11"/>
  <c r="AP423" i="11"/>
  <c r="AO423" i="11"/>
  <c r="AN423" i="11"/>
  <c r="BB431" i="11"/>
  <c r="BA431" i="11"/>
  <c r="AZ431" i="11"/>
  <c r="BD431" i="11"/>
  <c r="BE431" i="11"/>
  <c r="BC431" i="11"/>
  <c r="AQ431" i="11"/>
  <c r="AP431" i="11"/>
  <c r="AN431" i="11"/>
  <c r="AO431" i="11"/>
  <c r="BB480" i="11"/>
  <c r="BA480" i="11"/>
  <c r="AZ480" i="11"/>
  <c r="BD480" i="11"/>
  <c r="BE480" i="11"/>
  <c r="BC480" i="11"/>
  <c r="AQ480" i="11"/>
  <c r="AP480" i="11"/>
  <c r="AN480" i="11"/>
  <c r="AO480" i="11"/>
  <c r="AZ71" i="11"/>
  <c r="BJ71" i="11"/>
  <c r="BK71" i="11" s="1"/>
  <c r="BB71" i="11"/>
  <c r="BA71" i="11"/>
  <c r="BD71" i="11"/>
  <c r="AN71" i="11"/>
  <c r="BE71" i="11"/>
  <c r="BC71" i="11"/>
  <c r="AO71" i="11"/>
  <c r="AP71" i="11"/>
  <c r="AQ71" i="11"/>
  <c r="BJ55" i="11"/>
  <c r="BK55" i="11" s="1"/>
  <c r="AZ55" i="11"/>
  <c r="BB55" i="11"/>
  <c r="BA55" i="11"/>
  <c r="BD55" i="11"/>
  <c r="AN55" i="11"/>
  <c r="BE55" i="11"/>
  <c r="AO55" i="11"/>
  <c r="AP55" i="11"/>
  <c r="AQ55" i="11"/>
  <c r="BC55" i="11"/>
  <c r="BJ47" i="11"/>
  <c r="BK47" i="11"/>
  <c r="AZ47" i="11"/>
  <c r="BB47" i="11"/>
  <c r="BC47" i="11"/>
  <c r="AN47" i="11"/>
  <c r="BE47" i="11"/>
  <c r="AO47" i="11"/>
  <c r="BD47" i="11"/>
  <c r="BA47" i="11"/>
  <c r="AP47" i="11"/>
  <c r="AQ47" i="11"/>
  <c r="BJ31" i="11"/>
  <c r="BK31" i="11"/>
  <c r="AZ31" i="11"/>
  <c r="BB31" i="11"/>
  <c r="BC31" i="11"/>
  <c r="AN31" i="11"/>
  <c r="BE31" i="11"/>
  <c r="AO31" i="11"/>
  <c r="AP31" i="11"/>
  <c r="BA31" i="11"/>
  <c r="AQ31" i="11"/>
  <c r="BD31" i="11"/>
  <c r="BE165" i="11"/>
  <c r="BD165" i="11"/>
  <c r="BA165" i="11"/>
  <c r="AZ165" i="11"/>
  <c r="BC165" i="11"/>
  <c r="AQ165" i="11"/>
  <c r="BB165" i="11"/>
  <c r="AP165" i="11"/>
  <c r="AO165" i="11"/>
  <c r="AN165" i="11"/>
  <c r="BE133" i="11"/>
  <c r="BD133" i="11"/>
  <c r="BA133" i="11"/>
  <c r="AQ133" i="11"/>
  <c r="AP133" i="11"/>
  <c r="BB133" i="11"/>
  <c r="AO133" i="11"/>
  <c r="AZ133" i="11"/>
  <c r="AN133" i="11"/>
  <c r="BC133" i="11"/>
  <c r="BE117" i="11"/>
  <c r="BD117" i="11"/>
  <c r="BC117" i="11"/>
  <c r="BB117" i="11"/>
  <c r="BA117" i="11"/>
  <c r="AQ117" i="11"/>
  <c r="AP117" i="11"/>
  <c r="AO117" i="11"/>
  <c r="AN117" i="11"/>
  <c r="AZ117" i="11"/>
  <c r="BE109" i="11"/>
  <c r="BD109" i="11"/>
  <c r="BA109" i="11"/>
  <c r="AZ109" i="11"/>
  <c r="BC109" i="11"/>
  <c r="AQ109" i="11"/>
  <c r="BB109" i="11"/>
  <c r="AP109" i="11"/>
  <c r="AO109" i="11"/>
  <c r="AN109" i="11"/>
  <c r="BA183" i="11"/>
  <c r="BB183" i="11"/>
  <c r="BE183" i="11"/>
  <c r="AN183" i="11"/>
  <c r="BD183" i="11"/>
  <c r="BC183" i="11"/>
  <c r="AZ183" i="11"/>
  <c r="AP183" i="11"/>
  <c r="AQ183" i="11"/>
  <c r="AO183" i="11"/>
  <c r="BA199" i="11"/>
  <c r="BD199" i="11"/>
  <c r="BC199" i="11"/>
  <c r="BB199" i="11"/>
  <c r="AN199" i="11"/>
  <c r="BE199" i="11"/>
  <c r="AP199" i="11"/>
  <c r="AZ199" i="11"/>
  <c r="AQ199" i="11"/>
  <c r="AO199" i="11"/>
  <c r="BA207" i="11"/>
  <c r="BE207" i="11"/>
  <c r="BD207" i="11"/>
  <c r="AN207" i="11"/>
  <c r="AZ207" i="11"/>
  <c r="AP207" i="11"/>
  <c r="BC207" i="11"/>
  <c r="AQ207" i="11"/>
  <c r="BB207" i="11"/>
  <c r="AO207" i="11"/>
  <c r="BA239" i="11"/>
  <c r="BE239" i="11"/>
  <c r="BD239" i="11"/>
  <c r="BC239" i="11"/>
  <c r="AN239" i="11"/>
  <c r="BB239" i="11"/>
  <c r="AZ239" i="11"/>
  <c r="AP239" i="11"/>
  <c r="AQ239" i="11"/>
  <c r="AO239" i="11"/>
  <c r="BA248" i="11"/>
  <c r="BB248" i="11"/>
  <c r="BE248" i="11"/>
  <c r="AN248" i="11"/>
  <c r="AZ248" i="11"/>
  <c r="BD248" i="11"/>
  <c r="BC248" i="11"/>
  <c r="AP248" i="11"/>
  <c r="AQ248" i="11"/>
  <c r="AO248" i="11"/>
  <c r="BA272" i="11"/>
  <c r="AZ272" i="11"/>
  <c r="BC272" i="11"/>
  <c r="BD272" i="11"/>
  <c r="BE272" i="11"/>
  <c r="BB272" i="11"/>
  <c r="AN272" i="11"/>
  <c r="AP272" i="11"/>
  <c r="AQ272" i="11"/>
  <c r="AO272" i="11"/>
  <c r="BA321" i="11"/>
  <c r="AZ321" i="11"/>
  <c r="BC321" i="11"/>
  <c r="BD321" i="11"/>
  <c r="BB321" i="11"/>
  <c r="BE321" i="11"/>
  <c r="AN321" i="11"/>
  <c r="AP321" i="11"/>
  <c r="AQ321" i="11"/>
  <c r="AO321" i="11"/>
  <c r="BA329" i="11"/>
  <c r="AZ329" i="11"/>
  <c r="BC329" i="11"/>
  <c r="BE329" i="11"/>
  <c r="BD329" i="11"/>
  <c r="BB329" i="11"/>
  <c r="AN329" i="11"/>
  <c r="AP329" i="11"/>
  <c r="AQ329" i="11"/>
  <c r="AO329" i="11"/>
  <c r="BA337" i="11"/>
  <c r="AZ337" i="11"/>
  <c r="BC337" i="11"/>
  <c r="BE337" i="11"/>
  <c r="BD337" i="11"/>
  <c r="AN337" i="11"/>
  <c r="BB337" i="11"/>
  <c r="AP337" i="11"/>
  <c r="AQ337" i="11"/>
  <c r="AO337" i="11"/>
  <c r="BJ92" i="11"/>
  <c r="BK92" i="11" s="1"/>
  <c r="BC92" i="11"/>
  <c r="BD92" i="11"/>
  <c r="BE92" i="11"/>
  <c r="AZ92" i="11"/>
  <c r="AP92" i="11"/>
  <c r="AQ92" i="11"/>
  <c r="BA92" i="11"/>
  <c r="AN92" i="11"/>
  <c r="AO92" i="11"/>
  <c r="BB92" i="11"/>
  <c r="BJ84" i="11"/>
  <c r="BK84" i="11" s="1"/>
  <c r="BC84" i="11"/>
  <c r="BD84" i="11"/>
  <c r="BE84" i="11"/>
  <c r="AZ84" i="11"/>
  <c r="BB84" i="11"/>
  <c r="AP84" i="11"/>
  <c r="AQ84" i="11"/>
  <c r="BA84" i="11"/>
  <c r="AN84" i="11"/>
  <c r="AO84" i="11"/>
  <c r="BJ76" i="11"/>
  <c r="BK76" i="11" s="1"/>
  <c r="BC76" i="11"/>
  <c r="BD76" i="11"/>
  <c r="BE76" i="11"/>
  <c r="AZ76" i="11"/>
  <c r="AP76" i="11"/>
  <c r="AQ76" i="11"/>
  <c r="BA76" i="11"/>
  <c r="AN76" i="11"/>
  <c r="BB76" i="11"/>
  <c r="AO76" i="11"/>
  <c r="BJ68" i="11"/>
  <c r="BK68" i="11" s="1"/>
  <c r="BC68" i="11"/>
  <c r="BD68" i="11"/>
  <c r="BE68" i="11"/>
  <c r="AZ68" i="11"/>
  <c r="BB68" i="11"/>
  <c r="AP68" i="11"/>
  <c r="AQ68" i="11"/>
  <c r="BA68" i="11"/>
  <c r="AN68" i="11"/>
  <c r="AO68" i="11"/>
  <c r="BJ60" i="11"/>
  <c r="BK60" i="11" s="1"/>
  <c r="BC60" i="11"/>
  <c r="BD60" i="11"/>
  <c r="BE60" i="11"/>
  <c r="AZ60" i="11"/>
  <c r="AP60" i="11"/>
  <c r="AQ60" i="11"/>
  <c r="BA60" i="11"/>
  <c r="AN60" i="11"/>
  <c r="AO60" i="11"/>
  <c r="BB60" i="11"/>
  <c r="BJ52" i="11"/>
  <c r="BK52" i="11" s="1"/>
  <c r="BC52" i="11"/>
  <c r="BD52" i="11"/>
  <c r="BE52" i="11"/>
  <c r="AZ52" i="11"/>
  <c r="BB52" i="11"/>
  <c r="AP52" i="11"/>
  <c r="AQ52" i="11"/>
  <c r="BA52" i="11"/>
  <c r="AN52" i="11"/>
  <c r="AO52" i="11"/>
  <c r="BJ44" i="11"/>
  <c r="BK44" i="11" s="1"/>
  <c r="BC44" i="11"/>
  <c r="BD44" i="11"/>
  <c r="BE44" i="11"/>
  <c r="AZ44" i="11"/>
  <c r="AQ44" i="11"/>
  <c r="BA44" i="11"/>
  <c r="AO44" i="11"/>
  <c r="BB44" i="11"/>
  <c r="AP44" i="11"/>
  <c r="AN44" i="11"/>
  <c r="BJ36" i="11"/>
  <c r="BK36" i="11" s="1"/>
  <c r="BC36" i="11"/>
  <c r="BD36" i="11"/>
  <c r="BE36" i="11"/>
  <c r="AZ36" i="11"/>
  <c r="BB36" i="11"/>
  <c r="AQ36" i="11"/>
  <c r="BA36" i="11"/>
  <c r="AO36" i="11"/>
  <c r="AP36" i="11"/>
  <c r="AN36" i="11"/>
  <c r="BJ28" i="11"/>
  <c r="BK28" i="11" s="1"/>
  <c r="BE28" i="11"/>
  <c r="BC28" i="11"/>
  <c r="BD28" i="11"/>
  <c r="AZ28" i="11"/>
  <c r="AQ28" i="11"/>
  <c r="BA28" i="11"/>
  <c r="AO28" i="11"/>
  <c r="AN28" i="11"/>
  <c r="AP28" i="11"/>
  <c r="BB28" i="11"/>
  <c r="BA162" i="11"/>
  <c r="BC162" i="11"/>
  <c r="BB162" i="11"/>
  <c r="AZ162" i="11"/>
  <c r="BE162" i="11"/>
  <c r="AN162" i="11"/>
  <c r="AP162" i="11"/>
  <c r="BD162" i="11"/>
  <c r="AQ162" i="11"/>
  <c r="AO162" i="11"/>
  <c r="BA154" i="11"/>
  <c r="AZ154" i="11"/>
  <c r="BC154" i="11"/>
  <c r="AN154" i="11"/>
  <c r="BD154" i="11"/>
  <c r="AP154" i="11"/>
  <c r="BE154" i="11"/>
  <c r="BB154" i="11"/>
  <c r="AQ154" i="11"/>
  <c r="AO154" i="11"/>
  <c r="BA146" i="11"/>
  <c r="BE146" i="11"/>
  <c r="AZ146" i="11"/>
  <c r="AN146" i="11"/>
  <c r="BB146" i="11"/>
  <c r="AP146" i="11"/>
  <c r="BD146" i="11"/>
  <c r="BC146" i="11"/>
  <c r="AQ146" i="11"/>
  <c r="AO146" i="11"/>
  <c r="BA138" i="11"/>
  <c r="BE138" i="11"/>
  <c r="BD138" i="11"/>
  <c r="BC138" i="11"/>
  <c r="AN138" i="11"/>
  <c r="AP138" i="11"/>
  <c r="BB138" i="11"/>
  <c r="AQ138" i="11"/>
  <c r="AZ138" i="11"/>
  <c r="AO138" i="11"/>
  <c r="BA130" i="11"/>
  <c r="BC130" i="11"/>
  <c r="BB130" i="11"/>
  <c r="AZ130" i="11"/>
  <c r="BE130" i="11"/>
  <c r="AN130" i="11"/>
  <c r="BD130" i="11"/>
  <c r="AP130" i="11"/>
  <c r="AQ130" i="11"/>
  <c r="AO130" i="11"/>
  <c r="BA122" i="11"/>
  <c r="AZ122" i="11"/>
  <c r="BC122" i="11"/>
  <c r="AN122" i="11"/>
  <c r="BE122" i="11"/>
  <c r="BB122" i="11"/>
  <c r="BD122" i="11"/>
  <c r="AP122" i="11"/>
  <c r="AQ122" i="11"/>
  <c r="AO122" i="11"/>
  <c r="BA114" i="11"/>
  <c r="BE114" i="11"/>
  <c r="AZ114" i="11"/>
  <c r="BD114" i="11"/>
  <c r="AN114" i="11"/>
  <c r="BC114" i="11"/>
  <c r="BB114" i="11"/>
  <c r="AP114" i="11"/>
  <c r="AQ114" i="11"/>
  <c r="AO114" i="11"/>
  <c r="BA106" i="11"/>
  <c r="BE106" i="11"/>
  <c r="BD106" i="11"/>
  <c r="BC106" i="11"/>
  <c r="BB106" i="11"/>
  <c r="AN106" i="11"/>
  <c r="AZ106" i="11"/>
  <c r="AP106" i="11"/>
  <c r="AQ106" i="11"/>
  <c r="AO106" i="11"/>
  <c r="BE170" i="11"/>
  <c r="BD170" i="11"/>
  <c r="AZ170" i="11"/>
  <c r="BB170" i="11"/>
  <c r="AQ170" i="11"/>
  <c r="BC170" i="11"/>
  <c r="AP170" i="11"/>
  <c r="BA170" i="11"/>
  <c r="AO170" i="11"/>
  <c r="AN170" i="11"/>
  <c r="BE178" i="11"/>
  <c r="BD178" i="11"/>
  <c r="BB178" i="11"/>
  <c r="BA178" i="11"/>
  <c r="AZ178" i="11"/>
  <c r="BC178" i="11"/>
  <c r="AQ178" i="11"/>
  <c r="AP178" i="11"/>
  <c r="AO178" i="11"/>
  <c r="AN178" i="11"/>
  <c r="BE186" i="11"/>
  <c r="BD186" i="11"/>
  <c r="BC186" i="11"/>
  <c r="BB186" i="11"/>
  <c r="AQ186" i="11"/>
  <c r="AP186" i="11"/>
  <c r="AO186" i="11"/>
  <c r="BA186" i="11"/>
  <c r="AN186" i="11"/>
  <c r="AZ186" i="11"/>
  <c r="BE194" i="11"/>
  <c r="BD194" i="11"/>
  <c r="AZ194" i="11"/>
  <c r="AQ194" i="11"/>
  <c r="AP194" i="11"/>
  <c r="BA194" i="11"/>
  <c r="BB194" i="11"/>
  <c r="AO194" i="11"/>
  <c r="AN194" i="11"/>
  <c r="BC194" i="11"/>
  <c r="BE202" i="11"/>
  <c r="BD202" i="11"/>
  <c r="AZ202" i="11"/>
  <c r="BB202" i="11"/>
  <c r="AQ202" i="11"/>
  <c r="AP202" i="11"/>
  <c r="BC202" i="11"/>
  <c r="AO202" i="11"/>
  <c r="AN202" i="11"/>
  <c r="BA202" i="11"/>
  <c r="BE210" i="11"/>
  <c r="BD210" i="11"/>
  <c r="BB210" i="11"/>
  <c r="BA210" i="11"/>
  <c r="AZ210" i="11"/>
  <c r="AQ210" i="11"/>
  <c r="AP210" i="11"/>
  <c r="AO210" i="11"/>
  <c r="BC210" i="11"/>
  <c r="AN210" i="11"/>
  <c r="BE218" i="11"/>
  <c r="BD218" i="11"/>
  <c r="BC218" i="11"/>
  <c r="BB218" i="11"/>
  <c r="BA218" i="11"/>
  <c r="AZ218" i="11"/>
  <c r="AQ218" i="11"/>
  <c r="AP218" i="11"/>
  <c r="AO218" i="11"/>
  <c r="AN218" i="11"/>
  <c r="BE226" i="11"/>
  <c r="BD226" i="11"/>
  <c r="AZ226" i="11"/>
  <c r="BC226" i="11"/>
  <c r="BB226" i="11"/>
  <c r="AQ226" i="11"/>
  <c r="BA226" i="11"/>
  <c r="AP226" i="11"/>
  <c r="AO226" i="11"/>
  <c r="AN226" i="11"/>
  <c r="BE234" i="11"/>
  <c r="BD234" i="11"/>
  <c r="AZ234" i="11"/>
  <c r="BB234" i="11"/>
  <c r="BA234" i="11"/>
  <c r="AQ234" i="11"/>
  <c r="BC234" i="11"/>
  <c r="AP234" i="11"/>
  <c r="AO234" i="11"/>
  <c r="AN234" i="11"/>
  <c r="BE243" i="11"/>
  <c r="BD243" i="11"/>
  <c r="BB243" i="11"/>
  <c r="BA243" i="11"/>
  <c r="AZ243" i="11"/>
  <c r="AQ243" i="11"/>
  <c r="AP243" i="11"/>
  <c r="BC243" i="11"/>
  <c r="AO243" i="11"/>
  <c r="AN243" i="11"/>
  <c r="BE251" i="11"/>
  <c r="BD251" i="11"/>
  <c r="BC251" i="11"/>
  <c r="BB251" i="11"/>
  <c r="AQ251" i="11"/>
  <c r="AP251" i="11"/>
  <c r="AO251" i="11"/>
  <c r="BA251" i="11"/>
  <c r="AN251" i="11"/>
  <c r="AZ251" i="11"/>
  <c r="BA259" i="11"/>
  <c r="AZ259" i="11"/>
  <c r="BD259" i="11"/>
  <c r="BB259" i="11"/>
  <c r="BE259" i="11"/>
  <c r="AQ259" i="11"/>
  <c r="AP259" i="11"/>
  <c r="BC259" i="11"/>
  <c r="AO259" i="11"/>
  <c r="AN259" i="11"/>
  <c r="BA267" i="11"/>
  <c r="BC267" i="11"/>
  <c r="BB267" i="11"/>
  <c r="AZ267" i="11"/>
  <c r="BE267" i="11"/>
  <c r="BD267" i="11"/>
  <c r="AQ267" i="11"/>
  <c r="AP267" i="11"/>
  <c r="AO267" i="11"/>
  <c r="AN267" i="11"/>
  <c r="BE275" i="11"/>
  <c r="BA275" i="11"/>
  <c r="BD275" i="11"/>
  <c r="AZ275" i="11"/>
  <c r="BC275" i="11"/>
  <c r="AQ275" i="11"/>
  <c r="AP275" i="11"/>
  <c r="BB275" i="11"/>
  <c r="AO275" i="11"/>
  <c r="AN275" i="11"/>
  <c r="BE283" i="11"/>
  <c r="BA283" i="11"/>
  <c r="BD283" i="11"/>
  <c r="BB283" i="11"/>
  <c r="AZ283" i="11"/>
  <c r="AQ283" i="11"/>
  <c r="BC283" i="11"/>
  <c r="AP283" i="11"/>
  <c r="AO283" i="11"/>
  <c r="AN283" i="11"/>
  <c r="BE291" i="11"/>
  <c r="BA291" i="11"/>
  <c r="BD291" i="11"/>
  <c r="AZ291" i="11"/>
  <c r="BC291" i="11"/>
  <c r="AQ291" i="11"/>
  <c r="AP291" i="11"/>
  <c r="AO291" i="11"/>
  <c r="AN291" i="11"/>
  <c r="BB291" i="11"/>
  <c r="BE299" i="11"/>
  <c r="BA299" i="11"/>
  <c r="BD299" i="11"/>
  <c r="BB299" i="11"/>
  <c r="AZ299" i="11"/>
  <c r="BC299" i="11"/>
  <c r="AQ299" i="11"/>
  <c r="AP299" i="11"/>
  <c r="AO299" i="11"/>
  <c r="AN299" i="11"/>
  <c r="BE307" i="11"/>
  <c r="BA307" i="11"/>
  <c r="BD307" i="11"/>
  <c r="BC307" i="11"/>
  <c r="BB307" i="11"/>
  <c r="AZ307" i="11"/>
  <c r="AQ307" i="11"/>
  <c r="AP307" i="11"/>
  <c r="AO307" i="11"/>
  <c r="AN307" i="11"/>
  <c r="BE316" i="11"/>
  <c r="BA316" i="11"/>
  <c r="BD316" i="11"/>
  <c r="BC316" i="11"/>
  <c r="AZ316" i="11"/>
  <c r="AQ316" i="11"/>
  <c r="AP316" i="11"/>
  <c r="BB316" i="11"/>
  <c r="AO316" i="11"/>
  <c r="AN316" i="11"/>
  <c r="BE324" i="11"/>
  <c r="BA324" i="11"/>
  <c r="BD324" i="11"/>
  <c r="BB324" i="11"/>
  <c r="AQ324" i="11"/>
  <c r="AZ324" i="11"/>
  <c r="BC324" i="11"/>
  <c r="AP324" i="11"/>
  <c r="AO324" i="11"/>
  <c r="AN324" i="11"/>
  <c r="BE332" i="11"/>
  <c r="BA332" i="11"/>
  <c r="BD332" i="11"/>
  <c r="AZ332" i="11"/>
  <c r="AQ332" i="11"/>
  <c r="AP332" i="11"/>
  <c r="BB332" i="11"/>
  <c r="AO332" i="11"/>
  <c r="AN332" i="11"/>
  <c r="BC332" i="11"/>
  <c r="BE340" i="11"/>
  <c r="BA340" i="11"/>
  <c r="BD340" i="11"/>
  <c r="AZ340" i="11"/>
  <c r="BC340" i="11"/>
  <c r="BB340" i="11"/>
  <c r="AQ340" i="11"/>
  <c r="AP340" i="11"/>
  <c r="AO340" i="11"/>
  <c r="AN340" i="11"/>
  <c r="BE348" i="11"/>
  <c r="BA348" i="11"/>
  <c r="BD348" i="11"/>
  <c r="BB348" i="11"/>
  <c r="BC348" i="11"/>
  <c r="AQ348" i="11"/>
  <c r="AP348" i="11"/>
  <c r="AO348" i="11"/>
  <c r="AN348" i="11"/>
  <c r="AZ348" i="11"/>
  <c r="BE389" i="11"/>
  <c r="BA389" i="11"/>
  <c r="BD389" i="11"/>
  <c r="BC389" i="11"/>
  <c r="AQ389" i="11"/>
  <c r="AP389" i="11"/>
  <c r="AO389" i="11"/>
  <c r="BB389" i="11"/>
  <c r="AN389" i="11"/>
  <c r="AZ389" i="11"/>
  <c r="BE397" i="11"/>
  <c r="BA397" i="11"/>
  <c r="BD397" i="11"/>
  <c r="BC397" i="11"/>
  <c r="BB397" i="11"/>
  <c r="AZ397" i="11"/>
  <c r="AQ397" i="11"/>
  <c r="AP397" i="11"/>
  <c r="AO397" i="11"/>
  <c r="AN397" i="11"/>
  <c r="BJ89" i="11"/>
  <c r="BK89" i="11" s="1"/>
  <c r="BA89" i="11"/>
  <c r="BD89" i="11"/>
  <c r="BB89" i="11"/>
  <c r="AN89" i="11"/>
  <c r="BC89" i="11"/>
  <c r="AP89" i="11"/>
  <c r="BE89" i="11"/>
  <c r="AZ89" i="11"/>
  <c r="AQ89" i="11"/>
  <c r="AO89" i="11"/>
  <c r="BJ81" i="11"/>
  <c r="BK81" i="11" s="1"/>
  <c r="BA81" i="11"/>
  <c r="BD81" i="11"/>
  <c r="AZ81" i="11"/>
  <c r="AN81" i="11"/>
  <c r="BB81" i="11"/>
  <c r="AO81" i="11"/>
  <c r="AP81" i="11"/>
  <c r="BC81" i="11"/>
  <c r="BE81" i="11"/>
  <c r="AQ81" i="11"/>
  <c r="BJ65" i="11"/>
  <c r="BK65" i="11" s="1"/>
  <c r="BA65" i="11"/>
  <c r="BD65" i="11"/>
  <c r="AZ65" i="11"/>
  <c r="AN65" i="11"/>
  <c r="BB65" i="11"/>
  <c r="AO65" i="11"/>
  <c r="AP65" i="11"/>
  <c r="BE65" i="11"/>
  <c r="BC65" i="11"/>
  <c r="AQ65" i="11"/>
  <c r="BJ57" i="11"/>
  <c r="BK57" i="11" s="1"/>
  <c r="BA57" i="11"/>
  <c r="BD57" i="11"/>
  <c r="BB57" i="11"/>
  <c r="AN57" i="11"/>
  <c r="AO57" i="11"/>
  <c r="AP57" i="11"/>
  <c r="BE57" i="11"/>
  <c r="AZ57" i="11"/>
  <c r="BC57" i="11"/>
  <c r="AQ57" i="11"/>
  <c r="BJ49" i="11"/>
  <c r="BK49" i="11" s="1"/>
  <c r="BA49" i="11"/>
  <c r="BD49" i="11"/>
  <c r="AZ49" i="11"/>
  <c r="BE49" i="11"/>
  <c r="AN49" i="11"/>
  <c r="BB49" i="11"/>
  <c r="AP49" i="11"/>
  <c r="BC49" i="11"/>
  <c r="AO49" i="11"/>
  <c r="AQ49" i="11"/>
  <c r="BJ33" i="11"/>
  <c r="BK33" i="11" s="1"/>
  <c r="BA33" i="11"/>
  <c r="BD33" i="11"/>
  <c r="AZ33" i="11"/>
  <c r="AN33" i="11"/>
  <c r="AO33" i="11"/>
  <c r="BE33" i="11"/>
  <c r="BB33" i="11"/>
  <c r="AP33" i="11"/>
  <c r="AQ33" i="11"/>
  <c r="BC33" i="11"/>
  <c r="BA159" i="11"/>
  <c r="AZ159" i="11"/>
  <c r="BC159" i="11"/>
  <c r="BE159" i="11"/>
  <c r="AQ159" i="11"/>
  <c r="AP159" i="11"/>
  <c r="BB159" i="11"/>
  <c r="AO159" i="11"/>
  <c r="BD159" i="11"/>
  <c r="AN159" i="11"/>
  <c r="BA127" i="11"/>
  <c r="AZ127" i="11"/>
  <c r="BC127" i="11"/>
  <c r="BE127" i="11"/>
  <c r="BD127" i="11"/>
  <c r="BB127" i="11"/>
  <c r="AQ127" i="11"/>
  <c r="AP127" i="11"/>
  <c r="AO127" i="11"/>
  <c r="AN127" i="11"/>
  <c r="BC173" i="11"/>
  <c r="BB173" i="11"/>
  <c r="BE173" i="11"/>
  <c r="BD173" i="11"/>
  <c r="AN173" i="11"/>
  <c r="AP173" i="11"/>
  <c r="AQ173" i="11"/>
  <c r="AO173" i="11"/>
  <c r="BA173" i="11"/>
  <c r="AZ173" i="11"/>
  <c r="BC197" i="11"/>
  <c r="BB197" i="11"/>
  <c r="BE197" i="11"/>
  <c r="BD197" i="11"/>
  <c r="BA197" i="11"/>
  <c r="AZ197" i="11"/>
  <c r="AN197" i="11"/>
  <c r="AP197" i="11"/>
  <c r="AO197" i="11"/>
  <c r="AQ197" i="11"/>
  <c r="BJ94" i="11"/>
  <c r="BK94" i="11" s="1"/>
  <c r="AZ94" i="11"/>
  <c r="BB94" i="11"/>
  <c r="BC94" i="11"/>
  <c r="BA94" i="11"/>
  <c r="AP94" i="11"/>
  <c r="BE94" i="11"/>
  <c r="AQ94" i="11"/>
  <c r="AN94" i="11"/>
  <c r="BD94" i="11"/>
  <c r="AO94" i="11"/>
  <c r="BJ62" i="11"/>
  <c r="BK62" i="11" s="1"/>
  <c r="AZ62" i="11"/>
  <c r="BB62" i="11"/>
  <c r="BC62" i="11"/>
  <c r="BA62" i="11"/>
  <c r="AP62" i="11"/>
  <c r="BE62" i="11"/>
  <c r="AQ62" i="11"/>
  <c r="AN62" i="11"/>
  <c r="BD62" i="11"/>
  <c r="AO62" i="11"/>
  <c r="BJ54" i="11"/>
  <c r="BK54" i="11" s="1"/>
  <c r="AZ54" i="11"/>
  <c r="BB54" i="11"/>
  <c r="BC54" i="11"/>
  <c r="BA54" i="11"/>
  <c r="BD54" i="11"/>
  <c r="AP54" i="11"/>
  <c r="AQ54" i="11"/>
  <c r="AN54" i="11"/>
  <c r="BE54" i="11"/>
  <c r="AO54" i="11"/>
  <c r="BJ46" i="11"/>
  <c r="BK46" i="11" s="1"/>
  <c r="AZ46" i="11"/>
  <c r="BB46" i="11"/>
  <c r="BC46" i="11"/>
  <c r="BA46" i="11"/>
  <c r="AQ46" i="11"/>
  <c r="BE46" i="11"/>
  <c r="AO46" i="11"/>
  <c r="AN46" i="11"/>
  <c r="BD46" i="11"/>
  <c r="AP46" i="11"/>
  <c r="BJ30" i="11"/>
  <c r="BK30" i="11" s="1"/>
  <c r="AZ30" i="11"/>
  <c r="BB30" i="11"/>
  <c r="BC30" i="11"/>
  <c r="BA30" i="11"/>
  <c r="AQ30" i="11"/>
  <c r="BE30" i="11"/>
  <c r="AO30" i="11"/>
  <c r="BD30" i="11"/>
  <c r="AN30" i="11"/>
  <c r="AP30" i="11"/>
  <c r="BC156" i="11"/>
  <c r="BB156" i="11"/>
  <c r="BE156" i="11"/>
  <c r="AZ156" i="11"/>
  <c r="BD156" i="11"/>
  <c r="AN156" i="11"/>
  <c r="BA156" i="11"/>
  <c r="AP156" i="11"/>
  <c r="AO156" i="11"/>
  <c r="AQ156" i="11"/>
  <c r="BC140" i="11"/>
  <c r="BB140" i="11"/>
  <c r="BE140" i="11"/>
  <c r="BD140" i="11"/>
  <c r="BA140" i="11"/>
  <c r="AN140" i="11"/>
  <c r="AZ140" i="11"/>
  <c r="AP140" i="11"/>
  <c r="AO140" i="11"/>
  <c r="AQ140" i="11"/>
  <c r="BC132" i="11"/>
  <c r="BB132" i="11"/>
  <c r="BE132" i="11"/>
  <c r="BD132" i="11"/>
  <c r="BA132" i="11"/>
  <c r="AZ132" i="11"/>
  <c r="AN132" i="11"/>
  <c r="AP132" i="11"/>
  <c r="AO132" i="11"/>
  <c r="AQ132" i="11"/>
  <c r="BC124" i="11"/>
  <c r="BB124" i="11"/>
  <c r="BE124" i="11"/>
  <c r="AZ124" i="11"/>
  <c r="BD124" i="11"/>
  <c r="AN124" i="11"/>
  <c r="AP124" i="11"/>
  <c r="BA124" i="11"/>
  <c r="AQ124" i="11"/>
  <c r="AO124" i="11"/>
  <c r="BC108" i="11"/>
  <c r="BB108" i="11"/>
  <c r="BE108" i="11"/>
  <c r="BD108" i="11"/>
  <c r="AN108" i="11"/>
  <c r="AP108" i="11"/>
  <c r="AQ108" i="11"/>
  <c r="BA108" i="11"/>
  <c r="AO108" i="11"/>
  <c r="AZ108" i="11"/>
  <c r="BA176" i="11"/>
  <c r="AZ176" i="11"/>
  <c r="BC176" i="11"/>
  <c r="BB176" i="11"/>
  <c r="BE176" i="11"/>
  <c r="AQ176" i="11"/>
  <c r="AP176" i="11"/>
  <c r="AO176" i="11"/>
  <c r="BD176" i="11"/>
  <c r="AN176" i="11"/>
  <c r="BA184" i="11"/>
  <c r="AZ184" i="11"/>
  <c r="BC184" i="11"/>
  <c r="BE184" i="11"/>
  <c r="BD184" i="11"/>
  <c r="BB184" i="11"/>
  <c r="AQ184" i="11"/>
  <c r="AP184" i="11"/>
  <c r="AO184" i="11"/>
  <c r="AN184" i="11"/>
  <c r="BA200" i="11"/>
  <c r="AZ200" i="11"/>
  <c r="BC200" i="11"/>
  <c r="BB200" i="11"/>
  <c r="BE200" i="11"/>
  <c r="AQ200" i="11"/>
  <c r="BD200" i="11"/>
  <c r="AP200" i="11"/>
  <c r="AN200" i="11"/>
  <c r="AO200" i="11"/>
  <c r="BA208" i="11"/>
  <c r="AZ208" i="11"/>
  <c r="BC208" i="11"/>
  <c r="BB208" i="11"/>
  <c r="BE208" i="11"/>
  <c r="BD208" i="11"/>
  <c r="AQ208" i="11"/>
  <c r="AP208" i="11"/>
  <c r="AO208" i="11"/>
  <c r="AN208" i="11"/>
  <c r="BA232" i="11"/>
  <c r="AZ232" i="11"/>
  <c r="BC232" i="11"/>
  <c r="BB232" i="11"/>
  <c r="AQ232" i="11"/>
  <c r="AP232" i="11"/>
  <c r="BD232" i="11"/>
  <c r="AO232" i="11"/>
  <c r="AN232" i="11"/>
  <c r="BE232" i="11"/>
  <c r="BA249" i="11"/>
  <c r="AZ249" i="11"/>
  <c r="BC249" i="11"/>
  <c r="BE249" i="11"/>
  <c r="BD249" i="11"/>
  <c r="BB249" i="11"/>
  <c r="AQ249" i="11"/>
  <c r="AP249" i="11"/>
  <c r="AO249" i="11"/>
  <c r="AN249" i="11"/>
  <c r="BJ91" i="11"/>
  <c r="BK91" i="11" s="1"/>
  <c r="BD91" i="11"/>
  <c r="BE91" i="11"/>
  <c r="BB91" i="11"/>
  <c r="BC91" i="11"/>
  <c r="BA91" i="11"/>
  <c r="AN91" i="11"/>
  <c r="AO91" i="11"/>
  <c r="AP91" i="11"/>
  <c r="AZ91" i="11"/>
  <c r="AQ91" i="11"/>
  <c r="BJ83" i="11"/>
  <c r="BK83" i="11" s="1"/>
  <c r="BD83" i="11"/>
  <c r="BE83" i="11"/>
  <c r="BB83" i="11"/>
  <c r="AN83" i="11"/>
  <c r="AO83" i="11"/>
  <c r="BA83" i="11"/>
  <c r="AP83" i="11"/>
  <c r="BC83" i="11"/>
  <c r="AQ83" i="11"/>
  <c r="AZ83" i="11"/>
  <c r="BD75" i="11"/>
  <c r="BE75" i="11"/>
  <c r="BB75" i="11"/>
  <c r="BJ75" i="11"/>
  <c r="BK75" i="11" s="1"/>
  <c r="BC75" i="11"/>
  <c r="BA75" i="11"/>
  <c r="AN75" i="11"/>
  <c r="AO75" i="11"/>
  <c r="AP75" i="11"/>
  <c r="AQ75" i="11"/>
  <c r="AZ75" i="11"/>
  <c r="BJ67" i="11"/>
  <c r="BK67" i="11" s="1"/>
  <c r="BD67" i="11"/>
  <c r="BE67" i="11"/>
  <c r="BB67" i="11"/>
  <c r="AN67" i="11"/>
  <c r="AO67" i="11"/>
  <c r="AZ67" i="11"/>
  <c r="AP67" i="11"/>
  <c r="BA67" i="11"/>
  <c r="AQ67" i="11"/>
  <c r="BC67" i="11"/>
  <c r="BJ59" i="11"/>
  <c r="BK59" i="11" s="1"/>
  <c r="BD59" i="11"/>
  <c r="BE59" i="11"/>
  <c r="BB59" i="11"/>
  <c r="BC59" i="11"/>
  <c r="BA59" i="11"/>
  <c r="AN59" i="11"/>
  <c r="AO59" i="11"/>
  <c r="AP59" i="11"/>
  <c r="AZ59" i="11"/>
  <c r="AQ59" i="11"/>
  <c r="BJ51" i="11"/>
  <c r="BK51" i="11" s="1"/>
  <c r="BD51" i="11"/>
  <c r="BE51" i="11"/>
  <c r="BB51" i="11"/>
  <c r="AN51" i="11"/>
  <c r="AO51" i="11"/>
  <c r="BA51" i="11"/>
  <c r="AP51" i="11"/>
  <c r="AQ51" i="11"/>
  <c r="BC51" i="11"/>
  <c r="AZ51" i="11"/>
  <c r="BJ43" i="11"/>
  <c r="BK43" i="11" s="1"/>
  <c r="BD43" i="11"/>
  <c r="BE43" i="11"/>
  <c r="BB43" i="11"/>
  <c r="BC43" i="11"/>
  <c r="BA43" i="11"/>
  <c r="AN43" i="11"/>
  <c r="AO43" i="11"/>
  <c r="AP43" i="11"/>
  <c r="AQ43" i="11"/>
  <c r="AZ43" i="11"/>
  <c r="BJ35" i="11"/>
  <c r="BK35" i="11" s="1"/>
  <c r="BD35" i="11"/>
  <c r="BE35" i="11"/>
  <c r="BB35" i="11"/>
  <c r="AN35" i="11"/>
  <c r="AO35" i="11"/>
  <c r="AP35" i="11"/>
  <c r="AQ35" i="11"/>
  <c r="AZ35" i="11"/>
  <c r="BC35" i="11"/>
  <c r="BA35" i="11"/>
  <c r="BA98" i="11"/>
  <c r="BC98" i="11"/>
  <c r="BB98" i="11"/>
  <c r="AZ98" i="11"/>
  <c r="BE98" i="11"/>
  <c r="AN98" i="11"/>
  <c r="AP98" i="11"/>
  <c r="BD98" i="11"/>
  <c r="AQ98" i="11"/>
  <c r="AO98" i="11"/>
  <c r="BE161" i="11"/>
  <c r="BD161" i="11"/>
  <c r="AZ161" i="11"/>
  <c r="BC161" i="11"/>
  <c r="BB161" i="11"/>
  <c r="AQ161" i="11"/>
  <c r="BA161" i="11"/>
  <c r="AP161" i="11"/>
  <c r="AO161" i="11"/>
  <c r="AN161" i="11"/>
  <c r="BE153" i="11"/>
  <c r="BD153" i="11"/>
  <c r="BC153" i="11"/>
  <c r="BB153" i="11"/>
  <c r="BA153" i="11"/>
  <c r="AZ153" i="11"/>
  <c r="AQ153" i="11"/>
  <c r="AP153" i="11"/>
  <c r="AO153" i="11"/>
  <c r="AN153" i="11"/>
  <c r="BE145" i="11"/>
  <c r="BD145" i="11"/>
  <c r="BB145" i="11"/>
  <c r="BA145" i="11"/>
  <c r="AZ145" i="11"/>
  <c r="AQ145" i="11"/>
  <c r="AP145" i="11"/>
  <c r="AO145" i="11"/>
  <c r="AN145" i="11"/>
  <c r="BC145" i="11"/>
  <c r="BE137" i="11"/>
  <c r="BD137" i="11"/>
  <c r="AZ137" i="11"/>
  <c r="BB137" i="11"/>
  <c r="AQ137" i="11"/>
  <c r="AP137" i="11"/>
  <c r="BC137" i="11"/>
  <c r="BA137" i="11"/>
  <c r="AO137" i="11"/>
  <c r="AN137" i="11"/>
  <c r="BE129" i="11"/>
  <c r="BD129" i="11"/>
  <c r="AZ129" i="11"/>
  <c r="AQ129" i="11"/>
  <c r="AP129" i="11"/>
  <c r="BA129" i="11"/>
  <c r="AO129" i="11"/>
  <c r="BC129" i="11"/>
  <c r="BB129" i="11"/>
  <c r="AN129" i="11"/>
  <c r="BE121" i="11"/>
  <c r="BD121" i="11"/>
  <c r="BC121" i="11"/>
  <c r="BB121" i="11"/>
  <c r="AQ121" i="11"/>
  <c r="AP121" i="11"/>
  <c r="AO121" i="11"/>
  <c r="AN121" i="11"/>
  <c r="AZ121" i="11"/>
  <c r="BA121" i="11"/>
  <c r="BE113" i="11"/>
  <c r="BD113" i="11"/>
  <c r="BB113" i="11"/>
  <c r="BA113" i="11"/>
  <c r="AZ113" i="11"/>
  <c r="BC113" i="11"/>
  <c r="AQ113" i="11"/>
  <c r="AP113" i="11"/>
  <c r="AO113" i="11"/>
  <c r="AN113" i="11"/>
  <c r="BE105" i="11"/>
  <c r="BD105" i="11"/>
  <c r="AZ105" i="11"/>
  <c r="BB105" i="11"/>
  <c r="AQ105" i="11"/>
  <c r="BC105" i="11"/>
  <c r="AP105" i="11"/>
  <c r="BA105" i="11"/>
  <c r="AO105" i="11"/>
  <c r="AN105" i="11"/>
  <c r="BA171" i="11"/>
  <c r="BE171" i="11"/>
  <c r="BD171" i="11"/>
  <c r="BC171" i="11"/>
  <c r="BB171" i="11"/>
  <c r="AN171" i="11"/>
  <c r="AZ171" i="11"/>
  <c r="AP171" i="11"/>
  <c r="AQ171" i="11"/>
  <c r="AO171" i="11"/>
  <c r="BA179" i="11"/>
  <c r="BE179" i="11"/>
  <c r="AZ179" i="11"/>
  <c r="BD179" i="11"/>
  <c r="AN179" i="11"/>
  <c r="BC179" i="11"/>
  <c r="BB179" i="11"/>
  <c r="AP179" i="11"/>
  <c r="AQ179" i="11"/>
  <c r="AO179" i="11"/>
  <c r="BA187" i="11"/>
  <c r="AZ187" i="11"/>
  <c r="BC187" i="11"/>
  <c r="AN187" i="11"/>
  <c r="BE187" i="11"/>
  <c r="BB187" i="11"/>
  <c r="BD187" i="11"/>
  <c r="AP187" i="11"/>
  <c r="AQ187" i="11"/>
  <c r="AO187" i="11"/>
  <c r="BA195" i="11"/>
  <c r="BC195" i="11"/>
  <c r="BB195" i="11"/>
  <c r="AZ195" i="11"/>
  <c r="BE195" i="11"/>
  <c r="AN195" i="11"/>
  <c r="BD195" i="11"/>
  <c r="AP195" i="11"/>
  <c r="AQ195" i="11"/>
  <c r="AO195" i="11"/>
  <c r="BA203" i="11"/>
  <c r="BE203" i="11"/>
  <c r="BD203" i="11"/>
  <c r="BC203" i="11"/>
  <c r="AN203" i="11"/>
  <c r="AP203" i="11"/>
  <c r="BB203" i="11"/>
  <c r="AZ203" i="11"/>
  <c r="AQ203" i="11"/>
  <c r="AO203" i="11"/>
  <c r="BA211" i="11"/>
  <c r="BE211" i="11"/>
  <c r="AZ211" i="11"/>
  <c r="AN211" i="11"/>
  <c r="BB211" i="11"/>
  <c r="AP211" i="11"/>
  <c r="BD211" i="11"/>
  <c r="BC211" i="11"/>
  <c r="AQ211" i="11"/>
  <c r="AO211" i="11"/>
  <c r="BA219" i="11"/>
  <c r="AZ219" i="11"/>
  <c r="BC219" i="11"/>
  <c r="AN219" i="11"/>
  <c r="BD219" i="11"/>
  <c r="AP219" i="11"/>
  <c r="BE219" i="11"/>
  <c r="AQ219" i="11"/>
  <c r="BB219" i="11"/>
  <c r="AO219" i="11"/>
  <c r="BA227" i="11"/>
  <c r="BC227" i="11"/>
  <c r="BB227" i="11"/>
  <c r="AZ227" i="11"/>
  <c r="BE227" i="11"/>
  <c r="AN227" i="11"/>
  <c r="AP227" i="11"/>
  <c r="BD227" i="11"/>
  <c r="AQ227" i="11"/>
  <c r="AO227" i="11"/>
  <c r="BA235" i="11"/>
  <c r="BE235" i="11"/>
  <c r="BD235" i="11"/>
  <c r="BC235" i="11"/>
  <c r="BB235" i="11"/>
  <c r="AN235" i="11"/>
  <c r="AZ235" i="11"/>
  <c r="AP235" i="11"/>
  <c r="AQ235" i="11"/>
  <c r="AO235" i="11"/>
  <c r="BA244" i="11"/>
  <c r="BE244" i="11"/>
  <c r="AZ244" i="11"/>
  <c r="BD244" i="11"/>
  <c r="AN244" i="11"/>
  <c r="BC244" i="11"/>
  <c r="BB244" i="11"/>
  <c r="AP244" i="11"/>
  <c r="AQ244" i="11"/>
  <c r="AO244" i="11"/>
  <c r="BA252" i="11"/>
  <c r="AZ252" i="11"/>
  <c r="BC252" i="11"/>
  <c r="AN252" i="11"/>
  <c r="BE252" i="11"/>
  <c r="BB252" i="11"/>
  <c r="BD252" i="11"/>
  <c r="AP252" i="11"/>
  <c r="AQ252" i="11"/>
  <c r="AO252" i="11"/>
  <c r="BA260" i="11"/>
  <c r="AZ260" i="11"/>
  <c r="BC260" i="11"/>
  <c r="BE260" i="11"/>
  <c r="BD260" i="11"/>
  <c r="AN260" i="11"/>
  <c r="BB260" i="11"/>
  <c r="AP260" i="11"/>
  <c r="AQ260" i="11"/>
  <c r="AO260" i="11"/>
  <c r="BA268" i="11"/>
  <c r="AZ268" i="11"/>
  <c r="BC268" i="11"/>
  <c r="BB268" i="11"/>
  <c r="BE268" i="11"/>
  <c r="BD268" i="11"/>
  <c r="AN268" i="11"/>
  <c r="AP268" i="11"/>
  <c r="AQ268" i="11"/>
  <c r="AO268" i="11"/>
  <c r="BA276" i="11"/>
  <c r="AZ276" i="11"/>
  <c r="BC276" i="11"/>
  <c r="BB276" i="11"/>
  <c r="AN276" i="11"/>
  <c r="BD276" i="11"/>
  <c r="AP276" i="11"/>
  <c r="BE276" i="11"/>
  <c r="AQ276" i="11"/>
  <c r="AO276" i="11"/>
  <c r="BA284" i="11"/>
  <c r="AZ284" i="11"/>
  <c r="BC284" i="11"/>
  <c r="BB284" i="11"/>
  <c r="BE284" i="11"/>
  <c r="AN284" i="11"/>
  <c r="BD284" i="11"/>
  <c r="AP284" i="11"/>
  <c r="AQ284" i="11"/>
  <c r="AO284" i="11"/>
  <c r="BA292" i="11"/>
  <c r="AZ292" i="11"/>
  <c r="BC292" i="11"/>
  <c r="BB292" i="11"/>
  <c r="BE292" i="11"/>
  <c r="AN292" i="11"/>
  <c r="AP292" i="11"/>
  <c r="BD292" i="11"/>
  <c r="AQ292" i="11"/>
  <c r="AO292" i="11"/>
  <c r="BA300" i="11"/>
  <c r="AZ300" i="11"/>
  <c r="BC300" i="11"/>
  <c r="BB300" i="11"/>
  <c r="BD300" i="11"/>
  <c r="BE300" i="11"/>
  <c r="AN300" i="11"/>
  <c r="AP300" i="11"/>
  <c r="AQ300" i="11"/>
  <c r="AO300" i="11"/>
  <c r="BA308" i="11"/>
  <c r="AZ308" i="11"/>
  <c r="BC308" i="11"/>
  <c r="BB308" i="11"/>
  <c r="BE308" i="11"/>
  <c r="BD308" i="11"/>
  <c r="AN308" i="11"/>
  <c r="AP308" i="11"/>
  <c r="AQ308" i="11"/>
  <c r="AO308" i="11"/>
  <c r="BA317" i="11"/>
  <c r="AZ317" i="11"/>
  <c r="BC317" i="11"/>
  <c r="BB317" i="11"/>
  <c r="BD317" i="11"/>
  <c r="BE317" i="11"/>
  <c r="AN317" i="11"/>
  <c r="AP317" i="11"/>
  <c r="AQ317" i="11"/>
  <c r="AO317" i="11"/>
  <c r="BA325" i="11"/>
  <c r="AZ325" i="11"/>
  <c r="BC325" i="11"/>
  <c r="BB325" i="11"/>
  <c r="BE325" i="11"/>
  <c r="BD325" i="11"/>
  <c r="AN325" i="11"/>
  <c r="AP325" i="11"/>
  <c r="AQ325" i="11"/>
  <c r="AO325" i="11"/>
  <c r="BA333" i="11"/>
  <c r="AZ333" i="11"/>
  <c r="BC333" i="11"/>
  <c r="BB333" i="11"/>
  <c r="BE333" i="11"/>
  <c r="AN333" i="11"/>
  <c r="AP333" i="11"/>
  <c r="BD333" i="11"/>
  <c r="AQ333" i="11"/>
  <c r="AO333" i="11"/>
  <c r="BA341" i="11"/>
  <c r="AZ341" i="11"/>
  <c r="BC341" i="11"/>
  <c r="BB341" i="11"/>
  <c r="BE341" i="11"/>
  <c r="BD341" i="11"/>
  <c r="AN341" i="11"/>
  <c r="AP341" i="11"/>
  <c r="AQ341" i="11"/>
  <c r="AO341" i="11"/>
  <c r="BA349" i="11"/>
  <c r="AZ349" i="11"/>
  <c r="BC349" i="11"/>
  <c r="BB349" i="11"/>
  <c r="BE349" i="11"/>
  <c r="BD349" i="11"/>
  <c r="AN349" i="11"/>
  <c r="AP349" i="11"/>
  <c r="AQ349" i="11"/>
  <c r="AO349" i="11"/>
  <c r="BA357" i="11"/>
  <c r="AZ357" i="11"/>
  <c r="BC357" i="11"/>
  <c r="BB357" i="11"/>
  <c r="BD357" i="11"/>
  <c r="AN357" i="11"/>
  <c r="AP357" i="11"/>
  <c r="BE357" i="11"/>
  <c r="AQ357" i="11"/>
  <c r="AO357" i="11"/>
  <c r="BA365" i="11"/>
  <c r="AZ365" i="11"/>
  <c r="BC365" i="11"/>
  <c r="BB365" i="11"/>
  <c r="BD365" i="11"/>
  <c r="BE365" i="11"/>
  <c r="AN365" i="11"/>
  <c r="AP365" i="11"/>
  <c r="AQ365" i="11"/>
  <c r="AO365" i="11"/>
  <c r="BA373" i="11"/>
  <c r="AZ373" i="11"/>
  <c r="BC373" i="11"/>
  <c r="BB373" i="11"/>
  <c r="BE373" i="11"/>
  <c r="AN373" i="11"/>
  <c r="BD373" i="11"/>
  <c r="AP373" i="11"/>
  <c r="AQ373" i="11"/>
  <c r="AO373" i="11"/>
  <c r="BA381" i="11"/>
  <c r="AZ381" i="11"/>
  <c r="BC381" i="11"/>
  <c r="BB381" i="11"/>
  <c r="BD381" i="11"/>
  <c r="BE381" i="11"/>
  <c r="AN381" i="11"/>
  <c r="AP381" i="11"/>
  <c r="AQ381" i="11"/>
  <c r="AO381" i="11"/>
  <c r="BA390" i="11"/>
  <c r="AZ390" i="11"/>
  <c r="BC390" i="11"/>
  <c r="BB390" i="11"/>
  <c r="BE390" i="11"/>
  <c r="BD390" i="11"/>
  <c r="AN390" i="11"/>
  <c r="AP390" i="11"/>
  <c r="AQ390" i="11"/>
  <c r="AO390" i="11"/>
  <c r="BA398" i="11"/>
  <c r="AZ398" i="11"/>
  <c r="BC398" i="11"/>
  <c r="BB398" i="11"/>
  <c r="BE398" i="11"/>
  <c r="BD398" i="11"/>
  <c r="AN398" i="11"/>
  <c r="AP398" i="11"/>
  <c r="AQ398" i="11"/>
  <c r="AO398" i="11"/>
  <c r="BA406" i="11"/>
  <c r="AZ406" i="11"/>
  <c r="BC406" i="11"/>
  <c r="BB406" i="11"/>
  <c r="BE406" i="11"/>
  <c r="AN406" i="11"/>
  <c r="BD406" i="11"/>
  <c r="AP406" i="11"/>
  <c r="AQ406" i="11"/>
  <c r="AO406" i="11"/>
  <c r="BA414" i="11"/>
  <c r="AZ414" i="11"/>
  <c r="BC414" i="11"/>
  <c r="BB414" i="11"/>
  <c r="BD414" i="11"/>
  <c r="AN414" i="11"/>
  <c r="BE414" i="11"/>
  <c r="AP414" i="11"/>
  <c r="AQ414" i="11"/>
  <c r="AO414" i="11"/>
  <c r="BA422" i="11"/>
  <c r="AZ422" i="11"/>
  <c r="BC422" i="11"/>
  <c r="BB422" i="11"/>
  <c r="AN422" i="11"/>
  <c r="BE422" i="11"/>
  <c r="BD422" i="11"/>
  <c r="AP422" i="11"/>
  <c r="AQ422" i="11"/>
  <c r="AO422" i="11"/>
  <c r="AZ430" i="11"/>
  <c r="BB430" i="11"/>
  <c r="BE430" i="11"/>
  <c r="BD430" i="11"/>
  <c r="BC430" i="11"/>
  <c r="BA430" i="11"/>
  <c r="AN430" i="11"/>
  <c r="AP430" i="11"/>
  <c r="AQ430" i="11"/>
  <c r="AO430" i="11"/>
  <c r="AZ438" i="11"/>
  <c r="BB438" i="11"/>
  <c r="BE438" i="11"/>
  <c r="BD438" i="11"/>
  <c r="BC438" i="11"/>
  <c r="BA438" i="11"/>
  <c r="AN438" i="11"/>
  <c r="AP438" i="11"/>
  <c r="AQ438" i="11"/>
  <c r="AO438" i="11"/>
  <c r="AZ446" i="11"/>
  <c r="BB446" i="11"/>
  <c r="BE446" i="11"/>
  <c r="BD446" i="11"/>
  <c r="BC446" i="11"/>
  <c r="BA446" i="11"/>
  <c r="AN446" i="11"/>
  <c r="AP446" i="11"/>
  <c r="AQ446" i="11"/>
  <c r="AO446" i="11"/>
  <c r="AZ454" i="11"/>
  <c r="BB454" i="11"/>
  <c r="BE454" i="11"/>
  <c r="BD454" i="11"/>
  <c r="BC454" i="11"/>
  <c r="BA454" i="11"/>
  <c r="AN454" i="11"/>
  <c r="AP454" i="11"/>
  <c r="AQ454" i="11"/>
  <c r="AO454" i="11"/>
  <c r="AZ463" i="11"/>
  <c r="BB463" i="11"/>
  <c r="BE463" i="11"/>
  <c r="BD463" i="11"/>
  <c r="BC463" i="11"/>
  <c r="BA463" i="11"/>
  <c r="AN463" i="11"/>
  <c r="AP463" i="11"/>
  <c r="AQ463" i="11"/>
  <c r="AO463" i="11"/>
  <c r="AZ471" i="11"/>
  <c r="BB471" i="11"/>
  <c r="BE471" i="11"/>
  <c r="BD471" i="11"/>
  <c r="BC471" i="11"/>
  <c r="BA471" i="11"/>
  <c r="AN471" i="11"/>
  <c r="AP471" i="11"/>
  <c r="AQ471" i="11"/>
  <c r="AO471" i="11"/>
  <c r="AZ479" i="11"/>
  <c r="BB479" i="11"/>
  <c r="BE479" i="11"/>
  <c r="BD479" i="11"/>
  <c r="BC479" i="11"/>
  <c r="BA479" i="11"/>
  <c r="AN479" i="11"/>
  <c r="AP479" i="11"/>
  <c r="AQ479" i="11"/>
  <c r="AO479" i="11"/>
  <c r="BD487" i="11"/>
  <c r="BC487" i="11"/>
  <c r="BB487" i="11"/>
  <c r="BE487" i="11"/>
  <c r="BA487" i="11"/>
  <c r="AZ487" i="11"/>
  <c r="AN487" i="11"/>
  <c r="AP487" i="11"/>
  <c r="AQ487" i="11"/>
  <c r="AO487" i="11"/>
  <c r="BD495" i="11"/>
  <c r="BC495" i="11"/>
  <c r="BB495" i="11"/>
  <c r="AZ495" i="11"/>
  <c r="BA495" i="11"/>
  <c r="AN495" i="11"/>
  <c r="BE495" i="11"/>
  <c r="AP495" i="11"/>
  <c r="AQ495" i="11"/>
  <c r="AO495" i="11"/>
  <c r="BD503" i="11"/>
  <c r="BC503" i="11"/>
  <c r="BB503" i="11"/>
  <c r="BE503" i="11"/>
  <c r="BA503" i="11"/>
  <c r="AZ503" i="11"/>
  <c r="AP503" i="11"/>
  <c r="AN503" i="11"/>
  <c r="AQ503" i="11"/>
  <c r="AO503" i="11"/>
  <c r="BD511" i="11"/>
  <c r="BC511" i="11"/>
  <c r="BB511" i="11"/>
  <c r="AZ511" i="11"/>
  <c r="BE511" i="11"/>
  <c r="AP511" i="11"/>
  <c r="BA511" i="11"/>
  <c r="AO511" i="11"/>
  <c r="AN511" i="11"/>
  <c r="AQ511" i="11"/>
  <c r="BD519" i="11"/>
  <c r="BC519" i="11"/>
  <c r="BB519" i="11"/>
  <c r="BE519" i="11"/>
  <c r="BA519" i="11"/>
  <c r="AZ519" i="11"/>
  <c r="AP519" i="11"/>
  <c r="AO519" i="11"/>
  <c r="AN519" i="11"/>
  <c r="AQ519" i="11"/>
  <c r="BD527" i="11"/>
  <c r="BC527" i="11"/>
  <c r="BB527" i="11"/>
  <c r="AZ527" i="11"/>
  <c r="BE527" i="11"/>
  <c r="AP527" i="11"/>
  <c r="AO527" i="11"/>
  <c r="AN527" i="11"/>
  <c r="BA527" i="11"/>
  <c r="AQ527" i="11"/>
  <c r="AR467" i="11"/>
  <c r="AR461" i="11"/>
  <c r="AR396" i="11"/>
  <c r="AR201" i="11"/>
  <c r="AR131" i="11"/>
  <c r="AR402" i="11"/>
  <c r="AR280" i="11"/>
  <c r="AR80" i="11"/>
  <c r="AR172" i="11"/>
  <c r="AR332" i="11"/>
  <c r="AR202" i="11"/>
  <c r="AR232" i="11"/>
  <c r="AR101" i="11"/>
  <c r="AR58" i="11"/>
  <c r="AR60" i="11"/>
  <c r="AR344" i="11"/>
  <c r="AR75" i="11"/>
  <c r="AR108" i="11"/>
  <c r="AR78" i="11"/>
  <c r="AR35" i="11"/>
  <c r="AR91" i="11"/>
  <c r="AR197" i="11"/>
  <c r="AR159" i="11"/>
  <c r="AR291" i="11"/>
  <c r="AR259" i="11"/>
  <c r="AR71" i="11"/>
  <c r="AR277" i="11"/>
  <c r="AR40" i="11"/>
  <c r="AR500" i="11"/>
  <c r="AR135" i="11"/>
  <c r="AR407" i="11"/>
  <c r="AR415" i="11"/>
  <c r="AR134" i="11"/>
  <c r="AR413" i="11"/>
  <c r="AR360" i="11"/>
  <c r="AR310" i="11"/>
  <c r="AR328" i="11"/>
  <c r="AR495" i="11"/>
  <c r="AR463" i="11"/>
  <c r="AR365" i="11"/>
  <c r="AR300" i="11"/>
  <c r="AR161" i="11"/>
  <c r="AR36" i="11"/>
  <c r="AR141" i="11"/>
  <c r="AR79" i="11"/>
  <c r="AR512" i="11"/>
  <c r="AR455" i="11"/>
  <c r="AR391" i="11"/>
  <c r="AR263" i="11"/>
  <c r="AR504" i="11"/>
  <c r="AR361" i="11"/>
  <c r="AR485" i="11"/>
  <c r="AR506" i="11"/>
  <c r="AR276" i="11"/>
  <c r="AR218" i="11"/>
  <c r="AR138" i="11"/>
  <c r="AR120" i="11"/>
  <c r="AR492" i="11"/>
  <c r="AR148" i="11"/>
  <c r="AR182" i="11"/>
  <c r="AR251" i="11"/>
  <c r="AR186" i="11"/>
  <c r="AR122" i="11"/>
  <c r="AR207" i="11"/>
  <c r="AR484" i="11"/>
  <c r="AR419" i="11"/>
  <c r="AR354" i="11"/>
  <c r="AR289" i="11"/>
  <c r="AR86" i="11"/>
  <c r="AR437" i="11"/>
  <c r="AR450" i="11"/>
  <c r="AR386" i="11"/>
  <c r="AR315" i="11"/>
  <c r="AR92" i="11"/>
  <c r="AR236" i="11"/>
  <c r="AR516" i="11"/>
  <c r="AR257" i="11"/>
  <c r="AR70" i="11"/>
  <c r="AR447" i="11"/>
  <c r="AR400" i="11"/>
  <c r="AR125" i="11"/>
  <c r="AR515" i="11"/>
  <c r="AR509" i="11"/>
  <c r="AR427" i="11"/>
  <c r="AR362" i="11"/>
  <c r="AR440" i="11"/>
  <c r="AR235" i="11"/>
  <c r="AR124" i="11"/>
  <c r="AR519" i="11"/>
  <c r="AR292" i="11"/>
  <c r="AR227" i="11"/>
  <c r="AR140" i="11"/>
  <c r="AR397" i="11"/>
  <c r="AR299" i="11"/>
  <c r="AR267" i="11"/>
  <c r="AR76" i="11"/>
  <c r="AR183" i="11"/>
  <c r="AR48" i="11"/>
  <c r="AR72" i="11"/>
  <c r="AR476" i="11"/>
  <c r="AR411" i="11"/>
  <c r="AR346" i="11"/>
  <c r="AR281" i="11"/>
  <c r="AR392" i="11"/>
  <c r="AR262" i="11"/>
  <c r="AR303" i="11"/>
  <c r="AR453" i="11"/>
  <c r="AR231" i="11"/>
  <c r="AR285" i="11"/>
  <c r="AR466" i="11"/>
  <c r="AR381" i="11"/>
  <c r="AR252" i="11"/>
  <c r="AR439" i="11"/>
  <c r="AR334" i="11"/>
  <c r="AR510" i="11"/>
  <c r="AR306" i="11"/>
  <c r="AR155" i="11"/>
  <c r="AR522" i="11"/>
  <c r="AR317" i="11"/>
  <c r="AR89" i="11"/>
  <c r="AR239" i="11"/>
  <c r="AR511" i="11"/>
  <c r="AR283" i="11"/>
  <c r="AR446" i="11"/>
  <c r="AR98" i="11"/>
  <c r="AR146" i="11"/>
  <c r="AR109" i="11"/>
  <c r="AR224" i="11"/>
  <c r="AR171" i="11"/>
  <c r="AR130" i="11"/>
  <c r="AR357" i="11"/>
  <c r="AR268" i="11"/>
  <c r="AR187" i="11"/>
  <c r="AR59" i="11"/>
  <c r="AR243" i="11"/>
  <c r="AR114" i="11"/>
  <c r="AR199" i="11"/>
  <c r="AR180" i="11"/>
  <c r="AR219" i="11"/>
  <c r="AR105" i="11"/>
  <c r="AR43" i="11"/>
  <c r="AR156" i="11"/>
  <c r="AR234" i="11"/>
  <c r="AR297" i="11"/>
  <c r="AR56" i="11"/>
  <c r="AR471" i="11"/>
  <c r="AR430" i="11"/>
  <c r="AR406" i="11"/>
  <c r="AR341" i="11"/>
  <c r="AR137" i="11"/>
  <c r="AR184" i="11"/>
  <c r="AR65" i="11"/>
  <c r="AR389" i="11"/>
  <c r="AR307" i="11"/>
  <c r="AR178" i="11"/>
  <c r="AR321" i="11"/>
  <c r="AR382" i="11"/>
  <c r="AR295" i="11"/>
  <c r="AR451" i="11"/>
  <c r="AR387" i="11"/>
  <c r="AR322" i="11"/>
  <c r="AR100" i="11"/>
  <c r="AR372" i="11"/>
  <c r="AR39" i="11"/>
  <c r="AR528" i="11"/>
  <c r="AR488" i="11"/>
  <c r="AR247" i="11"/>
  <c r="AR481" i="11"/>
  <c r="AR465" i="11"/>
  <c r="AR416" i="11"/>
  <c r="AR375" i="11"/>
  <c r="AR351" i="11"/>
  <c r="AR286" i="11"/>
  <c r="AR246" i="11"/>
  <c r="AR399" i="11"/>
  <c r="AR293" i="11"/>
  <c r="AR144" i="11"/>
  <c r="AR34" i="11"/>
  <c r="AR90" i="11"/>
  <c r="AR352" i="11"/>
  <c r="AR255" i="11"/>
  <c r="AR198" i="11"/>
  <c r="AR174" i="11"/>
  <c r="AR494" i="11"/>
  <c r="AR220" i="11"/>
  <c r="AR442" i="11"/>
  <c r="AR377" i="11"/>
  <c r="AR525" i="11"/>
  <c r="AR436" i="11"/>
  <c r="AR331" i="11"/>
  <c r="AR107" i="11"/>
  <c r="AR441" i="11"/>
  <c r="AR401" i="11"/>
  <c r="AR376" i="11"/>
  <c r="AR505" i="11"/>
  <c r="AR327" i="11"/>
  <c r="AR223" i="11"/>
  <c r="AR157" i="11"/>
  <c r="AR326" i="11"/>
  <c r="AR238" i="11"/>
  <c r="AR470" i="11"/>
  <c r="AR429" i="11"/>
  <c r="AR405" i="11"/>
  <c r="AR128" i="11"/>
  <c r="AR214" i="11"/>
  <c r="AR507" i="11"/>
  <c r="AR483" i="11"/>
  <c r="AR418" i="11"/>
  <c r="AR353" i="11"/>
  <c r="AR477" i="11"/>
  <c r="AR412" i="11"/>
  <c r="AR371" i="11"/>
  <c r="AR347" i="11"/>
  <c r="AR282" i="11"/>
  <c r="AR266" i="11"/>
  <c r="AR217" i="11"/>
  <c r="AR482" i="11"/>
  <c r="AR487" i="11"/>
  <c r="AR422" i="11"/>
  <c r="AR211" i="11"/>
  <c r="AR121" i="11"/>
  <c r="AR145" i="11"/>
  <c r="AR208" i="11"/>
  <c r="AR30" i="11"/>
  <c r="AR62" i="11"/>
  <c r="AR49" i="11"/>
  <c r="AR348" i="11"/>
  <c r="AR324" i="11"/>
  <c r="AR154" i="11"/>
  <c r="AR337" i="11"/>
  <c r="AR117" i="11"/>
  <c r="AR47" i="11"/>
  <c r="AR431" i="11"/>
  <c r="AR212" i="11"/>
  <c r="AR160" i="11"/>
  <c r="AR142" i="11"/>
  <c r="AR468" i="11"/>
  <c r="AR403" i="11"/>
  <c r="AR338" i="11"/>
  <c r="AR273" i="11"/>
  <c r="AR216" i="11"/>
  <c r="AR164" i="11"/>
  <c r="AR103" i="11"/>
  <c r="AR167" i="11"/>
  <c r="AR73" i="11"/>
  <c r="AR269" i="11"/>
  <c r="AR279" i="11"/>
  <c r="AR456" i="11"/>
  <c r="AR432" i="11"/>
  <c r="AR367" i="11"/>
  <c r="AR221" i="11"/>
  <c r="AR175" i="11"/>
  <c r="AR104" i="11"/>
  <c r="AR50" i="11"/>
  <c r="AR287" i="11"/>
  <c r="AR445" i="11"/>
  <c r="AR253" i="11"/>
  <c r="AR150" i="11"/>
  <c r="AR459" i="11"/>
  <c r="AR394" i="11"/>
  <c r="AR501" i="11"/>
  <c r="AR452" i="11"/>
  <c r="AR388" i="11"/>
  <c r="AR323" i="11"/>
  <c r="AR258" i="11"/>
  <c r="AR242" i="11"/>
  <c r="AR177" i="11"/>
  <c r="AR115" i="11"/>
  <c r="AR139" i="11"/>
  <c r="AR37" i="11"/>
  <c r="AR53" i="11"/>
  <c r="AR69" i="11"/>
  <c r="AR85" i="11"/>
  <c r="AR498" i="11"/>
  <c r="AR458" i="11"/>
  <c r="AR417" i="11"/>
  <c r="AR393" i="11"/>
  <c r="AR272" i="11"/>
  <c r="AR228" i="11"/>
  <c r="AR336" i="11"/>
  <c r="AR190" i="11"/>
  <c r="AR118" i="11"/>
  <c r="AR508" i="11"/>
  <c r="AR443" i="11"/>
  <c r="AR378" i="11"/>
  <c r="AR314" i="11"/>
  <c r="AR116" i="11"/>
  <c r="AR38" i="11"/>
  <c r="AR189" i="11"/>
  <c r="AR41" i="11"/>
  <c r="AR364" i="11"/>
  <c r="AR95" i="11"/>
  <c r="AR358" i="11"/>
  <c r="AR230" i="11"/>
  <c r="AR521" i="11"/>
  <c r="AR497" i="11"/>
  <c r="AR473" i="11"/>
  <c r="AR408" i="11"/>
  <c r="AR343" i="11"/>
  <c r="AR302" i="11"/>
  <c r="AR288" i="11"/>
  <c r="AR318" i="11"/>
  <c r="AR320" i="11"/>
  <c r="AR110" i="11"/>
  <c r="AR526" i="11"/>
  <c r="AR486" i="11"/>
  <c r="AR421" i="11"/>
  <c r="AR256" i="11"/>
  <c r="AR215" i="11"/>
  <c r="AR191" i="11"/>
  <c r="AR196" i="11"/>
  <c r="AR523" i="11"/>
  <c r="AR369" i="11"/>
  <c r="AR493" i="11"/>
  <c r="AR428" i="11"/>
  <c r="AR363" i="11"/>
  <c r="AR298" i="11"/>
  <c r="AR193" i="11"/>
  <c r="AR514" i="11"/>
  <c r="AR433" i="11"/>
  <c r="AR368" i="11"/>
  <c r="AR448" i="11"/>
  <c r="AR383" i="11"/>
  <c r="AR278" i="11"/>
  <c r="AR254" i="11"/>
  <c r="AR237" i="11"/>
  <c r="AR472" i="11"/>
  <c r="AR366" i="11"/>
  <c r="AR311" i="11"/>
  <c r="AR271" i="11"/>
  <c r="AR206" i="11"/>
  <c r="AR304" i="11"/>
  <c r="AR152" i="11"/>
  <c r="AR499" i="11"/>
  <c r="AR475" i="11"/>
  <c r="AR434" i="11"/>
  <c r="AR410" i="11"/>
  <c r="AR517" i="11"/>
  <c r="AR469" i="11"/>
  <c r="AR404" i="11"/>
  <c r="AR339" i="11"/>
  <c r="AR274" i="11"/>
  <c r="AR233" i="11"/>
  <c r="AR209" i="11"/>
  <c r="AR123" i="11"/>
  <c r="AR61" i="11"/>
  <c r="AR77" i="11"/>
  <c r="AR474" i="11"/>
  <c r="AR409" i="11"/>
  <c r="AR438" i="11"/>
  <c r="AR398" i="11"/>
  <c r="AR373" i="11"/>
  <c r="AR333" i="11"/>
  <c r="AR308" i="11"/>
  <c r="AR244" i="11"/>
  <c r="AR179" i="11"/>
  <c r="AR153" i="11"/>
  <c r="AR176" i="11"/>
  <c r="AR173" i="11"/>
  <c r="AR81" i="11"/>
  <c r="AR340" i="11"/>
  <c r="AR170" i="11"/>
  <c r="AR162" i="11"/>
  <c r="AR52" i="11"/>
  <c r="AR68" i="11"/>
  <c r="AR84" i="11"/>
  <c r="AR31" i="11"/>
  <c r="AR374" i="11"/>
  <c r="AR158" i="11"/>
  <c r="AR111" i="11"/>
  <c r="AR143" i="11"/>
  <c r="AR527" i="11"/>
  <c r="AR503" i="11"/>
  <c r="AR479" i="11"/>
  <c r="AR414" i="11"/>
  <c r="AR349" i="11"/>
  <c r="AR284" i="11"/>
  <c r="AR203" i="11"/>
  <c r="AR113" i="11"/>
  <c r="AR249" i="11"/>
  <c r="AR200" i="11"/>
  <c r="AR132" i="11"/>
  <c r="AR54" i="11"/>
  <c r="AR94" i="11"/>
  <c r="AR127" i="11"/>
  <c r="AR33" i="11"/>
  <c r="AR275" i="11"/>
  <c r="AR210" i="11"/>
  <c r="AR194" i="11"/>
  <c r="AR28" i="11"/>
  <c r="AR44" i="11"/>
  <c r="AR329" i="11"/>
  <c r="AR423" i="11"/>
  <c r="AR222" i="11"/>
  <c r="AR126" i="11"/>
  <c r="AR88" i="11"/>
  <c r="AR524" i="11"/>
  <c r="AR460" i="11"/>
  <c r="AR395" i="11"/>
  <c r="AR330" i="11"/>
  <c r="AR240" i="11"/>
  <c r="AR192" i="11"/>
  <c r="AR181" i="11"/>
  <c r="AR151" i="11"/>
  <c r="AR380" i="11"/>
  <c r="AR63" i="11"/>
  <c r="AR87" i="11"/>
  <c r="AR27" i="11"/>
  <c r="AR464" i="11"/>
  <c r="AR261" i="11"/>
  <c r="AR42" i="11"/>
  <c r="AR166" i="11"/>
  <c r="AR513" i="11"/>
  <c r="AR489" i="11"/>
  <c r="AR424" i="11"/>
  <c r="AR359" i="11"/>
  <c r="AR319" i="11"/>
  <c r="AR294" i="11"/>
  <c r="AR312" i="11"/>
  <c r="AR301" i="11"/>
  <c r="AR204" i="11"/>
  <c r="AR112" i="11"/>
  <c r="AR74" i="11"/>
  <c r="AR96" i="11"/>
  <c r="AR502" i="11"/>
  <c r="AR462" i="11"/>
  <c r="AR296" i="11"/>
  <c r="AR350" i="11"/>
  <c r="AR82" i="11"/>
  <c r="AR345" i="11"/>
  <c r="AR444" i="11"/>
  <c r="AR379" i="11"/>
  <c r="AR147" i="11"/>
  <c r="AR29" i="11"/>
  <c r="AR93" i="11"/>
  <c r="AR449" i="11"/>
  <c r="AR454" i="11"/>
  <c r="AR390" i="11"/>
  <c r="AR325" i="11"/>
  <c r="AR260" i="11"/>
  <c r="AR195" i="11"/>
  <c r="AR129" i="11"/>
  <c r="AR51" i="11"/>
  <c r="AR67" i="11"/>
  <c r="AR83" i="11"/>
  <c r="AR46" i="11"/>
  <c r="AR57" i="11"/>
  <c r="AR316" i="11"/>
  <c r="AR226" i="11"/>
  <c r="AR106" i="11"/>
  <c r="AR248" i="11"/>
  <c r="AR133" i="11"/>
  <c r="AR165" i="11"/>
  <c r="AR55" i="11"/>
  <c r="AR480" i="11"/>
  <c r="AR309" i="11"/>
  <c r="AR435" i="11"/>
  <c r="AR370" i="11"/>
  <c r="AR305" i="11"/>
  <c r="AR265" i="11"/>
  <c r="AR205" i="11"/>
  <c r="AR119" i="11"/>
  <c r="AR356" i="11"/>
  <c r="AR496" i="11"/>
  <c r="AR168" i="11"/>
  <c r="AR66" i="11"/>
  <c r="AR32" i="11"/>
  <c r="AR335" i="11"/>
  <c r="AR270" i="11"/>
  <c r="AR229" i="11"/>
  <c r="AR213" i="11"/>
  <c r="AR264" i="11"/>
  <c r="AR149" i="11"/>
  <c r="AR520" i="11"/>
  <c r="AR342" i="11"/>
  <c r="AR188" i="11"/>
  <c r="AR136" i="11"/>
  <c r="AR64" i="11"/>
  <c r="AR518" i="11"/>
  <c r="AR478" i="11"/>
  <c r="AR245" i="11"/>
  <c r="AR102" i="11"/>
  <c r="AR491" i="11"/>
  <c r="AR426" i="11"/>
  <c r="AR420" i="11"/>
  <c r="AR355" i="11"/>
  <c r="AR290" i="11"/>
  <c r="AR250" i="11"/>
  <c r="AR225" i="11"/>
  <c r="AR185" i="11"/>
  <c r="AR99" i="11"/>
  <c r="AR163" i="11"/>
  <c r="AR45" i="11"/>
  <c r="AR490" i="11"/>
  <c r="AR425" i="11"/>
  <c r="AR384" i="11"/>
  <c r="CJ98" i="13"/>
  <c r="CG98" i="13"/>
  <c r="M98" i="13"/>
  <c r="L98" i="13"/>
  <c r="G98" i="13"/>
  <c r="X98" i="13" s="1"/>
  <c r="F98" i="13"/>
  <c r="C98" i="13"/>
  <c r="T98" i="13" s="1"/>
  <c r="B98" i="13"/>
  <c r="CJ97" i="13"/>
  <c r="CG97" i="13"/>
  <c r="CJ96" i="13"/>
  <c r="CG96" i="13"/>
  <c r="CJ95" i="13"/>
  <c r="CG95" i="13"/>
  <c r="CJ94" i="13"/>
  <c r="CG94" i="13"/>
  <c r="CJ93" i="13"/>
  <c r="CG93" i="13"/>
  <c r="CJ92" i="13"/>
  <c r="CG92" i="13"/>
  <c r="CJ91" i="13"/>
  <c r="CG91" i="13"/>
  <c r="CJ90" i="13"/>
  <c r="CG90" i="13"/>
  <c r="CJ89" i="13"/>
  <c r="CG89" i="13"/>
  <c r="CJ88" i="13"/>
  <c r="CG88" i="13"/>
  <c r="CJ87" i="13"/>
  <c r="CG87" i="13"/>
  <c r="CJ86" i="13"/>
  <c r="CG86" i="13"/>
  <c r="CJ85" i="13"/>
  <c r="CG85" i="13"/>
  <c r="CJ84" i="13"/>
  <c r="CG84" i="13"/>
  <c r="CJ83" i="13"/>
  <c r="CG83" i="13"/>
  <c r="CJ82" i="13"/>
  <c r="CG82" i="13"/>
  <c r="CJ81" i="13"/>
  <c r="CG81" i="13"/>
  <c r="CJ80" i="13"/>
  <c r="CG80" i="13"/>
  <c r="CJ79" i="13"/>
  <c r="CG79" i="13"/>
  <c r="CJ78" i="13"/>
  <c r="CG78" i="13"/>
  <c r="M78" i="13"/>
  <c r="M79" i="13"/>
  <c r="L78" i="13"/>
  <c r="G78" i="13"/>
  <c r="G79" i="13" s="1"/>
  <c r="G80" i="13" s="1"/>
  <c r="F78" i="13"/>
  <c r="F79" i="13" s="1"/>
  <c r="C78" i="13"/>
  <c r="C79" i="13" s="1"/>
  <c r="T79" i="13" s="1"/>
  <c r="CH79" i="13" s="1"/>
  <c r="B78" i="13"/>
  <c r="B79" i="13"/>
  <c r="S79" i="13" s="1"/>
  <c r="CJ77" i="13"/>
  <c r="CG77" i="13"/>
  <c r="CJ76" i="13"/>
  <c r="CG76" i="13"/>
  <c r="CJ75" i="13"/>
  <c r="CG75" i="13"/>
  <c r="CJ74" i="13"/>
  <c r="CG74" i="13"/>
  <c r="CJ73" i="13"/>
  <c r="CG73" i="13"/>
  <c r="CJ72" i="13"/>
  <c r="CG72" i="13"/>
  <c r="CJ71" i="13"/>
  <c r="CG71" i="13"/>
  <c r="CJ70" i="13"/>
  <c r="CG70" i="13"/>
  <c r="CJ69" i="13"/>
  <c r="CG69" i="13"/>
  <c r="CJ68" i="13"/>
  <c r="CG68" i="13"/>
  <c r="CJ67" i="13"/>
  <c r="CG67" i="13"/>
  <c r="CJ66" i="13"/>
  <c r="CG66" i="13"/>
  <c r="CJ65" i="13"/>
  <c r="CG65" i="13"/>
  <c r="CJ64" i="13"/>
  <c r="CG64" i="13"/>
  <c r="CJ63" i="13"/>
  <c r="CG63" i="13"/>
  <c r="CJ62" i="13"/>
  <c r="CG62" i="13"/>
  <c r="CJ61" i="13"/>
  <c r="CG61" i="13"/>
  <c r="CJ60" i="13"/>
  <c r="CG60" i="13"/>
  <c r="CJ59" i="13"/>
  <c r="CG59" i="13"/>
  <c r="CJ58" i="13"/>
  <c r="CG58" i="13"/>
  <c r="AD58" i="13"/>
  <c r="G59" i="13"/>
  <c r="G60" i="13" s="1"/>
  <c r="G61" i="13" s="1"/>
  <c r="G62" i="13" s="1"/>
  <c r="G63" i="13" s="1"/>
  <c r="G64" i="13" s="1"/>
  <c r="G65" i="13" s="1"/>
  <c r="G66" i="13" s="1"/>
  <c r="G67" i="13" s="1"/>
  <c r="G68" i="13" s="1"/>
  <c r="G69" i="13" s="1"/>
  <c r="G70" i="13" s="1"/>
  <c r="G71" i="13" s="1"/>
  <c r="G72" i="13" s="1"/>
  <c r="G73" i="13" s="1"/>
  <c r="G74" i="13" s="1"/>
  <c r="G75" i="13" s="1"/>
  <c r="G76" i="13" s="1"/>
  <c r="G77" i="13" s="1"/>
  <c r="X77" i="13" s="1"/>
  <c r="F59" i="13"/>
  <c r="B58" i="13"/>
  <c r="S58" i="13" s="1"/>
  <c r="CE58" i="13" s="1"/>
  <c r="CJ57" i="13"/>
  <c r="CG57" i="13"/>
  <c r="CJ56" i="13"/>
  <c r="CG56" i="13"/>
  <c r="CJ55" i="13"/>
  <c r="CG55" i="13"/>
  <c r="CJ54" i="13"/>
  <c r="CG54" i="13"/>
  <c r="CJ53" i="13"/>
  <c r="CG53" i="13"/>
  <c r="CJ52" i="13"/>
  <c r="CG52" i="13"/>
  <c r="CJ51" i="13"/>
  <c r="CG51" i="13"/>
  <c r="CJ50" i="13"/>
  <c r="CG50" i="13"/>
  <c r="CJ49" i="13"/>
  <c r="CG49" i="13"/>
  <c r="CJ48" i="13"/>
  <c r="CG48" i="13"/>
  <c r="CJ47" i="13"/>
  <c r="CG47" i="13"/>
  <c r="CJ46" i="13"/>
  <c r="CG46" i="13"/>
  <c r="CJ45" i="13"/>
  <c r="CG45" i="13"/>
  <c r="CJ44" i="13"/>
  <c r="CG44" i="13"/>
  <c r="CJ43" i="13"/>
  <c r="CG43" i="13"/>
  <c r="CJ42" i="13"/>
  <c r="CG42" i="13"/>
  <c r="CJ41" i="13"/>
  <c r="CG41" i="13"/>
  <c r="CJ40" i="13"/>
  <c r="CG40" i="13"/>
  <c r="CJ39" i="13"/>
  <c r="CG39" i="13"/>
  <c r="CJ38" i="13"/>
  <c r="CG38" i="13"/>
  <c r="C38" i="13"/>
  <c r="T38" i="13" s="1"/>
  <c r="B38" i="13"/>
  <c r="S38" i="13" s="1"/>
  <c r="CJ37" i="13"/>
  <c r="CG37" i="13"/>
  <c r="CJ36" i="13"/>
  <c r="CG36" i="13"/>
  <c r="CJ35" i="13"/>
  <c r="CG35" i="13"/>
  <c r="CJ34" i="13"/>
  <c r="CG34" i="13"/>
  <c r="CJ33" i="13"/>
  <c r="CG33" i="13"/>
  <c r="CJ32" i="13"/>
  <c r="CG32" i="13"/>
  <c r="CJ31" i="13"/>
  <c r="CG31" i="13"/>
  <c r="CJ30" i="13"/>
  <c r="CG30" i="13"/>
  <c r="CJ29" i="13"/>
  <c r="CG29" i="13"/>
  <c r="CJ28" i="13"/>
  <c r="CG28" i="13"/>
  <c r="X57" i="13"/>
  <c r="C18" i="13"/>
  <c r="C19" i="13" s="1"/>
  <c r="B19" i="13"/>
  <c r="T78" i="13"/>
  <c r="T58" i="13"/>
  <c r="E344" i="11" s="1"/>
  <c r="AT344" i="11" s="1"/>
  <c r="AD79" i="13"/>
  <c r="AD78" i="13"/>
  <c r="W98" i="13"/>
  <c r="CF98" i="13" s="1"/>
  <c r="S98" i="13"/>
  <c r="CE98" i="13" s="1"/>
  <c r="S78" i="13"/>
  <c r="CE78" i="13" s="1"/>
  <c r="CR96" i="11"/>
  <c r="CS96" i="11" s="1"/>
  <c r="CU95" i="11"/>
  <c r="CT95" i="11"/>
  <c r="CR95" i="11"/>
  <c r="CS95" i="11" s="1"/>
  <c r="CU94" i="11"/>
  <c r="CT94" i="11"/>
  <c r="CR94" i="11"/>
  <c r="CS94" i="11" s="1"/>
  <c r="CU93" i="11"/>
  <c r="CT93" i="11"/>
  <c r="CR93" i="11"/>
  <c r="CS93" i="11" s="1"/>
  <c r="CU92" i="11"/>
  <c r="CT92" i="11"/>
  <c r="CR92" i="11"/>
  <c r="CS92" i="11" s="1"/>
  <c r="CU91" i="11"/>
  <c r="CT91" i="11"/>
  <c r="CR91" i="11"/>
  <c r="CS91" i="11" s="1"/>
  <c r="CR90" i="11"/>
  <c r="CS90" i="11" s="1"/>
  <c r="CU89" i="11"/>
  <c r="CT89" i="11"/>
  <c r="CR89" i="11"/>
  <c r="CS89" i="11" s="1"/>
  <c r="CU88" i="11"/>
  <c r="CT88" i="11"/>
  <c r="CR88" i="11"/>
  <c r="CS88" i="11" s="1"/>
  <c r="CU87" i="11"/>
  <c r="CT87" i="11"/>
  <c r="CR87" i="11"/>
  <c r="CS87" i="11" s="1"/>
  <c r="CU86" i="11"/>
  <c r="CT86" i="11"/>
  <c r="CR86" i="11"/>
  <c r="CS86" i="11" s="1"/>
  <c r="CU85" i="11"/>
  <c r="CT85" i="11"/>
  <c r="CR85" i="11"/>
  <c r="CS85" i="11" s="1"/>
  <c r="CR84" i="11"/>
  <c r="CS84" i="11" s="1"/>
  <c r="CU83" i="11"/>
  <c r="CT83" i="11"/>
  <c r="CR83" i="11"/>
  <c r="CS83" i="11" s="1"/>
  <c r="CU82" i="11"/>
  <c r="CT82" i="11"/>
  <c r="CR82" i="11"/>
  <c r="CS82" i="11" s="1"/>
  <c r="CU81" i="11"/>
  <c r="CT81" i="11"/>
  <c r="CR81" i="11"/>
  <c r="CS81" i="11" s="1"/>
  <c r="CR80" i="11"/>
  <c r="CS80" i="11" s="1"/>
  <c r="CU79" i="11"/>
  <c r="CT79" i="11"/>
  <c r="CR79" i="11"/>
  <c r="CS79" i="11" s="1"/>
  <c r="CU78" i="11"/>
  <c r="CT78" i="11"/>
  <c r="CR78" i="11"/>
  <c r="CS78" i="11" s="1"/>
  <c r="CU77" i="11"/>
  <c r="CT77" i="11"/>
  <c r="CR77" i="11"/>
  <c r="CS77" i="11" s="1"/>
  <c r="CU76" i="11"/>
  <c r="CT76" i="11"/>
  <c r="CR76" i="11"/>
  <c r="CS76" i="11" s="1"/>
  <c r="CU75" i="11"/>
  <c r="CT75" i="11"/>
  <c r="CR75" i="11"/>
  <c r="CS75" i="11" s="1"/>
  <c r="CR74" i="11"/>
  <c r="CS74" i="11" s="1"/>
  <c r="CU73" i="11"/>
  <c r="CT73" i="11"/>
  <c r="CR73" i="11"/>
  <c r="CS73" i="11" s="1"/>
  <c r="CU72" i="11"/>
  <c r="CT72" i="11"/>
  <c r="CR72" i="11"/>
  <c r="CS72" i="11" s="1"/>
  <c r="CU71" i="11"/>
  <c r="CT71" i="11"/>
  <c r="CR71" i="11"/>
  <c r="CS71" i="11" s="1"/>
  <c r="CU70" i="11"/>
  <c r="CT70" i="11"/>
  <c r="CR70" i="11"/>
  <c r="CS70" i="11" s="1"/>
  <c r="CU69" i="11"/>
  <c r="CT69" i="11"/>
  <c r="CR69" i="11"/>
  <c r="CS69" i="11" s="1"/>
  <c r="CU68" i="11"/>
  <c r="CT68" i="11"/>
  <c r="CR68" i="11"/>
  <c r="CS68" i="11" s="1"/>
  <c r="CU67" i="11"/>
  <c r="CT67" i="11"/>
  <c r="CR67" i="11"/>
  <c r="CS67" i="11" s="1"/>
  <c r="CU66" i="11"/>
  <c r="CT66" i="11"/>
  <c r="CR66" i="11"/>
  <c r="CS66" i="11" s="1"/>
  <c r="CU65" i="11"/>
  <c r="CT65" i="11"/>
  <c r="CR65" i="11"/>
  <c r="CS65" i="11" s="1"/>
  <c r="CR64" i="11"/>
  <c r="CS64" i="11" s="1"/>
  <c r="CU63" i="11"/>
  <c r="CT63" i="11"/>
  <c r="CR63" i="11"/>
  <c r="CS63" i="11" s="1"/>
  <c r="CU62" i="11"/>
  <c r="CT62" i="11"/>
  <c r="CR62" i="11"/>
  <c r="CS62" i="11" s="1"/>
  <c r="CU61" i="11"/>
  <c r="CT61" i="11"/>
  <c r="CR61" i="11"/>
  <c r="CS61" i="11" s="1"/>
  <c r="CU60" i="11"/>
  <c r="CT60" i="11"/>
  <c r="CR60" i="11"/>
  <c r="CS60" i="11" s="1"/>
  <c r="CU59" i="11"/>
  <c r="CT59" i="11"/>
  <c r="CR59" i="11"/>
  <c r="CS59" i="11" s="1"/>
  <c r="CR58" i="11"/>
  <c r="CS58" i="11" s="1"/>
  <c r="CU57" i="11"/>
  <c r="CT57" i="11"/>
  <c r="CR57" i="11"/>
  <c r="CS57" i="11" s="1"/>
  <c r="CU56" i="11"/>
  <c r="CT56" i="11"/>
  <c r="CR56" i="11"/>
  <c r="CS56" i="11" s="1"/>
  <c r="CU55" i="11"/>
  <c r="CT55" i="11"/>
  <c r="CR55" i="11"/>
  <c r="CS55" i="11" s="1"/>
  <c r="CU54" i="11"/>
  <c r="CT54" i="11"/>
  <c r="CR54" i="11"/>
  <c r="CS54" i="11" s="1"/>
  <c r="CU53" i="11"/>
  <c r="CT53" i="11"/>
  <c r="CR53" i="11"/>
  <c r="CS53" i="11" s="1"/>
  <c r="CR52" i="11"/>
  <c r="CS52" i="11" s="1"/>
  <c r="CU51" i="11"/>
  <c r="CT51" i="11"/>
  <c r="CR51" i="11"/>
  <c r="CS51" i="11" s="1"/>
  <c r="CU50" i="11"/>
  <c r="CT50" i="11"/>
  <c r="CR50" i="11"/>
  <c r="CS50" i="11" s="1"/>
  <c r="CU49" i="11"/>
  <c r="CT49" i="11"/>
  <c r="CR49" i="11"/>
  <c r="CS49" i="11" s="1"/>
  <c r="CR48" i="11"/>
  <c r="CS48" i="11" s="1"/>
  <c r="CU47" i="11"/>
  <c r="CT47" i="11"/>
  <c r="CR47" i="11"/>
  <c r="CS47" i="11" s="1"/>
  <c r="CU46" i="11"/>
  <c r="CT46" i="11"/>
  <c r="CR46" i="11"/>
  <c r="CS46" i="11" s="1"/>
  <c r="CU45" i="11"/>
  <c r="CT45" i="11"/>
  <c r="CR45" i="11"/>
  <c r="CS45" i="11" s="1"/>
  <c r="CU44" i="11"/>
  <c r="CT44" i="11"/>
  <c r="CR44" i="11"/>
  <c r="CS44" i="11" s="1"/>
  <c r="CU43" i="11"/>
  <c r="CT43" i="11"/>
  <c r="CR43" i="11"/>
  <c r="CS43" i="11" s="1"/>
  <c r="CR42" i="11"/>
  <c r="CS42" i="11" s="1"/>
  <c r="CU41" i="11"/>
  <c r="CT41" i="11"/>
  <c r="CR41" i="11"/>
  <c r="CS41" i="11" s="1"/>
  <c r="CU40" i="11"/>
  <c r="CT40" i="11"/>
  <c r="CR40" i="11"/>
  <c r="CS40" i="11" s="1"/>
  <c r="CU39" i="11"/>
  <c r="CT39" i="11"/>
  <c r="CR39" i="11"/>
  <c r="CS39" i="11" s="1"/>
  <c r="CU38" i="11"/>
  <c r="CT38" i="11"/>
  <c r="CR38" i="11"/>
  <c r="CS38" i="11" s="1"/>
  <c r="CU37" i="11"/>
  <c r="CT37" i="11"/>
  <c r="CR37" i="11"/>
  <c r="CS37" i="11" s="1"/>
  <c r="CR36" i="11"/>
  <c r="CS36" i="11" s="1"/>
  <c r="CU35" i="11"/>
  <c r="CT35" i="11"/>
  <c r="CR35" i="11"/>
  <c r="CS35" i="11" s="1"/>
  <c r="CU34" i="11"/>
  <c r="CT34" i="11"/>
  <c r="CR34" i="11"/>
  <c r="CS34" i="11" s="1"/>
  <c r="CU33" i="11"/>
  <c r="CT33" i="11"/>
  <c r="CR33" i="11"/>
  <c r="CS33" i="11" s="1"/>
  <c r="CR32" i="11"/>
  <c r="CS32" i="11" s="1"/>
  <c r="CU31" i="11"/>
  <c r="CT31" i="11"/>
  <c r="CR31" i="11"/>
  <c r="CS31" i="11" s="1"/>
  <c r="CU30" i="11"/>
  <c r="CT30" i="11"/>
  <c r="CR30" i="11"/>
  <c r="CS30" i="11" s="1"/>
  <c r="CU29" i="11"/>
  <c r="CT29" i="11"/>
  <c r="CR29" i="11"/>
  <c r="CS29" i="11" s="1"/>
  <c r="CU28" i="11"/>
  <c r="CT28" i="11"/>
  <c r="CR28" i="11"/>
  <c r="CS28" i="11" s="1"/>
  <c r="CU27" i="11"/>
  <c r="CT27" i="11"/>
  <c r="CR27" i="11"/>
  <c r="CS27" i="11" s="1"/>
  <c r="CU26" i="11"/>
  <c r="CT26" i="11"/>
  <c r="CR26" i="11"/>
  <c r="CS26" i="11" s="1"/>
  <c r="CO25" i="11"/>
  <c r="CU528" i="11"/>
  <c r="CT528" i="11"/>
  <c r="CR528" i="11"/>
  <c r="CS528" i="11" s="1"/>
  <c r="BM528" i="11"/>
  <c r="BJ528" i="11"/>
  <c r="BK528" i="11" s="1"/>
  <c r="AX528" i="11"/>
  <c r="BP528" i="11" s="1"/>
  <c r="AT528" i="11"/>
  <c r="AS528" i="11"/>
  <c r="CU527" i="11"/>
  <c r="CT527" i="11"/>
  <c r="CR527" i="11"/>
  <c r="CS527" i="11" s="1"/>
  <c r="BM527" i="11"/>
  <c r="BJ527" i="11"/>
  <c r="BK527" i="11"/>
  <c r="AX527" i="11"/>
  <c r="BP527" i="11" s="1"/>
  <c r="AT527" i="11"/>
  <c r="AS527" i="11"/>
  <c r="CU526" i="11"/>
  <c r="CT526" i="11"/>
  <c r="CR526" i="11"/>
  <c r="CS526" i="11"/>
  <c r="BM526" i="11"/>
  <c r="BJ526" i="11"/>
  <c r="BK526" i="11" s="1"/>
  <c r="AX526" i="11"/>
  <c r="BP526" i="11" s="1"/>
  <c r="AT526" i="11"/>
  <c r="AS526" i="11"/>
  <c r="CU525" i="11"/>
  <c r="CT525" i="11"/>
  <c r="CR525" i="11"/>
  <c r="CS525" i="11" s="1"/>
  <c r="BM525" i="11"/>
  <c r="BJ525" i="11"/>
  <c r="BK525" i="11" s="1"/>
  <c r="AX525" i="11"/>
  <c r="BP525" i="11" s="1"/>
  <c r="AT525" i="11"/>
  <c r="AS525" i="11"/>
  <c r="CU524" i="11"/>
  <c r="CT524" i="11"/>
  <c r="CR524" i="11"/>
  <c r="CS524" i="11" s="1"/>
  <c r="BM524" i="11"/>
  <c r="BJ524" i="11"/>
  <c r="BK524" i="11" s="1"/>
  <c r="AX524" i="11"/>
  <c r="BP524" i="11" s="1"/>
  <c r="AT524" i="11"/>
  <c r="AS524" i="11"/>
  <c r="CU523" i="11"/>
  <c r="CT523" i="11"/>
  <c r="CR523" i="11"/>
  <c r="CS523" i="11" s="1"/>
  <c r="BM523" i="11"/>
  <c r="BJ523" i="11"/>
  <c r="BK523" i="11" s="1"/>
  <c r="AX523" i="11"/>
  <c r="BP523" i="11" s="1"/>
  <c r="AT523" i="11"/>
  <c r="AS523" i="11"/>
  <c r="CU522" i="11"/>
  <c r="CT522" i="11"/>
  <c r="CR522" i="11"/>
  <c r="CS522" i="11" s="1"/>
  <c r="BM522" i="11"/>
  <c r="BJ522" i="11"/>
  <c r="BK522" i="11" s="1"/>
  <c r="AX522" i="11"/>
  <c r="BP522" i="11" s="1"/>
  <c r="AT522" i="11"/>
  <c r="AS522" i="11"/>
  <c r="CU521" i="11"/>
  <c r="CT521" i="11"/>
  <c r="CR521" i="11"/>
  <c r="CS521" i="11" s="1"/>
  <c r="BM521" i="11"/>
  <c r="BJ521" i="11"/>
  <c r="BK521" i="11" s="1"/>
  <c r="AX521" i="11"/>
  <c r="BP521" i="11" s="1"/>
  <c r="AT521" i="11"/>
  <c r="AS521" i="11"/>
  <c r="CU520" i="11"/>
  <c r="CT520" i="11"/>
  <c r="CR520" i="11"/>
  <c r="CS520" i="11" s="1"/>
  <c r="BM520" i="11"/>
  <c r="BJ520" i="11"/>
  <c r="BK520" i="11" s="1"/>
  <c r="AX520" i="11"/>
  <c r="BP520" i="11" s="1"/>
  <c r="AT520" i="11"/>
  <c r="AS520" i="11"/>
  <c r="CU519" i="11"/>
  <c r="CT519" i="11"/>
  <c r="CR519" i="11"/>
  <c r="CS519" i="11" s="1"/>
  <c r="BM519" i="11"/>
  <c r="BJ519" i="11"/>
  <c r="BK519" i="11" s="1"/>
  <c r="AX519" i="11"/>
  <c r="BP519" i="11" s="1"/>
  <c r="AT519" i="11"/>
  <c r="AS519" i="11"/>
  <c r="CU518" i="11"/>
  <c r="CT518" i="11"/>
  <c r="CR518" i="11"/>
  <c r="CS518" i="11" s="1"/>
  <c r="BM518" i="11"/>
  <c r="BJ518" i="11"/>
  <c r="BK518" i="11" s="1"/>
  <c r="AX518" i="11"/>
  <c r="BP518" i="11" s="1"/>
  <c r="AT518" i="11"/>
  <c r="AS518" i="11"/>
  <c r="CU517" i="11"/>
  <c r="CT517" i="11"/>
  <c r="CR517" i="11"/>
  <c r="CS517" i="11" s="1"/>
  <c r="BM517" i="11"/>
  <c r="BJ517" i="11"/>
  <c r="BK517" i="11" s="1"/>
  <c r="AX517" i="11"/>
  <c r="BP517" i="11" s="1"/>
  <c r="AT517" i="11"/>
  <c r="AS517" i="11"/>
  <c r="CU516" i="11"/>
  <c r="CT516" i="11"/>
  <c r="CR516" i="11"/>
  <c r="CS516" i="11" s="1"/>
  <c r="BM516" i="11"/>
  <c r="BJ516" i="11"/>
  <c r="BK516" i="11" s="1"/>
  <c r="AX516" i="11"/>
  <c r="BP516" i="11" s="1"/>
  <c r="AT516" i="11"/>
  <c r="AS516" i="11"/>
  <c r="CU515" i="11"/>
  <c r="CT515" i="11"/>
  <c r="CR515" i="11"/>
  <c r="CS515" i="11" s="1"/>
  <c r="BM515" i="11"/>
  <c r="BJ515" i="11"/>
  <c r="BK515" i="11" s="1"/>
  <c r="AX515" i="11"/>
  <c r="BP515" i="11" s="1"/>
  <c r="AT515" i="11"/>
  <c r="AS515" i="11"/>
  <c r="CU514" i="11"/>
  <c r="CT514" i="11"/>
  <c r="CR514" i="11"/>
  <c r="CS514" i="11" s="1"/>
  <c r="BM514" i="11"/>
  <c r="BJ514" i="11"/>
  <c r="BK514" i="11" s="1"/>
  <c r="AX514" i="11"/>
  <c r="BP514" i="11" s="1"/>
  <c r="AT514" i="11"/>
  <c r="AS514" i="11"/>
  <c r="CU513" i="11"/>
  <c r="CT513" i="11"/>
  <c r="CR513" i="11"/>
  <c r="CS513" i="11" s="1"/>
  <c r="BM513" i="11"/>
  <c r="BJ513" i="11"/>
  <c r="BK513" i="11" s="1"/>
  <c r="AX513" i="11"/>
  <c r="BP513" i="11" s="1"/>
  <c r="AT513" i="11"/>
  <c r="AS513" i="11"/>
  <c r="CU512" i="11"/>
  <c r="CT512" i="11"/>
  <c r="CR512" i="11"/>
  <c r="CS512" i="11" s="1"/>
  <c r="BM512" i="11"/>
  <c r="BJ512" i="11"/>
  <c r="BK512" i="11" s="1"/>
  <c r="AX512" i="11"/>
  <c r="BP512" i="11" s="1"/>
  <c r="AT512" i="11"/>
  <c r="AS512" i="11"/>
  <c r="CU511" i="11"/>
  <c r="CT511" i="11"/>
  <c r="CR511" i="11"/>
  <c r="CS511" i="11" s="1"/>
  <c r="BM511" i="11"/>
  <c r="BJ511" i="11"/>
  <c r="BK511" i="11" s="1"/>
  <c r="AX511" i="11"/>
  <c r="BP511" i="11" s="1"/>
  <c r="AT511" i="11"/>
  <c r="AS511" i="11"/>
  <c r="CU510" i="11"/>
  <c r="CT510" i="11"/>
  <c r="CR510" i="11"/>
  <c r="CS510" i="11" s="1"/>
  <c r="BM510" i="11"/>
  <c r="BJ510" i="11"/>
  <c r="BK510" i="11" s="1"/>
  <c r="AX510" i="11"/>
  <c r="BP510" i="11" s="1"/>
  <c r="AT510" i="11"/>
  <c r="AS510" i="11"/>
  <c r="CU509" i="11"/>
  <c r="CT509" i="11"/>
  <c r="CR509" i="11"/>
  <c r="CS509" i="11" s="1"/>
  <c r="BM509" i="11"/>
  <c r="BJ509" i="11"/>
  <c r="BK509" i="11" s="1"/>
  <c r="AX509" i="11"/>
  <c r="BP509" i="11" s="1"/>
  <c r="AT509" i="11"/>
  <c r="AS509" i="11"/>
  <c r="CU508" i="11"/>
  <c r="CT508" i="11"/>
  <c r="CR508" i="11"/>
  <c r="CS508" i="11" s="1"/>
  <c r="BM508" i="11"/>
  <c r="BJ508" i="11"/>
  <c r="BK508" i="11" s="1"/>
  <c r="AX508" i="11"/>
  <c r="BP508" i="11" s="1"/>
  <c r="AT508" i="11"/>
  <c r="AS508" i="11"/>
  <c r="CR507" i="11"/>
  <c r="CS507" i="11" s="1"/>
  <c r="BM507" i="11"/>
  <c r="BJ507" i="11"/>
  <c r="BK507" i="11" s="1"/>
  <c r="AX507" i="11"/>
  <c r="BP507" i="11" s="1"/>
  <c r="AT507" i="11"/>
  <c r="AS507" i="11"/>
  <c r="CU506" i="11"/>
  <c r="CT506" i="11"/>
  <c r="CR506" i="11"/>
  <c r="CS506" i="11" s="1"/>
  <c r="BM506" i="11"/>
  <c r="BJ506" i="11"/>
  <c r="BK506" i="11" s="1"/>
  <c r="AX506" i="11"/>
  <c r="BP506" i="11" s="1"/>
  <c r="AT506" i="11"/>
  <c r="AS506" i="11"/>
  <c r="CU505" i="11"/>
  <c r="CT505" i="11"/>
  <c r="CR505" i="11"/>
  <c r="CS505" i="11" s="1"/>
  <c r="BM505" i="11"/>
  <c r="BJ505" i="11"/>
  <c r="BK505" i="11" s="1"/>
  <c r="AX505" i="11"/>
  <c r="BP505" i="11" s="1"/>
  <c r="AT505" i="11"/>
  <c r="AS505" i="11"/>
  <c r="CU504" i="11"/>
  <c r="CT504" i="11"/>
  <c r="CR504" i="11"/>
  <c r="CS504" i="11" s="1"/>
  <c r="BM504" i="11"/>
  <c r="BJ504" i="11"/>
  <c r="BK504" i="11" s="1"/>
  <c r="AX504" i="11"/>
  <c r="BP504" i="11" s="1"/>
  <c r="AT504" i="11"/>
  <c r="AS504" i="11"/>
  <c r="CU503" i="11"/>
  <c r="CT503" i="11"/>
  <c r="CR503" i="11"/>
  <c r="CS503" i="11" s="1"/>
  <c r="BM503" i="11"/>
  <c r="BJ503" i="11"/>
  <c r="BK503" i="11" s="1"/>
  <c r="AX503" i="11"/>
  <c r="BP503" i="11" s="1"/>
  <c r="AT503" i="11"/>
  <c r="AS503" i="11"/>
  <c r="CU502" i="11"/>
  <c r="CT502" i="11"/>
  <c r="CR502" i="11"/>
  <c r="CS502" i="11" s="1"/>
  <c r="BM502" i="11"/>
  <c r="BJ502" i="11"/>
  <c r="BK502" i="11" s="1"/>
  <c r="AX502" i="11"/>
  <c r="BP502" i="11" s="1"/>
  <c r="AT502" i="11"/>
  <c r="AS502" i="11"/>
  <c r="CU501" i="11"/>
  <c r="CT501" i="11"/>
  <c r="CR501" i="11"/>
  <c r="CS501" i="11" s="1"/>
  <c r="BM501" i="11"/>
  <c r="BJ501" i="11"/>
  <c r="BK501" i="11" s="1"/>
  <c r="AX501" i="11"/>
  <c r="BP501" i="11" s="1"/>
  <c r="AT501" i="11"/>
  <c r="AS501" i="11"/>
  <c r="CU500" i="11"/>
  <c r="CT500" i="11"/>
  <c r="CR500" i="11"/>
  <c r="CS500" i="11" s="1"/>
  <c r="BM500" i="11"/>
  <c r="BJ500" i="11"/>
  <c r="BK500" i="11" s="1"/>
  <c r="AX500" i="11"/>
  <c r="BP500" i="11" s="1"/>
  <c r="AT500" i="11"/>
  <c r="AS500" i="11"/>
  <c r="CU499" i="11"/>
  <c r="CT499" i="11"/>
  <c r="CR499" i="11"/>
  <c r="CS499" i="11" s="1"/>
  <c r="BM499" i="11"/>
  <c r="BJ499" i="11"/>
  <c r="BK499" i="11" s="1"/>
  <c r="AX499" i="11"/>
  <c r="BP499" i="11" s="1"/>
  <c r="AT499" i="11"/>
  <c r="AS499" i="11"/>
  <c r="CU498" i="11"/>
  <c r="CT498" i="11"/>
  <c r="CR498" i="11"/>
  <c r="CS498" i="11" s="1"/>
  <c r="BM498" i="11"/>
  <c r="BJ498" i="11"/>
  <c r="BK498" i="11" s="1"/>
  <c r="AX498" i="11"/>
  <c r="BP498" i="11" s="1"/>
  <c r="AT498" i="11"/>
  <c r="AS498" i="11"/>
  <c r="CU497" i="11"/>
  <c r="CT497" i="11"/>
  <c r="CR497" i="11"/>
  <c r="CS497" i="11" s="1"/>
  <c r="BM497" i="11"/>
  <c r="BJ497" i="11"/>
  <c r="BK497" i="11" s="1"/>
  <c r="AX497" i="11"/>
  <c r="BP497" i="11" s="1"/>
  <c r="AT497" i="11"/>
  <c r="AS497" i="11"/>
  <c r="CU496" i="11"/>
  <c r="CT496" i="11"/>
  <c r="CR496" i="11"/>
  <c r="CS496" i="11" s="1"/>
  <c r="BM496" i="11"/>
  <c r="BJ496" i="11"/>
  <c r="BK496" i="11" s="1"/>
  <c r="AX496" i="11"/>
  <c r="BP496" i="11" s="1"/>
  <c r="AT496" i="11"/>
  <c r="AS496" i="11"/>
  <c r="CU495" i="11"/>
  <c r="CT495" i="11"/>
  <c r="CR495" i="11"/>
  <c r="CS495" i="11" s="1"/>
  <c r="BM495" i="11"/>
  <c r="BJ495" i="11"/>
  <c r="BK495" i="11" s="1"/>
  <c r="AX495" i="11"/>
  <c r="BP495" i="11" s="1"/>
  <c r="AT495" i="11"/>
  <c r="AS495" i="11"/>
  <c r="CU494" i="11"/>
  <c r="CT494" i="11"/>
  <c r="CR494" i="11"/>
  <c r="CS494" i="11" s="1"/>
  <c r="BM494" i="11"/>
  <c r="BJ494" i="11"/>
  <c r="BK494" i="11" s="1"/>
  <c r="AX494" i="11"/>
  <c r="BP494" i="11" s="1"/>
  <c r="AT494" i="11"/>
  <c r="AS494" i="11"/>
  <c r="CU493" i="11"/>
  <c r="CT493" i="11"/>
  <c r="CR493" i="11"/>
  <c r="CS493" i="11" s="1"/>
  <c r="BM493" i="11"/>
  <c r="BJ493" i="11"/>
  <c r="BK493" i="11" s="1"/>
  <c r="AX493" i="11"/>
  <c r="BP493" i="11" s="1"/>
  <c r="AT493" i="11"/>
  <c r="AS493" i="11"/>
  <c r="CU492" i="11"/>
  <c r="CT492" i="11"/>
  <c r="CR492" i="11"/>
  <c r="CS492" i="11" s="1"/>
  <c r="BM492" i="11"/>
  <c r="BJ492" i="11"/>
  <c r="BK492" i="11" s="1"/>
  <c r="AX492" i="11"/>
  <c r="BP492" i="11" s="1"/>
  <c r="AT492" i="11"/>
  <c r="AS492" i="11"/>
  <c r="CU491" i="11"/>
  <c r="CT491" i="11"/>
  <c r="CR491" i="11"/>
  <c r="CS491" i="11" s="1"/>
  <c r="BM491" i="11"/>
  <c r="BJ491" i="11"/>
  <c r="BK491" i="11" s="1"/>
  <c r="AX491" i="11"/>
  <c r="BP491" i="11" s="1"/>
  <c r="AT491" i="11"/>
  <c r="AS491" i="11"/>
  <c r="CR490" i="11"/>
  <c r="CS490" i="11" s="1"/>
  <c r="BM490" i="11"/>
  <c r="BJ490" i="11"/>
  <c r="BK490" i="11" s="1"/>
  <c r="AX490" i="11"/>
  <c r="BP490" i="11" s="1"/>
  <c r="AT490" i="11"/>
  <c r="AS490" i="11"/>
  <c r="CU489" i="11"/>
  <c r="CT489" i="11"/>
  <c r="CR489" i="11"/>
  <c r="CS489" i="11" s="1"/>
  <c r="BM489" i="11"/>
  <c r="BJ489" i="11"/>
  <c r="BK489" i="11" s="1"/>
  <c r="AX489" i="11"/>
  <c r="BP489" i="11" s="1"/>
  <c r="AT489" i="11"/>
  <c r="AS489" i="11"/>
  <c r="CU488" i="11"/>
  <c r="CT488" i="11"/>
  <c r="CR488" i="11"/>
  <c r="CS488" i="11" s="1"/>
  <c r="BM488" i="11"/>
  <c r="BJ488" i="11"/>
  <c r="BK488" i="11" s="1"/>
  <c r="AX488" i="11"/>
  <c r="BP488" i="11" s="1"/>
  <c r="AT488" i="11"/>
  <c r="AS488" i="11"/>
  <c r="CU487" i="11"/>
  <c r="CT487" i="11"/>
  <c r="CR487" i="11"/>
  <c r="CS487" i="11" s="1"/>
  <c r="BM487" i="11"/>
  <c r="BJ487" i="11"/>
  <c r="BK487" i="11" s="1"/>
  <c r="AS487" i="11"/>
  <c r="CU486" i="11"/>
  <c r="CT486" i="11"/>
  <c r="CR486" i="11"/>
  <c r="CS486" i="11" s="1"/>
  <c r="BM486" i="11"/>
  <c r="BJ486" i="11"/>
  <c r="BK486" i="11" s="1"/>
  <c r="AS486" i="11"/>
  <c r="CU485" i="11"/>
  <c r="CT485" i="11"/>
  <c r="CR485" i="11"/>
  <c r="CS485" i="11" s="1"/>
  <c r="BM485" i="11"/>
  <c r="BJ485" i="11"/>
  <c r="BK485" i="11" s="1"/>
  <c r="AS485" i="11"/>
  <c r="CU484" i="11"/>
  <c r="CT484" i="11"/>
  <c r="CR484" i="11"/>
  <c r="CS484" i="11" s="1"/>
  <c r="BM484" i="11"/>
  <c r="BJ484" i="11"/>
  <c r="BK484" i="11" s="1"/>
  <c r="AS484" i="11"/>
  <c r="CU483" i="11"/>
  <c r="CT483" i="11"/>
  <c r="CR483" i="11"/>
  <c r="CS483" i="11" s="1"/>
  <c r="BM483" i="11"/>
  <c r="BJ483" i="11"/>
  <c r="BK483" i="11" s="1"/>
  <c r="AX483" i="11"/>
  <c r="BP483" i="11" s="1"/>
  <c r="AS483" i="11"/>
  <c r="CR482" i="11"/>
  <c r="CS482" i="11" s="1"/>
  <c r="BM482" i="11"/>
  <c r="BJ482" i="11"/>
  <c r="BK482" i="11" s="1"/>
  <c r="AX482" i="11"/>
  <c r="BP482" i="11" s="1"/>
  <c r="AS482" i="11"/>
  <c r="CU481" i="11"/>
  <c r="CT481" i="11"/>
  <c r="CR481" i="11"/>
  <c r="CS481" i="11" s="1"/>
  <c r="BM481" i="11"/>
  <c r="BJ481" i="11"/>
  <c r="BK481" i="11" s="1"/>
  <c r="AX481" i="11"/>
  <c r="BP481" i="11" s="1"/>
  <c r="AS481" i="11"/>
  <c r="CU480" i="11"/>
  <c r="CT480" i="11"/>
  <c r="CR480" i="11"/>
  <c r="CS480" i="11" s="1"/>
  <c r="BM480" i="11"/>
  <c r="BJ480" i="11"/>
  <c r="BK480" i="11" s="1"/>
  <c r="AX480" i="11"/>
  <c r="BP480" i="11" s="1"/>
  <c r="AS480" i="11"/>
  <c r="CU479" i="11"/>
  <c r="CT479" i="11"/>
  <c r="CR479" i="11"/>
  <c r="CS479" i="11" s="1"/>
  <c r="BM479" i="11"/>
  <c r="BJ479" i="11"/>
  <c r="BK479" i="11" s="1"/>
  <c r="AX479" i="11"/>
  <c r="BP479" i="11" s="1"/>
  <c r="AS479" i="11"/>
  <c r="CU478" i="11"/>
  <c r="CT478" i="11"/>
  <c r="CR478" i="11"/>
  <c r="CS478" i="11" s="1"/>
  <c r="BM478" i="11"/>
  <c r="BJ478" i="11"/>
  <c r="BK478" i="11" s="1"/>
  <c r="AX478" i="11"/>
  <c r="BP478" i="11" s="1"/>
  <c r="AS478" i="11"/>
  <c r="CU477" i="11"/>
  <c r="CT477" i="11"/>
  <c r="CR477" i="11"/>
  <c r="CS477" i="11" s="1"/>
  <c r="BM477" i="11"/>
  <c r="BJ477" i="11"/>
  <c r="BK477" i="11" s="1"/>
  <c r="AX477" i="11"/>
  <c r="BP477" i="11" s="1"/>
  <c r="AS477" i="11"/>
  <c r="CU476" i="11"/>
  <c r="CT476" i="11"/>
  <c r="CR476" i="11"/>
  <c r="CS476" i="11" s="1"/>
  <c r="BM476" i="11"/>
  <c r="BJ476" i="11"/>
  <c r="BK476" i="11" s="1"/>
  <c r="AX476" i="11"/>
  <c r="BP476" i="11" s="1"/>
  <c r="AS476" i="11"/>
  <c r="CU475" i="11"/>
  <c r="CT475" i="11"/>
  <c r="CR475" i="11"/>
  <c r="CS475" i="11" s="1"/>
  <c r="BM475" i="11"/>
  <c r="BJ475" i="11"/>
  <c r="BK475" i="11" s="1"/>
  <c r="AX475" i="11"/>
  <c r="BP475" i="11" s="1"/>
  <c r="AS475" i="11"/>
  <c r="CU474" i="11"/>
  <c r="CT474" i="11"/>
  <c r="CR474" i="11"/>
  <c r="CS474" i="11" s="1"/>
  <c r="BM474" i="11"/>
  <c r="BJ474" i="11"/>
  <c r="BK474" i="11" s="1"/>
  <c r="AX474" i="11"/>
  <c r="BP474" i="11" s="1"/>
  <c r="AS474" i="11"/>
  <c r="CU473" i="11"/>
  <c r="CT473" i="11"/>
  <c r="CR473" i="11"/>
  <c r="CS473" i="11" s="1"/>
  <c r="BM473" i="11"/>
  <c r="BJ473" i="11"/>
  <c r="BK473" i="11" s="1"/>
  <c r="AX473" i="11"/>
  <c r="BP473" i="11" s="1"/>
  <c r="AS473" i="11"/>
  <c r="CU472" i="11"/>
  <c r="CT472" i="11"/>
  <c r="CR472" i="11"/>
  <c r="CS472" i="11" s="1"/>
  <c r="BM472" i="11"/>
  <c r="BJ472" i="11"/>
  <c r="BK472" i="11" s="1"/>
  <c r="AX472" i="11"/>
  <c r="BP472" i="11" s="1"/>
  <c r="AS472" i="11"/>
  <c r="CU471" i="11"/>
  <c r="CT471" i="11"/>
  <c r="CR471" i="11"/>
  <c r="CS471" i="11" s="1"/>
  <c r="BM471" i="11"/>
  <c r="BJ471" i="11"/>
  <c r="BK471" i="11" s="1"/>
  <c r="AX471" i="11"/>
  <c r="BP471" i="11" s="1"/>
  <c r="AS471" i="11"/>
  <c r="CU470" i="11"/>
  <c r="CT470" i="11"/>
  <c r="CR470" i="11"/>
  <c r="CS470" i="11" s="1"/>
  <c r="BM470" i="11"/>
  <c r="BJ470" i="11"/>
  <c r="BK470" i="11" s="1"/>
  <c r="AX470" i="11"/>
  <c r="BP470" i="11" s="1"/>
  <c r="AS470" i="11"/>
  <c r="CR469" i="11"/>
  <c r="CS469" i="11" s="1"/>
  <c r="BM469" i="11"/>
  <c r="BJ469" i="11"/>
  <c r="BK469" i="11" s="1"/>
  <c r="AX469" i="11"/>
  <c r="BP469" i="11" s="1"/>
  <c r="AS469" i="11"/>
  <c r="CU468" i="11"/>
  <c r="CT468" i="11"/>
  <c r="CR468" i="11"/>
  <c r="CS468" i="11" s="1"/>
  <c r="BM468" i="11"/>
  <c r="BJ468" i="11"/>
  <c r="BK468" i="11" s="1"/>
  <c r="AX468" i="11"/>
  <c r="BP468" i="11" s="1"/>
  <c r="AS468" i="11"/>
  <c r="CU467" i="11"/>
  <c r="CT467" i="11"/>
  <c r="CR467" i="11"/>
  <c r="CS467" i="11" s="1"/>
  <c r="BM467" i="11"/>
  <c r="BJ467" i="11"/>
  <c r="BK467" i="11" s="1"/>
  <c r="AS467" i="11"/>
  <c r="CU466" i="11"/>
  <c r="CT466" i="11"/>
  <c r="CR466" i="11"/>
  <c r="CS466" i="11" s="1"/>
  <c r="BM466" i="11"/>
  <c r="BJ466" i="11"/>
  <c r="BK466" i="11" s="1"/>
  <c r="AS466" i="11"/>
  <c r="CR465" i="11"/>
  <c r="CS465" i="11" s="1"/>
  <c r="BM465" i="11"/>
  <c r="BJ465" i="11"/>
  <c r="BK465" i="11" s="1"/>
  <c r="AS465" i="11"/>
  <c r="CU464" i="11"/>
  <c r="CT464" i="11"/>
  <c r="CR464" i="11"/>
  <c r="CS464" i="11" s="1"/>
  <c r="BM464" i="11"/>
  <c r="BJ464" i="11"/>
  <c r="BK464" i="11" s="1"/>
  <c r="AS464" i="11"/>
  <c r="CU463" i="11"/>
  <c r="CT463" i="11"/>
  <c r="CR463" i="11"/>
  <c r="CS463" i="11" s="1"/>
  <c r="BM463" i="11"/>
  <c r="BJ463" i="11"/>
  <c r="BK463" i="11" s="1"/>
  <c r="AS463" i="11"/>
  <c r="CU462" i="11"/>
  <c r="CT462" i="11"/>
  <c r="CR462" i="11"/>
  <c r="CS462" i="11" s="1"/>
  <c r="BM462" i="11"/>
  <c r="BJ462" i="11"/>
  <c r="BK462" i="11" s="1"/>
  <c r="AS462" i="11"/>
  <c r="CU461" i="11"/>
  <c r="CT461" i="11"/>
  <c r="CR461" i="11"/>
  <c r="CS461" i="11" s="1"/>
  <c r="BM461" i="11"/>
  <c r="BJ461" i="11"/>
  <c r="BK461" i="11" s="1"/>
  <c r="AS461" i="11"/>
  <c r="CU460" i="11"/>
  <c r="CT460" i="11"/>
  <c r="CR460" i="11"/>
  <c r="CS460" i="11" s="1"/>
  <c r="BM460" i="11"/>
  <c r="BJ460" i="11"/>
  <c r="BK460" i="11" s="1"/>
  <c r="AS460" i="11"/>
  <c r="CU459" i="11"/>
  <c r="CT459" i="11"/>
  <c r="CR459" i="11"/>
  <c r="CS459" i="11" s="1"/>
  <c r="BM459" i="11"/>
  <c r="BJ459" i="11"/>
  <c r="BK459" i="11" s="1"/>
  <c r="AS459" i="11"/>
  <c r="CR458" i="11"/>
  <c r="CS458" i="11" s="1"/>
  <c r="BM458" i="11"/>
  <c r="BJ458" i="11"/>
  <c r="BK458" i="11" s="1"/>
  <c r="AX458" i="11"/>
  <c r="BP458" i="11" s="1"/>
  <c r="AS458" i="11"/>
  <c r="B457" i="11"/>
  <c r="CU456" i="11"/>
  <c r="CT456" i="11"/>
  <c r="CR456" i="11"/>
  <c r="CS456" i="11"/>
  <c r="BM456" i="11"/>
  <c r="BJ456" i="11"/>
  <c r="BK456" i="11" s="1"/>
  <c r="AX456" i="11"/>
  <c r="BP456" i="11" s="1"/>
  <c r="AT456" i="11"/>
  <c r="AS456" i="11"/>
  <c r="CU455" i="11"/>
  <c r="CT455" i="11"/>
  <c r="CR455" i="11"/>
  <c r="CS455" i="11" s="1"/>
  <c r="BM455" i="11"/>
  <c r="BJ455" i="11"/>
  <c r="BK455" i="11" s="1"/>
  <c r="AX455" i="11"/>
  <c r="BP455" i="11" s="1"/>
  <c r="AT455" i="11"/>
  <c r="AS455" i="11"/>
  <c r="CU454" i="11"/>
  <c r="CT454" i="11"/>
  <c r="CR454" i="11"/>
  <c r="CS454" i="11" s="1"/>
  <c r="BM454" i="11"/>
  <c r="BJ454" i="11"/>
  <c r="BK454" i="11" s="1"/>
  <c r="AX454" i="11"/>
  <c r="BP454" i="11" s="1"/>
  <c r="AT454" i="11"/>
  <c r="AS454" i="11"/>
  <c r="CR453" i="11"/>
  <c r="CS453" i="11" s="1"/>
  <c r="BM453" i="11"/>
  <c r="BJ453" i="11"/>
  <c r="BK453" i="11" s="1"/>
  <c r="AX453" i="11"/>
  <c r="BP453" i="11" s="1"/>
  <c r="AT453" i="11"/>
  <c r="AS453" i="11"/>
  <c r="CU452" i="11"/>
  <c r="CT452" i="11"/>
  <c r="CR452" i="11"/>
  <c r="CS452" i="11" s="1"/>
  <c r="BM452" i="11"/>
  <c r="BJ452" i="11"/>
  <c r="BK452" i="11" s="1"/>
  <c r="AX452" i="11"/>
  <c r="BP452" i="11" s="1"/>
  <c r="AT452" i="11"/>
  <c r="AS452" i="11"/>
  <c r="CU451" i="11"/>
  <c r="CT451" i="11"/>
  <c r="CR451" i="11"/>
  <c r="CS451" i="11" s="1"/>
  <c r="BM451" i="11"/>
  <c r="BJ451" i="11"/>
  <c r="BK451" i="11" s="1"/>
  <c r="AX451" i="11"/>
  <c r="BP451" i="11" s="1"/>
  <c r="AT451" i="11"/>
  <c r="AS451" i="11"/>
  <c r="CU450" i="11"/>
  <c r="CT450" i="11"/>
  <c r="CR450" i="11"/>
  <c r="CS450" i="11" s="1"/>
  <c r="BM450" i="11"/>
  <c r="BJ450" i="11"/>
  <c r="BK450" i="11" s="1"/>
  <c r="AX450" i="11"/>
  <c r="BP450" i="11" s="1"/>
  <c r="AT450" i="11"/>
  <c r="AS450" i="11"/>
  <c r="CU449" i="11"/>
  <c r="CT449" i="11"/>
  <c r="CR449" i="11"/>
  <c r="CS449" i="11" s="1"/>
  <c r="BM449" i="11"/>
  <c r="BJ449" i="11"/>
  <c r="BK449" i="11" s="1"/>
  <c r="AX449" i="11"/>
  <c r="BP449" i="11" s="1"/>
  <c r="AT449" i="11"/>
  <c r="AS449" i="11"/>
  <c r="CR448" i="11"/>
  <c r="CS448" i="11" s="1"/>
  <c r="BM448" i="11"/>
  <c r="BJ448" i="11"/>
  <c r="BK448" i="11" s="1"/>
  <c r="AX448" i="11"/>
  <c r="BP448" i="11" s="1"/>
  <c r="AT448" i="11"/>
  <c r="AS448" i="11"/>
  <c r="CU447" i="11"/>
  <c r="CT447" i="11"/>
  <c r="CR447" i="11"/>
  <c r="CS447" i="11" s="1"/>
  <c r="BM447" i="11"/>
  <c r="BJ447" i="11"/>
  <c r="BK447" i="11" s="1"/>
  <c r="AX447" i="11"/>
  <c r="BP447" i="11" s="1"/>
  <c r="AT447" i="11"/>
  <c r="AS447" i="11"/>
  <c r="CU446" i="11"/>
  <c r="CT446" i="11"/>
  <c r="CR446" i="11"/>
  <c r="CS446" i="11" s="1"/>
  <c r="BM446" i="11"/>
  <c r="BJ446" i="11"/>
  <c r="BK446" i="11" s="1"/>
  <c r="AX446" i="11"/>
  <c r="BP446" i="11" s="1"/>
  <c r="AT446" i="11"/>
  <c r="AS446" i="11"/>
  <c r="CR445" i="11"/>
  <c r="CS445" i="11" s="1"/>
  <c r="BM445" i="11"/>
  <c r="BJ445" i="11"/>
  <c r="BK445" i="11" s="1"/>
  <c r="AX445" i="11"/>
  <c r="BP445" i="11" s="1"/>
  <c r="AT445" i="11"/>
  <c r="AS445" i="11"/>
  <c r="CU444" i="11"/>
  <c r="CT444" i="11"/>
  <c r="CR444" i="11"/>
  <c r="CS444" i="11" s="1"/>
  <c r="BM444" i="11"/>
  <c r="BJ444" i="11"/>
  <c r="BK444" i="11" s="1"/>
  <c r="AX444" i="11"/>
  <c r="BP444" i="11" s="1"/>
  <c r="AT444" i="11"/>
  <c r="AS444" i="11"/>
  <c r="CU443" i="11"/>
  <c r="CT443" i="11"/>
  <c r="CR443" i="11"/>
  <c r="CS443" i="11" s="1"/>
  <c r="BM443" i="11"/>
  <c r="BJ443" i="11"/>
  <c r="BK443" i="11" s="1"/>
  <c r="AX443" i="11"/>
  <c r="BP443" i="11" s="1"/>
  <c r="AT443" i="11"/>
  <c r="AS443" i="11"/>
  <c r="CU442" i="11"/>
  <c r="CT442" i="11"/>
  <c r="CR442" i="11"/>
  <c r="CS442" i="11" s="1"/>
  <c r="BM442" i="11"/>
  <c r="BJ442" i="11"/>
  <c r="BK442" i="11" s="1"/>
  <c r="AX442" i="11"/>
  <c r="BP442" i="11" s="1"/>
  <c r="AT442" i="11"/>
  <c r="AS442" i="11"/>
  <c r="CU441" i="11"/>
  <c r="CT441" i="11"/>
  <c r="CR441" i="11"/>
  <c r="CS441" i="11" s="1"/>
  <c r="BM441" i="11"/>
  <c r="BJ441" i="11"/>
  <c r="BK441" i="11" s="1"/>
  <c r="AX441" i="11"/>
  <c r="BP441" i="11" s="1"/>
  <c r="AT441" i="11"/>
  <c r="AS441" i="11"/>
  <c r="CU440" i="11"/>
  <c r="CT440" i="11"/>
  <c r="CR440" i="11"/>
  <c r="CS440" i="11" s="1"/>
  <c r="BM440" i="11"/>
  <c r="BJ440" i="11"/>
  <c r="BK440" i="11" s="1"/>
  <c r="AX440" i="11"/>
  <c r="BP440" i="11" s="1"/>
  <c r="AT440" i="11"/>
  <c r="AS440" i="11"/>
  <c r="CU439" i="11"/>
  <c r="CT439" i="11"/>
  <c r="CR439" i="11"/>
  <c r="CS439" i="11" s="1"/>
  <c r="BM439" i="11"/>
  <c r="BJ439" i="11"/>
  <c r="BK439" i="11" s="1"/>
  <c r="AX439" i="11"/>
  <c r="BP439" i="11" s="1"/>
  <c r="AT439" i="11"/>
  <c r="AS439" i="11"/>
  <c r="CU438" i="11"/>
  <c r="CT438" i="11"/>
  <c r="CR438" i="11"/>
  <c r="CS438" i="11" s="1"/>
  <c r="BM438" i="11"/>
  <c r="BJ438" i="11"/>
  <c r="BK438" i="11" s="1"/>
  <c r="AX438" i="11"/>
  <c r="BP438" i="11" s="1"/>
  <c r="AT438" i="11"/>
  <c r="AS438" i="11"/>
  <c r="CU437" i="11"/>
  <c r="CT437" i="11"/>
  <c r="CR437" i="11"/>
  <c r="CS437" i="11" s="1"/>
  <c r="BM437" i="11"/>
  <c r="BJ437" i="11"/>
  <c r="BK437" i="11" s="1"/>
  <c r="AX437" i="11"/>
  <c r="BP437" i="11" s="1"/>
  <c r="AT437" i="11"/>
  <c r="AS437" i="11"/>
  <c r="CU436" i="11"/>
  <c r="CT436" i="11"/>
  <c r="CR436" i="11"/>
  <c r="CS436" i="11" s="1"/>
  <c r="BM436" i="11"/>
  <c r="BJ436" i="11"/>
  <c r="BK436" i="11" s="1"/>
  <c r="AX436" i="11"/>
  <c r="BP436" i="11" s="1"/>
  <c r="AT436" i="11"/>
  <c r="AS436" i="11"/>
  <c r="CU435" i="11"/>
  <c r="CT435" i="11"/>
  <c r="CR435" i="11"/>
  <c r="CS435" i="11" s="1"/>
  <c r="BM435" i="11"/>
  <c r="BJ435" i="11"/>
  <c r="BK435" i="11" s="1"/>
  <c r="AX435" i="11"/>
  <c r="BP435" i="11" s="1"/>
  <c r="AT435" i="11"/>
  <c r="AS435" i="11"/>
  <c r="CU434" i="11"/>
  <c r="CT434" i="11"/>
  <c r="CR434" i="11"/>
  <c r="CS434" i="11" s="1"/>
  <c r="BM434" i="11"/>
  <c r="BJ434" i="11"/>
  <c r="BK434" i="11" s="1"/>
  <c r="AX434" i="11"/>
  <c r="BP434" i="11" s="1"/>
  <c r="AT434" i="11"/>
  <c r="AS434" i="11"/>
  <c r="CR433" i="11"/>
  <c r="CS433" i="11" s="1"/>
  <c r="BM433" i="11"/>
  <c r="BJ433" i="11"/>
  <c r="BK433" i="11" s="1"/>
  <c r="AX433" i="11"/>
  <c r="BP433" i="11" s="1"/>
  <c r="AT433" i="11"/>
  <c r="AS433" i="11"/>
  <c r="CU432" i="11"/>
  <c r="CT432" i="11"/>
  <c r="CR432" i="11"/>
  <c r="CS432" i="11" s="1"/>
  <c r="BM432" i="11"/>
  <c r="BJ432" i="11"/>
  <c r="BK432" i="11" s="1"/>
  <c r="AX432" i="11"/>
  <c r="BP432" i="11" s="1"/>
  <c r="AT432" i="11"/>
  <c r="AS432" i="11"/>
  <c r="CU431" i="11"/>
  <c r="CT431" i="11"/>
  <c r="CR431" i="11"/>
  <c r="CS431" i="11" s="1"/>
  <c r="BM431" i="11"/>
  <c r="BJ431" i="11"/>
  <c r="BK431" i="11" s="1"/>
  <c r="AX431" i="11"/>
  <c r="BP431" i="11" s="1"/>
  <c r="AT431" i="11"/>
  <c r="AS431" i="11"/>
  <c r="CU430" i="11"/>
  <c r="CT430" i="11"/>
  <c r="CR430" i="11"/>
  <c r="CS430" i="11" s="1"/>
  <c r="BM430" i="11"/>
  <c r="BJ430" i="11"/>
  <c r="BK430" i="11" s="1"/>
  <c r="AX430" i="11"/>
  <c r="BP430" i="11" s="1"/>
  <c r="AT430" i="11"/>
  <c r="AS430" i="11"/>
  <c r="CU429" i="11"/>
  <c r="CT429" i="11"/>
  <c r="CR429" i="11"/>
  <c r="CS429" i="11" s="1"/>
  <c r="BM429" i="11"/>
  <c r="BJ429" i="11"/>
  <c r="BK429" i="11" s="1"/>
  <c r="AX429" i="11"/>
  <c r="BP429" i="11" s="1"/>
  <c r="AT429" i="11"/>
  <c r="AS429" i="11"/>
  <c r="CU428" i="11"/>
  <c r="CT428" i="11"/>
  <c r="CR428" i="11"/>
  <c r="CS428" i="11" s="1"/>
  <c r="BM428" i="11"/>
  <c r="BJ428" i="11"/>
  <c r="BK428" i="11" s="1"/>
  <c r="AX428" i="11"/>
  <c r="BP428" i="11" s="1"/>
  <c r="AT428" i="11"/>
  <c r="AS428" i="11"/>
  <c r="CU427" i="11"/>
  <c r="CT427" i="11"/>
  <c r="CR427" i="11"/>
  <c r="CS427" i="11" s="1"/>
  <c r="BM427" i="11"/>
  <c r="BJ427" i="11"/>
  <c r="BK427" i="11" s="1"/>
  <c r="AX427" i="11"/>
  <c r="BP427" i="11" s="1"/>
  <c r="AT427" i="11"/>
  <c r="AS427" i="11"/>
  <c r="CU426" i="11"/>
  <c r="CT426" i="11"/>
  <c r="CR426" i="11"/>
  <c r="CS426" i="11" s="1"/>
  <c r="BM426" i="11"/>
  <c r="BJ426" i="11"/>
  <c r="BK426" i="11" s="1"/>
  <c r="AX426" i="11"/>
  <c r="BP426" i="11" s="1"/>
  <c r="AT426" i="11"/>
  <c r="AS426" i="11"/>
  <c r="CU425" i="11"/>
  <c r="CT425" i="11"/>
  <c r="CR425" i="11"/>
  <c r="CS425" i="11" s="1"/>
  <c r="BM425" i="11"/>
  <c r="BJ425" i="11"/>
  <c r="BK425" i="11" s="1"/>
  <c r="AX425" i="11"/>
  <c r="BP425" i="11" s="1"/>
  <c r="AT425" i="11"/>
  <c r="AS425" i="11"/>
  <c r="CU424" i="11"/>
  <c r="CT424" i="11"/>
  <c r="CR424" i="11"/>
  <c r="CS424" i="11" s="1"/>
  <c r="BM424" i="11"/>
  <c r="BJ424" i="11"/>
  <c r="BK424" i="11" s="1"/>
  <c r="AX424" i="11"/>
  <c r="BP424" i="11" s="1"/>
  <c r="AT424" i="11"/>
  <c r="AS424" i="11"/>
  <c r="CU423" i="11"/>
  <c r="CT423" i="11"/>
  <c r="CR423" i="11"/>
  <c r="CS423" i="11" s="1"/>
  <c r="BM423" i="11"/>
  <c r="BJ423" i="11"/>
  <c r="BK423" i="11" s="1"/>
  <c r="AX423" i="11"/>
  <c r="BP423" i="11" s="1"/>
  <c r="AT423" i="11"/>
  <c r="AS423" i="11"/>
  <c r="CU422" i="11"/>
  <c r="CT422" i="11"/>
  <c r="CR422" i="11"/>
  <c r="CS422" i="11" s="1"/>
  <c r="BM422" i="11"/>
  <c r="BJ422" i="11"/>
  <c r="BK422" i="11" s="1"/>
  <c r="AX422" i="11"/>
  <c r="BP422" i="11" s="1"/>
  <c r="AT422" i="11"/>
  <c r="AS422" i="11"/>
  <c r="CU421" i="11"/>
  <c r="CT421" i="11"/>
  <c r="CR421" i="11"/>
  <c r="CS421" i="11" s="1"/>
  <c r="BM421" i="11"/>
  <c r="BJ421" i="11"/>
  <c r="BK421" i="11" s="1"/>
  <c r="AX421" i="11"/>
  <c r="BP421" i="11" s="1"/>
  <c r="AT421" i="11"/>
  <c r="AS421" i="11"/>
  <c r="CU420" i="11"/>
  <c r="CT420" i="11"/>
  <c r="CR420" i="11"/>
  <c r="CS420" i="11" s="1"/>
  <c r="BM420" i="11"/>
  <c r="BJ420" i="11"/>
  <c r="BK420" i="11" s="1"/>
  <c r="AX420" i="11"/>
  <c r="BP420" i="11" s="1"/>
  <c r="AT420" i="11"/>
  <c r="AS420" i="11"/>
  <c r="CU419" i="11"/>
  <c r="CT419" i="11"/>
  <c r="CR419" i="11"/>
  <c r="CS419" i="11" s="1"/>
  <c r="BM419" i="11"/>
  <c r="BJ419" i="11"/>
  <c r="BK419" i="11" s="1"/>
  <c r="AX419" i="11"/>
  <c r="BP419" i="11" s="1"/>
  <c r="AT419" i="11"/>
  <c r="AS419" i="11"/>
  <c r="CU418" i="11"/>
  <c r="CT418" i="11"/>
  <c r="CR418" i="11"/>
  <c r="CS418" i="11" s="1"/>
  <c r="BM418" i="11"/>
  <c r="BJ418" i="11"/>
  <c r="BK418" i="11" s="1"/>
  <c r="AX418" i="11"/>
  <c r="BP418" i="11" s="1"/>
  <c r="AT418" i="11"/>
  <c r="AS418" i="11"/>
  <c r="CU417" i="11"/>
  <c r="CT417" i="11"/>
  <c r="CR417" i="11"/>
  <c r="CS417" i="11" s="1"/>
  <c r="BM417" i="11"/>
  <c r="BJ417" i="11"/>
  <c r="BK417" i="11" s="1"/>
  <c r="AX417" i="11"/>
  <c r="BP417" i="11" s="1"/>
  <c r="AT417" i="11"/>
  <c r="AS417" i="11"/>
  <c r="CU416" i="11"/>
  <c r="CT416" i="11"/>
  <c r="CR416" i="11"/>
  <c r="CS416" i="11" s="1"/>
  <c r="BM416" i="11"/>
  <c r="BJ416" i="11"/>
  <c r="BK416" i="11" s="1"/>
  <c r="AX416" i="11"/>
  <c r="BP416" i="11" s="1"/>
  <c r="AT416" i="11"/>
  <c r="AS416" i="11"/>
  <c r="CU415" i="11"/>
  <c r="CT415" i="11"/>
  <c r="CR415" i="11"/>
  <c r="CS415" i="11" s="1"/>
  <c r="BM415" i="11"/>
  <c r="BJ415" i="11"/>
  <c r="BK415" i="11" s="1"/>
  <c r="AX415" i="11"/>
  <c r="BP415" i="11" s="1"/>
  <c r="AS415" i="11"/>
  <c r="CU414" i="11"/>
  <c r="CT414" i="11"/>
  <c r="CR414" i="11"/>
  <c r="CS414" i="11" s="1"/>
  <c r="BM414" i="11"/>
  <c r="BJ414" i="11"/>
  <c r="BK414" i="11" s="1"/>
  <c r="AX414" i="11"/>
  <c r="BP414" i="11" s="1"/>
  <c r="AS414" i="11"/>
  <c r="CU413" i="11"/>
  <c r="CT413" i="11"/>
  <c r="CR413" i="11"/>
  <c r="CS413" i="11" s="1"/>
  <c r="BM413" i="11"/>
  <c r="BJ413" i="11"/>
  <c r="BK413" i="11" s="1"/>
  <c r="AX413" i="11"/>
  <c r="BP413" i="11" s="1"/>
  <c r="AS413" i="11"/>
  <c r="CU412" i="11"/>
  <c r="CT412" i="11"/>
  <c r="CR412" i="11"/>
  <c r="CS412" i="11" s="1"/>
  <c r="BM412" i="11"/>
  <c r="BJ412" i="11"/>
  <c r="BK412" i="11" s="1"/>
  <c r="AX412" i="11"/>
  <c r="BP412" i="11" s="1"/>
  <c r="AS412" i="11"/>
  <c r="CU411" i="11"/>
  <c r="CT411" i="11"/>
  <c r="CR411" i="11"/>
  <c r="CS411" i="11" s="1"/>
  <c r="BM411" i="11"/>
  <c r="BJ411" i="11"/>
  <c r="BK411" i="11" s="1"/>
  <c r="AX411" i="11"/>
  <c r="BP411" i="11" s="1"/>
  <c r="AS411" i="11"/>
  <c r="CU410" i="11"/>
  <c r="CT410" i="11"/>
  <c r="CR410" i="11"/>
  <c r="CS410" i="11" s="1"/>
  <c r="BM410" i="11"/>
  <c r="BJ410" i="11"/>
  <c r="BK410" i="11" s="1"/>
  <c r="AX410" i="11"/>
  <c r="BP410" i="11" s="1"/>
  <c r="AS410" i="11"/>
  <c r="CU409" i="11"/>
  <c r="CT409" i="11"/>
  <c r="CR409" i="11"/>
  <c r="CS409" i="11" s="1"/>
  <c r="BM409" i="11"/>
  <c r="BJ409" i="11"/>
  <c r="BK409" i="11" s="1"/>
  <c r="AX409" i="11"/>
  <c r="BP409" i="11" s="1"/>
  <c r="AS409" i="11"/>
  <c r="CU408" i="11"/>
  <c r="CT408" i="11"/>
  <c r="CR408" i="11"/>
  <c r="CS408" i="11" s="1"/>
  <c r="BM408" i="11"/>
  <c r="BJ408" i="11"/>
  <c r="BK408" i="11" s="1"/>
  <c r="AX408" i="11"/>
  <c r="BP408" i="11" s="1"/>
  <c r="AS408" i="11"/>
  <c r="CU407" i="11"/>
  <c r="CT407" i="11"/>
  <c r="CR407" i="11"/>
  <c r="CS407" i="11" s="1"/>
  <c r="BM407" i="11"/>
  <c r="BJ407" i="11"/>
  <c r="BK407" i="11" s="1"/>
  <c r="AX407" i="11"/>
  <c r="BP407" i="11" s="1"/>
  <c r="AS407" i="11"/>
  <c r="CU406" i="11"/>
  <c r="CT406" i="11"/>
  <c r="CR406" i="11"/>
  <c r="CS406" i="11" s="1"/>
  <c r="BM406" i="11"/>
  <c r="BJ406" i="11"/>
  <c r="BK406" i="11" s="1"/>
  <c r="AX406" i="11"/>
  <c r="BP406" i="11" s="1"/>
  <c r="AS406" i="11"/>
  <c r="CR405" i="11"/>
  <c r="CS405" i="11" s="1"/>
  <c r="BM405" i="11"/>
  <c r="BJ405" i="11"/>
  <c r="BK405" i="11" s="1"/>
  <c r="AX405" i="11"/>
  <c r="BP405" i="11" s="1"/>
  <c r="AT405" i="11"/>
  <c r="AS405" i="11"/>
  <c r="CU404" i="11"/>
  <c r="CT404" i="11"/>
  <c r="CR404" i="11"/>
  <c r="CS404" i="11" s="1"/>
  <c r="BM404" i="11"/>
  <c r="BJ404" i="11"/>
  <c r="BK404" i="11" s="1"/>
  <c r="AX404" i="11"/>
  <c r="BP404" i="11" s="1"/>
  <c r="AT404" i="11"/>
  <c r="AS404" i="11"/>
  <c r="CU403" i="11"/>
  <c r="CT403" i="11"/>
  <c r="CR403" i="11"/>
  <c r="CS403" i="11" s="1"/>
  <c r="BM403" i="11"/>
  <c r="BJ403" i="11"/>
  <c r="BK403" i="11" s="1"/>
  <c r="AX403" i="11"/>
  <c r="BP403" i="11" s="1"/>
  <c r="AT403" i="11"/>
  <c r="AS403" i="11"/>
  <c r="CU402" i="11"/>
  <c r="CT402" i="11"/>
  <c r="CR402" i="11"/>
  <c r="CS402" i="11" s="1"/>
  <c r="BM402" i="11"/>
  <c r="BJ402" i="11"/>
  <c r="BK402" i="11" s="1"/>
  <c r="AX402" i="11"/>
  <c r="BP402" i="11" s="1"/>
  <c r="AT402" i="11"/>
  <c r="AS402" i="11"/>
  <c r="CU401" i="11"/>
  <c r="CT401" i="11"/>
  <c r="CR401" i="11"/>
  <c r="CS401" i="11" s="1"/>
  <c r="BM401" i="11"/>
  <c r="BJ401" i="11"/>
  <c r="BK401" i="11" s="1"/>
  <c r="AX401" i="11"/>
  <c r="BP401" i="11" s="1"/>
  <c r="AT401" i="11"/>
  <c r="AS401" i="11"/>
  <c r="CU400" i="11"/>
  <c r="CT400" i="11"/>
  <c r="CR400" i="11"/>
  <c r="CS400" i="11" s="1"/>
  <c r="BM400" i="11"/>
  <c r="BJ400" i="11"/>
  <c r="BK400" i="11" s="1"/>
  <c r="AX400" i="11"/>
  <c r="BP400" i="11" s="1"/>
  <c r="AT400" i="11"/>
  <c r="AS400" i="11"/>
  <c r="CU399" i="11"/>
  <c r="CT399" i="11"/>
  <c r="CR399" i="11"/>
  <c r="CS399" i="11" s="1"/>
  <c r="BM399" i="11"/>
  <c r="BJ399" i="11"/>
  <c r="BK399" i="11" s="1"/>
  <c r="AX399" i="11"/>
  <c r="BP399" i="11" s="1"/>
  <c r="AT399" i="11"/>
  <c r="AS399" i="11"/>
  <c r="CU398" i="11"/>
  <c r="CT398" i="11"/>
  <c r="CR398" i="11"/>
  <c r="CS398" i="11" s="1"/>
  <c r="BM398" i="11"/>
  <c r="BJ398" i="11"/>
  <c r="BK398" i="11" s="1"/>
  <c r="AX398" i="11"/>
  <c r="BP398" i="11" s="1"/>
  <c r="AT398" i="11"/>
  <c r="AS398" i="11"/>
  <c r="CU397" i="11"/>
  <c r="CT397" i="11"/>
  <c r="CR397" i="11"/>
  <c r="CS397" i="11" s="1"/>
  <c r="BM397" i="11"/>
  <c r="BJ397" i="11"/>
  <c r="BK397" i="11" s="1"/>
  <c r="AX397" i="11"/>
  <c r="BP397" i="11" s="1"/>
  <c r="AT397" i="11"/>
  <c r="AS397" i="11"/>
  <c r="CU396" i="11"/>
  <c r="CT396" i="11"/>
  <c r="CR396" i="11"/>
  <c r="CS396" i="11" s="1"/>
  <c r="BM396" i="11"/>
  <c r="BJ396" i="11"/>
  <c r="BK396" i="11" s="1"/>
  <c r="AX396" i="11"/>
  <c r="BP396" i="11" s="1"/>
  <c r="AT396" i="11"/>
  <c r="AS396" i="11"/>
  <c r="CU395" i="11"/>
  <c r="CT395" i="11"/>
  <c r="CR395" i="11"/>
  <c r="CS395" i="11" s="1"/>
  <c r="BM395" i="11"/>
  <c r="BJ395" i="11"/>
  <c r="BK395" i="11" s="1"/>
  <c r="AX395" i="11"/>
  <c r="BP395" i="11" s="1"/>
  <c r="AS395" i="11"/>
  <c r="CU394" i="11"/>
  <c r="CT394" i="11"/>
  <c r="CR394" i="11"/>
  <c r="CS394" i="11" s="1"/>
  <c r="BM394" i="11"/>
  <c r="BJ394" i="11"/>
  <c r="BK394" i="11" s="1"/>
  <c r="AX394" i="11"/>
  <c r="BP394" i="11" s="1"/>
  <c r="AS394" i="11"/>
  <c r="CU393" i="11"/>
  <c r="CT393" i="11"/>
  <c r="CR393" i="11"/>
  <c r="CS393" i="11" s="1"/>
  <c r="BM393" i="11"/>
  <c r="BJ393" i="11"/>
  <c r="BK393" i="11" s="1"/>
  <c r="AX393" i="11"/>
  <c r="BP393" i="11" s="1"/>
  <c r="AS393" i="11"/>
  <c r="CU392" i="11"/>
  <c r="CT392" i="11"/>
  <c r="CR392" i="11"/>
  <c r="CS392" i="11" s="1"/>
  <c r="BM392" i="11"/>
  <c r="BJ392" i="11"/>
  <c r="BK392" i="11" s="1"/>
  <c r="AX392" i="11"/>
  <c r="BP392" i="11" s="1"/>
  <c r="AS392" i="11"/>
  <c r="CU391" i="11"/>
  <c r="CT391" i="11"/>
  <c r="CR391" i="11"/>
  <c r="CS391" i="11" s="1"/>
  <c r="BM391" i="11"/>
  <c r="BJ391" i="11"/>
  <c r="BK391" i="11" s="1"/>
  <c r="AX391" i="11"/>
  <c r="BP391" i="11" s="1"/>
  <c r="AS391" i="11"/>
  <c r="CU390" i="11"/>
  <c r="CT390" i="11"/>
  <c r="CR390" i="11"/>
  <c r="CS390" i="11" s="1"/>
  <c r="BM390" i="11"/>
  <c r="BJ390" i="11"/>
  <c r="BK390" i="11" s="1"/>
  <c r="AX390" i="11"/>
  <c r="BP390" i="11" s="1"/>
  <c r="AS390" i="11"/>
  <c r="CU389" i="11"/>
  <c r="CT389" i="11"/>
  <c r="CR389" i="11"/>
  <c r="CS389" i="11" s="1"/>
  <c r="BM389" i="11"/>
  <c r="BJ389" i="11"/>
  <c r="BK389" i="11" s="1"/>
  <c r="AX389" i="11"/>
  <c r="BP389" i="11" s="1"/>
  <c r="AS389" i="11"/>
  <c r="CU388" i="11"/>
  <c r="CT388" i="11"/>
  <c r="CR388" i="11"/>
  <c r="CS388" i="11" s="1"/>
  <c r="BM388" i="11"/>
  <c r="BJ388" i="11"/>
  <c r="BK388" i="11" s="1"/>
  <c r="AX388" i="11"/>
  <c r="BP388" i="11" s="1"/>
  <c r="AT388" i="11"/>
  <c r="AS388" i="11"/>
  <c r="CU387" i="11"/>
  <c r="CT387" i="11"/>
  <c r="CR387" i="11"/>
  <c r="CS387" i="11" s="1"/>
  <c r="BM387" i="11"/>
  <c r="BJ387" i="11"/>
  <c r="BK387" i="11" s="1"/>
  <c r="AX387" i="11"/>
  <c r="BP387" i="11" s="1"/>
  <c r="AT387" i="11"/>
  <c r="AS387" i="11"/>
  <c r="CU386" i="11"/>
  <c r="CT386" i="11"/>
  <c r="CR386" i="11"/>
  <c r="CS386" i="11" s="1"/>
  <c r="BM386" i="11"/>
  <c r="BJ386" i="11"/>
  <c r="BK386" i="11" s="1"/>
  <c r="AX386" i="11"/>
  <c r="BP386" i="11" s="1"/>
  <c r="AT386" i="11"/>
  <c r="AS386" i="11"/>
  <c r="B385" i="11"/>
  <c r="CR384" i="11"/>
  <c r="CS384" i="11" s="1"/>
  <c r="BJ384" i="11"/>
  <c r="BK384" i="11" s="1"/>
  <c r="AS384" i="11"/>
  <c r="CU383" i="11"/>
  <c r="CT383" i="11"/>
  <c r="CR383" i="11"/>
  <c r="CS383" i="11" s="1"/>
  <c r="BM383" i="11"/>
  <c r="BJ383" i="11"/>
  <c r="BK383" i="11" s="1"/>
  <c r="AS383" i="11"/>
  <c r="CU382" i="11"/>
  <c r="CT382" i="11"/>
  <c r="CR382" i="11"/>
  <c r="CS382" i="11" s="1"/>
  <c r="BJ382" i="11"/>
  <c r="BK382" i="11" s="1"/>
  <c r="AS382" i="11"/>
  <c r="CU381" i="11"/>
  <c r="CT381" i="11"/>
  <c r="CR381" i="11"/>
  <c r="CS381" i="11" s="1"/>
  <c r="BJ381" i="11"/>
  <c r="BK381" i="11" s="1"/>
  <c r="AS381" i="11"/>
  <c r="CR380" i="11"/>
  <c r="CS380" i="11" s="1"/>
  <c r="BJ380" i="11"/>
  <c r="BK380" i="11" s="1"/>
  <c r="AS380" i="11"/>
  <c r="CU379" i="11"/>
  <c r="CT379" i="11"/>
  <c r="CR379" i="11"/>
  <c r="CS379" i="11" s="1"/>
  <c r="BJ379" i="11"/>
  <c r="BK379" i="11" s="1"/>
  <c r="AS379" i="11"/>
  <c r="CU378" i="11"/>
  <c r="CT378" i="11"/>
  <c r="CR378" i="11"/>
  <c r="CS378" i="11" s="1"/>
  <c r="BJ378" i="11"/>
  <c r="BK378" i="11" s="1"/>
  <c r="AS378" i="11"/>
  <c r="CU377" i="11"/>
  <c r="CT377" i="11"/>
  <c r="CR377" i="11"/>
  <c r="CS377" i="11" s="1"/>
  <c r="BJ377" i="11"/>
  <c r="BK377" i="11" s="1"/>
  <c r="AS377" i="11"/>
  <c r="CU376" i="11"/>
  <c r="CT376" i="11"/>
  <c r="CR376" i="11"/>
  <c r="CS376" i="11" s="1"/>
  <c r="BJ376" i="11"/>
  <c r="BK376" i="11" s="1"/>
  <c r="AS376" i="11"/>
  <c r="CU375" i="11"/>
  <c r="CT375" i="11"/>
  <c r="CR375" i="11"/>
  <c r="CS375" i="11" s="1"/>
  <c r="BM375" i="11"/>
  <c r="BJ375" i="11"/>
  <c r="BK375" i="11" s="1"/>
  <c r="AS375" i="11"/>
  <c r="CU374" i="11"/>
  <c r="CT374" i="11"/>
  <c r="CR374" i="11"/>
  <c r="CS374" i="11" s="1"/>
  <c r="BJ374" i="11"/>
  <c r="BK374" i="11" s="1"/>
  <c r="AS374" i="11"/>
  <c r="CU373" i="11"/>
  <c r="CT373" i="11"/>
  <c r="CR373" i="11"/>
  <c r="CS373" i="11" s="1"/>
  <c r="BJ373" i="11"/>
  <c r="BK373" i="11" s="1"/>
  <c r="AS373" i="11"/>
  <c r="CU372" i="11"/>
  <c r="CT372" i="11"/>
  <c r="CR372" i="11"/>
  <c r="CS372" i="11" s="1"/>
  <c r="BJ372" i="11"/>
  <c r="BK372" i="11" s="1"/>
  <c r="AS372" i="11"/>
  <c r="CU371" i="11"/>
  <c r="CT371" i="11"/>
  <c r="CR371" i="11"/>
  <c r="CS371" i="11" s="1"/>
  <c r="BJ371" i="11"/>
  <c r="BK371" i="11" s="1"/>
  <c r="AS371" i="11"/>
  <c r="CU370" i="11"/>
  <c r="CT370" i="11"/>
  <c r="CR370" i="11"/>
  <c r="CS370" i="11" s="1"/>
  <c r="BJ370" i="11"/>
  <c r="BK370" i="11" s="1"/>
  <c r="AS370" i="11"/>
  <c r="CU369" i="11"/>
  <c r="CT369" i="11"/>
  <c r="CR369" i="11"/>
  <c r="CS369" i="11" s="1"/>
  <c r="BM369" i="11"/>
  <c r="BJ369" i="11"/>
  <c r="BK369" i="11" s="1"/>
  <c r="AS369" i="11"/>
  <c r="CU368" i="11"/>
  <c r="CT368" i="11"/>
  <c r="CR368" i="11"/>
  <c r="CS368" i="11" s="1"/>
  <c r="BJ368" i="11"/>
  <c r="BK368" i="11" s="1"/>
  <c r="AS368" i="11"/>
  <c r="CR367" i="11"/>
  <c r="CS367" i="11" s="1"/>
  <c r="BM367" i="11"/>
  <c r="BJ367" i="11"/>
  <c r="BK367" i="11" s="1"/>
  <c r="AS367" i="11"/>
  <c r="CU366" i="11"/>
  <c r="CT366" i="11"/>
  <c r="CR366" i="11"/>
  <c r="CS366" i="11" s="1"/>
  <c r="BM366" i="11"/>
  <c r="BJ366" i="11"/>
  <c r="BK366" i="11" s="1"/>
  <c r="AS366" i="11"/>
  <c r="CU365" i="11"/>
  <c r="CT365" i="11"/>
  <c r="CR365" i="11"/>
  <c r="CS365" i="11" s="1"/>
  <c r="BJ365" i="11"/>
  <c r="BK365" i="11" s="1"/>
  <c r="AS365" i="11"/>
  <c r="CU364" i="11"/>
  <c r="CT364" i="11"/>
  <c r="CR364" i="11"/>
  <c r="CS364" i="11" s="1"/>
  <c r="BJ364" i="11"/>
  <c r="BK364" i="11" s="1"/>
  <c r="AS364" i="11"/>
  <c r="CU363" i="11"/>
  <c r="CT363" i="11"/>
  <c r="CR363" i="11"/>
  <c r="CS363" i="11" s="1"/>
  <c r="BJ363" i="11"/>
  <c r="BK363" i="11" s="1"/>
  <c r="AS363" i="11"/>
  <c r="CU362" i="11"/>
  <c r="CT362" i="11"/>
  <c r="CR362" i="11"/>
  <c r="CS362" i="11" s="1"/>
  <c r="BJ362" i="11"/>
  <c r="BK362" i="11" s="1"/>
  <c r="AS362" i="11"/>
  <c r="CU361" i="11"/>
  <c r="CT361" i="11"/>
  <c r="CR361" i="11"/>
  <c r="CS361" i="11" s="1"/>
  <c r="BJ361" i="11"/>
  <c r="BK361" i="11" s="1"/>
  <c r="AS361" i="11"/>
  <c r="CR360" i="11"/>
  <c r="CS360" i="11" s="1"/>
  <c r="BJ360" i="11"/>
  <c r="BK360" i="11" s="1"/>
  <c r="AS360" i="11"/>
  <c r="CU359" i="11"/>
  <c r="CT359" i="11"/>
  <c r="CR359" i="11"/>
  <c r="CS359" i="11" s="1"/>
  <c r="BM359" i="11"/>
  <c r="BJ359" i="11"/>
  <c r="BK359" i="11" s="1"/>
  <c r="AS359" i="11"/>
  <c r="CU358" i="11"/>
  <c r="CT358" i="11"/>
  <c r="CR358" i="11"/>
  <c r="CS358" i="11" s="1"/>
  <c r="BM358" i="11"/>
  <c r="BJ358" i="11"/>
  <c r="BK358" i="11" s="1"/>
  <c r="AS358" i="11"/>
  <c r="CU357" i="11"/>
  <c r="CT357" i="11"/>
  <c r="CR357" i="11"/>
  <c r="CS357" i="11" s="1"/>
  <c r="BJ357" i="11"/>
  <c r="BK357" i="11" s="1"/>
  <c r="AS357" i="11"/>
  <c r="CU356" i="11"/>
  <c r="CT356" i="11"/>
  <c r="CR356" i="11"/>
  <c r="CS356" i="11" s="1"/>
  <c r="BJ356" i="11"/>
  <c r="BK356" i="11" s="1"/>
  <c r="AS356" i="11"/>
  <c r="CU355" i="11"/>
  <c r="CT355" i="11"/>
  <c r="CR355" i="11"/>
  <c r="CS355" i="11" s="1"/>
  <c r="BJ355" i="11"/>
  <c r="BK355" i="11" s="1"/>
  <c r="AS355" i="11"/>
  <c r="CU354" i="11"/>
  <c r="CT354" i="11"/>
  <c r="CR354" i="11"/>
  <c r="CS354" i="11" s="1"/>
  <c r="BJ354" i="11"/>
  <c r="BK354" i="11" s="1"/>
  <c r="AS354" i="11"/>
  <c r="CU353" i="11"/>
  <c r="CT353" i="11"/>
  <c r="CR353" i="11"/>
  <c r="CS353" i="11" s="1"/>
  <c r="BJ353" i="11"/>
  <c r="BK353" i="11" s="1"/>
  <c r="AS353" i="11"/>
  <c r="CU352" i="11"/>
  <c r="CT352" i="11"/>
  <c r="CR352" i="11"/>
  <c r="CS352" i="11" s="1"/>
  <c r="BJ352" i="11"/>
  <c r="BK352" i="11" s="1"/>
  <c r="AS352" i="11"/>
  <c r="CU351" i="11"/>
  <c r="CT351" i="11"/>
  <c r="CR351" i="11"/>
  <c r="CS351" i="11" s="1"/>
  <c r="BM351" i="11"/>
  <c r="BJ351" i="11"/>
  <c r="BK351" i="11" s="1"/>
  <c r="AS351" i="11"/>
  <c r="CU350" i="11"/>
  <c r="CT350" i="11"/>
  <c r="CR350" i="11"/>
  <c r="CS350" i="11" s="1"/>
  <c r="BJ350" i="11"/>
  <c r="BK350" i="11" s="1"/>
  <c r="AS350" i="11"/>
  <c r="CU349" i="11"/>
  <c r="CT349" i="11"/>
  <c r="CR349" i="11"/>
  <c r="CS349" i="11" s="1"/>
  <c r="BM349" i="11"/>
  <c r="BJ349" i="11"/>
  <c r="BK349" i="11" s="1"/>
  <c r="AS349" i="11"/>
  <c r="CU348" i="11"/>
  <c r="CT348" i="11"/>
  <c r="CR348" i="11"/>
  <c r="CS348" i="11" s="1"/>
  <c r="BJ348" i="11"/>
  <c r="BK348" i="11" s="1"/>
  <c r="AS348" i="11"/>
  <c r="CU347" i="11"/>
  <c r="CT347" i="11"/>
  <c r="CR347" i="11"/>
  <c r="CS347" i="11" s="1"/>
  <c r="BJ347" i="11"/>
  <c r="BK347" i="11" s="1"/>
  <c r="AS347" i="11"/>
  <c r="CU346" i="11"/>
  <c r="CT346" i="11"/>
  <c r="CR346" i="11"/>
  <c r="CS346" i="11" s="1"/>
  <c r="BJ346" i="11"/>
  <c r="BK346" i="11" s="1"/>
  <c r="AS346" i="11"/>
  <c r="CU345" i="11"/>
  <c r="CT345" i="11"/>
  <c r="CR345" i="11"/>
  <c r="CS345" i="11" s="1"/>
  <c r="BJ345" i="11"/>
  <c r="BK345" i="11" s="1"/>
  <c r="AS345" i="11"/>
  <c r="CU344" i="11"/>
  <c r="CT344" i="11"/>
  <c r="CR344" i="11"/>
  <c r="CS344" i="11" s="1"/>
  <c r="BJ344" i="11"/>
  <c r="BK344" i="11" s="1"/>
  <c r="AS344" i="11"/>
  <c r="CU343" i="11"/>
  <c r="CT343" i="11"/>
  <c r="CR343" i="11"/>
  <c r="CS343" i="11" s="1"/>
  <c r="BM343" i="11"/>
  <c r="BJ343" i="11"/>
  <c r="BK343" i="11" s="1"/>
  <c r="AS343" i="11"/>
  <c r="CU342" i="11"/>
  <c r="CT342" i="11"/>
  <c r="CR342" i="11"/>
  <c r="CS342" i="11" s="1"/>
  <c r="BJ342" i="11"/>
  <c r="BK342" i="11" s="1"/>
  <c r="AS342" i="11"/>
  <c r="CU341" i="11"/>
  <c r="CT341" i="11"/>
  <c r="CR341" i="11"/>
  <c r="CS341" i="11" s="1"/>
  <c r="BJ341" i="11"/>
  <c r="BK341" i="11" s="1"/>
  <c r="AS341" i="11"/>
  <c r="CU340" i="11"/>
  <c r="CT340" i="11"/>
  <c r="CR340" i="11"/>
  <c r="CS340" i="11" s="1"/>
  <c r="BJ340" i="11"/>
  <c r="BK340" i="11" s="1"/>
  <c r="AS340" i="11"/>
  <c r="CR339" i="11"/>
  <c r="CS339" i="11" s="1"/>
  <c r="BJ339" i="11"/>
  <c r="BK339" i="11" s="1"/>
  <c r="AS339" i="11"/>
  <c r="CR338" i="11"/>
  <c r="CS338" i="11" s="1"/>
  <c r="BJ338" i="11"/>
  <c r="BK338" i="11" s="1"/>
  <c r="AS338" i="11"/>
  <c r="CU337" i="11"/>
  <c r="CT337" i="11"/>
  <c r="CR337" i="11"/>
  <c r="CS337" i="11" s="1"/>
  <c r="BJ337" i="11"/>
  <c r="BK337" i="11" s="1"/>
  <c r="AS337" i="11"/>
  <c r="CU336" i="11"/>
  <c r="CT336" i="11"/>
  <c r="CR336" i="11"/>
  <c r="CS336" i="11" s="1"/>
  <c r="BJ336" i="11"/>
  <c r="BK336" i="11" s="1"/>
  <c r="AS336" i="11"/>
  <c r="CU335" i="11"/>
  <c r="CT335" i="11"/>
  <c r="CR335" i="11"/>
  <c r="CS335" i="11" s="1"/>
  <c r="BM335" i="11"/>
  <c r="BJ335" i="11"/>
  <c r="BK335" i="11" s="1"/>
  <c r="AS335" i="11"/>
  <c r="CU334" i="11"/>
  <c r="CT334" i="11"/>
  <c r="CR334" i="11"/>
  <c r="CS334" i="11" s="1"/>
  <c r="BJ334" i="11"/>
  <c r="BK334" i="11" s="1"/>
  <c r="AS334" i="11"/>
  <c r="CU333" i="11"/>
  <c r="CT333" i="11"/>
  <c r="CR333" i="11"/>
  <c r="CS333" i="11" s="1"/>
  <c r="BJ333" i="11"/>
  <c r="BK333" i="11" s="1"/>
  <c r="AS333" i="11"/>
  <c r="CR332" i="11"/>
  <c r="CS332" i="11" s="1"/>
  <c r="BJ332" i="11"/>
  <c r="BK332" i="11" s="1"/>
  <c r="AS332" i="11"/>
  <c r="CU331" i="11"/>
  <c r="CT331" i="11"/>
  <c r="CR331" i="11"/>
  <c r="CS331" i="11" s="1"/>
  <c r="BJ331" i="11"/>
  <c r="BK331" i="11" s="1"/>
  <c r="AS331" i="11"/>
  <c r="CU330" i="11"/>
  <c r="CT330" i="11"/>
  <c r="CR330" i="11"/>
  <c r="CS330" i="11" s="1"/>
  <c r="BJ330" i="11"/>
  <c r="BK330" i="11" s="1"/>
  <c r="AS330" i="11"/>
  <c r="CU329" i="11"/>
  <c r="CT329" i="11"/>
  <c r="CR329" i="11"/>
  <c r="CS329" i="11" s="1"/>
  <c r="BJ329" i="11"/>
  <c r="BK329" i="11" s="1"/>
  <c r="AS329" i="11"/>
  <c r="CU328" i="11"/>
  <c r="CT328" i="11"/>
  <c r="CR328" i="11"/>
  <c r="CS328" i="11" s="1"/>
  <c r="BJ328" i="11"/>
  <c r="BK328" i="11" s="1"/>
  <c r="AS328" i="11"/>
  <c r="CU327" i="11"/>
  <c r="CT327" i="11"/>
  <c r="CR327" i="11"/>
  <c r="CS327" i="11" s="1"/>
  <c r="BM327" i="11"/>
  <c r="BJ327" i="11"/>
  <c r="BK327" i="11" s="1"/>
  <c r="AS327" i="11"/>
  <c r="CU326" i="11"/>
  <c r="CT326" i="11"/>
  <c r="CR326" i="11"/>
  <c r="CS326" i="11" s="1"/>
  <c r="BJ326" i="11"/>
  <c r="BK326" i="11" s="1"/>
  <c r="AS326" i="11"/>
  <c r="CU325" i="11"/>
  <c r="CT325" i="11"/>
  <c r="CR325" i="11"/>
  <c r="CS325" i="11" s="1"/>
  <c r="BM325" i="11"/>
  <c r="BJ325" i="11"/>
  <c r="BK325" i="11" s="1"/>
  <c r="AS325" i="11"/>
  <c r="CU324" i="11"/>
  <c r="CT324" i="11"/>
  <c r="CR324" i="11"/>
  <c r="CS324" i="11" s="1"/>
  <c r="BJ324" i="11"/>
  <c r="BK324" i="11" s="1"/>
  <c r="AS324" i="11"/>
  <c r="CU323" i="11"/>
  <c r="CT323" i="11"/>
  <c r="CR323" i="11"/>
  <c r="CS323" i="11" s="1"/>
  <c r="BJ323" i="11"/>
  <c r="BK323" i="11" s="1"/>
  <c r="AS323" i="11"/>
  <c r="CR322" i="11"/>
  <c r="CS322" i="11" s="1"/>
  <c r="BJ322" i="11"/>
  <c r="BK322" i="11" s="1"/>
  <c r="AS322" i="11"/>
  <c r="CU321" i="11"/>
  <c r="CT321" i="11"/>
  <c r="CR321" i="11"/>
  <c r="CS321" i="11" s="1"/>
  <c r="BJ321" i="11"/>
  <c r="BK321" i="11" s="1"/>
  <c r="AS321" i="11"/>
  <c r="CR320" i="11"/>
  <c r="CS320" i="11" s="1"/>
  <c r="BJ320" i="11"/>
  <c r="BK320" i="11" s="1"/>
  <c r="AS320" i="11"/>
  <c r="CU319" i="11"/>
  <c r="CT319" i="11"/>
  <c r="CR319" i="11"/>
  <c r="CS319" i="11" s="1"/>
  <c r="BM319" i="11"/>
  <c r="BJ319" i="11"/>
  <c r="BK319" i="11" s="1"/>
  <c r="AS319" i="11"/>
  <c r="CU318" i="11"/>
  <c r="CT318" i="11"/>
  <c r="CR318" i="11"/>
  <c r="CS318" i="11" s="1"/>
  <c r="BJ318" i="11"/>
  <c r="BK318" i="11" s="1"/>
  <c r="AS318" i="11"/>
  <c r="CU317" i="11"/>
  <c r="CT317" i="11"/>
  <c r="CR317" i="11"/>
  <c r="CS317" i="11" s="1"/>
  <c r="BM317" i="11"/>
  <c r="BJ317" i="11"/>
  <c r="BK317" i="11" s="1"/>
  <c r="AS317" i="11"/>
  <c r="CR316" i="11"/>
  <c r="CS316" i="11" s="1"/>
  <c r="BJ316" i="11"/>
  <c r="BK316" i="11" s="1"/>
  <c r="AS316" i="11"/>
  <c r="CU315" i="11"/>
  <c r="CT315" i="11"/>
  <c r="CR315" i="11"/>
  <c r="CS315" i="11" s="1"/>
  <c r="BJ315" i="11"/>
  <c r="BK315" i="11" s="1"/>
  <c r="AS315" i="11"/>
  <c r="CU314" i="11"/>
  <c r="CT314" i="11"/>
  <c r="CR314" i="11"/>
  <c r="CS314" i="11" s="1"/>
  <c r="BJ314" i="11"/>
  <c r="BK314" i="11" s="1"/>
  <c r="AS314" i="11"/>
  <c r="B313" i="11"/>
  <c r="CU312" i="11"/>
  <c r="CT312" i="11"/>
  <c r="CR312" i="11"/>
  <c r="CS312" i="11" s="1"/>
  <c r="BM312" i="11"/>
  <c r="BJ312" i="11"/>
  <c r="BK312" i="11" s="1"/>
  <c r="AX312" i="11"/>
  <c r="BP312" i="11" s="1"/>
  <c r="AT312" i="11"/>
  <c r="AS312" i="11"/>
  <c r="CU311" i="11"/>
  <c r="CT311" i="11"/>
  <c r="CR311" i="11"/>
  <c r="CS311" i="11" s="1"/>
  <c r="BM311" i="11"/>
  <c r="BJ311" i="11"/>
  <c r="BK311" i="11" s="1"/>
  <c r="AX311" i="11"/>
  <c r="BP311" i="11" s="1"/>
  <c r="AT311" i="11"/>
  <c r="AS311" i="11"/>
  <c r="CU310" i="11"/>
  <c r="CT310" i="11"/>
  <c r="CR310" i="11"/>
  <c r="CS310" i="11" s="1"/>
  <c r="BM310" i="11"/>
  <c r="BJ310" i="11"/>
  <c r="BK310" i="11" s="1"/>
  <c r="AX310" i="11"/>
  <c r="BP310" i="11" s="1"/>
  <c r="AT310" i="11"/>
  <c r="AS310" i="11"/>
  <c r="CU309" i="11"/>
  <c r="CT309" i="11"/>
  <c r="CR309" i="11"/>
  <c r="CS309" i="11" s="1"/>
  <c r="BM309" i="11"/>
  <c r="BJ309" i="11"/>
  <c r="BK309" i="11" s="1"/>
  <c r="AX309" i="11"/>
  <c r="BP309" i="11" s="1"/>
  <c r="AT309" i="11"/>
  <c r="AS309" i="11"/>
  <c r="CU308" i="11"/>
  <c r="CT308" i="11"/>
  <c r="CR308" i="11"/>
  <c r="CS308" i="11" s="1"/>
  <c r="BM308" i="11"/>
  <c r="BJ308" i="11"/>
  <c r="BK308" i="11" s="1"/>
  <c r="AX308" i="11"/>
  <c r="BP308" i="11" s="1"/>
  <c r="AT308" i="11"/>
  <c r="AS308" i="11"/>
  <c r="CU307" i="11"/>
  <c r="CT307" i="11"/>
  <c r="CR307" i="11"/>
  <c r="CS307" i="11" s="1"/>
  <c r="BM307" i="11"/>
  <c r="BJ307" i="11"/>
  <c r="BK307" i="11" s="1"/>
  <c r="AX307" i="11"/>
  <c r="BP307" i="11" s="1"/>
  <c r="AT307" i="11"/>
  <c r="AS307" i="11"/>
  <c r="CR306" i="11"/>
  <c r="CS306" i="11" s="1"/>
  <c r="BM306" i="11"/>
  <c r="BJ306" i="11"/>
  <c r="BK306" i="11" s="1"/>
  <c r="AX306" i="11"/>
  <c r="BP306" i="11" s="1"/>
  <c r="AT306" i="11"/>
  <c r="AS306" i="11"/>
  <c r="CU305" i="11"/>
  <c r="CT305" i="11"/>
  <c r="CR305" i="11"/>
  <c r="CS305" i="11" s="1"/>
  <c r="BM305" i="11"/>
  <c r="BJ305" i="11"/>
  <c r="BK305" i="11" s="1"/>
  <c r="AX305" i="11"/>
  <c r="BP305" i="11" s="1"/>
  <c r="AT305" i="11"/>
  <c r="AS305" i="11"/>
  <c r="CU304" i="11"/>
  <c r="CT304" i="11"/>
  <c r="CR304" i="11"/>
  <c r="CS304" i="11" s="1"/>
  <c r="BM304" i="11"/>
  <c r="BJ304" i="11"/>
  <c r="BK304" i="11" s="1"/>
  <c r="AX304" i="11"/>
  <c r="BP304" i="11" s="1"/>
  <c r="AT304" i="11"/>
  <c r="AS304" i="11"/>
  <c r="CR303" i="11"/>
  <c r="CS303" i="11" s="1"/>
  <c r="BM303" i="11"/>
  <c r="BJ303" i="11"/>
  <c r="BK303" i="11" s="1"/>
  <c r="AX303" i="11"/>
  <c r="BP303" i="11" s="1"/>
  <c r="AT303" i="11"/>
  <c r="AS303" i="11"/>
  <c r="CU302" i="11"/>
  <c r="CT302" i="11"/>
  <c r="CR302" i="11"/>
  <c r="CS302" i="11" s="1"/>
  <c r="BM302" i="11"/>
  <c r="BJ302" i="11"/>
  <c r="BK302" i="11" s="1"/>
  <c r="AX302" i="11"/>
  <c r="BP302" i="11" s="1"/>
  <c r="AT302" i="11"/>
  <c r="AS302" i="11"/>
  <c r="CU301" i="11"/>
  <c r="CT301" i="11"/>
  <c r="CR301" i="11"/>
  <c r="CS301" i="11" s="1"/>
  <c r="BM301" i="11"/>
  <c r="BJ301" i="11"/>
  <c r="BK301" i="11" s="1"/>
  <c r="AX301" i="11"/>
  <c r="BP301" i="11" s="1"/>
  <c r="AT301" i="11"/>
  <c r="AS301" i="11"/>
  <c r="CU300" i="11"/>
  <c r="CT300" i="11"/>
  <c r="CR300" i="11"/>
  <c r="CS300" i="11" s="1"/>
  <c r="BM300" i="11"/>
  <c r="BJ300" i="11"/>
  <c r="BK300" i="11" s="1"/>
  <c r="AX300" i="11"/>
  <c r="BP300" i="11" s="1"/>
  <c r="AT300" i="11"/>
  <c r="AS300" i="11"/>
  <c r="CU299" i="11"/>
  <c r="CT299" i="11"/>
  <c r="CR299" i="11"/>
  <c r="CS299" i="11" s="1"/>
  <c r="BM299" i="11"/>
  <c r="BJ299" i="11"/>
  <c r="BK299" i="11" s="1"/>
  <c r="AX299" i="11"/>
  <c r="BP299" i="11" s="1"/>
  <c r="AT299" i="11"/>
  <c r="AS299" i="11"/>
  <c r="CU298" i="11"/>
  <c r="CT298" i="11"/>
  <c r="CR298" i="11"/>
  <c r="CS298" i="11" s="1"/>
  <c r="BM298" i="11"/>
  <c r="BJ298" i="11"/>
  <c r="BK298" i="11" s="1"/>
  <c r="AX298" i="11"/>
  <c r="BP298" i="11" s="1"/>
  <c r="AT298" i="11"/>
  <c r="AS298" i="11"/>
  <c r="CU297" i="11"/>
  <c r="CT297" i="11"/>
  <c r="CR297" i="11"/>
  <c r="CS297" i="11" s="1"/>
  <c r="BM297" i="11"/>
  <c r="BJ297" i="11"/>
  <c r="BK297" i="11" s="1"/>
  <c r="AX297" i="11"/>
  <c r="BP297" i="11" s="1"/>
  <c r="AT297" i="11"/>
  <c r="AS297" i="11"/>
  <c r="CU296" i="11"/>
  <c r="CT296" i="11"/>
  <c r="CR296" i="11"/>
  <c r="CS296" i="11" s="1"/>
  <c r="BM296" i="11"/>
  <c r="BJ296" i="11"/>
  <c r="BK296" i="11" s="1"/>
  <c r="AX296" i="11"/>
  <c r="BP296" i="11" s="1"/>
  <c r="AT296" i="11"/>
  <c r="AS296" i="11"/>
  <c r="CU295" i="11"/>
  <c r="CT295" i="11"/>
  <c r="CR295" i="11"/>
  <c r="CS295" i="11" s="1"/>
  <c r="BM295" i="11"/>
  <c r="BJ295" i="11"/>
  <c r="BK295" i="11" s="1"/>
  <c r="AX295" i="11"/>
  <c r="BP295" i="11" s="1"/>
  <c r="AT295" i="11"/>
  <c r="AS295" i="11"/>
  <c r="CR294" i="11"/>
  <c r="CS294" i="11" s="1"/>
  <c r="BM294" i="11"/>
  <c r="BJ294" i="11"/>
  <c r="BK294" i="11" s="1"/>
  <c r="AX294" i="11"/>
  <c r="BP294" i="11" s="1"/>
  <c r="AT294" i="11"/>
  <c r="AS294" i="11"/>
  <c r="CU293" i="11"/>
  <c r="CT293" i="11"/>
  <c r="CR293" i="11"/>
  <c r="CS293" i="11" s="1"/>
  <c r="BM293" i="11"/>
  <c r="BJ293" i="11"/>
  <c r="BK293" i="11" s="1"/>
  <c r="AX293" i="11"/>
  <c r="BP293" i="11" s="1"/>
  <c r="AT293" i="11"/>
  <c r="AS293" i="11"/>
  <c r="CU292" i="11"/>
  <c r="CT292" i="11"/>
  <c r="CR292" i="11"/>
  <c r="CS292" i="11" s="1"/>
  <c r="BM292" i="11"/>
  <c r="BJ292" i="11"/>
  <c r="BK292" i="11" s="1"/>
  <c r="AX292" i="11"/>
  <c r="BP292" i="11" s="1"/>
  <c r="AT292" i="11"/>
  <c r="AS292" i="11"/>
  <c r="CU291" i="11"/>
  <c r="CT291" i="11"/>
  <c r="CR291" i="11"/>
  <c r="CS291" i="11" s="1"/>
  <c r="BM291" i="11"/>
  <c r="BJ291" i="11"/>
  <c r="BK291" i="11" s="1"/>
  <c r="AX291" i="11"/>
  <c r="BP291" i="11" s="1"/>
  <c r="AT291" i="11"/>
  <c r="AS291" i="11"/>
  <c r="CR290" i="11"/>
  <c r="CS290" i="11" s="1"/>
  <c r="BM290" i="11"/>
  <c r="BJ290" i="11"/>
  <c r="BK290" i="11" s="1"/>
  <c r="AX290" i="11"/>
  <c r="BP290" i="11" s="1"/>
  <c r="AT290" i="11"/>
  <c r="AS290" i="11"/>
  <c r="CU289" i="11"/>
  <c r="CT289" i="11"/>
  <c r="CR289" i="11"/>
  <c r="CS289" i="11" s="1"/>
  <c r="BM289" i="11"/>
  <c r="BJ289" i="11"/>
  <c r="BK289" i="11" s="1"/>
  <c r="AX289" i="11"/>
  <c r="BP289" i="11" s="1"/>
  <c r="AT289" i="11"/>
  <c r="AS289" i="11"/>
  <c r="CU288" i="11"/>
  <c r="CT288" i="11"/>
  <c r="CR288" i="11"/>
  <c r="CS288" i="11" s="1"/>
  <c r="BM288" i="11"/>
  <c r="BJ288" i="11"/>
  <c r="BK288" i="11" s="1"/>
  <c r="AX288" i="11"/>
  <c r="BP288" i="11" s="1"/>
  <c r="AT288" i="11"/>
  <c r="AS288" i="11"/>
  <c r="CU287" i="11"/>
  <c r="CT287" i="11"/>
  <c r="CR287" i="11"/>
  <c r="CS287" i="11" s="1"/>
  <c r="BM287" i="11"/>
  <c r="BJ287" i="11"/>
  <c r="BK287" i="11" s="1"/>
  <c r="AX287" i="11"/>
  <c r="BP287" i="11" s="1"/>
  <c r="AT287" i="11"/>
  <c r="AS287" i="11"/>
  <c r="CU286" i="11"/>
  <c r="CT286" i="11"/>
  <c r="CR286" i="11"/>
  <c r="CS286" i="11" s="1"/>
  <c r="BM286" i="11"/>
  <c r="BJ286" i="11"/>
  <c r="BK286" i="11" s="1"/>
  <c r="AX286" i="11"/>
  <c r="BP286" i="11" s="1"/>
  <c r="AT286" i="11"/>
  <c r="AS286" i="11"/>
  <c r="CU285" i="11"/>
  <c r="CT285" i="11"/>
  <c r="CR285" i="11"/>
  <c r="CS285" i="11" s="1"/>
  <c r="BM285" i="11"/>
  <c r="BJ285" i="11"/>
  <c r="BK285" i="11" s="1"/>
  <c r="AX285" i="11"/>
  <c r="BP285" i="11" s="1"/>
  <c r="AT285" i="11"/>
  <c r="AS285" i="11"/>
  <c r="CU284" i="11"/>
  <c r="CT284" i="11"/>
  <c r="CR284" i="11"/>
  <c r="CS284" i="11" s="1"/>
  <c r="BM284" i="11"/>
  <c r="BJ284" i="11"/>
  <c r="BK284" i="11" s="1"/>
  <c r="AX284" i="11"/>
  <c r="BP284" i="11" s="1"/>
  <c r="AT284" i="11"/>
  <c r="AS284" i="11"/>
  <c r="CU283" i="11"/>
  <c r="CT283" i="11"/>
  <c r="CR283" i="11"/>
  <c r="CS283" i="11" s="1"/>
  <c r="BM283" i="11"/>
  <c r="BJ283" i="11"/>
  <c r="BK283" i="11" s="1"/>
  <c r="AX283" i="11"/>
  <c r="BP283" i="11" s="1"/>
  <c r="AT283" i="11"/>
  <c r="AS283" i="11"/>
  <c r="CU282" i="11"/>
  <c r="CT282" i="11"/>
  <c r="CR282" i="11"/>
  <c r="CS282" i="11" s="1"/>
  <c r="BM282" i="11"/>
  <c r="BJ282" i="11"/>
  <c r="BK282" i="11" s="1"/>
  <c r="AX282" i="11"/>
  <c r="BP282" i="11" s="1"/>
  <c r="AT282" i="11"/>
  <c r="AS282" i="11"/>
  <c r="CU281" i="11"/>
  <c r="CT281" i="11"/>
  <c r="CR281" i="11"/>
  <c r="CS281" i="11" s="1"/>
  <c r="BM281" i="11"/>
  <c r="BJ281" i="11"/>
  <c r="BK281" i="11" s="1"/>
  <c r="AX281" i="11"/>
  <c r="BP281" i="11" s="1"/>
  <c r="AT281" i="11"/>
  <c r="AS281" i="11"/>
  <c r="CU280" i="11"/>
  <c r="CT280" i="11"/>
  <c r="CR280" i="11"/>
  <c r="CS280" i="11" s="1"/>
  <c r="BM280" i="11"/>
  <c r="BJ280" i="11"/>
  <c r="BK280" i="11" s="1"/>
  <c r="AX280" i="11"/>
  <c r="BP280" i="11" s="1"/>
  <c r="AT280" i="11"/>
  <c r="AS280" i="11"/>
  <c r="CU279" i="11"/>
  <c r="CT279" i="11"/>
  <c r="CR279" i="11"/>
  <c r="CS279" i="11" s="1"/>
  <c r="BM279" i="11"/>
  <c r="BJ279" i="11"/>
  <c r="BK279" i="11" s="1"/>
  <c r="AX279" i="11"/>
  <c r="BP279" i="11" s="1"/>
  <c r="AT279" i="11"/>
  <c r="AS279" i="11"/>
  <c r="CR278" i="11"/>
  <c r="CS278" i="11" s="1"/>
  <c r="BM278" i="11"/>
  <c r="BJ278" i="11"/>
  <c r="BK278" i="11" s="1"/>
  <c r="AX278" i="11"/>
  <c r="BP278" i="11" s="1"/>
  <c r="AT278" i="11"/>
  <c r="AS278" i="11"/>
  <c r="CU277" i="11"/>
  <c r="CT277" i="11"/>
  <c r="CR277" i="11"/>
  <c r="CS277" i="11" s="1"/>
  <c r="BM277" i="11"/>
  <c r="BJ277" i="11"/>
  <c r="BK277" i="11" s="1"/>
  <c r="AX277" i="11"/>
  <c r="BP277" i="11" s="1"/>
  <c r="AT277" i="11"/>
  <c r="AS277" i="11"/>
  <c r="CU276" i="11"/>
  <c r="CT276" i="11"/>
  <c r="CR276" i="11"/>
  <c r="CS276" i="11" s="1"/>
  <c r="BM276" i="11"/>
  <c r="BJ276" i="11"/>
  <c r="BK276" i="11" s="1"/>
  <c r="AX276" i="11"/>
  <c r="BP276" i="11" s="1"/>
  <c r="AT276" i="11"/>
  <c r="AS276" i="11"/>
  <c r="CU275" i="11"/>
  <c r="CT275" i="11"/>
  <c r="CR275" i="11"/>
  <c r="CS275" i="11" s="1"/>
  <c r="BM275" i="11"/>
  <c r="BJ275" i="11"/>
  <c r="BK275" i="11" s="1"/>
  <c r="AX275" i="11"/>
  <c r="BP275" i="11" s="1"/>
  <c r="AT275" i="11"/>
  <c r="AS275" i="11"/>
  <c r="CU274" i="11"/>
  <c r="CT274" i="11"/>
  <c r="CR274" i="11"/>
  <c r="CS274" i="11" s="1"/>
  <c r="BM274" i="11"/>
  <c r="BJ274" i="11"/>
  <c r="BK274" i="11" s="1"/>
  <c r="AX274" i="11"/>
  <c r="BP274" i="11" s="1"/>
  <c r="AT274" i="11"/>
  <c r="AS274" i="11"/>
  <c r="CR273" i="11"/>
  <c r="CS273" i="11" s="1"/>
  <c r="BM273" i="11"/>
  <c r="BJ273" i="11"/>
  <c r="BK273" i="11" s="1"/>
  <c r="AX273" i="11"/>
  <c r="BP273" i="11" s="1"/>
  <c r="AT273" i="11"/>
  <c r="AS273" i="11"/>
  <c r="CU272" i="11"/>
  <c r="CT272" i="11"/>
  <c r="CR272" i="11"/>
  <c r="CS272" i="11" s="1"/>
  <c r="BM272" i="11"/>
  <c r="BJ272" i="11"/>
  <c r="BK272" i="11" s="1"/>
  <c r="AX272" i="11"/>
  <c r="BP272" i="11" s="1"/>
  <c r="AT272" i="11"/>
  <c r="AS272" i="11"/>
  <c r="CU271" i="11"/>
  <c r="CT271" i="11"/>
  <c r="CR271" i="11"/>
  <c r="CS271" i="11" s="1"/>
  <c r="BM271" i="11"/>
  <c r="BJ271" i="11"/>
  <c r="BK271" i="11" s="1"/>
  <c r="AX271" i="11"/>
  <c r="BP271" i="11" s="1"/>
  <c r="AS271" i="11"/>
  <c r="CU270" i="11"/>
  <c r="CT270" i="11"/>
  <c r="CR270" i="11"/>
  <c r="CS270" i="11" s="1"/>
  <c r="BM270" i="11"/>
  <c r="BJ270" i="11"/>
  <c r="BK270" i="11" s="1"/>
  <c r="AX270" i="11"/>
  <c r="BP270" i="11" s="1"/>
  <c r="AS270" i="11"/>
  <c r="CU269" i="11"/>
  <c r="CT269" i="11"/>
  <c r="CR269" i="11"/>
  <c r="CS269" i="11" s="1"/>
  <c r="BM269" i="11"/>
  <c r="BJ269" i="11"/>
  <c r="BK269" i="11" s="1"/>
  <c r="AX269" i="11"/>
  <c r="BP269" i="11" s="1"/>
  <c r="AS269" i="11"/>
  <c r="CU268" i="11"/>
  <c r="CT268" i="11"/>
  <c r="CR268" i="11"/>
  <c r="CS268" i="11" s="1"/>
  <c r="BM268" i="11"/>
  <c r="BJ268" i="11"/>
  <c r="BK268" i="11" s="1"/>
  <c r="AX268" i="11"/>
  <c r="BP268" i="11" s="1"/>
  <c r="AS268" i="11"/>
  <c r="CR267" i="11"/>
  <c r="CS267" i="11" s="1"/>
  <c r="BM267" i="11"/>
  <c r="BJ267" i="11"/>
  <c r="BK267" i="11" s="1"/>
  <c r="AX267" i="11"/>
  <c r="BP267" i="11" s="1"/>
  <c r="AS267" i="11"/>
  <c r="CU266" i="11"/>
  <c r="CT266" i="11"/>
  <c r="CR266" i="11"/>
  <c r="CS266" i="11" s="1"/>
  <c r="BM266" i="11"/>
  <c r="BJ266" i="11"/>
  <c r="BK266" i="11" s="1"/>
  <c r="AX266" i="11"/>
  <c r="BP266" i="11" s="1"/>
  <c r="AS266" i="11"/>
  <c r="CU265" i="11"/>
  <c r="CT265" i="11"/>
  <c r="CR265" i="11"/>
  <c r="CS265" i="11" s="1"/>
  <c r="BM265" i="11"/>
  <c r="BJ265" i="11"/>
  <c r="BK265" i="11" s="1"/>
  <c r="AX265" i="11"/>
  <c r="BP265" i="11" s="1"/>
  <c r="AS265" i="11"/>
  <c r="CU264" i="11"/>
  <c r="CT264" i="11"/>
  <c r="CR264" i="11"/>
  <c r="CS264" i="11" s="1"/>
  <c r="BM264" i="11"/>
  <c r="BJ264" i="11"/>
  <c r="BK264" i="11" s="1"/>
  <c r="AX264" i="11"/>
  <c r="BP264" i="11" s="1"/>
  <c r="AS264" i="11"/>
  <c r="CU263" i="11"/>
  <c r="CT263" i="11"/>
  <c r="CR263" i="11"/>
  <c r="CS263" i="11" s="1"/>
  <c r="BM263" i="11"/>
  <c r="BJ263" i="11"/>
  <c r="BK263" i="11" s="1"/>
  <c r="AX263" i="11"/>
  <c r="BP263" i="11" s="1"/>
  <c r="AS263" i="11"/>
  <c r="CU262" i="11"/>
  <c r="CT262" i="11"/>
  <c r="CR262" i="11"/>
  <c r="CS262" i="11" s="1"/>
  <c r="BM262" i="11"/>
  <c r="BJ262" i="11"/>
  <c r="BK262" i="11" s="1"/>
  <c r="AX262" i="11"/>
  <c r="BP262" i="11" s="1"/>
  <c r="AS262" i="11"/>
  <c r="CU261" i="11"/>
  <c r="CT261" i="11"/>
  <c r="CR261" i="11"/>
  <c r="CS261" i="11" s="1"/>
  <c r="BM261" i="11"/>
  <c r="BJ261" i="11"/>
  <c r="BK261" i="11" s="1"/>
  <c r="AX261" i="11"/>
  <c r="BP261" i="11" s="1"/>
  <c r="AS261" i="11"/>
  <c r="CU260" i="11"/>
  <c r="CT260" i="11"/>
  <c r="CR260" i="11"/>
  <c r="CS260" i="11" s="1"/>
  <c r="BM260" i="11"/>
  <c r="BJ260" i="11"/>
  <c r="BK260" i="11" s="1"/>
  <c r="AX260" i="11"/>
  <c r="BP260" i="11" s="1"/>
  <c r="AS260" i="11"/>
  <c r="CU259" i="11"/>
  <c r="CT259" i="11"/>
  <c r="CR259" i="11"/>
  <c r="CS259" i="11" s="1"/>
  <c r="BM259" i="11"/>
  <c r="BJ259" i="11"/>
  <c r="BK259" i="11" s="1"/>
  <c r="AX259" i="11"/>
  <c r="BP259" i="11" s="1"/>
  <c r="AS259" i="11"/>
  <c r="CU258" i="11"/>
  <c r="CT258" i="11"/>
  <c r="CR258" i="11"/>
  <c r="CS258" i="11" s="1"/>
  <c r="BM258" i="11"/>
  <c r="BJ258" i="11"/>
  <c r="BK258" i="11" s="1"/>
  <c r="AX258" i="11"/>
  <c r="BP258" i="11" s="1"/>
  <c r="AS258" i="11"/>
  <c r="CR257" i="11"/>
  <c r="CS257" i="11" s="1"/>
  <c r="BM257" i="11"/>
  <c r="BJ257" i="11"/>
  <c r="BK257" i="11" s="1"/>
  <c r="AX257" i="11"/>
  <c r="BP257" i="11" s="1"/>
  <c r="AS257" i="11"/>
  <c r="CU256" i="11"/>
  <c r="CT256" i="11"/>
  <c r="CR256" i="11"/>
  <c r="CS256" i="11" s="1"/>
  <c r="BM256" i="11"/>
  <c r="BJ256" i="11"/>
  <c r="BK256" i="11" s="1"/>
  <c r="AX256" i="11"/>
  <c r="BP256" i="11" s="1"/>
  <c r="AS256" i="11"/>
  <c r="CR255" i="11"/>
  <c r="CS255" i="11" s="1"/>
  <c r="BM255" i="11"/>
  <c r="BJ255" i="11"/>
  <c r="BK255" i="11" s="1"/>
  <c r="AX255" i="11"/>
  <c r="BP255" i="11" s="1"/>
  <c r="AS255" i="11"/>
  <c r="CU254" i="11"/>
  <c r="CT254" i="11"/>
  <c r="CR254" i="11"/>
  <c r="CS254" i="11" s="1"/>
  <c r="BM254" i="11"/>
  <c r="BJ254" i="11"/>
  <c r="BK254" i="11" s="1"/>
  <c r="AX254" i="11"/>
  <c r="BP254" i="11" s="1"/>
  <c r="AS254" i="11"/>
  <c r="CU253" i="11"/>
  <c r="CT253" i="11"/>
  <c r="CR253" i="11"/>
  <c r="CS253" i="11" s="1"/>
  <c r="BM253" i="11"/>
  <c r="BJ253" i="11"/>
  <c r="BK253" i="11" s="1"/>
  <c r="AX253" i="11"/>
  <c r="BP253" i="11" s="1"/>
  <c r="AS253" i="11"/>
  <c r="CU252" i="11"/>
  <c r="CT252" i="11"/>
  <c r="CR252" i="11"/>
  <c r="CS252" i="11" s="1"/>
  <c r="BM252" i="11"/>
  <c r="BJ252" i="11"/>
  <c r="BK252" i="11" s="1"/>
  <c r="AX252" i="11"/>
  <c r="BP252" i="11" s="1"/>
  <c r="AS252" i="11"/>
  <c r="CR251" i="11"/>
  <c r="CS251" i="11" s="1"/>
  <c r="BM251" i="11"/>
  <c r="BJ251" i="11"/>
  <c r="BK251" i="11" s="1"/>
  <c r="AX251" i="11"/>
  <c r="BP251" i="11" s="1"/>
  <c r="AS251" i="11"/>
  <c r="CU250" i="11"/>
  <c r="CT250" i="11"/>
  <c r="CR250" i="11"/>
  <c r="CS250" i="11" s="1"/>
  <c r="BM250" i="11"/>
  <c r="BJ250" i="11"/>
  <c r="BK250" i="11" s="1"/>
  <c r="AX250" i="11"/>
  <c r="BP250" i="11" s="1"/>
  <c r="AS250" i="11"/>
  <c r="CU249" i="11"/>
  <c r="CT249" i="11"/>
  <c r="CR249" i="11"/>
  <c r="CS249" i="11" s="1"/>
  <c r="BM249" i="11"/>
  <c r="BJ249" i="11"/>
  <c r="BK249" i="11" s="1"/>
  <c r="AX249" i="11"/>
  <c r="BP249" i="11" s="1"/>
  <c r="AS249" i="11"/>
  <c r="CU248" i="11"/>
  <c r="CT248" i="11"/>
  <c r="CR248" i="11"/>
  <c r="CS248" i="11" s="1"/>
  <c r="BM248" i="11"/>
  <c r="BJ248" i="11"/>
  <c r="BK248" i="11" s="1"/>
  <c r="AX248" i="11"/>
  <c r="BP248" i="11" s="1"/>
  <c r="AS248" i="11"/>
  <c r="CU247" i="11"/>
  <c r="CT247" i="11"/>
  <c r="CR247" i="11"/>
  <c r="CS247" i="11" s="1"/>
  <c r="BM247" i="11"/>
  <c r="BJ247" i="11"/>
  <c r="BK247" i="11" s="1"/>
  <c r="AX247" i="11"/>
  <c r="BP247" i="11" s="1"/>
  <c r="AS247" i="11"/>
  <c r="CU246" i="11"/>
  <c r="CT246" i="11"/>
  <c r="CR246" i="11"/>
  <c r="CS246" i="11" s="1"/>
  <c r="BM246" i="11"/>
  <c r="BJ246" i="11"/>
  <c r="BK246" i="11" s="1"/>
  <c r="AX246" i="11"/>
  <c r="BP246" i="11" s="1"/>
  <c r="AS246" i="11"/>
  <c r="CU245" i="11"/>
  <c r="CT245" i="11"/>
  <c r="CR245" i="11"/>
  <c r="CS245" i="11" s="1"/>
  <c r="BM245" i="11"/>
  <c r="BJ245" i="11"/>
  <c r="BK245" i="11" s="1"/>
  <c r="AX245" i="11"/>
  <c r="BP245" i="11" s="1"/>
  <c r="AS245" i="11"/>
  <c r="CU244" i="11"/>
  <c r="CT244" i="11"/>
  <c r="CR244" i="11"/>
  <c r="CS244" i="11" s="1"/>
  <c r="BM244" i="11"/>
  <c r="BJ244" i="11"/>
  <c r="BK244" i="11" s="1"/>
  <c r="AX244" i="11"/>
  <c r="BP244" i="11" s="1"/>
  <c r="AS244" i="11"/>
  <c r="CU243" i="11"/>
  <c r="CT243" i="11"/>
  <c r="CR243" i="11"/>
  <c r="CS243" i="11" s="1"/>
  <c r="BM243" i="11"/>
  <c r="BJ243" i="11"/>
  <c r="BK243" i="11" s="1"/>
  <c r="AX243" i="11"/>
  <c r="BP243" i="11" s="1"/>
  <c r="AS243" i="11"/>
  <c r="CR242" i="11"/>
  <c r="CS242" i="11" s="1"/>
  <c r="BM242" i="11"/>
  <c r="BJ242" i="11"/>
  <c r="BK242" i="11" s="1"/>
  <c r="AX242" i="11"/>
  <c r="BP242" i="11" s="1"/>
  <c r="AS242" i="11"/>
  <c r="B241" i="11"/>
  <c r="CU240" i="11"/>
  <c r="CT240" i="11"/>
  <c r="CR240" i="11"/>
  <c r="CS240" i="11" s="1"/>
  <c r="BM240" i="11"/>
  <c r="BJ240" i="11"/>
  <c r="BK240" i="11" s="1"/>
  <c r="AX240" i="11"/>
  <c r="BP240" i="11" s="1"/>
  <c r="AT240" i="11"/>
  <c r="AS240" i="11"/>
  <c r="CU239" i="11"/>
  <c r="CT239" i="11"/>
  <c r="CR239" i="11"/>
  <c r="CS239" i="11" s="1"/>
  <c r="BM239" i="11"/>
  <c r="BJ239" i="11"/>
  <c r="BK239" i="11" s="1"/>
  <c r="AX239" i="11"/>
  <c r="BP239" i="11" s="1"/>
  <c r="AT239" i="11"/>
  <c r="AS239" i="11"/>
  <c r="CR238" i="11"/>
  <c r="CS238" i="11" s="1"/>
  <c r="BM238" i="11"/>
  <c r="BJ238" i="11"/>
  <c r="BK238" i="11" s="1"/>
  <c r="AX238" i="11"/>
  <c r="BP238" i="11" s="1"/>
  <c r="AT238" i="11"/>
  <c r="AS238" i="11"/>
  <c r="CU237" i="11"/>
  <c r="CT237" i="11"/>
  <c r="CR237" i="11"/>
  <c r="CS237" i="11" s="1"/>
  <c r="BM237" i="11"/>
  <c r="BJ237" i="11"/>
  <c r="BK237" i="11" s="1"/>
  <c r="AX237" i="11"/>
  <c r="BP237" i="11" s="1"/>
  <c r="AT237" i="11"/>
  <c r="AS237" i="11"/>
  <c r="CU236" i="11"/>
  <c r="CT236" i="11"/>
  <c r="CR236" i="11"/>
  <c r="CS236" i="11" s="1"/>
  <c r="BM236" i="11"/>
  <c r="BJ236" i="11"/>
  <c r="BK236" i="11" s="1"/>
  <c r="AX236" i="11"/>
  <c r="BP236" i="11" s="1"/>
  <c r="AT236" i="11"/>
  <c r="AS236" i="11"/>
  <c r="CU235" i="11"/>
  <c r="CT235" i="11"/>
  <c r="CR235" i="11"/>
  <c r="CS235" i="11" s="1"/>
  <c r="BM235" i="11"/>
  <c r="BJ235" i="11"/>
  <c r="BK235" i="11" s="1"/>
  <c r="AX235" i="11"/>
  <c r="BP235" i="11" s="1"/>
  <c r="AT235" i="11"/>
  <c r="AS235" i="11"/>
  <c r="CU234" i="11"/>
  <c r="CT234" i="11"/>
  <c r="CR234" i="11"/>
  <c r="CS234" i="11" s="1"/>
  <c r="BM234" i="11"/>
  <c r="BJ234" i="11"/>
  <c r="BK234" i="11" s="1"/>
  <c r="AX234" i="11"/>
  <c r="BP234" i="11" s="1"/>
  <c r="AT234" i="11"/>
  <c r="AS234" i="11"/>
  <c r="CU233" i="11"/>
  <c r="CT233" i="11"/>
  <c r="CR233" i="11"/>
  <c r="CS233" i="11" s="1"/>
  <c r="BM233" i="11"/>
  <c r="BJ233" i="11"/>
  <c r="BK233" i="11" s="1"/>
  <c r="AX233" i="11"/>
  <c r="BP233" i="11" s="1"/>
  <c r="AT233" i="11"/>
  <c r="AS233" i="11"/>
  <c r="CU232" i="11"/>
  <c r="CT232" i="11"/>
  <c r="CR232" i="11"/>
  <c r="CS232" i="11" s="1"/>
  <c r="BM232" i="11"/>
  <c r="BJ232" i="11"/>
  <c r="BK232" i="11" s="1"/>
  <c r="AX232" i="11"/>
  <c r="BP232" i="11" s="1"/>
  <c r="AT232" i="11"/>
  <c r="AS232" i="11"/>
  <c r="CU231" i="11"/>
  <c r="CT231" i="11"/>
  <c r="CR231" i="11"/>
  <c r="CS231" i="11" s="1"/>
  <c r="BM231" i="11"/>
  <c r="BJ231" i="11"/>
  <c r="BK231" i="11" s="1"/>
  <c r="AX231" i="11"/>
  <c r="BP231" i="11" s="1"/>
  <c r="AT231" i="11"/>
  <c r="AS231" i="11"/>
  <c r="CU230" i="11"/>
  <c r="CT230" i="11"/>
  <c r="CR230" i="11"/>
  <c r="CS230" i="11" s="1"/>
  <c r="BM230" i="11"/>
  <c r="BJ230" i="11"/>
  <c r="BK230" i="11" s="1"/>
  <c r="AX230" i="11"/>
  <c r="BP230" i="11" s="1"/>
  <c r="AT230" i="11"/>
  <c r="AS230" i="11"/>
  <c r="CR229" i="11"/>
  <c r="CS229" i="11" s="1"/>
  <c r="BM229" i="11"/>
  <c r="BJ229" i="11"/>
  <c r="BK229" i="11" s="1"/>
  <c r="AX229" i="11"/>
  <c r="BP229" i="11" s="1"/>
  <c r="AT229" i="11"/>
  <c r="AS229" i="11"/>
  <c r="CU228" i="11"/>
  <c r="CT228" i="11"/>
  <c r="CR228" i="11"/>
  <c r="CS228" i="11" s="1"/>
  <c r="BM228" i="11"/>
  <c r="BJ228" i="11"/>
  <c r="BK228" i="11" s="1"/>
  <c r="AX228" i="11"/>
  <c r="BP228" i="11" s="1"/>
  <c r="AT228" i="11"/>
  <c r="AS228" i="11"/>
  <c r="CU227" i="11"/>
  <c r="CT227" i="11"/>
  <c r="CR227" i="11"/>
  <c r="CS227" i="11" s="1"/>
  <c r="BM227" i="11"/>
  <c r="BJ227" i="11"/>
  <c r="BK227" i="11" s="1"/>
  <c r="AX227" i="11"/>
  <c r="BP227" i="11" s="1"/>
  <c r="AT227" i="11"/>
  <c r="AS227" i="11"/>
  <c r="CU226" i="11"/>
  <c r="CT226" i="11"/>
  <c r="CR226" i="11"/>
  <c r="CS226" i="11" s="1"/>
  <c r="BM226" i="11"/>
  <c r="BJ226" i="11"/>
  <c r="BK226" i="11" s="1"/>
  <c r="AX226" i="11"/>
  <c r="BP226" i="11" s="1"/>
  <c r="AT226" i="11"/>
  <c r="AS226" i="11"/>
  <c r="CU225" i="11"/>
  <c r="CT225" i="11"/>
  <c r="CR225" i="11"/>
  <c r="CS225" i="11" s="1"/>
  <c r="BM225" i="11"/>
  <c r="BJ225" i="11"/>
  <c r="BK225" i="11" s="1"/>
  <c r="AX225" i="11"/>
  <c r="BP225" i="11" s="1"/>
  <c r="AT225" i="11"/>
  <c r="AS225" i="11"/>
  <c r="CU224" i="11"/>
  <c r="CT224" i="11"/>
  <c r="CR224" i="11"/>
  <c r="CS224" i="11" s="1"/>
  <c r="BM224" i="11"/>
  <c r="BJ224" i="11"/>
  <c r="BK224" i="11" s="1"/>
  <c r="AX224" i="11"/>
  <c r="BP224" i="11" s="1"/>
  <c r="AT224" i="11"/>
  <c r="AS224" i="11"/>
  <c r="CU223" i="11"/>
  <c r="CT223" i="11"/>
  <c r="CR223" i="11"/>
  <c r="CS223" i="11" s="1"/>
  <c r="BM223" i="11"/>
  <c r="BJ223" i="11"/>
  <c r="BK223" i="11"/>
  <c r="AX223" i="11"/>
  <c r="BP223" i="11" s="1"/>
  <c r="AT223" i="11"/>
  <c r="AS223" i="11"/>
  <c r="CU222" i="11"/>
  <c r="CT222" i="11"/>
  <c r="CR222" i="11"/>
  <c r="CS222" i="11" s="1"/>
  <c r="BM222" i="11"/>
  <c r="BJ222" i="11"/>
  <c r="BK222" i="11" s="1"/>
  <c r="AX222" i="11"/>
  <c r="BP222" i="11" s="1"/>
  <c r="AT222" i="11"/>
  <c r="AS222" i="11"/>
  <c r="CU221" i="11"/>
  <c r="CT221" i="11"/>
  <c r="CR221" i="11"/>
  <c r="CS221" i="11" s="1"/>
  <c r="BM221" i="11"/>
  <c r="BJ221" i="11"/>
  <c r="BK221" i="11" s="1"/>
  <c r="AX221" i="11"/>
  <c r="BP221" i="11" s="1"/>
  <c r="AT221" i="11"/>
  <c r="AS221" i="11"/>
  <c r="CU220" i="11"/>
  <c r="CT220" i="11"/>
  <c r="CR220" i="11"/>
  <c r="CS220" i="11" s="1"/>
  <c r="BM220" i="11"/>
  <c r="BJ220" i="11"/>
  <c r="BK220" i="11" s="1"/>
  <c r="AX220" i="11"/>
  <c r="BP220" i="11" s="1"/>
  <c r="AT220" i="11"/>
  <c r="AS220" i="11"/>
  <c r="CU219" i="11"/>
  <c r="CT219" i="11"/>
  <c r="CR219" i="11"/>
  <c r="CS219" i="11" s="1"/>
  <c r="BM219" i="11"/>
  <c r="BJ219" i="11"/>
  <c r="BK219" i="11" s="1"/>
  <c r="AX219" i="11"/>
  <c r="BP219" i="11" s="1"/>
  <c r="AT219" i="11"/>
  <c r="AS219" i="11"/>
  <c r="CU218" i="11"/>
  <c r="CT218" i="11"/>
  <c r="CR218" i="11"/>
  <c r="CS218" i="11" s="1"/>
  <c r="BM218" i="11"/>
  <c r="BJ218" i="11"/>
  <c r="BK218" i="11" s="1"/>
  <c r="AX218" i="11"/>
  <c r="BP218" i="11" s="1"/>
  <c r="AT218" i="11"/>
  <c r="AS218" i="11"/>
  <c r="CU217" i="11"/>
  <c r="CT217" i="11"/>
  <c r="CR217" i="11"/>
  <c r="CS217" i="11" s="1"/>
  <c r="BM217" i="11"/>
  <c r="BJ217" i="11"/>
  <c r="BK217" i="11" s="1"/>
  <c r="AX217" i="11"/>
  <c r="BP217" i="11" s="1"/>
  <c r="AT217" i="11"/>
  <c r="AS217" i="11"/>
  <c r="CU216" i="11"/>
  <c r="CT216" i="11"/>
  <c r="CR216" i="11"/>
  <c r="CS216" i="11" s="1"/>
  <c r="BM216" i="11"/>
  <c r="BJ216" i="11"/>
  <c r="BK216" i="11" s="1"/>
  <c r="AX216" i="11"/>
  <c r="BP216" i="11" s="1"/>
  <c r="AT216" i="11"/>
  <c r="AS216" i="11"/>
  <c r="CU215" i="11"/>
  <c r="CT215" i="11"/>
  <c r="CR215" i="11"/>
  <c r="CS215" i="11" s="1"/>
  <c r="BM215" i="11"/>
  <c r="BJ215" i="11"/>
  <c r="BK215" i="11" s="1"/>
  <c r="AX215" i="11"/>
  <c r="BP215" i="11" s="1"/>
  <c r="AT215" i="11"/>
  <c r="AS215" i="11"/>
  <c r="CU214" i="11"/>
  <c r="CT214" i="11"/>
  <c r="CR214" i="11"/>
  <c r="CS214" i="11" s="1"/>
  <c r="BM214" i="11"/>
  <c r="BJ214" i="11"/>
  <c r="BK214" i="11" s="1"/>
  <c r="AX214" i="11"/>
  <c r="BP214" i="11" s="1"/>
  <c r="AT214" i="11"/>
  <c r="AS214" i="11"/>
  <c r="CR213" i="11"/>
  <c r="CS213" i="11" s="1"/>
  <c r="BM213" i="11"/>
  <c r="BJ213" i="11"/>
  <c r="BK213" i="11" s="1"/>
  <c r="AX213" i="11"/>
  <c r="BP213" i="11" s="1"/>
  <c r="AT213" i="11"/>
  <c r="AS213" i="11"/>
  <c r="CU212" i="11"/>
  <c r="CT212" i="11"/>
  <c r="CR212" i="11"/>
  <c r="CS212" i="11" s="1"/>
  <c r="BM212" i="11"/>
  <c r="BJ212" i="11"/>
  <c r="BK212" i="11" s="1"/>
  <c r="AX212" i="11"/>
  <c r="BP212" i="11" s="1"/>
  <c r="AT212" i="11"/>
  <c r="AS212" i="11"/>
  <c r="CU211" i="11"/>
  <c r="CT211" i="11"/>
  <c r="CR211" i="11"/>
  <c r="CS211" i="11" s="1"/>
  <c r="BM211" i="11"/>
  <c r="BJ211" i="11"/>
  <c r="BK211" i="11" s="1"/>
  <c r="AX211" i="11"/>
  <c r="BP211" i="11" s="1"/>
  <c r="AT211" i="11"/>
  <c r="AS211" i="11"/>
  <c r="CU210" i="11"/>
  <c r="CT210" i="11"/>
  <c r="CR210" i="11"/>
  <c r="CS210" i="11" s="1"/>
  <c r="BM210" i="11"/>
  <c r="BJ210" i="11"/>
  <c r="BK210" i="11" s="1"/>
  <c r="AX210" i="11"/>
  <c r="BP210" i="11" s="1"/>
  <c r="AT210" i="11"/>
  <c r="AS210" i="11"/>
  <c r="CU209" i="11"/>
  <c r="CT209" i="11"/>
  <c r="CR209" i="11"/>
  <c r="CS209" i="11" s="1"/>
  <c r="BM209" i="11"/>
  <c r="BJ209" i="11"/>
  <c r="BK209" i="11" s="1"/>
  <c r="AX209" i="11"/>
  <c r="BP209" i="11" s="1"/>
  <c r="AT209" i="11"/>
  <c r="AS209" i="11"/>
  <c r="CU208" i="11"/>
  <c r="CT208" i="11"/>
  <c r="CR208" i="11"/>
  <c r="CS208" i="11" s="1"/>
  <c r="BM208" i="11"/>
  <c r="BJ208" i="11"/>
  <c r="BK208" i="11" s="1"/>
  <c r="AX208" i="11"/>
  <c r="BP208" i="11" s="1"/>
  <c r="AT208" i="11"/>
  <c r="AS208" i="11"/>
  <c r="CU207" i="11"/>
  <c r="CT207" i="11"/>
  <c r="CR207" i="11"/>
  <c r="CS207" i="11" s="1"/>
  <c r="BM207" i="11"/>
  <c r="BJ207" i="11"/>
  <c r="BK207" i="11" s="1"/>
  <c r="AX207" i="11"/>
  <c r="BP207" i="11" s="1"/>
  <c r="AT207" i="11"/>
  <c r="AS207" i="11"/>
  <c r="CU206" i="11"/>
  <c r="CT206" i="11"/>
  <c r="CR206" i="11"/>
  <c r="CS206" i="11" s="1"/>
  <c r="BM206" i="11"/>
  <c r="BJ206" i="11"/>
  <c r="BK206" i="11" s="1"/>
  <c r="AX206" i="11"/>
  <c r="BP206" i="11" s="1"/>
  <c r="AT206" i="11"/>
  <c r="AS206" i="11"/>
  <c r="CU205" i="11"/>
  <c r="CT205" i="11"/>
  <c r="CR205" i="11"/>
  <c r="CS205" i="11" s="1"/>
  <c r="BM205" i="11"/>
  <c r="BJ205" i="11"/>
  <c r="BK205" i="11" s="1"/>
  <c r="AX205" i="11"/>
  <c r="BP205" i="11" s="1"/>
  <c r="AT205" i="11"/>
  <c r="AS205" i="11"/>
  <c r="CU204" i="11"/>
  <c r="CT204" i="11"/>
  <c r="CR204" i="11"/>
  <c r="CS204" i="11" s="1"/>
  <c r="BM204" i="11"/>
  <c r="BJ204" i="11"/>
  <c r="BK204" i="11" s="1"/>
  <c r="AX204" i="11"/>
  <c r="BP204" i="11" s="1"/>
  <c r="AT204" i="11"/>
  <c r="AS204" i="11"/>
  <c r="CU203" i="11"/>
  <c r="CT203" i="11"/>
  <c r="CR203" i="11"/>
  <c r="CS203" i="11" s="1"/>
  <c r="BM203" i="11"/>
  <c r="BJ203" i="11"/>
  <c r="BK203" i="11" s="1"/>
  <c r="AX203" i="11"/>
  <c r="BP203" i="11" s="1"/>
  <c r="AT203" i="11"/>
  <c r="AS203" i="11"/>
  <c r="CU202" i="11"/>
  <c r="CT202" i="11"/>
  <c r="CR202" i="11"/>
  <c r="CS202" i="11" s="1"/>
  <c r="BM202" i="11"/>
  <c r="BJ202" i="11"/>
  <c r="BK202" i="11" s="1"/>
  <c r="AX202" i="11"/>
  <c r="BP202" i="11" s="1"/>
  <c r="AT202" i="11"/>
  <c r="AS202" i="11"/>
  <c r="CU201" i="11"/>
  <c r="CT201" i="11"/>
  <c r="CR201" i="11"/>
  <c r="CS201" i="11" s="1"/>
  <c r="BM201" i="11"/>
  <c r="BJ201" i="11"/>
  <c r="BK201" i="11" s="1"/>
  <c r="AX201" i="11"/>
  <c r="BP201" i="11" s="1"/>
  <c r="AT201" i="11"/>
  <c r="AS201" i="11"/>
  <c r="CU200" i="11"/>
  <c r="CT200" i="11"/>
  <c r="CR200" i="11"/>
  <c r="CS200" i="11" s="1"/>
  <c r="BM200" i="11"/>
  <c r="BJ200" i="11"/>
  <c r="BK200" i="11" s="1"/>
  <c r="AX200" i="11"/>
  <c r="BP200" i="11" s="1"/>
  <c r="AT200" i="11"/>
  <c r="AS200" i="11"/>
  <c r="CU199" i="11"/>
  <c r="CT199" i="11"/>
  <c r="CR199" i="11"/>
  <c r="CS199" i="11" s="1"/>
  <c r="BM199" i="11"/>
  <c r="BJ199" i="11"/>
  <c r="BK199" i="11" s="1"/>
  <c r="AX199" i="11"/>
  <c r="BP199" i="11" s="1"/>
  <c r="AT199" i="11"/>
  <c r="AS199" i="11"/>
  <c r="CU198" i="11"/>
  <c r="CT198" i="11"/>
  <c r="CR198" i="11"/>
  <c r="CS198" i="11" s="1"/>
  <c r="BM198" i="11"/>
  <c r="BJ198" i="11"/>
  <c r="BK198" i="11" s="1"/>
  <c r="AX198" i="11"/>
  <c r="BP198" i="11" s="1"/>
  <c r="AT198" i="11"/>
  <c r="AS198" i="11"/>
  <c r="CU197" i="11"/>
  <c r="CT197" i="11"/>
  <c r="CR197" i="11"/>
  <c r="CS197" i="11" s="1"/>
  <c r="BM197" i="11"/>
  <c r="BJ197" i="11"/>
  <c r="BK197" i="11" s="1"/>
  <c r="AX197" i="11"/>
  <c r="BP197" i="11" s="1"/>
  <c r="AT197" i="11"/>
  <c r="AS197" i="11"/>
  <c r="CU196" i="11"/>
  <c r="CT196" i="11"/>
  <c r="CR196" i="11"/>
  <c r="CS196" i="11" s="1"/>
  <c r="BM196" i="11"/>
  <c r="BJ196" i="11"/>
  <c r="BK196" i="11" s="1"/>
  <c r="AX196" i="11"/>
  <c r="BP196" i="11" s="1"/>
  <c r="AT196" i="11"/>
  <c r="AS196" i="11"/>
  <c r="CU195" i="11"/>
  <c r="CT195" i="11"/>
  <c r="CR195" i="11"/>
  <c r="CS195" i="11" s="1"/>
  <c r="BM195" i="11"/>
  <c r="BJ195" i="11"/>
  <c r="BK195" i="11" s="1"/>
  <c r="AX195" i="11"/>
  <c r="BP195" i="11" s="1"/>
  <c r="AT195" i="11"/>
  <c r="AS195" i="11"/>
  <c r="CU194" i="11"/>
  <c r="CT194" i="11"/>
  <c r="CR194" i="11"/>
  <c r="CS194" i="11" s="1"/>
  <c r="BM194" i="11"/>
  <c r="BJ194" i="11"/>
  <c r="BK194" i="11" s="1"/>
  <c r="AX194" i="11"/>
  <c r="BP194" i="11" s="1"/>
  <c r="AT194" i="11"/>
  <c r="AS194" i="11"/>
  <c r="CU193" i="11"/>
  <c r="CT193" i="11"/>
  <c r="CR193" i="11"/>
  <c r="CS193" i="11" s="1"/>
  <c r="BM193" i="11"/>
  <c r="BJ193" i="11"/>
  <c r="BK193" i="11" s="1"/>
  <c r="AX193" i="11"/>
  <c r="BP193" i="11" s="1"/>
  <c r="AT193" i="11"/>
  <c r="AS193" i="11"/>
  <c r="CU192" i="11"/>
  <c r="CT192" i="11"/>
  <c r="CR192" i="11"/>
  <c r="CS192" i="11" s="1"/>
  <c r="BM192" i="11"/>
  <c r="BJ192" i="11"/>
  <c r="BK192" i="11" s="1"/>
  <c r="AX192" i="11"/>
  <c r="BP192" i="11" s="1"/>
  <c r="AT192" i="11"/>
  <c r="AS192" i="11"/>
  <c r="CU191" i="11"/>
  <c r="CT191" i="11"/>
  <c r="CR191" i="11"/>
  <c r="CS191" i="11" s="1"/>
  <c r="BM191" i="11"/>
  <c r="BJ191" i="11"/>
  <c r="BK191" i="11" s="1"/>
  <c r="AX191" i="11"/>
  <c r="BP191" i="11" s="1"/>
  <c r="AT191" i="11"/>
  <c r="AS191" i="11"/>
  <c r="CU190" i="11"/>
  <c r="CT190" i="11"/>
  <c r="CR190" i="11"/>
  <c r="CS190" i="11" s="1"/>
  <c r="BM190" i="11"/>
  <c r="BJ190" i="11"/>
  <c r="BK190" i="11" s="1"/>
  <c r="AX190" i="11"/>
  <c r="BP190" i="11" s="1"/>
  <c r="AT190" i="11"/>
  <c r="AS190" i="11"/>
  <c r="CU189" i="11"/>
  <c r="CT189" i="11"/>
  <c r="CR189" i="11"/>
  <c r="CS189" i="11" s="1"/>
  <c r="BM189" i="11"/>
  <c r="BJ189" i="11"/>
  <c r="BK189" i="11" s="1"/>
  <c r="AX189" i="11"/>
  <c r="BP189" i="11" s="1"/>
  <c r="AT189" i="11"/>
  <c r="AS189" i="11"/>
  <c r="CU188" i="11"/>
  <c r="CT188" i="11"/>
  <c r="CR188" i="11"/>
  <c r="CS188" i="11" s="1"/>
  <c r="BM188" i="11"/>
  <c r="BJ188" i="11"/>
  <c r="BK188" i="11" s="1"/>
  <c r="AX188" i="11"/>
  <c r="BP188" i="11" s="1"/>
  <c r="AT188" i="11"/>
  <c r="AS188" i="11"/>
  <c r="CU187" i="11"/>
  <c r="CT187" i="11"/>
  <c r="CR187" i="11"/>
  <c r="CS187" i="11" s="1"/>
  <c r="BM187" i="11"/>
  <c r="BJ187" i="11"/>
  <c r="BK187" i="11" s="1"/>
  <c r="AX187" i="11"/>
  <c r="BP187" i="11" s="1"/>
  <c r="AT187" i="11"/>
  <c r="AS187" i="11"/>
  <c r="CU186" i="11"/>
  <c r="CT186" i="11"/>
  <c r="CR186" i="11"/>
  <c r="CS186" i="11" s="1"/>
  <c r="BM186" i="11"/>
  <c r="BJ186" i="11"/>
  <c r="BK186" i="11" s="1"/>
  <c r="AX186" i="11"/>
  <c r="BP186" i="11" s="1"/>
  <c r="AT186" i="11"/>
  <c r="AS186" i="11"/>
  <c r="CU185" i="11"/>
  <c r="CT185" i="11"/>
  <c r="CR185" i="11"/>
  <c r="CS185" i="11" s="1"/>
  <c r="BM185" i="11"/>
  <c r="BJ185" i="11"/>
  <c r="BK185" i="11" s="1"/>
  <c r="AX185" i="11"/>
  <c r="BP185" i="11" s="1"/>
  <c r="AT185" i="11"/>
  <c r="AS185" i="11"/>
  <c r="CU184" i="11"/>
  <c r="CT184" i="11"/>
  <c r="CR184" i="11"/>
  <c r="CS184" i="11" s="1"/>
  <c r="BM184" i="11"/>
  <c r="BJ184" i="11"/>
  <c r="BK184" i="11" s="1"/>
  <c r="AX184" i="11"/>
  <c r="BP184" i="11" s="1"/>
  <c r="AT184" i="11"/>
  <c r="AS184" i="11"/>
  <c r="CU183" i="11"/>
  <c r="CT183" i="11"/>
  <c r="CR183" i="11"/>
  <c r="CS183" i="11" s="1"/>
  <c r="BM183" i="11"/>
  <c r="BJ183" i="11"/>
  <c r="BK183" i="11" s="1"/>
  <c r="AX183" i="11"/>
  <c r="BP183" i="11" s="1"/>
  <c r="AT183" i="11"/>
  <c r="AS183" i="11"/>
  <c r="CU182" i="11"/>
  <c r="CT182" i="11"/>
  <c r="CR182" i="11"/>
  <c r="CS182" i="11" s="1"/>
  <c r="BM182" i="11"/>
  <c r="BJ182" i="11"/>
  <c r="BK182" i="11" s="1"/>
  <c r="AX182" i="11"/>
  <c r="BP182" i="11" s="1"/>
  <c r="AT182" i="11"/>
  <c r="AS182" i="11"/>
  <c r="CU181" i="11"/>
  <c r="CT181" i="11"/>
  <c r="CR181" i="11"/>
  <c r="CS181" i="11" s="1"/>
  <c r="BM181" i="11"/>
  <c r="BJ181" i="11"/>
  <c r="BK181" i="11" s="1"/>
  <c r="AX181" i="11"/>
  <c r="BP181" i="11" s="1"/>
  <c r="AT181" i="11"/>
  <c r="AS181" i="11"/>
  <c r="CU180" i="11"/>
  <c r="CT180" i="11"/>
  <c r="CR180" i="11"/>
  <c r="CS180" i="11" s="1"/>
  <c r="BM180" i="11"/>
  <c r="BJ180" i="11"/>
  <c r="BK180" i="11" s="1"/>
  <c r="AX180" i="11"/>
  <c r="BP180" i="11" s="1"/>
  <c r="AT180" i="11"/>
  <c r="AS180" i="11"/>
  <c r="CU179" i="11"/>
  <c r="CT179" i="11"/>
  <c r="CR179" i="11"/>
  <c r="CS179" i="11" s="1"/>
  <c r="BM179" i="11"/>
  <c r="BJ179" i="11"/>
  <c r="BK179" i="11" s="1"/>
  <c r="AX179" i="11"/>
  <c r="BP179" i="11" s="1"/>
  <c r="AT179" i="11"/>
  <c r="AS179" i="11"/>
  <c r="CU178" i="11"/>
  <c r="CT178" i="11"/>
  <c r="CR178" i="11"/>
  <c r="CS178" i="11" s="1"/>
  <c r="BM178" i="11"/>
  <c r="BJ178" i="11"/>
  <c r="BK178" i="11" s="1"/>
  <c r="AX178" i="11"/>
  <c r="BP178" i="11" s="1"/>
  <c r="AT178" i="11"/>
  <c r="AS178" i="11"/>
  <c r="CU177" i="11"/>
  <c r="CT177" i="11"/>
  <c r="CR177" i="11"/>
  <c r="CS177" i="11" s="1"/>
  <c r="BM177" i="11"/>
  <c r="BJ177" i="11"/>
  <c r="BK177" i="11" s="1"/>
  <c r="AX177" i="11"/>
  <c r="BP177" i="11" s="1"/>
  <c r="AT177" i="11"/>
  <c r="AS177" i="11"/>
  <c r="CU176" i="11"/>
  <c r="CT176" i="11"/>
  <c r="CR176" i="11"/>
  <c r="CS176" i="11" s="1"/>
  <c r="BM176" i="11"/>
  <c r="BJ176" i="11"/>
  <c r="BK176" i="11" s="1"/>
  <c r="AX176" i="11"/>
  <c r="BP176" i="11" s="1"/>
  <c r="AT176" i="11"/>
  <c r="AS176" i="11"/>
  <c r="CU175" i="11"/>
  <c r="CT175" i="11"/>
  <c r="CR175" i="11"/>
  <c r="CS175" i="11" s="1"/>
  <c r="BM175" i="11"/>
  <c r="BJ175" i="11"/>
  <c r="BK175" i="11" s="1"/>
  <c r="AX175" i="11"/>
  <c r="BP175" i="11" s="1"/>
  <c r="AT175" i="11"/>
  <c r="AS175" i="11"/>
  <c r="CU174" i="11"/>
  <c r="CT174" i="11"/>
  <c r="CR174" i="11"/>
  <c r="CS174" i="11" s="1"/>
  <c r="BM174" i="11"/>
  <c r="BJ174" i="11"/>
  <c r="BK174" i="11" s="1"/>
  <c r="AX174" i="11"/>
  <c r="BP174" i="11" s="1"/>
  <c r="AT174" i="11"/>
  <c r="AS174" i="11"/>
  <c r="CU173" i="11"/>
  <c r="CT173" i="11"/>
  <c r="CR173" i="11"/>
  <c r="CS173" i="11" s="1"/>
  <c r="BM173" i="11"/>
  <c r="BJ173" i="11"/>
  <c r="BK173" i="11" s="1"/>
  <c r="AX173" i="11"/>
  <c r="BP173" i="11" s="1"/>
  <c r="AT173" i="11"/>
  <c r="AS173" i="11"/>
  <c r="CU172" i="11"/>
  <c r="CT172" i="11"/>
  <c r="CR172" i="11"/>
  <c r="CS172" i="11" s="1"/>
  <c r="BM172" i="11"/>
  <c r="BJ172" i="11"/>
  <c r="BK172" i="11" s="1"/>
  <c r="AX172" i="11"/>
  <c r="BP172" i="11" s="1"/>
  <c r="AT172" i="11"/>
  <c r="AS172" i="11"/>
  <c r="CU171" i="11"/>
  <c r="CT171" i="11"/>
  <c r="CR171" i="11"/>
  <c r="CS171" i="11" s="1"/>
  <c r="BM171" i="11"/>
  <c r="BJ171" i="11"/>
  <c r="BK171" i="11" s="1"/>
  <c r="AX171" i="11"/>
  <c r="BP171" i="11" s="1"/>
  <c r="AT171" i="11"/>
  <c r="AS171" i="11"/>
  <c r="CR170" i="11"/>
  <c r="CS170" i="11" s="1"/>
  <c r="BM170" i="11"/>
  <c r="BJ170" i="11"/>
  <c r="BK170" i="11" s="1"/>
  <c r="AX170" i="11"/>
  <c r="BP170" i="11" s="1"/>
  <c r="AT170" i="11"/>
  <c r="AS170" i="11"/>
  <c r="B169" i="11"/>
  <c r="CZ168" i="11"/>
  <c r="CU168" i="11"/>
  <c r="CT168" i="11"/>
  <c r="CR168" i="11"/>
  <c r="CS168" i="11" s="1"/>
  <c r="BJ168" i="11"/>
  <c r="BK168" i="11" s="1"/>
  <c r="AS168" i="11"/>
  <c r="CZ167" i="11"/>
  <c r="CU167" i="11"/>
  <c r="CT167" i="11"/>
  <c r="CR167" i="11"/>
  <c r="CS167" i="11" s="1"/>
  <c r="BJ167" i="11"/>
  <c r="BK167" i="11" s="1"/>
  <c r="AS167" i="11"/>
  <c r="CZ166" i="11"/>
  <c r="CU166" i="11"/>
  <c r="CT166" i="11"/>
  <c r="CR166" i="11"/>
  <c r="CS166" i="11" s="1"/>
  <c r="BJ166" i="11"/>
  <c r="BK166" i="11" s="1"/>
  <c r="AS166" i="11"/>
  <c r="CZ165" i="11"/>
  <c r="CU165" i="11"/>
  <c r="CT165" i="11"/>
  <c r="CR165" i="11"/>
  <c r="CS165" i="11" s="1"/>
  <c r="BJ165" i="11"/>
  <c r="BK165" i="11" s="1"/>
  <c r="AS165" i="11"/>
  <c r="CZ164" i="11"/>
  <c r="CU164" i="11"/>
  <c r="CT164" i="11"/>
  <c r="CR164" i="11"/>
  <c r="CS164" i="11" s="1"/>
  <c r="BJ164" i="11"/>
  <c r="BK164" i="11" s="1"/>
  <c r="AS164" i="11"/>
  <c r="CZ163" i="11"/>
  <c r="CU163" i="11"/>
  <c r="CT163" i="11"/>
  <c r="CR163" i="11"/>
  <c r="CS163" i="11" s="1"/>
  <c r="BJ163" i="11"/>
  <c r="BK163" i="11" s="1"/>
  <c r="AS163" i="11"/>
  <c r="CZ162" i="11"/>
  <c r="CR162" i="11"/>
  <c r="CS162" i="11" s="1"/>
  <c r="BM162" i="11"/>
  <c r="BJ162" i="11"/>
  <c r="BK162" i="11" s="1"/>
  <c r="AS162" i="11"/>
  <c r="CZ161" i="11"/>
  <c r="CU161" i="11"/>
  <c r="CT161" i="11"/>
  <c r="CR161" i="11"/>
  <c r="CS161" i="11" s="1"/>
  <c r="BJ161" i="11"/>
  <c r="BK161" i="11" s="1"/>
  <c r="AS161" i="11"/>
  <c r="CZ160" i="11"/>
  <c r="CU160" i="11"/>
  <c r="CT160" i="11"/>
  <c r="CR160" i="11"/>
  <c r="CS160" i="11" s="1"/>
  <c r="BJ160" i="11"/>
  <c r="BK160" i="11" s="1"/>
  <c r="AS160" i="11"/>
  <c r="CZ159" i="11"/>
  <c r="CU159" i="11"/>
  <c r="CT159" i="11"/>
  <c r="CR159" i="11"/>
  <c r="CS159" i="11" s="1"/>
  <c r="BJ159" i="11"/>
  <c r="BK159" i="11" s="1"/>
  <c r="AS159" i="11"/>
  <c r="CZ158" i="11"/>
  <c r="CU158" i="11"/>
  <c r="CT158" i="11"/>
  <c r="CR158" i="11"/>
  <c r="CS158" i="11" s="1"/>
  <c r="BJ158" i="11"/>
  <c r="BK158" i="11" s="1"/>
  <c r="AS158" i="11"/>
  <c r="CZ157" i="11"/>
  <c r="CU157" i="11"/>
  <c r="CT157" i="11"/>
  <c r="CR157" i="11"/>
  <c r="CS157" i="11" s="1"/>
  <c r="BJ157" i="11"/>
  <c r="BK157" i="11" s="1"/>
  <c r="AS157" i="11"/>
  <c r="CZ156" i="11"/>
  <c r="CU156" i="11"/>
  <c r="CT156" i="11"/>
  <c r="CR156" i="11"/>
  <c r="CS156" i="11" s="1"/>
  <c r="BJ156" i="11"/>
  <c r="BK156" i="11" s="1"/>
  <c r="AS156" i="11"/>
  <c r="CZ155" i="11"/>
  <c r="CU155" i="11"/>
  <c r="CT155" i="11"/>
  <c r="CR155" i="11"/>
  <c r="CS155" i="11" s="1"/>
  <c r="BJ155" i="11"/>
  <c r="BK155" i="11" s="1"/>
  <c r="AS155" i="11"/>
  <c r="CZ154" i="11"/>
  <c r="CU154" i="11"/>
  <c r="CT154" i="11"/>
  <c r="CR154" i="11"/>
  <c r="CS154" i="11" s="1"/>
  <c r="BM154" i="11"/>
  <c r="BJ154" i="11"/>
  <c r="BK154" i="11" s="1"/>
  <c r="AS154" i="11"/>
  <c r="CZ153" i="11"/>
  <c r="CU153" i="11"/>
  <c r="CT153" i="11"/>
  <c r="CR153" i="11"/>
  <c r="CS153" i="11" s="1"/>
  <c r="BJ153" i="11"/>
  <c r="BK153" i="11" s="1"/>
  <c r="AS153" i="11"/>
  <c r="CZ152" i="11"/>
  <c r="CR152" i="11"/>
  <c r="CS152" i="11" s="1"/>
  <c r="BJ152" i="11"/>
  <c r="BK152" i="11" s="1"/>
  <c r="AS152" i="11"/>
  <c r="CZ151" i="11"/>
  <c r="CU151" i="11"/>
  <c r="CT151" i="11"/>
  <c r="CR151" i="11"/>
  <c r="CS151" i="11" s="1"/>
  <c r="BJ151" i="11"/>
  <c r="BK151" i="11" s="1"/>
  <c r="AS151" i="11"/>
  <c r="CZ150" i="11"/>
  <c r="CU150" i="11"/>
  <c r="CT150" i="11"/>
  <c r="CR150" i="11"/>
  <c r="CS150" i="11" s="1"/>
  <c r="BJ150" i="11"/>
  <c r="BK150" i="11" s="1"/>
  <c r="AS150" i="11"/>
  <c r="CZ149" i="11"/>
  <c r="CU149" i="11"/>
  <c r="CT149" i="11"/>
  <c r="CR149" i="11"/>
  <c r="CS149" i="11" s="1"/>
  <c r="BJ149" i="11"/>
  <c r="BK149" i="11" s="1"/>
  <c r="AS149" i="11"/>
  <c r="CZ148" i="11"/>
  <c r="CU148" i="11"/>
  <c r="CT148" i="11"/>
  <c r="CR148" i="11"/>
  <c r="CS148" i="11" s="1"/>
  <c r="BJ148" i="11"/>
  <c r="BK148" i="11" s="1"/>
  <c r="AS148" i="11"/>
  <c r="CZ147" i="11"/>
  <c r="CU147" i="11"/>
  <c r="CT147" i="11"/>
  <c r="CR147" i="11"/>
  <c r="CS147" i="11" s="1"/>
  <c r="BJ147" i="11"/>
  <c r="BK147" i="11" s="1"/>
  <c r="AS147" i="11"/>
  <c r="CZ146" i="11"/>
  <c r="CR146" i="11"/>
  <c r="CS146" i="11" s="1"/>
  <c r="BM146" i="11"/>
  <c r="BJ146" i="11"/>
  <c r="BK146" i="11" s="1"/>
  <c r="AS146" i="11"/>
  <c r="CZ145" i="11"/>
  <c r="CU145" i="11"/>
  <c r="CT145" i="11"/>
  <c r="CR145" i="11"/>
  <c r="CS145" i="11" s="1"/>
  <c r="BM145" i="11"/>
  <c r="BJ145" i="11"/>
  <c r="BK145" i="11" s="1"/>
  <c r="AS145" i="11"/>
  <c r="CZ144" i="11"/>
  <c r="CU144" i="11"/>
  <c r="CT144" i="11"/>
  <c r="CR144" i="11"/>
  <c r="CS144" i="11" s="1"/>
  <c r="BM144" i="11"/>
  <c r="BJ144" i="11"/>
  <c r="BK144" i="11" s="1"/>
  <c r="AS144" i="11"/>
  <c r="CZ143" i="11"/>
  <c r="CU143" i="11"/>
  <c r="CT143" i="11"/>
  <c r="CR143" i="11"/>
  <c r="CS143" i="11" s="1"/>
  <c r="BJ143" i="11"/>
  <c r="BK143" i="11" s="1"/>
  <c r="AS143" i="11"/>
  <c r="CZ142" i="11"/>
  <c r="CR142" i="11"/>
  <c r="CS142" i="11" s="1"/>
  <c r="BJ142" i="11"/>
  <c r="BK142" i="11" s="1"/>
  <c r="AS142" i="11"/>
  <c r="CZ141" i="11"/>
  <c r="CU141" i="11"/>
  <c r="CT141" i="11"/>
  <c r="CR141" i="11"/>
  <c r="CS141" i="11" s="1"/>
  <c r="BJ141" i="11"/>
  <c r="BK141" i="11" s="1"/>
  <c r="AS141" i="11"/>
  <c r="CZ140" i="11"/>
  <c r="CU140" i="11"/>
  <c r="CT140" i="11"/>
  <c r="CR140" i="11"/>
  <c r="CS140" i="11" s="1"/>
  <c r="BJ140" i="11"/>
  <c r="BK140" i="11" s="1"/>
  <c r="AS140" i="11"/>
  <c r="CZ139" i="11"/>
  <c r="CU139" i="11"/>
  <c r="CT139" i="11"/>
  <c r="CR139" i="11"/>
  <c r="CS139" i="11" s="1"/>
  <c r="BJ139" i="11"/>
  <c r="BK139" i="11" s="1"/>
  <c r="AS139" i="11"/>
  <c r="CZ138" i="11"/>
  <c r="CU138" i="11"/>
  <c r="CT138" i="11"/>
  <c r="CR138" i="11"/>
  <c r="CS138" i="11" s="1"/>
  <c r="BM138" i="11"/>
  <c r="BJ138" i="11"/>
  <c r="BK138" i="11" s="1"/>
  <c r="AS138" i="11"/>
  <c r="CZ137" i="11"/>
  <c r="CU137" i="11"/>
  <c r="CT137" i="11"/>
  <c r="CR137" i="11"/>
  <c r="CS137" i="11" s="1"/>
  <c r="BJ137" i="11"/>
  <c r="BK137" i="11" s="1"/>
  <c r="AS137" i="11"/>
  <c r="CZ136" i="11"/>
  <c r="CR136" i="11"/>
  <c r="CS136" i="11" s="1"/>
  <c r="BJ136" i="11"/>
  <c r="BK136" i="11" s="1"/>
  <c r="AS136" i="11"/>
  <c r="CZ135" i="11"/>
  <c r="CU135" i="11"/>
  <c r="CT135" i="11"/>
  <c r="CR135" i="11"/>
  <c r="CS135" i="11" s="1"/>
  <c r="BJ135" i="11"/>
  <c r="BK135" i="11" s="1"/>
  <c r="AS135" i="11"/>
  <c r="CZ134" i="11"/>
  <c r="CU134" i="11"/>
  <c r="CT134" i="11"/>
  <c r="CR134" i="11"/>
  <c r="CS134" i="11" s="1"/>
  <c r="BJ134" i="11"/>
  <c r="BK134" i="11" s="1"/>
  <c r="AS134" i="11"/>
  <c r="CZ133" i="11"/>
  <c r="CU133" i="11"/>
  <c r="CT133" i="11"/>
  <c r="CR133" i="11"/>
  <c r="CS133" i="11" s="1"/>
  <c r="BJ133" i="11"/>
  <c r="BK133" i="11" s="1"/>
  <c r="AS133" i="11"/>
  <c r="CZ132" i="11"/>
  <c r="CU132" i="11"/>
  <c r="CT132" i="11"/>
  <c r="CR132" i="11"/>
  <c r="CS132" i="11" s="1"/>
  <c r="BJ132" i="11"/>
  <c r="BK132" i="11" s="1"/>
  <c r="AS132" i="11"/>
  <c r="CZ131" i="11"/>
  <c r="CU131" i="11"/>
  <c r="CT131" i="11"/>
  <c r="CR131" i="11"/>
  <c r="CS131" i="11" s="1"/>
  <c r="BJ131" i="11"/>
  <c r="BK131" i="11" s="1"/>
  <c r="AS131" i="11"/>
  <c r="CZ130" i="11"/>
  <c r="CU130" i="11"/>
  <c r="CT130" i="11"/>
  <c r="CR130" i="11"/>
  <c r="CS130" i="11" s="1"/>
  <c r="BM130" i="11"/>
  <c r="BJ130" i="11"/>
  <c r="BK130" i="11" s="1"/>
  <c r="AS130" i="11"/>
  <c r="CZ129" i="11"/>
  <c r="CU129" i="11"/>
  <c r="CT129" i="11"/>
  <c r="CR129" i="11"/>
  <c r="CS129" i="11" s="1"/>
  <c r="BJ129" i="11"/>
  <c r="BK129" i="11" s="1"/>
  <c r="AS129" i="11"/>
  <c r="CZ128" i="11"/>
  <c r="CU128" i="11"/>
  <c r="CT128" i="11"/>
  <c r="CR128" i="11"/>
  <c r="CS128" i="11" s="1"/>
  <c r="BJ128" i="11"/>
  <c r="BK128" i="11" s="1"/>
  <c r="AS128" i="11"/>
  <c r="CZ127" i="11"/>
  <c r="CU127" i="11"/>
  <c r="CT127" i="11"/>
  <c r="CR127" i="11"/>
  <c r="CS127" i="11" s="1"/>
  <c r="BJ127" i="11"/>
  <c r="BK127" i="11" s="1"/>
  <c r="AS127" i="11"/>
  <c r="CZ126" i="11"/>
  <c r="CR126" i="11"/>
  <c r="CS126" i="11" s="1"/>
  <c r="BJ126" i="11"/>
  <c r="BK126" i="11" s="1"/>
  <c r="AS126" i="11"/>
  <c r="CZ125" i="11"/>
  <c r="CU125" i="11"/>
  <c r="CT125" i="11"/>
  <c r="CR125" i="11"/>
  <c r="CS125" i="11" s="1"/>
  <c r="BJ125" i="11"/>
  <c r="BK125" i="11" s="1"/>
  <c r="AS125" i="11"/>
  <c r="CZ124" i="11"/>
  <c r="CU124" i="11"/>
  <c r="CT124" i="11"/>
  <c r="CR124" i="11"/>
  <c r="CS124" i="11" s="1"/>
  <c r="BJ124" i="11"/>
  <c r="BK124" i="11" s="1"/>
  <c r="AS124" i="11"/>
  <c r="CZ123" i="11"/>
  <c r="CU123" i="11"/>
  <c r="CT123" i="11"/>
  <c r="CR123" i="11"/>
  <c r="CS123" i="11" s="1"/>
  <c r="BJ123" i="11"/>
  <c r="BK123" i="11" s="1"/>
  <c r="AS123" i="11"/>
  <c r="CZ122" i="11"/>
  <c r="CU122" i="11"/>
  <c r="CT122" i="11"/>
  <c r="CR122" i="11"/>
  <c r="CS122" i="11" s="1"/>
  <c r="BM122" i="11"/>
  <c r="BJ122" i="11"/>
  <c r="BK122" i="11" s="1"/>
  <c r="AS122" i="11"/>
  <c r="CZ121" i="11"/>
  <c r="CU121" i="11"/>
  <c r="CT121" i="11"/>
  <c r="CR121" i="11"/>
  <c r="CS121" i="11" s="1"/>
  <c r="BJ121" i="11"/>
  <c r="BK121" i="11" s="1"/>
  <c r="AS121" i="11"/>
  <c r="CZ120" i="11"/>
  <c r="CU120" i="11"/>
  <c r="CT120" i="11"/>
  <c r="CR120" i="11"/>
  <c r="CS120" i="11" s="1"/>
  <c r="BJ120" i="11"/>
  <c r="BK120" i="11" s="1"/>
  <c r="AS120" i="11"/>
  <c r="CZ119" i="11"/>
  <c r="CU119" i="11"/>
  <c r="CT119" i="11"/>
  <c r="CR119" i="11"/>
  <c r="CS119" i="11" s="1"/>
  <c r="BJ119" i="11"/>
  <c r="BK119" i="11" s="1"/>
  <c r="AS119" i="11"/>
  <c r="CZ118" i="11"/>
  <c r="CU118" i="11"/>
  <c r="CT118" i="11"/>
  <c r="CR118" i="11"/>
  <c r="CS118" i="11" s="1"/>
  <c r="BJ118" i="11"/>
  <c r="BK118" i="11" s="1"/>
  <c r="AS118" i="11"/>
  <c r="CZ117" i="11"/>
  <c r="CU117" i="11"/>
  <c r="CT117" i="11"/>
  <c r="CR117" i="11"/>
  <c r="CS117" i="11" s="1"/>
  <c r="BJ117" i="11"/>
  <c r="BK117" i="11" s="1"/>
  <c r="AS117" i="11"/>
  <c r="CZ116" i="11"/>
  <c r="CU116" i="11"/>
  <c r="CT116" i="11"/>
  <c r="CR116" i="11"/>
  <c r="CS116" i="11" s="1"/>
  <c r="BJ116" i="11"/>
  <c r="BK116" i="11" s="1"/>
  <c r="AS116" i="11"/>
  <c r="CZ115" i="11"/>
  <c r="CU115" i="11"/>
  <c r="CT115" i="11"/>
  <c r="CR115" i="11"/>
  <c r="CS115" i="11" s="1"/>
  <c r="BJ115" i="11"/>
  <c r="BK115" i="11" s="1"/>
  <c r="AS115" i="11"/>
  <c r="CZ114" i="11"/>
  <c r="CU114" i="11"/>
  <c r="CT114" i="11"/>
  <c r="CR114" i="11"/>
  <c r="CS114" i="11" s="1"/>
  <c r="BM114" i="11"/>
  <c r="BJ114" i="11"/>
  <c r="BK114" i="11" s="1"/>
  <c r="AS114" i="11"/>
  <c r="CZ113" i="11"/>
  <c r="CU113" i="11"/>
  <c r="CT113" i="11"/>
  <c r="CR113" i="11"/>
  <c r="CS113" i="11" s="1"/>
  <c r="BJ113" i="11"/>
  <c r="BK113" i="11" s="1"/>
  <c r="AS113" i="11"/>
  <c r="CZ112" i="11"/>
  <c r="CU112" i="11"/>
  <c r="CT112" i="11"/>
  <c r="CR112" i="11"/>
  <c r="CS112" i="11" s="1"/>
  <c r="BJ112" i="11"/>
  <c r="BK112" i="11" s="1"/>
  <c r="AS112" i="11"/>
  <c r="DY112" i="11" s="1"/>
  <c r="DZ112" i="11" s="1"/>
  <c r="CZ111" i="11"/>
  <c r="CU111" i="11"/>
  <c r="CT111" i="11"/>
  <c r="CR111" i="11"/>
  <c r="CS111" i="11" s="1"/>
  <c r="BJ111" i="11"/>
  <c r="BK111" i="11" s="1"/>
  <c r="AS111" i="11"/>
  <c r="CZ110" i="11"/>
  <c r="CU110" i="11"/>
  <c r="CT110" i="11"/>
  <c r="CR110" i="11"/>
  <c r="CS110" i="11" s="1"/>
  <c r="BJ110" i="11"/>
  <c r="BK110" i="11" s="1"/>
  <c r="AS110" i="11"/>
  <c r="CZ109" i="11"/>
  <c r="CU109" i="11"/>
  <c r="CT109" i="11"/>
  <c r="CR109" i="11"/>
  <c r="CS109" i="11" s="1"/>
  <c r="BM109" i="11"/>
  <c r="BJ109" i="11"/>
  <c r="BK109" i="11" s="1"/>
  <c r="AS109" i="11"/>
  <c r="CZ108" i="11"/>
  <c r="CU108" i="11"/>
  <c r="CT108" i="11"/>
  <c r="CR108" i="11"/>
  <c r="CS108" i="11" s="1"/>
  <c r="BJ108" i="11"/>
  <c r="BK108" i="11" s="1"/>
  <c r="AS108" i="11"/>
  <c r="CZ107" i="11"/>
  <c r="CU107" i="11"/>
  <c r="CT107" i="11"/>
  <c r="CR107" i="11"/>
  <c r="CS107" i="11" s="1"/>
  <c r="BJ107" i="11"/>
  <c r="BK107" i="11" s="1"/>
  <c r="AS107" i="11"/>
  <c r="CZ106" i="11"/>
  <c r="CU106" i="11"/>
  <c r="CT106" i="11"/>
  <c r="CR106" i="11"/>
  <c r="CS106" i="11" s="1"/>
  <c r="BM106" i="11"/>
  <c r="BJ106" i="11"/>
  <c r="BK106" i="11" s="1"/>
  <c r="AS106" i="11"/>
  <c r="CZ105" i="11"/>
  <c r="CU105" i="11"/>
  <c r="CT105" i="11"/>
  <c r="CR105" i="11"/>
  <c r="CS105" i="11" s="1"/>
  <c r="BJ105" i="11"/>
  <c r="BK105" i="11" s="1"/>
  <c r="AS105" i="11"/>
  <c r="CZ104" i="11"/>
  <c r="CU104" i="11"/>
  <c r="CT104" i="11"/>
  <c r="CR104" i="11"/>
  <c r="CS104" i="11" s="1"/>
  <c r="BJ104" i="11"/>
  <c r="BK104" i="11" s="1"/>
  <c r="AS104" i="11"/>
  <c r="DY104" i="11" s="1"/>
  <c r="DZ104" i="11" s="1"/>
  <c r="CZ103" i="11"/>
  <c r="CU103" i="11"/>
  <c r="CT103" i="11"/>
  <c r="CR103" i="11"/>
  <c r="CS103" i="11" s="1"/>
  <c r="BJ103" i="11"/>
  <c r="BK103" i="11" s="1"/>
  <c r="AS103" i="11"/>
  <c r="CZ102" i="11"/>
  <c r="CU102" i="11"/>
  <c r="CT102" i="11"/>
  <c r="CR102" i="11"/>
  <c r="CS102" i="11" s="1"/>
  <c r="BJ102" i="11"/>
  <c r="BK102" i="11" s="1"/>
  <c r="AS102" i="11"/>
  <c r="CZ101" i="11"/>
  <c r="CU101" i="11"/>
  <c r="CT101" i="11"/>
  <c r="CR101" i="11"/>
  <c r="CS101" i="11" s="1"/>
  <c r="BJ101" i="11"/>
  <c r="BK101" i="11" s="1"/>
  <c r="AS101" i="11"/>
  <c r="CZ100" i="11"/>
  <c r="CU100" i="11"/>
  <c r="CT100" i="11"/>
  <c r="CR100" i="11"/>
  <c r="CS100" i="11" s="1"/>
  <c r="BJ100" i="11"/>
  <c r="BK100" i="11" s="1"/>
  <c r="AS100" i="11"/>
  <c r="DY100" i="11" s="1"/>
  <c r="DZ100" i="11" s="1"/>
  <c r="CZ99" i="11"/>
  <c r="CU99" i="11"/>
  <c r="CT99" i="11"/>
  <c r="CR99" i="11"/>
  <c r="CS99" i="11" s="1"/>
  <c r="BJ99" i="11"/>
  <c r="BK99" i="11" s="1"/>
  <c r="AS99" i="11"/>
  <c r="CZ98" i="11"/>
  <c r="CU98" i="11"/>
  <c r="CT98" i="11"/>
  <c r="CR98" i="11"/>
  <c r="CS98" i="11" s="1"/>
  <c r="BJ98" i="11"/>
  <c r="BK98" i="11" s="1"/>
  <c r="AS98" i="11"/>
  <c r="B97" i="11"/>
  <c r="AS96" i="11"/>
  <c r="AS95" i="11"/>
  <c r="AS94" i="11"/>
  <c r="AS93" i="11"/>
  <c r="AX92" i="11"/>
  <c r="BP92" i="11" s="1"/>
  <c r="AS92" i="11"/>
  <c r="AS91" i="11"/>
  <c r="AS90" i="11"/>
  <c r="AT89" i="11"/>
  <c r="AS89" i="11"/>
  <c r="AS88" i="11"/>
  <c r="AS87" i="11"/>
  <c r="BM86" i="11"/>
  <c r="AS86" i="11"/>
  <c r="AX85" i="11"/>
  <c r="BP85" i="11" s="1"/>
  <c r="AS85" i="11"/>
  <c r="AS84" i="11"/>
  <c r="AS83" i="11"/>
  <c r="AS82" i="11"/>
  <c r="AX81" i="11"/>
  <c r="BP81" i="11" s="1"/>
  <c r="AS81" i="11"/>
  <c r="AS80" i="11"/>
  <c r="AS79" i="11"/>
  <c r="AS78" i="11"/>
  <c r="BM77" i="11"/>
  <c r="AS77" i="11"/>
  <c r="AS76" i="11"/>
  <c r="AS75" i="11"/>
  <c r="AX74" i="11"/>
  <c r="BP74" i="11" s="1"/>
  <c r="AS74" i="11"/>
  <c r="AT73" i="11"/>
  <c r="AS73" i="11"/>
  <c r="AS72" i="11"/>
  <c r="AS71" i="11"/>
  <c r="AS70" i="11"/>
  <c r="AS69" i="11"/>
  <c r="AS68" i="11"/>
  <c r="AS67" i="11"/>
  <c r="AS66" i="11"/>
  <c r="AS65" i="11"/>
  <c r="AS64" i="11"/>
  <c r="AS63" i="11"/>
  <c r="AS62" i="11"/>
  <c r="AS61" i="11"/>
  <c r="AS60" i="11"/>
  <c r="AS59" i="11"/>
  <c r="BM58" i="11"/>
  <c r="AX58" i="11"/>
  <c r="BP58" i="11" s="1"/>
  <c r="AS58" i="11"/>
  <c r="AS57" i="11"/>
  <c r="AS56" i="11"/>
  <c r="AS55" i="11"/>
  <c r="AS54" i="11"/>
  <c r="AS53" i="11"/>
  <c r="AS52" i="11"/>
  <c r="AX51" i="11"/>
  <c r="BP51" i="11" s="1"/>
  <c r="AS51" i="11"/>
  <c r="AS50" i="11"/>
  <c r="AS49" i="11"/>
  <c r="AS48" i="11"/>
  <c r="AT47" i="11"/>
  <c r="AS47" i="11"/>
  <c r="AS46" i="11"/>
  <c r="AS45" i="11"/>
  <c r="AX44" i="11"/>
  <c r="BP44" i="11" s="1"/>
  <c r="AS44" i="11"/>
  <c r="AS43" i="11"/>
  <c r="AS42" i="11"/>
  <c r="AS41" i="11"/>
  <c r="AX40" i="11"/>
  <c r="BP40" i="11" s="1"/>
  <c r="AS40" i="11"/>
  <c r="AS39" i="11"/>
  <c r="AS38" i="11"/>
  <c r="AS37" i="11"/>
  <c r="AS36" i="11"/>
  <c r="AS35" i="11"/>
  <c r="AS34" i="11"/>
  <c r="AX33" i="11"/>
  <c r="BP33" i="11" s="1"/>
  <c r="AT33" i="11"/>
  <c r="AS33" i="11"/>
  <c r="AS32" i="11"/>
  <c r="AS31" i="11"/>
  <c r="AS30" i="11"/>
  <c r="AS29" i="11"/>
  <c r="AX28" i="11"/>
  <c r="BP28" i="11" s="1"/>
  <c r="AS28" i="11"/>
  <c r="AS27" i="11"/>
  <c r="BM26" i="11"/>
  <c r="BJ26" i="11"/>
  <c r="BK26" i="11" s="1"/>
  <c r="AX26" i="11"/>
  <c r="BP26" i="11" s="1"/>
  <c r="AT26" i="11"/>
  <c r="AS26" i="11"/>
  <c r="AM26" i="11" s="1"/>
  <c r="B25" i="11"/>
  <c r="DY99" i="11"/>
  <c r="DZ99" i="11" s="1"/>
  <c r="AM99" i="11"/>
  <c r="DY103" i="11"/>
  <c r="DZ103" i="11" s="1"/>
  <c r="AM103" i="11"/>
  <c r="DY107" i="11"/>
  <c r="DZ107" i="11" s="1"/>
  <c r="AM107" i="11"/>
  <c r="DY111" i="11"/>
  <c r="DZ111" i="11" s="1"/>
  <c r="AM111" i="11"/>
  <c r="DY115" i="11"/>
  <c r="DZ115" i="11" s="1"/>
  <c r="AM115" i="11"/>
  <c r="DY119" i="11"/>
  <c r="DZ119" i="11" s="1"/>
  <c r="AM119" i="11"/>
  <c r="DY123" i="11"/>
  <c r="DZ123" i="11" s="1"/>
  <c r="AM123" i="11"/>
  <c r="DY127" i="11"/>
  <c r="DZ127" i="11" s="1"/>
  <c r="AM127" i="11"/>
  <c r="DY131" i="11"/>
  <c r="DZ131" i="11" s="1"/>
  <c r="AM131" i="11"/>
  <c r="DY135" i="11"/>
  <c r="DZ135" i="11" s="1"/>
  <c r="AM135" i="11"/>
  <c r="DY139" i="11"/>
  <c r="DZ139" i="11" s="1"/>
  <c r="AM139" i="11"/>
  <c r="DY143" i="11"/>
  <c r="DZ143" i="11" s="1"/>
  <c r="AM143" i="11"/>
  <c r="DY147" i="11"/>
  <c r="DZ147" i="11" s="1"/>
  <c r="AM147" i="11"/>
  <c r="DY151" i="11"/>
  <c r="DZ151" i="11" s="1"/>
  <c r="AM151" i="11"/>
  <c r="DY155" i="11"/>
  <c r="DZ155" i="11" s="1"/>
  <c r="AM155" i="11"/>
  <c r="DY159" i="11"/>
  <c r="DZ159" i="11" s="1"/>
  <c r="AM159" i="11"/>
  <c r="DY163" i="11"/>
  <c r="DZ163" i="11" s="1"/>
  <c r="AM163" i="11"/>
  <c r="DY167" i="11"/>
  <c r="DZ167" i="11" s="1"/>
  <c r="AM167" i="11"/>
  <c r="DY242" i="11"/>
  <c r="DZ242" i="11" s="1"/>
  <c r="AM242" i="11"/>
  <c r="DY243" i="11"/>
  <c r="DZ243" i="11" s="1"/>
  <c r="AM243" i="11"/>
  <c r="DY244" i="11"/>
  <c r="DZ244" i="11" s="1"/>
  <c r="AM244" i="11"/>
  <c r="DY245" i="11"/>
  <c r="DZ245" i="11" s="1"/>
  <c r="AM245" i="11"/>
  <c r="DY246" i="11"/>
  <c r="DZ246" i="11" s="1"/>
  <c r="AM246" i="11"/>
  <c r="DY247" i="11"/>
  <c r="DZ247" i="11" s="1"/>
  <c r="AM247" i="11"/>
  <c r="DY248" i="11"/>
  <c r="DZ248" i="11" s="1"/>
  <c r="AM248" i="11"/>
  <c r="DY249" i="11"/>
  <c r="DZ249" i="11" s="1"/>
  <c r="AM249" i="11"/>
  <c r="DY250" i="11"/>
  <c r="DZ250" i="11" s="1"/>
  <c r="AM250" i="11"/>
  <c r="DY251" i="11"/>
  <c r="DZ251" i="11" s="1"/>
  <c r="AM251" i="11"/>
  <c r="DY252" i="11"/>
  <c r="DZ252" i="11" s="1"/>
  <c r="AM252" i="11"/>
  <c r="DY253" i="11"/>
  <c r="DZ253" i="11" s="1"/>
  <c r="AM253" i="11"/>
  <c r="DY254" i="11"/>
  <c r="DZ254" i="11" s="1"/>
  <c r="AM254" i="11"/>
  <c r="DY255" i="11"/>
  <c r="DZ255" i="11" s="1"/>
  <c r="AM255" i="11"/>
  <c r="DY256" i="11"/>
  <c r="DZ256" i="11" s="1"/>
  <c r="AM256" i="11"/>
  <c r="DY257" i="11"/>
  <c r="DZ257" i="11" s="1"/>
  <c r="AM257" i="11"/>
  <c r="DY258" i="11"/>
  <c r="DZ258" i="11" s="1"/>
  <c r="AM258" i="11"/>
  <c r="DY259" i="11"/>
  <c r="DZ259" i="11" s="1"/>
  <c r="AM259" i="11"/>
  <c r="DY260" i="11"/>
  <c r="DZ260" i="11" s="1"/>
  <c r="AM260" i="11"/>
  <c r="DY261" i="11"/>
  <c r="DZ261" i="11" s="1"/>
  <c r="AM261" i="11"/>
  <c r="DY262" i="11"/>
  <c r="DZ262" i="11" s="1"/>
  <c r="AM262" i="11"/>
  <c r="DY263" i="11"/>
  <c r="DZ263" i="11" s="1"/>
  <c r="AM263" i="11"/>
  <c r="DY264" i="11"/>
  <c r="DZ264" i="11" s="1"/>
  <c r="AM264" i="11"/>
  <c r="DY265" i="11"/>
  <c r="DZ265" i="11" s="1"/>
  <c r="AM265" i="11"/>
  <c r="DY266" i="11"/>
  <c r="DZ266" i="11" s="1"/>
  <c r="AM266" i="11"/>
  <c r="DY267" i="11"/>
  <c r="DZ267" i="11" s="1"/>
  <c r="AM267" i="11"/>
  <c r="DY268" i="11"/>
  <c r="DZ268" i="11" s="1"/>
  <c r="AM268" i="11"/>
  <c r="DY269" i="11"/>
  <c r="DZ269" i="11" s="1"/>
  <c r="AM269" i="11"/>
  <c r="DY270" i="11"/>
  <c r="DZ270" i="11" s="1"/>
  <c r="AM270" i="11"/>
  <c r="DY271" i="11"/>
  <c r="DZ271" i="11" s="1"/>
  <c r="AM271" i="11"/>
  <c r="DY272" i="11"/>
  <c r="DZ272" i="11" s="1"/>
  <c r="AM272" i="11"/>
  <c r="DY273" i="11"/>
  <c r="DZ273" i="11" s="1"/>
  <c r="AM273" i="11"/>
  <c r="DY274" i="11"/>
  <c r="DZ274" i="11" s="1"/>
  <c r="AM274" i="11"/>
  <c r="DY275" i="11"/>
  <c r="DZ275" i="11" s="1"/>
  <c r="AM275" i="11"/>
  <c r="DY276" i="11"/>
  <c r="DZ276" i="11" s="1"/>
  <c r="AM276" i="11"/>
  <c r="DY277" i="11"/>
  <c r="DZ277" i="11" s="1"/>
  <c r="AM277" i="11"/>
  <c r="DY278" i="11"/>
  <c r="DZ278" i="11" s="1"/>
  <c r="AM278" i="11"/>
  <c r="DY279" i="11"/>
  <c r="DZ279" i="11" s="1"/>
  <c r="AM279" i="11"/>
  <c r="DY280" i="11"/>
  <c r="DZ280" i="11" s="1"/>
  <c r="AM280" i="11"/>
  <c r="DY281" i="11"/>
  <c r="DZ281" i="11" s="1"/>
  <c r="AM281" i="11"/>
  <c r="DY282" i="11"/>
  <c r="DZ282" i="11" s="1"/>
  <c r="AM282" i="11"/>
  <c r="DY283" i="11"/>
  <c r="DZ283" i="11" s="1"/>
  <c r="AM283" i="11"/>
  <c r="DY284" i="11"/>
  <c r="DZ284" i="11" s="1"/>
  <c r="AM284" i="11"/>
  <c r="DY285" i="11"/>
  <c r="DZ285" i="11" s="1"/>
  <c r="AM285" i="11"/>
  <c r="DY286" i="11"/>
  <c r="DZ286" i="11" s="1"/>
  <c r="AM286" i="11"/>
  <c r="DY287" i="11"/>
  <c r="DZ287" i="11" s="1"/>
  <c r="AM287" i="11"/>
  <c r="DY288" i="11"/>
  <c r="DZ288" i="11" s="1"/>
  <c r="AM288" i="11"/>
  <c r="DY289" i="11"/>
  <c r="DZ289" i="11" s="1"/>
  <c r="AM289" i="11"/>
  <c r="DY290" i="11"/>
  <c r="DZ290" i="11" s="1"/>
  <c r="AM290" i="11"/>
  <c r="DY291" i="11"/>
  <c r="DZ291" i="11" s="1"/>
  <c r="AM291" i="11"/>
  <c r="DY292" i="11"/>
  <c r="DZ292" i="11" s="1"/>
  <c r="AM292" i="11"/>
  <c r="DY293" i="11"/>
  <c r="DZ293" i="11" s="1"/>
  <c r="AM293" i="11"/>
  <c r="DY294" i="11"/>
  <c r="DZ294" i="11" s="1"/>
  <c r="AM294" i="11"/>
  <c r="DY295" i="11"/>
  <c r="DZ295" i="11" s="1"/>
  <c r="AM295" i="11"/>
  <c r="DY296" i="11"/>
  <c r="DZ296" i="11" s="1"/>
  <c r="AM296" i="11"/>
  <c r="DY297" i="11"/>
  <c r="DZ297" i="11" s="1"/>
  <c r="AM297" i="11"/>
  <c r="DY298" i="11"/>
  <c r="DZ298" i="11" s="1"/>
  <c r="AM298" i="11"/>
  <c r="DY299" i="11"/>
  <c r="DZ299" i="11" s="1"/>
  <c r="AM299" i="11"/>
  <c r="DY300" i="11"/>
  <c r="DZ300" i="11" s="1"/>
  <c r="AM300" i="11"/>
  <c r="DY301" i="11"/>
  <c r="DZ301" i="11" s="1"/>
  <c r="AM301" i="11"/>
  <c r="DY302" i="11"/>
  <c r="DZ302" i="11" s="1"/>
  <c r="AM302" i="11"/>
  <c r="DY303" i="11"/>
  <c r="DZ303" i="11" s="1"/>
  <c r="AM303" i="11"/>
  <c r="DY304" i="11"/>
  <c r="DZ304" i="11" s="1"/>
  <c r="AM304" i="11"/>
  <c r="DY305" i="11"/>
  <c r="DZ305" i="11" s="1"/>
  <c r="AM305" i="11"/>
  <c r="DY306" i="11"/>
  <c r="DZ306" i="11" s="1"/>
  <c r="AM306" i="11"/>
  <c r="DY307" i="11"/>
  <c r="DZ307" i="11" s="1"/>
  <c r="AM307" i="11"/>
  <c r="DY308" i="11"/>
  <c r="DZ308" i="11" s="1"/>
  <c r="AM308" i="11"/>
  <c r="DY309" i="11"/>
  <c r="DZ309" i="11" s="1"/>
  <c r="AM309" i="11"/>
  <c r="DY310" i="11"/>
  <c r="DZ310" i="11" s="1"/>
  <c r="AM310" i="11"/>
  <c r="DY311" i="11"/>
  <c r="DZ311" i="11" s="1"/>
  <c r="AM311" i="11"/>
  <c r="DY312" i="11"/>
  <c r="DZ312" i="11" s="1"/>
  <c r="AM312" i="11"/>
  <c r="DY26" i="11"/>
  <c r="DZ26" i="11" s="1"/>
  <c r="AM100" i="11"/>
  <c r="AM104" i="11"/>
  <c r="DY108" i="11"/>
  <c r="DZ108" i="11" s="1"/>
  <c r="AM108" i="11"/>
  <c r="AM112" i="11"/>
  <c r="DY116" i="11"/>
  <c r="DZ116" i="11" s="1"/>
  <c r="AM116" i="11"/>
  <c r="DY120" i="11"/>
  <c r="DZ120" i="11" s="1"/>
  <c r="AM120" i="11"/>
  <c r="DY124" i="11"/>
  <c r="DZ124" i="11" s="1"/>
  <c r="AM124" i="11"/>
  <c r="DY128" i="11"/>
  <c r="DZ128" i="11" s="1"/>
  <c r="AM128" i="11"/>
  <c r="DY132" i="11"/>
  <c r="DZ132" i="11" s="1"/>
  <c r="AM132" i="11"/>
  <c r="DY136" i="11"/>
  <c r="DZ136" i="11" s="1"/>
  <c r="AM136" i="11"/>
  <c r="DY140" i="11"/>
  <c r="DZ140" i="11" s="1"/>
  <c r="AM140" i="11"/>
  <c r="DY144" i="11"/>
  <c r="DZ144" i="11" s="1"/>
  <c r="AM144" i="11"/>
  <c r="DY148" i="11"/>
  <c r="DZ148" i="11" s="1"/>
  <c r="AM148" i="11"/>
  <c r="DY152" i="11"/>
  <c r="DZ152" i="11" s="1"/>
  <c r="AM152" i="11"/>
  <c r="DY156" i="11"/>
  <c r="DZ156" i="11" s="1"/>
  <c r="AM156" i="11"/>
  <c r="DY160" i="11"/>
  <c r="DZ160" i="11" s="1"/>
  <c r="AM160" i="11"/>
  <c r="DY164" i="11"/>
  <c r="DZ164" i="11" s="1"/>
  <c r="AM164" i="11"/>
  <c r="DY168" i="11"/>
  <c r="DZ168" i="11" s="1"/>
  <c r="AM168" i="11"/>
  <c r="DY314" i="11"/>
  <c r="DZ314" i="11" s="1"/>
  <c r="AM314" i="11"/>
  <c r="DY315" i="11"/>
  <c r="DZ315" i="11" s="1"/>
  <c r="AM315" i="11"/>
  <c r="DY316" i="11"/>
  <c r="DZ316" i="11" s="1"/>
  <c r="AM316" i="11"/>
  <c r="DY317" i="11"/>
  <c r="DZ317" i="11" s="1"/>
  <c r="AM317" i="11"/>
  <c r="DY318" i="11"/>
  <c r="DZ318" i="11" s="1"/>
  <c r="AM318" i="11"/>
  <c r="DY319" i="11"/>
  <c r="DZ319" i="11" s="1"/>
  <c r="AM319" i="11"/>
  <c r="DY320" i="11"/>
  <c r="DZ320" i="11" s="1"/>
  <c r="AM320" i="11"/>
  <c r="DY321" i="11"/>
  <c r="DZ321" i="11" s="1"/>
  <c r="AM321" i="11"/>
  <c r="DY322" i="11"/>
  <c r="DZ322" i="11" s="1"/>
  <c r="AM322" i="11"/>
  <c r="DY323" i="11"/>
  <c r="DZ323" i="11" s="1"/>
  <c r="AM323" i="11"/>
  <c r="DY324" i="11"/>
  <c r="DZ324" i="11" s="1"/>
  <c r="AM324" i="11"/>
  <c r="DY325" i="11"/>
  <c r="DZ325" i="11" s="1"/>
  <c r="AM325" i="11"/>
  <c r="DY326" i="11"/>
  <c r="DZ326" i="11" s="1"/>
  <c r="AM326" i="11"/>
  <c r="DY327" i="11"/>
  <c r="DZ327" i="11" s="1"/>
  <c r="AM327" i="11"/>
  <c r="DY328" i="11"/>
  <c r="DZ328" i="11" s="1"/>
  <c r="AM328" i="11"/>
  <c r="DY329" i="11"/>
  <c r="DZ329" i="11" s="1"/>
  <c r="AM329" i="11"/>
  <c r="DY330" i="11"/>
  <c r="DZ330" i="11" s="1"/>
  <c r="AM330" i="11"/>
  <c r="DY331" i="11"/>
  <c r="DZ331" i="11" s="1"/>
  <c r="AM331" i="11"/>
  <c r="DY332" i="11"/>
  <c r="DZ332" i="11" s="1"/>
  <c r="AM332" i="11"/>
  <c r="DY333" i="11"/>
  <c r="DZ333" i="11" s="1"/>
  <c r="AM333" i="11"/>
  <c r="DY334" i="11"/>
  <c r="DZ334" i="11" s="1"/>
  <c r="AM334" i="11"/>
  <c r="DY335" i="11"/>
  <c r="DZ335" i="11" s="1"/>
  <c r="AM335" i="11"/>
  <c r="DY336" i="11"/>
  <c r="DZ336" i="11" s="1"/>
  <c r="AM336" i="11"/>
  <c r="DY337" i="11"/>
  <c r="DZ337" i="11" s="1"/>
  <c r="AM337" i="11"/>
  <c r="DY338" i="11"/>
  <c r="DZ338" i="11" s="1"/>
  <c r="AM338" i="11"/>
  <c r="DY339" i="11"/>
  <c r="DZ339" i="11" s="1"/>
  <c r="AM339" i="11"/>
  <c r="DY340" i="11"/>
  <c r="DZ340" i="11" s="1"/>
  <c r="AM340" i="11"/>
  <c r="DY341" i="11"/>
  <c r="DZ341" i="11" s="1"/>
  <c r="AM341" i="11"/>
  <c r="DY342" i="11"/>
  <c r="DZ342" i="11" s="1"/>
  <c r="AM342" i="11"/>
  <c r="DY343" i="11"/>
  <c r="DZ343" i="11" s="1"/>
  <c r="AM343" i="11"/>
  <c r="DY344" i="11"/>
  <c r="DZ344" i="11" s="1"/>
  <c r="AM344" i="11"/>
  <c r="DY345" i="11"/>
  <c r="DZ345" i="11"/>
  <c r="AM345" i="11"/>
  <c r="DY346" i="11"/>
  <c r="DZ346" i="11" s="1"/>
  <c r="AM346" i="11"/>
  <c r="DY347" i="11"/>
  <c r="DZ347" i="11" s="1"/>
  <c r="AM347" i="11"/>
  <c r="DY348" i="11"/>
  <c r="DZ348" i="11" s="1"/>
  <c r="AM348" i="11"/>
  <c r="DY349" i="11"/>
  <c r="DZ349" i="11" s="1"/>
  <c r="AM349" i="11"/>
  <c r="DY350" i="11"/>
  <c r="DZ350" i="11" s="1"/>
  <c r="AM350" i="11"/>
  <c r="DY351" i="11"/>
  <c r="DZ351" i="11" s="1"/>
  <c r="AM351" i="11"/>
  <c r="DY352" i="11"/>
  <c r="DZ352" i="11" s="1"/>
  <c r="AM352" i="11"/>
  <c r="DY353" i="11"/>
  <c r="DZ353" i="11" s="1"/>
  <c r="AM353" i="11"/>
  <c r="DY354" i="11"/>
  <c r="DZ354" i="11" s="1"/>
  <c r="AM354" i="11"/>
  <c r="DY355" i="11"/>
  <c r="DZ355" i="11" s="1"/>
  <c r="AM355" i="11"/>
  <c r="DY356" i="11"/>
  <c r="DZ356" i="11" s="1"/>
  <c r="AM356" i="11"/>
  <c r="DY357" i="11"/>
  <c r="DZ357" i="11" s="1"/>
  <c r="AM357" i="11"/>
  <c r="DY358" i="11"/>
  <c r="DZ358" i="11" s="1"/>
  <c r="AM358" i="11"/>
  <c r="DY359" i="11"/>
  <c r="DZ359" i="11" s="1"/>
  <c r="AM359" i="11"/>
  <c r="DY360" i="11"/>
  <c r="DZ360" i="11" s="1"/>
  <c r="AM360" i="11"/>
  <c r="DY361" i="11"/>
  <c r="DZ361" i="11" s="1"/>
  <c r="AM361" i="11"/>
  <c r="DY362" i="11"/>
  <c r="DZ362" i="11" s="1"/>
  <c r="AM362" i="11"/>
  <c r="DY363" i="11"/>
  <c r="DZ363" i="11" s="1"/>
  <c r="AM363" i="11"/>
  <c r="DY364" i="11"/>
  <c r="DZ364" i="11" s="1"/>
  <c r="AM364" i="11"/>
  <c r="DY365" i="11"/>
  <c r="DZ365" i="11" s="1"/>
  <c r="AM365" i="11"/>
  <c r="DY366" i="11"/>
  <c r="DZ366" i="11" s="1"/>
  <c r="AM366" i="11"/>
  <c r="DY367" i="11"/>
  <c r="DZ367" i="11" s="1"/>
  <c r="AM367" i="11"/>
  <c r="DY368" i="11"/>
  <c r="DZ368" i="11" s="1"/>
  <c r="AM368" i="11"/>
  <c r="DY369" i="11"/>
  <c r="DZ369" i="11" s="1"/>
  <c r="AM369" i="11"/>
  <c r="DY370" i="11"/>
  <c r="DZ370" i="11" s="1"/>
  <c r="AM370" i="11"/>
  <c r="DY371" i="11"/>
  <c r="DZ371" i="11" s="1"/>
  <c r="AM371" i="11"/>
  <c r="DY372" i="11"/>
  <c r="DZ372" i="11" s="1"/>
  <c r="AM372" i="11"/>
  <c r="DY373" i="11"/>
  <c r="DZ373" i="11" s="1"/>
  <c r="AM373" i="11"/>
  <c r="DY374" i="11"/>
  <c r="DZ374" i="11" s="1"/>
  <c r="AM374" i="11"/>
  <c r="DY375" i="11"/>
  <c r="DZ375" i="11" s="1"/>
  <c r="AM375" i="11"/>
  <c r="DY376" i="11"/>
  <c r="DZ376" i="11" s="1"/>
  <c r="AM376" i="11"/>
  <c r="DY377" i="11"/>
  <c r="DZ377" i="11" s="1"/>
  <c r="AM377" i="11"/>
  <c r="DY378" i="11"/>
  <c r="DZ378" i="11" s="1"/>
  <c r="AM378" i="11"/>
  <c r="DY379" i="11"/>
  <c r="DZ379" i="11" s="1"/>
  <c r="AM379" i="11"/>
  <c r="DY380" i="11"/>
  <c r="DZ380" i="11" s="1"/>
  <c r="AM380" i="11"/>
  <c r="DY381" i="11"/>
  <c r="DZ381" i="11" s="1"/>
  <c r="AM381" i="11"/>
  <c r="DY382" i="11"/>
  <c r="DZ382" i="11" s="1"/>
  <c r="AM382" i="11"/>
  <c r="DY383" i="11"/>
  <c r="DZ383" i="11" s="1"/>
  <c r="AM383" i="11"/>
  <c r="DY384" i="11"/>
  <c r="DZ384" i="11" s="1"/>
  <c r="AM384" i="11"/>
  <c r="DY27" i="11"/>
  <c r="DZ27" i="11" s="1"/>
  <c r="AM27" i="11"/>
  <c r="DY29" i="11"/>
  <c r="DZ29" i="11" s="1"/>
  <c r="AM29" i="11"/>
  <c r="DY31" i="11"/>
  <c r="DZ31" i="11" s="1"/>
  <c r="AM31" i="11"/>
  <c r="DY34" i="11"/>
  <c r="DZ34" i="11" s="1"/>
  <c r="AM34" i="11"/>
  <c r="DY37" i="11"/>
  <c r="DZ37" i="11" s="1"/>
  <c r="AM37" i="11"/>
  <c r="DY39" i="11"/>
  <c r="DZ39" i="11" s="1"/>
  <c r="AM39" i="11"/>
  <c r="DY41" i="11"/>
  <c r="DZ41" i="11" s="1"/>
  <c r="AM41" i="11"/>
  <c r="DY43" i="11"/>
  <c r="DZ43" i="11" s="1"/>
  <c r="AM43" i="11"/>
  <c r="DY44" i="11"/>
  <c r="DZ44" i="11" s="1"/>
  <c r="AM44" i="11"/>
  <c r="DY45" i="11"/>
  <c r="DZ45" i="11" s="1"/>
  <c r="AM45" i="11"/>
  <c r="DY46" i="11"/>
  <c r="DZ46" i="11" s="1"/>
  <c r="AM46" i="11"/>
  <c r="DY47" i="11"/>
  <c r="DZ47" i="11" s="1"/>
  <c r="AM47" i="11"/>
  <c r="DY48" i="11"/>
  <c r="DZ48" i="11" s="1"/>
  <c r="AM48" i="11"/>
  <c r="DY49" i="11"/>
  <c r="DZ49" i="11" s="1"/>
  <c r="AM49" i="11"/>
  <c r="DY50" i="11"/>
  <c r="DZ50" i="11" s="1"/>
  <c r="AM50" i="11"/>
  <c r="DY51" i="11"/>
  <c r="DZ51" i="11" s="1"/>
  <c r="AM51" i="11"/>
  <c r="DY52" i="11"/>
  <c r="DZ52" i="11" s="1"/>
  <c r="AM52" i="11"/>
  <c r="DY53" i="11"/>
  <c r="DZ53" i="11" s="1"/>
  <c r="AM53" i="11"/>
  <c r="DY54" i="11"/>
  <c r="DZ54" i="11" s="1"/>
  <c r="AM54" i="11"/>
  <c r="DY55" i="11"/>
  <c r="DZ55" i="11" s="1"/>
  <c r="AM55" i="11"/>
  <c r="DY56" i="11"/>
  <c r="DZ56" i="11" s="1"/>
  <c r="AM56" i="11"/>
  <c r="DY57" i="11"/>
  <c r="DZ57" i="11" s="1"/>
  <c r="AM57" i="11"/>
  <c r="DY58" i="11"/>
  <c r="DZ58" i="11" s="1"/>
  <c r="AM58" i="11"/>
  <c r="DY59" i="11"/>
  <c r="DZ59" i="11" s="1"/>
  <c r="AM59" i="11"/>
  <c r="DY60" i="11"/>
  <c r="DZ60" i="11" s="1"/>
  <c r="AM60" i="11"/>
  <c r="DY61" i="11"/>
  <c r="DZ61" i="11" s="1"/>
  <c r="AM61" i="11"/>
  <c r="DY62" i="11"/>
  <c r="DZ62" i="11" s="1"/>
  <c r="AM62" i="11"/>
  <c r="DY63" i="11"/>
  <c r="DZ63" i="11" s="1"/>
  <c r="AM63" i="11"/>
  <c r="DY64" i="11"/>
  <c r="DZ64" i="11" s="1"/>
  <c r="AM64" i="11"/>
  <c r="DY65" i="11"/>
  <c r="DZ65" i="11" s="1"/>
  <c r="AM65" i="11"/>
  <c r="DY66" i="11"/>
  <c r="DZ66" i="11" s="1"/>
  <c r="AM66" i="11"/>
  <c r="DY67" i="11"/>
  <c r="DZ67" i="11" s="1"/>
  <c r="AM67" i="11"/>
  <c r="DY68" i="11"/>
  <c r="DZ68" i="11" s="1"/>
  <c r="AM68" i="11"/>
  <c r="DY69" i="11"/>
  <c r="DZ69" i="11" s="1"/>
  <c r="AM69" i="11"/>
  <c r="DY70" i="11"/>
  <c r="DZ70" i="11" s="1"/>
  <c r="AM70" i="11"/>
  <c r="DY71" i="11"/>
  <c r="DZ71" i="11" s="1"/>
  <c r="AM71" i="11"/>
  <c r="DY72" i="11"/>
  <c r="DZ72" i="11" s="1"/>
  <c r="AM72" i="11"/>
  <c r="DY73" i="11"/>
  <c r="DZ73" i="11" s="1"/>
  <c r="AM73" i="11"/>
  <c r="DY74" i="11"/>
  <c r="DZ74" i="11" s="1"/>
  <c r="AM74" i="11"/>
  <c r="DY75" i="11"/>
  <c r="DZ75" i="11" s="1"/>
  <c r="AM75" i="11"/>
  <c r="DY76" i="11"/>
  <c r="DZ76" i="11" s="1"/>
  <c r="AM76" i="11"/>
  <c r="DY77" i="11"/>
  <c r="DZ77" i="11" s="1"/>
  <c r="AM77" i="11"/>
  <c r="DY78" i="11"/>
  <c r="DZ78" i="11" s="1"/>
  <c r="AM78" i="11"/>
  <c r="DY79" i="11"/>
  <c r="DZ79" i="11" s="1"/>
  <c r="AM79" i="11"/>
  <c r="DY80" i="11"/>
  <c r="DZ80" i="11" s="1"/>
  <c r="AM80" i="11"/>
  <c r="DY81" i="11"/>
  <c r="DZ81" i="11" s="1"/>
  <c r="AM81" i="11"/>
  <c r="DY82" i="11"/>
  <c r="DZ82" i="11" s="1"/>
  <c r="AM82" i="11"/>
  <c r="DY83" i="11"/>
  <c r="DZ83" i="11" s="1"/>
  <c r="AM83" i="11"/>
  <c r="DY84" i="11"/>
  <c r="DZ84" i="11" s="1"/>
  <c r="AM84" i="11"/>
  <c r="DY85" i="11"/>
  <c r="DZ85" i="11" s="1"/>
  <c r="AM85" i="11"/>
  <c r="DY86" i="11"/>
  <c r="DZ86" i="11" s="1"/>
  <c r="AM86" i="11"/>
  <c r="DY87" i="11"/>
  <c r="DZ87" i="11" s="1"/>
  <c r="AM87" i="11"/>
  <c r="DY88" i="11"/>
  <c r="DZ88" i="11" s="1"/>
  <c r="AM88" i="11"/>
  <c r="DY89" i="11"/>
  <c r="DZ89" i="11" s="1"/>
  <c r="AM89" i="11"/>
  <c r="DY90" i="11"/>
  <c r="DZ90" i="11" s="1"/>
  <c r="AM90" i="11"/>
  <c r="DY91" i="11"/>
  <c r="DZ91" i="11" s="1"/>
  <c r="AM91" i="11"/>
  <c r="DY92" i="11"/>
  <c r="DZ92" i="11" s="1"/>
  <c r="AM92" i="11"/>
  <c r="DY93" i="11"/>
  <c r="DZ93" i="11" s="1"/>
  <c r="AM93" i="11"/>
  <c r="DY94" i="11"/>
  <c r="DZ94" i="11" s="1"/>
  <c r="AM94" i="11"/>
  <c r="DY95" i="11"/>
  <c r="DZ95" i="11" s="1"/>
  <c r="AM95" i="11"/>
  <c r="DY96" i="11"/>
  <c r="DZ96" i="11" s="1"/>
  <c r="AM96" i="11"/>
  <c r="DY101" i="11"/>
  <c r="DZ101" i="11" s="1"/>
  <c r="AM101" i="11"/>
  <c r="DY105" i="11"/>
  <c r="DZ105" i="11" s="1"/>
  <c r="AM105" i="11"/>
  <c r="DY109" i="11"/>
  <c r="DZ109" i="11" s="1"/>
  <c r="AM109" i="11"/>
  <c r="DY113" i="11"/>
  <c r="DZ113" i="11" s="1"/>
  <c r="AM113" i="11"/>
  <c r="DY117" i="11"/>
  <c r="DZ117" i="11" s="1"/>
  <c r="AM117" i="11"/>
  <c r="DY121" i="11"/>
  <c r="DZ121" i="11" s="1"/>
  <c r="AM121" i="11"/>
  <c r="DY125" i="11"/>
  <c r="DZ125" i="11" s="1"/>
  <c r="AM125" i="11"/>
  <c r="DY129" i="11"/>
  <c r="DZ129" i="11" s="1"/>
  <c r="AM129" i="11"/>
  <c r="DY133" i="11"/>
  <c r="DZ133" i="11" s="1"/>
  <c r="AM133" i="11"/>
  <c r="DY137" i="11"/>
  <c r="DZ137" i="11" s="1"/>
  <c r="AM137" i="11"/>
  <c r="DY141" i="11"/>
  <c r="DZ141" i="11" s="1"/>
  <c r="AM141" i="11"/>
  <c r="DY145" i="11"/>
  <c r="DZ145" i="11" s="1"/>
  <c r="AM145" i="11"/>
  <c r="DY149" i="11"/>
  <c r="DZ149" i="11" s="1"/>
  <c r="AM149" i="11"/>
  <c r="DY153" i="11"/>
  <c r="DZ153" i="11" s="1"/>
  <c r="AM153" i="11"/>
  <c r="DY157" i="11"/>
  <c r="DZ157" i="11" s="1"/>
  <c r="AM157" i="11"/>
  <c r="DY161" i="11"/>
  <c r="DZ161" i="11" s="1"/>
  <c r="AM161" i="11"/>
  <c r="DY165" i="11"/>
  <c r="DZ165" i="11" s="1"/>
  <c r="AM165" i="11"/>
  <c r="DY386" i="11"/>
  <c r="DZ386" i="11" s="1"/>
  <c r="AM386" i="11"/>
  <c r="DY387" i="11"/>
  <c r="DZ387" i="11" s="1"/>
  <c r="AM387" i="11"/>
  <c r="DY388" i="11"/>
  <c r="DZ388" i="11" s="1"/>
  <c r="AM388" i="11"/>
  <c r="DY389" i="11"/>
  <c r="DZ389" i="11" s="1"/>
  <c r="AM389" i="11"/>
  <c r="DY390" i="11"/>
  <c r="DZ390" i="11" s="1"/>
  <c r="AM390" i="11"/>
  <c r="DY391" i="11"/>
  <c r="DZ391" i="11" s="1"/>
  <c r="AM391" i="11"/>
  <c r="DY392" i="11"/>
  <c r="DZ392" i="11" s="1"/>
  <c r="AM392" i="11"/>
  <c r="DY393" i="11"/>
  <c r="DZ393" i="11" s="1"/>
  <c r="AM393" i="11"/>
  <c r="DY394" i="11"/>
  <c r="DZ394" i="11" s="1"/>
  <c r="AM394" i="11"/>
  <c r="DY395" i="11"/>
  <c r="DZ395" i="11" s="1"/>
  <c r="AM395" i="11"/>
  <c r="DY396" i="11"/>
  <c r="DZ396" i="11" s="1"/>
  <c r="AM396" i="11"/>
  <c r="DY397" i="11"/>
  <c r="DZ397" i="11" s="1"/>
  <c r="AM397" i="11"/>
  <c r="DY398" i="11"/>
  <c r="DZ398" i="11" s="1"/>
  <c r="AM398" i="11"/>
  <c r="DY399" i="11"/>
  <c r="DZ399" i="11" s="1"/>
  <c r="AM399" i="11"/>
  <c r="DY400" i="11"/>
  <c r="DZ400" i="11" s="1"/>
  <c r="AM400" i="11"/>
  <c r="DY401" i="11"/>
  <c r="DZ401" i="11" s="1"/>
  <c r="AM401" i="11"/>
  <c r="DY402" i="11"/>
  <c r="DZ402" i="11" s="1"/>
  <c r="AM402" i="11"/>
  <c r="DY403" i="11"/>
  <c r="DZ403" i="11" s="1"/>
  <c r="AM403" i="11"/>
  <c r="DY404" i="11"/>
  <c r="DZ404" i="11" s="1"/>
  <c r="AM404" i="11"/>
  <c r="DY405" i="11"/>
  <c r="DZ405" i="11" s="1"/>
  <c r="AM405" i="11"/>
  <c r="DY406" i="11"/>
  <c r="DZ406" i="11" s="1"/>
  <c r="AM406" i="11"/>
  <c r="DY407" i="11"/>
  <c r="DZ407" i="11" s="1"/>
  <c r="AM407" i="11"/>
  <c r="DY408" i="11"/>
  <c r="DZ408" i="11" s="1"/>
  <c r="AM408" i="11"/>
  <c r="DY409" i="11"/>
  <c r="DZ409" i="11" s="1"/>
  <c r="AM409" i="11"/>
  <c r="DY410" i="11"/>
  <c r="DZ410" i="11" s="1"/>
  <c r="AM410" i="11"/>
  <c r="DY411" i="11"/>
  <c r="DZ411" i="11" s="1"/>
  <c r="AM411" i="11"/>
  <c r="DY412" i="11"/>
  <c r="DZ412" i="11" s="1"/>
  <c r="AM412" i="11"/>
  <c r="DY413" i="11"/>
  <c r="DZ413" i="11" s="1"/>
  <c r="AM413" i="11"/>
  <c r="DY414" i="11"/>
  <c r="DZ414" i="11" s="1"/>
  <c r="AM414" i="11"/>
  <c r="DY415" i="11"/>
  <c r="DZ415" i="11" s="1"/>
  <c r="AM415" i="11"/>
  <c r="DY416" i="11"/>
  <c r="DZ416" i="11" s="1"/>
  <c r="AM416" i="11"/>
  <c r="DY417" i="11"/>
  <c r="DZ417" i="11" s="1"/>
  <c r="AM417" i="11"/>
  <c r="DY418" i="11"/>
  <c r="DZ418" i="11" s="1"/>
  <c r="AM418" i="11"/>
  <c r="DY419" i="11"/>
  <c r="DZ419" i="11" s="1"/>
  <c r="AM419" i="11"/>
  <c r="DY420" i="11"/>
  <c r="DZ420" i="11" s="1"/>
  <c r="AM420" i="11"/>
  <c r="DY421" i="11"/>
  <c r="DZ421" i="11" s="1"/>
  <c r="AM421" i="11"/>
  <c r="DY422" i="11"/>
  <c r="DZ422" i="11" s="1"/>
  <c r="AM422" i="11"/>
  <c r="DY423" i="11"/>
  <c r="DZ423" i="11" s="1"/>
  <c r="AM423" i="11"/>
  <c r="DY424" i="11"/>
  <c r="DZ424" i="11" s="1"/>
  <c r="AM424" i="11"/>
  <c r="DY425" i="11"/>
  <c r="DZ425" i="11" s="1"/>
  <c r="AM425" i="11"/>
  <c r="DY426" i="11"/>
  <c r="DZ426" i="11" s="1"/>
  <c r="AM426" i="11"/>
  <c r="DY427" i="11"/>
  <c r="DZ427" i="11" s="1"/>
  <c r="AM427" i="11"/>
  <c r="DY428" i="11"/>
  <c r="DZ428" i="11" s="1"/>
  <c r="AM428" i="11"/>
  <c r="DY429" i="11"/>
  <c r="DZ429" i="11" s="1"/>
  <c r="AM429" i="11"/>
  <c r="DY430" i="11"/>
  <c r="DZ430" i="11" s="1"/>
  <c r="AM430" i="11"/>
  <c r="DY431" i="11"/>
  <c r="DZ431" i="11" s="1"/>
  <c r="AM431" i="11"/>
  <c r="DY432" i="11"/>
  <c r="DZ432" i="11" s="1"/>
  <c r="AM432" i="11"/>
  <c r="DY433" i="11"/>
  <c r="DZ433" i="11" s="1"/>
  <c r="AM433" i="11"/>
  <c r="DY434" i="11"/>
  <c r="DZ434" i="11" s="1"/>
  <c r="AM434" i="11"/>
  <c r="DY435" i="11"/>
  <c r="DZ435" i="11" s="1"/>
  <c r="AM435" i="11"/>
  <c r="DY436" i="11"/>
  <c r="DZ436" i="11" s="1"/>
  <c r="AM436" i="11"/>
  <c r="DY437" i="11"/>
  <c r="DZ437" i="11" s="1"/>
  <c r="AM437" i="11"/>
  <c r="DY438" i="11"/>
  <c r="DZ438" i="11" s="1"/>
  <c r="AM438" i="11"/>
  <c r="DY439" i="11"/>
  <c r="DZ439" i="11" s="1"/>
  <c r="AM439" i="11"/>
  <c r="DY440" i="11"/>
  <c r="DZ440" i="11" s="1"/>
  <c r="AM440" i="11"/>
  <c r="DY441" i="11"/>
  <c r="DZ441" i="11" s="1"/>
  <c r="AM441" i="11"/>
  <c r="DY442" i="11"/>
  <c r="DZ442" i="11" s="1"/>
  <c r="AM442" i="11"/>
  <c r="DY443" i="11"/>
  <c r="DZ443" i="11" s="1"/>
  <c r="AM443" i="11"/>
  <c r="DY444" i="11"/>
  <c r="DZ444" i="11" s="1"/>
  <c r="AM444" i="11"/>
  <c r="DY445" i="11"/>
  <c r="DZ445" i="11" s="1"/>
  <c r="AM445" i="11"/>
  <c r="DY446" i="11"/>
  <c r="DZ446" i="11" s="1"/>
  <c r="AM446" i="11"/>
  <c r="DY447" i="11"/>
  <c r="DZ447" i="11" s="1"/>
  <c r="AM447" i="11"/>
  <c r="DY448" i="11"/>
  <c r="DZ448" i="11" s="1"/>
  <c r="AM448" i="11"/>
  <c r="DY449" i="11"/>
  <c r="DZ449" i="11" s="1"/>
  <c r="AM449" i="11"/>
  <c r="DY450" i="11"/>
  <c r="DZ450" i="11" s="1"/>
  <c r="AM450" i="11"/>
  <c r="DY451" i="11"/>
  <c r="DZ451" i="11" s="1"/>
  <c r="AM451" i="11"/>
  <c r="DY452" i="11"/>
  <c r="DZ452" i="11" s="1"/>
  <c r="AM452" i="11"/>
  <c r="DY453" i="11"/>
  <c r="DZ453" i="11" s="1"/>
  <c r="AM453" i="11"/>
  <c r="DY454" i="11"/>
  <c r="DZ454" i="11" s="1"/>
  <c r="AM454" i="11"/>
  <c r="DY455" i="11"/>
  <c r="DZ455" i="11" s="1"/>
  <c r="AM455" i="11"/>
  <c r="DY456" i="11"/>
  <c r="DZ456" i="11" s="1"/>
  <c r="AM456" i="11"/>
  <c r="DY28" i="11"/>
  <c r="DZ28" i="11" s="1"/>
  <c r="AM28" i="11"/>
  <c r="DY30" i="11"/>
  <c r="DZ30" i="11" s="1"/>
  <c r="AM30" i="11"/>
  <c r="DY32" i="11"/>
  <c r="DZ32" i="11" s="1"/>
  <c r="AM32" i="11"/>
  <c r="DY33" i="11"/>
  <c r="DZ33" i="11" s="1"/>
  <c r="AM33" i="11"/>
  <c r="DY35" i="11"/>
  <c r="DZ35" i="11" s="1"/>
  <c r="AM35" i="11"/>
  <c r="DY36" i="11"/>
  <c r="DZ36" i="11" s="1"/>
  <c r="AM36" i="11"/>
  <c r="DY38" i="11"/>
  <c r="DZ38" i="11" s="1"/>
  <c r="AM38" i="11"/>
  <c r="DY40" i="11"/>
  <c r="DZ40" i="11" s="1"/>
  <c r="AM40" i="11"/>
  <c r="DY42" i="11"/>
  <c r="DZ42" i="11" s="1"/>
  <c r="AM42" i="11"/>
  <c r="DY98" i="11"/>
  <c r="DZ98" i="11" s="1"/>
  <c r="AM98" i="11"/>
  <c r="DY102" i="11"/>
  <c r="DZ102" i="11" s="1"/>
  <c r="AM102" i="11"/>
  <c r="DY106" i="11"/>
  <c r="DZ106" i="11" s="1"/>
  <c r="AM106" i="11"/>
  <c r="DY110" i="11"/>
  <c r="DZ110" i="11" s="1"/>
  <c r="AM110" i="11"/>
  <c r="DY114" i="11"/>
  <c r="DZ114" i="11" s="1"/>
  <c r="AM114" i="11"/>
  <c r="DY118" i="11"/>
  <c r="DZ118" i="11" s="1"/>
  <c r="AM118" i="11"/>
  <c r="DY122" i="11"/>
  <c r="DZ122" i="11" s="1"/>
  <c r="AM122" i="11"/>
  <c r="DY126" i="11"/>
  <c r="DZ126" i="11" s="1"/>
  <c r="AM126" i="11"/>
  <c r="DY130" i="11"/>
  <c r="DZ130" i="11" s="1"/>
  <c r="AM130" i="11"/>
  <c r="DY134" i="11"/>
  <c r="DZ134" i="11" s="1"/>
  <c r="AM134" i="11"/>
  <c r="DY138" i="11"/>
  <c r="DZ138" i="11" s="1"/>
  <c r="AM138" i="11"/>
  <c r="DY142" i="11"/>
  <c r="DZ142" i="11" s="1"/>
  <c r="AM142" i="11"/>
  <c r="DY146" i="11"/>
  <c r="DZ146" i="11" s="1"/>
  <c r="AM146" i="11"/>
  <c r="DY150" i="11"/>
  <c r="DZ150" i="11" s="1"/>
  <c r="AM150" i="11"/>
  <c r="DY154" i="11"/>
  <c r="DZ154" i="11" s="1"/>
  <c r="AM154" i="11"/>
  <c r="DY158" i="11"/>
  <c r="DZ158" i="11" s="1"/>
  <c r="AM158" i="11"/>
  <c r="DY162" i="11"/>
  <c r="DZ162" i="11" s="1"/>
  <c r="AM162" i="11"/>
  <c r="DY166" i="11"/>
  <c r="DZ166" i="11" s="1"/>
  <c r="AM166" i="11"/>
  <c r="DY170" i="11"/>
  <c r="DZ170" i="11" s="1"/>
  <c r="AM170" i="11"/>
  <c r="DY171" i="11"/>
  <c r="DZ171" i="11" s="1"/>
  <c r="AM171" i="11"/>
  <c r="DY172" i="11"/>
  <c r="DZ172" i="11" s="1"/>
  <c r="AM172" i="11"/>
  <c r="DY173" i="11"/>
  <c r="DZ173" i="11" s="1"/>
  <c r="AM173" i="11"/>
  <c r="DY174" i="11"/>
  <c r="DZ174" i="11" s="1"/>
  <c r="AM174" i="11"/>
  <c r="DY175" i="11"/>
  <c r="DZ175" i="11" s="1"/>
  <c r="AM175" i="11"/>
  <c r="DY176" i="11"/>
  <c r="DZ176" i="11" s="1"/>
  <c r="AM176" i="11"/>
  <c r="DY177" i="11"/>
  <c r="DZ177" i="11" s="1"/>
  <c r="AM177" i="11"/>
  <c r="DY178" i="11"/>
  <c r="DZ178" i="11" s="1"/>
  <c r="AM178" i="11"/>
  <c r="DY179" i="11"/>
  <c r="DZ179" i="11" s="1"/>
  <c r="AM179" i="11"/>
  <c r="DY180" i="11"/>
  <c r="DZ180" i="11" s="1"/>
  <c r="AM180" i="11"/>
  <c r="DY181" i="11"/>
  <c r="DZ181" i="11" s="1"/>
  <c r="AM181" i="11"/>
  <c r="DY182" i="11"/>
  <c r="DZ182" i="11" s="1"/>
  <c r="AM182" i="11"/>
  <c r="DY183" i="11"/>
  <c r="DZ183" i="11" s="1"/>
  <c r="AM183" i="11"/>
  <c r="DY184" i="11"/>
  <c r="DZ184" i="11" s="1"/>
  <c r="AM184" i="11"/>
  <c r="DY185" i="11"/>
  <c r="DZ185" i="11" s="1"/>
  <c r="AM185" i="11"/>
  <c r="DY186" i="11"/>
  <c r="DZ186" i="11" s="1"/>
  <c r="AM186" i="11"/>
  <c r="DY187" i="11"/>
  <c r="DZ187" i="11" s="1"/>
  <c r="AM187" i="11"/>
  <c r="DY188" i="11"/>
  <c r="DZ188" i="11" s="1"/>
  <c r="AM188" i="11"/>
  <c r="DY189" i="11"/>
  <c r="DZ189" i="11" s="1"/>
  <c r="AM189" i="11"/>
  <c r="DY190" i="11"/>
  <c r="DZ190" i="11" s="1"/>
  <c r="AM190" i="11"/>
  <c r="DY191" i="11"/>
  <c r="DZ191" i="11" s="1"/>
  <c r="AM191" i="11"/>
  <c r="DY192" i="11"/>
  <c r="DZ192" i="11" s="1"/>
  <c r="AM192" i="11"/>
  <c r="DY193" i="11"/>
  <c r="DZ193" i="11" s="1"/>
  <c r="AM193" i="11"/>
  <c r="DY194" i="11"/>
  <c r="DZ194" i="11" s="1"/>
  <c r="AM194" i="11"/>
  <c r="DY195" i="11"/>
  <c r="DZ195" i="11" s="1"/>
  <c r="AM195" i="11"/>
  <c r="DY196" i="11"/>
  <c r="DZ196" i="11" s="1"/>
  <c r="AM196" i="11"/>
  <c r="DY197" i="11"/>
  <c r="DZ197" i="11" s="1"/>
  <c r="AM197" i="11"/>
  <c r="DY198" i="11"/>
  <c r="DZ198" i="11" s="1"/>
  <c r="AM198" i="11"/>
  <c r="DY199" i="11"/>
  <c r="DZ199" i="11" s="1"/>
  <c r="AM199" i="11"/>
  <c r="DY200" i="11"/>
  <c r="DZ200" i="11" s="1"/>
  <c r="AM200" i="11"/>
  <c r="DY201" i="11"/>
  <c r="DZ201" i="11" s="1"/>
  <c r="AM201" i="11"/>
  <c r="DY202" i="11"/>
  <c r="DZ202" i="11" s="1"/>
  <c r="AM202" i="11"/>
  <c r="DY203" i="11"/>
  <c r="DZ203" i="11" s="1"/>
  <c r="AM203" i="11"/>
  <c r="DY204" i="11"/>
  <c r="DZ204" i="11" s="1"/>
  <c r="AM204" i="11"/>
  <c r="DY205" i="11"/>
  <c r="DZ205" i="11" s="1"/>
  <c r="AM205" i="11"/>
  <c r="DY206" i="11"/>
  <c r="DZ206" i="11" s="1"/>
  <c r="AM206" i="11"/>
  <c r="DY207" i="11"/>
  <c r="DZ207" i="11" s="1"/>
  <c r="AM207" i="11"/>
  <c r="DY208" i="11"/>
  <c r="DZ208" i="11" s="1"/>
  <c r="AM208" i="11"/>
  <c r="DY209" i="11"/>
  <c r="DZ209" i="11" s="1"/>
  <c r="AM209" i="11"/>
  <c r="DY210" i="11"/>
  <c r="DZ210" i="11" s="1"/>
  <c r="AM210" i="11"/>
  <c r="DY211" i="11"/>
  <c r="DZ211" i="11" s="1"/>
  <c r="AM211" i="11"/>
  <c r="DY212" i="11"/>
  <c r="DZ212" i="11" s="1"/>
  <c r="AM212" i="11"/>
  <c r="DY213" i="11"/>
  <c r="DZ213" i="11" s="1"/>
  <c r="AM213" i="11"/>
  <c r="DY214" i="11"/>
  <c r="DZ214" i="11" s="1"/>
  <c r="AM214" i="11"/>
  <c r="DY215" i="11"/>
  <c r="DZ215" i="11" s="1"/>
  <c r="AM215" i="11"/>
  <c r="DY216" i="11"/>
  <c r="DZ216" i="11" s="1"/>
  <c r="AM216" i="11"/>
  <c r="DY217" i="11"/>
  <c r="DZ217" i="11" s="1"/>
  <c r="AM217" i="11"/>
  <c r="DY218" i="11"/>
  <c r="DZ218" i="11" s="1"/>
  <c r="AM218" i="11"/>
  <c r="DY219" i="11"/>
  <c r="DZ219" i="11" s="1"/>
  <c r="AM219" i="11"/>
  <c r="DY220" i="11"/>
  <c r="DZ220" i="11" s="1"/>
  <c r="AM220" i="11"/>
  <c r="DY221" i="11"/>
  <c r="DZ221" i="11" s="1"/>
  <c r="AM221" i="11"/>
  <c r="DY222" i="11"/>
  <c r="DZ222" i="11" s="1"/>
  <c r="AM222" i="11"/>
  <c r="DY223" i="11"/>
  <c r="DZ223" i="11" s="1"/>
  <c r="AM223" i="11"/>
  <c r="DY224" i="11"/>
  <c r="DZ224" i="11" s="1"/>
  <c r="AM224" i="11"/>
  <c r="DY225" i="11"/>
  <c r="DZ225" i="11" s="1"/>
  <c r="AM225" i="11"/>
  <c r="DY226" i="11"/>
  <c r="DZ226" i="11" s="1"/>
  <c r="AM226" i="11"/>
  <c r="DY227" i="11"/>
  <c r="DZ227" i="11" s="1"/>
  <c r="AM227" i="11"/>
  <c r="DY228" i="11"/>
  <c r="DZ228" i="11" s="1"/>
  <c r="AM228" i="11"/>
  <c r="DY229" i="11"/>
  <c r="DZ229" i="11" s="1"/>
  <c r="AM229" i="11"/>
  <c r="DY230" i="11"/>
  <c r="DZ230" i="11" s="1"/>
  <c r="AM230" i="11"/>
  <c r="DY231" i="11"/>
  <c r="DZ231" i="11" s="1"/>
  <c r="AM231" i="11"/>
  <c r="DY232" i="11"/>
  <c r="DZ232" i="11" s="1"/>
  <c r="AM232" i="11"/>
  <c r="DY233" i="11"/>
  <c r="DZ233" i="11" s="1"/>
  <c r="AM233" i="11"/>
  <c r="DY234" i="11"/>
  <c r="DZ234" i="11" s="1"/>
  <c r="AM234" i="11"/>
  <c r="DY235" i="11"/>
  <c r="DZ235" i="11" s="1"/>
  <c r="AM235" i="11"/>
  <c r="DY236" i="11"/>
  <c r="DZ236" i="11" s="1"/>
  <c r="AM236" i="11"/>
  <c r="DY237" i="11"/>
  <c r="DZ237" i="11" s="1"/>
  <c r="AM237" i="11"/>
  <c r="DY238" i="11"/>
  <c r="DZ238" i="11" s="1"/>
  <c r="AM238" i="11"/>
  <c r="DY239" i="11"/>
  <c r="DZ239" i="11" s="1"/>
  <c r="AM239" i="11"/>
  <c r="DY240" i="11"/>
  <c r="DZ240" i="11" s="1"/>
  <c r="AM240" i="11"/>
  <c r="DY458" i="11"/>
  <c r="DZ458" i="11" s="1"/>
  <c r="AM458" i="11"/>
  <c r="DY459" i="11"/>
  <c r="DZ459" i="11" s="1"/>
  <c r="AM459" i="11"/>
  <c r="DY460" i="11"/>
  <c r="DZ460" i="11" s="1"/>
  <c r="AM460" i="11"/>
  <c r="DY461" i="11"/>
  <c r="DZ461" i="11" s="1"/>
  <c r="AM461" i="11"/>
  <c r="DY462" i="11"/>
  <c r="DZ462" i="11" s="1"/>
  <c r="AM462" i="11"/>
  <c r="DY463" i="11"/>
  <c r="DZ463" i="11" s="1"/>
  <c r="AM463" i="11"/>
  <c r="DY464" i="11"/>
  <c r="DZ464" i="11" s="1"/>
  <c r="AM464" i="11"/>
  <c r="DY465" i="11"/>
  <c r="DZ465" i="11" s="1"/>
  <c r="AM465" i="11"/>
  <c r="DY466" i="11"/>
  <c r="DZ466" i="11" s="1"/>
  <c r="AM466" i="11"/>
  <c r="DY467" i="11"/>
  <c r="DZ467" i="11" s="1"/>
  <c r="AM467" i="11"/>
  <c r="DY468" i="11"/>
  <c r="DZ468" i="11" s="1"/>
  <c r="AM468" i="11"/>
  <c r="DY469" i="11"/>
  <c r="DZ469" i="11" s="1"/>
  <c r="AM469" i="11"/>
  <c r="DY470" i="11"/>
  <c r="DZ470" i="11" s="1"/>
  <c r="AM470" i="11"/>
  <c r="DY471" i="11"/>
  <c r="DZ471" i="11" s="1"/>
  <c r="AM471" i="11"/>
  <c r="DY472" i="11"/>
  <c r="DZ472" i="11" s="1"/>
  <c r="AM472" i="11"/>
  <c r="DY473" i="11"/>
  <c r="DZ473" i="11" s="1"/>
  <c r="AM473" i="11"/>
  <c r="DY474" i="11"/>
  <c r="DZ474" i="11" s="1"/>
  <c r="AM474" i="11"/>
  <c r="DY475" i="11"/>
  <c r="DZ475" i="11" s="1"/>
  <c r="AM475" i="11"/>
  <c r="DY476" i="11"/>
  <c r="DZ476" i="11" s="1"/>
  <c r="AM476" i="11"/>
  <c r="DY477" i="11"/>
  <c r="DZ477" i="11" s="1"/>
  <c r="AM477" i="11"/>
  <c r="DY478" i="11"/>
  <c r="DZ478" i="11" s="1"/>
  <c r="AM478" i="11"/>
  <c r="DY479" i="11"/>
  <c r="DZ479" i="11" s="1"/>
  <c r="AM479" i="11"/>
  <c r="DY480" i="11"/>
  <c r="DZ480" i="11" s="1"/>
  <c r="AM480" i="11"/>
  <c r="DY481" i="11"/>
  <c r="DZ481" i="11" s="1"/>
  <c r="AM481" i="11"/>
  <c r="DY482" i="11"/>
  <c r="DZ482" i="11" s="1"/>
  <c r="AM482" i="11"/>
  <c r="DY483" i="11"/>
  <c r="DZ483" i="11" s="1"/>
  <c r="AM483" i="11"/>
  <c r="DY484" i="11"/>
  <c r="DZ484" i="11" s="1"/>
  <c r="AM484" i="11"/>
  <c r="DY485" i="11"/>
  <c r="DZ485" i="11" s="1"/>
  <c r="AM485" i="11"/>
  <c r="DY486" i="11"/>
  <c r="DZ486" i="11" s="1"/>
  <c r="AM486" i="11"/>
  <c r="DY487" i="11"/>
  <c r="DZ487" i="11" s="1"/>
  <c r="AM487" i="11"/>
  <c r="DY488" i="11"/>
  <c r="DZ488" i="11" s="1"/>
  <c r="AM488" i="11"/>
  <c r="DY489" i="11"/>
  <c r="DZ489" i="11" s="1"/>
  <c r="AM489" i="11"/>
  <c r="DY490" i="11"/>
  <c r="DZ490" i="11" s="1"/>
  <c r="AM490" i="11"/>
  <c r="DY491" i="11"/>
  <c r="DZ491" i="11" s="1"/>
  <c r="AM491" i="11"/>
  <c r="DY492" i="11"/>
  <c r="DZ492" i="11" s="1"/>
  <c r="AM492" i="11"/>
  <c r="DY493" i="11"/>
  <c r="DZ493" i="11" s="1"/>
  <c r="AM493" i="11"/>
  <c r="DY494" i="11"/>
  <c r="DZ494" i="11" s="1"/>
  <c r="AM494" i="11"/>
  <c r="DY495" i="11"/>
  <c r="DZ495" i="11" s="1"/>
  <c r="AM495" i="11"/>
  <c r="DY496" i="11"/>
  <c r="DZ496" i="11" s="1"/>
  <c r="AM496" i="11"/>
  <c r="DY497" i="11"/>
  <c r="DZ497" i="11" s="1"/>
  <c r="AM497" i="11"/>
  <c r="DY498" i="11"/>
  <c r="DZ498" i="11" s="1"/>
  <c r="AM498" i="11"/>
  <c r="DY499" i="11"/>
  <c r="DZ499" i="11" s="1"/>
  <c r="AM499" i="11"/>
  <c r="DY500" i="11"/>
  <c r="DZ500" i="11" s="1"/>
  <c r="AM500" i="11"/>
  <c r="DY501" i="11"/>
  <c r="DZ501" i="11" s="1"/>
  <c r="AM501" i="11"/>
  <c r="DY502" i="11"/>
  <c r="DZ502" i="11" s="1"/>
  <c r="AM502" i="11"/>
  <c r="DY503" i="11"/>
  <c r="DZ503" i="11" s="1"/>
  <c r="AM503" i="11"/>
  <c r="DY504" i="11"/>
  <c r="DZ504" i="11" s="1"/>
  <c r="AM504" i="11"/>
  <c r="DY505" i="11"/>
  <c r="DZ505" i="11" s="1"/>
  <c r="AM505" i="11"/>
  <c r="DY506" i="11"/>
  <c r="DZ506" i="11" s="1"/>
  <c r="AM506" i="11"/>
  <c r="DY507" i="11"/>
  <c r="DZ507" i="11" s="1"/>
  <c r="AM507" i="11"/>
  <c r="DY508" i="11"/>
  <c r="DZ508" i="11" s="1"/>
  <c r="AM508" i="11"/>
  <c r="DY509" i="11"/>
  <c r="DZ509" i="11" s="1"/>
  <c r="AM509" i="11"/>
  <c r="DY510" i="11"/>
  <c r="DZ510" i="11" s="1"/>
  <c r="AM510" i="11"/>
  <c r="DY511" i="11"/>
  <c r="DZ511" i="11" s="1"/>
  <c r="AM511" i="11"/>
  <c r="DY512" i="11"/>
  <c r="DZ512" i="11" s="1"/>
  <c r="AM512" i="11"/>
  <c r="DY513" i="11"/>
  <c r="DZ513" i="11" s="1"/>
  <c r="AM513" i="11"/>
  <c r="DY514" i="11"/>
  <c r="DZ514" i="11" s="1"/>
  <c r="AM514" i="11"/>
  <c r="DY515" i="11"/>
  <c r="DZ515" i="11" s="1"/>
  <c r="AM515" i="11"/>
  <c r="DY516" i="11"/>
  <c r="DZ516" i="11" s="1"/>
  <c r="AM516" i="11"/>
  <c r="DY517" i="11"/>
  <c r="DZ517" i="11" s="1"/>
  <c r="AM517" i="11"/>
  <c r="DY518" i="11"/>
  <c r="DZ518" i="11" s="1"/>
  <c r="AM518" i="11"/>
  <c r="DY519" i="11"/>
  <c r="DZ519" i="11" s="1"/>
  <c r="AM519" i="11"/>
  <c r="DY520" i="11"/>
  <c r="DZ520" i="11" s="1"/>
  <c r="AM520" i="11"/>
  <c r="DY521" i="11"/>
  <c r="DZ521" i="11" s="1"/>
  <c r="AM521" i="11"/>
  <c r="DY522" i="11"/>
  <c r="DZ522" i="11" s="1"/>
  <c r="AM522" i="11"/>
  <c r="DY523" i="11"/>
  <c r="DZ523" i="11" s="1"/>
  <c r="AM523" i="11"/>
  <c r="DY524" i="11"/>
  <c r="DZ524" i="11" s="1"/>
  <c r="AM524" i="11"/>
  <c r="DY525" i="11"/>
  <c r="DZ525" i="11" s="1"/>
  <c r="AM525" i="11"/>
  <c r="DY526" i="11"/>
  <c r="DZ526" i="11" s="1"/>
  <c r="AM526" i="11"/>
  <c r="DY527" i="11"/>
  <c r="DZ527" i="11" s="1"/>
  <c r="AM527" i="11"/>
  <c r="DY528" i="11"/>
  <c r="DZ528" i="11" s="1"/>
  <c r="AM528" i="11"/>
  <c r="BN26" i="11"/>
  <c r="BO26" i="11" s="1"/>
  <c r="AU26" i="11"/>
  <c r="AV26" i="11" s="1"/>
  <c r="BN314" i="11"/>
  <c r="BO314" i="11" s="1"/>
  <c r="AU314" i="11"/>
  <c r="AV314" i="11" s="1"/>
  <c r="BX314" i="11" s="1"/>
  <c r="BN386" i="11"/>
  <c r="BO386" i="11" s="1"/>
  <c r="AU386" i="11"/>
  <c r="AV386" i="11" s="1"/>
  <c r="BN170" i="11"/>
  <c r="BO170" i="11" s="1"/>
  <c r="AU170" i="11"/>
  <c r="AV170" i="11" s="1"/>
  <c r="DB170" i="11" s="1"/>
  <c r="ES170" i="11" s="1"/>
  <c r="AH170" i="11" s="1"/>
  <c r="BN242" i="11"/>
  <c r="BO242" i="11" s="1"/>
  <c r="AU242" i="11"/>
  <c r="AV242" i="11" s="1"/>
  <c r="BX242" i="11" s="1"/>
  <c r="AU98" i="11"/>
  <c r="AV98" i="11" s="1"/>
  <c r="AY98" i="11" s="1"/>
  <c r="CW98" i="11" s="1"/>
  <c r="AE98" i="11" s="1"/>
  <c r="BN98" i="11"/>
  <c r="BO98" i="11" s="1"/>
  <c r="BN458" i="11"/>
  <c r="BO458" i="11" s="1"/>
  <c r="AU458" i="11"/>
  <c r="AV458" i="11" s="1"/>
  <c r="DB458" i="11" s="1"/>
  <c r="ES458" i="11" s="1"/>
  <c r="AH458" i="11" s="1"/>
  <c r="BF42" i="11"/>
  <c r="BG51" i="11"/>
  <c r="BF31" i="11"/>
  <c r="BF38" i="11"/>
  <c r="BG43" i="11"/>
  <c r="BF49" i="11"/>
  <c r="BF62" i="11"/>
  <c r="BF26" i="11"/>
  <c r="BG27" i="11"/>
  <c r="BG28" i="11"/>
  <c r="BF30" i="11"/>
  <c r="BG36" i="11"/>
  <c r="BF76" i="11"/>
  <c r="BF188" i="11"/>
  <c r="BF162" i="11"/>
  <c r="BF159" i="11"/>
  <c r="BF150" i="11"/>
  <c r="BF314" i="11"/>
  <c r="BF172" i="11"/>
  <c r="BH172" i="11" s="1"/>
  <c r="BI172" i="11" s="1"/>
  <c r="BF151" i="11"/>
  <c r="BF203" i="11"/>
  <c r="BF161" i="11"/>
  <c r="BF158" i="11"/>
  <c r="BH158" i="11" s="1"/>
  <c r="BI158" i="11" s="1"/>
  <c r="BF146" i="11"/>
  <c r="BF142" i="11"/>
  <c r="BF74" i="11"/>
  <c r="BF71" i="11"/>
  <c r="BF63" i="11"/>
  <c r="BF143" i="11"/>
  <c r="BF78" i="11"/>
  <c r="BF73" i="11"/>
  <c r="BF54" i="11"/>
  <c r="BF46" i="11"/>
  <c r="BF41" i="11"/>
  <c r="BF138" i="11"/>
  <c r="BH138" i="11" s="1"/>
  <c r="BI138" i="11" s="1"/>
  <c r="BF136" i="11"/>
  <c r="BF81" i="11"/>
  <c r="BF79" i="11"/>
  <c r="BF66" i="11"/>
  <c r="BF58" i="11"/>
  <c r="BF55" i="11"/>
  <c r="BF47" i="11"/>
  <c r="BF34" i="11"/>
  <c r="BF91" i="11"/>
  <c r="BF57" i="11"/>
  <c r="BF70" i="11"/>
  <c r="BG282" i="11"/>
  <c r="BG195" i="11"/>
  <c r="BG167" i="11"/>
  <c r="BG254" i="11"/>
  <c r="BG307" i="11"/>
  <c r="BH307" i="11" s="1"/>
  <c r="BI307" i="11" s="1"/>
  <c r="BG246" i="11"/>
  <c r="BG182" i="11"/>
  <c r="BG165" i="11"/>
  <c r="BG135" i="11"/>
  <c r="BG120" i="11"/>
  <c r="BG75" i="11"/>
  <c r="BG72" i="11"/>
  <c r="BG64" i="11"/>
  <c r="BG108" i="11"/>
  <c r="BG107" i="11"/>
  <c r="BG105" i="11"/>
  <c r="BG100" i="11"/>
  <c r="BH100" i="11" s="1"/>
  <c r="BI100" i="11" s="1"/>
  <c r="BG99" i="11"/>
  <c r="BG76" i="11"/>
  <c r="BG57" i="11"/>
  <c r="BG52" i="11"/>
  <c r="BH52" i="11" s="1"/>
  <c r="BI52" i="11" s="1"/>
  <c r="BG44" i="11"/>
  <c r="BG32" i="11"/>
  <c r="BG139" i="11"/>
  <c r="BG133" i="11"/>
  <c r="BG116" i="11"/>
  <c r="BG115" i="11"/>
  <c r="BG113" i="11"/>
  <c r="BG67" i="11"/>
  <c r="BG59" i="11"/>
  <c r="BG56" i="11"/>
  <c r="BG48" i="11"/>
  <c r="BG35" i="11"/>
  <c r="BG124" i="11"/>
  <c r="BG123" i="11"/>
  <c r="BG121" i="11"/>
  <c r="BG112" i="11"/>
  <c r="BG104" i="11"/>
  <c r="BG92" i="11"/>
  <c r="BF27" i="11"/>
  <c r="BG33" i="11"/>
  <c r="BF39" i="11"/>
  <c r="BG40" i="11"/>
  <c r="BF50" i="11"/>
  <c r="BG68" i="11"/>
  <c r="BH68" i="11" s="1"/>
  <c r="BI68" i="11" s="1"/>
  <c r="BG41" i="11"/>
  <c r="BG73" i="11"/>
  <c r="BF65" i="11"/>
  <c r="BG60" i="11"/>
  <c r="BG49" i="11"/>
  <c r="BG65" i="11"/>
  <c r="BF33" i="11"/>
  <c r="BF90" i="11"/>
  <c r="BH90" i="11" s="1"/>
  <c r="BI90" i="11" s="1"/>
  <c r="BF28" i="11"/>
  <c r="BG30" i="11"/>
  <c r="BF36" i="11"/>
  <c r="BG38" i="11"/>
  <c r="BH38" i="11" s="1"/>
  <c r="BI38" i="11" s="1"/>
  <c r="BF44" i="11"/>
  <c r="BG46" i="11"/>
  <c r="BF52" i="11"/>
  <c r="BG54" i="11"/>
  <c r="BH54" i="11" s="1"/>
  <c r="BI54" i="11" s="1"/>
  <c r="BF60" i="11"/>
  <c r="BG62" i="11"/>
  <c r="BF68" i="11"/>
  <c r="BG70" i="11"/>
  <c r="BH70" i="11" s="1"/>
  <c r="BI70" i="11" s="1"/>
  <c r="BG78" i="11"/>
  <c r="BG84" i="11"/>
  <c r="BG85" i="11"/>
  <c r="BG89" i="11"/>
  <c r="BG98" i="11"/>
  <c r="BG106" i="11"/>
  <c r="BG114" i="11"/>
  <c r="BG122" i="11"/>
  <c r="BG137" i="11"/>
  <c r="BG140" i="11"/>
  <c r="BG164" i="11"/>
  <c r="BG179" i="11"/>
  <c r="BG217" i="11"/>
  <c r="BG240" i="11"/>
  <c r="BH240" i="11" s="1"/>
  <c r="BI240" i="11" s="1"/>
  <c r="BG93" i="11"/>
  <c r="BF527" i="11"/>
  <c r="BF525" i="11"/>
  <c r="BF523" i="11"/>
  <c r="BF521" i="11"/>
  <c r="BF519" i="11"/>
  <c r="BF517" i="11"/>
  <c r="BF515" i="11"/>
  <c r="BF513" i="11"/>
  <c r="BF511" i="11"/>
  <c r="BH511" i="11" s="1"/>
  <c r="BI511" i="11" s="1"/>
  <c r="BF509" i="11"/>
  <c r="BF507" i="11"/>
  <c r="BF512" i="11"/>
  <c r="BF504" i="11"/>
  <c r="BH504" i="11" s="1"/>
  <c r="BI504" i="11" s="1"/>
  <c r="BF502" i="11"/>
  <c r="BF500" i="11"/>
  <c r="BF498" i="11"/>
  <c r="BF496" i="11"/>
  <c r="BF494" i="11"/>
  <c r="BF492" i="11"/>
  <c r="BF506" i="11"/>
  <c r="BF510" i="11"/>
  <c r="BF508" i="11"/>
  <c r="BF505" i="11"/>
  <c r="BF503" i="11"/>
  <c r="BF501" i="11"/>
  <c r="BF499" i="11"/>
  <c r="BF497" i="11"/>
  <c r="BH497" i="11" s="1"/>
  <c r="BI497" i="11" s="1"/>
  <c r="BF495" i="11"/>
  <c r="BF493" i="11"/>
  <c r="BF491" i="11"/>
  <c r="BF524" i="11"/>
  <c r="BF518" i="11"/>
  <c r="BF520" i="11"/>
  <c r="BH520" i="11" s="1"/>
  <c r="BI520" i="11" s="1"/>
  <c r="BF516" i="11"/>
  <c r="BF485" i="11"/>
  <c r="BF522" i="11"/>
  <c r="BF490" i="11"/>
  <c r="BF526" i="11"/>
  <c r="BF484" i="11"/>
  <c r="BH484" i="11" s="1"/>
  <c r="BI484" i="11" s="1"/>
  <c r="BF477" i="11"/>
  <c r="BF476" i="11"/>
  <c r="BF475" i="11"/>
  <c r="BF471" i="11"/>
  <c r="BH471" i="11" s="1"/>
  <c r="BI471" i="11" s="1"/>
  <c r="BF469" i="11"/>
  <c r="BF467" i="11"/>
  <c r="BF465" i="11"/>
  <c r="BF463" i="11"/>
  <c r="BF461" i="11"/>
  <c r="BF459" i="11"/>
  <c r="BH459" i="11" s="1"/>
  <c r="BI459" i="11" s="1"/>
  <c r="BF479" i="11"/>
  <c r="BF478" i="11"/>
  <c r="BF474" i="11"/>
  <c r="BF472" i="11"/>
  <c r="BF456" i="11"/>
  <c r="BF454" i="11"/>
  <c r="BF452" i="11"/>
  <c r="BF450" i="11"/>
  <c r="BF448" i="11"/>
  <c r="BF446" i="11"/>
  <c r="BF444" i="11"/>
  <c r="BF442" i="11"/>
  <c r="BF440" i="11"/>
  <c r="BF438" i="11"/>
  <c r="BF436" i="11"/>
  <c r="BF514" i="11"/>
  <c r="BH514" i="11" s="1"/>
  <c r="BI514" i="11" s="1"/>
  <c r="BF488" i="11"/>
  <c r="BF473" i="11"/>
  <c r="BH473" i="11" s="1"/>
  <c r="BI473" i="11" s="1"/>
  <c r="BF470" i="11"/>
  <c r="BF468" i="11"/>
  <c r="BF466" i="11"/>
  <c r="BF464" i="11"/>
  <c r="BF462" i="11"/>
  <c r="BF460" i="11"/>
  <c r="BF458" i="11"/>
  <c r="BF483" i="11"/>
  <c r="BF435" i="11"/>
  <c r="BF433" i="11"/>
  <c r="BF431" i="11"/>
  <c r="BF429" i="11"/>
  <c r="BF427" i="11"/>
  <c r="BF425" i="11"/>
  <c r="BH425" i="11" s="1"/>
  <c r="BI425" i="11" s="1"/>
  <c r="BF423" i="11"/>
  <c r="BF421" i="11"/>
  <c r="BH421" i="11" s="1"/>
  <c r="BI421" i="11" s="1"/>
  <c r="BF419" i="11"/>
  <c r="BF417" i="11"/>
  <c r="BF415" i="11"/>
  <c r="BF413" i="11"/>
  <c r="BF411" i="11"/>
  <c r="BF409" i="11"/>
  <c r="BF486" i="11"/>
  <c r="BF482" i="11"/>
  <c r="BF481" i="11"/>
  <c r="BF449" i="11"/>
  <c r="BH449" i="11" s="1"/>
  <c r="BI449" i="11" s="1"/>
  <c r="BF441" i="11"/>
  <c r="BF528" i="11"/>
  <c r="BH528" i="11" s="1"/>
  <c r="BI528" i="11" s="1"/>
  <c r="BF487" i="11"/>
  <c r="BF453" i="11"/>
  <c r="BH453" i="11" s="1"/>
  <c r="BI453" i="11" s="1"/>
  <c r="BF445" i="11"/>
  <c r="BF451" i="11"/>
  <c r="BH451" i="11" s="1"/>
  <c r="BI451" i="11" s="1"/>
  <c r="BF439" i="11"/>
  <c r="BF424" i="11"/>
  <c r="BH424" i="11" s="1"/>
  <c r="BI424" i="11" s="1"/>
  <c r="BF416" i="11"/>
  <c r="BF410" i="11"/>
  <c r="BF403" i="11"/>
  <c r="BF401" i="11"/>
  <c r="BF399" i="11"/>
  <c r="BF397" i="11"/>
  <c r="BF395" i="11"/>
  <c r="BF393" i="11"/>
  <c r="BH393" i="11" s="1"/>
  <c r="BI393" i="11" s="1"/>
  <c r="BF391" i="11"/>
  <c r="BF389" i="11"/>
  <c r="BF387" i="11"/>
  <c r="BF489" i="11"/>
  <c r="BH489" i="11" s="1"/>
  <c r="BI489" i="11" s="1"/>
  <c r="BF437" i="11"/>
  <c r="BF407" i="11"/>
  <c r="BF405" i="11"/>
  <c r="BF426" i="11"/>
  <c r="BF418" i="11"/>
  <c r="BF430" i="11"/>
  <c r="BF408" i="11"/>
  <c r="BF406" i="11"/>
  <c r="BF404" i="11"/>
  <c r="BF434" i="11"/>
  <c r="BH434" i="11" s="1"/>
  <c r="BI434" i="11" s="1"/>
  <c r="BF428" i="11"/>
  <c r="BF422" i="11"/>
  <c r="BF414" i="11"/>
  <c r="BF394" i="11"/>
  <c r="BF396" i="11"/>
  <c r="BF386" i="11"/>
  <c r="BF480" i="11"/>
  <c r="BF398" i="11"/>
  <c r="BF383" i="11"/>
  <c r="BF381" i="11"/>
  <c r="BF379" i="11"/>
  <c r="BF377" i="11"/>
  <c r="BF375" i="11"/>
  <c r="BF373" i="11"/>
  <c r="BH373" i="11" s="1"/>
  <c r="BI373" i="11" s="1"/>
  <c r="BF371" i="11"/>
  <c r="BF369" i="11"/>
  <c r="BH369" i="11" s="1"/>
  <c r="BI369" i="11" s="1"/>
  <c r="BF367" i="11"/>
  <c r="BF365" i="11"/>
  <c r="BF363" i="11"/>
  <c r="BF378" i="11"/>
  <c r="BF370" i="11"/>
  <c r="BF447" i="11"/>
  <c r="BF443" i="11"/>
  <c r="BF368" i="11"/>
  <c r="BF388" i="11"/>
  <c r="BF366" i="11"/>
  <c r="BF400" i="11"/>
  <c r="BF376" i="11"/>
  <c r="BF361" i="11"/>
  <c r="BF359" i="11"/>
  <c r="BH359" i="11" s="1"/>
  <c r="BI359" i="11" s="1"/>
  <c r="BF357" i="11"/>
  <c r="BF355" i="11"/>
  <c r="BF353" i="11"/>
  <c r="BF351" i="11"/>
  <c r="BF349" i="11"/>
  <c r="BF347" i="11"/>
  <c r="BF345" i="11"/>
  <c r="BF343" i="11"/>
  <c r="BF341" i="11"/>
  <c r="BF339" i="11"/>
  <c r="BF337" i="11"/>
  <c r="BF335" i="11"/>
  <c r="BF333" i="11"/>
  <c r="BF331" i="11"/>
  <c r="BF329" i="11"/>
  <c r="BF327" i="11"/>
  <c r="BH327" i="11" s="1"/>
  <c r="BI327" i="11" s="1"/>
  <c r="BF325" i="11"/>
  <c r="BF323" i="11"/>
  <c r="BH323" i="11" s="1"/>
  <c r="BI323" i="11" s="1"/>
  <c r="BF321" i="11"/>
  <c r="BF319" i="11"/>
  <c r="BF317" i="11"/>
  <c r="BF315" i="11"/>
  <c r="BF392" i="11"/>
  <c r="BF455" i="11"/>
  <c r="BF382" i="11"/>
  <c r="BF432" i="11"/>
  <c r="BF390" i="11"/>
  <c r="BF384" i="11"/>
  <c r="BF372" i="11"/>
  <c r="BF364" i="11"/>
  <c r="BF356" i="11"/>
  <c r="BF340" i="11"/>
  <c r="BH340" i="11" s="1"/>
  <c r="BI340" i="11" s="1"/>
  <c r="BF420" i="11"/>
  <c r="BF346" i="11"/>
  <c r="BH346" i="11" s="1"/>
  <c r="BI346" i="11" s="1"/>
  <c r="BF330" i="11"/>
  <c r="BF352" i="11"/>
  <c r="BF348" i="11"/>
  <c r="BF332" i="11"/>
  <c r="BF380" i="11"/>
  <c r="BF334" i="11"/>
  <c r="BF312" i="11"/>
  <c r="BF311" i="11"/>
  <c r="BF310" i="11"/>
  <c r="BF309" i="11"/>
  <c r="BH309" i="11" s="1"/>
  <c r="BI309" i="11" s="1"/>
  <c r="BF307" i="11"/>
  <c r="BF305" i="11"/>
  <c r="BF303" i="11"/>
  <c r="BF360" i="11"/>
  <c r="BF354" i="11"/>
  <c r="BF324" i="11"/>
  <c r="BF344" i="11"/>
  <c r="BF338" i="11"/>
  <c r="BF322" i="11"/>
  <c r="BF358" i="11"/>
  <c r="BF328" i="11"/>
  <c r="BF326" i="11"/>
  <c r="BH326" i="11" s="1"/>
  <c r="BI326" i="11" s="1"/>
  <c r="BF316" i="11"/>
  <c r="BF308" i="11"/>
  <c r="BF306" i="11"/>
  <c r="BF304" i="11"/>
  <c r="BH304" i="11" s="1"/>
  <c r="BI304" i="11" s="1"/>
  <c r="BF302" i="11"/>
  <c r="BF412" i="11"/>
  <c r="BF374" i="11"/>
  <c r="BF350" i="11"/>
  <c r="BF342" i="11"/>
  <c r="BF336" i="11"/>
  <c r="BH336" i="11" s="1"/>
  <c r="BI336" i="11" s="1"/>
  <c r="BF320" i="11"/>
  <c r="BF293" i="11"/>
  <c r="BF292" i="11"/>
  <c r="BF282" i="11"/>
  <c r="BH282" i="11" s="1"/>
  <c r="BI282" i="11" s="1"/>
  <c r="BF280" i="11"/>
  <c r="BF278" i="11"/>
  <c r="BF276" i="11"/>
  <c r="BF274" i="11"/>
  <c r="BF272" i="11"/>
  <c r="BF270" i="11"/>
  <c r="BH270" i="11" s="1"/>
  <c r="BI270" i="11" s="1"/>
  <c r="BF268" i="11"/>
  <c r="BF266" i="11"/>
  <c r="BF264" i="11"/>
  <c r="BF262" i="11"/>
  <c r="BH262" i="11" s="1"/>
  <c r="BI262" i="11" s="1"/>
  <c r="BF260" i="11"/>
  <c r="BF258" i="11"/>
  <c r="BF256" i="11"/>
  <c r="BF254" i="11"/>
  <c r="BF252" i="11"/>
  <c r="BF250" i="11"/>
  <c r="BF248" i="11"/>
  <c r="BF246" i="11"/>
  <c r="BH246" i="11" s="1"/>
  <c r="BI246" i="11" s="1"/>
  <c r="BF244" i="11"/>
  <c r="BF242" i="11"/>
  <c r="BF318" i="11"/>
  <c r="BF299" i="11"/>
  <c r="BH299" i="11" s="1"/>
  <c r="BI299" i="11" s="1"/>
  <c r="BF298" i="11"/>
  <c r="BF239" i="11"/>
  <c r="BF237" i="11"/>
  <c r="BF235" i="11"/>
  <c r="BF233" i="11"/>
  <c r="BF231" i="11"/>
  <c r="BH231" i="11" s="1"/>
  <c r="BI231" i="11" s="1"/>
  <c r="BF229" i="11"/>
  <c r="BF227" i="11"/>
  <c r="BF225" i="11"/>
  <c r="BF223" i="11"/>
  <c r="BF221" i="11"/>
  <c r="BF219" i="11"/>
  <c r="BH219" i="11" s="1"/>
  <c r="BI219" i="11" s="1"/>
  <c r="BF217" i="11"/>
  <c r="BF215" i="11"/>
  <c r="BF213" i="11"/>
  <c r="BF289" i="11"/>
  <c r="BF288" i="11"/>
  <c r="BF301" i="11"/>
  <c r="BF300" i="11"/>
  <c r="BF283" i="11"/>
  <c r="BF281" i="11"/>
  <c r="BF279" i="11"/>
  <c r="BH279" i="11" s="1"/>
  <c r="BI279" i="11" s="1"/>
  <c r="BF277" i="11"/>
  <c r="BF275" i="11"/>
  <c r="BF273" i="11"/>
  <c r="BF271" i="11"/>
  <c r="BF269" i="11"/>
  <c r="BF267" i="11"/>
  <c r="BF265" i="11"/>
  <c r="BF263" i="11"/>
  <c r="BF261" i="11"/>
  <c r="BF259" i="11"/>
  <c r="BF257" i="11"/>
  <c r="BF255" i="11"/>
  <c r="BF253" i="11"/>
  <c r="BF251" i="11"/>
  <c r="BF249" i="11"/>
  <c r="BF247" i="11"/>
  <c r="BF245" i="11"/>
  <c r="BF243" i="11"/>
  <c r="BF296" i="11"/>
  <c r="BF295" i="11"/>
  <c r="BF287" i="11"/>
  <c r="BF198" i="11"/>
  <c r="BH198" i="11" s="1"/>
  <c r="BI198" i="11" s="1"/>
  <c r="BF190" i="11"/>
  <c r="BF182" i="11"/>
  <c r="BH182" i="11" s="1"/>
  <c r="BI182" i="11" s="1"/>
  <c r="BF174" i="11"/>
  <c r="BF402" i="11"/>
  <c r="BH402" i="11" s="1"/>
  <c r="BI402" i="11" s="1"/>
  <c r="BF297" i="11"/>
  <c r="BF286" i="11"/>
  <c r="BF284" i="11"/>
  <c r="BF238" i="11"/>
  <c r="BF218" i="11"/>
  <c r="BF195" i="11"/>
  <c r="BH195" i="11" s="1"/>
  <c r="BI195" i="11" s="1"/>
  <c r="BF187" i="11"/>
  <c r="BF179" i="11"/>
  <c r="BH179" i="11" s="1"/>
  <c r="BI179" i="11" s="1"/>
  <c r="BF171" i="11"/>
  <c r="BF216" i="11"/>
  <c r="BF212" i="11"/>
  <c r="BF210" i="11"/>
  <c r="BF208" i="11"/>
  <c r="BF206" i="11"/>
  <c r="BF204" i="11"/>
  <c r="BF202" i="11"/>
  <c r="BF200" i="11"/>
  <c r="BF192" i="11"/>
  <c r="BF184" i="11"/>
  <c r="BF176" i="11"/>
  <c r="BF362" i="11"/>
  <c r="BF294" i="11"/>
  <c r="BH294" i="11" s="1"/>
  <c r="BI294" i="11" s="1"/>
  <c r="BF194" i="11"/>
  <c r="BF186" i="11"/>
  <c r="BH186" i="11" s="1"/>
  <c r="BI186" i="11" s="1"/>
  <c r="BF178" i="11"/>
  <c r="BF170" i="11"/>
  <c r="BH170" i="11" s="1"/>
  <c r="BI170" i="11" s="1"/>
  <c r="BF224" i="11"/>
  <c r="BF220" i="11"/>
  <c r="BH220" i="11" s="1"/>
  <c r="BI220" i="11" s="1"/>
  <c r="BF209" i="11"/>
  <c r="BF290" i="11"/>
  <c r="BF240" i="11"/>
  <c r="BF230" i="11"/>
  <c r="BH230" i="11" s="1"/>
  <c r="BI230" i="11" s="1"/>
  <c r="BF207" i="11"/>
  <c r="BF196" i="11"/>
  <c r="BF191" i="11"/>
  <c r="BF189" i="11"/>
  <c r="BF185" i="11"/>
  <c r="BF167" i="11"/>
  <c r="BF165" i="11"/>
  <c r="BF291" i="11"/>
  <c r="BF232" i="11"/>
  <c r="BF214" i="11"/>
  <c r="BF205" i="11"/>
  <c r="BF228" i="11"/>
  <c r="BH228" i="11" s="1"/>
  <c r="BI228" i="11" s="1"/>
  <c r="BF180" i="11"/>
  <c r="BF175" i="11"/>
  <c r="BH175" i="11" s="1"/>
  <c r="BI175" i="11" s="1"/>
  <c r="BF173" i="11"/>
  <c r="BF168" i="11"/>
  <c r="BF166" i="11"/>
  <c r="BF164" i="11"/>
  <c r="BF285" i="11"/>
  <c r="BF197" i="11"/>
  <c r="BF155" i="11"/>
  <c r="BF147" i="11"/>
  <c r="BF139" i="11"/>
  <c r="BF137" i="11"/>
  <c r="BF135" i="11"/>
  <c r="BF133" i="11"/>
  <c r="BF131" i="11"/>
  <c r="BF129" i="11"/>
  <c r="BH129" i="11" s="1"/>
  <c r="BI129" i="11" s="1"/>
  <c r="BF128" i="11"/>
  <c r="BF127" i="11"/>
  <c r="BH127" i="11" s="1"/>
  <c r="BI127" i="11" s="1"/>
  <c r="BF126" i="11"/>
  <c r="BF125" i="11"/>
  <c r="BF124" i="11"/>
  <c r="BF123" i="11"/>
  <c r="BH123" i="11" s="1"/>
  <c r="BI123" i="11" s="1"/>
  <c r="BF122" i="11"/>
  <c r="BF121" i="11"/>
  <c r="BH121" i="11" s="1"/>
  <c r="BI121" i="11" s="1"/>
  <c r="BF120" i="11"/>
  <c r="BF119" i="11"/>
  <c r="BF118" i="11"/>
  <c r="BF117" i="11"/>
  <c r="BF116" i="11"/>
  <c r="BF115" i="11"/>
  <c r="BH115" i="11" s="1"/>
  <c r="BI115" i="11" s="1"/>
  <c r="BF114" i="11"/>
  <c r="BF113" i="11"/>
  <c r="BF112" i="11"/>
  <c r="BF111" i="11"/>
  <c r="BH111" i="11" s="1"/>
  <c r="BI111" i="11" s="1"/>
  <c r="BF110" i="11"/>
  <c r="BF109" i="11"/>
  <c r="BF108" i="11"/>
  <c r="BF107" i="11"/>
  <c r="BH107" i="11" s="1"/>
  <c r="BF106" i="11"/>
  <c r="BF105" i="11"/>
  <c r="BH105" i="11" s="1"/>
  <c r="BI105" i="11" s="1"/>
  <c r="BF104" i="11"/>
  <c r="BF103" i="11"/>
  <c r="BF102" i="11"/>
  <c r="BF101" i="11"/>
  <c r="BF100" i="11"/>
  <c r="BF99" i="11"/>
  <c r="BF98" i="11"/>
  <c r="BH98" i="11" s="1"/>
  <c r="BI98" i="11" s="1"/>
  <c r="BF92" i="11"/>
  <c r="BH92" i="11" s="1"/>
  <c r="BI92" i="11" s="1"/>
  <c r="BF84" i="11"/>
  <c r="BF211" i="11"/>
  <c r="BH211" i="11" s="1"/>
  <c r="BI211" i="11" s="1"/>
  <c r="BF156" i="11"/>
  <c r="BF148" i="11"/>
  <c r="BF140" i="11"/>
  <c r="BF89" i="11"/>
  <c r="BH89" i="11" s="1"/>
  <c r="BI89" i="11" s="1"/>
  <c r="BF222" i="11"/>
  <c r="BF201" i="11"/>
  <c r="BF199" i="11"/>
  <c r="BF181" i="11"/>
  <c r="BF177" i="11"/>
  <c r="BF163" i="11"/>
  <c r="BF157" i="11"/>
  <c r="BF149" i="11"/>
  <c r="BF145" i="11"/>
  <c r="BF141" i="11"/>
  <c r="BH141" i="11" s="1"/>
  <c r="BI141" i="11" s="1"/>
  <c r="BF94" i="11"/>
  <c r="BF86" i="11"/>
  <c r="BH86" i="11" s="1"/>
  <c r="BI86" i="11" s="1"/>
  <c r="BF236" i="11"/>
  <c r="BF234" i="11"/>
  <c r="BF193" i="11"/>
  <c r="BF183" i="11"/>
  <c r="BF160" i="11"/>
  <c r="BF152" i="11"/>
  <c r="BF144" i="11"/>
  <c r="BF93" i="11"/>
  <c r="BF85" i="11"/>
  <c r="BF29" i="11"/>
  <c r="BH29" i="11" s="1"/>
  <c r="BI29" i="11" s="1"/>
  <c r="BG31" i="11"/>
  <c r="BF37" i="11"/>
  <c r="BG39" i="11"/>
  <c r="BH39" i="11" s="1"/>
  <c r="BI39" i="11" s="1"/>
  <c r="BF45" i="11"/>
  <c r="BH45" i="11" s="1"/>
  <c r="BI45" i="11" s="1"/>
  <c r="BG47" i="11"/>
  <c r="BF53" i="11"/>
  <c r="BH53" i="11" s="1"/>
  <c r="BI53" i="11" s="1"/>
  <c r="BG55" i="11"/>
  <c r="BF61" i="11"/>
  <c r="BG63" i="11"/>
  <c r="BF69" i="11"/>
  <c r="BG71" i="11"/>
  <c r="BF77" i="11"/>
  <c r="BG79" i="11"/>
  <c r="BF82" i="11"/>
  <c r="BF83" i="11"/>
  <c r="BG103" i="11"/>
  <c r="BH103" i="11" s="1"/>
  <c r="BI103" i="11" s="1"/>
  <c r="BG111" i="11"/>
  <c r="BG119" i="11"/>
  <c r="BF130" i="11"/>
  <c r="BG215" i="11"/>
  <c r="BH215" i="11" s="1"/>
  <c r="BI215" i="11" s="1"/>
  <c r="BG224" i="11"/>
  <c r="BF226" i="11"/>
  <c r="BG256" i="11"/>
  <c r="BG510" i="11"/>
  <c r="BG507" i="11"/>
  <c r="BG526" i="11"/>
  <c r="BG525" i="11"/>
  <c r="BG522" i="11"/>
  <c r="BH522" i="11" s="1"/>
  <c r="BI522" i="11" s="1"/>
  <c r="BG521" i="11"/>
  <c r="BG518" i="11"/>
  <c r="BG517" i="11"/>
  <c r="BG511" i="11"/>
  <c r="BG508" i="11"/>
  <c r="BG505" i="11"/>
  <c r="BH505" i="11" s="1"/>
  <c r="BI505" i="11" s="1"/>
  <c r="BG503" i="11"/>
  <c r="BG501" i="11"/>
  <c r="BH501" i="11" s="1"/>
  <c r="BI501" i="11" s="1"/>
  <c r="BG499" i="11"/>
  <c r="BG497" i="11"/>
  <c r="BG514" i="11"/>
  <c r="BG523" i="11"/>
  <c r="BH523" i="11" s="1"/>
  <c r="BI523" i="11" s="1"/>
  <c r="BG520" i="11"/>
  <c r="BG502" i="11"/>
  <c r="BH502" i="11" s="1"/>
  <c r="BI502" i="11" s="1"/>
  <c r="BG491" i="11"/>
  <c r="BH491" i="11" s="1"/>
  <c r="BI491" i="11" s="1"/>
  <c r="BG490" i="11"/>
  <c r="BH490" i="11" s="1"/>
  <c r="BI490" i="11" s="1"/>
  <c r="BG488" i="11"/>
  <c r="BG486" i="11"/>
  <c r="BG484" i="11"/>
  <c r="BG519" i="11"/>
  <c r="BH519" i="11" s="1"/>
  <c r="BI519" i="11" s="1"/>
  <c r="BG516" i="11"/>
  <c r="BG504" i="11"/>
  <c r="BG496" i="11"/>
  <c r="BG494" i="11"/>
  <c r="BG528" i="11"/>
  <c r="BG515" i="11"/>
  <c r="BG498" i="11"/>
  <c r="BH498" i="11" s="1"/>
  <c r="BI498" i="11" s="1"/>
  <c r="BG492" i="11"/>
  <c r="BG527" i="11"/>
  <c r="BG512" i="11"/>
  <c r="BG483" i="11"/>
  <c r="BG481" i="11"/>
  <c r="BH481" i="11" s="1"/>
  <c r="BI481" i="11" s="1"/>
  <c r="BG479" i="11"/>
  <c r="BG477" i="11"/>
  <c r="BH477" i="11" s="1"/>
  <c r="BI477" i="11" s="1"/>
  <c r="BG475" i="11"/>
  <c r="BH475" i="11" s="1"/>
  <c r="BI475" i="11" s="1"/>
  <c r="BG473" i="11"/>
  <c r="BG495" i="11"/>
  <c r="BG493" i="11"/>
  <c r="BG487" i="11"/>
  <c r="BG489" i="11"/>
  <c r="BG482" i="11"/>
  <c r="BG480" i="11"/>
  <c r="BH480" i="11" s="1"/>
  <c r="BI480" i="11" s="1"/>
  <c r="BG478" i="11"/>
  <c r="BG476" i="11"/>
  <c r="BG524" i="11"/>
  <c r="BG474" i="11"/>
  <c r="BH474" i="11" s="1"/>
  <c r="BI474" i="11" s="1"/>
  <c r="BG472" i="11"/>
  <c r="BG456" i="11"/>
  <c r="BH456" i="11" s="1"/>
  <c r="BI456" i="11" s="1"/>
  <c r="BG454" i="11"/>
  <c r="BG452" i="11"/>
  <c r="BG450" i="11"/>
  <c r="BG448" i="11"/>
  <c r="BG446" i="11"/>
  <c r="BG444" i="11"/>
  <c r="BG513" i="11"/>
  <c r="BH513" i="11" s="1"/>
  <c r="BI513" i="11" s="1"/>
  <c r="BG509" i="11"/>
  <c r="BH509" i="11" s="1"/>
  <c r="BI509" i="11" s="1"/>
  <c r="BG485" i="11"/>
  <c r="BG506" i="11"/>
  <c r="BH506" i="11" s="1"/>
  <c r="BI506" i="11" s="1"/>
  <c r="BG461" i="11"/>
  <c r="BG469" i="11"/>
  <c r="BH469" i="11" s="1"/>
  <c r="BI469" i="11" s="1"/>
  <c r="BG465" i="11"/>
  <c r="BG451" i="11"/>
  <c r="BG443" i="11"/>
  <c r="BG500" i="11"/>
  <c r="BG470" i="11"/>
  <c r="BG466" i="11"/>
  <c r="BH466" i="11" s="1"/>
  <c r="BI466" i="11" s="1"/>
  <c r="BG462" i="11"/>
  <c r="BH462" i="11" s="1"/>
  <c r="BI462" i="11" s="1"/>
  <c r="BG458" i="11"/>
  <c r="BH458" i="11" s="1"/>
  <c r="BI458" i="11" s="1"/>
  <c r="BG434" i="11"/>
  <c r="BG432" i="11"/>
  <c r="BG430" i="11"/>
  <c r="BG428" i="11"/>
  <c r="BH428" i="11" s="1"/>
  <c r="BI428" i="11" s="1"/>
  <c r="BG426" i="11"/>
  <c r="BG424" i="11"/>
  <c r="BG422" i="11"/>
  <c r="BG420" i="11"/>
  <c r="BH420" i="11" s="1"/>
  <c r="BI420" i="11" s="1"/>
  <c r="BG418" i="11"/>
  <c r="BH418" i="11" s="1"/>
  <c r="BI418" i="11" s="1"/>
  <c r="BG416" i="11"/>
  <c r="BH416" i="11" s="1"/>
  <c r="BI416" i="11" s="1"/>
  <c r="BG414" i="11"/>
  <c r="BG471" i="11"/>
  <c r="BG467" i="11"/>
  <c r="BG463" i="11"/>
  <c r="BH463" i="11" s="1"/>
  <c r="BI463" i="11" s="1"/>
  <c r="BG460" i="11"/>
  <c r="BG455" i="11"/>
  <c r="BG447" i="11"/>
  <c r="BG440" i="11"/>
  <c r="BH440" i="11" s="1"/>
  <c r="BI440" i="11" s="1"/>
  <c r="BG437" i="11"/>
  <c r="BG453" i="11"/>
  <c r="BG409" i="11"/>
  <c r="BG427" i="11"/>
  <c r="BH427" i="11" s="1"/>
  <c r="BI427" i="11" s="1"/>
  <c r="BG419" i="11"/>
  <c r="BG464" i="11"/>
  <c r="BH464" i="11" s="1"/>
  <c r="BI464" i="11" s="1"/>
  <c r="BG459" i="11"/>
  <c r="BG402" i="11"/>
  <c r="BG400" i="11"/>
  <c r="BG398" i="11"/>
  <c r="BG396" i="11"/>
  <c r="BG394" i="11"/>
  <c r="BH394" i="11" s="1"/>
  <c r="BI394" i="11" s="1"/>
  <c r="BG392" i="11"/>
  <c r="BG390" i="11"/>
  <c r="BH390" i="11" s="1"/>
  <c r="BI390" i="11" s="1"/>
  <c r="BG442" i="11"/>
  <c r="BG436" i="11"/>
  <c r="BH436" i="11" s="1"/>
  <c r="BI436" i="11" s="1"/>
  <c r="BG433" i="11"/>
  <c r="BG423" i="11"/>
  <c r="BH423" i="11" s="1"/>
  <c r="BI423" i="11" s="1"/>
  <c r="BG415" i="11"/>
  <c r="BH415" i="11" s="1"/>
  <c r="BI415" i="11" s="1"/>
  <c r="BG412" i="11"/>
  <c r="BH412" i="11" s="1"/>
  <c r="BI412" i="11" s="1"/>
  <c r="BG441" i="11"/>
  <c r="BG408" i="11"/>
  <c r="BH408" i="11" s="1"/>
  <c r="BI408" i="11" s="1"/>
  <c r="BG407" i="11"/>
  <c r="BG397" i="11"/>
  <c r="BG383" i="11"/>
  <c r="BG381" i="11"/>
  <c r="BH381" i="11" s="1"/>
  <c r="BI381" i="11" s="1"/>
  <c r="BG379" i="11"/>
  <c r="BH379" i="11" s="1"/>
  <c r="BI379" i="11" s="1"/>
  <c r="BG377" i="11"/>
  <c r="BH377" i="11" s="1"/>
  <c r="BI377" i="11" s="1"/>
  <c r="BG375" i="11"/>
  <c r="BG373" i="11"/>
  <c r="BG371" i="11"/>
  <c r="BG369" i="11"/>
  <c r="BG367" i="11"/>
  <c r="BH367" i="11" s="1"/>
  <c r="BI367" i="11" s="1"/>
  <c r="BG438" i="11"/>
  <c r="BH438" i="11" s="1"/>
  <c r="BI438" i="11" s="1"/>
  <c r="BG431" i="11"/>
  <c r="BG399" i="11"/>
  <c r="BG468" i="11"/>
  <c r="BG417" i="11"/>
  <c r="BH417" i="11" s="1"/>
  <c r="BI417" i="11" s="1"/>
  <c r="BG411" i="11"/>
  <c r="BG401" i="11"/>
  <c r="BG389" i="11"/>
  <c r="BG439" i="11"/>
  <c r="BG393" i="11"/>
  <c r="BG388" i="11"/>
  <c r="BH388" i="11" s="1"/>
  <c r="BI388" i="11" s="1"/>
  <c r="BG449" i="11"/>
  <c r="BG413" i="11"/>
  <c r="BH413" i="11" s="1"/>
  <c r="BI413" i="11" s="1"/>
  <c r="BG395" i="11"/>
  <c r="BH395" i="11" s="1"/>
  <c r="BI395" i="11" s="1"/>
  <c r="BG380" i="11"/>
  <c r="BH380" i="11" s="1"/>
  <c r="BI380" i="11" s="1"/>
  <c r="BG372" i="11"/>
  <c r="BG365" i="11"/>
  <c r="BH365" i="11" s="1"/>
  <c r="BI365" i="11" s="1"/>
  <c r="BG445" i="11"/>
  <c r="BG421" i="11"/>
  <c r="BG386" i="11"/>
  <c r="BG362" i="11"/>
  <c r="BG368" i="11"/>
  <c r="BG425" i="11"/>
  <c r="BG364" i="11"/>
  <c r="BG366" i="11"/>
  <c r="BH366" i="11" s="1"/>
  <c r="BI366" i="11" s="1"/>
  <c r="BG429" i="11"/>
  <c r="BG405" i="11"/>
  <c r="BH405" i="11" s="1"/>
  <c r="BI405" i="11" s="1"/>
  <c r="BG384" i="11"/>
  <c r="BG378" i="11"/>
  <c r="BH378" i="11" s="1"/>
  <c r="BI378" i="11" s="1"/>
  <c r="BG352" i="11"/>
  <c r="BG351" i="11"/>
  <c r="BG336" i="11"/>
  <c r="BG335" i="11"/>
  <c r="BH335" i="11" s="1"/>
  <c r="BI335" i="11" s="1"/>
  <c r="BG435" i="11"/>
  <c r="BH435" i="11" s="1"/>
  <c r="BI435" i="11" s="1"/>
  <c r="BG410" i="11"/>
  <c r="BH410" i="11" s="1"/>
  <c r="BI410" i="11" s="1"/>
  <c r="BG387" i="11"/>
  <c r="BG382" i="11"/>
  <c r="BH382" i="11" s="1"/>
  <c r="BI382" i="11" s="1"/>
  <c r="BG363" i="11"/>
  <c r="BG358" i="11"/>
  <c r="BH358" i="11" s="1"/>
  <c r="BI358" i="11" s="1"/>
  <c r="BG357" i="11"/>
  <c r="BH357" i="11" s="1"/>
  <c r="BI357" i="11" s="1"/>
  <c r="BG342" i="11"/>
  <c r="BH342" i="11" s="1"/>
  <c r="BI342" i="11" s="1"/>
  <c r="BG341" i="11"/>
  <c r="BG348" i="11"/>
  <c r="BH348" i="11" s="1"/>
  <c r="BI348" i="11" s="1"/>
  <c r="BG347" i="11"/>
  <c r="BG404" i="11"/>
  <c r="BG403" i="11"/>
  <c r="BH403" i="11" s="1"/>
  <c r="BI403" i="11" s="1"/>
  <c r="BG360" i="11"/>
  <c r="BG359" i="11"/>
  <c r="BG344" i="11"/>
  <c r="BG343" i="11"/>
  <c r="BG361" i="11"/>
  <c r="BH361" i="11" s="1"/>
  <c r="BI361" i="11" s="1"/>
  <c r="BG355" i="11"/>
  <c r="BG338" i="11"/>
  <c r="BH338" i="11" s="1"/>
  <c r="BI338" i="11" s="1"/>
  <c r="BG323" i="11"/>
  <c r="BG322" i="11"/>
  <c r="BH322" i="11" s="1"/>
  <c r="BI322" i="11" s="1"/>
  <c r="BG356" i="11"/>
  <c r="BH356" i="11" s="1"/>
  <c r="BG353" i="11"/>
  <c r="BH353" i="11" s="1"/>
  <c r="BI353" i="11" s="1"/>
  <c r="BG345" i="11"/>
  <c r="BH345" i="11" s="1"/>
  <c r="BI345" i="11" s="1"/>
  <c r="BG339" i="11"/>
  <c r="BH339" i="11" s="1"/>
  <c r="BI339" i="11" s="1"/>
  <c r="BG333" i="11"/>
  <c r="BH333" i="11" s="1"/>
  <c r="BI333" i="11" s="1"/>
  <c r="BG325" i="11"/>
  <c r="BH325" i="11" s="1"/>
  <c r="BI325" i="11" s="1"/>
  <c r="BG320" i="11"/>
  <c r="BH320" i="11" s="1"/>
  <c r="BI320" i="11" s="1"/>
  <c r="BG318" i="11"/>
  <c r="BG300" i="11"/>
  <c r="BH300" i="11" s="1"/>
  <c r="BI300" i="11" s="1"/>
  <c r="BG298" i="11"/>
  <c r="BH298" i="11" s="1"/>
  <c r="BI298" i="11" s="1"/>
  <c r="BG296" i="11"/>
  <c r="BG294" i="11"/>
  <c r="BG292" i="11"/>
  <c r="BG290" i="11"/>
  <c r="BH290" i="11" s="1"/>
  <c r="BI290" i="11" s="1"/>
  <c r="BG288" i="11"/>
  <c r="BH288" i="11" s="1"/>
  <c r="BI288" i="11" s="1"/>
  <c r="BG286" i="11"/>
  <c r="BH286" i="11" s="1"/>
  <c r="BI286" i="11" s="1"/>
  <c r="BG406" i="11"/>
  <c r="BG391" i="11"/>
  <c r="BH391" i="11" s="1"/>
  <c r="BI391" i="11" s="1"/>
  <c r="BG376" i="11"/>
  <c r="BG370" i="11"/>
  <c r="BG340" i="11"/>
  <c r="BG337" i="11"/>
  <c r="BG328" i="11"/>
  <c r="BG326" i="11"/>
  <c r="BG319" i="11"/>
  <c r="BG316" i="11"/>
  <c r="BG308" i="11"/>
  <c r="BG306" i="11"/>
  <c r="BG304" i="11"/>
  <c r="BG302" i="11"/>
  <c r="BH302" i="11" s="1"/>
  <c r="BI302" i="11" s="1"/>
  <c r="BG349" i="11"/>
  <c r="BG315" i="11"/>
  <c r="BH315" i="11" s="1"/>
  <c r="BI315" i="11" s="1"/>
  <c r="BG324" i="11"/>
  <c r="BG310" i="11"/>
  <c r="BH310" i="11" s="1"/>
  <c r="BI310" i="11" s="1"/>
  <c r="BG309" i="11"/>
  <c r="BG289" i="11"/>
  <c r="BG346" i="11"/>
  <c r="BG329" i="11"/>
  <c r="BG295" i="11"/>
  <c r="BG285" i="11"/>
  <c r="BH285" i="11" s="1"/>
  <c r="BI285" i="11" s="1"/>
  <c r="BG284" i="11"/>
  <c r="BH284" i="11" s="1"/>
  <c r="BI284" i="11" s="1"/>
  <c r="BG330" i="11"/>
  <c r="BH330" i="11" s="1"/>
  <c r="BI330" i="11" s="1"/>
  <c r="BG321" i="11"/>
  <c r="BH321" i="11" s="1"/>
  <c r="BI321" i="11" s="1"/>
  <c r="BG301" i="11"/>
  <c r="BH301" i="11" s="1"/>
  <c r="BI301" i="11" s="1"/>
  <c r="BG283" i="11"/>
  <c r="BG281" i="11"/>
  <c r="BH281" i="11" s="1"/>
  <c r="BI281" i="11" s="1"/>
  <c r="BG279" i="11"/>
  <c r="BG277" i="11"/>
  <c r="BG275" i="11"/>
  <c r="BG273" i="11"/>
  <c r="BH273" i="11" s="1"/>
  <c r="BI273" i="11" s="1"/>
  <c r="BG271" i="11"/>
  <c r="BG269" i="11"/>
  <c r="BH269" i="11" s="1"/>
  <c r="BI269" i="11" s="1"/>
  <c r="BG267" i="11"/>
  <c r="BG265" i="11"/>
  <c r="BH265" i="11" s="1"/>
  <c r="BI265" i="11" s="1"/>
  <c r="BG263" i="11"/>
  <c r="BG261" i="11"/>
  <c r="BH261" i="11" s="1"/>
  <c r="BI261" i="11" s="1"/>
  <c r="BG259" i="11"/>
  <c r="BG257" i="11"/>
  <c r="BH257" i="11" s="1"/>
  <c r="BI257" i="11" s="1"/>
  <c r="BG255" i="11"/>
  <c r="BG253" i="11"/>
  <c r="BG251" i="11"/>
  <c r="BG249" i="11"/>
  <c r="BH249" i="11" s="1"/>
  <c r="BI249" i="11" s="1"/>
  <c r="BG247" i="11"/>
  <c r="BG245" i="11"/>
  <c r="BG243" i="11"/>
  <c r="BG317" i="11"/>
  <c r="BH317" i="11" s="1"/>
  <c r="BI317" i="11" s="1"/>
  <c r="BG297" i="11"/>
  <c r="BH297" i="11" s="1"/>
  <c r="BI297" i="11" s="1"/>
  <c r="BG374" i="11"/>
  <c r="BG299" i="11"/>
  <c r="BG276" i="11"/>
  <c r="BH276" i="11" s="1"/>
  <c r="BI276" i="11" s="1"/>
  <c r="BG260" i="11"/>
  <c r="BG235" i="11"/>
  <c r="BG216" i="11"/>
  <c r="BG212" i="11"/>
  <c r="BG210" i="11"/>
  <c r="BG208" i="11"/>
  <c r="BH208" i="11" s="1"/>
  <c r="BI208" i="11" s="1"/>
  <c r="BG206" i="11"/>
  <c r="BG204" i="11"/>
  <c r="BH204" i="11" s="1"/>
  <c r="BI204" i="11" s="1"/>
  <c r="BG202" i="11"/>
  <c r="BG200" i="11"/>
  <c r="BH200" i="11" s="1"/>
  <c r="BI200" i="11" s="1"/>
  <c r="BG192" i="11"/>
  <c r="BG184" i="11"/>
  <c r="BG176" i="11"/>
  <c r="BG354" i="11"/>
  <c r="BH354" i="11" s="1"/>
  <c r="BI354" i="11" s="1"/>
  <c r="BG334" i="11"/>
  <c r="BG331" i="11"/>
  <c r="BH331" i="11" s="1"/>
  <c r="BI331" i="11" s="1"/>
  <c r="BG303" i="11"/>
  <c r="BH303" i="11" s="1"/>
  <c r="BI303" i="11" s="1"/>
  <c r="BG278" i="11"/>
  <c r="BG262" i="11"/>
  <c r="BG252" i="11"/>
  <c r="BH252" i="11" s="1"/>
  <c r="BI252" i="11" s="1"/>
  <c r="BG244" i="11"/>
  <c r="BG236" i="11"/>
  <c r="BH236" i="11" s="1"/>
  <c r="BI236" i="11" s="1"/>
  <c r="BG230" i="11"/>
  <c r="BG229" i="11"/>
  <c r="BH229" i="11" s="1"/>
  <c r="BI229" i="11" s="1"/>
  <c r="BG226" i="11"/>
  <c r="BG225" i="11"/>
  <c r="BH225" i="11" s="1"/>
  <c r="BI225" i="11" s="1"/>
  <c r="BG222" i="11"/>
  <c r="BH222" i="11" s="1"/>
  <c r="BI222" i="11" s="1"/>
  <c r="BG197" i="11"/>
  <c r="BH197" i="11" s="1"/>
  <c r="BI197" i="11" s="1"/>
  <c r="BG189" i="11"/>
  <c r="BG181" i="11"/>
  <c r="BG173" i="11"/>
  <c r="BG332" i="11"/>
  <c r="BH332" i="11" s="1"/>
  <c r="BI332" i="11" s="1"/>
  <c r="BG327" i="11"/>
  <c r="BG280" i="11"/>
  <c r="BG264" i="11"/>
  <c r="BH264" i="11" s="1"/>
  <c r="BG233" i="11"/>
  <c r="BH233" i="11" s="1"/>
  <c r="BI233" i="11" s="1"/>
  <c r="BG194" i="11"/>
  <c r="BG186" i="11"/>
  <c r="BG178" i="11"/>
  <c r="BG170" i="11"/>
  <c r="BG291" i="11"/>
  <c r="BG268" i="11"/>
  <c r="BG239" i="11"/>
  <c r="BG214" i="11"/>
  <c r="BH214" i="11" s="1"/>
  <c r="BI214" i="11" s="1"/>
  <c r="BG211" i="11"/>
  <c r="BG209" i="11"/>
  <c r="BH209" i="11" s="1"/>
  <c r="BI209" i="11" s="1"/>
  <c r="BG207" i="11"/>
  <c r="BG205" i="11"/>
  <c r="BG203" i="11"/>
  <c r="BG201" i="11"/>
  <c r="BG196" i="11"/>
  <c r="BG188" i="11"/>
  <c r="BH188" i="11" s="1"/>
  <c r="BI188" i="11" s="1"/>
  <c r="BG180" i="11"/>
  <c r="BG172" i="11"/>
  <c r="BG311" i="11"/>
  <c r="BG232" i="11"/>
  <c r="BG223" i="11"/>
  <c r="BG221" i="11"/>
  <c r="BG219" i="11"/>
  <c r="BG198" i="11"/>
  <c r="BG312" i="11"/>
  <c r="BG287" i="11"/>
  <c r="BG199" i="11"/>
  <c r="BG193" i="11"/>
  <c r="BH193" i="11" s="1"/>
  <c r="BI193" i="11" s="1"/>
  <c r="BG171" i="11"/>
  <c r="BH171" i="11" s="1"/>
  <c r="BI171" i="11" s="1"/>
  <c r="BG314" i="11"/>
  <c r="BH314" i="11" s="1"/>
  <c r="BI314" i="11" s="1"/>
  <c r="BG293" i="11"/>
  <c r="BG274" i="11"/>
  <c r="BH274" i="11" s="1"/>
  <c r="BI274" i="11" s="1"/>
  <c r="BG272" i="11"/>
  <c r="BG258" i="11"/>
  <c r="BG250" i="11"/>
  <c r="BG234" i="11"/>
  <c r="BH234" i="11" s="1"/>
  <c r="BI234" i="11" s="1"/>
  <c r="BG231" i="11"/>
  <c r="BG174" i="11"/>
  <c r="BH174" i="11" s="1"/>
  <c r="BI174" i="11" s="1"/>
  <c r="BG162" i="11"/>
  <c r="BG161" i="11"/>
  <c r="BH161" i="11" s="1"/>
  <c r="BI161" i="11" s="1"/>
  <c r="BG160" i="11"/>
  <c r="BH160" i="11" s="1"/>
  <c r="BI160" i="11" s="1"/>
  <c r="BG159" i="11"/>
  <c r="BG158" i="11"/>
  <c r="BG157" i="11"/>
  <c r="BH157" i="11" s="1"/>
  <c r="BI157" i="11" s="1"/>
  <c r="BG156" i="11"/>
  <c r="BG155" i="11"/>
  <c r="BH155" i="11" s="1"/>
  <c r="BI155" i="11" s="1"/>
  <c r="BG154" i="11"/>
  <c r="BG153" i="11"/>
  <c r="BG152" i="11"/>
  <c r="BG151" i="11"/>
  <c r="BG150" i="11"/>
  <c r="BG149" i="11"/>
  <c r="BH149" i="11" s="1"/>
  <c r="BI149" i="11" s="1"/>
  <c r="BG148" i="11"/>
  <c r="BG147" i="11"/>
  <c r="BG146" i="11"/>
  <c r="BH146" i="11" s="1"/>
  <c r="BI146" i="11" s="1"/>
  <c r="BG145" i="11"/>
  <c r="BH145" i="11" s="1"/>
  <c r="BI145" i="11" s="1"/>
  <c r="BG144" i="11"/>
  <c r="BG227" i="11"/>
  <c r="BG187" i="11"/>
  <c r="BG183" i="11"/>
  <c r="BH183" i="11" s="1"/>
  <c r="BI183" i="11" s="1"/>
  <c r="BG177" i="11"/>
  <c r="BG163" i="11"/>
  <c r="BG141" i="11"/>
  <c r="BG94" i="11"/>
  <c r="BH94" i="11" s="1"/>
  <c r="BI94" i="11" s="1"/>
  <c r="BG86" i="11"/>
  <c r="BG350" i="11"/>
  <c r="BG237" i="11"/>
  <c r="BH237" i="11" s="1"/>
  <c r="BI237" i="11" s="1"/>
  <c r="BG228" i="11"/>
  <c r="BG185" i="11"/>
  <c r="BH185" i="11" s="1"/>
  <c r="BI185" i="11" s="1"/>
  <c r="BG142" i="11"/>
  <c r="BH142" i="11" s="1"/>
  <c r="BI142" i="11" s="1"/>
  <c r="BG91" i="11"/>
  <c r="BG305" i="11"/>
  <c r="BH305" i="11" s="1"/>
  <c r="BI305" i="11" s="1"/>
  <c r="BG238" i="11"/>
  <c r="BG220" i="11"/>
  <c r="BG175" i="11"/>
  <c r="BG166" i="11"/>
  <c r="BH166" i="11" s="1"/>
  <c r="BI166" i="11" s="1"/>
  <c r="BG143" i="11"/>
  <c r="BG138" i="11"/>
  <c r="BG136" i="11"/>
  <c r="BH136" i="11" s="1"/>
  <c r="BI136" i="11" s="1"/>
  <c r="BG134" i="11"/>
  <c r="BG132" i="11"/>
  <c r="BG130" i="11"/>
  <c r="BG96" i="11"/>
  <c r="BG88" i="11"/>
  <c r="BG270" i="11"/>
  <c r="BG218" i="11"/>
  <c r="BH218" i="11" s="1"/>
  <c r="BI218" i="11" s="1"/>
  <c r="BG213" i="11"/>
  <c r="BH213" i="11" s="1"/>
  <c r="BI213" i="11" s="1"/>
  <c r="BG191" i="11"/>
  <c r="BH191" i="11" s="1"/>
  <c r="BI191" i="11" s="1"/>
  <c r="BG168" i="11"/>
  <c r="BG95" i="11"/>
  <c r="BG87" i="11"/>
  <c r="BG26" i="11"/>
  <c r="BH26" i="11" s="1"/>
  <c r="BI26" i="11" s="1"/>
  <c r="BF32" i="11"/>
  <c r="BG34" i="11"/>
  <c r="BH34" i="11" s="1"/>
  <c r="BI34" i="11" s="1"/>
  <c r="BF40" i="11"/>
  <c r="BG42" i="11"/>
  <c r="BH42" i="11" s="1"/>
  <c r="BI42" i="11" s="1"/>
  <c r="BF48" i="11"/>
  <c r="BH48" i="11" s="1"/>
  <c r="BI48" i="11" s="1"/>
  <c r="BG50" i="11"/>
  <c r="BH50" i="11" s="1"/>
  <c r="BI50" i="11" s="1"/>
  <c r="BF56" i="11"/>
  <c r="BG58" i="11"/>
  <c r="BH58" i="11" s="1"/>
  <c r="BI58" i="11" s="1"/>
  <c r="BF64" i="11"/>
  <c r="BG66" i="11"/>
  <c r="BF72" i="11"/>
  <c r="BH72" i="11" s="1"/>
  <c r="BI72" i="11" s="1"/>
  <c r="BG74" i="11"/>
  <c r="BH74" i="11" s="1"/>
  <c r="BI74" i="11" s="1"/>
  <c r="BG80" i="11"/>
  <c r="BG81" i="11"/>
  <c r="BH81" i="11" s="1"/>
  <c r="BI81" i="11" s="1"/>
  <c r="BG102" i="11"/>
  <c r="BG110" i="11"/>
  <c r="BH110" i="11" s="1"/>
  <c r="BI110" i="11" s="1"/>
  <c r="BG118" i="11"/>
  <c r="BF132" i="11"/>
  <c r="BF153" i="11"/>
  <c r="BF154" i="11"/>
  <c r="BG190" i="11"/>
  <c r="BG242" i="11"/>
  <c r="BH242" i="11" s="1"/>
  <c r="BI242" i="11" s="1"/>
  <c r="BG248" i="11"/>
  <c r="BH248" i="11" s="1"/>
  <c r="BI248" i="11" s="1"/>
  <c r="BG266" i="11"/>
  <c r="BH266" i="11" s="1"/>
  <c r="BI266" i="11" s="1"/>
  <c r="BG90" i="11"/>
  <c r="BF80" i="11"/>
  <c r="BG29" i="11"/>
  <c r="BF35" i="11"/>
  <c r="BH35" i="11" s="1"/>
  <c r="BI35" i="11" s="1"/>
  <c r="BG37" i="11"/>
  <c r="BF43" i="11"/>
  <c r="BH43" i="11" s="1"/>
  <c r="BI43" i="11" s="1"/>
  <c r="BG45" i="11"/>
  <c r="BF51" i="11"/>
  <c r="BH51" i="11" s="1"/>
  <c r="BI51" i="11" s="1"/>
  <c r="BG53" i="11"/>
  <c r="BF59" i="11"/>
  <c r="BH59" i="11" s="1"/>
  <c r="BI59" i="11" s="1"/>
  <c r="BG61" i="11"/>
  <c r="BF67" i="11"/>
  <c r="BH67" i="11" s="1"/>
  <c r="BI67" i="11" s="1"/>
  <c r="BG69" i="11"/>
  <c r="BF75" i="11"/>
  <c r="BH75" i="11" s="1"/>
  <c r="BI75" i="11" s="1"/>
  <c r="BG77" i="11"/>
  <c r="BG82" i="11"/>
  <c r="BG83" i="11"/>
  <c r="BF87" i="11"/>
  <c r="BF88" i="11"/>
  <c r="BF95" i="11"/>
  <c r="BH95" i="11" s="1"/>
  <c r="BI95" i="11" s="1"/>
  <c r="BF96" i="11"/>
  <c r="BG101" i="11"/>
  <c r="BG109" i="11"/>
  <c r="BG117" i="11"/>
  <c r="BG125" i="11"/>
  <c r="BG126" i="11"/>
  <c r="BG127" i="11"/>
  <c r="BG128" i="11"/>
  <c r="BH128" i="11" s="1"/>
  <c r="BI128" i="11" s="1"/>
  <c r="BG129" i="11"/>
  <c r="BG131" i="11"/>
  <c r="BF134" i="11"/>
  <c r="BH84" i="11"/>
  <c r="BI84" i="11" s="1"/>
  <c r="BH33" i="11"/>
  <c r="BI33" i="11" s="1"/>
  <c r="BH164" i="11"/>
  <c r="BI164" i="11" s="1"/>
  <c r="BH36" i="11"/>
  <c r="BI36" i="11" s="1"/>
  <c r="BH139" i="11"/>
  <c r="BI139" i="11" s="1"/>
  <c r="BH104" i="11"/>
  <c r="BI104" i="11" s="1"/>
  <c r="BH44" i="11"/>
  <c r="BI44" i="11" s="1"/>
  <c r="BH165" i="11"/>
  <c r="BI165" i="11" s="1"/>
  <c r="BH108" i="11"/>
  <c r="BI108" i="11" s="1"/>
  <c r="BH46" i="11"/>
  <c r="BI46" i="11" s="1"/>
  <c r="BH159" i="11"/>
  <c r="BI159" i="11" s="1"/>
  <c r="BH224" i="11"/>
  <c r="BI224" i="11" s="1"/>
  <c r="BH287" i="11"/>
  <c r="BI287" i="11" s="1"/>
  <c r="BI264" i="11"/>
  <c r="BI356" i="11"/>
  <c r="BH396" i="11"/>
  <c r="BI396" i="11" s="1"/>
  <c r="BH518" i="11"/>
  <c r="BI518" i="11" s="1"/>
  <c r="BH503" i="11"/>
  <c r="BI503" i="11" s="1"/>
  <c r="BH389" i="11"/>
  <c r="BI389" i="11" s="1"/>
  <c r="BH454" i="11"/>
  <c r="BI454" i="11" s="1"/>
  <c r="BH515" i="11"/>
  <c r="BI515" i="11" s="1"/>
  <c r="AU27" i="11"/>
  <c r="AV27" i="11" s="1"/>
  <c r="BN27" i="11"/>
  <c r="BO27" i="11" s="1"/>
  <c r="AU459" i="11"/>
  <c r="AV459" i="11" s="1"/>
  <c r="BH47" i="11"/>
  <c r="BI47" i="11" s="1"/>
  <c r="BH41" i="11"/>
  <c r="BI41" i="11" s="1"/>
  <c r="BH31" i="11"/>
  <c r="BI31" i="11" s="1"/>
  <c r="BH296" i="11"/>
  <c r="BI296" i="11" s="1"/>
  <c r="BH268" i="11"/>
  <c r="BI268" i="11" s="1"/>
  <c r="BH372" i="11"/>
  <c r="BI372" i="11" s="1"/>
  <c r="BH400" i="11"/>
  <c r="BI400" i="11" s="1"/>
  <c r="BH414" i="11"/>
  <c r="BI414" i="11" s="1"/>
  <c r="BH431" i="11"/>
  <c r="BI431" i="11" s="1"/>
  <c r="BH526" i="11"/>
  <c r="BI526" i="11" s="1"/>
  <c r="BH78" i="11"/>
  <c r="BI78" i="11" s="1"/>
  <c r="BH221" i="11"/>
  <c r="BI221" i="11" s="1"/>
  <c r="BH500" i="11"/>
  <c r="BI500" i="11" s="1"/>
  <c r="BH66" i="11"/>
  <c r="BI66" i="11" s="1"/>
  <c r="BH275" i="11"/>
  <c r="BI275" i="11" s="1"/>
  <c r="BH472" i="11"/>
  <c r="BI472" i="11" s="1"/>
  <c r="BH60" i="11"/>
  <c r="BI60" i="11" s="1"/>
  <c r="BH99" i="11"/>
  <c r="BI99" i="11" s="1"/>
  <c r="BH223" i="11"/>
  <c r="BI223" i="11" s="1"/>
  <c r="BH85" i="11"/>
  <c r="BI85" i="11" s="1"/>
  <c r="BN99" i="11"/>
  <c r="BO99" i="11" s="1"/>
  <c r="BN100" i="11"/>
  <c r="BO100" i="11" s="1"/>
  <c r="BN315" i="11"/>
  <c r="BO315" i="11" s="1"/>
  <c r="BN387" i="11"/>
  <c r="BO387" i="11" s="1"/>
  <c r="AU387" i="11"/>
  <c r="AV387" i="11" s="1"/>
  <c r="BY387" i="11" s="1"/>
  <c r="AU315" i="11"/>
  <c r="AV315" i="11" s="1"/>
  <c r="BN459" i="11"/>
  <c r="BO459" i="11" s="1"/>
  <c r="AU243" i="11"/>
  <c r="AV243" i="11" s="1"/>
  <c r="BN243" i="11"/>
  <c r="BO243" i="11" s="1"/>
  <c r="AU171" i="11"/>
  <c r="AV171" i="11" s="1"/>
  <c r="DB171" i="11" s="1"/>
  <c r="ES171" i="11" s="1"/>
  <c r="AH171" i="11" s="1"/>
  <c r="AU99" i="11"/>
  <c r="AV99" i="11" s="1"/>
  <c r="DB99" i="11" s="1"/>
  <c r="EN99" i="11" s="1"/>
  <c r="BN171" i="11"/>
  <c r="BO171" i="11" s="1"/>
  <c r="BH114" i="11"/>
  <c r="BI114" i="11" s="1"/>
  <c r="BH328" i="11"/>
  <c r="BI328" i="11" s="1"/>
  <c r="BH392" i="11"/>
  <c r="BI392" i="11" s="1"/>
  <c r="BH375" i="11"/>
  <c r="BI375" i="11" s="1"/>
  <c r="BH387" i="11"/>
  <c r="BI387" i="11" s="1"/>
  <c r="BH411" i="11"/>
  <c r="BI411" i="11" s="1"/>
  <c r="BH461" i="11"/>
  <c r="BI461" i="11" s="1"/>
  <c r="BH124" i="11"/>
  <c r="BI124" i="11" s="1"/>
  <c r="BH207" i="11"/>
  <c r="BI207" i="11" s="1"/>
  <c r="BH517" i="11"/>
  <c r="BI517" i="11" s="1"/>
  <c r="BH349" i="11"/>
  <c r="BI349" i="11" s="1"/>
  <c r="BH465" i="11"/>
  <c r="BI465" i="11" s="1"/>
  <c r="BH508" i="11"/>
  <c r="BI508" i="11" s="1"/>
  <c r="BH116" i="11"/>
  <c r="BI116" i="11" s="1"/>
  <c r="BH232" i="11"/>
  <c r="BI232" i="11" s="1"/>
  <c r="BH441" i="11"/>
  <c r="BI441" i="11" s="1"/>
  <c r="BH178" i="11"/>
  <c r="BI178" i="11" s="1"/>
  <c r="BH292" i="11"/>
  <c r="BI292" i="11" s="1"/>
  <c r="BH363" i="11"/>
  <c r="BI363" i="11" s="1"/>
  <c r="BH510" i="11"/>
  <c r="BI510" i="11" s="1"/>
  <c r="BH28" i="11"/>
  <c r="BI28" i="11" s="1"/>
  <c r="BH226" i="11"/>
  <c r="BI226" i="11" s="1"/>
  <c r="BH156" i="11"/>
  <c r="BI156" i="11" s="1"/>
  <c r="BH126" i="11"/>
  <c r="BI126" i="11" s="1"/>
  <c r="BH318" i="11"/>
  <c r="BI318" i="11" s="1"/>
  <c r="BH272" i="11"/>
  <c r="BI272" i="11" s="1"/>
  <c r="BH306" i="11"/>
  <c r="BI306" i="11" s="1"/>
  <c r="BH337" i="11"/>
  <c r="BI337" i="11" s="1"/>
  <c r="BH383" i="11"/>
  <c r="BI383" i="11" s="1"/>
  <c r="BH439" i="11"/>
  <c r="BI439" i="11" s="1"/>
  <c r="BH419" i="11"/>
  <c r="BI419" i="11" s="1"/>
  <c r="BH470" i="11"/>
  <c r="BI470" i="11" s="1"/>
  <c r="BH444" i="11"/>
  <c r="BI444" i="11" s="1"/>
  <c r="BH495" i="11"/>
  <c r="BI495" i="11" s="1"/>
  <c r="BH512" i="11"/>
  <c r="BI512" i="11" s="1"/>
  <c r="BH521" i="11"/>
  <c r="BI521" i="11" s="1"/>
  <c r="BH27" i="11"/>
  <c r="BI27" i="11" s="1"/>
  <c r="BH79" i="11"/>
  <c r="BI79" i="11" s="1"/>
  <c r="BH62" i="11"/>
  <c r="BI62" i="11" s="1"/>
  <c r="BH254" i="11"/>
  <c r="BI254" i="11" s="1"/>
  <c r="BH422" i="11"/>
  <c r="BI422" i="11" s="1"/>
  <c r="BH82" i="11"/>
  <c r="BI82" i="11" s="1"/>
  <c r="BH93" i="11"/>
  <c r="BI93" i="11" s="1"/>
  <c r="BH181" i="11"/>
  <c r="BI181" i="11" s="1"/>
  <c r="BH119" i="11"/>
  <c r="BI119" i="11" s="1"/>
  <c r="BH147" i="11"/>
  <c r="BI147" i="11" s="1"/>
  <c r="BH167" i="11"/>
  <c r="BI167" i="11" s="1"/>
  <c r="BH206" i="11"/>
  <c r="BI206" i="11" s="1"/>
  <c r="BH247" i="11"/>
  <c r="BI247" i="11" s="1"/>
  <c r="BH258" i="11"/>
  <c r="BI258" i="11" s="1"/>
  <c r="BH324" i="11"/>
  <c r="BI324" i="11" s="1"/>
  <c r="BH432" i="11"/>
  <c r="BI432" i="11" s="1"/>
  <c r="BH355" i="11"/>
  <c r="BI355" i="11" s="1"/>
  <c r="BH398" i="11"/>
  <c r="BI398" i="11" s="1"/>
  <c r="BH397" i="11"/>
  <c r="BI397" i="11" s="1"/>
  <c r="BH482" i="11"/>
  <c r="BI482" i="11" s="1"/>
  <c r="BH483" i="11"/>
  <c r="BI483" i="11" s="1"/>
  <c r="BH446" i="11"/>
  <c r="BI446" i="11" s="1"/>
  <c r="BH485" i="11"/>
  <c r="BI485" i="11" s="1"/>
  <c r="BH492" i="11"/>
  <c r="BI492" i="11" s="1"/>
  <c r="BH507" i="11"/>
  <c r="BI507" i="11" s="1"/>
  <c r="BH57" i="11"/>
  <c r="BI57" i="11" s="1"/>
  <c r="BH203" i="11"/>
  <c r="BI203" i="11" s="1"/>
  <c r="BH76" i="11"/>
  <c r="BI76" i="11" s="1"/>
  <c r="BH49" i="11"/>
  <c r="BI49" i="11" s="1"/>
  <c r="BH73" i="11"/>
  <c r="BI73" i="11" s="1"/>
  <c r="BH144" i="11"/>
  <c r="BI144" i="11" s="1"/>
  <c r="BH199" i="11"/>
  <c r="BI199" i="11" s="1"/>
  <c r="BH120" i="11"/>
  <c r="BI120" i="11" s="1"/>
  <c r="BH180" i="11"/>
  <c r="BI180" i="11" s="1"/>
  <c r="BH362" i="11"/>
  <c r="BI362" i="11" s="1"/>
  <c r="BH190" i="11"/>
  <c r="BI190" i="11" s="1"/>
  <c r="BH217" i="11"/>
  <c r="BI217" i="11" s="1"/>
  <c r="BH244" i="11"/>
  <c r="BI244" i="11" s="1"/>
  <c r="BH260" i="11"/>
  <c r="BI260" i="11" s="1"/>
  <c r="BH316" i="11"/>
  <c r="BI316" i="11" s="1"/>
  <c r="BH312" i="11"/>
  <c r="BI312" i="11" s="1"/>
  <c r="BH341" i="11"/>
  <c r="BI341" i="11" s="1"/>
  <c r="BH443" i="11"/>
  <c r="BI443" i="11" s="1"/>
  <c r="BH371" i="11"/>
  <c r="BI371" i="11" s="1"/>
  <c r="BH404" i="11"/>
  <c r="BI404" i="11" s="1"/>
  <c r="BH437" i="11"/>
  <c r="BI437" i="11" s="1"/>
  <c r="BH399" i="11"/>
  <c r="BI399" i="11" s="1"/>
  <c r="BH445" i="11"/>
  <c r="BI445" i="11" s="1"/>
  <c r="BH486" i="11"/>
  <c r="BI486" i="11" s="1"/>
  <c r="BH488" i="11"/>
  <c r="BI488" i="11" s="1"/>
  <c r="BH448" i="11"/>
  <c r="BI448" i="11" s="1"/>
  <c r="BH479" i="11"/>
  <c r="BI479" i="11" s="1"/>
  <c r="BH516" i="11"/>
  <c r="BI516" i="11" s="1"/>
  <c r="BH499" i="11"/>
  <c r="BI499" i="11" s="1"/>
  <c r="BH494" i="11"/>
  <c r="BI494" i="11" s="1"/>
  <c r="BH525" i="11"/>
  <c r="BI525" i="11" s="1"/>
  <c r="BH65" i="11"/>
  <c r="BI65" i="11" s="1"/>
  <c r="BH91" i="11"/>
  <c r="BI91" i="11" s="1"/>
  <c r="BH63" i="11"/>
  <c r="BI63" i="11" s="1"/>
  <c r="BH151" i="11"/>
  <c r="BI151" i="11" s="1"/>
  <c r="BH125" i="11"/>
  <c r="BI125" i="11" s="1"/>
  <c r="BH352" i="11"/>
  <c r="BI352" i="11" s="1"/>
  <c r="BH442" i="11"/>
  <c r="BI442" i="11" s="1"/>
  <c r="BH96" i="11"/>
  <c r="BI96" i="11" s="1"/>
  <c r="BH113" i="11"/>
  <c r="BI113" i="11" s="1"/>
  <c r="BH189" i="11"/>
  <c r="BI189" i="11" s="1"/>
  <c r="BH210" i="11"/>
  <c r="BI210" i="11" s="1"/>
  <c r="BH267" i="11"/>
  <c r="BI267" i="11" s="1"/>
  <c r="BH235" i="11"/>
  <c r="BI235" i="11" s="1"/>
  <c r="BH350" i="11"/>
  <c r="BI350" i="11" s="1"/>
  <c r="BH360" i="11"/>
  <c r="BI360" i="11" s="1"/>
  <c r="BH455" i="11"/>
  <c r="BI455" i="11" s="1"/>
  <c r="BH343" i="11"/>
  <c r="BI343" i="11" s="1"/>
  <c r="BH447" i="11"/>
  <c r="BI447" i="11" s="1"/>
  <c r="BH406" i="11"/>
  <c r="BI406" i="11" s="1"/>
  <c r="BH401" i="11"/>
  <c r="BI401" i="11" s="1"/>
  <c r="BH409" i="11"/>
  <c r="BI409" i="11" s="1"/>
  <c r="BH460" i="11"/>
  <c r="BI460" i="11" s="1"/>
  <c r="BH450" i="11"/>
  <c r="BI450" i="11" s="1"/>
  <c r="BH476" i="11"/>
  <c r="BI476" i="11" s="1"/>
  <c r="BH527" i="11"/>
  <c r="BI527" i="11" s="1"/>
  <c r="BH71" i="11"/>
  <c r="BI71" i="11" s="1"/>
  <c r="BH30" i="11"/>
  <c r="BI30" i="11" s="1"/>
  <c r="AY170" i="11"/>
  <c r="BI107" i="11"/>
  <c r="AU28" i="11"/>
  <c r="AV28" i="11" s="1"/>
  <c r="AU29" i="11"/>
  <c r="AV29" i="11" s="1"/>
  <c r="BN28" i="11"/>
  <c r="BO28" i="11" s="1"/>
  <c r="BN29" i="11"/>
  <c r="BO29" i="11" s="1"/>
  <c r="BN30" i="11"/>
  <c r="BO30" i="11" s="1"/>
  <c r="BN31" i="11"/>
  <c r="BO31" i="11" s="1"/>
  <c r="BN32" i="11"/>
  <c r="BO32" i="11" s="1"/>
  <c r="BN33" i="11"/>
  <c r="BO33" i="11" s="1"/>
  <c r="BN34" i="11"/>
  <c r="BO34" i="11" s="1"/>
  <c r="BN35" i="11"/>
  <c r="BO35" i="11" s="1"/>
  <c r="BN36" i="11"/>
  <c r="BO36" i="11" s="1"/>
  <c r="BN37" i="11"/>
  <c r="BN316" i="11"/>
  <c r="BO316" i="11" s="1"/>
  <c r="AU460" i="11"/>
  <c r="AV460" i="11" s="1"/>
  <c r="DA460" i="11" s="1"/>
  <c r="BN460" i="11"/>
  <c r="BO460" i="11" s="1"/>
  <c r="AU316" i="11"/>
  <c r="AV316" i="11" s="1"/>
  <c r="BN172" i="11"/>
  <c r="BO172" i="11" s="1"/>
  <c r="AU100" i="11"/>
  <c r="AV100" i="11" s="1"/>
  <c r="BY100" i="11" s="1"/>
  <c r="AU244" i="11"/>
  <c r="AV244" i="11" s="1"/>
  <c r="AU388" i="11"/>
  <c r="AV388" i="11" s="1"/>
  <c r="AU172" i="11"/>
  <c r="AV172" i="11" s="1"/>
  <c r="AU30" i="11"/>
  <c r="AV30" i="11" s="1"/>
  <c r="BN101" i="11"/>
  <c r="BO101" i="11" s="1"/>
  <c r="BN388" i="11"/>
  <c r="BO388" i="11" s="1"/>
  <c r="BN244" i="11"/>
  <c r="BO244" i="11" s="1"/>
  <c r="BN317" i="11"/>
  <c r="BO317" i="11" s="1"/>
  <c r="AU461" i="11"/>
  <c r="AV461" i="11" s="1"/>
  <c r="AU245" i="11"/>
  <c r="AV245" i="11" s="1"/>
  <c r="AU317" i="11"/>
  <c r="AV317" i="11" s="1"/>
  <c r="BN102" i="11"/>
  <c r="BO102" i="11" s="1"/>
  <c r="AU173" i="11"/>
  <c r="AV173" i="11" s="1"/>
  <c r="AU31" i="11"/>
  <c r="AV31" i="11" s="1"/>
  <c r="BN389" i="11"/>
  <c r="BO389" i="11" s="1"/>
  <c r="AU389" i="11"/>
  <c r="AV389" i="11" s="1"/>
  <c r="BY389" i="11" s="1"/>
  <c r="BN245" i="11"/>
  <c r="BO245" i="11" s="1"/>
  <c r="BN173" i="11"/>
  <c r="BO173" i="11" s="1"/>
  <c r="BN461" i="11"/>
  <c r="BO461" i="11" s="1"/>
  <c r="AU101" i="11"/>
  <c r="AV101" i="11" s="1"/>
  <c r="DB101" i="11" s="1"/>
  <c r="ES101" i="11" s="1"/>
  <c r="AH101" i="11" s="1"/>
  <c r="BN318" i="11"/>
  <c r="BO318" i="11" s="1"/>
  <c r="AU462" i="11"/>
  <c r="AV462" i="11" s="1"/>
  <c r="DB462" i="11" s="1"/>
  <c r="AU32" i="11"/>
  <c r="AV32" i="11" s="1"/>
  <c r="BN462" i="11"/>
  <c r="BO462" i="11" s="1"/>
  <c r="AU390" i="11"/>
  <c r="AV390" i="11" s="1"/>
  <c r="AY390" i="11" s="1"/>
  <c r="CW390" i="11" s="1"/>
  <c r="AE390" i="11" s="1"/>
  <c r="AU318" i="11"/>
  <c r="AV318" i="11" s="1"/>
  <c r="BN319" i="11"/>
  <c r="BO319" i="11" s="1"/>
  <c r="BN390" i="11"/>
  <c r="BO390" i="11" s="1"/>
  <c r="BN103" i="11"/>
  <c r="BO103" i="11" s="1"/>
  <c r="BN174" i="11"/>
  <c r="BO174" i="11" s="1"/>
  <c r="AU102" i="11"/>
  <c r="AV102" i="11" s="1"/>
  <c r="AY102" i="11" s="1"/>
  <c r="BN246" i="11"/>
  <c r="BO246" i="11" s="1"/>
  <c r="AU174" i="11"/>
  <c r="AV174" i="11" s="1"/>
  <c r="AU246" i="11"/>
  <c r="AV246" i="11" s="1"/>
  <c r="AY246" i="11" s="1"/>
  <c r="AU463" i="11"/>
  <c r="AV463" i="11" s="1"/>
  <c r="AU33" i="11"/>
  <c r="AV33" i="11" s="1"/>
  <c r="DB33" i="11" s="1"/>
  <c r="ES33" i="11" s="1"/>
  <c r="AH33" i="11" s="1"/>
  <c r="BN247" i="11"/>
  <c r="BO247" i="11" s="1"/>
  <c r="BN104" i="11"/>
  <c r="BO104" i="11" s="1"/>
  <c r="BN463" i="11"/>
  <c r="BO463" i="11" s="1"/>
  <c r="AU103" i="11"/>
  <c r="AV103" i="11" s="1"/>
  <c r="BN391" i="11"/>
  <c r="BO391" i="11" s="1"/>
  <c r="AU247" i="11"/>
  <c r="AV247" i="11" s="1"/>
  <c r="AU319" i="11"/>
  <c r="AV319" i="11" s="1"/>
  <c r="BN320" i="11"/>
  <c r="BO320" i="11" s="1"/>
  <c r="AU175" i="11"/>
  <c r="AV175" i="11" s="1"/>
  <c r="BY175" i="11" s="1"/>
  <c r="BN175" i="11"/>
  <c r="BO175" i="11" s="1"/>
  <c r="AU391" i="11"/>
  <c r="AV391" i="11" s="1"/>
  <c r="BY391" i="11" s="1"/>
  <c r="EM391" i="11" s="1"/>
  <c r="AD391" i="11" s="1"/>
  <c r="AU464" i="11"/>
  <c r="AV464" i="11" s="1"/>
  <c r="AU176" i="11"/>
  <c r="AV176" i="11" s="1"/>
  <c r="DB176" i="11" s="1"/>
  <c r="BN248" i="11"/>
  <c r="BO248" i="11" s="1"/>
  <c r="AU248" i="11"/>
  <c r="AV248" i="11" s="1"/>
  <c r="DB248" i="11" s="1"/>
  <c r="AU104" i="11"/>
  <c r="AV104" i="11" s="1"/>
  <c r="AY104" i="11" s="1"/>
  <c r="BN464" i="11"/>
  <c r="BO464" i="11" s="1"/>
  <c r="BN321" i="11"/>
  <c r="BO321" i="11" s="1"/>
  <c r="AU34" i="11"/>
  <c r="AV34" i="11" s="1"/>
  <c r="DA34" i="11" s="1"/>
  <c r="BN176" i="11"/>
  <c r="BO176" i="11" s="1"/>
  <c r="BN105" i="11"/>
  <c r="BO105" i="11" s="1"/>
  <c r="AU392" i="11"/>
  <c r="AV392" i="11" s="1"/>
  <c r="BY392" i="11" s="1"/>
  <c r="EM392" i="11" s="1"/>
  <c r="AD392" i="11" s="1"/>
  <c r="AU320" i="11"/>
  <c r="AV320" i="11" s="1"/>
  <c r="BN392" i="11"/>
  <c r="BO392" i="11" s="1"/>
  <c r="AU465" i="11"/>
  <c r="AV465" i="11" s="1"/>
  <c r="DB465" i="11" s="1"/>
  <c r="BN393" i="11"/>
  <c r="BO393" i="11" s="1"/>
  <c r="AU35" i="11"/>
  <c r="AV35" i="11" s="1"/>
  <c r="BY35" i="11" s="1"/>
  <c r="EM35" i="11" s="1"/>
  <c r="AD35" i="11" s="1"/>
  <c r="AU321" i="11"/>
  <c r="AV321" i="11" s="1"/>
  <c r="DB321" i="11" s="1"/>
  <c r="BN322" i="11"/>
  <c r="BO322" i="11" s="1"/>
  <c r="AU105" i="11"/>
  <c r="AV105" i="11" s="1"/>
  <c r="DB105" i="11" s="1"/>
  <c r="BN106" i="11"/>
  <c r="BO106" i="11" s="1"/>
  <c r="BN249" i="11"/>
  <c r="BO249" i="11" s="1"/>
  <c r="AU393" i="11"/>
  <c r="AV393" i="11" s="1"/>
  <c r="BN177" i="11"/>
  <c r="BO177" i="11" s="1"/>
  <c r="AU249" i="11"/>
  <c r="AV249" i="11" s="1"/>
  <c r="BY249" i="11" s="1"/>
  <c r="AU177" i="11"/>
  <c r="AV177" i="11" s="1"/>
  <c r="BN465" i="11"/>
  <c r="BO465" i="11" s="1"/>
  <c r="AU466" i="11"/>
  <c r="AV466" i="11" s="1"/>
  <c r="DA466" i="11" s="1"/>
  <c r="AU394" i="11"/>
  <c r="AV394" i="11" s="1"/>
  <c r="AU322" i="11"/>
  <c r="AV322" i="11" s="1"/>
  <c r="BN466" i="11"/>
  <c r="BO466" i="11" s="1"/>
  <c r="BN250" i="11"/>
  <c r="AU250" i="11"/>
  <c r="AV250" i="11" s="1"/>
  <c r="AU36" i="11"/>
  <c r="AV36" i="11" s="1"/>
  <c r="AU178" i="11"/>
  <c r="AV178" i="11" s="1"/>
  <c r="BN178" i="11"/>
  <c r="BO178" i="11" s="1"/>
  <c r="BN107" i="11"/>
  <c r="BO107" i="11" s="1"/>
  <c r="BN323" i="11"/>
  <c r="BO323" i="11" s="1"/>
  <c r="AU106" i="11"/>
  <c r="AV106" i="11" s="1"/>
  <c r="BN394" i="11"/>
  <c r="BO394" i="11" s="1"/>
  <c r="AU467" i="11"/>
  <c r="AV467" i="11" s="1"/>
  <c r="AU395" i="11"/>
  <c r="AV395" i="11" s="1"/>
  <c r="DA395" i="11" s="1"/>
  <c r="BN108" i="11"/>
  <c r="BO108" i="11" s="1"/>
  <c r="BN395" i="11"/>
  <c r="BO395" i="11" s="1"/>
  <c r="BN179" i="11"/>
  <c r="BO179" i="11" s="1"/>
  <c r="AU179" i="11"/>
  <c r="AV179" i="11" s="1"/>
  <c r="AY179" i="11" s="1"/>
  <c r="BN324" i="11"/>
  <c r="BO324" i="11" s="1"/>
  <c r="AU37" i="11"/>
  <c r="BN467" i="11"/>
  <c r="BO467" i="11" s="1"/>
  <c r="AU107" i="11"/>
  <c r="AV107" i="11" s="1"/>
  <c r="AU251" i="11"/>
  <c r="AV251" i="11" s="1"/>
  <c r="BO250" i="11"/>
  <c r="BN251" i="11"/>
  <c r="BO251" i="11" s="1"/>
  <c r="AU323" i="11"/>
  <c r="AV323" i="11" s="1"/>
  <c r="AU468" i="11"/>
  <c r="AV468" i="11" s="1"/>
  <c r="BY468" i="11" s="1"/>
  <c r="AU252" i="11"/>
  <c r="AV252" i="11" s="1"/>
  <c r="BN180" i="11"/>
  <c r="BO180" i="11" s="1"/>
  <c r="AU324" i="11"/>
  <c r="AV324" i="11" s="1"/>
  <c r="DB324" i="11" s="1"/>
  <c r="EN324" i="11" s="1"/>
  <c r="BN468" i="11"/>
  <c r="BO468" i="11" s="1"/>
  <c r="BN396" i="11"/>
  <c r="BO396" i="11" s="1"/>
  <c r="AU108" i="11"/>
  <c r="AV108" i="11" s="1"/>
  <c r="BY108" i="11" s="1"/>
  <c r="EH108" i="11" s="1"/>
  <c r="BN325" i="11"/>
  <c r="AU396" i="11"/>
  <c r="AV396" i="11" s="1"/>
  <c r="BY396" i="11" s="1"/>
  <c r="ED396" i="11" s="1"/>
  <c r="EI396" i="11" s="1"/>
  <c r="AU180" i="11"/>
  <c r="AV180" i="11" s="1"/>
  <c r="AY180" i="11" s="1"/>
  <c r="BN252" i="11"/>
  <c r="BO252" i="11" s="1"/>
  <c r="BN109" i="11"/>
  <c r="AU469" i="11"/>
  <c r="AU181" i="11"/>
  <c r="AV181" i="11" s="1"/>
  <c r="DA181" i="11" s="1"/>
  <c r="AU397" i="11"/>
  <c r="AV397" i="11" s="1"/>
  <c r="DB397" i="11" s="1"/>
  <c r="BN181" i="11"/>
  <c r="BN182" i="11" s="1"/>
  <c r="BO182" i="11" s="1"/>
  <c r="AU253" i="11"/>
  <c r="AV253" i="11" s="1"/>
  <c r="BN253" i="11"/>
  <c r="BN469" i="11"/>
  <c r="BO469" i="11" s="1"/>
  <c r="AU325" i="11"/>
  <c r="AV325" i="11" s="1"/>
  <c r="BX325" i="11" s="1"/>
  <c r="BN397" i="11"/>
  <c r="BO397" i="11" s="1"/>
  <c r="AU109" i="11"/>
  <c r="X64" i="13" l="1"/>
  <c r="H87" i="13"/>
  <c r="Y86" i="13"/>
  <c r="I87" i="13"/>
  <c r="Z86" i="13"/>
  <c r="BY170" i="11"/>
  <c r="EM170" i="11" s="1"/>
  <c r="AD170" i="11" s="1"/>
  <c r="BX170" i="11"/>
  <c r="DA170" i="11"/>
  <c r="D28" i="13"/>
  <c r="U27" i="13"/>
  <c r="BM36" i="11"/>
  <c r="AT43" i="11"/>
  <c r="BM47" i="11"/>
  <c r="AT77" i="11"/>
  <c r="BM33" i="11"/>
  <c r="BM44" i="11"/>
  <c r="AT55" i="11"/>
  <c r="AT85" i="11"/>
  <c r="BM55" i="11"/>
  <c r="AT51" i="11"/>
  <c r="BM69" i="11"/>
  <c r="AT93" i="11"/>
  <c r="CI54" i="26"/>
  <c r="F484" i="11"/>
  <c r="AX484" i="11" s="1"/>
  <c r="BP484" i="11" s="1"/>
  <c r="AT49" i="11"/>
  <c r="AT75" i="11"/>
  <c r="AT27" i="11"/>
  <c r="AT45" i="11"/>
  <c r="AX49" i="11"/>
  <c r="BP49" i="11" s="1"/>
  <c r="AT53" i="11"/>
  <c r="AX60" i="11"/>
  <c r="BP60" i="11" s="1"/>
  <c r="AX72" i="11"/>
  <c r="BP72" i="11" s="1"/>
  <c r="BM83" i="11"/>
  <c r="AT87" i="11"/>
  <c r="AT91" i="11"/>
  <c r="AT29" i="11"/>
  <c r="AT67" i="11"/>
  <c r="AT41" i="11"/>
  <c r="AT59" i="11"/>
  <c r="AT71" i="11"/>
  <c r="AX90" i="11"/>
  <c r="BP90" i="11" s="1"/>
  <c r="BM30" i="11"/>
  <c r="BM41" i="11"/>
  <c r="AX56" i="11"/>
  <c r="BP56" i="11" s="1"/>
  <c r="AT79" i="11"/>
  <c r="BM94" i="11"/>
  <c r="BM27" i="11"/>
  <c r="AT31" i="11"/>
  <c r="AT35" i="11"/>
  <c r="AX42" i="11"/>
  <c r="BP42" i="11" s="1"/>
  <c r="AX53" i="11"/>
  <c r="BP53" i="11" s="1"/>
  <c r="AT57" i="11"/>
  <c r="AT65" i="11"/>
  <c r="AT69" i="11"/>
  <c r="BM72" i="11"/>
  <c r="AX76" i="11"/>
  <c r="BP76" i="11" s="1"/>
  <c r="BM91" i="11"/>
  <c r="AT95" i="11"/>
  <c r="CI30" i="26"/>
  <c r="F460" i="11"/>
  <c r="AX460" i="11" s="1"/>
  <c r="BP460" i="11" s="1"/>
  <c r="CH31" i="27"/>
  <c r="E389" i="11"/>
  <c r="AT389" i="11" s="1"/>
  <c r="CH49" i="27"/>
  <c r="E407" i="11"/>
  <c r="AT407" i="11" s="1"/>
  <c r="AT63" i="11"/>
  <c r="AT37" i="11"/>
  <c r="AX67" i="11"/>
  <c r="BP67" i="11" s="1"/>
  <c r="AT83" i="11"/>
  <c r="AX37" i="11"/>
  <c r="BP37" i="11" s="1"/>
  <c r="BM64" i="11"/>
  <c r="AX83" i="11"/>
  <c r="BP83" i="11" s="1"/>
  <c r="AX35" i="11"/>
  <c r="BP35" i="11" s="1"/>
  <c r="AT39" i="11"/>
  <c r="BM50" i="11"/>
  <c r="AT61" i="11"/>
  <c r="AX65" i="11"/>
  <c r="BP65" i="11" s="1"/>
  <c r="AX69" i="11"/>
  <c r="BP69" i="11" s="1"/>
  <c r="AT81" i="11"/>
  <c r="AX88" i="11"/>
  <c r="BP88" i="11" s="1"/>
  <c r="BM29" i="11"/>
  <c r="BM43" i="11"/>
  <c r="BM46" i="11"/>
  <c r="BM57" i="11"/>
  <c r="BM71" i="11"/>
  <c r="BM93" i="11"/>
  <c r="BM35" i="11"/>
  <c r="BM38" i="11"/>
  <c r="BN38" i="11" s="1"/>
  <c r="BM49" i="11"/>
  <c r="BM52" i="11"/>
  <c r="BM60" i="11"/>
  <c r="BM63" i="11"/>
  <c r="BM66" i="11"/>
  <c r="BM74" i="11"/>
  <c r="BM80" i="11"/>
  <c r="BM85" i="11"/>
  <c r="BM88" i="11"/>
  <c r="BM39" i="11"/>
  <c r="BM61" i="11"/>
  <c r="BM78" i="11"/>
  <c r="BM28" i="11"/>
  <c r="BM31" i="11"/>
  <c r="BM53" i="11"/>
  <c r="BM67" i="11"/>
  <c r="BM81" i="11"/>
  <c r="BM95" i="11"/>
  <c r="BM45" i="11"/>
  <c r="BM59" i="11"/>
  <c r="BM62" i="11"/>
  <c r="BM73" i="11"/>
  <c r="BM87" i="11"/>
  <c r="BM75" i="11"/>
  <c r="BM89" i="11"/>
  <c r="BM34" i="11"/>
  <c r="BM42" i="11"/>
  <c r="BM48" i="11"/>
  <c r="BM56" i="11"/>
  <c r="BM70" i="11"/>
  <c r="BM84" i="11"/>
  <c r="BM92" i="11"/>
  <c r="BM32" i="11"/>
  <c r="BM37" i="11"/>
  <c r="BM40" i="11"/>
  <c r="BM51" i="11"/>
  <c r="BM54" i="11"/>
  <c r="BM65" i="11"/>
  <c r="BM68" i="11"/>
  <c r="BM76" i="11"/>
  <c r="BM79" i="11"/>
  <c r="BM82" i="11"/>
  <c r="BM90" i="11"/>
  <c r="AX36" i="11"/>
  <c r="BP36" i="11" s="1"/>
  <c r="AX52" i="11"/>
  <c r="BP52" i="11" s="1"/>
  <c r="AX77" i="11"/>
  <c r="BP77" i="11" s="1"/>
  <c r="AX93" i="11"/>
  <c r="BP93" i="11" s="1"/>
  <c r="AX27" i="11"/>
  <c r="BP27" i="11" s="1"/>
  <c r="AX34" i="11"/>
  <c r="BP34" i="11" s="1"/>
  <c r="AX43" i="11"/>
  <c r="BP43" i="11" s="1"/>
  <c r="AX50" i="11"/>
  <c r="BP50" i="11" s="1"/>
  <c r="AX59" i="11"/>
  <c r="BP59" i="11" s="1"/>
  <c r="AX66" i="11"/>
  <c r="BP66" i="11" s="1"/>
  <c r="AX75" i="11"/>
  <c r="BP75" i="11" s="1"/>
  <c r="AX82" i="11"/>
  <c r="BP82" i="11" s="1"/>
  <c r="AX91" i="11"/>
  <c r="BP91" i="11" s="1"/>
  <c r="AX31" i="11"/>
  <c r="BP31" i="11" s="1"/>
  <c r="AX38" i="11"/>
  <c r="BP38" i="11" s="1"/>
  <c r="AX79" i="11"/>
  <c r="BP79" i="11" s="1"/>
  <c r="AX86" i="11"/>
  <c r="BP86" i="11" s="1"/>
  <c r="AX45" i="11"/>
  <c r="BP45" i="11" s="1"/>
  <c r="AX61" i="11"/>
  <c r="BP61" i="11" s="1"/>
  <c r="AX32" i="11"/>
  <c r="BP32" i="11" s="1"/>
  <c r="AX41" i="11"/>
  <c r="BP41" i="11" s="1"/>
  <c r="AX48" i="11"/>
  <c r="BP48" i="11" s="1"/>
  <c r="AX57" i="11"/>
  <c r="BP57" i="11" s="1"/>
  <c r="AX64" i="11"/>
  <c r="BP64" i="11" s="1"/>
  <c r="AX73" i="11"/>
  <c r="BP73" i="11" s="1"/>
  <c r="AX80" i="11"/>
  <c r="BP80" i="11" s="1"/>
  <c r="AX89" i="11"/>
  <c r="BP89" i="11" s="1"/>
  <c r="AX47" i="11"/>
  <c r="BP47" i="11" s="1"/>
  <c r="AX54" i="11"/>
  <c r="BP54" i="11" s="1"/>
  <c r="AX63" i="11"/>
  <c r="BP63" i="11" s="1"/>
  <c r="AX70" i="11"/>
  <c r="BP70" i="11" s="1"/>
  <c r="AX95" i="11"/>
  <c r="BP95" i="11" s="1"/>
  <c r="AX29" i="11"/>
  <c r="BP29" i="11" s="1"/>
  <c r="AX68" i="11"/>
  <c r="BP68" i="11" s="1"/>
  <c r="AX84" i="11"/>
  <c r="BP84" i="11" s="1"/>
  <c r="AX30" i="11"/>
  <c r="BP30" i="11" s="1"/>
  <c r="AX39" i="11"/>
  <c r="BP39" i="11" s="1"/>
  <c r="AX46" i="11"/>
  <c r="BP46" i="11" s="1"/>
  <c r="AX55" i="11"/>
  <c r="BP55" i="11" s="1"/>
  <c r="AX62" i="11"/>
  <c r="BP62" i="11" s="1"/>
  <c r="AX71" i="11"/>
  <c r="BP71" i="11" s="1"/>
  <c r="AX78" i="11"/>
  <c r="BP78" i="11" s="1"/>
  <c r="AX87" i="11"/>
  <c r="BP87" i="11" s="1"/>
  <c r="AX94" i="11"/>
  <c r="BP94" i="11" s="1"/>
  <c r="AT28" i="11"/>
  <c r="AT30" i="11"/>
  <c r="AT32" i="11"/>
  <c r="AT34" i="11"/>
  <c r="AT36" i="11"/>
  <c r="AT38" i="11"/>
  <c r="AU38" i="11" s="1"/>
  <c r="AT40" i="11"/>
  <c r="AT42" i="11"/>
  <c r="AT44" i="11"/>
  <c r="AT46" i="11"/>
  <c r="AT48" i="11"/>
  <c r="AT50" i="11"/>
  <c r="AT52" i="11"/>
  <c r="AT54" i="11"/>
  <c r="AT56" i="11"/>
  <c r="AT58" i="11"/>
  <c r="AT60" i="11"/>
  <c r="AT62" i="11"/>
  <c r="AT64" i="11"/>
  <c r="AT66" i="11"/>
  <c r="AT68" i="11"/>
  <c r="AT70" i="11"/>
  <c r="AT72" i="11"/>
  <c r="AT74" i="11"/>
  <c r="AT76" i="11"/>
  <c r="AT78" i="11"/>
  <c r="AT80" i="11"/>
  <c r="AT82" i="11"/>
  <c r="AT84" i="11"/>
  <c r="AT86" i="11"/>
  <c r="AT88" i="11"/>
  <c r="AT90" i="11"/>
  <c r="AT92" i="11"/>
  <c r="AT94" i="11"/>
  <c r="BN398" i="11"/>
  <c r="BN399" i="11" s="1"/>
  <c r="BN400" i="11" s="1"/>
  <c r="BO400" i="11" s="1"/>
  <c r="BY386" i="11"/>
  <c r="EM386" i="11" s="1"/>
  <c r="AD386" i="11" s="1"/>
  <c r="DB386" i="11"/>
  <c r="ES386" i="11" s="1"/>
  <c r="AH386" i="11" s="1"/>
  <c r="DB180" i="11"/>
  <c r="ES180" i="11" s="1"/>
  <c r="AH180" i="11" s="1"/>
  <c r="L54" i="27"/>
  <c r="AC53" i="27"/>
  <c r="E32" i="27"/>
  <c r="V31" i="27"/>
  <c r="L31" i="27"/>
  <c r="AC30" i="27"/>
  <c r="K31" i="27"/>
  <c r="M32" i="27"/>
  <c r="AD31" i="27"/>
  <c r="C33" i="27"/>
  <c r="T32" i="27"/>
  <c r="K74" i="27"/>
  <c r="D33" i="27"/>
  <c r="U32" i="27"/>
  <c r="C51" i="27"/>
  <c r="T50" i="27"/>
  <c r="M32" i="26"/>
  <c r="AD31" i="26"/>
  <c r="AY242" i="11"/>
  <c r="BQ242" i="11" s="1"/>
  <c r="AA242" i="11" s="1"/>
  <c r="BX458" i="11"/>
  <c r="AT469" i="11"/>
  <c r="AT252" i="11"/>
  <c r="AT253" i="11"/>
  <c r="AB68" i="26"/>
  <c r="K69" i="26"/>
  <c r="AE49" i="26"/>
  <c r="N50" i="26"/>
  <c r="D55" i="26"/>
  <c r="U54" i="26"/>
  <c r="AE88" i="26"/>
  <c r="N89" i="26"/>
  <c r="E53" i="26"/>
  <c r="V52" i="26"/>
  <c r="AB30" i="26"/>
  <c r="K31" i="26"/>
  <c r="AB49" i="26"/>
  <c r="K50" i="26"/>
  <c r="G56" i="26"/>
  <c r="X55" i="26"/>
  <c r="AA30" i="26"/>
  <c r="J31" i="26"/>
  <c r="O70" i="26"/>
  <c r="AF69" i="26"/>
  <c r="AF29" i="26"/>
  <c r="O30" i="26"/>
  <c r="AF49" i="26"/>
  <c r="O50" i="26"/>
  <c r="AE29" i="26"/>
  <c r="N30" i="26"/>
  <c r="J51" i="26"/>
  <c r="AA50" i="26"/>
  <c r="G32" i="26"/>
  <c r="X31" i="26"/>
  <c r="J69" i="26"/>
  <c r="AA68" i="26"/>
  <c r="AE68" i="26"/>
  <c r="N69" i="26"/>
  <c r="J90" i="26"/>
  <c r="AA89" i="26"/>
  <c r="O91" i="26"/>
  <c r="AF90" i="26"/>
  <c r="K89" i="26"/>
  <c r="AB88" i="26"/>
  <c r="I68" i="13"/>
  <c r="Z67" i="13"/>
  <c r="H68" i="13"/>
  <c r="Y67" i="13"/>
  <c r="Y27" i="13"/>
  <c r="Z27" i="13"/>
  <c r="AD20" i="13"/>
  <c r="X72" i="13"/>
  <c r="L79" i="13"/>
  <c r="X78" i="13"/>
  <c r="F364" i="11" s="1"/>
  <c r="AX364" i="11" s="1"/>
  <c r="BP364" i="11" s="1"/>
  <c r="AD98" i="13"/>
  <c r="G81" i="13"/>
  <c r="X80" i="13"/>
  <c r="CI80" i="13" s="1"/>
  <c r="W58" i="13"/>
  <c r="CF58" i="13" s="1"/>
  <c r="F80" i="13"/>
  <c r="W79" i="13"/>
  <c r="F149" i="11" s="1"/>
  <c r="AX149" i="11" s="1"/>
  <c r="BP149" i="11" s="1"/>
  <c r="X65" i="13"/>
  <c r="CI65" i="13" s="1"/>
  <c r="X73" i="13"/>
  <c r="F359" i="11" s="1"/>
  <c r="AX359" i="11" s="1"/>
  <c r="BP359" i="11" s="1"/>
  <c r="L59" i="13"/>
  <c r="X58" i="13"/>
  <c r="CI58" i="13" s="1"/>
  <c r="X66" i="13"/>
  <c r="F352" i="11" s="1"/>
  <c r="AX352" i="11" s="1"/>
  <c r="BP352" i="11" s="1"/>
  <c r="X74" i="13"/>
  <c r="M59" i="13"/>
  <c r="X61" i="13"/>
  <c r="X69" i="13"/>
  <c r="F355" i="11" s="1"/>
  <c r="AX355" i="11" s="1"/>
  <c r="BP355" i="11" s="1"/>
  <c r="M80" i="13"/>
  <c r="X59" i="13"/>
  <c r="X67" i="13"/>
  <c r="L80" i="13"/>
  <c r="DA98" i="11"/>
  <c r="AC78" i="13"/>
  <c r="W78" i="13"/>
  <c r="F148" i="11" s="1"/>
  <c r="AX148" i="11" s="1"/>
  <c r="BP148" i="11" s="1"/>
  <c r="X62" i="13"/>
  <c r="CI62" i="13" s="1"/>
  <c r="X70" i="13"/>
  <c r="X75" i="13"/>
  <c r="F361" i="11" s="1"/>
  <c r="AX361" i="11" s="1"/>
  <c r="BP361" i="11" s="1"/>
  <c r="X60" i="13"/>
  <c r="F346" i="11" s="1"/>
  <c r="AX346" i="11" s="1"/>
  <c r="BP346" i="11" s="1"/>
  <c r="X68" i="13"/>
  <c r="X76" i="13"/>
  <c r="AC58" i="13"/>
  <c r="AC79" i="13"/>
  <c r="AC98" i="13"/>
  <c r="X63" i="13"/>
  <c r="X71" i="13"/>
  <c r="F357" i="11" s="1"/>
  <c r="AX357" i="11" s="1"/>
  <c r="BP357" i="11" s="1"/>
  <c r="X79" i="13"/>
  <c r="CI79" i="13" s="1"/>
  <c r="AY314" i="11"/>
  <c r="CW314" i="11" s="1"/>
  <c r="AE314" i="11" s="1"/>
  <c r="DB98" i="11"/>
  <c r="ES98" i="11" s="1"/>
  <c r="AH98" i="11" s="1"/>
  <c r="BY98" i="11"/>
  <c r="EM98" i="11" s="1"/>
  <c r="AD98" i="11" s="1"/>
  <c r="BX98" i="11"/>
  <c r="DB314" i="11"/>
  <c r="EN314" i="11" s="1"/>
  <c r="DA321" i="11"/>
  <c r="CH58" i="13"/>
  <c r="BN326" i="11"/>
  <c r="BO326" i="11" s="1"/>
  <c r="BN110" i="11"/>
  <c r="BO110" i="11" s="1"/>
  <c r="AY321" i="11"/>
  <c r="CW321" i="11" s="1"/>
  <c r="CY321" i="11" s="1"/>
  <c r="AF321" i="11" s="1"/>
  <c r="AD19" i="13"/>
  <c r="AC19" i="13"/>
  <c r="X36" i="13"/>
  <c r="CI36" i="13" s="1"/>
  <c r="X32" i="13"/>
  <c r="CI32" i="13" s="1"/>
  <c r="X27" i="13"/>
  <c r="X43" i="13"/>
  <c r="CI43" i="13" s="1"/>
  <c r="X38" i="13"/>
  <c r="CI38" i="13" s="1"/>
  <c r="X34" i="13"/>
  <c r="CI34" i="13" s="1"/>
  <c r="X30" i="13"/>
  <c r="CI30" i="13" s="1"/>
  <c r="X24" i="13"/>
  <c r="X20" i="13"/>
  <c r="X23" i="13"/>
  <c r="X40" i="13"/>
  <c r="CI40" i="13" s="1"/>
  <c r="X28" i="13"/>
  <c r="CI28" i="13" s="1"/>
  <c r="W19" i="13"/>
  <c r="X39" i="13"/>
  <c r="CI39" i="13" s="1"/>
  <c r="X35" i="13"/>
  <c r="CI35" i="13" s="1"/>
  <c r="X31" i="13"/>
  <c r="CI31" i="13" s="1"/>
  <c r="X26" i="13"/>
  <c r="X25" i="13"/>
  <c r="X19" i="13"/>
  <c r="X56" i="13"/>
  <c r="CI56" i="13" s="1"/>
  <c r="X41" i="13"/>
  <c r="CI41" i="13" s="1"/>
  <c r="X37" i="13"/>
  <c r="CI37" i="13" s="1"/>
  <c r="X33" i="13"/>
  <c r="CI33" i="13" s="1"/>
  <c r="X29" i="13"/>
  <c r="CI29" i="13" s="1"/>
  <c r="X22" i="13"/>
  <c r="X21" i="13"/>
  <c r="X45" i="13"/>
  <c r="CI45" i="13" s="1"/>
  <c r="CH59" i="13"/>
  <c r="X47" i="13"/>
  <c r="CI47" i="13" s="1"/>
  <c r="X49" i="13"/>
  <c r="CI49" i="13" s="1"/>
  <c r="X51" i="13"/>
  <c r="CI51" i="13" s="1"/>
  <c r="C60" i="13"/>
  <c r="T60" i="13" s="1"/>
  <c r="C39" i="13"/>
  <c r="T39" i="13" s="1"/>
  <c r="C80" i="13"/>
  <c r="B59" i="13"/>
  <c r="B60" i="13" s="1"/>
  <c r="B39" i="13"/>
  <c r="S39" i="13" s="1"/>
  <c r="B80" i="13"/>
  <c r="X53" i="13"/>
  <c r="CI53" i="13" s="1"/>
  <c r="B20" i="13"/>
  <c r="S19" i="13"/>
  <c r="C20" i="13"/>
  <c r="T19" i="13"/>
  <c r="W20" i="13"/>
  <c r="F60" i="13"/>
  <c r="W59" i="13"/>
  <c r="X55" i="13"/>
  <c r="X42" i="13"/>
  <c r="CI42" i="13" s="1"/>
  <c r="X44" i="13"/>
  <c r="CI44" i="13" s="1"/>
  <c r="X46" i="13"/>
  <c r="CI46" i="13" s="1"/>
  <c r="X48" i="13"/>
  <c r="CI48" i="13" s="1"/>
  <c r="X50" i="13"/>
  <c r="CI50" i="13" s="1"/>
  <c r="X52" i="13"/>
  <c r="CI52" i="13" s="1"/>
  <c r="X54" i="13"/>
  <c r="CI54" i="13" s="1"/>
  <c r="F321" i="11"/>
  <c r="AX321" i="11" s="1"/>
  <c r="BP321" i="11" s="1"/>
  <c r="F319" i="11"/>
  <c r="AX319" i="11" s="1"/>
  <c r="BP319" i="11" s="1"/>
  <c r="F350" i="11"/>
  <c r="AX350" i="11" s="1"/>
  <c r="BP350" i="11" s="1"/>
  <c r="CI64" i="13"/>
  <c r="CI57" i="13"/>
  <c r="F343" i="11"/>
  <c r="AX343" i="11" s="1"/>
  <c r="BP343" i="11" s="1"/>
  <c r="F363" i="11"/>
  <c r="AX363" i="11" s="1"/>
  <c r="BP363" i="11" s="1"/>
  <c r="CI77" i="13"/>
  <c r="F384" i="11"/>
  <c r="AX384" i="11" s="1"/>
  <c r="BP384" i="11" s="1"/>
  <c r="CI98" i="13"/>
  <c r="F168" i="11"/>
  <c r="AX168" i="11" s="1"/>
  <c r="BP168" i="11" s="1"/>
  <c r="AV37" i="11"/>
  <c r="DA37" i="11" s="1"/>
  <c r="E384" i="11"/>
  <c r="AT384" i="11" s="1"/>
  <c r="E364" i="11"/>
  <c r="AT364" i="11" s="1"/>
  <c r="E324" i="11"/>
  <c r="AT324" i="11" s="1"/>
  <c r="CH38" i="13"/>
  <c r="CH78" i="13"/>
  <c r="CH98" i="13"/>
  <c r="E365" i="11"/>
  <c r="AT365" i="11" s="1"/>
  <c r="E149" i="11"/>
  <c r="AT149" i="11" s="1"/>
  <c r="E168" i="11"/>
  <c r="AT168" i="11" s="1"/>
  <c r="E148" i="11"/>
  <c r="AT148" i="11" s="1"/>
  <c r="E128" i="11"/>
  <c r="AT128" i="11" s="1"/>
  <c r="E108" i="11"/>
  <c r="AT108" i="11" s="1"/>
  <c r="CE38" i="13"/>
  <c r="CE79" i="13"/>
  <c r="CQ453" i="11"/>
  <c r="CT453" i="11"/>
  <c r="CU453" i="11"/>
  <c r="CQ290" i="11"/>
  <c r="CT290" i="11"/>
  <c r="CU290" i="11"/>
  <c r="CQ36" i="11"/>
  <c r="CT36" i="11"/>
  <c r="CU36" i="11"/>
  <c r="BH101" i="11"/>
  <c r="BI101" i="11" s="1"/>
  <c r="BH227" i="11"/>
  <c r="BI227" i="11" s="1"/>
  <c r="BH201" i="11"/>
  <c r="BI201" i="11" s="1"/>
  <c r="BH289" i="11"/>
  <c r="BI289" i="11" s="1"/>
  <c r="BH351" i="11"/>
  <c r="BI351" i="11" s="1"/>
  <c r="BH493" i="11"/>
  <c r="BI493" i="11" s="1"/>
  <c r="BH133" i="11"/>
  <c r="BI133" i="11" s="1"/>
  <c r="EC336" i="11"/>
  <c r="EE336" i="11" s="1"/>
  <c r="BH278" i="11"/>
  <c r="BI278" i="11" s="1"/>
  <c r="BH64" i="11"/>
  <c r="BI64" i="11" s="1"/>
  <c r="BH32" i="11"/>
  <c r="BI32" i="11" s="1"/>
  <c r="BH143" i="11"/>
  <c r="BI143" i="11" s="1"/>
  <c r="EN458" i="11"/>
  <c r="BH56" i="11"/>
  <c r="BI56" i="11" s="1"/>
  <c r="BH40" i="11"/>
  <c r="BI40" i="11" s="1"/>
  <c r="BH150" i="11"/>
  <c r="BI150" i="11" s="1"/>
  <c r="BH162" i="11"/>
  <c r="BI162" i="11" s="1"/>
  <c r="EC470" i="11"/>
  <c r="EE470" i="11" s="1"/>
  <c r="DB252" i="11"/>
  <c r="EN252" i="11" s="1"/>
  <c r="AY252" i="11"/>
  <c r="CQ84" i="11"/>
  <c r="CU84" i="11"/>
  <c r="CT84" i="11"/>
  <c r="BX386" i="11"/>
  <c r="BH163" i="11"/>
  <c r="BI163" i="11" s="1"/>
  <c r="BH117" i="11"/>
  <c r="BI117" i="11" s="1"/>
  <c r="CQ267" i="11"/>
  <c r="CU267" i="11"/>
  <c r="CT267" i="11"/>
  <c r="DA386" i="11"/>
  <c r="CQ320" i="11"/>
  <c r="CU320" i="11"/>
  <c r="CT320" i="11"/>
  <c r="EC300" i="11"/>
  <c r="EE300" i="11" s="1"/>
  <c r="EC359" i="11"/>
  <c r="EE359" i="11" s="1"/>
  <c r="EC383" i="11"/>
  <c r="EE383" i="11" s="1"/>
  <c r="BH69" i="11"/>
  <c r="BI69" i="11" s="1"/>
  <c r="BH37" i="11"/>
  <c r="BI37" i="11" s="1"/>
  <c r="BH168" i="11"/>
  <c r="BI168" i="11" s="1"/>
  <c r="BH238" i="11"/>
  <c r="BI238" i="11" s="1"/>
  <c r="BH148" i="11"/>
  <c r="BI148" i="11" s="1"/>
  <c r="BH152" i="11"/>
  <c r="BI152" i="11" s="1"/>
  <c r="BH291" i="11"/>
  <c r="BI291" i="11" s="1"/>
  <c r="BH176" i="11"/>
  <c r="BI176" i="11" s="1"/>
  <c r="BH202" i="11"/>
  <c r="BI202" i="11" s="1"/>
  <c r="BH255" i="11"/>
  <c r="BI255" i="11" s="1"/>
  <c r="BH263" i="11"/>
  <c r="BI263" i="11" s="1"/>
  <c r="BH271" i="11"/>
  <c r="BI271" i="11" s="1"/>
  <c r="BH295" i="11"/>
  <c r="BI295" i="11" s="1"/>
  <c r="BH308" i="11"/>
  <c r="BI308" i="11" s="1"/>
  <c r="BH376" i="11"/>
  <c r="BI376" i="11" s="1"/>
  <c r="BH429" i="11"/>
  <c r="BI429" i="11" s="1"/>
  <c r="BH368" i="11"/>
  <c r="BI368" i="11" s="1"/>
  <c r="BH407" i="11"/>
  <c r="BI407" i="11" s="1"/>
  <c r="BH467" i="11"/>
  <c r="BI467" i="11" s="1"/>
  <c r="BH426" i="11"/>
  <c r="BI426" i="11" s="1"/>
  <c r="BH524" i="11"/>
  <c r="BI524" i="11" s="1"/>
  <c r="BH140" i="11"/>
  <c r="BI140" i="11" s="1"/>
  <c r="BH112" i="11"/>
  <c r="BI112" i="11" s="1"/>
  <c r="BH135" i="11"/>
  <c r="BI135" i="11" s="1"/>
  <c r="EC147" i="11"/>
  <c r="EE147" i="11" s="1"/>
  <c r="EC176" i="11"/>
  <c r="EE176" i="11" s="1"/>
  <c r="EC225" i="11"/>
  <c r="EE225" i="11" s="1"/>
  <c r="EC266" i="11"/>
  <c r="EE266" i="11" s="1"/>
  <c r="EC316" i="11"/>
  <c r="EE316" i="11" s="1"/>
  <c r="EC397" i="11"/>
  <c r="EE397" i="11" s="1"/>
  <c r="EC75" i="11"/>
  <c r="EE75" i="11" s="1"/>
  <c r="BH134" i="11"/>
  <c r="BI134" i="11" s="1"/>
  <c r="BH109" i="11"/>
  <c r="BI109" i="11" s="1"/>
  <c r="BH88" i="11"/>
  <c r="BI88" i="11" s="1"/>
  <c r="BH77" i="11"/>
  <c r="BI77" i="11" s="1"/>
  <c r="BH61" i="11"/>
  <c r="BI61" i="11" s="1"/>
  <c r="BH153" i="11"/>
  <c r="BI153" i="11" s="1"/>
  <c r="BH250" i="11"/>
  <c r="BI250" i="11" s="1"/>
  <c r="BH293" i="11"/>
  <c r="BI293" i="11" s="1"/>
  <c r="BH311" i="11"/>
  <c r="BI311" i="11" s="1"/>
  <c r="BH196" i="11"/>
  <c r="BI196" i="11" s="1"/>
  <c r="BH239" i="11"/>
  <c r="BI239" i="11" s="1"/>
  <c r="BH334" i="11"/>
  <c r="BI334" i="11" s="1"/>
  <c r="BH192" i="11"/>
  <c r="BI192" i="11" s="1"/>
  <c r="BH216" i="11"/>
  <c r="BI216" i="11" s="1"/>
  <c r="BH243" i="11"/>
  <c r="BI243" i="11" s="1"/>
  <c r="BH251" i="11"/>
  <c r="BI251" i="11" s="1"/>
  <c r="BH259" i="11"/>
  <c r="BI259" i="11" s="1"/>
  <c r="BH283" i="11"/>
  <c r="BI283" i="11" s="1"/>
  <c r="BH319" i="11"/>
  <c r="BI319" i="11" s="1"/>
  <c r="BH347" i="11"/>
  <c r="BI347" i="11" s="1"/>
  <c r="BH384" i="11"/>
  <c r="BI384" i="11" s="1"/>
  <c r="BH364" i="11"/>
  <c r="BI364" i="11" s="1"/>
  <c r="BH386" i="11"/>
  <c r="BI386" i="11" s="1"/>
  <c r="BH468" i="11"/>
  <c r="BI468" i="11" s="1"/>
  <c r="BH433" i="11"/>
  <c r="BI433" i="11" s="1"/>
  <c r="BH430" i="11"/>
  <c r="BI430" i="11" s="1"/>
  <c r="BH478" i="11"/>
  <c r="BI478" i="11" s="1"/>
  <c r="BH496" i="11"/>
  <c r="BI496" i="11" s="1"/>
  <c r="BH130" i="11"/>
  <c r="BI130" i="11" s="1"/>
  <c r="BH83" i="11"/>
  <c r="BI83" i="11" s="1"/>
  <c r="BH55" i="11"/>
  <c r="BI55" i="11" s="1"/>
  <c r="BH177" i="11"/>
  <c r="BI177" i="11" s="1"/>
  <c r="BH102" i="11"/>
  <c r="BI102" i="11" s="1"/>
  <c r="BH106" i="11"/>
  <c r="BI106" i="11" s="1"/>
  <c r="BH118" i="11"/>
  <c r="BI118" i="11" s="1"/>
  <c r="BH122" i="11"/>
  <c r="BI122" i="11" s="1"/>
  <c r="BH173" i="11"/>
  <c r="BI173" i="11" s="1"/>
  <c r="BH205" i="11"/>
  <c r="BI205" i="11" s="1"/>
  <c r="BH194" i="11"/>
  <c r="BI194" i="11" s="1"/>
  <c r="BH184" i="11"/>
  <c r="BI184" i="11" s="1"/>
  <c r="BH212" i="11"/>
  <c r="BI212" i="11" s="1"/>
  <c r="BH187" i="11"/>
  <c r="BI187" i="11" s="1"/>
  <c r="BH245" i="11"/>
  <c r="BI245" i="11" s="1"/>
  <c r="BH253" i="11"/>
  <c r="BI253" i="11" s="1"/>
  <c r="BH277" i="11"/>
  <c r="BI277" i="11" s="1"/>
  <c r="BH256" i="11"/>
  <c r="BI256" i="11" s="1"/>
  <c r="BH280" i="11"/>
  <c r="BI280" i="11" s="1"/>
  <c r="BH374" i="11"/>
  <c r="BI374" i="11" s="1"/>
  <c r="BH344" i="11"/>
  <c r="BI344" i="11" s="1"/>
  <c r="BH329" i="11"/>
  <c r="BI329" i="11" s="1"/>
  <c r="BH370" i="11"/>
  <c r="BI370" i="11" s="1"/>
  <c r="BH487" i="11"/>
  <c r="BI487" i="11" s="1"/>
  <c r="BH452" i="11"/>
  <c r="BI452" i="11" s="1"/>
  <c r="BY250" i="11"/>
  <c r="EM250" i="11" s="1"/>
  <c r="AD250" i="11" s="1"/>
  <c r="DA250" i="11"/>
  <c r="DB250" i="11"/>
  <c r="EN250" i="11" s="1"/>
  <c r="DB461" i="11"/>
  <c r="ES461" i="11" s="1"/>
  <c r="AH461" i="11" s="1"/>
  <c r="DA461" i="11"/>
  <c r="BX171" i="11"/>
  <c r="DA171" i="11"/>
  <c r="DB315" i="11"/>
  <c r="ES315" i="11" s="1"/>
  <c r="AH315" i="11" s="1"/>
  <c r="DA315" i="11"/>
  <c r="BX315" i="11"/>
  <c r="CQ465" i="11"/>
  <c r="CU465" i="11"/>
  <c r="CT465" i="11"/>
  <c r="BO37" i="11"/>
  <c r="DA459" i="11"/>
  <c r="DB459" i="11"/>
  <c r="ES459" i="11" s="1"/>
  <c r="AH459" i="11" s="1"/>
  <c r="AY459" i="11"/>
  <c r="BQ459" i="11" s="1"/>
  <c r="AA459" i="11" s="1"/>
  <c r="BY459" i="11"/>
  <c r="EM459" i="11" s="1"/>
  <c r="AD459" i="11" s="1"/>
  <c r="CQ458" i="11"/>
  <c r="CU458" i="11"/>
  <c r="CT458" i="11"/>
  <c r="DB243" i="11"/>
  <c r="ES243" i="11" s="1"/>
  <c r="AH243" i="11" s="1"/>
  <c r="DA243" i="11"/>
  <c r="BX243" i="11"/>
  <c r="AY243" i="11"/>
  <c r="CW243" i="11" s="1"/>
  <c r="AE243" i="11" s="1"/>
  <c r="BY243" i="11"/>
  <c r="EM243" i="11" s="1"/>
  <c r="AD243" i="11" s="1"/>
  <c r="CQ380" i="11"/>
  <c r="CU380" i="11"/>
  <c r="CT380" i="11"/>
  <c r="EC178" i="11"/>
  <c r="EE178" i="11" s="1"/>
  <c r="EC503" i="11"/>
  <c r="EE503" i="11" s="1"/>
  <c r="DA392" i="11"/>
  <c r="AY386" i="11"/>
  <c r="CW386" i="11" s="1"/>
  <c r="BH137" i="11"/>
  <c r="BI137" i="11" s="1"/>
  <c r="EC62" i="11"/>
  <c r="EE62" i="11" s="1"/>
  <c r="EC58" i="11"/>
  <c r="EE58" i="11" s="1"/>
  <c r="EC54" i="11"/>
  <c r="EE54" i="11" s="1"/>
  <c r="EC164" i="11"/>
  <c r="EE164" i="11" s="1"/>
  <c r="EC156" i="11"/>
  <c r="EE156" i="11" s="1"/>
  <c r="EC148" i="11"/>
  <c r="EE148" i="11" s="1"/>
  <c r="EC308" i="11"/>
  <c r="EE308" i="11" s="1"/>
  <c r="EC381" i="11"/>
  <c r="EE381" i="11" s="1"/>
  <c r="EC239" i="11"/>
  <c r="EE239" i="11" s="1"/>
  <c r="EC311" i="11"/>
  <c r="EE311" i="11" s="1"/>
  <c r="EC320" i="11"/>
  <c r="EE320" i="11" s="1"/>
  <c r="EC326" i="11"/>
  <c r="EE326" i="11" s="1"/>
  <c r="BH131" i="11"/>
  <c r="BI131" i="11" s="1"/>
  <c r="EC81" i="11"/>
  <c r="EE81" i="11" s="1"/>
  <c r="EC349" i="11"/>
  <c r="EE349" i="11" s="1"/>
  <c r="CQ64" i="11"/>
  <c r="CU64" i="11"/>
  <c r="CT64" i="11"/>
  <c r="CQ213" i="11"/>
  <c r="CU213" i="11"/>
  <c r="CT213" i="11"/>
  <c r="CQ162" i="11"/>
  <c r="CU162" i="11"/>
  <c r="CT162" i="11"/>
  <c r="CQ255" i="11"/>
  <c r="CT255" i="11"/>
  <c r="CU255" i="11"/>
  <c r="CQ58" i="11"/>
  <c r="CU58" i="11"/>
  <c r="CT58" i="11"/>
  <c r="CQ405" i="11"/>
  <c r="CT405" i="11"/>
  <c r="CU405" i="11"/>
  <c r="BY466" i="11"/>
  <c r="ED466" i="11" s="1"/>
  <c r="DA252" i="11"/>
  <c r="AY392" i="11"/>
  <c r="CW392" i="11" s="1"/>
  <c r="BL89" i="11"/>
  <c r="EC69" i="11"/>
  <c r="EE69" i="11" s="1"/>
  <c r="EC109" i="11"/>
  <c r="EE109" i="11" s="1"/>
  <c r="EC203" i="11"/>
  <c r="EE203" i="11" s="1"/>
  <c r="EC256" i="11"/>
  <c r="EE256" i="11" s="1"/>
  <c r="EC344" i="11"/>
  <c r="EE344" i="11" s="1"/>
  <c r="BX396" i="11"/>
  <c r="BY252" i="11"/>
  <c r="ED252" i="11" s="1"/>
  <c r="EI252" i="11" s="1"/>
  <c r="AY175" i="11"/>
  <c r="CW175" i="11" s="1"/>
  <c r="AE175" i="11" s="1"/>
  <c r="EC94" i="11"/>
  <c r="EE94" i="11" s="1"/>
  <c r="EC84" i="11"/>
  <c r="EE84" i="11" s="1"/>
  <c r="EC76" i="11"/>
  <c r="EE76" i="11" s="1"/>
  <c r="EC70" i="11"/>
  <c r="EE70" i="11" s="1"/>
  <c r="EC57" i="11"/>
  <c r="EE57" i="11" s="1"/>
  <c r="EC151" i="11"/>
  <c r="EE151" i="11" s="1"/>
  <c r="EC145" i="11"/>
  <c r="EE145" i="11" s="1"/>
  <c r="EC191" i="11"/>
  <c r="EE191" i="11" s="1"/>
  <c r="EC196" i="11"/>
  <c r="EE196" i="11" s="1"/>
  <c r="EC263" i="11"/>
  <c r="EE263" i="11" s="1"/>
  <c r="EC270" i="11"/>
  <c r="EE270" i="11" s="1"/>
  <c r="EC283" i="11"/>
  <c r="EE283" i="11" s="1"/>
  <c r="EC295" i="11"/>
  <c r="EE295" i="11" s="1"/>
  <c r="EC302" i="11"/>
  <c r="EE302" i="11" s="1"/>
  <c r="EC321" i="11"/>
  <c r="EE321" i="11" s="1"/>
  <c r="EC328" i="11"/>
  <c r="EE328" i="11" s="1"/>
  <c r="EC371" i="11"/>
  <c r="EE371" i="11" s="1"/>
  <c r="EC488" i="11"/>
  <c r="EE488" i="11" s="1"/>
  <c r="DB174" i="11"/>
  <c r="EN174" i="11" s="1"/>
  <c r="DA174" i="11"/>
  <c r="DB318" i="11"/>
  <c r="ES318" i="11" s="1"/>
  <c r="AH318" i="11" s="1"/>
  <c r="DA318" i="11"/>
  <c r="BY106" i="11"/>
  <c r="ED106" i="11" s="1"/>
  <c r="EI106" i="11" s="1"/>
  <c r="DA106" i="11"/>
  <c r="DB106" i="11"/>
  <c r="EN106" i="11" s="1"/>
  <c r="AY249" i="11"/>
  <c r="CW249" i="11" s="1"/>
  <c r="AE249" i="11" s="1"/>
  <c r="CQ80" i="11"/>
  <c r="CU80" i="11"/>
  <c r="CT80" i="11"/>
  <c r="CQ294" i="11"/>
  <c r="CT294" i="11"/>
  <c r="CU294" i="11"/>
  <c r="CQ306" i="11"/>
  <c r="CT306" i="11"/>
  <c r="CU306" i="11"/>
  <c r="CQ322" i="11"/>
  <c r="CU322" i="11"/>
  <c r="CT322" i="11"/>
  <c r="CQ338" i="11"/>
  <c r="CU338" i="11"/>
  <c r="CT338" i="11"/>
  <c r="CQ384" i="11"/>
  <c r="CT384" i="11"/>
  <c r="CU384" i="11"/>
  <c r="AY324" i="11"/>
  <c r="CW324" i="11" s="1"/>
  <c r="AE324" i="11" s="1"/>
  <c r="AY108" i="11"/>
  <c r="CW108" i="11" s="1"/>
  <c r="AE108" i="11" s="1"/>
  <c r="BY179" i="11"/>
  <c r="EM179" i="11" s="1"/>
  <c r="AD179" i="11" s="1"/>
  <c r="BX466" i="11"/>
  <c r="BX250" i="11"/>
  <c r="AY35" i="11"/>
  <c r="CW35" i="11" s="1"/>
  <c r="DB175" i="11"/>
  <c r="ES175" i="11" s="1"/>
  <c r="AH175" i="11" s="1"/>
  <c r="CQ146" i="11"/>
  <c r="CU146" i="11"/>
  <c r="CT146" i="11"/>
  <c r="CQ142" i="11"/>
  <c r="CU142" i="11"/>
  <c r="CT142" i="11"/>
  <c r="CQ126" i="11"/>
  <c r="CU126" i="11"/>
  <c r="CT126" i="11"/>
  <c r="CQ170" i="11"/>
  <c r="CU170" i="11"/>
  <c r="CT170" i="11"/>
  <c r="CW170" i="11" s="1"/>
  <c r="CQ229" i="11"/>
  <c r="CU229" i="11"/>
  <c r="CT229" i="11"/>
  <c r="CQ242" i="11"/>
  <c r="CU242" i="11"/>
  <c r="CT242" i="11"/>
  <c r="CQ257" i="11"/>
  <c r="CU257" i="11"/>
  <c r="CT257" i="11"/>
  <c r="CQ303" i="11"/>
  <c r="CT303" i="11"/>
  <c r="CU303" i="11"/>
  <c r="CQ316" i="11"/>
  <c r="CU316" i="11"/>
  <c r="CT316" i="11"/>
  <c r="CQ339" i="11"/>
  <c r="CT339" i="11"/>
  <c r="CU339" i="11"/>
  <c r="CQ74" i="11"/>
  <c r="CT74" i="11"/>
  <c r="CU74" i="11"/>
  <c r="CQ238" i="11"/>
  <c r="CU238" i="11"/>
  <c r="CT238" i="11"/>
  <c r="CQ251" i="11"/>
  <c r="CU251" i="11"/>
  <c r="CT251" i="11"/>
  <c r="CQ273" i="11"/>
  <c r="CU273" i="11"/>
  <c r="CT273" i="11"/>
  <c r="CQ332" i="11"/>
  <c r="CU332" i="11"/>
  <c r="CT332" i="11"/>
  <c r="CQ367" i="11"/>
  <c r="CU367" i="11"/>
  <c r="CT367" i="11"/>
  <c r="CQ433" i="11"/>
  <c r="CU433" i="11"/>
  <c r="CT433" i="11"/>
  <c r="AV109" i="11"/>
  <c r="DB109" i="11" s="1"/>
  <c r="EN109" i="11" s="1"/>
  <c r="BX252" i="11"/>
  <c r="BX462" i="11"/>
  <c r="CQ48" i="11"/>
  <c r="CT48" i="11"/>
  <c r="CU48" i="11"/>
  <c r="CQ152" i="11"/>
  <c r="CT152" i="11"/>
  <c r="CU152" i="11"/>
  <c r="CQ136" i="11"/>
  <c r="CT136" i="11"/>
  <c r="CU136" i="11"/>
  <c r="CQ278" i="11"/>
  <c r="CU278" i="11"/>
  <c r="CT278" i="11"/>
  <c r="CQ360" i="11"/>
  <c r="CU360" i="11"/>
  <c r="CT360" i="11"/>
  <c r="EC189" i="11"/>
  <c r="EE189" i="11" s="1"/>
  <c r="EC195" i="11"/>
  <c r="EE195" i="11" s="1"/>
  <c r="EC201" i="11"/>
  <c r="EE201" i="11" s="1"/>
  <c r="EC231" i="11"/>
  <c r="EE231" i="11" s="1"/>
  <c r="EC249" i="11"/>
  <c r="EE249" i="11" s="1"/>
  <c r="EC259" i="11"/>
  <c r="EE259" i="11" s="1"/>
  <c r="EC272" i="11"/>
  <c r="EE272" i="11" s="1"/>
  <c r="EC285" i="11"/>
  <c r="EE285" i="11" s="1"/>
  <c r="EC368" i="11"/>
  <c r="EE368" i="11" s="1"/>
  <c r="AR26" i="11"/>
  <c r="AY26" i="11" s="1"/>
  <c r="EC86" i="11"/>
  <c r="EE86" i="11" s="1"/>
  <c r="EC67" i="11"/>
  <c r="EE67" i="11" s="1"/>
  <c r="EC59" i="11"/>
  <c r="EE59" i="11" s="1"/>
  <c r="EC46" i="11"/>
  <c r="EE46" i="11" s="1"/>
  <c r="EC45" i="11"/>
  <c r="EE45" i="11" s="1"/>
  <c r="EC30" i="11"/>
  <c r="EE30" i="11" s="1"/>
  <c r="EC98" i="11"/>
  <c r="EE98" i="11" s="1"/>
  <c r="EC161" i="11"/>
  <c r="EE161" i="11" s="1"/>
  <c r="EC153" i="11"/>
  <c r="EE153" i="11" s="1"/>
  <c r="EC139" i="11"/>
  <c r="EE139" i="11" s="1"/>
  <c r="EC131" i="11"/>
  <c r="EE131" i="11" s="1"/>
  <c r="EC112" i="11"/>
  <c r="EE112" i="11" s="1"/>
  <c r="EC184" i="11"/>
  <c r="EE184" i="11" s="1"/>
  <c r="EC188" i="11"/>
  <c r="EE188" i="11" s="1"/>
  <c r="EC211" i="11"/>
  <c r="EE211" i="11" s="1"/>
  <c r="EC258" i="11"/>
  <c r="EE258" i="11" s="1"/>
  <c r="EC68" i="11"/>
  <c r="EE68" i="11" s="1"/>
  <c r="EC47" i="11"/>
  <c r="EE47" i="11" s="1"/>
  <c r="EC39" i="11"/>
  <c r="EE39" i="11" s="1"/>
  <c r="EC31" i="11"/>
  <c r="EE31" i="11" s="1"/>
  <c r="EC168" i="11"/>
  <c r="EE168" i="11" s="1"/>
  <c r="EC162" i="11"/>
  <c r="EE162" i="11" s="1"/>
  <c r="EC144" i="11"/>
  <c r="EE144" i="11" s="1"/>
  <c r="EC124" i="11"/>
  <c r="EE124" i="11" s="1"/>
  <c r="EC113" i="11"/>
  <c r="EE113" i="11" s="1"/>
  <c r="EC174" i="11"/>
  <c r="EE174" i="11" s="1"/>
  <c r="EC183" i="11"/>
  <c r="EE183" i="11" s="1"/>
  <c r="DA467" i="11"/>
  <c r="BX467" i="11"/>
  <c r="DB388" i="11"/>
  <c r="ES388" i="11" s="1"/>
  <c r="AH388" i="11" s="1"/>
  <c r="AY388" i="11"/>
  <c r="CW388" i="11" s="1"/>
  <c r="BX388" i="11"/>
  <c r="DA388" i="11"/>
  <c r="BN183" i="11"/>
  <c r="BO183" i="11" s="1"/>
  <c r="BN401" i="11"/>
  <c r="BN402" i="11" s="1"/>
  <c r="BO402" i="11" s="1"/>
  <c r="BO181" i="11"/>
  <c r="BX468" i="11"/>
  <c r="BO109" i="11"/>
  <c r="EH35" i="11"/>
  <c r="BX35" i="11"/>
  <c r="DB35" i="11"/>
  <c r="ES35" i="11" s="1"/>
  <c r="AH35" i="11" s="1"/>
  <c r="BX246" i="11"/>
  <c r="AY461" i="11"/>
  <c r="CW461" i="11" s="1"/>
  <c r="AE461" i="11" s="1"/>
  <c r="BY461" i="11"/>
  <c r="EH461" i="11" s="1"/>
  <c r="DB387" i="11"/>
  <c r="ES387" i="11" s="1"/>
  <c r="AH387" i="11" s="1"/>
  <c r="BY99" i="11"/>
  <c r="EM99" i="11" s="1"/>
  <c r="AD99" i="11" s="1"/>
  <c r="CQ42" i="11"/>
  <c r="CU42" i="11"/>
  <c r="CT42" i="11"/>
  <c r="CQ469" i="11"/>
  <c r="CU469" i="11"/>
  <c r="CT469" i="11"/>
  <c r="DB246" i="11"/>
  <c r="ES246" i="11" s="1"/>
  <c r="AH246" i="11" s="1"/>
  <c r="BX461" i="11"/>
  <c r="CQ90" i="11"/>
  <c r="CU90" i="11"/>
  <c r="CT90" i="11"/>
  <c r="CQ52" i="11"/>
  <c r="CT52" i="11"/>
  <c r="CU52" i="11"/>
  <c r="CQ448" i="11"/>
  <c r="CU448" i="11"/>
  <c r="CT448" i="11"/>
  <c r="CQ445" i="11"/>
  <c r="CU445" i="11"/>
  <c r="CT445" i="11"/>
  <c r="CQ482" i="11"/>
  <c r="CU482" i="11"/>
  <c r="CT482" i="11"/>
  <c r="CQ490" i="11"/>
  <c r="CU490" i="11"/>
  <c r="CT490" i="11"/>
  <c r="BO325" i="11"/>
  <c r="AY106" i="11"/>
  <c r="CW106" i="11" s="1"/>
  <c r="AE106" i="11" s="1"/>
  <c r="BY102" i="11"/>
  <c r="EH102" i="11" s="1"/>
  <c r="AY387" i="11"/>
  <c r="CW387" i="11" s="1"/>
  <c r="AE387" i="11" s="1"/>
  <c r="DA99" i="11"/>
  <c r="BY171" i="11"/>
  <c r="ED171" i="11" s="1"/>
  <c r="BH80" i="11"/>
  <c r="BI80" i="11" s="1"/>
  <c r="CQ96" i="11"/>
  <c r="CT96" i="11"/>
  <c r="CU96" i="11"/>
  <c r="CQ32" i="11"/>
  <c r="CT32" i="11"/>
  <c r="CU32" i="11"/>
  <c r="CQ507" i="11"/>
  <c r="CU507" i="11"/>
  <c r="CT507" i="11"/>
  <c r="BL86" i="11"/>
  <c r="BL94" i="11"/>
  <c r="EC78" i="11"/>
  <c r="EE78" i="11" s="1"/>
  <c r="EC64" i="11"/>
  <c r="EE64" i="11" s="1"/>
  <c r="EC33" i="11"/>
  <c r="EE33" i="11" s="1"/>
  <c r="EC28" i="11"/>
  <c r="EE28" i="11" s="1"/>
  <c r="EC163" i="11"/>
  <c r="EE163" i="11" s="1"/>
  <c r="EC159" i="11"/>
  <c r="EE159" i="11" s="1"/>
  <c r="EC158" i="11"/>
  <c r="EE158" i="11" s="1"/>
  <c r="EC154" i="11"/>
  <c r="EE154" i="11" s="1"/>
  <c r="EC141" i="11"/>
  <c r="EE141" i="11" s="1"/>
  <c r="EC122" i="11"/>
  <c r="EE122" i="11" s="1"/>
  <c r="EC114" i="11"/>
  <c r="EE114" i="11" s="1"/>
  <c r="EC103" i="11"/>
  <c r="EE103" i="11" s="1"/>
  <c r="EC173" i="11"/>
  <c r="EE173" i="11" s="1"/>
  <c r="EC181" i="11"/>
  <c r="EE181" i="11" s="1"/>
  <c r="EC182" i="11"/>
  <c r="EE182" i="11" s="1"/>
  <c r="EC187" i="11"/>
  <c r="EE187" i="11" s="1"/>
  <c r="EC194" i="11"/>
  <c r="EE194" i="11" s="1"/>
  <c r="EC214" i="11"/>
  <c r="EE214" i="11" s="1"/>
  <c r="EC287" i="11"/>
  <c r="EE287" i="11" s="1"/>
  <c r="EC291" i="11"/>
  <c r="EE291" i="11" s="1"/>
  <c r="EC447" i="11"/>
  <c r="EE447" i="11" s="1"/>
  <c r="EC464" i="11"/>
  <c r="EE464" i="11" s="1"/>
  <c r="EC93" i="11"/>
  <c r="EE93" i="11" s="1"/>
  <c r="EC87" i="11"/>
  <c r="EE87" i="11" s="1"/>
  <c r="EC85" i="11"/>
  <c r="EE85" i="11" s="1"/>
  <c r="EC83" i="11"/>
  <c r="EE83" i="11" s="1"/>
  <c r="EC56" i="11"/>
  <c r="EE56" i="11" s="1"/>
  <c r="EC38" i="11"/>
  <c r="EE38" i="11" s="1"/>
  <c r="EC29" i="11"/>
  <c r="EE29" i="11" s="1"/>
  <c r="EC160" i="11"/>
  <c r="EE160" i="11" s="1"/>
  <c r="EC157" i="11"/>
  <c r="EE157" i="11" s="1"/>
  <c r="EC155" i="11"/>
  <c r="EE155" i="11" s="1"/>
  <c r="EC118" i="11"/>
  <c r="EE118" i="11" s="1"/>
  <c r="EC104" i="11"/>
  <c r="EE104" i="11" s="1"/>
  <c r="EC171" i="11"/>
  <c r="EE171" i="11" s="1"/>
  <c r="EC186" i="11"/>
  <c r="EE186" i="11" s="1"/>
  <c r="EC223" i="11"/>
  <c r="EE223" i="11" s="1"/>
  <c r="EC267" i="11"/>
  <c r="EE267" i="11" s="1"/>
  <c r="EC294" i="11"/>
  <c r="EE294" i="11" s="1"/>
  <c r="EC317" i="11"/>
  <c r="EE317" i="11" s="1"/>
  <c r="EC318" i="11"/>
  <c r="EE318" i="11" s="1"/>
  <c r="EC480" i="11"/>
  <c r="EE480" i="11" s="1"/>
  <c r="EC197" i="11"/>
  <c r="EE197" i="11" s="1"/>
  <c r="EC199" i="11"/>
  <c r="EE199" i="11" s="1"/>
  <c r="EC49" i="11"/>
  <c r="EE49" i="11" s="1"/>
  <c r="EC232" i="11"/>
  <c r="EE232" i="11" s="1"/>
  <c r="EC496" i="11"/>
  <c r="EE496" i="11" s="1"/>
  <c r="AU398" i="11"/>
  <c r="AU399" i="11" s="1"/>
  <c r="AV399" i="11" s="1"/>
  <c r="AY399" i="11" s="1"/>
  <c r="CW399" i="11" s="1"/>
  <c r="DB181" i="11"/>
  <c r="ES181" i="11" s="1"/>
  <c r="AH181" i="11" s="1"/>
  <c r="BY181" i="11"/>
  <c r="ED181" i="11" s="1"/>
  <c r="EI181" i="11" s="1"/>
  <c r="AY251" i="11"/>
  <c r="BQ251" i="11" s="1"/>
  <c r="AA251" i="11" s="1"/>
  <c r="DB251" i="11"/>
  <c r="EN251" i="11" s="1"/>
  <c r="BX251" i="11"/>
  <c r="BY393" i="11"/>
  <c r="DB393" i="11"/>
  <c r="AY393" i="11"/>
  <c r="CW393" i="11" s="1"/>
  <c r="AE393" i="11" s="1"/>
  <c r="BX393" i="11"/>
  <c r="DA393" i="11"/>
  <c r="AY245" i="11"/>
  <c r="CW245" i="11" s="1"/>
  <c r="AE245" i="11" s="1"/>
  <c r="DB245" i="11"/>
  <c r="EN245" i="11" s="1"/>
  <c r="BX108" i="11"/>
  <c r="DB396" i="11"/>
  <c r="EN396" i="11" s="1"/>
  <c r="AY396" i="11"/>
  <c r="BY323" i="11"/>
  <c r="ED323" i="11" s="1"/>
  <c r="EI323" i="11" s="1"/>
  <c r="AY323" i="11"/>
  <c r="DA177" i="11"/>
  <c r="AY177" i="11"/>
  <c r="CW177" i="11" s="1"/>
  <c r="AE177" i="11" s="1"/>
  <c r="BY177" i="11"/>
  <c r="EH177" i="11" s="1"/>
  <c r="DB172" i="11"/>
  <c r="EN172" i="11" s="1"/>
  <c r="AY172" i="11"/>
  <c r="CW172" i="11" s="1"/>
  <c r="DA244" i="11"/>
  <c r="BX244" i="11"/>
  <c r="AY244" i="11"/>
  <c r="CW244" i="11" s="1"/>
  <c r="AE244" i="11" s="1"/>
  <c r="BY26" i="11"/>
  <c r="DB26" i="11"/>
  <c r="DA26" i="11"/>
  <c r="BX26" i="11"/>
  <c r="BO253" i="11"/>
  <c r="BN254" i="11"/>
  <c r="AY395" i="11"/>
  <c r="CW395" i="11" s="1"/>
  <c r="CY395" i="11" s="1"/>
  <c r="AF395" i="11" s="1"/>
  <c r="BY395" i="11"/>
  <c r="ED395" i="11" s="1"/>
  <c r="DB32" i="11"/>
  <c r="EN32" i="11" s="1"/>
  <c r="BX32" i="11"/>
  <c r="DA32" i="11"/>
  <c r="EM396" i="11"/>
  <c r="AD396" i="11" s="1"/>
  <c r="EH396" i="11"/>
  <c r="EJ396" i="11" s="1"/>
  <c r="EK396" i="11" s="1"/>
  <c r="DA324" i="11"/>
  <c r="BY324" i="11"/>
  <c r="ED324" i="11" s="1"/>
  <c r="EO324" i="11" s="1"/>
  <c r="EP324" i="11" s="1"/>
  <c r="EQ324" i="11" s="1"/>
  <c r="BY253" i="11"/>
  <c r="ED253" i="11" s="1"/>
  <c r="DB253" i="11"/>
  <c r="ES253" i="11" s="1"/>
  <c r="AH253" i="11" s="1"/>
  <c r="BX253" i="11"/>
  <c r="BX397" i="11"/>
  <c r="AY397" i="11"/>
  <c r="CW397" i="11" s="1"/>
  <c r="AE397" i="11" s="1"/>
  <c r="AV469" i="11"/>
  <c r="BY469" i="11" s="1"/>
  <c r="AY467" i="11"/>
  <c r="CW467" i="11" s="1"/>
  <c r="AE467" i="11" s="1"/>
  <c r="BY467" i="11"/>
  <c r="EH467" i="11" s="1"/>
  <c r="DA317" i="11"/>
  <c r="BY317" i="11"/>
  <c r="ED317" i="11" s="1"/>
  <c r="AY317" i="11"/>
  <c r="CW317" i="11" s="1"/>
  <c r="AE317" i="11" s="1"/>
  <c r="DB316" i="11"/>
  <c r="ES316" i="11" s="1"/>
  <c r="AH316" i="11" s="1"/>
  <c r="AY316" i="11"/>
  <c r="BY27" i="11"/>
  <c r="ED27" i="11" s="1"/>
  <c r="EI27" i="11" s="1"/>
  <c r="BX27" i="11"/>
  <c r="DB27" i="11"/>
  <c r="AY27" i="11"/>
  <c r="BQ27" i="11" s="1"/>
  <c r="AA27" i="11" s="1"/>
  <c r="DA27" i="11"/>
  <c r="EN33" i="11"/>
  <c r="BX318" i="11"/>
  <c r="AY174" i="11"/>
  <c r="CW174" i="11" s="1"/>
  <c r="AE174" i="11" s="1"/>
  <c r="BY246" i="11"/>
  <c r="ED246" i="11" s="1"/>
  <c r="DB102" i="11"/>
  <c r="BY390" i="11"/>
  <c r="ED390" i="11" s="1"/>
  <c r="BY388" i="11"/>
  <c r="EH388" i="11" s="1"/>
  <c r="BX106" i="11"/>
  <c r="BX321" i="11"/>
  <c r="DA246" i="11"/>
  <c r="DA102" i="11"/>
  <c r="DA390" i="11"/>
  <c r="BY460" i="11"/>
  <c r="EM460" i="11" s="1"/>
  <c r="AD460" i="11" s="1"/>
  <c r="EN171" i="11"/>
  <c r="DB390" i="11"/>
  <c r="ES390" i="11" s="1"/>
  <c r="AH390" i="11" s="1"/>
  <c r="EC63" i="11"/>
  <c r="EE63" i="11" s="1"/>
  <c r="EC61" i="11"/>
  <c r="EE61" i="11" s="1"/>
  <c r="EC60" i="11"/>
  <c r="EE60" i="11" s="1"/>
  <c r="EC53" i="11"/>
  <c r="EE53" i="11" s="1"/>
  <c r="EC52" i="11"/>
  <c r="EE52" i="11" s="1"/>
  <c r="EC41" i="11"/>
  <c r="EE41" i="11" s="1"/>
  <c r="EC35" i="11"/>
  <c r="EE35" i="11" s="1"/>
  <c r="EC34" i="11"/>
  <c r="EE34" i="11" s="1"/>
  <c r="EC149" i="11"/>
  <c r="EE149" i="11" s="1"/>
  <c r="EC135" i="11"/>
  <c r="EE135" i="11" s="1"/>
  <c r="EC132" i="11"/>
  <c r="EE132" i="11" s="1"/>
  <c r="EC125" i="11"/>
  <c r="EE125" i="11" s="1"/>
  <c r="EC230" i="11"/>
  <c r="EE230" i="11" s="1"/>
  <c r="EC234" i="11"/>
  <c r="EE234" i="11" s="1"/>
  <c r="EC235" i="11"/>
  <c r="EE235" i="11" s="1"/>
  <c r="EC48" i="11"/>
  <c r="EE48" i="11" s="1"/>
  <c r="EC44" i="11"/>
  <c r="EE44" i="11" s="1"/>
  <c r="EC36" i="11"/>
  <c r="EE36" i="11" s="1"/>
  <c r="EC136" i="11"/>
  <c r="EE136" i="11" s="1"/>
  <c r="EC133" i="11"/>
  <c r="EE133" i="11" s="1"/>
  <c r="EC212" i="11"/>
  <c r="EE212" i="11" s="1"/>
  <c r="EC217" i="11"/>
  <c r="EE217" i="11" s="1"/>
  <c r="EC227" i="11"/>
  <c r="EE227" i="11" s="1"/>
  <c r="EC228" i="11"/>
  <c r="EE228" i="11" s="1"/>
  <c r="EC229" i="11"/>
  <c r="EE229" i="11" s="1"/>
  <c r="EB232" i="11"/>
  <c r="EC255" i="11"/>
  <c r="EE255" i="11" s="1"/>
  <c r="EC260" i="11"/>
  <c r="EE260" i="11" s="1"/>
  <c r="EC27" i="11"/>
  <c r="EE27" i="11" s="1"/>
  <c r="EC91" i="11"/>
  <c r="EE91" i="11" s="1"/>
  <c r="EC72" i="11"/>
  <c r="EE72" i="11" s="1"/>
  <c r="EC172" i="11"/>
  <c r="EE172" i="11" s="1"/>
  <c r="EC175" i="11"/>
  <c r="EE175" i="11" s="1"/>
  <c r="EC177" i="11"/>
  <c r="EE177" i="11" s="1"/>
  <c r="EC192" i="11"/>
  <c r="EE192" i="11" s="1"/>
  <c r="EC193" i="11"/>
  <c r="EE193" i="11" s="1"/>
  <c r="EC198" i="11"/>
  <c r="EE198" i="11" s="1"/>
  <c r="EC204" i="11"/>
  <c r="EE204" i="11" s="1"/>
  <c r="EC205" i="11"/>
  <c r="EE205" i="11" s="1"/>
  <c r="EC218" i="11"/>
  <c r="EE218" i="11" s="1"/>
  <c r="EC226" i="11"/>
  <c r="EE226" i="11" s="1"/>
  <c r="EC244" i="11"/>
  <c r="EE244" i="11" s="1"/>
  <c r="EC251" i="11"/>
  <c r="EE251" i="11" s="1"/>
  <c r="EC252" i="11"/>
  <c r="EE252" i="11" s="1"/>
  <c r="EC92" i="11"/>
  <c r="EE92" i="11" s="1"/>
  <c r="EC89" i="11"/>
  <c r="EE89" i="11" s="1"/>
  <c r="EC73" i="11"/>
  <c r="EE73" i="11" s="1"/>
  <c r="EC221" i="11"/>
  <c r="EE221" i="11" s="1"/>
  <c r="EC238" i="11"/>
  <c r="EE238" i="11" s="1"/>
  <c r="EC242" i="11"/>
  <c r="EE242" i="11" s="1"/>
  <c r="EC281" i="11"/>
  <c r="EE281" i="11" s="1"/>
  <c r="EC282" i="11"/>
  <c r="EE282" i="11" s="1"/>
  <c r="EC289" i="11"/>
  <c r="EE289" i="11" s="1"/>
  <c r="EC297" i="11"/>
  <c r="EE297" i="11" s="1"/>
  <c r="EC264" i="11"/>
  <c r="EE264" i="11" s="1"/>
  <c r="EC280" i="11"/>
  <c r="EE280" i="11" s="1"/>
  <c r="EC288" i="11"/>
  <c r="EE288" i="11" s="1"/>
  <c r="EC358" i="11"/>
  <c r="EE358" i="11" s="1"/>
  <c r="EC362" i="11"/>
  <c r="EE362" i="11" s="1"/>
  <c r="EC374" i="11"/>
  <c r="EE374" i="11" s="1"/>
  <c r="EC382" i="11"/>
  <c r="EE382" i="11" s="1"/>
  <c r="EC419" i="11"/>
  <c r="EE419" i="11" s="1"/>
  <c r="EC269" i="11"/>
  <c r="EE269" i="11" s="1"/>
  <c r="EC286" i="11"/>
  <c r="EE286" i="11" s="1"/>
  <c r="EC290" i="11"/>
  <c r="EE290" i="11" s="1"/>
  <c r="EC299" i="11"/>
  <c r="EE299" i="11" s="1"/>
  <c r="EC303" i="11"/>
  <c r="EE303" i="11" s="1"/>
  <c r="EC338" i="11"/>
  <c r="EE338" i="11" s="1"/>
  <c r="EC434" i="11"/>
  <c r="EE434" i="11" s="1"/>
  <c r="EN248" i="11"/>
  <c r="ES248" i="11"/>
  <c r="AH248" i="11" s="1"/>
  <c r="DB36" i="11"/>
  <c r="ES36" i="11" s="1"/>
  <c r="AH36" i="11" s="1"/>
  <c r="BY36" i="11"/>
  <c r="ED36" i="11" s="1"/>
  <c r="DA36" i="11"/>
  <c r="AY36" i="11"/>
  <c r="CW36" i="11" s="1"/>
  <c r="AE36" i="11" s="1"/>
  <c r="DB320" i="11"/>
  <c r="ES320" i="11" s="1"/>
  <c r="AH320" i="11" s="1"/>
  <c r="BY320" i="11"/>
  <c r="ED320" i="11" s="1"/>
  <c r="DB247" i="11"/>
  <c r="ES247" i="11" s="1"/>
  <c r="AH247" i="11" s="1"/>
  <c r="BX247" i="11"/>
  <c r="AY247" i="11"/>
  <c r="CW247" i="11" s="1"/>
  <c r="AE247" i="11" s="1"/>
  <c r="DA247" i="11"/>
  <c r="BX103" i="11"/>
  <c r="DA103" i="11"/>
  <c r="BY103" i="11"/>
  <c r="EH103" i="11" s="1"/>
  <c r="BY107" i="11"/>
  <c r="ED107" i="11" s="1"/>
  <c r="DA107" i="11"/>
  <c r="AY107" i="11"/>
  <c r="CW107" i="11" s="1"/>
  <c r="AE107" i="11" s="1"/>
  <c r="DB178" i="11"/>
  <c r="EN178" i="11" s="1"/>
  <c r="AY178" i="11"/>
  <c r="CW178" i="11" s="1"/>
  <c r="AE178" i="11" s="1"/>
  <c r="AY173" i="11"/>
  <c r="CW173" i="11" s="1"/>
  <c r="AE173" i="11" s="1"/>
  <c r="BY173" i="11"/>
  <c r="ED173" i="11" s="1"/>
  <c r="DA173" i="11"/>
  <c r="BX101" i="11"/>
  <c r="BY101" i="11"/>
  <c r="EH101" i="11" s="1"/>
  <c r="DB389" i="11"/>
  <c r="BX389" i="11"/>
  <c r="AY389" i="11"/>
  <c r="CW389" i="11" s="1"/>
  <c r="AE389" i="11" s="1"/>
  <c r="AU400" i="11"/>
  <c r="BO399" i="11"/>
  <c r="DA397" i="11"/>
  <c r="ES324" i="11"/>
  <c r="AH324" i="11" s="1"/>
  <c r="AU182" i="11"/>
  <c r="BN470" i="11"/>
  <c r="AY468" i="11"/>
  <c r="CW468" i="11" s="1"/>
  <c r="AE468" i="11" s="1"/>
  <c r="DA396" i="11"/>
  <c r="DB468" i="11"/>
  <c r="ES468" i="11" s="1"/>
  <c r="AH468" i="11" s="1"/>
  <c r="BX395" i="11"/>
  <c r="DB395" i="11"/>
  <c r="ES395" i="11" s="1"/>
  <c r="AH395" i="11" s="1"/>
  <c r="AY466" i="11"/>
  <c r="AY105" i="11"/>
  <c r="CW105" i="11" s="1"/>
  <c r="AE105" i="11" s="1"/>
  <c r="DA35" i="11"/>
  <c r="BX177" i="11"/>
  <c r="DB177" i="11"/>
  <c r="DB464" i="11"/>
  <c r="ES464" i="11" s="1"/>
  <c r="AH464" i="11" s="1"/>
  <c r="DA464" i="11"/>
  <c r="AY464" i="11"/>
  <c r="CW464" i="11" s="1"/>
  <c r="AE464" i="11" s="1"/>
  <c r="BX173" i="11"/>
  <c r="DA389" i="11"/>
  <c r="DB29" i="11"/>
  <c r="ES29" i="11" s="1"/>
  <c r="AH29" i="11" s="1"/>
  <c r="DA29" i="11"/>
  <c r="AY29" i="11"/>
  <c r="BX29" i="11"/>
  <c r="BY29" i="11"/>
  <c r="ED29" i="11" s="1"/>
  <c r="EC170" i="11"/>
  <c r="EE170" i="11" s="1"/>
  <c r="EN170" i="11"/>
  <c r="EH170" i="11"/>
  <c r="DA468" i="11"/>
  <c r="DA179" i="11"/>
  <c r="DB249" i="11"/>
  <c r="DA176" i="11"/>
  <c r="DA104" i="11"/>
  <c r="BX248" i="11"/>
  <c r="DA248" i="11"/>
  <c r="DB392" i="11"/>
  <c r="ES392" i="11" s="1"/>
  <c r="AH392" i="11" s="1"/>
  <c r="BX392" i="11"/>
  <c r="DA463" i="11"/>
  <c r="BX463" i="11"/>
  <c r="BY463" i="11"/>
  <c r="ED463" i="11" s="1"/>
  <c r="EI463" i="11" s="1"/>
  <c r="AY391" i="11"/>
  <c r="CW391" i="11" s="1"/>
  <c r="AE391" i="11" s="1"/>
  <c r="DB391" i="11"/>
  <c r="ES391" i="11" s="1"/>
  <c r="AH391" i="11" s="1"/>
  <c r="BY319" i="11"/>
  <c r="EM319" i="11" s="1"/>
  <c r="AD319" i="11" s="1"/>
  <c r="DA319" i="11"/>
  <c r="BX319" i="11"/>
  <c r="ED389" i="11"/>
  <c r="EI389" i="11" s="1"/>
  <c r="EH389" i="11"/>
  <c r="BY30" i="11"/>
  <c r="AY30" i="11"/>
  <c r="DB30" i="11"/>
  <c r="DA30" i="11"/>
  <c r="BX30" i="11"/>
  <c r="EM387" i="11"/>
  <c r="AD387" i="11" s="1"/>
  <c r="ED387" i="11"/>
  <c r="EH387" i="11"/>
  <c r="EN386" i="11"/>
  <c r="BN184" i="11"/>
  <c r="BO398" i="11"/>
  <c r="BY397" i="11"/>
  <c r="ED397" i="11" s="1"/>
  <c r="EI397" i="11" s="1"/>
  <c r="BX179" i="11"/>
  <c r="BY251" i="11"/>
  <c r="ED251" i="11" s="1"/>
  <c r="EI251" i="11" s="1"/>
  <c r="DB179" i="11"/>
  <c r="ES179" i="11" s="1"/>
  <c r="AH179" i="11" s="1"/>
  <c r="ED393" i="11"/>
  <c r="BX465" i="11"/>
  <c r="BY321" i="11"/>
  <c r="ED321" i="11" s="1"/>
  <c r="AY176" i="11"/>
  <c r="BQ176" i="11" s="1"/>
  <c r="AA176" i="11" s="1"/>
  <c r="BX104" i="11"/>
  <c r="BY176" i="11"/>
  <c r="EM176" i="11" s="1"/>
  <c r="AD176" i="11" s="1"/>
  <c r="BY104" i="11"/>
  <c r="EM104" i="11" s="1"/>
  <c r="AD104" i="11" s="1"/>
  <c r="DB463" i="11"/>
  <c r="DB34" i="11"/>
  <c r="ES34" i="11" s="1"/>
  <c r="AH34" i="11" s="1"/>
  <c r="BX34" i="11"/>
  <c r="AY33" i="11"/>
  <c r="CW33" i="11" s="1"/>
  <c r="AE33" i="11" s="1"/>
  <c r="BY33" i="11"/>
  <c r="EM33" i="11" s="1"/>
  <c r="AD33" i="11" s="1"/>
  <c r="DA33" i="11"/>
  <c r="DB173" i="11"/>
  <c r="EN173" i="11" s="1"/>
  <c r="DA101" i="11"/>
  <c r="BX245" i="11"/>
  <c r="BY245" i="11"/>
  <c r="ED245" i="11" s="1"/>
  <c r="DB317" i="11"/>
  <c r="AY460" i="11"/>
  <c r="DB460" i="11"/>
  <c r="AY100" i="11"/>
  <c r="CW100" i="11" s="1"/>
  <c r="AE100" i="11" s="1"/>
  <c r="AY315" i="11"/>
  <c r="AY171" i="11"/>
  <c r="CW171" i="11" s="1"/>
  <c r="AE171" i="11" s="1"/>
  <c r="DA387" i="11"/>
  <c r="BX459" i="11"/>
  <c r="AY99" i="11"/>
  <c r="CW99" i="11" s="1"/>
  <c r="BY315" i="11"/>
  <c r="EH315" i="11" s="1"/>
  <c r="EC79" i="11"/>
  <c r="EE79" i="11" s="1"/>
  <c r="EC77" i="11"/>
  <c r="EE77" i="11" s="1"/>
  <c r="EC66" i="11"/>
  <c r="EE66" i="11" s="1"/>
  <c r="EC65" i="11"/>
  <c r="EE65" i="11" s="1"/>
  <c r="EC55" i="11"/>
  <c r="EE55" i="11" s="1"/>
  <c r="EC32" i="11"/>
  <c r="EE32" i="11" s="1"/>
  <c r="EC146" i="11"/>
  <c r="EE146" i="11" s="1"/>
  <c r="EC129" i="11"/>
  <c r="EE129" i="11" s="1"/>
  <c r="EC128" i="11"/>
  <c r="EE128" i="11" s="1"/>
  <c r="EC106" i="11"/>
  <c r="EE106" i="11" s="1"/>
  <c r="EC105" i="11"/>
  <c r="EE105" i="11" s="1"/>
  <c r="EC101" i="11"/>
  <c r="EE101" i="11" s="1"/>
  <c r="EC179" i="11"/>
  <c r="EE179" i="11" s="1"/>
  <c r="EC180" i="11"/>
  <c r="EE180" i="11" s="1"/>
  <c r="EC190" i="11"/>
  <c r="EE190" i="11" s="1"/>
  <c r="EC200" i="11"/>
  <c r="EE200" i="11" s="1"/>
  <c r="EC202" i="11"/>
  <c r="EE202" i="11" s="1"/>
  <c r="EC206" i="11"/>
  <c r="EE206" i="11" s="1"/>
  <c r="EC207" i="11"/>
  <c r="EE207" i="11" s="1"/>
  <c r="EC213" i="11"/>
  <c r="EE213" i="11" s="1"/>
  <c r="EC219" i="11"/>
  <c r="EE219" i="11" s="1"/>
  <c r="EC253" i="11"/>
  <c r="EE253" i="11" s="1"/>
  <c r="BH87" i="11"/>
  <c r="BI87" i="11" s="1"/>
  <c r="BH154" i="11"/>
  <c r="BI154" i="11" s="1"/>
  <c r="EC96" i="11"/>
  <c r="EE96" i="11" s="1"/>
  <c r="EC88" i="11"/>
  <c r="EE88" i="11" s="1"/>
  <c r="EC82" i="11"/>
  <c r="EE82" i="11" s="1"/>
  <c r="EC80" i="11"/>
  <c r="EE80" i="11" s="1"/>
  <c r="EC71" i="11"/>
  <c r="EE71" i="11" s="1"/>
  <c r="EC51" i="11"/>
  <c r="EE51" i="11" s="1"/>
  <c r="EC50" i="11"/>
  <c r="EE50" i="11" s="1"/>
  <c r="EC43" i="11"/>
  <c r="EE43" i="11" s="1"/>
  <c r="EC167" i="11"/>
  <c r="EE167" i="11" s="1"/>
  <c r="EC166" i="11"/>
  <c r="EE166" i="11" s="1"/>
  <c r="EC143" i="11"/>
  <c r="EE143" i="11" s="1"/>
  <c r="EC140" i="11"/>
  <c r="EE140" i="11" s="1"/>
  <c r="EC138" i="11"/>
  <c r="EE138" i="11" s="1"/>
  <c r="EC137" i="11"/>
  <c r="EE137" i="11" s="1"/>
  <c r="EC121" i="11"/>
  <c r="EE121" i="11" s="1"/>
  <c r="EC120" i="11"/>
  <c r="EE120" i="11" s="1"/>
  <c r="EC110" i="11"/>
  <c r="EE110" i="11" s="1"/>
  <c r="EC102" i="11"/>
  <c r="EE102" i="11" s="1"/>
  <c r="EC209" i="11"/>
  <c r="EE209" i="11" s="1"/>
  <c r="EC210" i="11"/>
  <c r="EE210" i="11" s="1"/>
  <c r="EC215" i="11"/>
  <c r="EE215" i="11" s="1"/>
  <c r="EC250" i="11"/>
  <c r="EE250" i="11" s="1"/>
  <c r="EC254" i="11"/>
  <c r="EE254" i="11" s="1"/>
  <c r="EC261" i="11"/>
  <c r="EE261" i="11" s="1"/>
  <c r="EC265" i="11"/>
  <c r="EE265" i="11" s="1"/>
  <c r="BX317" i="11"/>
  <c r="DB244" i="11"/>
  <c r="DA172" i="11"/>
  <c r="BX99" i="11"/>
  <c r="BX387" i="11"/>
  <c r="EC224" i="11"/>
  <c r="EE224" i="11" s="1"/>
  <c r="EC233" i="11"/>
  <c r="EE233" i="11" s="1"/>
  <c r="EC237" i="11"/>
  <c r="EE237" i="11" s="1"/>
  <c r="EC243" i="11"/>
  <c r="EE243" i="11" s="1"/>
  <c r="EC245" i="11"/>
  <c r="EE245" i="11" s="1"/>
  <c r="EC262" i="11"/>
  <c r="EE262" i="11" s="1"/>
  <c r="EC284" i="11"/>
  <c r="EE284" i="11" s="1"/>
  <c r="BH132" i="11"/>
  <c r="BI132" i="11" s="1"/>
  <c r="EC74" i="11"/>
  <c r="EE74" i="11" s="1"/>
  <c r="EC37" i="11"/>
  <c r="EE37" i="11" s="1"/>
  <c r="EC152" i="11"/>
  <c r="EE152" i="11" s="1"/>
  <c r="EC134" i="11"/>
  <c r="EE134" i="11" s="1"/>
  <c r="EC127" i="11"/>
  <c r="EE127" i="11" s="1"/>
  <c r="EC222" i="11"/>
  <c r="EE222" i="11" s="1"/>
  <c r="EC273" i="11"/>
  <c r="EE273" i="11" s="1"/>
  <c r="EC274" i="11"/>
  <c r="EE274" i="11" s="1"/>
  <c r="EC275" i="11"/>
  <c r="EE275" i="11" s="1"/>
  <c r="EC391" i="11"/>
  <c r="EE391" i="11" s="1"/>
  <c r="EC342" i="11"/>
  <c r="EE342" i="11" s="1"/>
  <c r="EB362" i="11"/>
  <c r="EC366" i="11"/>
  <c r="EE366" i="11" s="1"/>
  <c r="EB382" i="11"/>
  <c r="EC468" i="11"/>
  <c r="EE468" i="11" s="1"/>
  <c r="EC399" i="11"/>
  <c r="EE399" i="11" s="1"/>
  <c r="EC524" i="11"/>
  <c r="EE524" i="11" s="1"/>
  <c r="EC346" i="11"/>
  <c r="EE346" i="11" s="1"/>
  <c r="EC427" i="11"/>
  <c r="EE427" i="11" s="1"/>
  <c r="EC508" i="11"/>
  <c r="EE508" i="11" s="1"/>
  <c r="AY253" i="11"/>
  <c r="CW253" i="11" s="1"/>
  <c r="DA253" i="11"/>
  <c r="BX181" i="11"/>
  <c r="AY181" i="11"/>
  <c r="BQ181" i="11" s="1"/>
  <c r="AA181" i="11" s="1"/>
  <c r="EM468" i="11"/>
  <c r="AD468" i="11" s="1"/>
  <c r="ED468" i="11"/>
  <c r="ES105" i="11"/>
  <c r="AH105" i="11" s="1"/>
  <c r="EN105" i="11"/>
  <c r="EH249" i="11"/>
  <c r="EM249" i="11"/>
  <c r="AD249" i="11" s="1"/>
  <c r="ED249" i="11"/>
  <c r="EN465" i="11"/>
  <c r="ES465" i="11"/>
  <c r="AH465" i="11" s="1"/>
  <c r="EH175" i="11"/>
  <c r="EM175" i="11"/>
  <c r="AD175" i="11" s="1"/>
  <c r="ED175" i="11"/>
  <c r="EH100" i="11"/>
  <c r="EM100" i="11"/>
  <c r="AD100" i="11" s="1"/>
  <c r="ED100" i="11"/>
  <c r="EN388" i="11"/>
  <c r="BY325" i="11"/>
  <c r="DA325" i="11"/>
  <c r="AY325" i="11"/>
  <c r="CW325" i="11" s="1"/>
  <c r="DB325" i="11"/>
  <c r="BY322" i="11"/>
  <c r="DA322" i="11"/>
  <c r="AY322" i="11"/>
  <c r="CW322" i="11" s="1"/>
  <c r="AE322" i="11" s="1"/>
  <c r="DB322" i="11"/>
  <c r="BX322" i="11"/>
  <c r="BX31" i="11"/>
  <c r="DB31" i="11"/>
  <c r="DA31" i="11"/>
  <c r="BY31" i="11"/>
  <c r="AY31" i="11"/>
  <c r="EN321" i="11"/>
  <c r="ES321" i="11"/>
  <c r="AH321" i="11" s="1"/>
  <c r="EN462" i="11"/>
  <c r="ES462" i="11"/>
  <c r="AH462" i="11" s="1"/>
  <c r="AY28" i="11"/>
  <c r="CW28" i="11" s="1"/>
  <c r="AE28" i="11" s="1"/>
  <c r="BY28" i="11"/>
  <c r="DB28" i="11"/>
  <c r="BX28" i="11"/>
  <c r="DA28" i="11"/>
  <c r="EN397" i="11"/>
  <c r="ES397" i="11"/>
  <c r="AH397" i="11" s="1"/>
  <c r="EM108" i="11"/>
  <c r="AD108" i="11" s="1"/>
  <c r="ED108" i="11"/>
  <c r="DA180" i="11"/>
  <c r="BY180" i="11"/>
  <c r="BX180" i="11"/>
  <c r="ES178" i="11"/>
  <c r="AH178" i="11" s="1"/>
  <c r="BX394" i="11"/>
  <c r="DB394" i="11"/>
  <c r="AY394" i="11"/>
  <c r="CW394" i="11" s="1"/>
  <c r="AE394" i="11" s="1"/>
  <c r="DA394" i="11"/>
  <c r="BY394" i="11"/>
  <c r="EN176" i="11"/>
  <c r="ES176" i="11"/>
  <c r="AH176" i="11" s="1"/>
  <c r="DB108" i="11"/>
  <c r="DA251" i="11"/>
  <c r="DB107" i="11"/>
  <c r="DB467" i="11"/>
  <c r="DB323" i="11"/>
  <c r="BX178" i="11"/>
  <c r="ED35" i="11"/>
  <c r="DB466" i="11"/>
  <c r="DA178" i="11"/>
  <c r="BY178" i="11"/>
  <c r="BX249" i="11"/>
  <c r="DA249" i="11"/>
  <c r="DA105" i="11"/>
  <c r="BY105" i="11"/>
  <c r="BY465" i="11"/>
  <c r="AY34" i="11"/>
  <c r="CW34" i="11" s="1"/>
  <c r="AE34" i="11" s="1"/>
  <c r="AY320" i="11"/>
  <c r="BX464" i="11"/>
  <c r="AY248" i="11"/>
  <c r="BQ248" i="11" s="1"/>
  <c r="AA248" i="11" s="1"/>
  <c r="ED391" i="11"/>
  <c r="BY464" i="11"/>
  <c r="BY34" i="11"/>
  <c r="DA320" i="11"/>
  <c r="BY248" i="11"/>
  <c r="DB104" i="11"/>
  <c r="ES104" i="11" s="1"/>
  <c r="AH104" i="11" s="1"/>
  <c r="BX33" i="11"/>
  <c r="BX175" i="11"/>
  <c r="AY319" i="11"/>
  <c r="CW319" i="11" s="1"/>
  <c r="AE319" i="11" s="1"/>
  <c r="AY463" i="11"/>
  <c r="CW463" i="11" s="1"/>
  <c r="DB319" i="11"/>
  <c r="BY247" i="11"/>
  <c r="DA175" i="11"/>
  <c r="DB103" i="11"/>
  <c r="AY103" i="11"/>
  <c r="CW103" i="11" s="1"/>
  <c r="AE103" i="11" s="1"/>
  <c r="BX102" i="11"/>
  <c r="DA462" i="11"/>
  <c r="BY462" i="11"/>
  <c r="BY32" i="11"/>
  <c r="BY174" i="11"/>
  <c r="BY318" i="11"/>
  <c r="DA245" i="11"/>
  <c r="EM389" i="11"/>
  <c r="AD389" i="11" s="1"/>
  <c r="AY101" i="11"/>
  <c r="CW101" i="11" s="1"/>
  <c r="BX100" i="11"/>
  <c r="BX460" i="11"/>
  <c r="BY244" i="11"/>
  <c r="DA316" i="11"/>
  <c r="BY316" i="11"/>
  <c r="BY172" i="11"/>
  <c r="DB100" i="11"/>
  <c r="ES99" i="11"/>
  <c r="AH99" i="11" s="1"/>
  <c r="EM27" i="11"/>
  <c r="AD27" i="11" s="1"/>
  <c r="BY314" i="11"/>
  <c r="DA314" i="11"/>
  <c r="BX324" i="11"/>
  <c r="DA108" i="11"/>
  <c r="BX323" i="11"/>
  <c r="BX107" i="11"/>
  <c r="DA323" i="11"/>
  <c r="BX36" i="11"/>
  <c r="AY250" i="11"/>
  <c r="BX105" i="11"/>
  <c r="AY465" i="11"/>
  <c r="CW465" i="11" s="1"/>
  <c r="AE465" i="11" s="1"/>
  <c r="DA465" i="11"/>
  <c r="ED392" i="11"/>
  <c r="BX176" i="11"/>
  <c r="BX320" i="11"/>
  <c r="BX391" i="11"/>
  <c r="DA391" i="11"/>
  <c r="AY32" i="11"/>
  <c r="AY318" i="11"/>
  <c r="CW318" i="11" s="1"/>
  <c r="AE318" i="11" s="1"/>
  <c r="BX174" i="11"/>
  <c r="AY462" i="11"/>
  <c r="CW462" i="11" s="1"/>
  <c r="AE462" i="11" s="1"/>
  <c r="BX390" i="11"/>
  <c r="BX316" i="11"/>
  <c r="BX172" i="11"/>
  <c r="DA100" i="11"/>
  <c r="AY458" i="11"/>
  <c r="DA458" i="11"/>
  <c r="BY458" i="11"/>
  <c r="BY242" i="11"/>
  <c r="DB242" i="11"/>
  <c r="DA242" i="11"/>
  <c r="EC220" i="11"/>
  <c r="EE220" i="11" s="1"/>
  <c r="EC236" i="11"/>
  <c r="EE236" i="11" s="1"/>
  <c r="EC240" i="11"/>
  <c r="EE240" i="11" s="1"/>
  <c r="EC500" i="11"/>
  <c r="EE500" i="11" s="1"/>
  <c r="BL27" i="11"/>
  <c r="EC123" i="11"/>
  <c r="EE123" i="11" s="1"/>
  <c r="EC111" i="11"/>
  <c r="EE111" i="11" s="1"/>
  <c r="EC216" i="11"/>
  <c r="EE216" i="11" s="1"/>
  <c r="EB90" i="11"/>
  <c r="EB78" i="11"/>
  <c r="EB70" i="11"/>
  <c r="EB62" i="11"/>
  <c r="EB54" i="11"/>
  <c r="EB42" i="11"/>
  <c r="EB34" i="11"/>
  <c r="EC115" i="11"/>
  <c r="EE115" i="11" s="1"/>
  <c r="EC107" i="11"/>
  <c r="EE107" i="11" s="1"/>
  <c r="EB220" i="11"/>
  <c r="EC330" i="11"/>
  <c r="EE330" i="11" s="1"/>
  <c r="EC334" i="11"/>
  <c r="EE334" i="11" s="1"/>
  <c r="EC354" i="11"/>
  <c r="EE354" i="11" s="1"/>
  <c r="EC395" i="11"/>
  <c r="EE395" i="11" s="1"/>
  <c r="EC415" i="11"/>
  <c r="EE415" i="11" s="1"/>
  <c r="EB468" i="11"/>
  <c r="EC484" i="11"/>
  <c r="EE484" i="11" s="1"/>
  <c r="EB500" i="11"/>
  <c r="EC504" i="11"/>
  <c r="EE504" i="11" s="1"/>
  <c r="EB508" i="11"/>
  <c r="EC512" i="11"/>
  <c r="EE512" i="11" s="1"/>
  <c r="EC516" i="11"/>
  <c r="EE516" i="11" s="1"/>
  <c r="EC312" i="11"/>
  <c r="EE312" i="11" s="1"/>
  <c r="EB346" i="11"/>
  <c r="EC387" i="11"/>
  <c r="EE387" i="11" s="1"/>
  <c r="EC403" i="11"/>
  <c r="EE403" i="11" s="1"/>
  <c r="EB419" i="11"/>
  <c r="EB427" i="11"/>
  <c r="EC435" i="11"/>
  <c r="EE435" i="11" s="1"/>
  <c r="EC455" i="11"/>
  <c r="EE455" i="11" s="1"/>
  <c r="EC378" i="11"/>
  <c r="EE378" i="11" s="1"/>
  <c r="EC472" i="11"/>
  <c r="EE472" i="11" s="1"/>
  <c r="EC492" i="11"/>
  <c r="EE492" i="11" s="1"/>
  <c r="EC528" i="11"/>
  <c r="EE528" i="11" s="1"/>
  <c r="EC322" i="11"/>
  <c r="EE322" i="11" s="1"/>
  <c r="EC350" i="11"/>
  <c r="EE350" i="11" s="1"/>
  <c r="EC370" i="11"/>
  <c r="EE370" i="11" s="1"/>
  <c r="EC402" i="11"/>
  <c r="EE402" i="11" s="1"/>
  <c r="EC423" i="11"/>
  <c r="EE423" i="11" s="1"/>
  <c r="EC431" i="11"/>
  <c r="EE431" i="11" s="1"/>
  <c r="EC451" i="11"/>
  <c r="EE451" i="11" s="1"/>
  <c r="EC476" i="11"/>
  <c r="EE476" i="11" s="1"/>
  <c r="EH392" i="11"/>
  <c r="EN101" i="11"/>
  <c r="EO397" i="11"/>
  <c r="EC119" i="11"/>
  <c r="EE119" i="11" s="1"/>
  <c r="EC520" i="11"/>
  <c r="EE520" i="11" s="1"/>
  <c r="EB29" i="11"/>
  <c r="EC150" i="11"/>
  <c r="EE150" i="11" s="1"/>
  <c r="EB415" i="11"/>
  <c r="EB431" i="11"/>
  <c r="EB391" i="11"/>
  <c r="EB402" i="11"/>
  <c r="EB236" i="11"/>
  <c r="EB240" i="11"/>
  <c r="EB403" i="11"/>
  <c r="EB423" i="11"/>
  <c r="EB434" i="11"/>
  <c r="EC142" i="11"/>
  <c r="EE142" i="11" s="1"/>
  <c r="EB399" i="11"/>
  <c r="EB451" i="11"/>
  <c r="CY390" i="11"/>
  <c r="AF390" i="11" s="1"/>
  <c r="CW180" i="11"/>
  <c r="AE180" i="11" s="1"/>
  <c r="BQ180" i="11"/>
  <c r="AA180" i="11" s="1"/>
  <c r="CW246" i="11"/>
  <c r="CW104" i="11"/>
  <c r="AE104" i="11" s="1"/>
  <c r="CW179" i="11"/>
  <c r="AE179" i="11" s="1"/>
  <c r="BQ179" i="11"/>
  <c r="AA179" i="11" s="1"/>
  <c r="CW102" i="11"/>
  <c r="AE102" i="11" s="1"/>
  <c r="BQ246" i="11"/>
  <c r="AA246" i="11" s="1"/>
  <c r="BQ28" i="11"/>
  <c r="AA28" i="11" s="1"/>
  <c r="BQ390" i="11"/>
  <c r="AA390" i="11" s="1"/>
  <c r="CY98" i="11"/>
  <c r="AF98" i="11" s="1"/>
  <c r="BQ170" i="11"/>
  <c r="AA170" i="11" s="1"/>
  <c r="EN392" i="11" l="1"/>
  <c r="ED170" i="11"/>
  <c r="EO170" i="11" s="1"/>
  <c r="CF79" i="13"/>
  <c r="BQ460" i="11"/>
  <c r="AA460" i="11" s="1"/>
  <c r="I88" i="13"/>
  <c r="Z87" i="13"/>
  <c r="H88" i="13"/>
  <c r="Y87" i="13"/>
  <c r="F365" i="11"/>
  <c r="AX365" i="11" s="1"/>
  <c r="BP365" i="11" s="1"/>
  <c r="D29" i="13"/>
  <c r="U28" i="13"/>
  <c r="B40" i="13"/>
  <c r="S40" i="13" s="1"/>
  <c r="BQ172" i="11"/>
  <c r="AA172" i="11" s="1"/>
  <c r="ED386" i="11"/>
  <c r="EO27" i="11"/>
  <c r="CI75" i="13"/>
  <c r="EH386" i="11"/>
  <c r="EO29" i="11"/>
  <c r="AV398" i="11"/>
  <c r="AY398" i="11" s="1"/>
  <c r="CW398" i="11" s="1"/>
  <c r="AE398" i="11" s="1"/>
  <c r="EN181" i="11"/>
  <c r="EP170" i="11"/>
  <c r="EQ170" i="11" s="1"/>
  <c r="EH27" i="11"/>
  <c r="EJ27" i="11" s="1"/>
  <c r="EK27" i="11" s="1"/>
  <c r="BX37" i="11"/>
  <c r="BQ393" i="11"/>
  <c r="AA393" i="11" s="1"/>
  <c r="BQ174" i="11"/>
  <c r="AA174" i="11" s="1"/>
  <c r="BY37" i="11"/>
  <c r="CI69" i="13"/>
  <c r="CI55" i="26"/>
  <c r="F485" i="11"/>
  <c r="AX485" i="11" s="1"/>
  <c r="BP485" i="11" s="1"/>
  <c r="BQ29" i="11"/>
  <c r="AA29" i="11" s="1"/>
  <c r="CI31" i="26"/>
  <c r="F461" i="11"/>
  <c r="AX461" i="11" s="1"/>
  <c r="BP461" i="11" s="1"/>
  <c r="CH50" i="27"/>
  <c r="E408" i="11"/>
  <c r="AT408" i="11" s="1"/>
  <c r="CY28" i="11"/>
  <c r="AF28" i="11" s="1"/>
  <c r="F366" i="11"/>
  <c r="AX366" i="11" s="1"/>
  <c r="BP366" i="11" s="1"/>
  <c r="EI170" i="11"/>
  <c r="EJ170" i="11" s="1"/>
  <c r="EK170" i="11" s="1"/>
  <c r="ES172" i="11"/>
  <c r="AH172" i="11" s="1"/>
  <c r="EH181" i="11"/>
  <c r="EJ181" i="11" s="1"/>
  <c r="EK181" i="11" s="1"/>
  <c r="EN180" i="11"/>
  <c r="ED243" i="11"/>
  <c r="EI243" i="11" s="1"/>
  <c r="EM29" i="11"/>
  <c r="AD29" i="11" s="1"/>
  <c r="EN395" i="11"/>
  <c r="BQ33" i="11"/>
  <c r="AA33" i="11" s="1"/>
  <c r="CH32" i="27"/>
  <c r="E390" i="11"/>
  <c r="AT390" i="11" s="1"/>
  <c r="BQ397" i="11"/>
  <c r="AA397" i="11" s="1"/>
  <c r="ES173" i="11"/>
  <c r="AH173" i="11" s="1"/>
  <c r="EN390" i="11"/>
  <c r="BN39" i="11"/>
  <c r="BO39" i="11" s="1"/>
  <c r="BO38" i="11"/>
  <c r="AV38" i="11"/>
  <c r="AU39" i="11"/>
  <c r="EN36" i="11"/>
  <c r="BQ34" i="11"/>
  <c r="AA34" i="11" s="1"/>
  <c r="EN35" i="11"/>
  <c r="EI29" i="11"/>
  <c r="ES32" i="11"/>
  <c r="AH32" i="11" s="1"/>
  <c r="ES396" i="11"/>
  <c r="AH396" i="11" s="1"/>
  <c r="EO396" i="11"/>
  <c r="EP396" i="11" s="1"/>
  <c r="EQ396" i="11" s="1"/>
  <c r="EH397" i="11"/>
  <c r="EJ397" i="11" s="1"/>
  <c r="EK397" i="11" s="1"/>
  <c r="EJ389" i="11"/>
  <c r="EK389" i="11" s="1"/>
  <c r="EI387" i="11"/>
  <c r="EJ387" i="11" s="1"/>
  <c r="EK387" i="11" s="1"/>
  <c r="EO389" i="11"/>
  <c r="EP397" i="11"/>
  <c r="EQ397" i="11" s="1"/>
  <c r="CY393" i="11"/>
  <c r="AF393" i="11" s="1"/>
  <c r="EH395" i="11"/>
  <c r="EM395" i="11"/>
  <c r="AD395" i="11" s="1"/>
  <c r="BQ387" i="11"/>
  <c r="AA387" i="11" s="1"/>
  <c r="BQ392" i="11"/>
  <c r="AA392" i="11" s="1"/>
  <c r="EO395" i="11"/>
  <c r="EN387" i="11"/>
  <c r="EO171" i="11"/>
  <c r="EP171" i="11" s="1"/>
  <c r="EQ171" i="11" s="1"/>
  <c r="EI171" i="11"/>
  <c r="ES174" i="11"/>
  <c r="AH174" i="11" s="1"/>
  <c r="EM177" i="11"/>
  <c r="AD177" i="11" s="1"/>
  <c r="EN175" i="11"/>
  <c r="EN179" i="11"/>
  <c r="K32" i="27"/>
  <c r="K75" i="27"/>
  <c r="L32" i="27"/>
  <c r="AC31" i="27"/>
  <c r="C34" i="27"/>
  <c r="T33" i="27"/>
  <c r="E33" i="27"/>
  <c r="V32" i="27"/>
  <c r="CY171" i="11"/>
  <c r="AF171" i="11" s="1"/>
  <c r="BQ386" i="11"/>
  <c r="AA386" i="11" s="1"/>
  <c r="D34" i="27"/>
  <c r="U33" i="27"/>
  <c r="C52" i="27"/>
  <c r="T51" i="27"/>
  <c r="M33" i="27"/>
  <c r="AD32" i="27"/>
  <c r="L55" i="27"/>
  <c r="AC54" i="27"/>
  <c r="EM252" i="11"/>
  <c r="AD252" i="11" s="1"/>
  <c r="BQ243" i="11"/>
  <c r="AA243" i="11" s="1"/>
  <c r="EH252" i="11"/>
  <c r="EJ252" i="11" s="1"/>
  <c r="EK252" i="11" s="1"/>
  <c r="CW242" i="11"/>
  <c r="AE242" i="11" s="1"/>
  <c r="EO249" i="11"/>
  <c r="M33" i="26"/>
  <c r="AD32" i="26"/>
  <c r="CW460" i="11"/>
  <c r="AE460" i="11" s="1"/>
  <c r="EO468" i="11"/>
  <c r="EH459" i="11"/>
  <c r="EO466" i="11"/>
  <c r="CY243" i="11"/>
  <c r="AF243" i="11" s="1"/>
  <c r="EI249" i="11"/>
  <c r="EJ249" i="11" s="1"/>
  <c r="EK249" i="11" s="1"/>
  <c r="EH253" i="11"/>
  <c r="CW459" i="11"/>
  <c r="AE459" i="11" s="1"/>
  <c r="EN246" i="11"/>
  <c r="EN464" i="11"/>
  <c r="EN243" i="11"/>
  <c r="AT468" i="11"/>
  <c r="BQ461" i="11"/>
  <c r="AA461" i="11" s="1"/>
  <c r="EH250" i="11"/>
  <c r="EM466" i="11"/>
  <c r="AD466" i="11" s="1"/>
  <c r="EN461" i="11"/>
  <c r="EI466" i="11"/>
  <c r="ED250" i="11"/>
  <c r="EO250" i="11" s="1"/>
  <c r="EP250" i="11" s="1"/>
  <c r="EQ250" i="11" s="1"/>
  <c r="EO463" i="11"/>
  <c r="ES251" i="11"/>
  <c r="AH251" i="11" s="1"/>
  <c r="EH466" i="11"/>
  <c r="ED459" i="11"/>
  <c r="EI459" i="11" s="1"/>
  <c r="EI253" i="11"/>
  <c r="ES252" i="11"/>
  <c r="AH252" i="11" s="1"/>
  <c r="ED461" i="11"/>
  <c r="EM461" i="11"/>
  <c r="AD461" i="11" s="1"/>
  <c r="EN459" i="11"/>
  <c r="EH460" i="11"/>
  <c r="ED460" i="11"/>
  <c r="EI460" i="11" s="1"/>
  <c r="EO251" i="11"/>
  <c r="EP251" i="11" s="1"/>
  <c r="EQ251" i="11" s="1"/>
  <c r="EN253" i="11"/>
  <c r="CY244" i="11"/>
  <c r="AF244" i="11" s="1"/>
  <c r="EM253" i="11"/>
  <c r="AD253" i="11" s="1"/>
  <c r="BQ253" i="11"/>
  <c r="AA253" i="11" s="1"/>
  <c r="EH243" i="11"/>
  <c r="ES245" i="11"/>
  <c r="AH245" i="11" s="1"/>
  <c r="ES250" i="11"/>
  <c r="AH250" i="11" s="1"/>
  <c r="EO252" i="11"/>
  <c r="EP252" i="11" s="1"/>
  <c r="EQ252" i="11" s="1"/>
  <c r="AB69" i="26"/>
  <c r="K70" i="26"/>
  <c r="D56" i="26"/>
  <c r="U55" i="26"/>
  <c r="AE89" i="26"/>
  <c r="N90" i="26"/>
  <c r="AE50" i="26"/>
  <c r="N51" i="26"/>
  <c r="AB31" i="26"/>
  <c r="K32" i="26"/>
  <c r="K90" i="26"/>
  <c r="AB89" i="26"/>
  <c r="AA69" i="26"/>
  <c r="J70" i="26"/>
  <c r="O51" i="26"/>
  <c r="AF50" i="26"/>
  <c r="AA31" i="26"/>
  <c r="J32" i="26"/>
  <c r="CY175" i="11"/>
  <c r="AF175" i="11" s="1"/>
  <c r="CW250" i="11"/>
  <c r="AE250" i="11" s="1"/>
  <c r="BQ244" i="11"/>
  <c r="AA244" i="11" s="1"/>
  <c r="O31" i="26"/>
  <c r="AF30" i="26"/>
  <c r="O92" i="26"/>
  <c r="AF91" i="26"/>
  <c r="X32" i="26"/>
  <c r="G33" i="26"/>
  <c r="G57" i="26"/>
  <c r="X57" i="26" s="1"/>
  <c r="X56" i="26"/>
  <c r="BQ175" i="11"/>
  <c r="AA175" i="11" s="1"/>
  <c r="AA90" i="26"/>
  <c r="J91" i="26"/>
  <c r="AA51" i="26"/>
  <c r="J52" i="26"/>
  <c r="AF70" i="26"/>
  <c r="O71" i="26"/>
  <c r="CY391" i="11"/>
  <c r="AF391" i="11" s="1"/>
  <c r="AE395" i="11"/>
  <c r="N70" i="26"/>
  <c r="AE69" i="26"/>
  <c r="N31" i="26"/>
  <c r="AE30" i="26"/>
  <c r="AB50" i="26"/>
  <c r="K51" i="26"/>
  <c r="E54" i="26"/>
  <c r="V53" i="26"/>
  <c r="EH98" i="11"/>
  <c r="ED98" i="11"/>
  <c r="EI98" i="11" s="1"/>
  <c r="EN98" i="11"/>
  <c r="F360" i="11"/>
  <c r="AX360" i="11" s="1"/>
  <c r="BP360" i="11" s="1"/>
  <c r="CI72" i="13"/>
  <c r="F344" i="11"/>
  <c r="AX344" i="11" s="1"/>
  <c r="BP344" i="11" s="1"/>
  <c r="F362" i="11"/>
  <c r="AX362" i="11" s="1"/>
  <c r="BP362" i="11" s="1"/>
  <c r="F358" i="11"/>
  <c r="AX358" i="11" s="1"/>
  <c r="BP358" i="11" s="1"/>
  <c r="H69" i="13"/>
  <c r="Y68" i="13"/>
  <c r="F347" i="11"/>
  <c r="AX347" i="11" s="1"/>
  <c r="BP347" i="11" s="1"/>
  <c r="I69" i="13"/>
  <c r="Z68" i="13"/>
  <c r="F341" i="11"/>
  <c r="AX341" i="11" s="1"/>
  <c r="BP341" i="11" s="1"/>
  <c r="EM317" i="11"/>
  <c r="AD317" i="11" s="1"/>
  <c r="EN316" i="11"/>
  <c r="Z28" i="13"/>
  <c r="AD22" i="13"/>
  <c r="F329" i="11"/>
  <c r="AX329" i="11" s="1"/>
  <c r="BP329" i="11" s="1"/>
  <c r="Y28" i="13"/>
  <c r="F128" i="11"/>
  <c r="AX128" i="11" s="1"/>
  <c r="BP128" i="11" s="1"/>
  <c r="CI78" i="13"/>
  <c r="CI61" i="13"/>
  <c r="CI76" i="13"/>
  <c r="CF78" i="13"/>
  <c r="CI70" i="13"/>
  <c r="CI74" i="13"/>
  <c r="C40" i="13"/>
  <c r="C41" i="13" s="1"/>
  <c r="F351" i="11"/>
  <c r="AX351" i="11" s="1"/>
  <c r="BP351" i="11" s="1"/>
  <c r="F348" i="11"/>
  <c r="AX348" i="11" s="1"/>
  <c r="BP348" i="11" s="1"/>
  <c r="F354" i="11"/>
  <c r="AX354" i="11" s="1"/>
  <c r="BP354" i="11" s="1"/>
  <c r="S59" i="13"/>
  <c r="CE59" i="13" s="1"/>
  <c r="CI68" i="13"/>
  <c r="CI71" i="13"/>
  <c r="G82" i="13"/>
  <c r="X81" i="13"/>
  <c r="F356" i="11"/>
  <c r="AX356" i="11" s="1"/>
  <c r="BP356" i="11" s="1"/>
  <c r="L81" i="13"/>
  <c r="AC80" i="13"/>
  <c r="L60" i="13"/>
  <c r="AC59" i="13"/>
  <c r="CI66" i="13"/>
  <c r="CI63" i="13"/>
  <c r="M60" i="13"/>
  <c r="AD59" i="13"/>
  <c r="F349" i="11"/>
  <c r="AX349" i="11" s="1"/>
  <c r="BP349" i="11" s="1"/>
  <c r="CI59" i="13"/>
  <c r="CI67" i="13"/>
  <c r="F345" i="11"/>
  <c r="AX345" i="11" s="1"/>
  <c r="BP345" i="11" s="1"/>
  <c r="CI73" i="13"/>
  <c r="F353" i="11"/>
  <c r="AX353" i="11" s="1"/>
  <c r="BP353" i="11" s="1"/>
  <c r="M81" i="13"/>
  <c r="AD80" i="13"/>
  <c r="CI60" i="13"/>
  <c r="F81" i="13"/>
  <c r="W80" i="13"/>
  <c r="EH106" i="11"/>
  <c r="EJ106" i="11" s="1"/>
  <c r="EK106" i="11" s="1"/>
  <c r="ES109" i="11"/>
  <c r="AH109" i="11" s="1"/>
  <c r="CI55" i="13"/>
  <c r="ES314" i="11"/>
  <c r="AH314" i="11" s="1"/>
  <c r="F315" i="11"/>
  <c r="AX315" i="11" s="1"/>
  <c r="BP315" i="11" s="1"/>
  <c r="BQ315" i="11" s="1"/>
  <c r="AA315" i="11" s="1"/>
  <c r="EM106" i="11"/>
  <c r="AD106" i="11" s="1"/>
  <c r="F316" i="11"/>
  <c r="AX316" i="11" s="1"/>
  <c r="BP316" i="11" s="1"/>
  <c r="BQ316" i="11" s="1"/>
  <c r="ES106" i="11"/>
  <c r="AH106" i="11" s="1"/>
  <c r="F317" i="11"/>
  <c r="AX317" i="11" s="1"/>
  <c r="BP317" i="11" s="1"/>
  <c r="BQ317" i="11" s="1"/>
  <c r="EN318" i="11"/>
  <c r="AY109" i="11"/>
  <c r="CW109" i="11" s="1"/>
  <c r="AE109" i="11" s="1"/>
  <c r="BX109" i="11"/>
  <c r="F339" i="11"/>
  <c r="AX339" i="11" s="1"/>
  <c r="BP339" i="11" s="1"/>
  <c r="F337" i="11"/>
  <c r="AX337" i="11" s="1"/>
  <c r="BP337" i="11" s="1"/>
  <c r="F332" i="11"/>
  <c r="AX332" i="11" s="1"/>
  <c r="BP332" i="11" s="1"/>
  <c r="EN315" i="11"/>
  <c r="CE39" i="13"/>
  <c r="BN327" i="11"/>
  <c r="BN328" i="11" s="1"/>
  <c r="BN329" i="11" s="1"/>
  <c r="BN330" i="11" s="1"/>
  <c r="ED104" i="11"/>
  <c r="EI104" i="11" s="1"/>
  <c r="EM107" i="11"/>
  <c r="AD107" i="11" s="1"/>
  <c r="CF59" i="13"/>
  <c r="F129" i="11"/>
  <c r="AX129" i="11" s="1"/>
  <c r="BP129" i="11" s="1"/>
  <c r="F318" i="11"/>
  <c r="AX318" i="11" s="1"/>
  <c r="BP318" i="11" s="1"/>
  <c r="BQ318" i="11" s="1"/>
  <c r="AA318" i="11" s="1"/>
  <c r="F320" i="11"/>
  <c r="AX320" i="11" s="1"/>
  <c r="BP320" i="11" s="1"/>
  <c r="BQ320" i="11" s="1"/>
  <c r="AA320" i="11" s="1"/>
  <c r="EO98" i="11"/>
  <c r="BN111" i="11"/>
  <c r="F335" i="11"/>
  <c r="AX335" i="11" s="1"/>
  <c r="BP335" i="11" s="1"/>
  <c r="F325" i="11"/>
  <c r="AX325" i="11" s="1"/>
  <c r="BP325" i="11" s="1"/>
  <c r="BQ325" i="11" s="1"/>
  <c r="AA325" i="11" s="1"/>
  <c r="F340" i="11"/>
  <c r="AX340" i="11" s="1"/>
  <c r="BP340" i="11" s="1"/>
  <c r="EN320" i="11"/>
  <c r="F323" i="11"/>
  <c r="AX323" i="11" s="1"/>
  <c r="BP323" i="11" s="1"/>
  <c r="BQ323" i="11" s="1"/>
  <c r="EH99" i="11"/>
  <c r="EH323" i="11"/>
  <c r="EJ323" i="11" s="1"/>
  <c r="EK323" i="11" s="1"/>
  <c r="F322" i="11"/>
  <c r="AX322" i="11" s="1"/>
  <c r="BP322" i="11" s="1"/>
  <c r="BQ322" i="11" s="1"/>
  <c r="EH104" i="11"/>
  <c r="EH319" i="11"/>
  <c r="AE321" i="11"/>
  <c r="F338" i="11"/>
  <c r="AX338" i="11" s="1"/>
  <c r="BP338" i="11" s="1"/>
  <c r="F327" i="11"/>
  <c r="AX327" i="11" s="1"/>
  <c r="BP327" i="11" s="1"/>
  <c r="E109" i="11"/>
  <c r="AT109" i="11" s="1"/>
  <c r="F326" i="11"/>
  <c r="AX326" i="11" s="1"/>
  <c r="BP326" i="11" s="1"/>
  <c r="ED319" i="11"/>
  <c r="EO319" i="11" s="1"/>
  <c r="BY109" i="11"/>
  <c r="ED109" i="11" s="1"/>
  <c r="F324" i="11"/>
  <c r="AX324" i="11" s="1"/>
  <c r="BP324" i="11" s="1"/>
  <c r="BQ324" i="11" s="1"/>
  <c r="AA324" i="11" s="1"/>
  <c r="CY317" i="11"/>
  <c r="AF317" i="11" s="1"/>
  <c r="BQ321" i="11"/>
  <c r="AA321" i="11" s="1"/>
  <c r="DA109" i="11"/>
  <c r="F334" i="11"/>
  <c r="AX334" i="11" s="1"/>
  <c r="BP334" i="11" s="1"/>
  <c r="F330" i="11"/>
  <c r="AX330" i="11" s="1"/>
  <c r="BP330" i="11" s="1"/>
  <c r="F333" i="11"/>
  <c r="AX333" i="11" s="1"/>
  <c r="BP333" i="11" s="1"/>
  <c r="F331" i="11"/>
  <c r="AX331" i="11" s="1"/>
  <c r="BP331" i="11" s="1"/>
  <c r="CH39" i="13"/>
  <c r="E325" i="11"/>
  <c r="AT325" i="11" s="1"/>
  <c r="AC20" i="13"/>
  <c r="F336" i="11"/>
  <c r="AX336" i="11" s="1"/>
  <c r="BP336" i="11" s="1"/>
  <c r="F328" i="11"/>
  <c r="AX328" i="11" s="1"/>
  <c r="BP328" i="11" s="1"/>
  <c r="F314" i="11"/>
  <c r="AX314" i="11" s="1"/>
  <c r="BP314" i="11" s="1"/>
  <c r="BQ314" i="11" s="1"/>
  <c r="AA314" i="11" s="1"/>
  <c r="F342" i="11"/>
  <c r="AX342" i="11" s="1"/>
  <c r="BP342" i="11" s="1"/>
  <c r="EI317" i="11"/>
  <c r="EO317" i="11"/>
  <c r="CY103" i="11"/>
  <c r="AF103" i="11" s="1"/>
  <c r="EH107" i="11"/>
  <c r="CW323" i="11"/>
  <c r="AE323" i="11" s="1"/>
  <c r="EI324" i="11"/>
  <c r="EO106" i="11"/>
  <c r="EP106" i="11" s="1"/>
  <c r="EQ106" i="11" s="1"/>
  <c r="EH317" i="11"/>
  <c r="CY105" i="11"/>
  <c r="AF105" i="11" s="1"/>
  <c r="CY106" i="11"/>
  <c r="AF106" i="11" s="1"/>
  <c r="CY318" i="11"/>
  <c r="AF318" i="11" s="1"/>
  <c r="EN104" i="11"/>
  <c r="EO107" i="11"/>
  <c r="C61" i="13"/>
  <c r="T61" i="13" s="1"/>
  <c r="B81" i="13"/>
  <c r="S80" i="13"/>
  <c r="C21" i="13"/>
  <c r="C22" i="13" s="1"/>
  <c r="C81" i="13"/>
  <c r="T80" i="13"/>
  <c r="W21" i="13"/>
  <c r="F61" i="13"/>
  <c r="W60" i="13"/>
  <c r="T20" i="13"/>
  <c r="B41" i="13"/>
  <c r="B21" i="13"/>
  <c r="S20" i="13"/>
  <c r="E346" i="11"/>
  <c r="AT346" i="11" s="1"/>
  <c r="CH60" i="13"/>
  <c r="B61" i="13"/>
  <c r="S60" i="13"/>
  <c r="W22" i="13"/>
  <c r="CW30" i="11"/>
  <c r="AE30" i="11" s="1"/>
  <c r="BQ30" i="11"/>
  <c r="AA30" i="11" s="1"/>
  <c r="AY37" i="11"/>
  <c r="DB37" i="11"/>
  <c r="BQ36" i="11"/>
  <c r="AA36" i="11" s="1"/>
  <c r="CY36" i="11"/>
  <c r="AF36" i="11" s="1"/>
  <c r="BQ178" i="11"/>
  <c r="AA178" i="11" s="1"/>
  <c r="BQ249" i="11"/>
  <c r="AA249" i="11" s="1"/>
  <c r="BQ389" i="11"/>
  <c r="AA389" i="11" s="1"/>
  <c r="CY464" i="11"/>
  <c r="AF464" i="11" s="1"/>
  <c r="CY178" i="11"/>
  <c r="AF178" i="11" s="1"/>
  <c r="CY389" i="11"/>
  <c r="AF389" i="11" s="1"/>
  <c r="BQ177" i="11"/>
  <c r="AA177" i="11" s="1"/>
  <c r="BQ252" i="11"/>
  <c r="AA252" i="11" s="1"/>
  <c r="CY387" i="11"/>
  <c r="AF387" i="11" s="1"/>
  <c r="BQ32" i="11"/>
  <c r="AA32" i="11" s="1"/>
  <c r="BQ171" i="11"/>
  <c r="AA171" i="11" s="1"/>
  <c r="BQ391" i="11"/>
  <c r="AA391" i="11" s="1"/>
  <c r="CY394" i="11"/>
  <c r="AF394" i="11" s="1"/>
  <c r="AE386" i="11"/>
  <c r="CY386" i="11"/>
  <c r="AF386" i="11" s="1"/>
  <c r="CW458" i="11"/>
  <c r="AE458" i="11" s="1"/>
  <c r="BQ458" i="11"/>
  <c r="AA458" i="11" s="1"/>
  <c r="BQ319" i="11"/>
  <c r="AA319" i="11" s="1"/>
  <c r="CY174" i="11"/>
  <c r="AF174" i="11" s="1"/>
  <c r="CY462" i="11"/>
  <c r="AF462" i="11" s="1"/>
  <c r="CY467" i="11"/>
  <c r="AF467" i="11" s="1"/>
  <c r="BQ247" i="11"/>
  <c r="AA247" i="11" s="1"/>
  <c r="CY245" i="11"/>
  <c r="AF245" i="11" s="1"/>
  <c r="CW248" i="11"/>
  <c r="AE248" i="11" s="1"/>
  <c r="CW27" i="11"/>
  <c r="AE27" i="11" s="1"/>
  <c r="BQ395" i="11"/>
  <c r="AA395" i="11" s="1"/>
  <c r="CW315" i="11"/>
  <c r="AE315" i="11" s="1"/>
  <c r="BQ468" i="11"/>
  <c r="AA468" i="11" s="1"/>
  <c r="CW251" i="11"/>
  <c r="AE251" i="11" s="1"/>
  <c r="BQ245" i="11"/>
  <c r="AA245" i="11" s="1"/>
  <c r="CW466" i="11"/>
  <c r="AE466" i="11" s="1"/>
  <c r="BQ173" i="11"/>
  <c r="AA173" i="11" s="1"/>
  <c r="CY247" i="11"/>
  <c r="AF247" i="11" s="1"/>
  <c r="BQ388" i="11"/>
  <c r="AA388" i="11" s="1"/>
  <c r="CY173" i="11"/>
  <c r="AF173" i="11" s="1"/>
  <c r="BQ394" i="11"/>
  <c r="AA394" i="11" s="1"/>
  <c r="BQ396" i="11"/>
  <c r="AA396" i="11" s="1"/>
  <c r="BQ250" i="11"/>
  <c r="AA250" i="11" s="1"/>
  <c r="CY177" i="11"/>
  <c r="AF177" i="11" s="1"/>
  <c r="CY108" i="11"/>
  <c r="AF108" i="11" s="1"/>
  <c r="CW32" i="11"/>
  <c r="AE32" i="11" s="1"/>
  <c r="BQ399" i="11"/>
  <c r="AA399" i="11" s="1"/>
  <c r="BQ35" i="11"/>
  <c r="BR35" i="11" s="1"/>
  <c r="CV35" i="11" s="1"/>
  <c r="CW29" i="11"/>
  <c r="CY29" i="11" s="1"/>
  <c r="AF29" i="11" s="1"/>
  <c r="CW252" i="11"/>
  <c r="CW31" i="11"/>
  <c r="AE31" i="11" s="1"/>
  <c r="CW181" i="11"/>
  <c r="AE181" i="11" s="1"/>
  <c r="CW396" i="11"/>
  <c r="AE396" i="11" s="1"/>
  <c r="BQ31" i="11"/>
  <c r="AA31" i="11" s="1"/>
  <c r="CW320" i="11"/>
  <c r="AE320" i="11" s="1"/>
  <c r="CW176" i="11"/>
  <c r="AE176" i="11" s="1"/>
  <c r="CY465" i="11"/>
  <c r="AF465" i="11" s="1"/>
  <c r="AE392" i="11"/>
  <c r="CY392" i="11"/>
  <c r="AF392" i="11" s="1"/>
  <c r="CY170" i="11"/>
  <c r="AE170" i="11"/>
  <c r="BO328" i="11"/>
  <c r="EI468" i="11"/>
  <c r="ED469" i="11"/>
  <c r="EM469" i="11"/>
  <c r="AD469" i="11" s="1"/>
  <c r="EH469" i="11"/>
  <c r="AE388" i="11"/>
  <c r="CY388" i="11"/>
  <c r="AF388" i="11" s="1"/>
  <c r="BQ26" i="11"/>
  <c r="AA26" i="11" s="1"/>
  <c r="CW26" i="11"/>
  <c r="CY26" i="11" s="1"/>
  <c r="AF26" i="11" s="1"/>
  <c r="EN247" i="11"/>
  <c r="BN403" i="11"/>
  <c r="BN404" i="11" s="1"/>
  <c r="ED177" i="11"/>
  <c r="ED99" i="11"/>
  <c r="EO99" i="11" s="1"/>
  <c r="EP99" i="11" s="1"/>
  <c r="EQ99" i="11" s="1"/>
  <c r="EO181" i="11"/>
  <c r="CW316" i="11"/>
  <c r="EM181" i="11"/>
  <c r="AD181" i="11" s="1"/>
  <c r="EM323" i="11"/>
  <c r="AD323" i="11" s="1"/>
  <c r="EM397" i="11"/>
  <c r="AD397" i="11" s="1"/>
  <c r="BO401" i="11"/>
  <c r="EH179" i="11"/>
  <c r="ED179" i="11"/>
  <c r="EO179" i="11" s="1"/>
  <c r="EP179" i="11" s="1"/>
  <c r="EQ179" i="11" s="1"/>
  <c r="EM102" i="11"/>
  <c r="AD102" i="11" s="1"/>
  <c r="ED102" i="11"/>
  <c r="EI102" i="11" s="1"/>
  <c r="EJ102" i="11" s="1"/>
  <c r="EK102" i="11" s="1"/>
  <c r="EM171" i="11"/>
  <c r="AD171" i="11" s="1"/>
  <c r="EH171" i="11"/>
  <c r="ES102" i="11"/>
  <c r="AH102" i="11" s="1"/>
  <c r="EN102" i="11"/>
  <c r="EM324" i="11"/>
  <c r="AD324" i="11" s="1"/>
  <c r="EH324" i="11"/>
  <c r="ES393" i="11"/>
  <c r="AH393" i="11" s="1"/>
  <c r="EN393" i="11"/>
  <c r="EM246" i="11"/>
  <c r="AD246" i="11" s="1"/>
  <c r="EH246" i="11"/>
  <c r="EN27" i="11"/>
  <c r="EP27" i="11" s="1"/>
  <c r="EQ27" i="11" s="1"/>
  <c r="ES27" i="11"/>
  <c r="AH27" i="11" s="1"/>
  <c r="AY469" i="11"/>
  <c r="DB469" i="11"/>
  <c r="BX469" i="11"/>
  <c r="DA469" i="11"/>
  <c r="BN255" i="11"/>
  <c r="BO254" i="11"/>
  <c r="ES26" i="11"/>
  <c r="AH26" i="11" s="1"/>
  <c r="EN26" i="11"/>
  <c r="EM393" i="11"/>
  <c r="AD393" i="11" s="1"/>
  <c r="EH393" i="11"/>
  <c r="EM388" i="11"/>
  <c r="AD388" i="11" s="1"/>
  <c r="ED388" i="11"/>
  <c r="EM390" i="11"/>
  <c r="AD390" i="11" s="1"/>
  <c r="EH390" i="11"/>
  <c r="EM467" i="11"/>
  <c r="AD467" i="11" s="1"/>
  <c r="ED467" i="11"/>
  <c r="EI467" i="11" s="1"/>
  <c r="EJ467" i="11" s="1"/>
  <c r="EK467" i="11" s="1"/>
  <c r="EH26" i="11"/>
  <c r="EM26" i="11"/>
  <c r="AD26" i="11" s="1"/>
  <c r="ED26" i="11"/>
  <c r="DA399" i="11"/>
  <c r="DB399" i="11" s="1"/>
  <c r="ES399" i="11" s="1"/>
  <c r="AH399" i="11" s="1"/>
  <c r="BX399" i="11"/>
  <c r="BY399" i="11" s="1"/>
  <c r="EH399" i="11" s="1"/>
  <c r="CY246" i="11"/>
  <c r="AF246" i="11" s="1"/>
  <c r="AE246" i="11"/>
  <c r="CY399" i="11"/>
  <c r="AF399" i="11" s="1"/>
  <c r="AE399" i="11"/>
  <c r="ES460" i="11"/>
  <c r="AH460" i="11" s="1"/>
  <c r="EN460" i="11"/>
  <c r="ED33" i="11"/>
  <c r="EH33" i="11"/>
  <c r="ES463" i="11"/>
  <c r="AH463" i="11" s="1"/>
  <c r="EN463" i="11"/>
  <c r="BO184" i="11"/>
  <c r="BN185" i="11"/>
  <c r="EH30" i="11"/>
  <c r="EM30" i="11"/>
  <c r="AD30" i="11" s="1"/>
  <c r="ED30" i="11"/>
  <c r="ES249" i="11"/>
  <c r="AH249" i="11" s="1"/>
  <c r="EN249" i="11"/>
  <c r="AV400" i="11"/>
  <c r="AU401" i="11"/>
  <c r="ES389" i="11"/>
  <c r="AH389" i="11" s="1"/>
  <c r="EN389" i="11"/>
  <c r="EM173" i="11"/>
  <c r="AD173" i="11" s="1"/>
  <c r="EH173" i="11"/>
  <c r="CY172" i="11"/>
  <c r="AF172" i="11" s="1"/>
  <c r="AE172" i="11"/>
  <c r="CY253" i="11"/>
  <c r="AE253" i="11"/>
  <c r="EM321" i="11"/>
  <c r="AD321" i="11" s="1"/>
  <c r="EH321" i="11"/>
  <c r="ES177" i="11"/>
  <c r="AH177" i="11" s="1"/>
  <c r="EN177" i="11"/>
  <c r="AU183" i="11"/>
  <c r="AV182" i="11"/>
  <c r="EM101" i="11"/>
  <c r="AD101" i="11" s="1"/>
  <c r="ED101" i="11"/>
  <c r="EO253" i="11"/>
  <c r="CY101" i="11"/>
  <c r="AE101" i="11"/>
  <c r="CY463" i="11"/>
  <c r="AE463" i="11"/>
  <c r="CY325" i="11"/>
  <c r="AF325" i="11" s="1"/>
  <c r="AE325" i="11"/>
  <c r="EM315" i="11"/>
  <c r="AD315" i="11" s="1"/>
  <c r="ED315" i="11"/>
  <c r="EN317" i="11"/>
  <c r="ES317" i="11"/>
  <c r="AH317" i="11" s="1"/>
  <c r="ED176" i="11"/>
  <c r="EH176" i="11"/>
  <c r="EM251" i="11"/>
  <c r="AD251" i="11" s="1"/>
  <c r="EH251" i="11"/>
  <c r="EJ251" i="11" s="1"/>
  <c r="EK251" i="11" s="1"/>
  <c r="ES30" i="11"/>
  <c r="AH30" i="11" s="1"/>
  <c r="EN30" i="11"/>
  <c r="EM463" i="11"/>
  <c r="AD463" i="11" s="1"/>
  <c r="EH463" i="11"/>
  <c r="EJ463" i="11" s="1"/>
  <c r="EK463" i="11" s="1"/>
  <c r="DA398" i="11"/>
  <c r="DB398" i="11" s="1"/>
  <c r="EN398" i="11" s="1"/>
  <c r="EM320" i="11"/>
  <c r="AD320" i="11" s="1"/>
  <c r="EH320" i="11"/>
  <c r="EM36" i="11"/>
  <c r="AD36" i="11" s="1"/>
  <c r="EH36" i="11"/>
  <c r="CY35" i="11"/>
  <c r="AF35" i="11" s="1"/>
  <c r="AE35" i="11"/>
  <c r="EO386" i="11"/>
  <c r="EP386" i="11" s="1"/>
  <c r="EQ386" i="11" s="1"/>
  <c r="EI386" i="11"/>
  <c r="EN244" i="11"/>
  <c r="ES244" i="11"/>
  <c r="AH244" i="11" s="1"/>
  <c r="CY99" i="11"/>
  <c r="AE99" i="11"/>
  <c r="EM245" i="11"/>
  <c r="AD245" i="11" s="1"/>
  <c r="EH245" i="11"/>
  <c r="EI393" i="11"/>
  <c r="EO393" i="11"/>
  <c r="ES37" i="11"/>
  <c r="AH37" i="11" s="1"/>
  <c r="EN37" i="11"/>
  <c r="BN471" i="11"/>
  <c r="BO470" i="11"/>
  <c r="EM103" i="11"/>
  <c r="AD103" i="11" s="1"/>
  <c r="ED103" i="11"/>
  <c r="EI103" i="11" s="1"/>
  <c r="EJ103" i="11" s="1"/>
  <c r="EK103" i="11" s="1"/>
  <c r="EN468" i="11"/>
  <c r="EH468" i="11"/>
  <c r="BR242" i="11"/>
  <c r="CV242" i="11" s="1"/>
  <c r="BR390" i="11"/>
  <c r="CV390" i="11" s="1"/>
  <c r="BR28" i="11"/>
  <c r="BR27" i="11"/>
  <c r="BR170" i="11"/>
  <c r="CV170" i="11" s="1"/>
  <c r="ED242" i="11"/>
  <c r="EH242" i="11"/>
  <c r="EM242" i="11"/>
  <c r="AD242" i="11" s="1"/>
  <c r="EI320" i="11"/>
  <c r="EO320" i="11"/>
  <c r="EM318" i="11"/>
  <c r="AD318" i="11" s="1"/>
  <c r="EH318" i="11"/>
  <c r="ED318" i="11"/>
  <c r="EN103" i="11"/>
  <c r="ES103" i="11"/>
  <c r="AH103" i="11" s="1"/>
  <c r="EO390" i="11"/>
  <c r="EI390" i="11"/>
  <c r="EM248" i="11"/>
  <c r="AD248" i="11" s="1"/>
  <c r="ED248" i="11"/>
  <c r="EH248" i="11"/>
  <c r="EM464" i="11"/>
  <c r="AD464" i="11" s="1"/>
  <c r="ED464" i="11"/>
  <c r="EH464" i="11"/>
  <c r="ES466" i="11"/>
  <c r="AH466" i="11" s="1"/>
  <c r="EN466" i="11"/>
  <c r="EM37" i="11"/>
  <c r="AD37" i="11" s="1"/>
  <c r="ED37" i="11"/>
  <c r="EH37" i="11"/>
  <c r="ES108" i="11"/>
  <c r="AH108" i="11" s="1"/>
  <c r="EN108" i="11"/>
  <c r="EM180" i="11"/>
  <c r="AD180" i="11" s="1"/>
  <c r="ED180" i="11"/>
  <c r="EH180" i="11"/>
  <c r="EN28" i="11"/>
  <c r="ES28" i="11"/>
  <c r="AH28" i="11" s="1"/>
  <c r="BN40" i="11"/>
  <c r="EI395" i="11"/>
  <c r="ES322" i="11"/>
  <c r="AH322" i="11" s="1"/>
  <c r="EN322" i="11"/>
  <c r="EN325" i="11"/>
  <c r="ES325" i="11"/>
  <c r="AH325" i="11" s="1"/>
  <c r="BR246" i="11"/>
  <c r="CV246" i="11" s="1"/>
  <c r="BR176" i="11"/>
  <c r="CV176" i="11" s="1"/>
  <c r="BR179" i="11"/>
  <c r="CV179" i="11" s="1"/>
  <c r="BR460" i="11"/>
  <c r="CV460" i="11" s="1"/>
  <c r="BR248" i="11"/>
  <c r="CV248" i="11" s="1"/>
  <c r="ED458" i="11"/>
  <c r="EM458" i="11"/>
  <c r="AD458" i="11" s="1"/>
  <c r="EH458" i="11"/>
  <c r="ES100" i="11"/>
  <c r="AH100" i="11" s="1"/>
  <c r="EN100" i="11"/>
  <c r="EM244" i="11"/>
  <c r="AD244" i="11" s="1"/>
  <c r="EH244" i="11"/>
  <c r="ED244" i="11"/>
  <c r="EM174" i="11"/>
  <c r="AD174" i="11" s="1"/>
  <c r="ED174" i="11"/>
  <c r="EH174" i="11"/>
  <c r="EI173" i="11"/>
  <c r="EO173" i="11"/>
  <c r="EP173" i="11" s="1"/>
  <c r="EQ173" i="11" s="1"/>
  <c r="EI246" i="11"/>
  <c r="EO246" i="11"/>
  <c r="EI391" i="11"/>
  <c r="EO391" i="11"/>
  <c r="ES323" i="11"/>
  <c r="AH323" i="11" s="1"/>
  <c r="EN323" i="11"/>
  <c r="EN107" i="11"/>
  <c r="ES107" i="11"/>
  <c r="AH107" i="11" s="1"/>
  <c r="EI36" i="11"/>
  <c r="EO36" i="11"/>
  <c r="EO387" i="11"/>
  <c r="EO108" i="11"/>
  <c r="EI108" i="11"/>
  <c r="EJ108" i="11" s="1"/>
  <c r="EK108" i="11" s="1"/>
  <c r="ED28" i="11"/>
  <c r="EM28" i="11"/>
  <c r="AD28" i="11" s="1"/>
  <c r="EH28" i="11"/>
  <c r="ES31" i="11"/>
  <c r="AH31" i="11" s="1"/>
  <c r="EN31" i="11"/>
  <c r="EI175" i="11"/>
  <c r="EJ175" i="11" s="1"/>
  <c r="EK175" i="11" s="1"/>
  <c r="EO175" i="11"/>
  <c r="BR251" i="11"/>
  <c r="CV251" i="11" s="1"/>
  <c r="BR180" i="11"/>
  <c r="CV180" i="11" s="1"/>
  <c r="BR459" i="11"/>
  <c r="CV459" i="11" s="1"/>
  <c r="EI245" i="11"/>
  <c r="EO245" i="11"/>
  <c r="EP245" i="11" s="1"/>
  <c r="EQ245" i="11" s="1"/>
  <c r="EO392" i="11"/>
  <c r="EP392" i="11" s="1"/>
  <c r="EQ392" i="11" s="1"/>
  <c r="EI392" i="11"/>
  <c r="EJ392" i="11" s="1"/>
  <c r="EK392" i="11" s="1"/>
  <c r="EM172" i="11"/>
  <c r="AD172" i="11" s="1"/>
  <c r="EH172" i="11"/>
  <c r="ED172" i="11"/>
  <c r="EM32" i="11"/>
  <c r="AD32" i="11" s="1"/>
  <c r="ED32" i="11"/>
  <c r="EH32" i="11"/>
  <c r="EM247" i="11"/>
  <c r="AD247" i="11" s="1"/>
  <c r="ED247" i="11"/>
  <c r="EH247" i="11"/>
  <c r="EM465" i="11"/>
  <c r="AD465" i="11" s="1"/>
  <c r="ED465" i="11"/>
  <c r="EH465" i="11"/>
  <c r="EM178" i="11"/>
  <c r="AD178" i="11" s="1"/>
  <c r="EH178" i="11"/>
  <c r="ED178" i="11"/>
  <c r="EI321" i="11"/>
  <c r="EO321" i="11"/>
  <c r="EP321" i="11" s="1"/>
  <c r="EQ321" i="11" s="1"/>
  <c r="ER321" i="11" s="1"/>
  <c r="AG321" i="11" s="1"/>
  <c r="EN467" i="11"/>
  <c r="ES467" i="11"/>
  <c r="AH467" i="11" s="1"/>
  <c r="ES394" i="11"/>
  <c r="AH394" i="11" s="1"/>
  <c r="EN394" i="11"/>
  <c r="EO323" i="11"/>
  <c r="EI107" i="11"/>
  <c r="EI100" i="11"/>
  <c r="EJ100" i="11" s="1"/>
  <c r="EK100" i="11" s="1"/>
  <c r="EO100" i="11"/>
  <c r="EH34" i="11"/>
  <c r="EN34" i="11"/>
  <c r="BR181" i="11"/>
  <c r="CV181" i="11" s="1"/>
  <c r="EN242" i="11"/>
  <c r="ES242" i="11"/>
  <c r="AH242" i="11" s="1"/>
  <c r="ED314" i="11"/>
  <c r="EH314" i="11"/>
  <c r="EM314" i="11"/>
  <c r="AD314" i="11" s="1"/>
  <c r="EM316" i="11"/>
  <c r="AD316" i="11" s="1"/>
  <c r="ED316" i="11"/>
  <c r="EH316" i="11"/>
  <c r="EM462" i="11"/>
  <c r="AD462" i="11" s="1"/>
  <c r="ED462" i="11"/>
  <c r="EH462" i="11"/>
  <c r="ES319" i="11"/>
  <c r="AH319" i="11" s="1"/>
  <c r="EN319" i="11"/>
  <c r="EM34" i="11"/>
  <c r="AD34" i="11" s="1"/>
  <c r="ED34" i="11"/>
  <c r="EM105" i="11"/>
  <c r="AD105" i="11" s="1"/>
  <c r="ED105" i="11"/>
  <c r="EH105" i="11"/>
  <c r="EO35" i="11"/>
  <c r="EI35" i="11"/>
  <c r="EJ35" i="11" s="1"/>
  <c r="EK35" i="11" s="1"/>
  <c r="EM394" i="11"/>
  <c r="AD394" i="11" s="1"/>
  <c r="ED394" i="11"/>
  <c r="EH394" i="11"/>
  <c r="EM31" i="11"/>
  <c r="AD31" i="11" s="1"/>
  <c r="ED31" i="11"/>
  <c r="EH31" i="11"/>
  <c r="EH322" i="11"/>
  <c r="EM322" i="11"/>
  <c r="AD322" i="11" s="1"/>
  <c r="ED322" i="11"/>
  <c r="EH325" i="11"/>
  <c r="EM325" i="11"/>
  <c r="AD325" i="11" s="1"/>
  <c r="ED325" i="11"/>
  <c r="EN391" i="11"/>
  <c r="EH391" i="11"/>
  <c r="EN29" i="11"/>
  <c r="EP29" i="11" s="1"/>
  <c r="EQ29" i="11" s="1"/>
  <c r="EH29" i="11"/>
  <c r="CY314" i="11"/>
  <c r="AF314" i="11" s="1"/>
  <c r="CY179" i="11"/>
  <c r="AF179" i="11" s="1"/>
  <c r="CY107" i="11"/>
  <c r="AF107" i="11" s="1"/>
  <c r="CY33" i="11"/>
  <c r="AF33" i="11" s="1"/>
  <c r="CY180" i="11"/>
  <c r="AF180" i="11" s="1"/>
  <c r="CY104" i="11"/>
  <c r="AF104" i="11" s="1"/>
  <c r="CY34" i="11"/>
  <c r="AF34" i="11" s="1"/>
  <c r="CY461" i="11"/>
  <c r="AF461" i="11" s="1"/>
  <c r="CY102" i="11"/>
  <c r="AF102" i="11" s="1"/>
  <c r="CY319" i="11"/>
  <c r="AF319" i="11" s="1"/>
  <c r="CY324" i="11"/>
  <c r="AF324" i="11" s="1"/>
  <c r="CY100" i="11"/>
  <c r="AF100" i="11" s="1"/>
  <c r="CY468" i="11"/>
  <c r="AF468" i="11" s="1"/>
  <c r="CY397" i="11"/>
  <c r="AF397" i="11" s="1"/>
  <c r="CY249" i="11"/>
  <c r="AF249" i="11" s="1"/>
  <c r="CY322" i="11"/>
  <c r="AF322" i="11" s="1"/>
  <c r="H89" i="13" l="1"/>
  <c r="Y88" i="13"/>
  <c r="I89" i="13"/>
  <c r="Z88" i="13"/>
  <c r="E129" i="11"/>
  <c r="AT129" i="11" s="1"/>
  <c r="EJ98" i="11"/>
  <c r="EK98" i="11" s="1"/>
  <c r="ES398" i="11"/>
  <c r="AH398" i="11" s="1"/>
  <c r="EJ173" i="11"/>
  <c r="EK173" i="11" s="1"/>
  <c r="D30" i="13"/>
  <c r="U29" i="13"/>
  <c r="EM109" i="11"/>
  <c r="AD109" i="11" s="1"/>
  <c r="EO243" i="11"/>
  <c r="BR393" i="11"/>
  <c r="CV393" i="11" s="1"/>
  <c r="BQ398" i="11"/>
  <c r="AA398" i="11" s="1"/>
  <c r="CY459" i="11"/>
  <c r="AF459" i="11" s="1"/>
  <c r="ER171" i="11"/>
  <c r="AG171" i="11" s="1"/>
  <c r="BR397" i="11"/>
  <c r="CV397" i="11" s="1"/>
  <c r="BR29" i="11"/>
  <c r="CV29" i="11" s="1"/>
  <c r="BR172" i="11"/>
  <c r="CV172" i="11" s="1"/>
  <c r="CY398" i="11"/>
  <c r="AF398" i="11" s="1"/>
  <c r="EJ243" i="11"/>
  <c r="EK243" i="11" s="1"/>
  <c r="BR174" i="11"/>
  <c r="CV174" i="11" s="1"/>
  <c r="EP390" i="11"/>
  <c r="EQ390" i="11" s="1"/>
  <c r="ER390" i="11" s="1"/>
  <c r="AG390" i="11" s="1"/>
  <c r="BR33" i="11"/>
  <c r="CV33" i="11" s="1"/>
  <c r="EJ395" i="11"/>
  <c r="EK395" i="11" s="1"/>
  <c r="BX398" i="11"/>
  <c r="BY398" i="11" s="1"/>
  <c r="EM398" i="11" s="1"/>
  <c r="AD398" i="11" s="1"/>
  <c r="EP395" i="11"/>
  <c r="EQ395" i="11" s="1"/>
  <c r="ER395" i="11" s="1"/>
  <c r="AG395" i="11" s="1"/>
  <c r="EP181" i="11"/>
  <c r="EQ181" i="11" s="1"/>
  <c r="EJ386" i="11"/>
  <c r="EK386" i="11" s="1"/>
  <c r="EP98" i="11"/>
  <c r="EQ98" i="11" s="1"/>
  <c r="ER98" i="11" s="1"/>
  <c r="AG98" i="11" s="1"/>
  <c r="CI32" i="26"/>
  <c r="F462" i="11"/>
  <c r="AX462" i="11" s="1"/>
  <c r="BP462" i="11" s="1"/>
  <c r="BQ462" i="11" s="1"/>
  <c r="AA462" i="11" s="1"/>
  <c r="EJ29" i="11"/>
  <c r="EK29" i="11" s="1"/>
  <c r="EJ171" i="11"/>
  <c r="EK171" i="11" s="1"/>
  <c r="EP468" i="11"/>
  <c r="EQ468" i="11" s="1"/>
  <c r="EP391" i="11"/>
  <c r="EQ391" i="11" s="1"/>
  <c r="ER391" i="11" s="1"/>
  <c r="AG391" i="11" s="1"/>
  <c r="CI56" i="26"/>
  <c r="F486" i="11"/>
  <c r="AX486" i="11" s="1"/>
  <c r="BP486" i="11" s="1"/>
  <c r="CH51" i="27"/>
  <c r="E409" i="11"/>
  <c r="AT409" i="11" s="1"/>
  <c r="CH33" i="27"/>
  <c r="E391" i="11"/>
  <c r="AT391" i="11" s="1"/>
  <c r="CI57" i="26"/>
  <c r="F487" i="11"/>
  <c r="AX487" i="11" s="1"/>
  <c r="BP487" i="11" s="1"/>
  <c r="CY460" i="11"/>
  <c r="AF460" i="11" s="1"/>
  <c r="EH109" i="11"/>
  <c r="BR36" i="11"/>
  <c r="CV36" i="11" s="1"/>
  <c r="AA35" i="11"/>
  <c r="AE29" i="11"/>
  <c r="BR34" i="11"/>
  <c r="BS34" i="11" s="1"/>
  <c r="AB34" i="11" s="1"/>
  <c r="EP35" i="11"/>
  <c r="EQ35" i="11" s="1"/>
  <c r="ER35" i="11" s="1"/>
  <c r="AG35" i="11" s="1"/>
  <c r="AU40" i="11"/>
  <c r="AV39" i="11"/>
  <c r="AE26" i="11"/>
  <c r="EP36" i="11"/>
  <c r="EQ36" i="11" s="1"/>
  <c r="ER36" i="11" s="1"/>
  <c r="AG36" i="11" s="1"/>
  <c r="AY38" i="11"/>
  <c r="BU469" i="11" s="1"/>
  <c r="DA38" i="11"/>
  <c r="DB38" i="11" s="1"/>
  <c r="BX38" i="11"/>
  <c r="BY38" i="11" s="1"/>
  <c r="BO403" i="11"/>
  <c r="BR388" i="11"/>
  <c r="CV388" i="11" s="1"/>
  <c r="EP387" i="11"/>
  <c r="EQ387" i="11" s="1"/>
  <c r="ER387" i="11" s="1"/>
  <c r="AG387" i="11" s="1"/>
  <c r="BR396" i="11"/>
  <c r="CV396" i="11" s="1"/>
  <c r="BR392" i="11"/>
  <c r="CV392" i="11" s="1"/>
  <c r="EN399" i="11"/>
  <c r="BR399" i="11"/>
  <c r="CV399" i="11" s="1"/>
  <c r="EP393" i="11"/>
  <c r="EQ393" i="11" s="1"/>
  <c r="ER393" i="11" s="1"/>
  <c r="AG393" i="11" s="1"/>
  <c r="EP389" i="11"/>
  <c r="EQ389" i="11" s="1"/>
  <c r="ER389" i="11" s="1"/>
  <c r="AG389" i="11" s="1"/>
  <c r="EJ391" i="11"/>
  <c r="EK391" i="11" s="1"/>
  <c r="EJ390" i="11"/>
  <c r="EK390" i="11" s="1"/>
  <c r="EJ393" i="11"/>
  <c r="EK393" i="11" s="1"/>
  <c r="EM399" i="11"/>
  <c r="AD399" i="11" s="1"/>
  <c r="ED399" i="11"/>
  <c r="EI399" i="11" s="1"/>
  <c r="EJ399" i="11" s="1"/>
  <c r="EK399" i="11" s="1"/>
  <c r="BR387" i="11"/>
  <c r="CV387" i="11" s="1"/>
  <c r="BR173" i="11"/>
  <c r="CV173" i="11" s="1"/>
  <c r="EI179" i="11"/>
  <c r="EJ179" i="11" s="1"/>
  <c r="EK179" i="11" s="1"/>
  <c r="EP175" i="11"/>
  <c r="EQ175" i="11" s="1"/>
  <c r="E34" i="27"/>
  <c r="V33" i="27"/>
  <c r="BR26" i="11"/>
  <c r="BS26" i="11" s="1"/>
  <c r="AB26" i="11" s="1"/>
  <c r="EP246" i="11"/>
  <c r="EQ246" i="11" s="1"/>
  <c r="ER246" i="11" s="1"/>
  <c r="AG246" i="11" s="1"/>
  <c r="CY32" i="11"/>
  <c r="AF32" i="11" s="1"/>
  <c r="CY176" i="11"/>
  <c r="AF176" i="11" s="1"/>
  <c r="BR389" i="11"/>
  <c r="CV389" i="11" s="1"/>
  <c r="ER392" i="11"/>
  <c r="AG392" i="11" s="1"/>
  <c r="L56" i="27"/>
  <c r="AC55" i="27"/>
  <c r="D35" i="27"/>
  <c r="U34" i="27"/>
  <c r="L33" i="27"/>
  <c r="AC32" i="27"/>
  <c r="CY396" i="11"/>
  <c r="AF396" i="11" s="1"/>
  <c r="CY31" i="11"/>
  <c r="AF31" i="11" s="1"/>
  <c r="BR386" i="11"/>
  <c r="CV386" i="11" s="1"/>
  <c r="M34" i="27"/>
  <c r="AD33" i="27"/>
  <c r="K76" i="27"/>
  <c r="C53" i="27"/>
  <c r="T52" i="27"/>
  <c r="BR175" i="11"/>
  <c r="CV175" i="11" s="1"/>
  <c r="C35" i="27"/>
  <c r="T34" i="27"/>
  <c r="ER386" i="11"/>
  <c r="AG386" i="11" s="1"/>
  <c r="BR31" i="11"/>
  <c r="CV31" i="11" s="1"/>
  <c r="K33" i="27"/>
  <c r="EP253" i="11"/>
  <c r="EQ253" i="11" s="1"/>
  <c r="ER253" i="11" s="1"/>
  <c r="AG253" i="11" s="1"/>
  <c r="BR244" i="11"/>
  <c r="CV244" i="11" s="1"/>
  <c r="CY242" i="11"/>
  <c r="AF242" i="11" s="1"/>
  <c r="EP463" i="11"/>
  <c r="EQ463" i="11" s="1"/>
  <c r="ER463" i="11" s="1"/>
  <c r="AG463" i="11" s="1"/>
  <c r="EP466" i="11"/>
  <c r="EQ466" i="11" s="1"/>
  <c r="EJ459" i="11"/>
  <c r="EK459" i="11" s="1"/>
  <c r="CY458" i="11"/>
  <c r="AF458" i="11" s="1"/>
  <c r="CY466" i="11"/>
  <c r="AF466" i="11" s="1"/>
  <c r="BR243" i="11"/>
  <c r="CV243" i="11" s="1"/>
  <c r="ER245" i="11"/>
  <c r="AG245" i="11" s="1"/>
  <c r="BR250" i="11"/>
  <c r="CV250" i="11" s="1"/>
  <c r="EP249" i="11"/>
  <c r="EQ249" i="11" s="1"/>
  <c r="ER249" i="11" s="1"/>
  <c r="AG249" i="11" s="1"/>
  <c r="EJ253" i="11"/>
  <c r="EK253" i="11" s="1"/>
  <c r="EI250" i="11"/>
  <c r="EJ250" i="11" s="1"/>
  <c r="EK250" i="11" s="1"/>
  <c r="M34" i="26"/>
  <c r="AD33" i="26"/>
  <c r="EJ460" i="11"/>
  <c r="EK460" i="11" s="1"/>
  <c r="BR461" i="11"/>
  <c r="CV461" i="11" s="1"/>
  <c r="EP243" i="11"/>
  <c r="EQ243" i="11" s="1"/>
  <c r="ER243" i="11" s="1"/>
  <c r="AG243" i="11" s="1"/>
  <c r="BR253" i="11"/>
  <c r="CV253" i="11" s="1"/>
  <c r="EJ246" i="11"/>
  <c r="EK246" i="11" s="1"/>
  <c r="BR468" i="11"/>
  <c r="CV468" i="11" s="1"/>
  <c r="EO469" i="11"/>
  <c r="EJ466" i="11"/>
  <c r="EK466" i="11" s="1"/>
  <c r="EO459" i="11"/>
  <c r="EP459" i="11" s="1"/>
  <c r="EQ459" i="11" s="1"/>
  <c r="BR249" i="11"/>
  <c r="CV249" i="11" s="1"/>
  <c r="EO467" i="11"/>
  <c r="EP467" i="11" s="1"/>
  <c r="EQ467" i="11" s="1"/>
  <c r="ER467" i="11" s="1"/>
  <c r="AG467" i="11" s="1"/>
  <c r="EI461" i="11"/>
  <c r="EJ461" i="11" s="1"/>
  <c r="EK461" i="11" s="1"/>
  <c r="EO461" i="11"/>
  <c r="EP461" i="11" s="1"/>
  <c r="EQ461" i="11" s="1"/>
  <c r="ER461" i="11" s="1"/>
  <c r="AG461" i="11" s="1"/>
  <c r="EJ468" i="11"/>
  <c r="EK468" i="11" s="1"/>
  <c r="EI469" i="11"/>
  <c r="EJ469" i="11" s="1"/>
  <c r="EK469" i="11" s="1"/>
  <c r="BR458" i="11"/>
  <c r="CV458" i="11" s="1"/>
  <c r="EO460" i="11"/>
  <c r="EP460" i="11" s="1"/>
  <c r="EQ460" i="11" s="1"/>
  <c r="AT470" i="11"/>
  <c r="AU470" i="11" s="1"/>
  <c r="AV470" i="11" s="1"/>
  <c r="AY470" i="11" s="1"/>
  <c r="CW470" i="11" s="1"/>
  <c r="EJ245" i="11"/>
  <c r="EK245" i="11" s="1"/>
  <c r="AT254" i="11"/>
  <c r="AU254" i="11" s="1"/>
  <c r="AV254" i="11" s="1"/>
  <c r="BX254" i="11" s="1"/>
  <c r="BY254" i="11" s="1"/>
  <c r="BR247" i="11"/>
  <c r="CV247" i="11" s="1"/>
  <c r="K71" i="26"/>
  <c r="AB70" i="26"/>
  <c r="N52" i="26"/>
  <c r="AE51" i="26"/>
  <c r="AE90" i="26"/>
  <c r="N91" i="26"/>
  <c r="D57" i="26"/>
  <c r="U57" i="26" s="1"/>
  <c r="U56" i="26"/>
  <c r="BR177" i="11"/>
  <c r="CV177" i="11" s="1"/>
  <c r="BS242" i="11"/>
  <c r="AB242" i="11" s="1"/>
  <c r="K33" i="26"/>
  <c r="AB32" i="26"/>
  <c r="BR171" i="11"/>
  <c r="CV171" i="11" s="1"/>
  <c r="AF71" i="26"/>
  <c r="O72" i="26"/>
  <c r="CY181" i="11"/>
  <c r="AF181" i="11" s="1"/>
  <c r="K52" i="26"/>
  <c r="AB51" i="26"/>
  <c r="AA91" i="26"/>
  <c r="J92" i="26"/>
  <c r="AB90" i="26"/>
  <c r="K91" i="26"/>
  <c r="CY27" i="11"/>
  <c r="AF27" i="11" s="1"/>
  <c r="BR32" i="11"/>
  <c r="BS32" i="11" s="1"/>
  <c r="AB32" i="11" s="1"/>
  <c r="AA32" i="26"/>
  <c r="J33" i="26"/>
  <c r="AF92" i="26"/>
  <c r="O93" i="26"/>
  <c r="CY250" i="11"/>
  <c r="AF250" i="11" s="1"/>
  <c r="CY30" i="11"/>
  <c r="AF30" i="11" s="1"/>
  <c r="BR30" i="11"/>
  <c r="CV30" i="11" s="1"/>
  <c r="ER175" i="11"/>
  <c r="AG175" i="11" s="1"/>
  <c r="BR178" i="11"/>
  <c r="CV178" i="11" s="1"/>
  <c r="BR394" i="11"/>
  <c r="CV394" i="11" s="1"/>
  <c r="N32" i="26"/>
  <c r="AE31" i="26"/>
  <c r="O32" i="26"/>
  <c r="AF31" i="26"/>
  <c r="AF51" i="26"/>
  <c r="O52" i="26"/>
  <c r="E55" i="26"/>
  <c r="V54" i="26"/>
  <c r="N71" i="26"/>
  <c r="AE70" i="26"/>
  <c r="BR252" i="11"/>
  <c r="CV252" i="11" s="1"/>
  <c r="G34" i="26"/>
  <c r="X33" i="26"/>
  <c r="ER173" i="11"/>
  <c r="AG173" i="11" s="1"/>
  <c r="CY251" i="11"/>
  <c r="AF251" i="11" s="1"/>
  <c r="BR395" i="11"/>
  <c r="CV395" i="11" s="1"/>
  <c r="AA52" i="26"/>
  <c r="J53" i="26"/>
  <c r="AA70" i="26"/>
  <c r="J71" i="26"/>
  <c r="I70" i="13"/>
  <c r="Z69" i="13"/>
  <c r="H70" i="13"/>
  <c r="Y69" i="13"/>
  <c r="EJ324" i="11"/>
  <c r="EK324" i="11" s="1"/>
  <c r="Y29" i="13"/>
  <c r="Z29" i="13"/>
  <c r="AD21" i="13"/>
  <c r="AA317" i="11"/>
  <c r="BR317" i="11"/>
  <c r="CV317" i="11" s="1"/>
  <c r="C62" i="13"/>
  <c r="C63" i="13" s="1"/>
  <c r="EO104" i="11"/>
  <c r="EP104" i="11" s="1"/>
  <c r="EQ104" i="11" s="1"/>
  <c r="ER104" i="11" s="1"/>
  <c r="AG104" i="11" s="1"/>
  <c r="T40" i="13"/>
  <c r="CH40" i="13" s="1"/>
  <c r="F367" i="11"/>
  <c r="AX367" i="11" s="1"/>
  <c r="BP367" i="11" s="1"/>
  <c r="CI81" i="13"/>
  <c r="G83" i="13"/>
  <c r="X82" i="13"/>
  <c r="M61" i="13"/>
  <c r="AD60" i="13"/>
  <c r="L82" i="13"/>
  <c r="AC81" i="13"/>
  <c r="BR314" i="11"/>
  <c r="CV314" i="11" s="1"/>
  <c r="CF80" i="13"/>
  <c r="F150" i="11"/>
  <c r="AX150" i="11" s="1"/>
  <c r="BP150" i="11" s="1"/>
  <c r="M82" i="13"/>
  <c r="AD81" i="13"/>
  <c r="F82" i="13"/>
  <c r="W81" i="13"/>
  <c r="L61" i="13"/>
  <c r="AC60" i="13"/>
  <c r="AA316" i="11"/>
  <c r="BR316" i="11"/>
  <c r="CV316" i="11" s="1"/>
  <c r="CY109" i="11"/>
  <c r="AF109" i="11" s="1"/>
  <c r="EP320" i="11"/>
  <c r="EQ320" i="11" s="1"/>
  <c r="BR315" i="11"/>
  <c r="CV315" i="11" s="1"/>
  <c r="CY323" i="11"/>
  <c r="AF323" i="11" s="1"/>
  <c r="EP107" i="11"/>
  <c r="EQ107" i="11" s="1"/>
  <c r="ER107" i="11" s="1"/>
  <c r="AG107" i="11" s="1"/>
  <c r="EP317" i="11"/>
  <c r="EQ317" i="11" s="1"/>
  <c r="ER317" i="11" s="1"/>
  <c r="AG317" i="11" s="1"/>
  <c r="BO327" i="11"/>
  <c r="AA323" i="11"/>
  <c r="BR323" i="11"/>
  <c r="CV323" i="11" s="1"/>
  <c r="BN112" i="11"/>
  <c r="BO111" i="11"/>
  <c r="EJ104" i="11"/>
  <c r="EK104" i="11" s="1"/>
  <c r="ER106" i="11"/>
  <c r="AG106" i="11" s="1"/>
  <c r="EJ317" i="11"/>
  <c r="EK317" i="11" s="1"/>
  <c r="EJ321" i="11"/>
  <c r="EK321" i="11" s="1"/>
  <c r="AA322" i="11"/>
  <c r="BR322" i="11"/>
  <c r="CV322" i="11" s="1"/>
  <c r="EJ107" i="11"/>
  <c r="EK107" i="11" s="1"/>
  <c r="BR319" i="11"/>
  <c r="CV319" i="11" s="1"/>
  <c r="BR324" i="11"/>
  <c r="CV324" i="11" s="1"/>
  <c r="CY315" i="11"/>
  <c r="AF315" i="11" s="1"/>
  <c r="EI319" i="11"/>
  <c r="EJ319" i="11" s="1"/>
  <c r="EK319" i="11" s="1"/>
  <c r="BR321" i="11"/>
  <c r="CV321" i="11" s="1"/>
  <c r="CY320" i="11"/>
  <c r="AF320" i="11" s="1"/>
  <c r="BR325" i="11"/>
  <c r="CV325" i="11" s="1"/>
  <c r="T21" i="13"/>
  <c r="AC21" i="13"/>
  <c r="C82" i="13"/>
  <c r="T81" i="13"/>
  <c r="EO103" i="11"/>
  <c r="EP103" i="11" s="1"/>
  <c r="EQ103" i="11" s="1"/>
  <c r="ER103" i="11" s="1"/>
  <c r="AG103" i="11" s="1"/>
  <c r="CH80" i="13"/>
  <c r="E366" i="11"/>
  <c r="AT366" i="11" s="1"/>
  <c r="B82" i="13"/>
  <c r="S81" i="13"/>
  <c r="CE80" i="13"/>
  <c r="E150" i="11"/>
  <c r="AT150" i="11" s="1"/>
  <c r="BR320" i="11"/>
  <c r="CV320" i="11" s="1"/>
  <c r="BO329" i="11"/>
  <c r="AD23" i="13"/>
  <c r="B62" i="13"/>
  <c r="S61" i="13"/>
  <c r="E110" i="11"/>
  <c r="AT110" i="11" s="1"/>
  <c r="AU110" i="11" s="1"/>
  <c r="AV110" i="11" s="1"/>
  <c r="BX110" i="11" s="1"/>
  <c r="BY110" i="11" s="1"/>
  <c r="CE40" i="13"/>
  <c r="CH61" i="13"/>
  <c r="E347" i="11"/>
  <c r="AT347" i="11" s="1"/>
  <c r="T62" i="13"/>
  <c r="CE60" i="13"/>
  <c r="E130" i="11"/>
  <c r="AT130" i="11" s="1"/>
  <c r="B22" i="13"/>
  <c r="S21" i="13"/>
  <c r="C42" i="13"/>
  <c r="T41" i="13"/>
  <c r="B42" i="13"/>
  <c r="S41" i="13"/>
  <c r="F130" i="11"/>
  <c r="AX130" i="11" s="1"/>
  <c r="BP130" i="11" s="1"/>
  <c r="CF60" i="13"/>
  <c r="F62" i="13"/>
  <c r="W61" i="13"/>
  <c r="W23" i="13"/>
  <c r="EP100" i="11"/>
  <c r="EQ100" i="11" s="1"/>
  <c r="ER100" i="11" s="1"/>
  <c r="AG100" i="11" s="1"/>
  <c r="C23" i="13"/>
  <c r="T22" i="13"/>
  <c r="EO102" i="11"/>
  <c r="EP102" i="11" s="1"/>
  <c r="EQ102" i="11" s="1"/>
  <c r="ER102" i="11" s="1"/>
  <c r="AG102" i="11" s="1"/>
  <c r="EJ320" i="11"/>
  <c r="EK320" i="11" s="1"/>
  <c r="EI99" i="11"/>
  <c r="EJ99" i="11" s="1"/>
  <c r="EK99" i="11" s="1"/>
  <c r="CW37" i="11"/>
  <c r="BQ37" i="11"/>
  <c r="EJ36" i="11"/>
  <c r="EK36" i="11" s="1"/>
  <c r="BR245" i="11"/>
  <c r="CV245" i="11" s="1"/>
  <c r="CY248" i="11"/>
  <c r="AF248" i="11" s="1"/>
  <c r="BR391" i="11"/>
  <c r="CV391" i="11" s="1"/>
  <c r="BS248" i="11"/>
  <c r="AB248" i="11" s="1"/>
  <c r="AE252" i="11"/>
  <c r="CY252" i="11"/>
  <c r="BR318" i="11"/>
  <c r="ER29" i="11"/>
  <c r="AG29" i="11" s="1"/>
  <c r="BS176" i="11"/>
  <c r="AB176" i="11" s="1"/>
  <c r="BS35" i="11"/>
  <c r="AF170" i="11"/>
  <c r="ER170" i="11"/>
  <c r="AG170" i="11" s="1"/>
  <c r="AE316" i="11"/>
  <c r="CY316" i="11"/>
  <c r="AF316" i="11" s="1"/>
  <c r="EI177" i="11"/>
  <c r="EJ177" i="11" s="1"/>
  <c r="EK177" i="11" s="1"/>
  <c r="EO177" i="11"/>
  <c r="EP177" i="11" s="1"/>
  <c r="EQ177" i="11" s="1"/>
  <c r="ER177" i="11" s="1"/>
  <c r="AG177" i="11" s="1"/>
  <c r="EO26" i="11"/>
  <c r="EP26" i="11" s="1"/>
  <c r="EQ26" i="11" s="1"/>
  <c r="ER26" i="11" s="1"/>
  <c r="AG26" i="11" s="1"/>
  <c r="EI26" i="11"/>
  <c r="EJ26" i="11" s="1"/>
  <c r="EK26" i="11" s="1"/>
  <c r="ES469" i="11"/>
  <c r="AH469" i="11" s="1"/>
  <c r="EN469" i="11"/>
  <c r="EO388" i="11"/>
  <c r="EP388" i="11" s="1"/>
  <c r="EQ388" i="11" s="1"/>
  <c r="ER388" i="11" s="1"/>
  <c r="AG388" i="11" s="1"/>
  <c r="EI388" i="11"/>
  <c r="EJ388" i="11" s="1"/>
  <c r="EK388" i="11" s="1"/>
  <c r="BN256" i="11"/>
  <c r="BO255" i="11"/>
  <c r="CW469" i="11"/>
  <c r="BQ469" i="11"/>
  <c r="BO471" i="11"/>
  <c r="BN472" i="11"/>
  <c r="BN331" i="11"/>
  <c r="BO330" i="11"/>
  <c r="DA182" i="11"/>
  <c r="DB182" i="11" s="1"/>
  <c r="BX182" i="11"/>
  <c r="BY182" i="11" s="1"/>
  <c r="AY182" i="11"/>
  <c r="AF253" i="11"/>
  <c r="AY400" i="11"/>
  <c r="DA400" i="11"/>
  <c r="DB400" i="11" s="1"/>
  <c r="BX400" i="11"/>
  <c r="BY400" i="11" s="1"/>
  <c r="BO404" i="11"/>
  <c r="BN405" i="11"/>
  <c r="BO185" i="11"/>
  <c r="BN186" i="11"/>
  <c r="AF101" i="11"/>
  <c r="AV183" i="11"/>
  <c r="AU184" i="11"/>
  <c r="EO33" i="11"/>
  <c r="EP33" i="11" s="1"/>
  <c r="EQ33" i="11" s="1"/>
  <c r="ER33" i="11" s="1"/>
  <c r="AG33" i="11" s="1"/>
  <c r="EI33" i="11"/>
  <c r="EJ33" i="11" s="1"/>
  <c r="EK33" i="11" s="1"/>
  <c r="AF99" i="11"/>
  <c r="ER99" i="11"/>
  <c r="AG99" i="11" s="1"/>
  <c r="EI315" i="11"/>
  <c r="EJ315" i="11" s="1"/>
  <c r="EK315" i="11" s="1"/>
  <c r="EO315" i="11"/>
  <c r="EP315" i="11" s="1"/>
  <c r="EQ315" i="11" s="1"/>
  <c r="EO101" i="11"/>
  <c r="EP101" i="11" s="1"/>
  <c r="EQ101" i="11" s="1"/>
  <c r="ER101" i="11" s="1"/>
  <c r="AG101" i="11" s="1"/>
  <c r="EI101" i="11"/>
  <c r="EJ101" i="11" s="1"/>
  <c r="EK101" i="11" s="1"/>
  <c r="EO176" i="11"/>
  <c r="EP176" i="11" s="1"/>
  <c r="EQ176" i="11" s="1"/>
  <c r="EI176" i="11"/>
  <c r="EJ176" i="11" s="1"/>
  <c r="EK176" i="11" s="1"/>
  <c r="AF463" i="11"/>
  <c r="AU402" i="11"/>
  <c r="AV401" i="11"/>
  <c r="EO30" i="11"/>
  <c r="EP30" i="11" s="1"/>
  <c r="EQ30" i="11" s="1"/>
  <c r="EI30" i="11"/>
  <c r="EJ30" i="11" s="1"/>
  <c r="EK30" i="11" s="1"/>
  <c r="EI325" i="11"/>
  <c r="EJ325" i="11" s="1"/>
  <c r="EK325" i="11" s="1"/>
  <c r="EO325" i="11"/>
  <c r="EP325" i="11" s="1"/>
  <c r="EQ325" i="11" s="1"/>
  <c r="ER325" i="11" s="1"/>
  <c r="AG325" i="11" s="1"/>
  <c r="EI462" i="11"/>
  <c r="EJ462" i="11" s="1"/>
  <c r="EK462" i="11" s="1"/>
  <c r="EO462" i="11"/>
  <c r="EP462" i="11" s="1"/>
  <c r="EQ462" i="11" s="1"/>
  <c r="ER462" i="11" s="1"/>
  <c r="AG462" i="11" s="1"/>
  <c r="EO32" i="11"/>
  <c r="EP32" i="11" s="1"/>
  <c r="EQ32" i="11" s="1"/>
  <c r="EI32" i="11"/>
  <c r="EJ32" i="11" s="1"/>
  <c r="EK32" i="11" s="1"/>
  <c r="EP319" i="11"/>
  <c r="EQ319" i="11" s="1"/>
  <c r="ER319" i="11" s="1"/>
  <c r="AG319" i="11" s="1"/>
  <c r="EI28" i="11"/>
  <c r="EJ28" i="11" s="1"/>
  <c r="EK28" i="11" s="1"/>
  <c r="EO28" i="11"/>
  <c r="EP28" i="11" s="1"/>
  <c r="EQ28" i="11" s="1"/>
  <c r="ER28" i="11" s="1"/>
  <c r="AG28" i="11" s="1"/>
  <c r="EP323" i="11"/>
  <c r="EQ323" i="11" s="1"/>
  <c r="EP108" i="11"/>
  <c r="EQ108" i="11" s="1"/>
  <c r="ER108" i="11" s="1"/>
  <c r="AG108" i="11" s="1"/>
  <c r="EI464" i="11"/>
  <c r="EJ464" i="11" s="1"/>
  <c r="EK464" i="11" s="1"/>
  <c r="EO464" i="11"/>
  <c r="EP464" i="11" s="1"/>
  <c r="EQ464" i="11" s="1"/>
  <c r="ER464" i="11" s="1"/>
  <c r="AG464" i="11" s="1"/>
  <c r="CV27" i="11"/>
  <c r="BS27" i="11"/>
  <c r="AB27" i="11" s="1"/>
  <c r="EI105" i="11"/>
  <c r="EJ105" i="11" s="1"/>
  <c r="EK105" i="11" s="1"/>
  <c r="EO105" i="11"/>
  <c r="EP105" i="11" s="1"/>
  <c r="EQ105" i="11" s="1"/>
  <c r="ER105" i="11" s="1"/>
  <c r="AG105" i="11" s="1"/>
  <c r="EO247" i="11"/>
  <c r="EP247" i="11" s="1"/>
  <c r="EQ247" i="11" s="1"/>
  <c r="ER247" i="11" s="1"/>
  <c r="AG247" i="11" s="1"/>
  <c r="EI247" i="11"/>
  <c r="EJ247" i="11" s="1"/>
  <c r="EK247" i="11" s="1"/>
  <c r="EI109" i="11"/>
  <c r="EO109" i="11"/>
  <c r="EP109" i="11" s="1"/>
  <c r="EQ109" i="11" s="1"/>
  <c r="EI174" i="11"/>
  <c r="EJ174" i="11" s="1"/>
  <c r="EK174" i="11" s="1"/>
  <c r="EO174" i="11"/>
  <c r="EP174" i="11" s="1"/>
  <c r="EQ174" i="11" s="1"/>
  <c r="ER174" i="11" s="1"/>
  <c r="AG174" i="11" s="1"/>
  <c r="BN41" i="11"/>
  <c r="BO40" i="11"/>
  <c r="EI180" i="11"/>
  <c r="EJ180" i="11" s="1"/>
  <c r="EK180" i="11" s="1"/>
  <c r="EO180" i="11"/>
  <c r="EP180" i="11" s="1"/>
  <c r="EQ180" i="11" s="1"/>
  <c r="ER180" i="11" s="1"/>
  <c r="AG180" i="11" s="1"/>
  <c r="EI242" i="11"/>
  <c r="EJ242" i="11" s="1"/>
  <c r="EK242" i="11" s="1"/>
  <c r="EO242" i="11"/>
  <c r="EP242" i="11" s="1"/>
  <c r="EQ242" i="11" s="1"/>
  <c r="EO394" i="11"/>
  <c r="EP394" i="11" s="1"/>
  <c r="EQ394" i="11" s="1"/>
  <c r="ER394" i="11" s="1"/>
  <c r="AG394" i="11" s="1"/>
  <c r="EI394" i="11"/>
  <c r="EJ394" i="11" s="1"/>
  <c r="EK394" i="11" s="1"/>
  <c r="EO178" i="11"/>
  <c r="EP178" i="11" s="1"/>
  <c r="EQ178" i="11" s="1"/>
  <c r="ER178" i="11" s="1"/>
  <c r="AG178" i="11" s="1"/>
  <c r="EI178" i="11"/>
  <c r="EJ178" i="11" s="1"/>
  <c r="EK178" i="11" s="1"/>
  <c r="EO465" i="11"/>
  <c r="EP465" i="11" s="1"/>
  <c r="EQ465" i="11" s="1"/>
  <c r="ER465" i="11" s="1"/>
  <c r="AG465" i="11" s="1"/>
  <c r="EI465" i="11"/>
  <c r="EJ465" i="11" s="1"/>
  <c r="EK465" i="11" s="1"/>
  <c r="EI172" i="11"/>
  <c r="EJ172" i="11" s="1"/>
  <c r="EK172" i="11" s="1"/>
  <c r="EO172" i="11"/>
  <c r="EP172" i="11" s="1"/>
  <c r="EQ172" i="11" s="1"/>
  <c r="ER172" i="11" s="1"/>
  <c r="AG172" i="11" s="1"/>
  <c r="EI458" i="11"/>
  <c r="EJ458" i="11" s="1"/>
  <c r="EK458" i="11" s="1"/>
  <c r="EO458" i="11"/>
  <c r="EP458" i="11" s="1"/>
  <c r="EQ458" i="11" s="1"/>
  <c r="EI318" i="11"/>
  <c r="EJ318" i="11" s="1"/>
  <c r="EK318" i="11" s="1"/>
  <c r="EO318" i="11"/>
  <c r="EP318" i="11" s="1"/>
  <c r="EQ318" i="11" s="1"/>
  <c r="ER318" i="11" s="1"/>
  <c r="AG318" i="11" s="1"/>
  <c r="BS28" i="11"/>
  <c r="AB28" i="11" s="1"/>
  <c r="CV28" i="11"/>
  <c r="EO322" i="11"/>
  <c r="EP322" i="11" s="1"/>
  <c r="EQ322" i="11" s="1"/>
  <c r="ER322" i="11" s="1"/>
  <c r="AG322" i="11" s="1"/>
  <c r="EI322" i="11"/>
  <c r="EJ322" i="11" s="1"/>
  <c r="EK322" i="11" s="1"/>
  <c r="EI31" i="11"/>
  <c r="EJ31" i="11" s="1"/>
  <c r="EK31" i="11" s="1"/>
  <c r="EO31" i="11"/>
  <c r="EP31" i="11" s="1"/>
  <c r="EQ31" i="11" s="1"/>
  <c r="EO34" i="11"/>
  <c r="EP34" i="11" s="1"/>
  <c r="EQ34" i="11" s="1"/>
  <c r="ER34" i="11" s="1"/>
  <c r="AG34" i="11" s="1"/>
  <c r="EI34" i="11"/>
  <c r="EJ34" i="11" s="1"/>
  <c r="EK34" i="11" s="1"/>
  <c r="EO316" i="11"/>
  <c r="EP316" i="11" s="1"/>
  <c r="EQ316" i="11" s="1"/>
  <c r="EI316" i="11"/>
  <c r="EJ316" i="11" s="1"/>
  <c r="EK316" i="11" s="1"/>
  <c r="EO314" i="11"/>
  <c r="EP314" i="11" s="1"/>
  <c r="EQ314" i="11" s="1"/>
  <c r="ER314" i="11" s="1"/>
  <c r="AG314" i="11" s="1"/>
  <c r="EI314" i="11"/>
  <c r="EJ314" i="11" s="1"/>
  <c r="EK314" i="11" s="1"/>
  <c r="EI244" i="11"/>
  <c r="EJ244" i="11" s="1"/>
  <c r="EK244" i="11" s="1"/>
  <c r="EO244" i="11"/>
  <c r="EP244" i="11" s="1"/>
  <c r="EQ244" i="11" s="1"/>
  <c r="ER244" i="11" s="1"/>
  <c r="AG244" i="11" s="1"/>
  <c r="EO37" i="11"/>
  <c r="EP37" i="11" s="1"/>
  <c r="EQ37" i="11" s="1"/>
  <c r="EI37" i="11"/>
  <c r="EJ37" i="11" s="1"/>
  <c r="EK37" i="11" s="1"/>
  <c r="EI248" i="11"/>
  <c r="EJ248" i="11" s="1"/>
  <c r="EK248" i="11" s="1"/>
  <c r="EO248" i="11"/>
  <c r="EP248" i="11" s="1"/>
  <c r="EQ248" i="11" s="1"/>
  <c r="ER179" i="11"/>
  <c r="AG179" i="11" s="1"/>
  <c r="BS459" i="11"/>
  <c r="BS179" i="11"/>
  <c r="BS246" i="11"/>
  <c r="AB246" i="11" s="1"/>
  <c r="BS180" i="11"/>
  <c r="AB180" i="11" s="1"/>
  <c r="BS251" i="11"/>
  <c r="AB251" i="11" s="1"/>
  <c r="BS390" i="11"/>
  <c r="AB390" i="11" s="1"/>
  <c r="ER468" i="11"/>
  <c r="AG468" i="11" s="1"/>
  <c r="BS181" i="11"/>
  <c r="AB181" i="11" s="1"/>
  <c r="BS460" i="11"/>
  <c r="BS170" i="11"/>
  <c r="AB170" i="11" s="1"/>
  <c r="ER397" i="11"/>
  <c r="AG397" i="11" s="1"/>
  <c r="ER324" i="11"/>
  <c r="AG324" i="11" s="1"/>
  <c r="I90" i="13" l="1"/>
  <c r="Z89" i="13"/>
  <c r="H90" i="13"/>
  <c r="Y89" i="13"/>
  <c r="BS393" i="11"/>
  <c r="AB393" i="11" s="1"/>
  <c r="D31" i="13"/>
  <c r="U30" i="13"/>
  <c r="EJ109" i="11"/>
  <c r="EK109" i="11" s="1"/>
  <c r="BR462" i="11"/>
  <c r="CV462" i="11" s="1"/>
  <c r="BS29" i="11"/>
  <c r="AB29" i="11" s="1"/>
  <c r="BS174" i="11"/>
  <c r="AB174" i="11" s="1"/>
  <c r="BR398" i="11"/>
  <c r="CV398" i="11" s="1"/>
  <c r="ER459" i="11"/>
  <c r="AG459" i="11" s="1"/>
  <c r="BS397" i="11"/>
  <c r="AB397" i="11" s="1"/>
  <c r="BS243" i="11"/>
  <c r="AB243" i="11" s="1"/>
  <c r="BS33" i="11"/>
  <c r="AB33" i="11" s="1"/>
  <c r="BS31" i="11"/>
  <c r="AB31" i="11" s="1"/>
  <c r="BS392" i="11"/>
  <c r="AB392" i="11" s="1"/>
  <c r="BS36" i="11"/>
  <c r="AB36" i="11" s="1"/>
  <c r="BS172" i="11"/>
  <c r="AB172" i="11" s="1"/>
  <c r="BS30" i="11"/>
  <c r="AB30" i="11" s="1"/>
  <c r="ER181" i="11"/>
  <c r="AG181" i="11" s="1"/>
  <c r="BS395" i="11"/>
  <c r="AB395" i="11" s="1"/>
  <c r="ED398" i="11"/>
  <c r="EI398" i="11" s="1"/>
  <c r="EH398" i="11"/>
  <c r="E326" i="11"/>
  <c r="AT326" i="11" s="1"/>
  <c r="AU326" i="11" s="1"/>
  <c r="AV326" i="11" s="1"/>
  <c r="DA326" i="11" s="1"/>
  <c r="DB326" i="11" s="1"/>
  <c r="EN326" i="11" s="1"/>
  <c r="BS388" i="11"/>
  <c r="AB388" i="11" s="1"/>
  <c r="ER27" i="11"/>
  <c r="AG27" i="11" s="1"/>
  <c r="ER460" i="11"/>
  <c r="AG460" i="11" s="1"/>
  <c r="BS387" i="11"/>
  <c r="AB387" i="11" s="1"/>
  <c r="ER176" i="11"/>
  <c r="AG176" i="11" s="1"/>
  <c r="CH34" i="27"/>
  <c r="E392" i="11"/>
  <c r="AT392" i="11" s="1"/>
  <c r="BS173" i="11"/>
  <c r="AB173" i="11" s="1"/>
  <c r="ER32" i="11"/>
  <c r="AG32" i="11" s="1"/>
  <c r="CV26" i="11"/>
  <c r="EO399" i="11"/>
  <c r="EP399" i="11" s="1"/>
  <c r="EQ399" i="11" s="1"/>
  <c r="ER399" i="11" s="1"/>
  <c r="AG399" i="11" s="1"/>
  <c r="CI33" i="26"/>
  <c r="F463" i="11"/>
  <c r="AX463" i="11" s="1"/>
  <c r="BP463" i="11" s="1"/>
  <c r="BQ463" i="11" s="1"/>
  <c r="CH52" i="27"/>
  <c r="E410" i="11"/>
  <c r="AT410" i="11" s="1"/>
  <c r="CV34" i="11"/>
  <c r="EN38" i="11"/>
  <c r="ES38" i="11"/>
  <c r="AH38" i="11" s="1"/>
  <c r="ER31" i="11"/>
  <c r="AG31" i="11" s="1"/>
  <c r="BU37" i="11"/>
  <c r="ER30" i="11"/>
  <c r="AG30" i="11" s="1"/>
  <c r="ED38" i="11"/>
  <c r="EH38" i="11"/>
  <c r="EM38" i="11"/>
  <c r="AD38" i="11" s="1"/>
  <c r="BU38" i="11"/>
  <c r="BU246" i="11"/>
  <c r="CW38" i="11"/>
  <c r="BU30" i="11"/>
  <c r="BU322" i="11"/>
  <c r="BU247" i="11"/>
  <c r="BU99" i="11"/>
  <c r="BU393" i="11"/>
  <c r="BU389" i="11"/>
  <c r="BU27" i="11"/>
  <c r="BU388" i="11"/>
  <c r="BU394" i="11"/>
  <c r="BU108" i="11"/>
  <c r="BU26" i="11"/>
  <c r="BU318" i="11"/>
  <c r="BU321" i="11"/>
  <c r="BU459" i="11"/>
  <c r="BU242" i="11"/>
  <c r="BU253" i="11"/>
  <c r="BU29" i="11"/>
  <c r="BU324" i="11"/>
  <c r="BU468" i="11"/>
  <c r="BU33" i="11"/>
  <c r="BU176" i="11"/>
  <c r="BU458" i="11"/>
  <c r="BU462" i="11"/>
  <c r="BU316" i="11"/>
  <c r="BU397" i="11"/>
  <c r="BU98" i="11"/>
  <c r="BU107" i="11"/>
  <c r="BU248" i="11"/>
  <c r="BU461" i="11"/>
  <c r="BU251" i="11"/>
  <c r="BU391" i="11"/>
  <c r="BU101" i="11"/>
  <c r="BU32" i="11"/>
  <c r="BU243" i="11"/>
  <c r="BU170" i="11"/>
  <c r="BU173" i="11"/>
  <c r="BU250" i="11"/>
  <c r="BU172" i="11"/>
  <c r="BU103" i="11"/>
  <c r="BU31" i="11"/>
  <c r="BU100" i="11"/>
  <c r="BU34" i="11"/>
  <c r="BU36" i="11"/>
  <c r="BU320" i="11"/>
  <c r="BU102" i="11"/>
  <c r="BU398" i="11"/>
  <c r="BU106" i="11"/>
  <c r="BU104" i="11"/>
  <c r="BQ38" i="11"/>
  <c r="BU181" i="11"/>
  <c r="BU28" i="11"/>
  <c r="BU396" i="11"/>
  <c r="BU174" i="11"/>
  <c r="BU390" i="11"/>
  <c r="BU252" i="11"/>
  <c r="BU180" i="11"/>
  <c r="BU323" i="11"/>
  <c r="BU467" i="11"/>
  <c r="BU399" i="11"/>
  <c r="BU386" i="11"/>
  <c r="BU463" i="11"/>
  <c r="BU105" i="11"/>
  <c r="BU175" i="11"/>
  <c r="BU317" i="11"/>
  <c r="BU171" i="11"/>
  <c r="BU314" i="11"/>
  <c r="BU466" i="11"/>
  <c r="BU464" i="11"/>
  <c r="BU315" i="11"/>
  <c r="BU245" i="11"/>
  <c r="BU395" i="11"/>
  <c r="BU319" i="11"/>
  <c r="BU387" i="11"/>
  <c r="BU177" i="11"/>
  <c r="BU460" i="11"/>
  <c r="BU465" i="11"/>
  <c r="BU325" i="11"/>
  <c r="BU244" i="11"/>
  <c r="BU179" i="11"/>
  <c r="BU392" i="11"/>
  <c r="BU249" i="11"/>
  <c r="BU35" i="11"/>
  <c r="BU178" i="11"/>
  <c r="BX39" i="11"/>
  <c r="BY39" i="11" s="1"/>
  <c r="AY39" i="11"/>
  <c r="DA39" i="11"/>
  <c r="DB39" i="11" s="1"/>
  <c r="AV40" i="11"/>
  <c r="AU41" i="11"/>
  <c r="BU109" i="11"/>
  <c r="BS396" i="11"/>
  <c r="AB396" i="11" s="1"/>
  <c r="BS399" i="11"/>
  <c r="AB399" i="11" s="1"/>
  <c r="BS386" i="11"/>
  <c r="AB386" i="11" s="1"/>
  <c r="EJ398" i="11"/>
  <c r="EK398" i="11" s="1"/>
  <c r="EL388" i="11"/>
  <c r="AC388" i="11" s="1"/>
  <c r="EO398" i="11"/>
  <c r="EP398" i="11" s="1"/>
  <c r="EQ398" i="11" s="1"/>
  <c r="ER398" i="11" s="1"/>
  <c r="AG398" i="11" s="1"/>
  <c r="BS389" i="11"/>
  <c r="EL389" i="11" s="1"/>
  <c r="AC389" i="11" s="1"/>
  <c r="BS177" i="11"/>
  <c r="AB177" i="11" s="1"/>
  <c r="BS171" i="11"/>
  <c r="AB171" i="11" s="1"/>
  <c r="BS178" i="11"/>
  <c r="AB178" i="11" s="1"/>
  <c r="BS244" i="11"/>
  <c r="AB244" i="11" s="1"/>
  <c r="K34" i="27"/>
  <c r="BS175" i="11"/>
  <c r="AB175" i="11" s="1"/>
  <c r="ER242" i="11"/>
  <c r="AG242" i="11" s="1"/>
  <c r="K77" i="27"/>
  <c r="L34" i="27"/>
  <c r="AC33" i="27"/>
  <c r="C54" i="27"/>
  <c r="T53" i="27"/>
  <c r="M35" i="27"/>
  <c r="AD34" i="27"/>
  <c r="D36" i="27"/>
  <c r="U35" i="27"/>
  <c r="BS250" i="11"/>
  <c r="AB250" i="11" s="1"/>
  <c r="T35" i="27"/>
  <c r="C36" i="27"/>
  <c r="AC56" i="27"/>
  <c r="L57" i="27"/>
  <c r="AC57" i="27" s="1"/>
  <c r="ER396" i="11"/>
  <c r="AG396" i="11" s="1"/>
  <c r="BS391" i="11"/>
  <c r="EL391" i="11" s="1"/>
  <c r="AC391" i="11" s="1"/>
  <c r="ER458" i="11"/>
  <c r="AG458" i="11" s="1"/>
  <c r="E35" i="27"/>
  <c r="V34" i="27"/>
  <c r="ER248" i="11"/>
  <c r="AG248" i="11" s="1"/>
  <c r="DA470" i="11"/>
  <c r="DB470" i="11" s="1"/>
  <c r="ES470" i="11" s="1"/>
  <c r="AH470" i="11" s="1"/>
  <c r="BS461" i="11"/>
  <c r="AB461" i="11" s="1"/>
  <c r="BX470" i="11"/>
  <c r="BY470" i="11" s="1"/>
  <c r="EH470" i="11" s="1"/>
  <c r="ER466" i="11"/>
  <c r="AG466" i="11" s="1"/>
  <c r="EP469" i="11"/>
  <c r="EQ469" i="11" s="1"/>
  <c r="BS253" i="11"/>
  <c r="EL253" i="11" s="1"/>
  <c r="AC253" i="11" s="1"/>
  <c r="ER251" i="11"/>
  <c r="AG251" i="11" s="1"/>
  <c r="M35" i="26"/>
  <c r="AD34" i="26"/>
  <c r="DA254" i="11"/>
  <c r="DB254" i="11" s="1"/>
  <c r="ES254" i="11" s="1"/>
  <c r="AH254" i="11" s="1"/>
  <c r="BS249" i="11"/>
  <c r="AB249" i="11" s="1"/>
  <c r="AY254" i="11"/>
  <c r="BQ254" i="11" s="1"/>
  <c r="BS245" i="11"/>
  <c r="EL245" i="11" s="1"/>
  <c r="AC245" i="11" s="1"/>
  <c r="EL242" i="11"/>
  <c r="AC242" i="11" s="1"/>
  <c r="BS468" i="11"/>
  <c r="AB468" i="11" s="1"/>
  <c r="BS458" i="11"/>
  <c r="AB458" i="11" s="1"/>
  <c r="BS247" i="11"/>
  <c r="AB247" i="11" s="1"/>
  <c r="AT471" i="11"/>
  <c r="AU471" i="11" s="1"/>
  <c r="AV471" i="11" s="1"/>
  <c r="BX471" i="11" s="1"/>
  <c r="BY471" i="11" s="1"/>
  <c r="EL248" i="11"/>
  <c r="AC248" i="11" s="1"/>
  <c r="AT255" i="11"/>
  <c r="AU255" i="11" s="1"/>
  <c r="AV255" i="11" s="1"/>
  <c r="DA255" i="11" s="1"/>
  <c r="DB255" i="11" s="1"/>
  <c r="K72" i="26"/>
  <c r="AB71" i="26"/>
  <c r="AE91" i="26"/>
  <c r="N92" i="26"/>
  <c r="N53" i="26"/>
  <c r="AE52" i="26"/>
  <c r="E56" i="26"/>
  <c r="V55" i="26"/>
  <c r="AE32" i="26"/>
  <c r="N33" i="26"/>
  <c r="BS394" i="11"/>
  <c r="AB394" i="11" s="1"/>
  <c r="J54" i="26"/>
  <c r="AA53" i="26"/>
  <c r="G35" i="26"/>
  <c r="X34" i="26"/>
  <c r="AF93" i="26"/>
  <c r="O94" i="26"/>
  <c r="ER250" i="11"/>
  <c r="AG250" i="11" s="1"/>
  <c r="BS252" i="11"/>
  <c r="EL252" i="11" s="1"/>
  <c r="AC252" i="11" s="1"/>
  <c r="EL176" i="11"/>
  <c r="AC176" i="11" s="1"/>
  <c r="AA33" i="26"/>
  <c r="J34" i="26"/>
  <c r="K34" i="26"/>
  <c r="AB33" i="26"/>
  <c r="J72" i="26"/>
  <c r="AA71" i="26"/>
  <c r="AF32" i="26"/>
  <c r="O33" i="26"/>
  <c r="AE71" i="26"/>
  <c r="N72" i="26"/>
  <c r="O73" i="26"/>
  <c r="AF72" i="26"/>
  <c r="AF52" i="26"/>
  <c r="O53" i="26"/>
  <c r="J93" i="26"/>
  <c r="AA92" i="26"/>
  <c r="K53" i="26"/>
  <c r="AB52" i="26"/>
  <c r="CV32" i="11"/>
  <c r="AB91" i="26"/>
  <c r="K92" i="26"/>
  <c r="H71" i="13"/>
  <c r="Y70" i="13"/>
  <c r="I71" i="13"/>
  <c r="Z70" i="13"/>
  <c r="BS314" i="11"/>
  <c r="EL314" i="11" s="1"/>
  <c r="AC314" i="11" s="1"/>
  <c r="BS325" i="11"/>
  <c r="AB325" i="11" s="1"/>
  <c r="BS317" i="11"/>
  <c r="AB317" i="11" s="1"/>
  <c r="Y30" i="13"/>
  <c r="Z30" i="13"/>
  <c r="BS315" i="11"/>
  <c r="AB315" i="11" s="1"/>
  <c r="DA110" i="11"/>
  <c r="DB110" i="11" s="1"/>
  <c r="EN110" i="11" s="1"/>
  <c r="ER320" i="11"/>
  <c r="AG320" i="11" s="1"/>
  <c r="CI82" i="13"/>
  <c r="F368" i="11"/>
  <c r="AX368" i="11" s="1"/>
  <c r="BP368" i="11" s="1"/>
  <c r="ER109" i="11"/>
  <c r="AG109" i="11" s="1"/>
  <c r="G84" i="13"/>
  <c r="X83" i="13"/>
  <c r="F83" i="13"/>
  <c r="W82" i="13"/>
  <c r="BS316" i="11"/>
  <c r="AB316" i="11" s="1"/>
  <c r="L83" i="13"/>
  <c r="AC82" i="13"/>
  <c r="ER315" i="11"/>
  <c r="AG315" i="11" s="1"/>
  <c r="M83" i="13"/>
  <c r="AD82" i="13"/>
  <c r="L62" i="13"/>
  <c r="AC61" i="13"/>
  <c r="M62" i="13"/>
  <c r="AD61" i="13"/>
  <c r="F151" i="11"/>
  <c r="AX151" i="11" s="1"/>
  <c r="BP151" i="11" s="1"/>
  <c r="CF81" i="13"/>
  <c r="BS323" i="11"/>
  <c r="AB323" i="11" s="1"/>
  <c r="AY110" i="11"/>
  <c r="CW110" i="11" s="1"/>
  <c r="BS324" i="11"/>
  <c r="AB324" i="11" s="1"/>
  <c r="ER323" i="11"/>
  <c r="AG323" i="11" s="1"/>
  <c r="BS322" i="11"/>
  <c r="AB322" i="11" s="1"/>
  <c r="BS321" i="11"/>
  <c r="AB321" i="11" s="1"/>
  <c r="BO112" i="11"/>
  <c r="BN113" i="11"/>
  <c r="BS319" i="11"/>
  <c r="AB319" i="11" s="1"/>
  <c r="ER316" i="11"/>
  <c r="AG316" i="11" s="1"/>
  <c r="AC22" i="13"/>
  <c r="BS320" i="11"/>
  <c r="AB320" i="11" s="1"/>
  <c r="B83" i="13"/>
  <c r="S82" i="13"/>
  <c r="C83" i="13"/>
  <c r="T82" i="13"/>
  <c r="CE81" i="13"/>
  <c r="E151" i="11"/>
  <c r="AT151" i="11" s="1"/>
  <c r="E367" i="11"/>
  <c r="AT367" i="11" s="1"/>
  <c r="CH81" i="13"/>
  <c r="F63" i="13"/>
  <c r="W62" i="13"/>
  <c r="E111" i="11"/>
  <c r="AT111" i="11" s="1"/>
  <c r="AU111" i="11" s="1"/>
  <c r="AV111" i="11" s="1"/>
  <c r="CE41" i="13"/>
  <c r="CE61" i="13"/>
  <c r="E131" i="11"/>
  <c r="AT131" i="11" s="1"/>
  <c r="B43" i="13"/>
  <c r="S42" i="13"/>
  <c r="C43" i="13"/>
  <c r="T42" i="13"/>
  <c r="S22" i="13"/>
  <c r="B23" i="13"/>
  <c r="CH62" i="13"/>
  <c r="E348" i="11"/>
  <c r="AT348" i="11" s="1"/>
  <c r="B63" i="13"/>
  <c r="S62" i="13"/>
  <c r="E327" i="11"/>
  <c r="AT327" i="11" s="1"/>
  <c r="CH41" i="13"/>
  <c r="C64" i="13"/>
  <c r="T63" i="13"/>
  <c r="AD24" i="13"/>
  <c r="F131" i="11"/>
  <c r="AX131" i="11" s="1"/>
  <c r="BP131" i="11" s="1"/>
  <c r="CF61" i="13"/>
  <c r="C24" i="13"/>
  <c r="T23" i="13"/>
  <c r="W24" i="13"/>
  <c r="AA37" i="11"/>
  <c r="BR37" i="11"/>
  <c r="AE37" i="11"/>
  <c r="CY37" i="11"/>
  <c r="AF37" i="11" s="1"/>
  <c r="EM110" i="11"/>
  <c r="AD110" i="11" s="1"/>
  <c r="ED110" i="11"/>
  <c r="EH110" i="11"/>
  <c r="EL246" i="11"/>
  <c r="AC246" i="11" s="1"/>
  <c r="EL393" i="11"/>
  <c r="AC393" i="11" s="1"/>
  <c r="AF252" i="11"/>
  <c r="ER252" i="11"/>
  <c r="AG252" i="11" s="1"/>
  <c r="CV318" i="11"/>
  <c r="BS318" i="11"/>
  <c r="EL397" i="11"/>
  <c r="AC397" i="11" s="1"/>
  <c r="EL390" i="11"/>
  <c r="AC390" i="11" s="1"/>
  <c r="AB35" i="11"/>
  <c r="EL35" i="11"/>
  <c r="AC35" i="11" s="1"/>
  <c r="EL170" i="11"/>
  <c r="AC170" i="11" s="1"/>
  <c r="BU470" i="11"/>
  <c r="EL28" i="11"/>
  <c r="AC28" i="11" s="1"/>
  <c r="BQ470" i="11"/>
  <c r="AA470" i="11" s="1"/>
  <c r="EL251" i="11"/>
  <c r="AC251" i="11" s="1"/>
  <c r="EL26" i="11"/>
  <c r="AC26" i="11" s="1"/>
  <c r="EL181" i="11"/>
  <c r="AC181" i="11" s="1"/>
  <c r="BO256" i="11"/>
  <c r="BN257" i="11"/>
  <c r="EM470" i="11"/>
  <c r="AD470" i="11" s="1"/>
  <c r="ED470" i="11"/>
  <c r="AA469" i="11"/>
  <c r="BR469" i="11"/>
  <c r="AE470" i="11"/>
  <c r="CY470" i="11"/>
  <c r="AE469" i="11"/>
  <c r="CY469" i="11"/>
  <c r="AF469" i="11" s="1"/>
  <c r="EL179" i="11"/>
  <c r="AC179" i="11" s="1"/>
  <c r="AB179" i="11"/>
  <c r="AV402" i="11"/>
  <c r="AU403" i="11"/>
  <c r="DA183" i="11"/>
  <c r="DB183" i="11" s="1"/>
  <c r="BX183" i="11"/>
  <c r="BY183" i="11" s="1"/>
  <c r="AY183" i="11"/>
  <c r="BO186" i="11"/>
  <c r="BN187" i="11"/>
  <c r="EH400" i="11"/>
  <c r="ED400" i="11"/>
  <c r="EM400" i="11"/>
  <c r="AD400" i="11" s="1"/>
  <c r="EL459" i="11"/>
  <c r="AC459" i="11" s="1"/>
  <c r="AB459" i="11"/>
  <c r="ES400" i="11"/>
  <c r="AH400" i="11" s="1"/>
  <c r="EN400" i="11"/>
  <c r="ES182" i="11"/>
  <c r="AH182" i="11" s="1"/>
  <c r="EN182" i="11"/>
  <c r="EL460" i="11"/>
  <c r="AC460" i="11" s="1"/>
  <c r="AB460" i="11"/>
  <c r="EM254" i="11"/>
  <c r="AD254" i="11" s="1"/>
  <c r="ED254" i="11"/>
  <c r="EH254" i="11"/>
  <c r="BO405" i="11"/>
  <c r="BN406" i="11"/>
  <c r="CW400" i="11"/>
  <c r="BU400" i="11"/>
  <c r="BQ400" i="11"/>
  <c r="ED182" i="11"/>
  <c r="EH182" i="11"/>
  <c r="EM182" i="11"/>
  <c r="AD182" i="11" s="1"/>
  <c r="BO472" i="11"/>
  <c r="BN473" i="11"/>
  <c r="BX401" i="11"/>
  <c r="BY401" i="11" s="1"/>
  <c r="AY401" i="11"/>
  <c r="DA401" i="11"/>
  <c r="DB401" i="11" s="1"/>
  <c r="AV184" i="11"/>
  <c r="AU185" i="11"/>
  <c r="CW182" i="11"/>
  <c r="BQ182" i="11"/>
  <c r="BU182" i="11"/>
  <c r="BO331" i="11"/>
  <c r="BN332" i="11"/>
  <c r="EL34" i="11"/>
  <c r="AC34" i="11" s="1"/>
  <c r="EL27" i="11"/>
  <c r="AC27" i="11" s="1"/>
  <c r="BN42" i="11"/>
  <c r="BO41" i="11"/>
  <c r="EL32" i="11"/>
  <c r="AC32" i="11" s="1"/>
  <c r="EL180" i="11"/>
  <c r="AC180" i="11" s="1"/>
  <c r="H91" i="13" l="1"/>
  <c r="Y90" i="13"/>
  <c r="I91" i="13"/>
  <c r="Z90" i="13"/>
  <c r="BS462" i="11"/>
  <c r="AB462" i="11" s="1"/>
  <c r="EL29" i="11"/>
  <c r="AC29" i="11" s="1"/>
  <c r="ES110" i="11"/>
  <c r="AH110" i="11" s="1"/>
  <c r="D32" i="13"/>
  <c r="U31" i="13"/>
  <c r="ES326" i="11"/>
  <c r="AH326" i="11" s="1"/>
  <c r="AY326" i="11"/>
  <c r="BU326" i="11" s="1"/>
  <c r="EL174" i="11"/>
  <c r="AC174" i="11" s="1"/>
  <c r="BS398" i="11"/>
  <c r="EL398" i="11" s="1"/>
  <c r="AC398" i="11" s="1"/>
  <c r="EL172" i="11"/>
  <c r="AC172" i="11" s="1"/>
  <c r="EL392" i="11"/>
  <c r="AC392" i="11" s="1"/>
  <c r="EL31" i="11"/>
  <c r="AC31" i="11" s="1"/>
  <c r="EL33" i="11"/>
  <c r="AC33" i="11" s="1"/>
  <c r="EL243" i="11"/>
  <c r="AC243" i="11" s="1"/>
  <c r="EL386" i="11"/>
  <c r="AC386" i="11" s="1"/>
  <c r="EL36" i="11"/>
  <c r="AC36" i="11" s="1"/>
  <c r="EL399" i="11"/>
  <c r="AC399" i="11" s="1"/>
  <c r="EL396" i="11"/>
  <c r="AC396" i="11" s="1"/>
  <c r="EL324" i="11"/>
  <c r="AC324" i="11" s="1"/>
  <c r="EL30" i="11"/>
  <c r="AC30" i="11" s="1"/>
  <c r="EL178" i="11"/>
  <c r="AC178" i="11" s="1"/>
  <c r="EL177" i="11"/>
  <c r="AC177" i="11" s="1"/>
  <c r="EL395" i="11"/>
  <c r="AC395" i="11" s="1"/>
  <c r="AU327" i="11"/>
  <c r="AV327" i="11" s="1"/>
  <c r="BX327" i="11" s="1"/>
  <c r="BY327" i="11" s="1"/>
  <c r="ED327" i="11" s="1"/>
  <c r="EN470" i="11"/>
  <c r="BX326" i="11"/>
  <c r="BY326" i="11" s="1"/>
  <c r="EH326" i="11" s="1"/>
  <c r="EL387" i="11"/>
  <c r="AC387" i="11" s="1"/>
  <c r="CH35" i="27"/>
  <c r="E393" i="11"/>
  <c r="AT393" i="11" s="1"/>
  <c r="EL173" i="11"/>
  <c r="AC173" i="11" s="1"/>
  <c r="AA463" i="11"/>
  <c r="BR463" i="11"/>
  <c r="CH53" i="27"/>
  <c r="E411" i="11"/>
  <c r="AT411" i="11" s="1"/>
  <c r="EL317" i="11"/>
  <c r="AC317" i="11" s="1"/>
  <c r="CI34" i="26"/>
  <c r="F464" i="11"/>
  <c r="AX464" i="11" s="1"/>
  <c r="BP464" i="11" s="1"/>
  <c r="BQ464" i="11" s="1"/>
  <c r="EL461" i="11"/>
  <c r="AC461" i="11" s="1"/>
  <c r="EL171" i="11"/>
  <c r="AC171" i="11" s="1"/>
  <c r="EM39" i="11"/>
  <c r="AD39" i="11" s="1"/>
  <c r="EH39" i="11"/>
  <c r="ED39" i="11"/>
  <c r="CW39" i="11"/>
  <c r="BU39" i="11"/>
  <c r="BQ39" i="11"/>
  <c r="BX40" i="11"/>
  <c r="BY40" i="11" s="1"/>
  <c r="DA40" i="11"/>
  <c r="DB40" i="11" s="1"/>
  <c r="AY40" i="11"/>
  <c r="AE38" i="11"/>
  <c r="CY38" i="11"/>
  <c r="AV41" i="11"/>
  <c r="AU42" i="11"/>
  <c r="ES39" i="11"/>
  <c r="AH39" i="11" s="1"/>
  <c r="EN39" i="11"/>
  <c r="EI38" i="11"/>
  <c r="EJ38" i="11" s="1"/>
  <c r="EK38" i="11" s="1"/>
  <c r="EO38" i="11"/>
  <c r="EP38" i="11" s="1"/>
  <c r="EQ38" i="11" s="1"/>
  <c r="AA38" i="11"/>
  <c r="BR38" i="11"/>
  <c r="EL244" i="11"/>
  <c r="AC244" i="11" s="1"/>
  <c r="AB391" i="11"/>
  <c r="AB389" i="11"/>
  <c r="EL175" i="11"/>
  <c r="AC175" i="11" s="1"/>
  <c r="EL250" i="11"/>
  <c r="AC250" i="11" s="1"/>
  <c r="E36" i="27"/>
  <c r="V35" i="27"/>
  <c r="L35" i="27"/>
  <c r="AC34" i="27"/>
  <c r="EL319" i="11"/>
  <c r="AC319" i="11" s="1"/>
  <c r="EL394" i="11"/>
  <c r="AC394" i="11" s="1"/>
  <c r="EL322" i="11"/>
  <c r="AC322" i="11" s="1"/>
  <c r="M36" i="27"/>
  <c r="AD35" i="27"/>
  <c r="AB253" i="11"/>
  <c r="D37" i="27"/>
  <c r="U37" i="27" s="1"/>
  <c r="U36" i="27"/>
  <c r="C37" i="27"/>
  <c r="T37" i="27" s="1"/>
  <c r="T36" i="27"/>
  <c r="C55" i="27"/>
  <c r="T54" i="27"/>
  <c r="K35" i="27"/>
  <c r="EL468" i="11"/>
  <c r="AC468" i="11" s="1"/>
  <c r="BU254" i="11"/>
  <c r="EL249" i="11"/>
  <c r="AC249" i="11" s="1"/>
  <c r="CW254" i="11"/>
  <c r="AE254" i="11" s="1"/>
  <c r="EN254" i="11"/>
  <c r="BX255" i="11"/>
  <c r="BY255" i="11" s="1"/>
  <c r="EH255" i="11" s="1"/>
  <c r="AY255" i="11"/>
  <c r="CW255" i="11" s="1"/>
  <c r="M36" i="26"/>
  <c r="AD35" i="26"/>
  <c r="AB245" i="11"/>
  <c r="AY471" i="11"/>
  <c r="CW471" i="11" s="1"/>
  <c r="AE471" i="11" s="1"/>
  <c r="AB252" i="11"/>
  <c r="DA471" i="11"/>
  <c r="DB471" i="11" s="1"/>
  <c r="ES471" i="11" s="1"/>
  <c r="AH471" i="11" s="1"/>
  <c r="EL458" i="11"/>
  <c r="AC458" i="11" s="1"/>
  <c r="EL247" i="11"/>
  <c r="AC247" i="11" s="1"/>
  <c r="AT472" i="11"/>
  <c r="AU472" i="11" s="1"/>
  <c r="AV472" i="11" s="1"/>
  <c r="BX472" i="11" s="1"/>
  <c r="BY472" i="11" s="1"/>
  <c r="AT256" i="11"/>
  <c r="AU256" i="11" s="1"/>
  <c r="AV256" i="11" s="1"/>
  <c r="BX256" i="11" s="1"/>
  <c r="BY256" i="11" s="1"/>
  <c r="K73" i="26"/>
  <c r="AB72" i="26"/>
  <c r="AE53" i="26"/>
  <c r="N54" i="26"/>
  <c r="AE92" i="26"/>
  <c r="N93" i="26"/>
  <c r="AE72" i="26"/>
  <c r="N73" i="26"/>
  <c r="AB34" i="26"/>
  <c r="K35" i="26"/>
  <c r="O95" i="26"/>
  <c r="AF94" i="26"/>
  <c r="AB53" i="26"/>
  <c r="K54" i="26"/>
  <c r="J35" i="26"/>
  <c r="AA34" i="26"/>
  <c r="AB314" i="11"/>
  <c r="K93" i="26"/>
  <c r="AB92" i="26"/>
  <c r="J94" i="26"/>
  <c r="AA93" i="26"/>
  <c r="O34" i="26"/>
  <c r="AF33" i="26"/>
  <c r="G36" i="26"/>
  <c r="X35" i="26"/>
  <c r="N34" i="26"/>
  <c r="AE33" i="26"/>
  <c r="J55" i="26"/>
  <c r="AA54" i="26"/>
  <c r="J73" i="26"/>
  <c r="AA72" i="26"/>
  <c r="E57" i="26"/>
  <c r="V57" i="26" s="1"/>
  <c r="V56" i="26"/>
  <c r="AF53" i="26"/>
  <c r="O54" i="26"/>
  <c r="O74" i="26"/>
  <c r="AF73" i="26"/>
  <c r="I72" i="13"/>
  <c r="Z71" i="13"/>
  <c r="H72" i="13"/>
  <c r="Y71" i="13"/>
  <c r="EL325" i="11"/>
  <c r="AC325" i="11" s="1"/>
  <c r="EL315" i="11"/>
  <c r="AC315" i="11" s="1"/>
  <c r="Z31" i="13"/>
  <c r="Y31" i="13"/>
  <c r="EL316" i="11"/>
  <c r="AC316" i="11" s="1"/>
  <c r="F369" i="11"/>
  <c r="AX369" i="11" s="1"/>
  <c r="BP369" i="11" s="1"/>
  <c r="CI83" i="13"/>
  <c r="G85" i="13"/>
  <c r="X84" i="13"/>
  <c r="EL323" i="11"/>
  <c r="AC323" i="11" s="1"/>
  <c r="L63" i="13"/>
  <c r="AC62" i="13"/>
  <c r="L84" i="13"/>
  <c r="AC83" i="13"/>
  <c r="M84" i="13"/>
  <c r="AD83" i="13"/>
  <c r="BU110" i="11"/>
  <c r="F152" i="11"/>
  <c r="AX152" i="11" s="1"/>
  <c r="BP152" i="11" s="1"/>
  <c r="CF82" i="13"/>
  <c r="M63" i="13"/>
  <c r="AD62" i="13"/>
  <c r="F84" i="13"/>
  <c r="W83" i="13"/>
  <c r="EL321" i="11"/>
  <c r="AC321" i="11" s="1"/>
  <c r="EL320" i="11"/>
  <c r="AC320" i="11" s="1"/>
  <c r="BO113" i="11"/>
  <c r="BN114" i="11"/>
  <c r="AC23" i="13"/>
  <c r="E368" i="11"/>
  <c r="AT368" i="11" s="1"/>
  <c r="CH82" i="13"/>
  <c r="CE82" i="13"/>
  <c r="E152" i="11"/>
  <c r="AT152" i="11" s="1"/>
  <c r="C84" i="13"/>
  <c r="T83" i="13"/>
  <c r="B84" i="13"/>
  <c r="S83" i="13"/>
  <c r="E349" i="11"/>
  <c r="AT349" i="11" s="1"/>
  <c r="CH63" i="13"/>
  <c r="B64" i="13"/>
  <c r="S63" i="13"/>
  <c r="CE62" i="13"/>
  <c r="E132" i="11"/>
  <c r="AT132" i="11" s="1"/>
  <c r="E328" i="11"/>
  <c r="AT328" i="11" s="1"/>
  <c r="CH42" i="13"/>
  <c r="E112" i="11"/>
  <c r="AT112" i="11" s="1"/>
  <c r="AU112" i="11" s="1"/>
  <c r="AV112" i="11" s="1"/>
  <c r="CE42" i="13"/>
  <c r="C44" i="13"/>
  <c r="T43" i="13"/>
  <c r="B44" i="13"/>
  <c r="S43" i="13"/>
  <c r="AY111" i="11"/>
  <c r="BX111" i="11"/>
  <c r="BY111" i="11" s="1"/>
  <c r="DA111" i="11"/>
  <c r="DB111" i="11" s="1"/>
  <c r="CF62" i="13"/>
  <c r="F132" i="11"/>
  <c r="AX132" i="11" s="1"/>
  <c r="BP132" i="11" s="1"/>
  <c r="AD25" i="13"/>
  <c r="C65" i="13"/>
  <c r="T64" i="13"/>
  <c r="B24" i="13"/>
  <c r="S23" i="13"/>
  <c r="F64" i="13"/>
  <c r="W63" i="13"/>
  <c r="C25" i="13"/>
  <c r="T24" i="13"/>
  <c r="W25" i="13"/>
  <c r="ER37" i="11"/>
  <c r="AG37" i="11" s="1"/>
  <c r="CV37" i="11"/>
  <c r="BS37" i="11"/>
  <c r="AE110" i="11"/>
  <c r="CY110" i="11"/>
  <c r="AF110" i="11" s="1"/>
  <c r="EO110" i="11"/>
  <c r="EP110" i="11" s="1"/>
  <c r="EQ110" i="11" s="1"/>
  <c r="EI110" i="11"/>
  <c r="EJ110" i="11" s="1"/>
  <c r="EK110" i="11" s="1"/>
  <c r="BR470" i="11"/>
  <c r="BS470" i="11" s="1"/>
  <c r="AB318" i="11"/>
  <c r="EL318" i="11"/>
  <c r="AC318" i="11" s="1"/>
  <c r="ED471" i="11"/>
  <c r="EM471" i="11"/>
  <c r="AD471" i="11" s="1"/>
  <c r="EH471" i="11"/>
  <c r="CV469" i="11"/>
  <c r="BS469" i="11"/>
  <c r="BO257" i="11"/>
  <c r="BN258" i="11"/>
  <c r="AF470" i="11"/>
  <c r="EO470" i="11"/>
  <c r="EP470" i="11" s="1"/>
  <c r="EQ470" i="11" s="1"/>
  <c r="ER470" i="11" s="1"/>
  <c r="AG470" i="11" s="1"/>
  <c r="EI470" i="11"/>
  <c r="EJ470" i="11" s="1"/>
  <c r="EK470" i="11" s="1"/>
  <c r="ER469" i="11"/>
  <c r="AG469" i="11" s="1"/>
  <c r="EM401" i="11"/>
  <c r="AD401" i="11" s="1"/>
  <c r="ED401" i="11"/>
  <c r="EH401" i="11"/>
  <c r="AV185" i="11"/>
  <c r="AU186" i="11"/>
  <c r="BN474" i="11"/>
  <c r="BO473" i="11"/>
  <c r="EI182" i="11"/>
  <c r="EJ182" i="11" s="1"/>
  <c r="EK182" i="11" s="1"/>
  <c r="EO182" i="11"/>
  <c r="EP182" i="11" s="1"/>
  <c r="EQ182" i="11" s="1"/>
  <c r="BO406" i="11"/>
  <c r="BN407" i="11"/>
  <c r="EO400" i="11"/>
  <c r="EP400" i="11" s="1"/>
  <c r="EQ400" i="11" s="1"/>
  <c r="EI400" i="11"/>
  <c r="EJ400" i="11" s="1"/>
  <c r="EK400" i="11" s="1"/>
  <c r="ES183" i="11"/>
  <c r="AH183" i="11" s="1"/>
  <c r="EN183" i="11"/>
  <c r="BX184" i="11"/>
  <c r="BY184" i="11" s="1"/>
  <c r="AY184" i="11"/>
  <c r="DA184" i="11"/>
  <c r="DB184" i="11" s="1"/>
  <c r="ES401" i="11"/>
  <c r="AH401" i="11" s="1"/>
  <c r="EN401" i="11"/>
  <c r="AA400" i="11"/>
  <c r="BR400" i="11"/>
  <c r="EO254" i="11"/>
  <c r="EI254" i="11"/>
  <c r="EJ254" i="11" s="1"/>
  <c r="EK254" i="11" s="1"/>
  <c r="EN255" i="11"/>
  <c r="ES255" i="11"/>
  <c r="AH255" i="11" s="1"/>
  <c r="BQ183" i="11"/>
  <c r="BU183" i="11"/>
  <c r="CW183" i="11"/>
  <c r="AU404" i="11"/>
  <c r="AV403" i="11"/>
  <c r="AA182" i="11"/>
  <c r="BR182" i="11"/>
  <c r="BQ401" i="11"/>
  <c r="BU401" i="11"/>
  <c r="CW401" i="11"/>
  <c r="BN188" i="11"/>
  <c r="BO187" i="11"/>
  <c r="ED183" i="11"/>
  <c r="EM183" i="11"/>
  <c r="AD183" i="11" s="1"/>
  <c r="EH183" i="11"/>
  <c r="AY402" i="11"/>
  <c r="BX402" i="11"/>
  <c r="BY402" i="11" s="1"/>
  <c r="DA402" i="11"/>
  <c r="DB402" i="11" s="1"/>
  <c r="BN333" i="11"/>
  <c r="BO332" i="11"/>
  <c r="AE182" i="11"/>
  <c r="CY182" i="11"/>
  <c r="AF182" i="11" s="1"/>
  <c r="AA254" i="11"/>
  <c r="BR254" i="11"/>
  <c r="AE400" i="11"/>
  <c r="CY400" i="11"/>
  <c r="BN43" i="11"/>
  <c r="BO42" i="11"/>
  <c r="EL462" i="11" l="1"/>
  <c r="AC462" i="11" s="1"/>
  <c r="I92" i="13"/>
  <c r="Z91" i="13"/>
  <c r="H92" i="13"/>
  <c r="Y91" i="13"/>
  <c r="BQ326" i="11"/>
  <c r="BR326" i="11" s="1"/>
  <c r="CW326" i="11"/>
  <c r="CY326" i="11" s="1"/>
  <c r="AF326" i="11" s="1"/>
  <c r="D33" i="13"/>
  <c r="U32" i="13"/>
  <c r="EM327" i="11"/>
  <c r="AD327" i="11" s="1"/>
  <c r="EH327" i="11"/>
  <c r="AY327" i="11"/>
  <c r="BU327" i="11" s="1"/>
  <c r="AU328" i="11"/>
  <c r="AV328" i="11" s="1"/>
  <c r="DA328" i="11" s="1"/>
  <c r="DB328" i="11" s="1"/>
  <c r="EN328" i="11" s="1"/>
  <c r="DA327" i="11"/>
  <c r="DB327" i="11" s="1"/>
  <c r="EN327" i="11" s="1"/>
  <c r="AB398" i="11"/>
  <c r="ED326" i="11"/>
  <c r="EO326" i="11" s="1"/>
  <c r="EP326" i="11" s="1"/>
  <c r="EQ326" i="11" s="1"/>
  <c r="EM326" i="11"/>
  <c r="AD326" i="11" s="1"/>
  <c r="CI35" i="26"/>
  <c r="F465" i="11"/>
  <c r="AX465" i="11" s="1"/>
  <c r="BP465" i="11" s="1"/>
  <c r="BQ465" i="11" s="1"/>
  <c r="CH54" i="27"/>
  <c r="E412" i="11"/>
  <c r="AT412" i="11" s="1"/>
  <c r="CV463" i="11"/>
  <c r="BS463" i="11"/>
  <c r="CH36" i="27"/>
  <c r="E394" i="11"/>
  <c r="AT394" i="11" s="1"/>
  <c r="AA464" i="11"/>
  <c r="BR464" i="11"/>
  <c r="CH37" i="27"/>
  <c r="E395" i="11"/>
  <c r="AT395" i="11" s="1"/>
  <c r="AE39" i="11"/>
  <c r="CY39" i="11"/>
  <c r="AF39" i="11" s="1"/>
  <c r="ED40" i="11"/>
  <c r="EM40" i="11"/>
  <c r="AD40" i="11" s="1"/>
  <c r="EH40" i="11"/>
  <c r="AV42" i="11"/>
  <c r="AU43" i="11"/>
  <c r="AA39" i="11"/>
  <c r="BR39" i="11"/>
  <c r="AY41" i="11"/>
  <c r="BX41" i="11"/>
  <c r="BY41" i="11" s="1"/>
  <c r="DA41" i="11"/>
  <c r="DB41" i="11" s="1"/>
  <c r="CV38" i="11"/>
  <c r="BS38" i="11"/>
  <c r="AF38" i="11"/>
  <c r="ER38" i="11"/>
  <c r="AG38" i="11" s="1"/>
  <c r="EI39" i="11"/>
  <c r="EJ39" i="11" s="1"/>
  <c r="EK39" i="11" s="1"/>
  <c r="EO39" i="11"/>
  <c r="EP39" i="11" s="1"/>
  <c r="EQ39" i="11" s="1"/>
  <c r="ER39" i="11" s="1"/>
  <c r="AG39" i="11" s="1"/>
  <c r="CW40" i="11"/>
  <c r="BU40" i="11"/>
  <c r="BQ40" i="11"/>
  <c r="ES40" i="11"/>
  <c r="AH40" i="11" s="1"/>
  <c r="EN40" i="11"/>
  <c r="EP254" i="11"/>
  <c r="EQ254" i="11" s="1"/>
  <c r="M37" i="27"/>
  <c r="AD37" i="27" s="1"/>
  <c r="AD36" i="27"/>
  <c r="CY254" i="11"/>
  <c r="AF254" i="11" s="1"/>
  <c r="C56" i="27"/>
  <c r="T55" i="27"/>
  <c r="L36" i="27"/>
  <c r="AC35" i="27"/>
  <c r="K36" i="27"/>
  <c r="E37" i="27"/>
  <c r="V37" i="27" s="1"/>
  <c r="V36" i="27"/>
  <c r="CY471" i="11"/>
  <c r="AF471" i="11" s="1"/>
  <c r="BQ471" i="11"/>
  <c r="AA471" i="11" s="1"/>
  <c r="BU471" i="11"/>
  <c r="CV470" i="11"/>
  <c r="BU255" i="11"/>
  <c r="BQ255" i="11"/>
  <c r="AA255" i="11" s="1"/>
  <c r="ED255" i="11"/>
  <c r="EI255" i="11" s="1"/>
  <c r="EJ255" i="11" s="1"/>
  <c r="EK255" i="11" s="1"/>
  <c r="EM255" i="11"/>
  <c r="AD255" i="11" s="1"/>
  <c r="M37" i="26"/>
  <c r="AD37" i="26" s="1"/>
  <c r="AD36" i="26"/>
  <c r="EN471" i="11"/>
  <c r="DA472" i="11"/>
  <c r="DB472" i="11" s="1"/>
  <c r="EN472" i="11" s="1"/>
  <c r="AY472" i="11"/>
  <c r="CW472" i="11" s="1"/>
  <c r="CY472" i="11" s="1"/>
  <c r="AT473" i="11"/>
  <c r="AU473" i="11" s="1"/>
  <c r="AV473" i="11" s="1"/>
  <c r="AY473" i="11" s="1"/>
  <c r="CW473" i="11" s="1"/>
  <c r="AT257" i="11"/>
  <c r="AU257" i="11" s="1"/>
  <c r="AV257" i="11" s="1"/>
  <c r="DA257" i="11" s="1"/>
  <c r="DB257" i="11" s="1"/>
  <c r="AY256" i="11"/>
  <c r="BU256" i="11" s="1"/>
  <c r="DA256" i="11"/>
  <c r="DB256" i="11" s="1"/>
  <c r="ES256" i="11" s="1"/>
  <c r="AH256" i="11" s="1"/>
  <c r="AB73" i="26"/>
  <c r="K74" i="26"/>
  <c r="AE93" i="26"/>
  <c r="N94" i="26"/>
  <c r="AE54" i="26"/>
  <c r="N55" i="26"/>
  <c r="AF74" i="26"/>
  <c r="O75" i="26"/>
  <c r="G37" i="26"/>
  <c r="X37" i="26" s="1"/>
  <c r="X36" i="26"/>
  <c r="AB54" i="26"/>
  <c r="K55" i="26"/>
  <c r="O96" i="26"/>
  <c r="AF95" i="26"/>
  <c r="K94" i="26"/>
  <c r="AB93" i="26"/>
  <c r="O55" i="26"/>
  <c r="AF54" i="26"/>
  <c r="O35" i="26"/>
  <c r="AF34" i="26"/>
  <c r="K36" i="26"/>
  <c r="AB35" i="26"/>
  <c r="AE34" i="26"/>
  <c r="N35" i="26"/>
  <c r="AA94" i="26"/>
  <c r="J95" i="26"/>
  <c r="N74" i="26"/>
  <c r="AE73" i="26"/>
  <c r="AA55" i="26"/>
  <c r="J56" i="26"/>
  <c r="AA73" i="26"/>
  <c r="J74" i="26"/>
  <c r="J36" i="26"/>
  <c r="AA35" i="26"/>
  <c r="H73" i="13"/>
  <c r="Y72" i="13"/>
  <c r="I73" i="13"/>
  <c r="Z72" i="13"/>
  <c r="AA326" i="11"/>
  <c r="Y32" i="13"/>
  <c r="Z32" i="13"/>
  <c r="CI84" i="13"/>
  <c r="F370" i="11"/>
  <c r="AX370" i="11" s="1"/>
  <c r="BP370" i="11" s="1"/>
  <c r="G86" i="13"/>
  <c r="X85" i="13"/>
  <c r="M64" i="13"/>
  <c r="AD63" i="13"/>
  <c r="L85" i="13"/>
  <c r="AC84" i="13"/>
  <c r="CF83" i="13"/>
  <c r="F153" i="11"/>
  <c r="AX153" i="11" s="1"/>
  <c r="BP153" i="11" s="1"/>
  <c r="F85" i="13"/>
  <c r="W84" i="13"/>
  <c r="M85" i="13"/>
  <c r="AD84" i="13"/>
  <c r="L64" i="13"/>
  <c r="AC63" i="13"/>
  <c r="ES327" i="11"/>
  <c r="AH327" i="11" s="1"/>
  <c r="BO114" i="11"/>
  <c r="BN115" i="11"/>
  <c r="AC24" i="13"/>
  <c r="B85" i="13"/>
  <c r="S84" i="13"/>
  <c r="C85" i="13"/>
  <c r="T84" i="13"/>
  <c r="E153" i="11"/>
  <c r="AT153" i="11" s="1"/>
  <c r="CE83" i="13"/>
  <c r="CH83" i="13"/>
  <c r="E369" i="11"/>
  <c r="AT369" i="11" s="1"/>
  <c r="ER110" i="11"/>
  <c r="AG110" i="11" s="1"/>
  <c r="EN111" i="11"/>
  <c r="ES111" i="11"/>
  <c r="AH111" i="11" s="1"/>
  <c r="CE43" i="13"/>
  <c r="E113" i="11"/>
  <c r="AT113" i="11" s="1"/>
  <c r="AU113" i="11" s="1"/>
  <c r="AV113" i="11" s="1"/>
  <c r="CH43" i="13"/>
  <c r="E329" i="11"/>
  <c r="AT329" i="11" s="1"/>
  <c r="E133" i="11"/>
  <c r="AT133" i="11" s="1"/>
  <c r="CE63" i="13"/>
  <c r="F133" i="11"/>
  <c r="AX133" i="11" s="1"/>
  <c r="BP133" i="11" s="1"/>
  <c r="CF63" i="13"/>
  <c r="B25" i="13"/>
  <c r="S24" i="13"/>
  <c r="C66" i="13"/>
  <c r="T65" i="13"/>
  <c r="EM111" i="11"/>
  <c r="AD111" i="11" s="1"/>
  <c r="ED111" i="11"/>
  <c r="EH111" i="11"/>
  <c r="F65" i="13"/>
  <c r="W64" i="13"/>
  <c r="BU111" i="11"/>
  <c r="CW111" i="11"/>
  <c r="B65" i="13"/>
  <c r="S64" i="13"/>
  <c r="CH64" i="13"/>
  <c r="E350" i="11"/>
  <c r="AT350" i="11" s="1"/>
  <c r="AD26" i="13"/>
  <c r="B45" i="13"/>
  <c r="S44" i="13"/>
  <c r="C45" i="13"/>
  <c r="T44" i="13"/>
  <c r="DA112" i="11"/>
  <c r="DB112" i="11" s="1"/>
  <c r="BX112" i="11"/>
  <c r="BY112" i="11" s="1"/>
  <c r="AY112" i="11"/>
  <c r="W26" i="13"/>
  <c r="T25" i="13"/>
  <c r="C26" i="13"/>
  <c r="AB37" i="11"/>
  <c r="EL37" i="11"/>
  <c r="AC37" i="11" s="1"/>
  <c r="DA473" i="11"/>
  <c r="DB473" i="11" s="1"/>
  <c r="BO258" i="11"/>
  <c r="BN259" i="11"/>
  <c r="AB469" i="11"/>
  <c r="EL469" i="11"/>
  <c r="AC469" i="11" s="1"/>
  <c r="EM472" i="11"/>
  <c r="AD472" i="11" s="1"/>
  <c r="EH472" i="11"/>
  <c r="ED472" i="11"/>
  <c r="EO471" i="11"/>
  <c r="EI471" i="11"/>
  <c r="EJ471" i="11" s="1"/>
  <c r="EK471" i="11" s="1"/>
  <c r="EH402" i="11"/>
  <c r="EM402" i="11"/>
  <c r="AD402" i="11" s="1"/>
  <c r="ED402" i="11"/>
  <c r="AE255" i="11"/>
  <c r="CY255" i="11"/>
  <c r="AA401" i="11"/>
  <c r="BR401" i="11"/>
  <c r="CV182" i="11"/>
  <c r="BS182" i="11"/>
  <c r="DA403" i="11"/>
  <c r="DB403" i="11" s="1"/>
  <c r="BX403" i="11"/>
  <c r="BY403" i="11" s="1"/>
  <c r="AY403" i="11"/>
  <c r="AF400" i="11"/>
  <c r="ER400" i="11"/>
  <c r="AG400" i="11" s="1"/>
  <c r="CV254" i="11"/>
  <c r="BS254" i="11"/>
  <c r="BU402" i="11"/>
  <c r="BQ402" i="11"/>
  <c r="CW402" i="11"/>
  <c r="BO188" i="11"/>
  <c r="BN189" i="11"/>
  <c r="ER182" i="11"/>
  <c r="AG182" i="11" s="1"/>
  <c r="EL470" i="11"/>
  <c r="AC470" i="11" s="1"/>
  <c r="AB470" i="11"/>
  <c r="EI327" i="11"/>
  <c r="EO327" i="11"/>
  <c r="EP327" i="11" s="1"/>
  <c r="EQ327" i="11" s="1"/>
  <c r="AV404" i="11"/>
  <c r="AU405" i="11"/>
  <c r="AE183" i="11"/>
  <c r="CY183" i="11"/>
  <c r="AF183" i="11" s="1"/>
  <c r="EM184" i="11"/>
  <c r="AD184" i="11" s="1"/>
  <c r="ED184" i="11"/>
  <c r="EH184" i="11"/>
  <c r="BN408" i="11"/>
  <c r="BO407" i="11"/>
  <c r="AV186" i="11"/>
  <c r="AU187" i="11"/>
  <c r="BO333" i="11"/>
  <c r="BN334" i="11"/>
  <c r="AE401" i="11"/>
  <c r="CY401" i="11"/>
  <c r="AF401" i="11" s="1"/>
  <c r="ES184" i="11"/>
  <c r="AH184" i="11" s="1"/>
  <c r="EN184" i="11"/>
  <c r="BO474" i="11"/>
  <c r="BN475" i="11"/>
  <c r="BX185" i="11"/>
  <c r="BY185" i="11" s="1"/>
  <c r="DA185" i="11"/>
  <c r="DB185" i="11" s="1"/>
  <c r="AY185" i="11"/>
  <c r="EI401" i="11"/>
  <c r="EJ401" i="11" s="1"/>
  <c r="EK401" i="11" s="1"/>
  <c r="EO401" i="11"/>
  <c r="EP401" i="11" s="1"/>
  <c r="EQ401" i="11" s="1"/>
  <c r="ES402" i="11"/>
  <c r="AH402" i="11" s="1"/>
  <c r="EN402" i="11"/>
  <c r="EO183" i="11"/>
  <c r="EP183" i="11" s="1"/>
  <c r="EQ183" i="11" s="1"/>
  <c r="EI183" i="11"/>
  <c r="EJ183" i="11" s="1"/>
  <c r="EK183" i="11" s="1"/>
  <c r="ED256" i="11"/>
  <c r="EM256" i="11"/>
  <c r="AD256" i="11" s="1"/>
  <c r="EH256" i="11"/>
  <c r="AA183" i="11"/>
  <c r="BR183" i="11"/>
  <c r="CV400" i="11"/>
  <c r="BS400" i="11"/>
  <c r="CV326" i="11"/>
  <c r="BS326" i="11"/>
  <c r="CW184" i="11"/>
  <c r="BU184" i="11"/>
  <c r="BQ184" i="11"/>
  <c r="BO43" i="11"/>
  <c r="BN44" i="11"/>
  <c r="H93" i="13" l="1"/>
  <c r="Y92" i="13"/>
  <c r="I93" i="13"/>
  <c r="Z92" i="13"/>
  <c r="AE326" i="11"/>
  <c r="ER326" i="11"/>
  <c r="AG326" i="11" s="1"/>
  <c r="EJ327" i="11"/>
  <c r="EK327" i="11" s="1"/>
  <c r="BX328" i="11"/>
  <c r="BY328" i="11" s="1"/>
  <c r="EH328" i="11" s="1"/>
  <c r="D34" i="13"/>
  <c r="U33" i="13"/>
  <c r="ES328" i="11"/>
  <c r="AH328" i="11" s="1"/>
  <c r="AY328" i="11"/>
  <c r="CW328" i="11" s="1"/>
  <c r="AE328" i="11" s="1"/>
  <c r="EI326" i="11"/>
  <c r="EJ326" i="11" s="1"/>
  <c r="EK326" i="11" s="1"/>
  <c r="EL326" i="11" s="1"/>
  <c r="AC326" i="11" s="1"/>
  <c r="AU329" i="11"/>
  <c r="AV329" i="11" s="1"/>
  <c r="DA329" i="11" s="1"/>
  <c r="DB329" i="11" s="1"/>
  <c r="ES329" i="11" s="1"/>
  <c r="AH329" i="11" s="1"/>
  <c r="CW327" i="11"/>
  <c r="AE327" i="11" s="1"/>
  <c r="BQ327" i="11"/>
  <c r="BR327" i="11" s="1"/>
  <c r="CV327" i="11" s="1"/>
  <c r="BR471" i="11"/>
  <c r="CV471" i="11" s="1"/>
  <c r="EO255" i="11"/>
  <c r="EP255" i="11" s="1"/>
  <c r="EQ255" i="11" s="1"/>
  <c r="ER255" i="11" s="1"/>
  <c r="AG255" i="11" s="1"/>
  <c r="BR255" i="11"/>
  <c r="CV255" i="11" s="1"/>
  <c r="AB463" i="11"/>
  <c r="EL463" i="11"/>
  <c r="AC463" i="11" s="1"/>
  <c r="CI36" i="26"/>
  <c r="F466" i="11"/>
  <c r="AX466" i="11" s="1"/>
  <c r="BP466" i="11" s="1"/>
  <c r="BQ466" i="11" s="1"/>
  <c r="CH55" i="27"/>
  <c r="E413" i="11"/>
  <c r="AT413" i="11" s="1"/>
  <c r="CV464" i="11"/>
  <c r="BS464" i="11"/>
  <c r="AA465" i="11"/>
  <c r="BR465" i="11"/>
  <c r="CI37" i="26"/>
  <c r="F467" i="11"/>
  <c r="AX467" i="11" s="1"/>
  <c r="BP467" i="11" s="1"/>
  <c r="BQ467" i="11" s="1"/>
  <c r="AU44" i="11"/>
  <c r="AV43" i="11"/>
  <c r="AB38" i="11"/>
  <c r="EL38" i="11"/>
  <c r="AC38" i="11" s="1"/>
  <c r="DA42" i="11"/>
  <c r="DB42" i="11" s="1"/>
  <c r="BX42" i="11"/>
  <c r="BY42" i="11" s="1"/>
  <c r="AY42" i="11"/>
  <c r="AE40" i="11"/>
  <c r="CY40" i="11"/>
  <c r="ED41" i="11"/>
  <c r="EH41" i="11"/>
  <c r="EM41" i="11"/>
  <c r="AD41" i="11" s="1"/>
  <c r="EI40" i="11"/>
  <c r="EJ40" i="11" s="1"/>
  <c r="EK40" i="11" s="1"/>
  <c r="EO40" i="11"/>
  <c r="EP40" i="11" s="1"/>
  <c r="EQ40" i="11" s="1"/>
  <c r="AA40" i="11"/>
  <c r="BR40" i="11"/>
  <c r="EN41" i="11"/>
  <c r="ES41" i="11"/>
  <c r="AH41" i="11" s="1"/>
  <c r="CW41" i="11"/>
  <c r="BU41" i="11"/>
  <c r="BQ41" i="11"/>
  <c r="CV39" i="11"/>
  <c r="BS39" i="11"/>
  <c r="ER401" i="11"/>
  <c r="AG401" i="11" s="1"/>
  <c r="ER254" i="11"/>
  <c r="AG254" i="11" s="1"/>
  <c r="L37" i="27"/>
  <c r="AC37" i="27" s="1"/>
  <c r="AC36" i="27"/>
  <c r="C57" i="27"/>
  <c r="T57" i="27" s="1"/>
  <c r="T56" i="27"/>
  <c r="K37" i="27"/>
  <c r="AE472" i="11"/>
  <c r="ES472" i="11"/>
  <c r="AH472" i="11" s="1"/>
  <c r="BX473" i="11"/>
  <c r="BY473" i="11" s="1"/>
  <c r="EH473" i="11" s="1"/>
  <c r="EP471" i="11"/>
  <c r="EQ471" i="11" s="1"/>
  <c r="ER471" i="11" s="1"/>
  <c r="AG471" i="11" s="1"/>
  <c r="EN256" i="11"/>
  <c r="CW256" i="11"/>
  <c r="CY256" i="11" s="1"/>
  <c r="AF256" i="11" s="1"/>
  <c r="BQ472" i="11"/>
  <c r="AA472" i="11" s="1"/>
  <c r="BX257" i="11"/>
  <c r="BY257" i="11" s="1"/>
  <c r="EH257" i="11" s="1"/>
  <c r="AY257" i="11"/>
  <c r="BQ257" i="11" s="1"/>
  <c r="BQ256" i="11"/>
  <c r="AA256" i="11" s="1"/>
  <c r="BU472" i="11"/>
  <c r="AT474" i="11"/>
  <c r="AU474" i="11" s="1"/>
  <c r="AV474" i="11" s="1"/>
  <c r="AY474" i="11" s="1"/>
  <c r="CW474" i="11" s="1"/>
  <c r="AT258" i="11"/>
  <c r="AU258" i="11" s="1"/>
  <c r="AV258" i="11" s="1"/>
  <c r="DA258" i="11" s="1"/>
  <c r="DB258" i="11" s="1"/>
  <c r="K75" i="26"/>
  <c r="AB74" i="26"/>
  <c r="N56" i="26"/>
  <c r="AE55" i="26"/>
  <c r="N95" i="26"/>
  <c r="AE94" i="26"/>
  <c r="AA36" i="26"/>
  <c r="J37" i="26"/>
  <c r="AA37" i="26" s="1"/>
  <c r="AA74" i="26"/>
  <c r="J75" i="26"/>
  <c r="AE35" i="26"/>
  <c r="N36" i="26"/>
  <c r="K56" i="26"/>
  <c r="AB55" i="26"/>
  <c r="O56" i="26"/>
  <c r="AF55" i="26"/>
  <c r="AA95" i="26"/>
  <c r="J96" i="26"/>
  <c r="K37" i="26"/>
  <c r="AB37" i="26" s="1"/>
  <c r="AB36" i="26"/>
  <c r="AB94" i="26"/>
  <c r="K95" i="26"/>
  <c r="AF75" i="26"/>
  <c r="O76" i="26"/>
  <c r="AA56" i="26"/>
  <c r="J57" i="26"/>
  <c r="AA57" i="26" s="1"/>
  <c r="N75" i="26"/>
  <c r="AE74" i="26"/>
  <c r="AF35" i="26"/>
  <c r="O36" i="26"/>
  <c r="AF96" i="26"/>
  <c r="O97" i="26"/>
  <c r="AF97" i="26" s="1"/>
  <c r="I74" i="13"/>
  <c r="Z73" i="13"/>
  <c r="H74" i="13"/>
  <c r="Y73" i="13"/>
  <c r="Y33" i="13"/>
  <c r="Z33" i="13"/>
  <c r="CI85" i="13"/>
  <c r="F371" i="11"/>
  <c r="AX371" i="11" s="1"/>
  <c r="BP371" i="11" s="1"/>
  <c r="G87" i="13"/>
  <c r="X86" i="13"/>
  <c r="L65" i="13"/>
  <c r="AC64" i="13"/>
  <c r="L86" i="13"/>
  <c r="AC85" i="13"/>
  <c r="CF84" i="13"/>
  <c r="F154" i="11"/>
  <c r="AX154" i="11" s="1"/>
  <c r="BP154" i="11" s="1"/>
  <c r="M86" i="13"/>
  <c r="AD85" i="13"/>
  <c r="F86" i="13"/>
  <c r="W85" i="13"/>
  <c r="M65" i="13"/>
  <c r="AD64" i="13"/>
  <c r="BO115" i="11"/>
  <c r="BN116" i="11"/>
  <c r="AC25" i="13"/>
  <c r="E370" i="11"/>
  <c r="AT370" i="11" s="1"/>
  <c r="CH84" i="13"/>
  <c r="CE84" i="13"/>
  <c r="E154" i="11"/>
  <c r="AT154" i="11" s="1"/>
  <c r="C86" i="13"/>
  <c r="T85" i="13"/>
  <c r="B86" i="13"/>
  <c r="S85" i="13"/>
  <c r="AD27" i="13"/>
  <c r="DA113" i="11"/>
  <c r="DB113" i="11" s="1"/>
  <c r="BX113" i="11"/>
  <c r="BY113" i="11" s="1"/>
  <c r="AY113" i="11"/>
  <c r="BU112" i="11"/>
  <c r="CW112" i="11"/>
  <c r="C46" i="13"/>
  <c r="T45" i="13"/>
  <c r="B46" i="13"/>
  <c r="S45" i="13"/>
  <c r="CE64" i="13"/>
  <c r="E134" i="11"/>
  <c r="AT134" i="11" s="1"/>
  <c r="EO111" i="11"/>
  <c r="EP111" i="11" s="1"/>
  <c r="EQ111" i="11" s="1"/>
  <c r="EI111" i="11"/>
  <c r="EJ111" i="11" s="1"/>
  <c r="EK111" i="11" s="1"/>
  <c r="ED112" i="11"/>
  <c r="EH112" i="11"/>
  <c r="EM112" i="11"/>
  <c r="AD112" i="11" s="1"/>
  <c r="CH44" i="13"/>
  <c r="E330" i="11"/>
  <c r="AT330" i="11" s="1"/>
  <c r="CE44" i="13"/>
  <c r="E114" i="11"/>
  <c r="AT114" i="11" s="1"/>
  <c r="AU114" i="11" s="1"/>
  <c r="AV114" i="11" s="1"/>
  <c r="CF64" i="13"/>
  <c r="F134" i="11"/>
  <c r="AX134" i="11" s="1"/>
  <c r="BP134" i="11" s="1"/>
  <c r="E351" i="11"/>
  <c r="AT351" i="11" s="1"/>
  <c r="CH65" i="13"/>
  <c r="B26" i="13"/>
  <c r="S25" i="13"/>
  <c r="EN112" i="11"/>
  <c r="ES112" i="11"/>
  <c r="AH112" i="11" s="1"/>
  <c r="B66" i="13"/>
  <c r="S65" i="13"/>
  <c r="AE111" i="11"/>
  <c r="CY111" i="11"/>
  <c r="F66" i="13"/>
  <c r="W65" i="13"/>
  <c r="C67" i="13"/>
  <c r="T66" i="13"/>
  <c r="W27" i="13"/>
  <c r="T26" i="13"/>
  <c r="C27" i="13"/>
  <c r="ER183" i="11"/>
  <c r="AG183" i="11" s="1"/>
  <c r="BQ473" i="11"/>
  <c r="AA473" i="11" s="1"/>
  <c r="BU473" i="11"/>
  <c r="EN473" i="11"/>
  <c r="ES473" i="11"/>
  <c r="AH473" i="11" s="1"/>
  <c r="EI472" i="11"/>
  <c r="EJ472" i="11" s="1"/>
  <c r="EK472" i="11" s="1"/>
  <c r="EO472" i="11"/>
  <c r="EP472" i="11" s="1"/>
  <c r="EQ472" i="11" s="1"/>
  <c r="ER472" i="11" s="1"/>
  <c r="AG472" i="11" s="1"/>
  <c r="BN260" i="11"/>
  <c r="BO259" i="11"/>
  <c r="CY473" i="11"/>
  <c r="AF473" i="11" s="1"/>
  <c r="AE473" i="11"/>
  <c r="AF472" i="11"/>
  <c r="EM473" i="11"/>
  <c r="AD473" i="11" s="1"/>
  <c r="ED473" i="11"/>
  <c r="ES403" i="11"/>
  <c r="AH403" i="11" s="1"/>
  <c r="EN403" i="11"/>
  <c r="EM185" i="11"/>
  <c r="AD185" i="11" s="1"/>
  <c r="ED185" i="11"/>
  <c r="EH185" i="11"/>
  <c r="ES257" i="11"/>
  <c r="AH257" i="11" s="1"/>
  <c r="EN257" i="11"/>
  <c r="ED403" i="11"/>
  <c r="EH403" i="11"/>
  <c r="EM403" i="11"/>
  <c r="AD403" i="11" s="1"/>
  <c r="EL400" i="11"/>
  <c r="AC400" i="11" s="1"/>
  <c r="AB400" i="11"/>
  <c r="BX186" i="11"/>
  <c r="BY186" i="11" s="1"/>
  <c r="AY186" i="11"/>
  <c r="DA186" i="11"/>
  <c r="DB186" i="11" s="1"/>
  <c r="BN409" i="11"/>
  <c r="BO408" i="11"/>
  <c r="AV405" i="11"/>
  <c r="AU406" i="11"/>
  <c r="AB254" i="11"/>
  <c r="EL254" i="11"/>
  <c r="AC254" i="11" s="1"/>
  <c r="EL182" i="11"/>
  <c r="AC182" i="11" s="1"/>
  <c r="AB182" i="11"/>
  <c r="AE184" i="11"/>
  <c r="CY184" i="11"/>
  <c r="AF184" i="11" s="1"/>
  <c r="BU185" i="11"/>
  <c r="BQ185" i="11"/>
  <c r="CW185" i="11"/>
  <c r="BN476" i="11"/>
  <c r="BO475" i="11"/>
  <c r="BX404" i="11"/>
  <c r="BY404" i="11" s="1"/>
  <c r="DA404" i="11"/>
  <c r="DB404" i="11" s="1"/>
  <c r="AY404" i="11"/>
  <c r="AE402" i="11"/>
  <c r="CY402" i="11"/>
  <c r="AF402" i="11" s="1"/>
  <c r="AF255" i="11"/>
  <c r="EO402" i="11"/>
  <c r="EP402" i="11" s="1"/>
  <c r="EQ402" i="11" s="1"/>
  <c r="EI402" i="11"/>
  <c r="EJ402" i="11" s="1"/>
  <c r="EK402" i="11" s="1"/>
  <c r="AB326" i="11"/>
  <c r="CV183" i="11"/>
  <c r="BS183" i="11"/>
  <c r="BO334" i="11"/>
  <c r="BN335" i="11"/>
  <c r="EO184" i="11"/>
  <c r="EP184" i="11" s="1"/>
  <c r="EQ184" i="11" s="1"/>
  <c r="EI184" i="11"/>
  <c r="EJ184" i="11" s="1"/>
  <c r="EK184" i="11" s="1"/>
  <c r="AA402" i="11"/>
  <c r="BR402" i="11"/>
  <c r="CV401" i="11"/>
  <c r="BS401" i="11"/>
  <c r="AA184" i="11"/>
  <c r="BR184" i="11"/>
  <c r="EI256" i="11"/>
  <c r="EJ256" i="11" s="1"/>
  <c r="EK256" i="11" s="1"/>
  <c r="EO256" i="11"/>
  <c r="ES185" i="11"/>
  <c r="AH185" i="11" s="1"/>
  <c r="EN185" i="11"/>
  <c r="AU188" i="11"/>
  <c r="AV187" i="11"/>
  <c r="BO189" i="11"/>
  <c r="BN190" i="11"/>
  <c r="CW403" i="11"/>
  <c r="BU403" i="11"/>
  <c r="BQ403" i="11"/>
  <c r="BN45" i="11"/>
  <c r="BO44" i="11"/>
  <c r="I94" i="13" l="1"/>
  <c r="Z93" i="13"/>
  <c r="H94" i="13"/>
  <c r="Y93" i="13"/>
  <c r="BS327" i="11"/>
  <c r="ED328" i="11"/>
  <c r="EI328" i="11" s="1"/>
  <c r="EJ328" i="11" s="1"/>
  <c r="EK328" i="11" s="1"/>
  <c r="AA327" i="11"/>
  <c r="AU330" i="11"/>
  <c r="AV330" i="11" s="1"/>
  <c r="BX330" i="11" s="1"/>
  <c r="BY330" i="11" s="1"/>
  <c r="EM330" i="11" s="1"/>
  <c r="AD330" i="11" s="1"/>
  <c r="EM328" i="11"/>
  <c r="AD328" i="11" s="1"/>
  <c r="BQ328" i="11"/>
  <c r="AA328" i="11" s="1"/>
  <c r="CY328" i="11"/>
  <c r="AF328" i="11" s="1"/>
  <c r="BU328" i="11"/>
  <c r="D35" i="13"/>
  <c r="U34" i="13"/>
  <c r="BX329" i="11"/>
  <c r="BY329" i="11" s="1"/>
  <c r="EM329" i="11" s="1"/>
  <c r="AD329" i="11" s="1"/>
  <c r="EN329" i="11"/>
  <c r="AY329" i="11"/>
  <c r="BU329" i="11" s="1"/>
  <c r="CY327" i="11"/>
  <c r="AF327" i="11" s="1"/>
  <c r="BS471" i="11"/>
  <c r="AB471" i="11" s="1"/>
  <c r="EP256" i="11"/>
  <c r="EQ256" i="11" s="1"/>
  <c r="ER256" i="11" s="1"/>
  <c r="AG256" i="11" s="1"/>
  <c r="BS255" i="11"/>
  <c r="AB255" i="11" s="1"/>
  <c r="AA467" i="11"/>
  <c r="BR467" i="11"/>
  <c r="AA466" i="11"/>
  <c r="BR466" i="11"/>
  <c r="CH57" i="27"/>
  <c r="E415" i="11"/>
  <c r="AT415" i="11" s="1"/>
  <c r="AB464" i="11"/>
  <c r="EL464" i="11"/>
  <c r="AC464" i="11" s="1"/>
  <c r="CV465" i="11"/>
  <c r="BS465" i="11"/>
  <c r="CH56" i="27"/>
  <c r="E414" i="11"/>
  <c r="AT414" i="11" s="1"/>
  <c r="BS40" i="11"/>
  <c r="CV40" i="11"/>
  <c r="AB39" i="11"/>
  <c r="EL39" i="11"/>
  <c r="AC39" i="11" s="1"/>
  <c r="CW42" i="11"/>
  <c r="BU42" i="11"/>
  <c r="BQ42" i="11"/>
  <c r="EM42" i="11"/>
  <c r="AD42" i="11" s="1"/>
  <c r="ED42" i="11"/>
  <c r="EH42" i="11"/>
  <c r="AA41" i="11"/>
  <c r="BR41" i="11"/>
  <c r="CY41" i="11"/>
  <c r="AF41" i="11" s="1"/>
  <c r="AE41" i="11"/>
  <c r="EO41" i="11"/>
  <c r="EP41" i="11" s="1"/>
  <c r="EQ41" i="11" s="1"/>
  <c r="EI41" i="11"/>
  <c r="EJ41" i="11" s="1"/>
  <c r="EK41" i="11" s="1"/>
  <c r="DA43" i="11"/>
  <c r="DB43" i="11" s="1"/>
  <c r="BX43" i="11"/>
  <c r="BY43" i="11" s="1"/>
  <c r="AY43" i="11"/>
  <c r="ES42" i="11"/>
  <c r="AH42" i="11" s="1"/>
  <c r="EN42" i="11"/>
  <c r="AF40" i="11"/>
  <c r="ER40" i="11"/>
  <c r="AG40" i="11" s="1"/>
  <c r="AU45" i="11"/>
  <c r="AV44" i="11"/>
  <c r="AE256" i="11"/>
  <c r="BR472" i="11"/>
  <c r="CV472" i="11" s="1"/>
  <c r="EM257" i="11"/>
  <c r="AD257" i="11" s="1"/>
  <c r="AY258" i="11"/>
  <c r="BU258" i="11" s="1"/>
  <c r="BR256" i="11"/>
  <c r="BS256" i="11" s="1"/>
  <c r="CW257" i="11"/>
  <c r="CY257" i="11" s="1"/>
  <c r="BX258" i="11"/>
  <c r="BY258" i="11" s="1"/>
  <c r="EH258" i="11" s="1"/>
  <c r="BU257" i="11"/>
  <c r="ED257" i="11"/>
  <c r="EI257" i="11" s="1"/>
  <c r="EJ257" i="11" s="1"/>
  <c r="EK257" i="11" s="1"/>
  <c r="BX474" i="11"/>
  <c r="BY474" i="11" s="1"/>
  <c r="EM474" i="11" s="1"/>
  <c r="AD474" i="11" s="1"/>
  <c r="DA474" i="11"/>
  <c r="DB474" i="11" s="1"/>
  <c r="AT475" i="11"/>
  <c r="AU475" i="11" s="1"/>
  <c r="AV475" i="11" s="1"/>
  <c r="AY475" i="11" s="1"/>
  <c r="CW475" i="11" s="1"/>
  <c r="AT259" i="11"/>
  <c r="AU259" i="11" s="1"/>
  <c r="AV259" i="11" s="1"/>
  <c r="DA259" i="11" s="1"/>
  <c r="DB259" i="11" s="1"/>
  <c r="K76" i="26"/>
  <c r="AB75" i="26"/>
  <c r="N96" i="26"/>
  <c r="AE95" i="26"/>
  <c r="N57" i="26"/>
  <c r="AE57" i="26" s="1"/>
  <c r="AE56" i="26"/>
  <c r="AB95" i="26"/>
  <c r="K96" i="26"/>
  <c r="N37" i="26"/>
  <c r="AE37" i="26" s="1"/>
  <c r="AE36" i="26"/>
  <c r="AF36" i="26"/>
  <c r="O37" i="26"/>
  <c r="AF37" i="26" s="1"/>
  <c r="K57" i="26"/>
  <c r="AB57" i="26" s="1"/>
  <c r="AB56" i="26"/>
  <c r="AE75" i="26"/>
  <c r="N76" i="26"/>
  <c r="J76" i="26"/>
  <c r="AA75" i="26"/>
  <c r="O77" i="26"/>
  <c r="AF77" i="26" s="1"/>
  <c r="AF76" i="26"/>
  <c r="J97" i="26"/>
  <c r="AA97" i="26" s="1"/>
  <c r="AA96" i="26"/>
  <c r="BR473" i="11"/>
  <c r="CV473" i="11" s="1"/>
  <c r="AF56" i="26"/>
  <c r="O57" i="26"/>
  <c r="AF57" i="26" s="1"/>
  <c r="H75" i="13"/>
  <c r="Y74" i="13"/>
  <c r="I75" i="13"/>
  <c r="Z74" i="13"/>
  <c r="Z34" i="13"/>
  <c r="Y34" i="13"/>
  <c r="CI86" i="13"/>
  <c r="F372" i="11"/>
  <c r="AX372" i="11" s="1"/>
  <c r="BP372" i="11" s="1"/>
  <c r="G88" i="13"/>
  <c r="X87" i="13"/>
  <c r="L87" i="13"/>
  <c r="AC86" i="13"/>
  <c r="F155" i="11"/>
  <c r="AX155" i="11" s="1"/>
  <c r="BP155" i="11" s="1"/>
  <c r="CF85" i="13"/>
  <c r="F87" i="13"/>
  <c r="W86" i="13"/>
  <c r="M87" i="13"/>
  <c r="AD86" i="13"/>
  <c r="M66" i="13"/>
  <c r="AD65" i="13"/>
  <c r="L66" i="13"/>
  <c r="AC65" i="13"/>
  <c r="BN117" i="11"/>
  <c r="BO116" i="11"/>
  <c r="ER327" i="11"/>
  <c r="AG327" i="11" s="1"/>
  <c r="AC26" i="13"/>
  <c r="B87" i="13"/>
  <c r="S86" i="13"/>
  <c r="C87" i="13"/>
  <c r="T86" i="13"/>
  <c r="E155" i="11"/>
  <c r="AT155" i="11" s="1"/>
  <c r="CE85" i="13"/>
  <c r="E371" i="11"/>
  <c r="AT371" i="11" s="1"/>
  <c r="CH85" i="13"/>
  <c r="CF65" i="13"/>
  <c r="F135" i="11"/>
  <c r="AX135" i="11" s="1"/>
  <c r="BP135" i="11" s="1"/>
  <c r="E352" i="11"/>
  <c r="AT352" i="11" s="1"/>
  <c r="CH66" i="13"/>
  <c r="F67" i="13"/>
  <c r="W66" i="13"/>
  <c r="E135" i="11"/>
  <c r="AT135" i="11" s="1"/>
  <c r="CE65" i="13"/>
  <c r="S26" i="13"/>
  <c r="B27" i="13"/>
  <c r="E331" i="11"/>
  <c r="AT331" i="11" s="1"/>
  <c r="CH45" i="13"/>
  <c r="AE112" i="11"/>
  <c r="CY112" i="11"/>
  <c r="CW113" i="11"/>
  <c r="BU113" i="11"/>
  <c r="C68" i="13"/>
  <c r="T67" i="13"/>
  <c r="AF111" i="11"/>
  <c r="ER111" i="11"/>
  <c r="AG111" i="11" s="1"/>
  <c r="B67" i="13"/>
  <c r="S66" i="13"/>
  <c r="BX114" i="11"/>
  <c r="BY114" i="11" s="1"/>
  <c r="AY114" i="11"/>
  <c r="DA114" i="11"/>
  <c r="DB114" i="11" s="1"/>
  <c r="CE45" i="13"/>
  <c r="E115" i="11"/>
  <c r="AT115" i="11" s="1"/>
  <c r="AU115" i="11" s="1"/>
  <c r="AV115" i="11" s="1"/>
  <c r="ED113" i="11"/>
  <c r="EM113" i="11"/>
  <c r="AD113" i="11" s="1"/>
  <c r="EH113" i="11"/>
  <c r="AD28" i="13"/>
  <c r="EI112" i="11"/>
  <c r="EJ112" i="11" s="1"/>
  <c r="EK112" i="11" s="1"/>
  <c r="EO112" i="11"/>
  <c r="EP112" i="11" s="1"/>
  <c r="EQ112" i="11" s="1"/>
  <c r="B47" i="13"/>
  <c r="S46" i="13"/>
  <c r="C47" i="13"/>
  <c r="T46" i="13"/>
  <c r="ES113" i="11"/>
  <c r="AH113" i="11" s="1"/>
  <c r="EN113" i="11"/>
  <c r="C28" i="13"/>
  <c r="T27" i="13"/>
  <c r="W28" i="13"/>
  <c r="F98" i="11" s="1"/>
  <c r="BU474" i="11"/>
  <c r="BQ474" i="11"/>
  <c r="AA474" i="11" s="1"/>
  <c r="ER184" i="11"/>
  <c r="AG184" i="11" s="1"/>
  <c r="ER402" i="11"/>
  <c r="AG402" i="11" s="1"/>
  <c r="BO260" i="11"/>
  <c r="BN261" i="11"/>
  <c r="EO473" i="11"/>
  <c r="EP473" i="11" s="1"/>
  <c r="EQ473" i="11" s="1"/>
  <c r="ER473" i="11" s="1"/>
  <c r="AG473" i="11" s="1"/>
  <c r="EI473" i="11"/>
  <c r="EJ473" i="11" s="1"/>
  <c r="EK473" i="11" s="1"/>
  <c r="EN474" i="11"/>
  <c r="ES474" i="11"/>
  <c r="AH474" i="11" s="1"/>
  <c r="AE474" i="11"/>
  <c r="CY474" i="11"/>
  <c r="AF474" i="11" s="1"/>
  <c r="EN258" i="11"/>
  <c r="ES258" i="11"/>
  <c r="AH258" i="11" s="1"/>
  <c r="EH186" i="11"/>
  <c r="EM186" i="11"/>
  <c r="AD186" i="11" s="1"/>
  <c r="ED186" i="11"/>
  <c r="AE403" i="11"/>
  <c r="CY403" i="11"/>
  <c r="AF403" i="11" s="1"/>
  <c r="EL401" i="11"/>
  <c r="AC401" i="11" s="1"/>
  <c r="AB401" i="11"/>
  <c r="CV402" i="11"/>
  <c r="BS402" i="11"/>
  <c r="AB402" i="11" s="1"/>
  <c r="AB183" i="11"/>
  <c r="EL183" i="11"/>
  <c r="AC183" i="11" s="1"/>
  <c r="AA257" i="11"/>
  <c r="BR257" i="11"/>
  <c r="AA185" i="11"/>
  <c r="BR185" i="11"/>
  <c r="AB327" i="11"/>
  <c r="EL327" i="11"/>
  <c r="AC327" i="11" s="1"/>
  <c r="AV406" i="11"/>
  <c r="AU407" i="11"/>
  <c r="AY187" i="11"/>
  <c r="DA187" i="11"/>
  <c r="DB187" i="11" s="1"/>
  <c r="BX187" i="11"/>
  <c r="BY187" i="11" s="1"/>
  <c r="BN336" i="11"/>
  <c r="BO335" i="11"/>
  <c r="ES404" i="11"/>
  <c r="AH404" i="11" s="1"/>
  <c r="EN404" i="11"/>
  <c r="AY405" i="11"/>
  <c r="BX405" i="11"/>
  <c r="BY405" i="11" s="1"/>
  <c r="DA405" i="11"/>
  <c r="DB405" i="11" s="1"/>
  <c r="ES186" i="11"/>
  <c r="AH186" i="11" s="1"/>
  <c r="EN186" i="11"/>
  <c r="AA403" i="11"/>
  <c r="BR403" i="11"/>
  <c r="AU189" i="11"/>
  <c r="AV188" i="11"/>
  <c r="CW404" i="11"/>
  <c r="BQ404" i="11"/>
  <c r="BU404" i="11"/>
  <c r="BO476" i="11"/>
  <c r="BN477" i="11"/>
  <c r="CW186" i="11"/>
  <c r="BQ186" i="11"/>
  <c r="BU186" i="11"/>
  <c r="EO185" i="11"/>
  <c r="EP185" i="11" s="1"/>
  <c r="EQ185" i="11" s="1"/>
  <c r="EI185" i="11"/>
  <c r="EJ185" i="11" s="1"/>
  <c r="EK185" i="11" s="1"/>
  <c r="BN191" i="11"/>
  <c r="BO190" i="11"/>
  <c r="CV184" i="11"/>
  <c r="BS184" i="11"/>
  <c r="EM404" i="11"/>
  <c r="AD404" i="11" s="1"/>
  <c r="ED404" i="11"/>
  <c r="EH404" i="11"/>
  <c r="AE185" i="11"/>
  <c r="CY185" i="11"/>
  <c r="AF185" i="11" s="1"/>
  <c r="BN410" i="11"/>
  <c r="BO409" i="11"/>
  <c r="EI403" i="11"/>
  <c r="EJ403" i="11" s="1"/>
  <c r="EK403" i="11" s="1"/>
  <c r="EO403" i="11"/>
  <c r="EP403" i="11" s="1"/>
  <c r="EQ403" i="11" s="1"/>
  <c r="BN46" i="11"/>
  <c r="BO45" i="11"/>
  <c r="DA330" i="11" l="1"/>
  <c r="DB330" i="11" s="1"/>
  <c r="ES330" i="11" s="1"/>
  <c r="AH330" i="11" s="1"/>
  <c r="H95" i="13"/>
  <c r="Y94" i="13"/>
  <c r="I95" i="13"/>
  <c r="Z94" i="13"/>
  <c r="EO328" i="11"/>
  <c r="EP328" i="11" s="1"/>
  <c r="EQ328" i="11" s="1"/>
  <c r="ER328" i="11" s="1"/>
  <c r="AG328" i="11" s="1"/>
  <c r="BR328" i="11"/>
  <c r="CV328" i="11" s="1"/>
  <c r="AU331" i="11"/>
  <c r="AV331" i="11" s="1"/>
  <c r="DA331" i="11" s="1"/>
  <c r="DB331" i="11" s="1"/>
  <c r="ES331" i="11" s="1"/>
  <c r="AH331" i="11" s="1"/>
  <c r="ED329" i="11"/>
  <c r="EO329" i="11" s="1"/>
  <c r="EP329" i="11" s="1"/>
  <c r="EQ329" i="11" s="1"/>
  <c r="EH329" i="11"/>
  <c r="AY330" i="11"/>
  <c r="CW330" i="11" s="1"/>
  <c r="CY330" i="11" s="1"/>
  <c r="EH330" i="11"/>
  <c r="ED330" i="11"/>
  <c r="CW329" i="11"/>
  <c r="CY329" i="11" s="1"/>
  <c r="AF329" i="11" s="1"/>
  <c r="BQ329" i="11"/>
  <c r="AA329" i="11" s="1"/>
  <c r="D36" i="13"/>
  <c r="U35" i="13"/>
  <c r="EL255" i="11"/>
  <c r="AC255" i="11" s="1"/>
  <c r="EL471" i="11"/>
  <c r="AC471" i="11" s="1"/>
  <c r="ED258" i="11"/>
  <c r="EO258" i="11" s="1"/>
  <c r="EP258" i="11" s="1"/>
  <c r="EQ258" i="11" s="1"/>
  <c r="ED474" i="11"/>
  <c r="BU330" i="11"/>
  <c r="EH474" i="11"/>
  <c r="EN330" i="11"/>
  <c r="CV466" i="11"/>
  <c r="BS466" i="11"/>
  <c r="AB465" i="11"/>
  <c r="EL465" i="11"/>
  <c r="AC465" i="11" s="1"/>
  <c r="CV467" i="11"/>
  <c r="BS467" i="11"/>
  <c r="BS472" i="11"/>
  <c r="EL472" i="11" s="1"/>
  <c r="AC472" i="11" s="1"/>
  <c r="AU46" i="11"/>
  <c r="AV45" i="11"/>
  <c r="ER41" i="11"/>
  <c r="AG41" i="11" s="1"/>
  <c r="AA42" i="11"/>
  <c r="BR42" i="11"/>
  <c r="BS41" i="11"/>
  <c r="CV41" i="11"/>
  <c r="CW43" i="11"/>
  <c r="BU43" i="11"/>
  <c r="BQ43" i="11"/>
  <c r="EM43" i="11"/>
  <c r="AD43" i="11" s="1"/>
  <c r="EH43" i="11"/>
  <c r="ED43" i="11"/>
  <c r="AE42" i="11"/>
  <c r="CY42" i="11"/>
  <c r="AF42" i="11" s="1"/>
  <c r="AY44" i="11"/>
  <c r="BX44" i="11"/>
  <c r="BY44" i="11" s="1"/>
  <c r="DA44" i="11"/>
  <c r="DB44" i="11" s="1"/>
  <c r="ES43" i="11"/>
  <c r="AH43" i="11" s="1"/>
  <c r="EN43" i="11"/>
  <c r="EI42" i="11"/>
  <c r="EJ42" i="11" s="1"/>
  <c r="EK42" i="11" s="1"/>
  <c r="EO42" i="11"/>
  <c r="EP42" i="11" s="1"/>
  <c r="EQ42" i="11" s="1"/>
  <c r="AB40" i="11"/>
  <c r="EL40" i="11"/>
  <c r="AC40" i="11" s="1"/>
  <c r="CW258" i="11"/>
  <c r="AE258" i="11" s="1"/>
  <c r="BQ258" i="11"/>
  <c r="AA258" i="11" s="1"/>
  <c r="EM258" i="11"/>
  <c r="AD258" i="11" s="1"/>
  <c r="AE257" i="11"/>
  <c r="CV256" i="11"/>
  <c r="EO257" i="11"/>
  <c r="EP257" i="11" s="1"/>
  <c r="EQ257" i="11" s="1"/>
  <c r="ER257" i="11" s="1"/>
  <c r="AG257" i="11" s="1"/>
  <c r="DA475" i="11"/>
  <c r="DB475" i="11" s="1"/>
  <c r="ES475" i="11" s="1"/>
  <c r="AH475" i="11" s="1"/>
  <c r="BX475" i="11"/>
  <c r="BY475" i="11" s="1"/>
  <c r="ED475" i="11" s="1"/>
  <c r="AT476" i="11"/>
  <c r="AU476" i="11" s="1"/>
  <c r="AV476" i="11" s="1"/>
  <c r="DA476" i="11" s="1"/>
  <c r="DB476" i="11" s="1"/>
  <c r="AY259" i="11"/>
  <c r="BQ259" i="11" s="1"/>
  <c r="BX259" i="11"/>
  <c r="BY259" i="11" s="1"/>
  <c r="EM259" i="11" s="1"/>
  <c r="AD259" i="11" s="1"/>
  <c r="AT242" i="11"/>
  <c r="AT260" i="11"/>
  <c r="AU260" i="11" s="1"/>
  <c r="AV260" i="11" s="1"/>
  <c r="DA260" i="11" s="1"/>
  <c r="DB260" i="11" s="1"/>
  <c r="AB76" i="26"/>
  <c r="K77" i="26"/>
  <c r="AB77" i="26" s="1"/>
  <c r="AE96" i="26"/>
  <c r="N97" i="26"/>
  <c r="AE97" i="26" s="1"/>
  <c r="BS473" i="11"/>
  <c r="AB473" i="11" s="1"/>
  <c r="BR474" i="11"/>
  <c r="CV474" i="11" s="1"/>
  <c r="J77" i="26"/>
  <c r="AA77" i="26" s="1"/>
  <c r="AA76" i="26"/>
  <c r="AE76" i="26"/>
  <c r="N77" i="26"/>
  <c r="AE77" i="26" s="1"/>
  <c r="K97" i="26"/>
  <c r="AB97" i="26" s="1"/>
  <c r="AB96" i="26"/>
  <c r="BS328" i="11"/>
  <c r="AB328" i="11" s="1"/>
  <c r="I76" i="13"/>
  <c r="Z75" i="13"/>
  <c r="H76" i="13"/>
  <c r="Y75" i="13"/>
  <c r="Y35" i="13"/>
  <c r="Z35" i="13"/>
  <c r="F373" i="11"/>
  <c r="AX373" i="11" s="1"/>
  <c r="BP373" i="11" s="1"/>
  <c r="CI87" i="13"/>
  <c r="G89" i="13"/>
  <c r="X88" i="13"/>
  <c r="F88" i="13"/>
  <c r="W87" i="13"/>
  <c r="L67" i="13"/>
  <c r="AC66" i="13"/>
  <c r="M88" i="13"/>
  <c r="AD87" i="13"/>
  <c r="M67" i="13"/>
  <c r="AD66" i="13"/>
  <c r="CF86" i="13"/>
  <c r="F156" i="11"/>
  <c r="AX156" i="11" s="1"/>
  <c r="BP156" i="11" s="1"/>
  <c r="L88" i="13"/>
  <c r="AC87" i="13"/>
  <c r="EI329" i="11"/>
  <c r="EJ329" i="11" s="1"/>
  <c r="EK329" i="11" s="1"/>
  <c r="BN118" i="11"/>
  <c r="BO117" i="11"/>
  <c r="AC27" i="13"/>
  <c r="C88" i="13"/>
  <c r="T87" i="13"/>
  <c r="B88" i="13"/>
  <c r="S87" i="13"/>
  <c r="CH86" i="13"/>
  <c r="E372" i="11"/>
  <c r="AT372" i="11" s="1"/>
  <c r="CE86" i="13"/>
  <c r="E156" i="11"/>
  <c r="AT156" i="11" s="1"/>
  <c r="BU114" i="11"/>
  <c r="CW114" i="11"/>
  <c r="CH67" i="13"/>
  <c r="E353" i="11"/>
  <c r="AT353" i="11" s="1"/>
  <c r="B28" i="13"/>
  <c r="S27" i="13"/>
  <c r="ED114" i="11"/>
  <c r="EH114" i="11"/>
  <c r="EM114" i="11"/>
  <c r="AD114" i="11" s="1"/>
  <c r="B68" i="13"/>
  <c r="S67" i="13"/>
  <c r="E332" i="11"/>
  <c r="AT332" i="11" s="1"/>
  <c r="CH46" i="13"/>
  <c r="CE46" i="13"/>
  <c r="E116" i="11"/>
  <c r="AT116" i="11" s="1"/>
  <c r="AU116" i="11" s="1"/>
  <c r="AV116" i="11" s="1"/>
  <c r="AD29" i="13"/>
  <c r="BX115" i="11"/>
  <c r="BY115" i="11" s="1"/>
  <c r="AY115" i="11"/>
  <c r="DA115" i="11"/>
  <c r="DB115" i="11" s="1"/>
  <c r="CE66" i="13"/>
  <c r="E136" i="11"/>
  <c r="AT136" i="11" s="1"/>
  <c r="AE113" i="11"/>
  <c r="CY113" i="11"/>
  <c r="CF66" i="13"/>
  <c r="F136" i="11"/>
  <c r="AX136" i="11" s="1"/>
  <c r="BP136" i="11" s="1"/>
  <c r="C48" i="13"/>
  <c r="T47" i="13"/>
  <c r="B48" i="13"/>
  <c r="S47" i="13"/>
  <c r="EO113" i="11"/>
  <c r="EP113" i="11" s="1"/>
  <c r="EQ113" i="11" s="1"/>
  <c r="EI113" i="11"/>
  <c r="EJ113" i="11" s="1"/>
  <c r="EK113" i="11" s="1"/>
  <c r="ES114" i="11"/>
  <c r="AH114" i="11" s="1"/>
  <c r="EN114" i="11"/>
  <c r="C69" i="13"/>
  <c r="T68" i="13"/>
  <c r="AF112" i="11"/>
  <c r="ER112" i="11"/>
  <c r="AG112" i="11" s="1"/>
  <c r="F68" i="13"/>
  <c r="W67" i="13"/>
  <c r="C29" i="13"/>
  <c r="T28" i="13"/>
  <c r="CF28" i="13"/>
  <c r="AX98" i="11"/>
  <c r="BP98" i="11" s="1"/>
  <c r="BQ98" i="11" s="1"/>
  <c r="W29" i="13"/>
  <c r="ER403" i="11"/>
  <c r="AG403" i="11" s="1"/>
  <c r="BU475" i="11"/>
  <c r="BQ475" i="11"/>
  <c r="BR475" i="11" s="1"/>
  <c r="EL402" i="11"/>
  <c r="AC402" i="11" s="1"/>
  <c r="BX476" i="11"/>
  <c r="BY476" i="11" s="1"/>
  <c r="AY476" i="11"/>
  <c r="CW476" i="11" s="1"/>
  <c r="EO474" i="11"/>
  <c r="EP474" i="11" s="1"/>
  <c r="EQ474" i="11" s="1"/>
  <c r="ER474" i="11" s="1"/>
  <c r="AG474" i="11" s="1"/>
  <c r="EI474" i="11"/>
  <c r="AE475" i="11"/>
  <c r="CY475" i="11"/>
  <c r="BN262" i="11"/>
  <c r="BO261" i="11"/>
  <c r="BN192" i="11"/>
  <c r="BO191" i="11"/>
  <c r="ER185" i="11"/>
  <c r="AG185" i="11" s="1"/>
  <c r="AA186" i="11"/>
  <c r="BR186" i="11"/>
  <c r="AE404" i="11"/>
  <c r="CY404" i="11"/>
  <c r="AF404" i="11" s="1"/>
  <c r="EM405" i="11"/>
  <c r="AD405" i="11" s="1"/>
  <c r="EH405" i="11"/>
  <c r="ED405" i="11"/>
  <c r="BN337" i="11"/>
  <c r="BO336" i="11"/>
  <c r="CW187" i="11"/>
  <c r="BQ187" i="11"/>
  <c r="BU187" i="11"/>
  <c r="EI186" i="11"/>
  <c r="EJ186" i="11" s="1"/>
  <c r="EK186" i="11" s="1"/>
  <c r="EO186" i="11"/>
  <c r="EP186" i="11" s="1"/>
  <c r="EQ186" i="11" s="1"/>
  <c r="AB184" i="11"/>
  <c r="EL184" i="11"/>
  <c r="AC184" i="11" s="1"/>
  <c r="AE186" i="11"/>
  <c r="CY186" i="11"/>
  <c r="AF186" i="11" s="1"/>
  <c r="DA188" i="11"/>
  <c r="DB188" i="11" s="1"/>
  <c r="AY188" i="11"/>
  <c r="BX188" i="11"/>
  <c r="BY188" i="11" s="1"/>
  <c r="CV403" i="11"/>
  <c r="BS403" i="11"/>
  <c r="CW405" i="11"/>
  <c r="BQ405" i="11"/>
  <c r="BU405" i="11"/>
  <c r="AF257" i="11"/>
  <c r="EM187" i="11"/>
  <c r="AD187" i="11" s="1"/>
  <c r="EH187" i="11"/>
  <c r="ED187" i="11"/>
  <c r="AE330" i="11"/>
  <c r="AV189" i="11"/>
  <c r="AU190" i="11"/>
  <c r="EL256" i="11"/>
  <c r="AC256" i="11" s="1"/>
  <c r="AB256" i="11"/>
  <c r="ES187" i="11"/>
  <c r="AH187" i="11" s="1"/>
  <c r="EN187" i="11"/>
  <c r="AU408" i="11"/>
  <c r="AV407" i="11"/>
  <c r="CV257" i="11"/>
  <c r="BS257" i="11"/>
  <c r="BN411" i="11"/>
  <c r="BO410" i="11"/>
  <c r="EI404" i="11"/>
  <c r="EJ404" i="11" s="1"/>
  <c r="EK404" i="11" s="1"/>
  <c r="EO404" i="11"/>
  <c r="EP404" i="11" s="1"/>
  <c r="EQ404" i="11" s="1"/>
  <c r="ES259" i="11"/>
  <c r="AH259" i="11" s="1"/>
  <c r="EN259" i="11"/>
  <c r="BO477" i="11"/>
  <c r="BN478" i="11"/>
  <c r="AA404" i="11"/>
  <c r="BR404" i="11"/>
  <c r="EN405" i="11"/>
  <c r="ES405" i="11"/>
  <c r="AH405" i="11" s="1"/>
  <c r="EI330" i="11"/>
  <c r="EO330" i="11"/>
  <c r="AY406" i="11"/>
  <c r="BX406" i="11"/>
  <c r="BY406" i="11" s="1"/>
  <c r="DA406" i="11"/>
  <c r="DB406" i="11" s="1"/>
  <c r="CV185" i="11"/>
  <c r="BS185" i="11"/>
  <c r="BN47" i="11"/>
  <c r="BO46" i="11"/>
  <c r="EJ330" i="11" l="1"/>
  <c r="EK330" i="11" s="1"/>
  <c r="I96" i="13"/>
  <c r="Z95" i="13"/>
  <c r="H96" i="13"/>
  <c r="Y95" i="13"/>
  <c r="AY331" i="11"/>
  <c r="BU331" i="11" s="1"/>
  <c r="AU332" i="11"/>
  <c r="AV332" i="11" s="1"/>
  <c r="AY332" i="11" s="1"/>
  <c r="BX331" i="11"/>
  <c r="BY331" i="11" s="1"/>
  <c r="ED331" i="11" s="1"/>
  <c r="EI331" i="11" s="1"/>
  <c r="BQ330" i="11"/>
  <c r="BR330" i="11" s="1"/>
  <c r="BS330" i="11" s="1"/>
  <c r="AB330" i="11" s="1"/>
  <c r="EN331" i="11"/>
  <c r="BR329" i="11"/>
  <c r="BS329" i="11" s="1"/>
  <c r="AB329" i="11" s="1"/>
  <c r="AE329" i="11"/>
  <c r="ER329" i="11"/>
  <c r="AG329" i="11" s="1"/>
  <c r="D37" i="13"/>
  <c r="U37" i="13" s="1"/>
  <c r="U36" i="13"/>
  <c r="BR258" i="11"/>
  <c r="CV258" i="11" s="1"/>
  <c r="EI258" i="11"/>
  <c r="EJ258" i="11" s="1"/>
  <c r="EK258" i="11" s="1"/>
  <c r="CY258" i="11"/>
  <c r="ER258" i="11" s="1"/>
  <c r="AG258" i="11" s="1"/>
  <c r="AB472" i="11"/>
  <c r="EP330" i="11"/>
  <c r="EQ330" i="11" s="1"/>
  <c r="ER330" i="11" s="1"/>
  <c r="AG330" i="11" s="1"/>
  <c r="EL328" i="11"/>
  <c r="AC328" i="11" s="1"/>
  <c r="EJ474" i="11"/>
  <c r="EK474" i="11" s="1"/>
  <c r="ER42" i="11"/>
  <c r="AG42" i="11" s="1"/>
  <c r="AB467" i="11"/>
  <c r="EL467" i="11"/>
  <c r="AC467" i="11" s="1"/>
  <c r="EL466" i="11"/>
  <c r="AC466" i="11" s="1"/>
  <c r="AB466" i="11"/>
  <c r="AB41" i="11"/>
  <c r="EL41" i="11"/>
  <c r="AC41" i="11" s="1"/>
  <c r="CY43" i="11"/>
  <c r="AF43" i="11" s="1"/>
  <c r="AE43" i="11"/>
  <c r="BS42" i="11"/>
  <c r="CV42" i="11"/>
  <c r="CW44" i="11"/>
  <c r="BU44" i="11"/>
  <c r="BQ44" i="11"/>
  <c r="EO43" i="11"/>
  <c r="EP43" i="11" s="1"/>
  <c r="EQ43" i="11" s="1"/>
  <c r="EI43" i="11"/>
  <c r="EJ43" i="11" s="1"/>
  <c r="EK43" i="11" s="1"/>
  <c r="ED44" i="11"/>
  <c r="EH44" i="11"/>
  <c r="EM44" i="11"/>
  <c r="AD44" i="11" s="1"/>
  <c r="AA43" i="11"/>
  <c r="BR43" i="11"/>
  <c r="BX45" i="11"/>
  <c r="BY45" i="11" s="1"/>
  <c r="AY45" i="11"/>
  <c r="DA45" i="11"/>
  <c r="DB45" i="11" s="1"/>
  <c r="ES44" i="11"/>
  <c r="AH44" i="11" s="1"/>
  <c r="EN44" i="11"/>
  <c r="AV46" i="11"/>
  <c r="AU47" i="11"/>
  <c r="EL473" i="11"/>
  <c r="AC473" i="11" s="1"/>
  <c r="EN475" i="11"/>
  <c r="BS474" i="11"/>
  <c r="BX260" i="11"/>
  <c r="BY260" i="11" s="1"/>
  <c r="EM260" i="11" s="1"/>
  <c r="AD260" i="11" s="1"/>
  <c r="BU259" i="11"/>
  <c r="AY260" i="11"/>
  <c r="BU260" i="11" s="1"/>
  <c r="CW259" i="11"/>
  <c r="CY259" i="11" s="1"/>
  <c r="EH475" i="11"/>
  <c r="EM475" i="11"/>
  <c r="AD475" i="11" s="1"/>
  <c r="ED259" i="11"/>
  <c r="EO259" i="11" s="1"/>
  <c r="EP259" i="11" s="1"/>
  <c r="EQ259" i="11" s="1"/>
  <c r="EH259" i="11"/>
  <c r="AA475" i="11"/>
  <c r="AT458" i="11"/>
  <c r="AT477" i="11"/>
  <c r="AU477" i="11" s="1"/>
  <c r="AV477" i="11" s="1"/>
  <c r="AY477" i="11" s="1"/>
  <c r="CW477" i="11" s="1"/>
  <c r="AT243" i="11"/>
  <c r="AT261" i="11"/>
  <c r="AU261" i="11" s="1"/>
  <c r="AV261" i="11" s="1"/>
  <c r="DA261" i="11" s="1"/>
  <c r="DB261" i="11" s="1"/>
  <c r="H77" i="13"/>
  <c r="Y77" i="13" s="1"/>
  <c r="Y76" i="13"/>
  <c r="I77" i="13"/>
  <c r="Z77" i="13" s="1"/>
  <c r="Z76" i="13"/>
  <c r="Z36" i="13"/>
  <c r="Y36" i="13"/>
  <c r="CW331" i="11"/>
  <c r="CY331" i="11" s="1"/>
  <c r="G90" i="13"/>
  <c r="X89" i="13"/>
  <c r="CI88" i="13"/>
  <c r="F374" i="11"/>
  <c r="AX374" i="11" s="1"/>
  <c r="BP374" i="11" s="1"/>
  <c r="M89" i="13"/>
  <c r="AD88" i="13"/>
  <c r="L89" i="13"/>
  <c r="AC88" i="13"/>
  <c r="M68" i="13"/>
  <c r="AD67" i="13"/>
  <c r="F157" i="11"/>
  <c r="AX157" i="11" s="1"/>
  <c r="BP157" i="11" s="1"/>
  <c r="CF87" i="13"/>
  <c r="L68" i="13"/>
  <c r="AC67" i="13"/>
  <c r="F89" i="13"/>
  <c r="W88" i="13"/>
  <c r="BQ331" i="11"/>
  <c r="AA331" i="11" s="1"/>
  <c r="BX332" i="11"/>
  <c r="BY332" i="11" s="1"/>
  <c r="EH332" i="11" s="1"/>
  <c r="BO118" i="11"/>
  <c r="BN119" i="11"/>
  <c r="DA332" i="11"/>
  <c r="DB332" i="11" s="1"/>
  <c r="EN332" i="11" s="1"/>
  <c r="AC28" i="13"/>
  <c r="E157" i="11"/>
  <c r="AT157" i="11" s="1"/>
  <c r="CE87" i="13"/>
  <c r="CH87" i="13"/>
  <c r="E373" i="11"/>
  <c r="AT373" i="11" s="1"/>
  <c r="B89" i="13"/>
  <c r="S88" i="13"/>
  <c r="C89" i="13"/>
  <c r="T88" i="13"/>
  <c r="F69" i="13"/>
  <c r="W68" i="13"/>
  <c r="E354" i="11"/>
  <c r="AT354" i="11" s="1"/>
  <c r="CH68" i="13"/>
  <c r="CH47" i="13"/>
  <c r="E333" i="11"/>
  <c r="AT333" i="11" s="1"/>
  <c r="AU333" i="11" s="1"/>
  <c r="AV333" i="11" s="1"/>
  <c r="DA333" i="11" s="1"/>
  <c r="DB333" i="11" s="1"/>
  <c r="AY116" i="11"/>
  <c r="DA116" i="11"/>
  <c r="DB116" i="11" s="1"/>
  <c r="BX116" i="11"/>
  <c r="BY116" i="11" s="1"/>
  <c r="E137" i="11"/>
  <c r="AT137" i="11" s="1"/>
  <c r="CE67" i="13"/>
  <c r="S28" i="13"/>
  <c r="B29" i="13"/>
  <c r="CY114" i="11"/>
  <c r="AE114" i="11"/>
  <c r="B49" i="13"/>
  <c r="S48" i="13"/>
  <c r="C49" i="13"/>
  <c r="T48" i="13"/>
  <c r="EN115" i="11"/>
  <c r="ES115" i="11"/>
  <c r="AH115" i="11" s="1"/>
  <c r="C70" i="13"/>
  <c r="T69" i="13"/>
  <c r="CE47" i="13"/>
  <c r="E117" i="11"/>
  <c r="AT117" i="11" s="1"/>
  <c r="AU117" i="11" s="1"/>
  <c r="AV117" i="11" s="1"/>
  <c r="BU115" i="11"/>
  <c r="CW115" i="11"/>
  <c r="AD30" i="13"/>
  <c r="CF67" i="13"/>
  <c r="F137" i="11"/>
  <c r="AX137" i="11" s="1"/>
  <c r="BP137" i="11" s="1"/>
  <c r="AF113" i="11"/>
  <c r="ER113" i="11"/>
  <c r="AG113" i="11" s="1"/>
  <c r="EH115" i="11"/>
  <c r="ED115" i="11"/>
  <c r="EM115" i="11"/>
  <c r="AD115" i="11" s="1"/>
  <c r="B69" i="13"/>
  <c r="S68" i="13"/>
  <c r="EI114" i="11"/>
  <c r="EJ114" i="11" s="1"/>
  <c r="EK114" i="11" s="1"/>
  <c r="EO114" i="11"/>
  <c r="EP114" i="11" s="1"/>
  <c r="EQ114" i="11" s="1"/>
  <c r="AA98" i="11"/>
  <c r="BR98" i="11"/>
  <c r="CH28" i="13"/>
  <c r="E314" i="11"/>
  <c r="AT314" i="11" s="1"/>
  <c r="T29" i="13"/>
  <c r="C30" i="13"/>
  <c r="W30" i="13"/>
  <c r="CF29" i="13"/>
  <c r="F99" i="11"/>
  <c r="AX99" i="11" s="1"/>
  <c r="BP99" i="11" s="1"/>
  <c r="BQ99" i="11" s="1"/>
  <c r="ER404" i="11"/>
  <c r="AG404" i="11" s="1"/>
  <c r="BU476" i="11"/>
  <c r="BQ476" i="11"/>
  <c r="AA476" i="11" s="1"/>
  <c r="ER186" i="11"/>
  <c r="AG186" i="11" s="1"/>
  <c r="BO262" i="11"/>
  <c r="BN263" i="11"/>
  <c r="AF475" i="11"/>
  <c r="AE476" i="11"/>
  <c r="CY476" i="11"/>
  <c r="ES476" i="11"/>
  <c r="AH476" i="11" s="1"/>
  <c r="EN476" i="11"/>
  <c r="EH476" i="11"/>
  <c r="ED476" i="11"/>
  <c r="EM476" i="11"/>
  <c r="AD476" i="11" s="1"/>
  <c r="EI475" i="11"/>
  <c r="EO475" i="11"/>
  <c r="AY189" i="11"/>
  <c r="DA189" i="11"/>
  <c r="DB189" i="11" s="1"/>
  <c r="BX189" i="11"/>
  <c r="BY189" i="11" s="1"/>
  <c r="AA259" i="11"/>
  <c r="BR259" i="11"/>
  <c r="AE405" i="11"/>
  <c r="CY405" i="11"/>
  <c r="AF405" i="11" s="1"/>
  <c r="EN188" i="11"/>
  <c r="ES188" i="11"/>
  <c r="AH188" i="11" s="1"/>
  <c r="AE187" i="11"/>
  <c r="CY187" i="11"/>
  <c r="AF187" i="11" s="1"/>
  <c r="EN406" i="11"/>
  <c r="ES406" i="11"/>
  <c r="AH406" i="11" s="1"/>
  <c r="CV404" i="11"/>
  <c r="BS404" i="11"/>
  <c r="AB404" i="11" s="1"/>
  <c r="BO411" i="11"/>
  <c r="BN412" i="11"/>
  <c r="EI187" i="11"/>
  <c r="EJ187" i="11" s="1"/>
  <c r="EK187" i="11" s="1"/>
  <c r="EO187" i="11"/>
  <c r="EP187" i="11" s="1"/>
  <c r="EQ187" i="11" s="1"/>
  <c r="BN338" i="11"/>
  <c r="BO337" i="11"/>
  <c r="EM406" i="11"/>
  <c r="AD406" i="11" s="1"/>
  <c r="ED406" i="11"/>
  <c r="EH406" i="11"/>
  <c r="EL329" i="11"/>
  <c r="AC329" i="11" s="1"/>
  <c r="AB257" i="11"/>
  <c r="EL257" i="11"/>
  <c r="AC257" i="11" s="1"/>
  <c r="AY407" i="11"/>
  <c r="BX407" i="11"/>
  <c r="BY407" i="11" s="1"/>
  <c r="DA407" i="11"/>
  <c r="DB407" i="11" s="1"/>
  <c r="EL403" i="11"/>
  <c r="AC403" i="11" s="1"/>
  <c r="AB403" i="11"/>
  <c r="CW188" i="11"/>
  <c r="BU188" i="11"/>
  <c r="BQ188" i="11"/>
  <c r="EN260" i="11"/>
  <c r="ES260" i="11"/>
  <c r="AH260" i="11" s="1"/>
  <c r="CV475" i="11"/>
  <c r="BS475" i="11"/>
  <c r="EI405" i="11"/>
  <c r="EJ405" i="11" s="1"/>
  <c r="EK405" i="11" s="1"/>
  <c r="EO405" i="11"/>
  <c r="EP405" i="11" s="1"/>
  <c r="EQ405" i="11" s="1"/>
  <c r="CV186" i="11"/>
  <c r="BS186" i="11"/>
  <c r="AB186" i="11" s="1"/>
  <c r="BN193" i="11"/>
  <c r="BO192" i="11"/>
  <c r="AB185" i="11"/>
  <c r="EL185" i="11"/>
  <c r="AC185" i="11" s="1"/>
  <c r="CW406" i="11"/>
  <c r="BU406" i="11"/>
  <c r="BQ406" i="11"/>
  <c r="BN479" i="11"/>
  <c r="BO478" i="11"/>
  <c r="AU409" i="11"/>
  <c r="AV408" i="11"/>
  <c r="AV190" i="11"/>
  <c r="AU191" i="11"/>
  <c r="AF330" i="11"/>
  <c r="AA405" i="11"/>
  <c r="BR405" i="11"/>
  <c r="EM188" i="11"/>
  <c r="AD188" i="11" s="1"/>
  <c r="ED188" i="11"/>
  <c r="EH188" i="11"/>
  <c r="AA187" i="11"/>
  <c r="BR187" i="11"/>
  <c r="CW332" i="11"/>
  <c r="BQ332" i="11"/>
  <c r="BU332" i="11"/>
  <c r="BN48" i="11"/>
  <c r="BO47" i="11"/>
  <c r="EO331" i="11" l="1"/>
  <c r="EP331" i="11" s="1"/>
  <c r="EQ331" i="11" s="1"/>
  <c r="H97" i="13"/>
  <c r="Y97" i="13" s="1"/>
  <c r="Y96" i="13"/>
  <c r="I97" i="13"/>
  <c r="Z97" i="13" s="1"/>
  <c r="Z96" i="13"/>
  <c r="EL474" i="11"/>
  <c r="AC474" i="11" s="1"/>
  <c r="CV330" i="11"/>
  <c r="CV329" i="11"/>
  <c r="EH331" i="11"/>
  <c r="EJ331" i="11" s="1"/>
  <c r="EK331" i="11" s="1"/>
  <c r="EM331" i="11"/>
  <c r="AD331" i="11" s="1"/>
  <c r="AA330" i="11"/>
  <c r="BS258" i="11"/>
  <c r="AB258" i="11" s="1"/>
  <c r="AB474" i="11"/>
  <c r="AF258" i="11"/>
  <c r="CW260" i="11"/>
  <c r="AE260" i="11" s="1"/>
  <c r="ED260" i="11"/>
  <c r="EI260" i="11" s="1"/>
  <c r="EP475" i="11"/>
  <c r="EQ475" i="11" s="1"/>
  <c r="ER475" i="11" s="1"/>
  <c r="AG475" i="11" s="1"/>
  <c r="EJ475" i="11"/>
  <c r="EK475" i="11" s="1"/>
  <c r="EN45" i="11"/>
  <c r="ES45" i="11"/>
  <c r="AH45" i="11" s="1"/>
  <c r="BX46" i="11"/>
  <c r="BY46" i="11" s="1"/>
  <c r="AY46" i="11"/>
  <c r="DA46" i="11"/>
  <c r="DB46" i="11" s="1"/>
  <c r="AU48" i="11"/>
  <c r="AV47" i="11"/>
  <c r="AE44" i="11"/>
  <c r="CY44" i="11"/>
  <c r="AF44" i="11" s="1"/>
  <c r="AB42" i="11"/>
  <c r="EL42" i="11"/>
  <c r="AC42" i="11" s="1"/>
  <c r="CV43" i="11"/>
  <c r="BS43" i="11"/>
  <c r="ER43" i="11"/>
  <c r="AG43" i="11" s="1"/>
  <c r="EO44" i="11"/>
  <c r="EP44" i="11" s="1"/>
  <c r="EQ44" i="11" s="1"/>
  <c r="EI44" i="11"/>
  <c r="EJ44" i="11" s="1"/>
  <c r="EK44" i="11" s="1"/>
  <c r="CW45" i="11"/>
  <c r="BU45" i="11"/>
  <c r="BQ45" i="11"/>
  <c r="EM45" i="11"/>
  <c r="AD45" i="11" s="1"/>
  <c r="ED45" i="11"/>
  <c r="EH45" i="11"/>
  <c r="AA44" i="11"/>
  <c r="BR44" i="11"/>
  <c r="EH260" i="11"/>
  <c r="EI259" i="11"/>
  <c r="EJ259" i="11" s="1"/>
  <c r="EK259" i="11" s="1"/>
  <c r="AE259" i="11"/>
  <c r="BX261" i="11"/>
  <c r="BY261" i="11" s="1"/>
  <c r="EM261" i="11" s="1"/>
  <c r="AD261" i="11" s="1"/>
  <c r="BQ260" i="11"/>
  <c r="BR260" i="11" s="1"/>
  <c r="DA477" i="11"/>
  <c r="DB477" i="11" s="1"/>
  <c r="ES477" i="11" s="1"/>
  <c r="AH477" i="11" s="1"/>
  <c r="BX477" i="11"/>
  <c r="BY477" i="11" s="1"/>
  <c r="AY261" i="11"/>
  <c r="BU261" i="11" s="1"/>
  <c r="AT459" i="11"/>
  <c r="AT478" i="11"/>
  <c r="AU478" i="11" s="1"/>
  <c r="AV478" i="11" s="1"/>
  <c r="AY478" i="11" s="1"/>
  <c r="CW478" i="11" s="1"/>
  <c r="AT262" i="11"/>
  <c r="AU262" i="11" s="1"/>
  <c r="AV262" i="11" s="1"/>
  <c r="AY262" i="11" s="1"/>
  <c r="AT244" i="11"/>
  <c r="AE331" i="11"/>
  <c r="Y37" i="13"/>
  <c r="Z37" i="13"/>
  <c r="BR331" i="11"/>
  <c r="CV331" i="11" s="1"/>
  <c r="F375" i="11"/>
  <c r="AX375" i="11" s="1"/>
  <c r="BP375" i="11" s="1"/>
  <c r="CI89" i="13"/>
  <c r="G91" i="13"/>
  <c r="X90" i="13"/>
  <c r="F90" i="13"/>
  <c r="W89" i="13"/>
  <c r="L69" i="13"/>
  <c r="AC68" i="13"/>
  <c r="M90" i="13"/>
  <c r="AD89" i="13"/>
  <c r="L90" i="13"/>
  <c r="AC89" i="13"/>
  <c r="CF88" i="13"/>
  <c r="F158" i="11"/>
  <c r="AX158" i="11" s="1"/>
  <c r="BP158" i="11" s="1"/>
  <c r="M69" i="13"/>
  <c r="AD68" i="13"/>
  <c r="ED332" i="11"/>
  <c r="EI332" i="11" s="1"/>
  <c r="EJ332" i="11" s="1"/>
  <c r="EK332" i="11" s="1"/>
  <c r="EM332" i="11"/>
  <c r="AD332" i="11" s="1"/>
  <c r="ES332" i="11"/>
  <c r="AH332" i="11" s="1"/>
  <c r="BX333" i="11"/>
  <c r="BY333" i="11" s="1"/>
  <c r="EH333" i="11" s="1"/>
  <c r="BO119" i="11"/>
  <c r="BN120" i="11"/>
  <c r="AY333" i="11"/>
  <c r="BQ333" i="11" s="1"/>
  <c r="AC29" i="13"/>
  <c r="C90" i="13"/>
  <c r="T89" i="13"/>
  <c r="B90" i="13"/>
  <c r="S89" i="13"/>
  <c r="E374" i="11"/>
  <c r="AT374" i="11" s="1"/>
  <c r="CH88" i="13"/>
  <c r="CE88" i="13"/>
  <c r="E158" i="11"/>
  <c r="AT158" i="11" s="1"/>
  <c r="CE68" i="13"/>
  <c r="E138" i="11"/>
  <c r="AT138" i="11" s="1"/>
  <c r="EO115" i="11"/>
  <c r="EP115" i="11" s="1"/>
  <c r="EQ115" i="11" s="1"/>
  <c r="EI115" i="11"/>
  <c r="EJ115" i="11" s="1"/>
  <c r="EK115" i="11" s="1"/>
  <c r="AD31" i="13"/>
  <c r="CE48" i="13"/>
  <c r="E118" i="11"/>
  <c r="AT118" i="11" s="1"/>
  <c r="AU118" i="11" s="1"/>
  <c r="AV118" i="11" s="1"/>
  <c r="AF114" i="11"/>
  <c r="ER114" i="11"/>
  <c r="AG114" i="11" s="1"/>
  <c r="EN116" i="11"/>
  <c r="ES116" i="11"/>
  <c r="AH116" i="11" s="1"/>
  <c r="AE115" i="11"/>
  <c r="CY115" i="11"/>
  <c r="DA117" i="11"/>
  <c r="DB117" i="11" s="1"/>
  <c r="AY117" i="11"/>
  <c r="BX117" i="11"/>
  <c r="BY117" i="11" s="1"/>
  <c r="CH69" i="13"/>
  <c r="E355" i="11"/>
  <c r="AT355" i="11" s="1"/>
  <c r="CH48" i="13"/>
  <c r="E334" i="11"/>
  <c r="AT334" i="11" s="1"/>
  <c r="AU334" i="11" s="1"/>
  <c r="AV334" i="11" s="1"/>
  <c r="BX334" i="11" s="1"/>
  <c r="BY334" i="11" s="1"/>
  <c r="BU116" i="11"/>
  <c r="CW116" i="11"/>
  <c r="C71" i="13"/>
  <c r="T70" i="13"/>
  <c r="B30" i="13"/>
  <c r="S29" i="13"/>
  <c r="CF68" i="13"/>
  <c r="F138" i="11"/>
  <c r="AX138" i="11" s="1"/>
  <c r="BP138" i="11" s="1"/>
  <c r="B70" i="13"/>
  <c r="S69" i="13"/>
  <c r="C50" i="13"/>
  <c r="T49" i="13"/>
  <c r="B50" i="13"/>
  <c r="S49" i="13"/>
  <c r="CE28" i="13"/>
  <c r="E98" i="11"/>
  <c r="AT98" i="11" s="1"/>
  <c r="EM116" i="11"/>
  <c r="AD116" i="11" s="1"/>
  <c r="EH116" i="11"/>
  <c r="ED116" i="11"/>
  <c r="F70" i="13"/>
  <c r="W69" i="13"/>
  <c r="CV98" i="11"/>
  <c r="BS98" i="11"/>
  <c r="W31" i="13"/>
  <c r="C31" i="13"/>
  <c r="T30" i="13"/>
  <c r="AA99" i="11"/>
  <c r="BR99" i="11"/>
  <c r="CF30" i="13"/>
  <c r="F100" i="11"/>
  <c r="AX100" i="11" s="1"/>
  <c r="BP100" i="11" s="1"/>
  <c r="BQ100" i="11" s="1"/>
  <c r="CH29" i="13"/>
  <c r="E315" i="11"/>
  <c r="AT315" i="11" s="1"/>
  <c r="BR476" i="11"/>
  <c r="CV476" i="11" s="1"/>
  <c r="ER405" i="11"/>
  <c r="AG405" i="11" s="1"/>
  <c r="BU477" i="11"/>
  <c r="BQ477" i="11"/>
  <c r="AA477" i="11" s="1"/>
  <c r="ER187" i="11"/>
  <c r="AG187" i="11" s="1"/>
  <c r="EM477" i="11"/>
  <c r="AD477" i="11" s="1"/>
  <c r="EH477" i="11"/>
  <c r="ED477" i="11"/>
  <c r="EI476" i="11"/>
  <c r="EJ476" i="11" s="1"/>
  <c r="EK476" i="11" s="1"/>
  <c r="EO476" i="11"/>
  <c r="EP476" i="11" s="1"/>
  <c r="EQ476" i="11" s="1"/>
  <c r="ER476" i="11" s="1"/>
  <c r="AG476" i="11" s="1"/>
  <c r="AE477" i="11"/>
  <c r="CY477" i="11"/>
  <c r="AF477" i="11" s="1"/>
  <c r="EL404" i="11"/>
  <c r="AC404" i="11" s="1"/>
  <c r="BN264" i="11"/>
  <c r="BO263" i="11"/>
  <c r="AF476" i="11"/>
  <c r="ED407" i="11"/>
  <c r="EH407" i="11"/>
  <c r="EM407" i="11"/>
  <c r="AD407" i="11" s="1"/>
  <c r="ES333" i="11"/>
  <c r="AH333" i="11" s="1"/>
  <c r="EN333" i="11"/>
  <c r="AE332" i="11"/>
  <c r="CY332" i="11"/>
  <c r="AF332" i="11" s="1"/>
  <c r="CV405" i="11"/>
  <c r="BS405" i="11"/>
  <c r="AB405" i="11" s="1"/>
  <c r="AU410" i="11"/>
  <c r="AV409" i="11"/>
  <c r="EL186" i="11"/>
  <c r="AC186" i="11" s="1"/>
  <c r="AE188" i="11"/>
  <c r="CY188" i="11"/>
  <c r="AF188" i="11" s="1"/>
  <c r="AF259" i="11"/>
  <c r="ER259" i="11"/>
  <c r="AG259" i="11" s="1"/>
  <c r="BO412" i="11"/>
  <c r="BN413" i="11"/>
  <c r="CV259" i="11"/>
  <c r="BS259" i="11"/>
  <c r="EL330" i="11"/>
  <c r="AC330" i="11" s="1"/>
  <c r="AF331" i="11"/>
  <c r="ER331" i="11"/>
  <c r="AG331" i="11" s="1"/>
  <c r="AU192" i="11"/>
  <c r="AV191" i="11"/>
  <c r="AA406" i="11"/>
  <c r="BR406" i="11"/>
  <c r="BU407" i="11"/>
  <c r="CW407" i="11"/>
  <c r="BQ407" i="11"/>
  <c r="EO406" i="11"/>
  <c r="EP406" i="11" s="1"/>
  <c r="EQ406" i="11" s="1"/>
  <c r="EI406" i="11"/>
  <c r="EJ406" i="11" s="1"/>
  <c r="EK406" i="11" s="1"/>
  <c r="CW189" i="11"/>
  <c r="BQ189" i="11"/>
  <c r="BU189" i="11"/>
  <c r="EO188" i="11"/>
  <c r="EP188" i="11" s="1"/>
  <c r="EQ188" i="11" s="1"/>
  <c r="EI188" i="11"/>
  <c r="EJ188" i="11" s="1"/>
  <c r="EK188" i="11" s="1"/>
  <c r="BX190" i="11"/>
  <c r="BY190" i="11" s="1"/>
  <c r="DA190" i="11"/>
  <c r="DB190" i="11" s="1"/>
  <c r="AY190" i="11"/>
  <c r="BN480" i="11"/>
  <c r="BO479" i="11"/>
  <c r="AB475" i="11"/>
  <c r="EL475" i="11"/>
  <c r="AC475" i="11" s="1"/>
  <c r="AA188" i="11"/>
  <c r="BR188" i="11"/>
  <c r="ES261" i="11"/>
  <c r="AH261" i="11" s="1"/>
  <c r="EN261" i="11"/>
  <c r="EN189" i="11"/>
  <c r="ES189" i="11"/>
  <c r="AH189" i="11" s="1"/>
  <c r="AA332" i="11"/>
  <c r="BR332" i="11"/>
  <c r="CV187" i="11"/>
  <c r="BS187" i="11"/>
  <c r="AB187" i="11" s="1"/>
  <c r="BX408" i="11"/>
  <c r="BY408" i="11" s="1"/>
  <c r="DA408" i="11"/>
  <c r="DB408" i="11" s="1"/>
  <c r="AY408" i="11"/>
  <c r="AE406" i="11"/>
  <c r="CY406" i="11"/>
  <c r="AF406" i="11" s="1"/>
  <c r="BN194" i="11"/>
  <c r="BO193" i="11"/>
  <c r="ES407" i="11"/>
  <c r="AH407" i="11" s="1"/>
  <c r="EN407" i="11"/>
  <c r="BN339" i="11"/>
  <c r="BO338" i="11"/>
  <c r="ED189" i="11"/>
  <c r="EH189" i="11"/>
  <c r="EM189" i="11"/>
  <c r="AD189" i="11" s="1"/>
  <c r="BN49" i="11"/>
  <c r="BO48" i="11"/>
  <c r="EL258" i="11" l="1"/>
  <c r="AC258" i="11" s="1"/>
  <c r="CY260" i="11"/>
  <c r="AF260" i="11" s="1"/>
  <c r="EJ260" i="11"/>
  <c r="EK260" i="11" s="1"/>
  <c r="EO260" i="11"/>
  <c r="EP260" i="11" s="1"/>
  <c r="EQ260" i="11" s="1"/>
  <c r="ER44" i="11"/>
  <c r="AG44" i="11" s="1"/>
  <c r="BX47" i="11"/>
  <c r="BY47" i="11" s="1"/>
  <c r="DA47" i="11"/>
  <c r="DB47" i="11" s="1"/>
  <c r="AY47" i="11"/>
  <c r="AV48" i="11"/>
  <c r="AU49" i="11"/>
  <c r="EN46" i="11"/>
  <c r="ES46" i="11"/>
  <c r="AH46" i="11" s="1"/>
  <c r="CW46" i="11"/>
  <c r="BU46" i="11"/>
  <c r="BQ46" i="11"/>
  <c r="AA45" i="11"/>
  <c r="BR45" i="11"/>
  <c r="EH46" i="11"/>
  <c r="EM46" i="11"/>
  <c r="AD46" i="11" s="1"/>
  <c r="ED46" i="11"/>
  <c r="BS44" i="11"/>
  <c r="CV44" i="11"/>
  <c r="EI45" i="11"/>
  <c r="EJ45" i="11" s="1"/>
  <c r="EK45" i="11" s="1"/>
  <c r="EO45" i="11"/>
  <c r="EP45" i="11" s="1"/>
  <c r="EQ45" i="11" s="1"/>
  <c r="AB43" i="11"/>
  <c r="EL43" i="11"/>
  <c r="AC43" i="11" s="1"/>
  <c r="AE45" i="11"/>
  <c r="CY45" i="11"/>
  <c r="AF45" i="11" s="1"/>
  <c r="EL405" i="11"/>
  <c r="AC405" i="11" s="1"/>
  <c r="ED261" i="11"/>
  <c r="EO261" i="11" s="1"/>
  <c r="EP261" i="11" s="1"/>
  <c r="EQ261" i="11" s="1"/>
  <c r="EH261" i="11"/>
  <c r="EN477" i="11"/>
  <c r="AA260" i="11"/>
  <c r="CW261" i="11"/>
  <c r="AE261" i="11" s="1"/>
  <c r="BQ261" i="11"/>
  <c r="AA261" i="11" s="1"/>
  <c r="BR477" i="11"/>
  <c r="BS477" i="11" s="1"/>
  <c r="BX262" i="11"/>
  <c r="BY262" i="11" s="1"/>
  <c r="EM262" i="11" s="1"/>
  <c r="AD262" i="11" s="1"/>
  <c r="DA478" i="11"/>
  <c r="DB478" i="11" s="1"/>
  <c r="ES478" i="11" s="1"/>
  <c r="AH478" i="11" s="1"/>
  <c r="BX478" i="11"/>
  <c r="BY478" i="11" s="1"/>
  <c r="EH478" i="11" s="1"/>
  <c r="DA262" i="11"/>
  <c r="DB262" i="11" s="1"/>
  <c r="EN262" i="11" s="1"/>
  <c r="AT479" i="11"/>
  <c r="AU479" i="11" s="1"/>
  <c r="AV479" i="11" s="1"/>
  <c r="DA479" i="11" s="1"/>
  <c r="DB479" i="11" s="1"/>
  <c r="AT460" i="11"/>
  <c r="BS476" i="11"/>
  <c r="EL476" i="11" s="1"/>
  <c r="AC476" i="11" s="1"/>
  <c r="AT263" i="11"/>
  <c r="AU263" i="11" s="1"/>
  <c r="AV263" i="11" s="1"/>
  <c r="BX263" i="11" s="1"/>
  <c r="BY263" i="11" s="1"/>
  <c r="AT245" i="11"/>
  <c r="BQ478" i="11"/>
  <c r="BR478" i="11" s="1"/>
  <c r="BU478" i="11"/>
  <c r="ER188" i="11"/>
  <c r="AG188" i="11" s="1"/>
  <c r="Z38" i="13"/>
  <c r="Y38" i="13"/>
  <c r="BS331" i="11"/>
  <c r="AB331" i="11" s="1"/>
  <c r="CI90" i="13"/>
  <c r="F376" i="11"/>
  <c r="AX376" i="11" s="1"/>
  <c r="BP376" i="11" s="1"/>
  <c r="G92" i="13"/>
  <c r="X91" i="13"/>
  <c r="M91" i="13"/>
  <c r="AD90" i="13"/>
  <c r="L70" i="13"/>
  <c r="AC69" i="13"/>
  <c r="M70" i="13"/>
  <c r="AD69" i="13"/>
  <c r="EO332" i="11"/>
  <c r="EP332" i="11" s="1"/>
  <c r="EQ332" i="11" s="1"/>
  <c r="ER332" i="11" s="1"/>
  <c r="AG332" i="11" s="1"/>
  <c r="CF89" i="13"/>
  <c r="F159" i="11"/>
  <c r="AX159" i="11" s="1"/>
  <c r="BP159" i="11" s="1"/>
  <c r="L91" i="13"/>
  <c r="AC90" i="13"/>
  <c r="F91" i="13"/>
  <c r="W90" i="13"/>
  <c r="EM333" i="11"/>
  <c r="AD333" i="11" s="1"/>
  <c r="BU333" i="11"/>
  <c r="CW333" i="11"/>
  <c r="AE333" i="11" s="1"/>
  <c r="BN121" i="11"/>
  <c r="BO120" i="11"/>
  <c r="ED333" i="11"/>
  <c r="EO333" i="11" s="1"/>
  <c r="EP333" i="11" s="1"/>
  <c r="EQ333" i="11" s="1"/>
  <c r="DA334" i="11"/>
  <c r="DB334" i="11" s="1"/>
  <c r="ES334" i="11" s="1"/>
  <c r="AH334" i="11" s="1"/>
  <c r="AY334" i="11"/>
  <c r="BQ334" i="11" s="1"/>
  <c r="AC30" i="13"/>
  <c r="CE89" i="13"/>
  <c r="E159" i="11"/>
  <c r="AT159" i="11" s="1"/>
  <c r="E375" i="11"/>
  <c r="AT375" i="11" s="1"/>
  <c r="CH89" i="13"/>
  <c r="B91" i="13"/>
  <c r="S90" i="13"/>
  <c r="C91" i="13"/>
  <c r="T90" i="13"/>
  <c r="B51" i="13"/>
  <c r="S50" i="13"/>
  <c r="C51" i="13"/>
  <c r="T50" i="13"/>
  <c r="CW117" i="11"/>
  <c r="BU117" i="11"/>
  <c r="CE69" i="13"/>
  <c r="E139" i="11"/>
  <c r="AT139" i="11" s="1"/>
  <c r="CE29" i="13"/>
  <c r="E99" i="11"/>
  <c r="AT99" i="11" s="1"/>
  <c r="EN117" i="11"/>
  <c r="ES117" i="11"/>
  <c r="AH117" i="11" s="1"/>
  <c r="BX118" i="11"/>
  <c r="BY118" i="11" s="1"/>
  <c r="DA118" i="11"/>
  <c r="DB118" i="11" s="1"/>
  <c r="AY118" i="11"/>
  <c r="AD32" i="13"/>
  <c r="CF69" i="13"/>
  <c r="F139" i="11"/>
  <c r="AX139" i="11" s="1"/>
  <c r="BP139" i="11" s="1"/>
  <c r="CH70" i="13"/>
  <c r="E356" i="11"/>
  <c r="AT356" i="11" s="1"/>
  <c r="AE116" i="11"/>
  <c r="CY116" i="11"/>
  <c r="ER115" i="11"/>
  <c r="AG115" i="11" s="1"/>
  <c r="AF115" i="11"/>
  <c r="F71" i="13"/>
  <c r="W70" i="13"/>
  <c r="EO116" i="11"/>
  <c r="EP116" i="11" s="1"/>
  <c r="EQ116" i="11" s="1"/>
  <c r="EI116" i="11"/>
  <c r="EJ116" i="11" s="1"/>
  <c r="EK116" i="11" s="1"/>
  <c r="E119" i="11"/>
  <c r="AT119" i="11" s="1"/>
  <c r="AU119" i="11" s="1"/>
  <c r="AV119" i="11" s="1"/>
  <c r="CE49" i="13"/>
  <c r="E335" i="11"/>
  <c r="AT335" i="11" s="1"/>
  <c r="AU335" i="11" s="1"/>
  <c r="AV335" i="11" s="1"/>
  <c r="DA335" i="11" s="1"/>
  <c r="DB335" i="11" s="1"/>
  <c r="CH49" i="13"/>
  <c r="B71" i="13"/>
  <c r="S70" i="13"/>
  <c r="S30" i="13"/>
  <c r="B31" i="13"/>
  <c r="C72" i="13"/>
  <c r="T71" i="13"/>
  <c r="EH117" i="11"/>
  <c r="EM117" i="11"/>
  <c r="AD117" i="11" s="1"/>
  <c r="ED117" i="11"/>
  <c r="AA100" i="11"/>
  <c r="BR100" i="11"/>
  <c r="CF31" i="13"/>
  <c r="F101" i="11"/>
  <c r="AX101" i="11" s="1"/>
  <c r="BP101" i="11" s="1"/>
  <c r="BQ101" i="11" s="1"/>
  <c r="CV99" i="11"/>
  <c r="BS99" i="11"/>
  <c r="CH30" i="13"/>
  <c r="E316" i="11"/>
  <c r="AT316" i="11" s="1"/>
  <c r="W32" i="13"/>
  <c r="EL98" i="11"/>
  <c r="AC98" i="11" s="1"/>
  <c r="AB98" i="11"/>
  <c r="T31" i="13"/>
  <c r="C32" i="13"/>
  <c r="EL187" i="11"/>
  <c r="AC187" i="11" s="1"/>
  <c r="CY478" i="11"/>
  <c r="AF478" i="11" s="1"/>
  <c r="AE478" i="11"/>
  <c r="EO477" i="11"/>
  <c r="EI477" i="11"/>
  <c r="EJ477" i="11" s="1"/>
  <c r="EK477" i="11" s="1"/>
  <c r="BN265" i="11"/>
  <c r="BO264" i="11"/>
  <c r="EN478" i="11"/>
  <c r="ED190" i="11"/>
  <c r="EH190" i="11"/>
  <c r="EM190" i="11"/>
  <c r="AD190" i="11" s="1"/>
  <c r="EH334" i="11"/>
  <c r="EM334" i="11"/>
  <c r="AD334" i="11" s="1"/>
  <c r="ED334" i="11"/>
  <c r="ES408" i="11"/>
  <c r="AH408" i="11" s="1"/>
  <c r="EN408" i="11"/>
  <c r="EI189" i="11"/>
  <c r="EJ189" i="11" s="1"/>
  <c r="EK189" i="11" s="1"/>
  <c r="EO189" i="11"/>
  <c r="EP189" i="11" s="1"/>
  <c r="EQ189" i="11" s="1"/>
  <c r="BO339" i="11"/>
  <c r="BN340" i="11"/>
  <c r="CV188" i="11"/>
  <c r="BS188" i="11"/>
  <c r="AB188" i="11" s="1"/>
  <c r="AA189" i="11"/>
  <c r="BR189" i="11"/>
  <c r="AE407" i="11"/>
  <c r="CY407" i="11"/>
  <c r="AY409" i="11"/>
  <c r="BX409" i="11"/>
  <c r="BY409" i="11" s="1"/>
  <c r="DA409" i="11"/>
  <c r="DB409" i="11" s="1"/>
  <c r="CW408" i="11"/>
  <c r="BQ408" i="11"/>
  <c r="BU408" i="11"/>
  <c r="ED408" i="11"/>
  <c r="EH408" i="11"/>
  <c r="EM408" i="11"/>
  <c r="AD408" i="11" s="1"/>
  <c r="BN481" i="11"/>
  <c r="BO480" i="11"/>
  <c r="AE189" i="11"/>
  <c r="CY189" i="11"/>
  <c r="CV406" i="11"/>
  <c r="BS406" i="11"/>
  <c r="BX191" i="11"/>
  <c r="BY191" i="11" s="1"/>
  <c r="AY191" i="11"/>
  <c r="DA191" i="11"/>
  <c r="DB191" i="11" s="1"/>
  <c r="BN414" i="11"/>
  <c r="BO413" i="11"/>
  <c r="AV410" i="11"/>
  <c r="AU411" i="11"/>
  <c r="BO194" i="11"/>
  <c r="BN195" i="11"/>
  <c r="CV332" i="11"/>
  <c r="BS332" i="11"/>
  <c r="CW190" i="11"/>
  <c r="BU190" i="11"/>
  <c r="BQ190" i="11"/>
  <c r="AA333" i="11"/>
  <c r="BR333" i="11"/>
  <c r="AU193" i="11"/>
  <c r="AV192" i="11"/>
  <c r="CV260" i="11"/>
  <c r="BS260" i="11"/>
  <c r="EN190" i="11"/>
  <c r="ES190" i="11"/>
  <c r="AH190" i="11" s="1"/>
  <c r="ER406" i="11"/>
  <c r="AG406" i="11" s="1"/>
  <c r="AA407" i="11"/>
  <c r="BR407" i="11"/>
  <c r="AB259" i="11"/>
  <c r="EL259" i="11"/>
  <c r="AC259" i="11" s="1"/>
  <c r="CW262" i="11"/>
  <c r="BQ262" i="11"/>
  <c r="BU262" i="11"/>
  <c r="EO407" i="11"/>
  <c r="EP407" i="11" s="1"/>
  <c r="EQ407" i="11" s="1"/>
  <c r="EI407" i="11"/>
  <c r="EJ407" i="11" s="1"/>
  <c r="EK407" i="11" s="1"/>
  <c r="BN50" i="11"/>
  <c r="BO49" i="11"/>
  <c r="ER260" i="11" l="1"/>
  <c r="AG260" i="11" s="1"/>
  <c r="EI261" i="11"/>
  <c r="EJ261" i="11" s="1"/>
  <c r="EK261" i="11" s="1"/>
  <c r="EP477" i="11"/>
  <c r="EQ477" i="11" s="1"/>
  <c r="ER477" i="11" s="1"/>
  <c r="AG477" i="11" s="1"/>
  <c r="CY46" i="11"/>
  <c r="AF46" i="11" s="1"/>
  <c r="AE46" i="11"/>
  <c r="EI46" i="11"/>
  <c r="EJ46" i="11" s="1"/>
  <c r="EK46" i="11" s="1"/>
  <c r="EO46" i="11"/>
  <c r="EP46" i="11" s="1"/>
  <c r="EQ46" i="11" s="1"/>
  <c r="ER45" i="11"/>
  <c r="AG45" i="11" s="1"/>
  <c r="CW47" i="11"/>
  <c r="BU47" i="11"/>
  <c r="BQ47" i="11"/>
  <c r="AB44" i="11"/>
  <c r="EL44" i="11"/>
  <c r="AC44" i="11" s="1"/>
  <c r="DA48" i="11"/>
  <c r="DB48" i="11" s="1"/>
  <c r="BX48" i="11"/>
  <c r="BY48" i="11" s="1"/>
  <c r="AY48" i="11"/>
  <c r="AA46" i="11"/>
  <c r="BR46" i="11"/>
  <c r="EN47" i="11"/>
  <c r="ES47" i="11"/>
  <c r="AH47" i="11" s="1"/>
  <c r="AV49" i="11"/>
  <c r="AU50" i="11"/>
  <c r="BS45" i="11"/>
  <c r="CV45" i="11"/>
  <c r="EH47" i="11"/>
  <c r="ED47" i="11"/>
  <c r="EM47" i="11"/>
  <c r="AD47" i="11" s="1"/>
  <c r="CY261" i="11"/>
  <c r="AF261" i="11" s="1"/>
  <c r="BR261" i="11"/>
  <c r="BS261" i="11" s="1"/>
  <c r="CV477" i="11"/>
  <c r="AB476" i="11"/>
  <c r="EM478" i="11"/>
  <c r="AD478" i="11" s="1"/>
  <c r="BX479" i="11"/>
  <c r="BY479" i="11" s="1"/>
  <c r="EM479" i="11" s="1"/>
  <c r="AD479" i="11" s="1"/>
  <c r="ED262" i="11"/>
  <c r="EI262" i="11" s="1"/>
  <c r="EH262" i="11"/>
  <c r="AY263" i="11"/>
  <c r="BU263" i="11" s="1"/>
  <c r="DA263" i="11"/>
  <c r="DB263" i="11" s="1"/>
  <c r="EN263" i="11" s="1"/>
  <c r="ES262" i="11"/>
  <c r="AH262" i="11" s="1"/>
  <c r="AA478" i="11"/>
  <c r="ED478" i="11"/>
  <c r="EO478" i="11" s="1"/>
  <c r="EP478" i="11" s="1"/>
  <c r="EQ478" i="11" s="1"/>
  <c r="ER478" i="11" s="1"/>
  <c r="AG478" i="11" s="1"/>
  <c r="AY479" i="11"/>
  <c r="CW479" i="11" s="1"/>
  <c r="CY479" i="11" s="1"/>
  <c r="AT480" i="11"/>
  <c r="AU480" i="11" s="1"/>
  <c r="AV480" i="11" s="1"/>
  <c r="BX480" i="11" s="1"/>
  <c r="BY480" i="11" s="1"/>
  <c r="AT461" i="11"/>
  <c r="AT246" i="11"/>
  <c r="AT264" i="11"/>
  <c r="AU264" i="11" s="1"/>
  <c r="AV264" i="11" s="1"/>
  <c r="DA264" i="11" s="1"/>
  <c r="DB264" i="11" s="1"/>
  <c r="EL331" i="11"/>
  <c r="AC331" i="11" s="1"/>
  <c r="AY335" i="11"/>
  <c r="CW335" i="11" s="1"/>
  <c r="Y39" i="13"/>
  <c r="Z39" i="13"/>
  <c r="EN334" i="11"/>
  <c r="CY333" i="11"/>
  <c r="AF333" i="11" s="1"/>
  <c r="F377" i="11"/>
  <c r="AX377" i="11" s="1"/>
  <c r="BP377" i="11" s="1"/>
  <c r="CI91" i="13"/>
  <c r="G93" i="13"/>
  <c r="X92" i="13"/>
  <c r="L92" i="13"/>
  <c r="AC91" i="13"/>
  <c r="L71" i="13"/>
  <c r="AC70" i="13"/>
  <c r="CF90" i="13"/>
  <c r="F160" i="11"/>
  <c r="AX160" i="11" s="1"/>
  <c r="BP160" i="11" s="1"/>
  <c r="M92" i="13"/>
  <c r="AD91" i="13"/>
  <c r="F92" i="13"/>
  <c r="W91" i="13"/>
  <c r="M71" i="13"/>
  <c r="AD70" i="13"/>
  <c r="CW334" i="11"/>
  <c r="AE334" i="11" s="1"/>
  <c r="EI333" i="11"/>
  <c r="EJ333" i="11" s="1"/>
  <c r="EK333" i="11" s="1"/>
  <c r="BN122" i="11"/>
  <c r="BO121" i="11"/>
  <c r="BU334" i="11"/>
  <c r="AC31" i="13"/>
  <c r="C92" i="13"/>
  <c r="T91" i="13"/>
  <c r="B92" i="13"/>
  <c r="S91" i="13"/>
  <c r="E376" i="11"/>
  <c r="AT376" i="11" s="1"/>
  <c r="CH90" i="13"/>
  <c r="CE90" i="13"/>
  <c r="E160" i="11"/>
  <c r="AT160" i="11" s="1"/>
  <c r="BX335" i="11"/>
  <c r="BY335" i="11" s="1"/>
  <c r="ED335" i="11" s="1"/>
  <c r="ED118" i="11"/>
  <c r="EM118" i="11"/>
  <c r="AD118" i="11" s="1"/>
  <c r="EH118" i="11"/>
  <c r="F72" i="13"/>
  <c r="W71" i="13"/>
  <c r="AD33" i="13"/>
  <c r="CW118" i="11"/>
  <c r="BU118" i="11"/>
  <c r="CE50" i="13"/>
  <c r="E120" i="11"/>
  <c r="AT120" i="11" s="1"/>
  <c r="AU120" i="11" s="1"/>
  <c r="AV120" i="11" s="1"/>
  <c r="EI117" i="11"/>
  <c r="EJ117" i="11" s="1"/>
  <c r="EK117" i="11" s="1"/>
  <c r="EO117" i="11"/>
  <c r="EP117" i="11" s="1"/>
  <c r="EQ117" i="11" s="1"/>
  <c r="C73" i="13"/>
  <c r="T72" i="13"/>
  <c r="B32" i="13"/>
  <c r="S31" i="13"/>
  <c r="B72" i="13"/>
  <c r="S71" i="13"/>
  <c r="AF116" i="11"/>
  <c r="ER116" i="11"/>
  <c r="AG116" i="11" s="1"/>
  <c r="EN118" i="11"/>
  <c r="ES118" i="11"/>
  <c r="AH118" i="11" s="1"/>
  <c r="E357" i="11"/>
  <c r="AT357" i="11" s="1"/>
  <c r="CH71" i="13"/>
  <c r="CE70" i="13"/>
  <c r="E140" i="11"/>
  <c r="AT140" i="11" s="1"/>
  <c r="AY119" i="11"/>
  <c r="DA119" i="11"/>
  <c r="DB119" i="11" s="1"/>
  <c r="BX119" i="11"/>
  <c r="BY119" i="11" s="1"/>
  <c r="AE117" i="11"/>
  <c r="CY117" i="11"/>
  <c r="E336" i="11"/>
  <c r="AT336" i="11" s="1"/>
  <c r="AU336" i="11" s="1"/>
  <c r="AV336" i="11" s="1"/>
  <c r="DA336" i="11" s="1"/>
  <c r="DB336" i="11" s="1"/>
  <c r="CH50" i="13"/>
  <c r="CE30" i="13"/>
  <c r="E100" i="11"/>
  <c r="AT100" i="11" s="1"/>
  <c r="CF70" i="13"/>
  <c r="F140" i="11"/>
  <c r="AX140" i="11" s="1"/>
  <c r="BP140" i="11" s="1"/>
  <c r="C52" i="13"/>
  <c r="T51" i="13"/>
  <c r="B52" i="13"/>
  <c r="S51" i="13"/>
  <c r="W33" i="13"/>
  <c r="AB99" i="11"/>
  <c r="EL99" i="11"/>
  <c r="AC99" i="11" s="1"/>
  <c r="CH31" i="13"/>
  <c r="E317" i="11"/>
  <c r="AT317" i="11" s="1"/>
  <c r="AA101" i="11"/>
  <c r="BR101" i="11"/>
  <c r="CV100" i="11"/>
  <c r="BS100" i="11"/>
  <c r="C33" i="13"/>
  <c r="T32" i="13"/>
  <c r="CF32" i="13"/>
  <c r="F102" i="11"/>
  <c r="AX102" i="11" s="1"/>
  <c r="BP102" i="11" s="1"/>
  <c r="BQ102" i="11" s="1"/>
  <c r="BU479" i="11"/>
  <c r="BO265" i="11"/>
  <c r="BN266" i="11"/>
  <c r="ES479" i="11"/>
  <c r="AH479" i="11" s="1"/>
  <c r="EN479" i="11"/>
  <c r="AY480" i="11"/>
  <c r="CW480" i="11" s="1"/>
  <c r="EM191" i="11"/>
  <c r="AD191" i="11" s="1"/>
  <c r="ED191" i="11"/>
  <c r="EH191" i="11"/>
  <c r="AE262" i="11"/>
  <c r="CY262" i="11"/>
  <c r="CV333" i="11"/>
  <c r="BS333" i="11"/>
  <c r="AA190" i="11"/>
  <c r="BR190" i="11"/>
  <c r="CW191" i="11"/>
  <c r="BQ191" i="11"/>
  <c r="BU191" i="11"/>
  <c r="CW409" i="11"/>
  <c r="BU409" i="11"/>
  <c r="BQ409" i="11"/>
  <c r="AA334" i="11"/>
  <c r="BR334" i="11"/>
  <c r="CV189" i="11"/>
  <c r="BS189" i="11"/>
  <c r="EL188" i="11"/>
  <c r="AC188" i="11" s="1"/>
  <c r="CV478" i="11"/>
  <c r="BS478" i="11"/>
  <c r="AB332" i="11"/>
  <c r="EL332" i="11"/>
  <c r="AC332" i="11" s="1"/>
  <c r="AU412" i="11"/>
  <c r="AV411" i="11"/>
  <c r="EN335" i="11"/>
  <c r="ES335" i="11"/>
  <c r="AH335" i="11" s="1"/>
  <c r="AA408" i="11"/>
  <c r="BR408" i="11"/>
  <c r="BO340" i="11"/>
  <c r="BN341" i="11"/>
  <c r="AB260" i="11"/>
  <c r="EL260" i="11"/>
  <c r="AC260" i="11" s="1"/>
  <c r="DA192" i="11"/>
  <c r="DB192" i="11" s="1"/>
  <c r="AY192" i="11"/>
  <c r="BX192" i="11"/>
  <c r="BY192" i="11" s="1"/>
  <c r="AE190" i="11"/>
  <c r="CY190" i="11"/>
  <c r="DA410" i="11"/>
  <c r="DB410" i="11" s="1"/>
  <c r="AY410" i="11"/>
  <c r="BX410" i="11"/>
  <c r="BY410" i="11" s="1"/>
  <c r="BO414" i="11"/>
  <c r="BN415" i="11"/>
  <c r="BO481" i="11"/>
  <c r="BN482" i="11"/>
  <c r="AE408" i="11"/>
  <c r="CY408" i="11"/>
  <c r="EN409" i="11"/>
  <c r="ES409" i="11"/>
  <c r="AH409" i="11" s="1"/>
  <c r="ED263" i="11"/>
  <c r="EH263" i="11"/>
  <c r="EM263" i="11"/>
  <c r="AD263" i="11" s="1"/>
  <c r="EO334" i="11"/>
  <c r="EI334" i="11"/>
  <c r="EJ334" i="11" s="1"/>
  <c r="EK334" i="11" s="1"/>
  <c r="AA262" i="11"/>
  <c r="BR262" i="11"/>
  <c r="CV407" i="11"/>
  <c r="BS407" i="11"/>
  <c r="AV193" i="11"/>
  <c r="AU194" i="11"/>
  <c r="AB477" i="11"/>
  <c r="EL477" i="11"/>
  <c r="AC477" i="11" s="1"/>
  <c r="BN196" i="11"/>
  <c r="BO195" i="11"/>
  <c r="ES191" i="11"/>
  <c r="AH191" i="11" s="1"/>
  <c r="EN191" i="11"/>
  <c r="EL406" i="11"/>
  <c r="AC406" i="11" s="1"/>
  <c r="AB406" i="11"/>
  <c r="AF189" i="11"/>
  <c r="ER189" i="11"/>
  <c r="AG189" i="11" s="1"/>
  <c r="EO408" i="11"/>
  <c r="EP408" i="11" s="1"/>
  <c r="EQ408" i="11" s="1"/>
  <c r="EI408" i="11"/>
  <c r="EJ408" i="11" s="1"/>
  <c r="EK408" i="11" s="1"/>
  <c r="EH409" i="11"/>
  <c r="EM409" i="11"/>
  <c r="AD409" i="11" s="1"/>
  <c r="ED409" i="11"/>
  <c r="AF407" i="11"/>
  <c r="ER407" i="11"/>
  <c r="AG407" i="11" s="1"/>
  <c r="EI190" i="11"/>
  <c r="EJ190" i="11" s="1"/>
  <c r="EK190" i="11" s="1"/>
  <c r="EO190" i="11"/>
  <c r="EP190" i="11" s="1"/>
  <c r="EQ190" i="11" s="1"/>
  <c r="BN51" i="11"/>
  <c r="BO50" i="11"/>
  <c r="CV261" i="11" l="1"/>
  <c r="ER46" i="11"/>
  <c r="AG46" i="11" s="1"/>
  <c r="CW263" i="11"/>
  <c r="AE263" i="11" s="1"/>
  <c r="ER261" i="11"/>
  <c r="AG261" i="11" s="1"/>
  <c r="EI478" i="11"/>
  <c r="EJ478" i="11" s="1"/>
  <c r="EK478" i="11" s="1"/>
  <c r="DA480" i="11"/>
  <c r="DB480" i="11" s="1"/>
  <c r="EP334" i="11"/>
  <c r="EQ334" i="11" s="1"/>
  <c r="AA47" i="11"/>
  <c r="BR47" i="11"/>
  <c r="EI47" i="11"/>
  <c r="EJ47" i="11" s="1"/>
  <c r="EK47" i="11" s="1"/>
  <c r="EO47" i="11"/>
  <c r="EP47" i="11" s="1"/>
  <c r="EQ47" i="11" s="1"/>
  <c r="BS46" i="11"/>
  <c r="CV46" i="11"/>
  <c r="CY47" i="11"/>
  <c r="AF47" i="11" s="1"/>
  <c r="AE47" i="11"/>
  <c r="AU51" i="11"/>
  <c r="AV50" i="11"/>
  <c r="EN48" i="11"/>
  <c r="ES48" i="11"/>
  <c r="AH48" i="11" s="1"/>
  <c r="CW48" i="11"/>
  <c r="BU48" i="11"/>
  <c r="BQ48" i="11"/>
  <c r="EH48" i="11"/>
  <c r="EM48" i="11"/>
  <c r="AD48" i="11" s="1"/>
  <c r="ED48" i="11"/>
  <c r="DA49" i="11"/>
  <c r="DB49" i="11" s="1"/>
  <c r="AY49" i="11"/>
  <c r="BX49" i="11"/>
  <c r="BY49" i="11" s="1"/>
  <c r="AB45" i="11"/>
  <c r="EL45" i="11"/>
  <c r="AC45" i="11" s="1"/>
  <c r="EJ262" i="11"/>
  <c r="EK262" i="11" s="1"/>
  <c r="BU335" i="11"/>
  <c r="EO262" i="11"/>
  <c r="EP262" i="11" s="1"/>
  <c r="EQ262" i="11" s="1"/>
  <c r="ER262" i="11" s="1"/>
  <c r="AG262" i="11" s="1"/>
  <c r="AE479" i="11"/>
  <c r="ED479" i="11"/>
  <c r="EI479" i="11" s="1"/>
  <c r="EH479" i="11"/>
  <c r="BQ479" i="11"/>
  <c r="BR479" i="11" s="1"/>
  <c r="CV479" i="11" s="1"/>
  <c r="ES263" i="11"/>
  <c r="AH263" i="11" s="1"/>
  <c r="BQ263" i="11"/>
  <c r="BR263" i="11" s="1"/>
  <c r="AT481" i="11"/>
  <c r="AU481" i="11" s="1"/>
  <c r="AV481" i="11" s="1"/>
  <c r="BX481" i="11" s="1"/>
  <c r="BY481" i="11" s="1"/>
  <c r="AT462" i="11"/>
  <c r="AT265" i="11"/>
  <c r="AU265" i="11" s="1"/>
  <c r="AV265" i="11" s="1"/>
  <c r="AY265" i="11" s="1"/>
  <c r="BX264" i="11"/>
  <c r="BY264" i="11" s="1"/>
  <c r="ED264" i="11" s="1"/>
  <c r="AY264" i="11"/>
  <c r="BU264" i="11" s="1"/>
  <c r="AT247" i="11"/>
  <c r="BQ335" i="11"/>
  <c r="AA335" i="11" s="1"/>
  <c r="CY334" i="11"/>
  <c r="AF334" i="11" s="1"/>
  <c r="ER333" i="11"/>
  <c r="AG333" i="11" s="1"/>
  <c r="Z40" i="13"/>
  <c r="Y40" i="13"/>
  <c r="BX336" i="11"/>
  <c r="BY336" i="11" s="1"/>
  <c r="EM336" i="11" s="1"/>
  <c r="AD336" i="11" s="1"/>
  <c r="F378" i="11"/>
  <c r="AX378" i="11" s="1"/>
  <c r="BP378" i="11" s="1"/>
  <c r="CI92" i="13"/>
  <c r="G94" i="13"/>
  <c r="X93" i="13"/>
  <c r="M72" i="13"/>
  <c r="AD71" i="13"/>
  <c r="F161" i="11"/>
  <c r="AX161" i="11" s="1"/>
  <c r="BP161" i="11" s="1"/>
  <c r="CF91" i="13"/>
  <c r="L72" i="13"/>
  <c r="AC71" i="13"/>
  <c r="F93" i="13"/>
  <c r="W92" i="13"/>
  <c r="M93" i="13"/>
  <c r="AD92" i="13"/>
  <c r="L93" i="13"/>
  <c r="AC92" i="13"/>
  <c r="EM335" i="11"/>
  <c r="AD335" i="11" s="1"/>
  <c r="EH335" i="11"/>
  <c r="BN123" i="11"/>
  <c r="BO122" i="11"/>
  <c r="AY336" i="11"/>
  <c r="CW336" i="11" s="1"/>
  <c r="AC32" i="13"/>
  <c r="B93" i="13"/>
  <c r="S92" i="13"/>
  <c r="C93" i="13"/>
  <c r="T92" i="13"/>
  <c r="CE91" i="13"/>
  <c r="E161" i="11"/>
  <c r="AT161" i="11" s="1"/>
  <c r="CH91" i="13"/>
  <c r="E377" i="11"/>
  <c r="AT377" i="11" s="1"/>
  <c r="E121" i="11"/>
  <c r="AT121" i="11" s="1"/>
  <c r="AU121" i="11" s="1"/>
  <c r="AV121" i="11" s="1"/>
  <c r="CE51" i="13"/>
  <c r="EN119" i="11"/>
  <c r="ES119" i="11"/>
  <c r="AH119" i="11" s="1"/>
  <c r="B73" i="13"/>
  <c r="S72" i="13"/>
  <c r="CH72" i="13"/>
  <c r="E358" i="11"/>
  <c r="AT358" i="11" s="1"/>
  <c r="F73" i="13"/>
  <c r="W72" i="13"/>
  <c r="AF117" i="11"/>
  <c r="ER117" i="11"/>
  <c r="AG117" i="11" s="1"/>
  <c r="BU119" i="11"/>
  <c r="CW119" i="11"/>
  <c r="E141" i="11"/>
  <c r="AT141" i="11" s="1"/>
  <c r="CE71" i="13"/>
  <c r="S32" i="13"/>
  <c r="B33" i="13"/>
  <c r="AD34" i="13"/>
  <c r="CH51" i="13"/>
  <c r="E337" i="11"/>
  <c r="AT337" i="11" s="1"/>
  <c r="AU337" i="11" s="1"/>
  <c r="AV337" i="11" s="1"/>
  <c r="BX337" i="11" s="1"/>
  <c r="BY337" i="11" s="1"/>
  <c r="C74" i="13"/>
  <c r="T73" i="13"/>
  <c r="B53" i="13"/>
  <c r="S52" i="13"/>
  <c r="C53" i="13"/>
  <c r="T52" i="13"/>
  <c r="EM119" i="11"/>
  <c r="AD119" i="11" s="1"/>
  <c r="EH119" i="11"/>
  <c r="ED119" i="11"/>
  <c r="E101" i="11"/>
  <c r="AT101" i="11" s="1"/>
  <c r="CE31" i="13"/>
  <c r="BX120" i="11"/>
  <c r="BY120" i="11" s="1"/>
  <c r="DA120" i="11"/>
  <c r="DB120" i="11" s="1"/>
  <c r="AY120" i="11"/>
  <c r="AE118" i="11"/>
  <c r="CY118" i="11"/>
  <c r="F141" i="11"/>
  <c r="AX141" i="11" s="1"/>
  <c r="BP141" i="11" s="1"/>
  <c r="CF71" i="13"/>
  <c r="EI118" i="11"/>
  <c r="EJ118" i="11" s="1"/>
  <c r="EK118" i="11" s="1"/>
  <c r="EO118" i="11"/>
  <c r="EP118" i="11" s="1"/>
  <c r="EQ118" i="11" s="1"/>
  <c r="AA102" i="11"/>
  <c r="BR102" i="11"/>
  <c r="T33" i="13"/>
  <c r="C34" i="13"/>
  <c r="EL100" i="11"/>
  <c r="AC100" i="11" s="1"/>
  <c r="AB100" i="11"/>
  <c r="CV101" i="11"/>
  <c r="BS101" i="11"/>
  <c r="W34" i="13"/>
  <c r="CH32" i="13"/>
  <c r="E318" i="11"/>
  <c r="AT318" i="11" s="1"/>
  <c r="CF33" i="13"/>
  <c r="F103" i="11"/>
  <c r="AX103" i="11" s="1"/>
  <c r="BP103" i="11" s="1"/>
  <c r="BQ103" i="11" s="1"/>
  <c r="BQ480" i="11"/>
  <c r="BR480" i="11" s="1"/>
  <c r="BU480" i="11"/>
  <c r="ES480" i="11"/>
  <c r="AH480" i="11" s="1"/>
  <c r="EN480" i="11"/>
  <c r="EM480" i="11"/>
  <c r="AD480" i="11" s="1"/>
  <c r="ED480" i="11"/>
  <c r="EH480" i="11"/>
  <c r="BO266" i="11"/>
  <c r="BN267" i="11"/>
  <c r="EO479" i="11"/>
  <c r="EP479" i="11" s="1"/>
  <c r="EQ479" i="11" s="1"/>
  <c r="ER479" i="11" s="1"/>
  <c r="AG479" i="11" s="1"/>
  <c r="AE480" i="11"/>
  <c r="CY480" i="11"/>
  <c r="AF479" i="11"/>
  <c r="EN192" i="11"/>
  <c r="ES192" i="11"/>
  <c r="AH192" i="11" s="1"/>
  <c r="EN336" i="11"/>
  <c r="ES336" i="11"/>
  <c r="AH336" i="11" s="1"/>
  <c r="EH410" i="11"/>
  <c r="ED410" i="11"/>
  <c r="EM410" i="11"/>
  <c r="AD410" i="11" s="1"/>
  <c r="EO409" i="11"/>
  <c r="EP409" i="11" s="1"/>
  <c r="EQ409" i="11" s="1"/>
  <c r="EI409" i="11"/>
  <c r="EJ409" i="11" s="1"/>
  <c r="EK409" i="11" s="1"/>
  <c r="BX193" i="11"/>
  <c r="BY193" i="11" s="1"/>
  <c r="AY193" i="11"/>
  <c r="DA193" i="11"/>
  <c r="DB193" i="11" s="1"/>
  <c r="EI263" i="11"/>
  <c r="EJ263" i="11" s="1"/>
  <c r="EK263" i="11" s="1"/>
  <c r="EO263" i="11"/>
  <c r="EP263" i="11" s="1"/>
  <c r="EQ263" i="11" s="1"/>
  <c r="BO482" i="11"/>
  <c r="BN483" i="11"/>
  <c r="EH192" i="11"/>
  <c r="EM192" i="11"/>
  <c r="AD192" i="11" s="1"/>
  <c r="ED192" i="11"/>
  <c r="BO341" i="11"/>
  <c r="BN342" i="11"/>
  <c r="AB478" i="11"/>
  <c r="EL478" i="11"/>
  <c r="AC478" i="11" s="1"/>
  <c r="AA409" i="11"/>
  <c r="BR409" i="11"/>
  <c r="AE191" i="11"/>
  <c r="CY191" i="11"/>
  <c r="AF191" i="11" s="1"/>
  <c r="BN197" i="11"/>
  <c r="BO196" i="11"/>
  <c r="AB407" i="11"/>
  <c r="EL407" i="11"/>
  <c r="AC407" i="11" s="1"/>
  <c r="AB189" i="11"/>
  <c r="EL189" i="11"/>
  <c r="AC189" i="11" s="1"/>
  <c r="AB333" i="11"/>
  <c r="EL333" i="11"/>
  <c r="AC333" i="11" s="1"/>
  <c r="AF262" i="11"/>
  <c r="ES264" i="11"/>
  <c r="AH264" i="11" s="1"/>
  <c r="EN264" i="11"/>
  <c r="BN416" i="11"/>
  <c r="BO415" i="11"/>
  <c r="BU410" i="11"/>
  <c r="CW410" i="11"/>
  <c r="BQ410" i="11"/>
  <c r="AF190" i="11"/>
  <c r="ER190" i="11"/>
  <c r="AG190" i="11" s="1"/>
  <c r="BQ192" i="11"/>
  <c r="CW192" i="11"/>
  <c r="BU192" i="11"/>
  <c r="CV408" i="11"/>
  <c r="BS408" i="11"/>
  <c r="AY411" i="11"/>
  <c r="BX411" i="11"/>
  <c r="BY411" i="11" s="1"/>
  <c r="DA411" i="11"/>
  <c r="DB411" i="11" s="1"/>
  <c r="AE409" i="11"/>
  <c r="CY409" i="11"/>
  <c r="ED336" i="11"/>
  <c r="AV194" i="11"/>
  <c r="AU195" i="11"/>
  <c r="CV262" i="11"/>
  <c r="BS262" i="11"/>
  <c r="AF408" i="11"/>
  <c r="ER408" i="11"/>
  <c r="AG408" i="11" s="1"/>
  <c r="AE335" i="11"/>
  <c r="CY335" i="11"/>
  <c r="AF335" i="11" s="1"/>
  <c r="EN410" i="11"/>
  <c r="ES410" i="11"/>
  <c r="AH410" i="11" s="1"/>
  <c r="AV412" i="11"/>
  <c r="AU413" i="11"/>
  <c r="CV334" i="11"/>
  <c r="BS334" i="11"/>
  <c r="AA191" i="11"/>
  <c r="BR191" i="11"/>
  <c r="CV190" i="11"/>
  <c r="BS190" i="11"/>
  <c r="AB261" i="11"/>
  <c r="EL261" i="11"/>
  <c r="AC261" i="11" s="1"/>
  <c r="EO335" i="11"/>
  <c r="EP335" i="11" s="1"/>
  <c r="EQ335" i="11" s="1"/>
  <c r="EI335" i="11"/>
  <c r="EO191" i="11"/>
  <c r="EP191" i="11" s="1"/>
  <c r="EQ191" i="11" s="1"/>
  <c r="EI191" i="11"/>
  <c r="EJ191" i="11" s="1"/>
  <c r="EK191" i="11" s="1"/>
  <c r="BN52" i="11"/>
  <c r="BO51" i="11"/>
  <c r="CY263" i="11" l="1"/>
  <c r="AF263" i="11" s="1"/>
  <c r="AA263" i="11"/>
  <c r="ER334" i="11"/>
  <c r="AG334" i="11" s="1"/>
  <c r="ER47" i="11"/>
  <c r="AG47" i="11" s="1"/>
  <c r="EJ479" i="11"/>
  <c r="EK479" i="11" s="1"/>
  <c r="EJ335" i="11"/>
  <c r="EK335" i="11" s="1"/>
  <c r="EH336" i="11"/>
  <c r="AA48" i="11"/>
  <c r="BR48" i="11"/>
  <c r="AB46" i="11"/>
  <c r="EL46" i="11"/>
  <c r="AC46" i="11" s="1"/>
  <c r="CW49" i="11"/>
  <c r="BQ49" i="11"/>
  <c r="BU49" i="11"/>
  <c r="ES49" i="11"/>
  <c r="AH49" i="11" s="1"/>
  <c r="EN49" i="11"/>
  <c r="ED49" i="11"/>
  <c r="EH49" i="11"/>
  <c r="EM49" i="11"/>
  <c r="AD49" i="11" s="1"/>
  <c r="EO48" i="11"/>
  <c r="EP48" i="11" s="1"/>
  <c r="EQ48" i="11" s="1"/>
  <c r="EI48" i="11"/>
  <c r="EJ48" i="11" s="1"/>
  <c r="EK48" i="11" s="1"/>
  <c r="AY50" i="11"/>
  <c r="DA50" i="11"/>
  <c r="DB50" i="11" s="1"/>
  <c r="BX50" i="11"/>
  <c r="BY50" i="11" s="1"/>
  <c r="BS47" i="11"/>
  <c r="CV47" i="11"/>
  <c r="AE48" i="11"/>
  <c r="CY48" i="11"/>
  <c r="AV51" i="11"/>
  <c r="AU52" i="11"/>
  <c r="BR335" i="11"/>
  <c r="CV335" i="11" s="1"/>
  <c r="BS479" i="11"/>
  <c r="AB479" i="11" s="1"/>
  <c r="AA479" i="11"/>
  <c r="EH264" i="11"/>
  <c r="EM264" i="11"/>
  <c r="AD264" i="11" s="1"/>
  <c r="DA265" i="11"/>
  <c r="DB265" i="11" s="1"/>
  <c r="ES265" i="11" s="1"/>
  <c r="AH265" i="11" s="1"/>
  <c r="DA481" i="11"/>
  <c r="DB481" i="11" s="1"/>
  <c r="EN481" i="11" s="1"/>
  <c r="AA480" i="11"/>
  <c r="BX265" i="11"/>
  <c r="BY265" i="11" s="1"/>
  <c r="EM265" i="11" s="1"/>
  <c r="AD265" i="11" s="1"/>
  <c r="CW264" i="11"/>
  <c r="CY264" i="11" s="1"/>
  <c r="AT482" i="11"/>
  <c r="AU482" i="11" s="1"/>
  <c r="AV482" i="11" s="1"/>
  <c r="DA482" i="11" s="1"/>
  <c r="DB482" i="11" s="1"/>
  <c r="AT463" i="11"/>
  <c r="AY481" i="11"/>
  <c r="CW481" i="11" s="1"/>
  <c r="AE481" i="11" s="1"/>
  <c r="BQ264" i="11"/>
  <c r="BR264" i="11" s="1"/>
  <c r="AT266" i="11"/>
  <c r="AU266" i="11" s="1"/>
  <c r="AV266" i="11" s="1"/>
  <c r="AY266" i="11" s="1"/>
  <c r="AT248" i="11"/>
  <c r="Y41" i="13"/>
  <c r="Z41" i="13"/>
  <c r="F379" i="11"/>
  <c r="AX379" i="11" s="1"/>
  <c r="BP379" i="11" s="1"/>
  <c r="CI93" i="13"/>
  <c r="G95" i="13"/>
  <c r="X94" i="13"/>
  <c r="F94" i="13"/>
  <c r="W93" i="13"/>
  <c r="L73" i="13"/>
  <c r="AC72" i="13"/>
  <c r="M94" i="13"/>
  <c r="AD93" i="13"/>
  <c r="L94" i="13"/>
  <c r="AC93" i="13"/>
  <c r="CF92" i="13"/>
  <c r="F162" i="11"/>
  <c r="AX162" i="11" s="1"/>
  <c r="BP162" i="11" s="1"/>
  <c r="M73" i="13"/>
  <c r="AD72" i="13"/>
  <c r="BQ336" i="11"/>
  <c r="AA336" i="11" s="1"/>
  <c r="BO123" i="11"/>
  <c r="BN124" i="11"/>
  <c r="BU336" i="11"/>
  <c r="DA337" i="11"/>
  <c r="DB337" i="11" s="1"/>
  <c r="EN337" i="11" s="1"/>
  <c r="AY337" i="11"/>
  <c r="BQ337" i="11" s="1"/>
  <c r="AC33" i="13"/>
  <c r="C94" i="13"/>
  <c r="T93" i="13"/>
  <c r="B94" i="13"/>
  <c r="S93" i="13"/>
  <c r="E378" i="11"/>
  <c r="AT378" i="11" s="1"/>
  <c r="CH92" i="13"/>
  <c r="CE92" i="13"/>
  <c r="E162" i="11"/>
  <c r="AT162" i="11" s="1"/>
  <c r="CH52" i="13"/>
  <c r="E338" i="11"/>
  <c r="AT338" i="11" s="1"/>
  <c r="AU338" i="11" s="1"/>
  <c r="AV338" i="11" s="1"/>
  <c r="DA338" i="11" s="1"/>
  <c r="DB338" i="11" s="1"/>
  <c r="E359" i="11"/>
  <c r="AT359" i="11" s="1"/>
  <c r="CH73" i="13"/>
  <c r="B34" i="13"/>
  <c r="S33" i="13"/>
  <c r="BU120" i="11"/>
  <c r="CW120" i="11"/>
  <c r="EO119" i="11"/>
  <c r="EP119" i="11" s="1"/>
  <c r="EQ119" i="11" s="1"/>
  <c r="EI119" i="11"/>
  <c r="EJ119" i="11" s="1"/>
  <c r="EK119" i="11" s="1"/>
  <c r="C75" i="13"/>
  <c r="T74" i="13"/>
  <c r="E102" i="11"/>
  <c r="AT102" i="11" s="1"/>
  <c r="CE32" i="13"/>
  <c r="CF72" i="13"/>
  <c r="F142" i="11"/>
  <c r="AX142" i="11" s="1"/>
  <c r="BP142" i="11" s="1"/>
  <c r="CE72" i="13"/>
  <c r="E142" i="11"/>
  <c r="AT142" i="11" s="1"/>
  <c r="ER118" i="11"/>
  <c r="AG118" i="11" s="1"/>
  <c r="AF118" i="11"/>
  <c r="ES120" i="11"/>
  <c r="AH120" i="11" s="1"/>
  <c r="EN120" i="11"/>
  <c r="C54" i="13"/>
  <c r="T53" i="13"/>
  <c r="B54" i="13"/>
  <c r="S53" i="13"/>
  <c r="F74" i="13"/>
  <c r="W73" i="13"/>
  <c r="AY121" i="11"/>
  <c r="BX121" i="11"/>
  <c r="BY121" i="11" s="1"/>
  <c r="DA121" i="11"/>
  <c r="DB121" i="11" s="1"/>
  <c r="EM120" i="11"/>
  <c r="AD120" i="11" s="1"/>
  <c r="EH120" i="11"/>
  <c r="ED120" i="11"/>
  <c r="CE52" i="13"/>
  <c r="E122" i="11"/>
  <c r="AT122" i="11" s="1"/>
  <c r="AU122" i="11" s="1"/>
  <c r="AV122" i="11" s="1"/>
  <c r="AD35" i="13"/>
  <c r="CY119" i="11"/>
  <c r="AE119" i="11"/>
  <c r="B74" i="13"/>
  <c r="S73" i="13"/>
  <c r="W35" i="13"/>
  <c r="C35" i="13"/>
  <c r="T34" i="13"/>
  <c r="AB101" i="11"/>
  <c r="EL101" i="11"/>
  <c r="AC101" i="11" s="1"/>
  <c r="CV102" i="11"/>
  <c r="BS102" i="11"/>
  <c r="CH33" i="13"/>
  <c r="E319" i="11"/>
  <c r="AT319" i="11" s="1"/>
  <c r="AA103" i="11"/>
  <c r="BR103" i="11"/>
  <c r="CF34" i="13"/>
  <c r="F104" i="11"/>
  <c r="AX104" i="11" s="1"/>
  <c r="BP104" i="11" s="1"/>
  <c r="BQ104" i="11" s="1"/>
  <c r="ER191" i="11"/>
  <c r="AG191" i="11" s="1"/>
  <c r="ER335" i="11"/>
  <c r="AG335" i="11" s="1"/>
  <c r="EM481" i="11"/>
  <c r="AD481" i="11" s="1"/>
  <c r="ED481" i="11"/>
  <c r="EH481" i="11"/>
  <c r="EO480" i="11"/>
  <c r="EP480" i="11" s="1"/>
  <c r="EQ480" i="11" s="1"/>
  <c r="ER480" i="11" s="1"/>
  <c r="AG480" i="11" s="1"/>
  <c r="EI480" i="11"/>
  <c r="EJ480" i="11" s="1"/>
  <c r="EK480" i="11" s="1"/>
  <c r="AF480" i="11"/>
  <c r="BO267" i="11"/>
  <c r="BN268" i="11"/>
  <c r="EN411" i="11"/>
  <c r="ES411" i="11"/>
  <c r="AH411" i="11" s="1"/>
  <c r="ED411" i="11"/>
  <c r="EM411" i="11"/>
  <c r="AD411" i="11" s="1"/>
  <c r="EH411" i="11"/>
  <c r="AV413" i="11"/>
  <c r="AU414" i="11"/>
  <c r="AV195" i="11"/>
  <c r="AU196" i="11"/>
  <c r="EI336" i="11"/>
  <c r="EO336" i="11"/>
  <c r="EP336" i="11" s="1"/>
  <c r="EQ336" i="11" s="1"/>
  <c r="AF409" i="11"/>
  <c r="ER409" i="11"/>
  <c r="AG409" i="11" s="1"/>
  <c r="CW411" i="11"/>
  <c r="BU411" i="11"/>
  <c r="BQ411" i="11"/>
  <c r="AB408" i="11"/>
  <c r="EL408" i="11"/>
  <c r="AC408" i="11" s="1"/>
  <c r="AA192" i="11"/>
  <c r="BR192" i="11"/>
  <c r="AE410" i="11"/>
  <c r="CY410" i="11"/>
  <c r="CW265" i="11"/>
  <c r="BQ265" i="11"/>
  <c r="BU265" i="11"/>
  <c r="BS263" i="11"/>
  <c r="CV263" i="11"/>
  <c r="BO197" i="11"/>
  <c r="BN198" i="11"/>
  <c r="EI192" i="11"/>
  <c r="EJ192" i="11" s="1"/>
  <c r="EK192" i="11" s="1"/>
  <c r="EO192" i="11"/>
  <c r="EP192" i="11" s="1"/>
  <c r="EQ192" i="11" s="1"/>
  <c r="EN193" i="11"/>
  <c r="ES193" i="11"/>
  <c r="AH193" i="11" s="1"/>
  <c r="EL190" i="11"/>
  <c r="AC190" i="11" s="1"/>
  <c r="AB190" i="11"/>
  <c r="AY412" i="11"/>
  <c r="BX412" i="11"/>
  <c r="BY412" i="11" s="1"/>
  <c r="DA412" i="11"/>
  <c r="DB412" i="11" s="1"/>
  <c r="DA194" i="11"/>
  <c r="DB194" i="11" s="1"/>
  <c r="BX194" i="11"/>
  <c r="BY194" i="11" s="1"/>
  <c r="AY194" i="11"/>
  <c r="AE336" i="11"/>
  <c r="CY336" i="11"/>
  <c r="AF336" i="11" s="1"/>
  <c r="EO264" i="11"/>
  <c r="EP264" i="11" s="1"/>
  <c r="EQ264" i="11" s="1"/>
  <c r="EI264" i="11"/>
  <c r="CW193" i="11"/>
  <c r="BQ193" i="11"/>
  <c r="BU193" i="11"/>
  <c r="AB262" i="11"/>
  <c r="EL262" i="11"/>
  <c r="AC262" i="11" s="1"/>
  <c r="CV480" i="11"/>
  <c r="BS480" i="11"/>
  <c r="CV409" i="11"/>
  <c r="BS409" i="11"/>
  <c r="BO342" i="11"/>
  <c r="BN343" i="11"/>
  <c r="EI410" i="11"/>
  <c r="EJ410" i="11" s="1"/>
  <c r="EK410" i="11" s="1"/>
  <c r="EO410" i="11"/>
  <c r="EP410" i="11" s="1"/>
  <c r="EQ410" i="11" s="1"/>
  <c r="CV191" i="11"/>
  <c r="BS191" i="11"/>
  <c r="AB334" i="11"/>
  <c r="EL334" i="11"/>
  <c r="AC334" i="11" s="1"/>
  <c r="CY192" i="11"/>
  <c r="AF192" i="11" s="1"/>
  <c r="AE192" i="11"/>
  <c r="AA410" i="11"/>
  <c r="BR410" i="11"/>
  <c r="BN417" i="11"/>
  <c r="BO416" i="11"/>
  <c r="EM337" i="11"/>
  <c r="AD337" i="11" s="1"/>
  <c r="ED337" i="11"/>
  <c r="EH337" i="11"/>
  <c r="BO483" i="11"/>
  <c r="BN484" i="11"/>
  <c r="ED193" i="11"/>
  <c r="EM193" i="11"/>
  <c r="AD193" i="11" s="1"/>
  <c r="EH193" i="11"/>
  <c r="BN53" i="11"/>
  <c r="BO52" i="11"/>
  <c r="EJ336" i="11" l="1"/>
  <c r="EK336" i="11" s="1"/>
  <c r="ER263" i="11"/>
  <c r="AG263" i="11" s="1"/>
  <c r="BS335" i="11"/>
  <c r="AB335" i="11" s="1"/>
  <c r="EL479" i="11"/>
  <c r="AC479" i="11" s="1"/>
  <c r="BX482" i="11"/>
  <c r="BY482" i="11" s="1"/>
  <c r="AU53" i="11"/>
  <c r="AV52" i="11"/>
  <c r="CW50" i="11"/>
  <c r="BQ50" i="11"/>
  <c r="BU50" i="11"/>
  <c r="BX51" i="11"/>
  <c r="BY51" i="11" s="1"/>
  <c r="AY51" i="11"/>
  <c r="DA51" i="11"/>
  <c r="DB51" i="11" s="1"/>
  <c r="AA49" i="11"/>
  <c r="BR49" i="11"/>
  <c r="ER48" i="11"/>
  <c r="AG48" i="11" s="1"/>
  <c r="AF48" i="11"/>
  <c r="AE49" i="11"/>
  <c r="CY49" i="11"/>
  <c r="AF49" i="11" s="1"/>
  <c r="AB47" i="11"/>
  <c r="EL47" i="11"/>
  <c r="AC47" i="11" s="1"/>
  <c r="EI49" i="11"/>
  <c r="EJ49" i="11" s="1"/>
  <c r="EK49" i="11" s="1"/>
  <c r="EO49" i="11"/>
  <c r="EP49" i="11" s="1"/>
  <c r="EQ49" i="11" s="1"/>
  <c r="BS48" i="11"/>
  <c r="CV48" i="11"/>
  <c r="EN50" i="11"/>
  <c r="ES50" i="11"/>
  <c r="AH50" i="11" s="1"/>
  <c r="EH50" i="11"/>
  <c r="ED50" i="11"/>
  <c r="EM50" i="11"/>
  <c r="AD50" i="11" s="1"/>
  <c r="DA266" i="11"/>
  <c r="DB266" i="11" s="1"/>
  <c r="EN266" i="11" s="1"/>
  <c r="BU337" i="11"/>
  <c r="EN265" i="11"/>
  <c r="EJ264" i="11"/>
  <c r="EK264" i="11" s="1"/>
  <c r="ES481" i="11"/>
  <c r="AH481" i="11" s="1"/>
  <c r="AE264" i="11"/>
  <c r="AA264" i="11"/>
  <c r="ED265" i="11"/>
  <c r="EO265" i="11" s="1"/>
  <c r="EH265" i="11"/>
  <c r="AY482" i="11"/>
  <c r="CW482" i="11" s="1"/>
  <c r="CY482" i="11" s="1"/>
  <c r="CY481" i="11"/>
  <c r="AF481" i="11" s="1"/>
  <c r="AT483" i="11"/>
  <c r="AU483" i="11" s="1"/>
  <c r="AV483" i="11" s="1"/>
  <c r="BX483" i="11" s="1"/>
  <c r="BY483" i="11" s="1"/>
  <c r="AT464" i="11"/>
  <c r="BQ481" i="11"/>
  <c r="BR481" i="11" s="1"/>
  <c r="CV481" i="11" s="1"/>
  <c r="BU481" i="11"/>
  <c r="AT249" i="11"/>
  <c r="BX266" i="11"/>
  <c r="BY266" i="11" s="1"/>
  <c r="EH266" i="11" s="1"/>
  <c r="AT267" i="11"/>
  <c r="AU267" i="11" s="1"/>
  <c r="AV267" i="11" s="1"/>
  <c r="BX267" i="11" s="1"/>
  <c r="BY267" i="11" s="1"/>
  <c r="Z42" i="13"/>
  <c r="Y42" i="13"/>
  <c r="BR336" i="11"/>
  <c r="CV336" i="11" s="1"/>
  <c r="CI94" i="13"/>
  <c r="F380" i="11"/>
  <c r="AX380" i="11" s="1"/>
  <c r="BP380" i="11" s="1"/>
  <c r="G96" i="13"/>
  <c r="X95" i="13"/>
  <c r="M74" i="13"/>
  <c r="AD73" i="13"/>
  <c r="L74" i="13"/>
  <c r="AC73" i="13"/>
  <c r="CF93" i="13"/>
  <c r="F163" i="11"/>
  <c r="AX163" i="11" s="1"/>
  <c r="BP163" i="11" s="1"/>
  <c r="L95" i="13"/>
  <c r="AC94" i="13"/>
  <c r="M95" i="13"/>
  <c r="AD94" i="13"/>
  <c r="F95" i="13"/>
  <c r="W94" i="13"/>
  <c r="AY338" i="11"/>
  <c r="BQ338" i="11" s="1"/>
  <c r="BO124" i="11"/>
  <c r="BN125" i="11"/>
  <c r="CW337" i="11"/>
  <c r="AE337" i="11" s="1"/>
  <c r="ES337" i="11"/>
  <c r="AH337" i="11" s="1"/>
  <c r="BX338" i="11"/>
  <c r="BY338" i="11" s="1"/>
  <c r="EM338" i="11" s="1"/>
  <c r="AD338" i="11" s="1"/>
  <c r="AC34" i="13"/>
  <c r="B95" i="13"/>
  <c r="S94" i="13"/>
  <c r="C95" i="13"/>
  <c r="T94" i="13"/>
  <c r="CE93" i="13"/>
  <c r="E163" i="11"/>
  <c r="AT163" i="11" s="1"/>
  <c r="E379" i="11"/>
  <c r="AT379" i="11" s="1"/>
  <c r="CH93" i="13"/>
  <c r="BX122" i="11"/>
  <c r="BY122" i="11" s="1"/>
  <c r="AY122" i="11"/>
  <c r="DA122" i="11"/>
  <c r="DB122" i="11" s="1"/>
  <c r="EM121" i="11"/>
  <c r="AD121" i="11" s="1"/>
  <c r="ED121" i="11"/>
  <c r="EH121" i="11"/>
  <c r="F75" i="13"/>
  <c r="W74" i="13"/>
  <c r="E360" i="11"/>
  <c r="AT360" i="11" s="1"/>
  <c r="CH74" i="13"/>
  <c r="B75" i="13"/>
  <c r="S74" i="13"/>
  <c r="CW121" i="11"/>
  <c r="BU121" i="11"/>
  <c r="C76" i="13"/>
  <c r="T75" i="13"/>
  <c r="CE73" i="13"/>
  <c r="E143" i="11"/>
  <c r="AT143" i="11" s="1"/>
  <c r="CE53" i="13"/>
  <c r="E123" i="11"/>
  <c r="AT123" i="11" s="1"/>
  <c r="AU123" i="11" s="1"/>
  <c r="AV123" i="11" s="1"/>
  <c r="CH53" i="13"/>
  <c r="E339" i="11"/>
  <c r="AT339" i="11" s="1"/>
  <c r="AU339" i="11" s="1"/>
  <c r="AV339" i="11" s="1"/>
  <c r="AY339" i="11" s="1"/>
  <c r="CE33" i="13"/>
  <c r="E103" i="11"/>
  <c r="AT103" i="11" s="1"/>
  <c r="AF119" i="11"/>
  <c r="ER119" i="11"/>
  <c r="AG119" i="11" s="1"/>
  <c r="AD36" i="13"/>
  <c r="EO120" i="11"/>
  <c r="EP120" i="11" s="1"/>
  <c r="EQ120" i="11" s="1"/>
  <c r="EI120" i="11"/>
  <c r="EJ120" i="11" s="1"/>
  <c r="EK120" i="11" s="1"/>
  <c r="ES121" i="11"/>
  <c r="AH121" i="11" s="1"/>
  <c r="EN121" i="11"/>
  <c r="F143" i="11"/>
  <c r="AX143" i="11" s="1"/>
  <c r="BP143" i="11" s="1"/>
  <c r="CF73" i="13"/>
  <c r="B55" i="13"/>
  <c r="S54" i="13"/>
  <c r="C55" i="13"/>
  <c r="T54" i="13"/>
  <c r="CY120" i="11"/>
  <c r="AE120" i="11"/>
  <c r="B35" i="13"/>
  <c r="S34" i="13"/>
  <c r="CV103" i="11"/>
  <c r="BS103" i="11"/>
  <c r="AB102" i="11"/>
  <c r="EL102" i="11"/>
  <c r="AC102" i="11" s="1"/>
  <c r="AA104" i="11"/>
  <c r="BR104" i="11"/>
  <c r="CH34" i="13"/>
  <c r="E320" i="11"/>
  <c r="AT320" i="11" s="1"/>
  <c r="C36" i="13"/>
  <c r="T35" i="13"/>
  <c r="CF35" i="13"/>
  <c r="F105" i="11"/>
  <c r="AX105" i="11" s="1"/>
  <c r="BP105" i="11" s="1"/>
  <c r="BQ105" i="11" s="1"/>
  <c r="W36" i="13"/>
  <c r="BO268" i="11"/>
  <c r="BN269" i="11"/>
  <c r="EH482" i="11"/>
  <c r="ED482" i="11"/>
  <c r="EM482" i="11"/>
  <c r="AD482" i="11" s="1"/>
  <c r="EN482" i="11"/>
  <c r="ES482" i="11"/>
  <c r="AH482" i="11" s="1"/>
  <c r="EI481" i="11"/>
  <c r="EJ481" i="11" s="1"/>
  <c r="EK481" i="11" s="1"/>
  <c r="EO481" i="11"/>
  <c r="EP481" i="11" s="1"/>
  <c r="EQ481" i="11" s="1"/>
  <c r="EN338" i="11"/>
  <c r="ES338" i="11"/>
  <c r="AH338" i="11" s="1"/>
  <c r="BO417" i="11"/>
  <c r="BN418" i="11"/>
  <c r="AB409" i="11"/>
  <c r="EL409" i="11"/>
  <c r="AC409" i="11" s="1"/>
  <c r="AA193" i="11"/>
  <c r="BR193" i="11"/>
  <c r="EN194" i="11"/>
  <c r="ES194" i="11"/>
  <c r="AH194" i="11" s="1"/>
  <c r="EM412" i="11"/>
  <c r="AD412" i="11" s="1"/>
  <c r="ED412" i="11"/>
  <c r="EH412" i="11"/>
  <c r="BU412" i="11"/>
  <c r="CW412" i="11"/>
  <c r="BQ412" i="11"/>
  <c r="AA337" i="11"/>
  <c r="BR337" i="11"/>
  <c r="AF410" i="11"/>
  <c r="ER410" i="11"/>
  <c r="AG410" i="11" s="1"/>
  <c r="AE411" i="11"/>
  <c r="CY411" i="11"/>
  <c r="AY195" i="11"/>
  <c r="DA195" i="11"/>
  <c r="DB195" i="11" s="1"/>
  <c r="BX195" i="11"/>
  <c r="BY195" i="11" s="1"/>
  <c r="EI411" i="11"/>
  <c r="EJ411" i="11" s="1"/>
  <c r="EK411" i="11" s="1"/>
  <c r="EO411" i="11"/>
  <c r="EP411" i="11" s="1"/>
  <c r="EQ411" i="11" s="1"/>
  <c r="CV410" i="11"/>
  <c r="BS410" i="11"/>
  <c r="AB191" i="11"/>
  <c r="EL191" i="11"/>
  <c r="AC191" i="11" s="1"/>
  <c r="BN344" i="11"/>
  <c r="BO343" i="11"/>
  <c r="CW266" i="11"/>
  <c r="BU266" i="11"/>
  <c r="BQ266" i="11"/>
  <c r="AE193" i="11"/>
  <c r="CY193" i="11"/>
  <c r="CW194" i="11"/>
  <c r="BU194" i="11"/>
  <c r="BQ194" i="11"/>
  <c r="BO198" i="11"/>
  <c r="BN199" i="11"/>
  <c r="AA265" i="11"/>
  <c r="BR265" i="11"/>
  <c r="ER336" i="11"/>
  <c r="AG336" i="11" s="1"/>
  <c r="AU415" i="11"/>
  <c r="AV414" i="11"/>
  <c r="ER192" i="11"/>
  <c r="AG192" i="11" s="1"/>
  <c r="EI193" i="11"/>
  <c r="EJ193" i="11" s="1"/>
  <c r="EK193" i="11" s="1"/>
  <c r="EO193" i="11"/>
  <c r="EP193" i="11" s="1"/>
  <c r="EQ193" i="11" s="1"/>
  <c r="CV264" i="11"/>
  <c r="BS264" i="11"/>
  <c r="EH194" i="11"/>
  <c r="EM194" i="11"/>
  <c r="AD194" i="11" s="1"/>
  <c r="ED194" i="11"/>
  <c r="AE265" i="11"/>
  <c r="CY265" i="11"/>
  <c r="CV192" i="11"/>
  <c r="BS192" i="11"/>
  <c r="AA411" i="11"/>
  <c r="BR411" i="11"/>
  <c r="BX413" i="11"/>
  <c r="BY413" i="11" s="1"/>
  <c r="DA413" i="11"/>
  <c r="DB413" i="11" s="1"/>
  <c r="AY413" i="11"/>
  <c r="BO484" i="11"/>
  <c r="BN485" i="11"/>
  <c r="EO337" i="11"/>
  <c r="EP337" i="11" s="1"/>
  <c r="EQ337" i="11" s="1"/>
  <c r="EI337" i="11"/>
  <c r="EJ337" i="11" s="1"/>
  <c r="EK337" i="11" s="1"/>
  <c r="AF264" i="11"/>
  <c r="ER264" i="11"/>
  <c r="AG264" i="11" s="1"/>
  <c r="AB480" i="11"/>
  <c r="EL480" i="11"/>
  <c r="AC480" i="11" s="1"/>
  <c r="EN412" i="11"/>
  <c r="ES412" i="11"/>
  <c r="AH412" i="11" s="1"/>
  <c r="AB263" i="11"/>
  <c r="EL263" i="11"/>
  <c r="AC263" i="11" s="1"/>
  <c r="AU197" i="11"/>
  <c r="AV196" i="11"/>
  <c r="BN54" i="11"/>
  <c r="BO53" i="11"/>
  <c r="EL335" i="11" l="1"/>
  <c r="AC335" i="11" s="1"/>
  <c r="ES266" i="11"/>
  <c r="AH266" i="11" s="1"/>
  <c r="EP265" i="11"/>
  <c r="EQ265" i="11" s="1"/>
  <c r="ER265" i="11" s="1"/>
  <c r="AG265" i="11" s="1"/>
  <c r="CW51" i="11"/>
  <c r="BQ51" i="11"/>
  <c r="BU51" i="11"/>
  <c r="EH51" i="11"/>
  <c r="ED51" i="11"/>
  <c r="EM51" i="11"/>
  <c r="AD51" i="11" s="1"/>
  <c r="EN51" i="11"/>
  <c r="ES51" i="11"/>
  <c r="AH51" i="11" s="1"/>
  <c r="AB48" i="11"/>
  <c r="EL48" i="11"/>
  <c r="AC48" i="11" s="1"/>
  <c r="CY50" i="11"/>
  <c r="AF50" i="11" s="1"/>
  <c r="AE50" i="11"/>
  <c r="EO50" i="11"/>
  <c r="EP50" i="11" s="1"/>
  <c r="EQ50" i="11" s="1"/>
  <c r="EI50" i="11"/>
  <c r="EJ50" i="11" s="1"/>
  <c r="EK50" i="11" s="1"/>
  <c r="AA50" i="11"/>
  <c r="BR50" i="11"/>
  <c r="ER49" i="11"/>
  <c r="AG49" i="11" s="1"/>
  <c r="BS49" i="11"/>
  <c r="CV49" i="11"/>
  <c r="AY52" i="11"/>
  <c r="BX52" i="11"/>
  <c r="BY52" i="11" s="1"/>
  <c r="DA52" i="11"/>
  <c r="DB52" i="11" s="1"/>
  <c r="AV53" i="11"/>
  <c r="AU54" i="11"/>
  <c r="EI265" i="11"/>
  <c r="EJ265" i="11" s="1"/>
  <c r="EK265" i="11" s="1"/>
  <c r="ER481" i="11"/>
  <c r="AG481" i="11" s="1"/>
  <c r="BQ482" i="11"/>
  <c r="AA482" i="11" s="1"/>
  <c r="AE482" i="11"/>
  <c r="BU482" i="11"/>
  <c r="BS481" i="11"/>
  <c r="AB481" i="11" s="1"/>
  <c r="AA481" i="11"/>
  <c r="AY483" i="11"/>
  <c r="CW483" i="11" s="1"/>
  <c r="AE483" i="11" s="1"/>
  <c r="DA483" i="11"/>
  <c r="DB483" i="11" s="1"/>
  <c r="ES483" i="11" s="1"/>
  <c r="AH483" i="11" s="1"/>
  <c r="DA267" i="11"/>
  <c r="DB267" i="11" s="1"/>
  <c r="ES267" i="11" s="1"/>
  <c r="AH267" i="11" s="1"/>
  <c r="AT484" i="11"/>
  <c r="AU484" i="11" s="1"/>
  <c r="AV484" i="11" s="1"/>
  <c r="DA484" i="11" s="1"/>
  <c r="DB484" i="11" s="1"/>
  <c r="AT465" i="11"/>
  <c r="EM266" i="11"/>
  <c r="AD266" i="11" s="1"/>
  <c r="AY267" i="11"/>
  <c r="BU267" i="11" s="1"/>
  <c r="AT250" i="11"/>
  <c r="ED266" i="11"/>
  <c r="EI266" i="11" s="1"/>
  <c r="EJ266" i="11" s="1"/>
  <c r="EK266" i="11" s="1"/>
  <c r="AT268" i="11"/>
  <c r="AU268" i="11" s="1"/>
  <c r="AV268" i="11" s="1"/>
  <c r="DA268" i="11" s="1"/>
  <c r="DB268" i="11" s="1"/>
  <c r="BU338" i="11"/>
  <c r="BS336" i="11"/>
  <c r="EL336" i="11" s="1"/>
  <c r="AC336" i="11" s="1"/>
  <c r="Y43" i="13"/>
  <c r="Z43" i="13"/>
  <c r="CW338" i="11"/>
  <c r="CY338" i="11" s="1"/>
  <c r="CY337" i="11"/>
  <c r="AF337" i="11" s="1"/>
  <c r="G97" i="13"/>
  <c r="X97" i="13" s="1"/>
  <c r="X96" i="13"/>
  <c r="CI95" i="13"/>
  <c r="F381" i="11"/>
  <c r="AX381" i="11" s="1"/>
  <c r="BP381" i="11" s="1"/>
  <c r="CF94" i="13"/>
  <c r="F164" i="11"/>
  <c r="AX164" i="11" s="1"/>
  <c r="BP164" i="11" s="1"/>
  <c r="F96" i="13"/>
  <c r="W95" i="13"/>
  <c r="L75" i="13"/>
  <c r="AC74" i="13"/>
  <c r="M96" i="13"/>
  <c r="AD95" i="13"/>
  <c r="M75" i="13"/>
  <c r="AD74" i="13"/>
  <c r="L96" i="13"/>
  <c r="AC95" i="13"/>
  <c r="EH338" i="11"/>
  <c r="ED338" i="11"/>
  <c r="EI338" i="11" s="1"/>
  <c r="BO125" i="11"/>
  <c r="BN126" i="11"/>
  <c r="DA339" i="11"/>
  <c r="DB339" i="11" s="1"/>
  <c r="ES339" i="11" s="1"/>
  <c r="AH339" i="11" s="1"/>
  <c r="BX339" i="11"/>
  <c r="BY339" i="11" s="1"/>
  <c r="EM339" i="11" s="1"/>
  <c r="AD339" i="11" s="1"/>
  <c r="AC35" i="13"/>
  <c r="C96" i="13"/>
  <c r="T95" i="13"/>
  <c r="B96" i="13"/>
  <c r="S95" i="13"/>
  <c r="CH94" i="13"/>
  <c r="E380" i="11"/>
  <c r="AT380" i="11" s="1"/>
  <c r="CE94" i="13"/>
  <c r="E164" i="11"/>
  <c r="AT164" i="11" s="1"/>
  <c r="B36" i="13"/>
  <c r="S35" i="13"/>
  <c r="AF120" i="11"/>
  <c r="ER120" i="11"/>
  <c r="AG120" i="11" s="1"/>
  <c r="BX123" i="11"/>
  <c r="BY123" i="11" s="1"/>
  <c r="AY123" i="11"/>
  <c r="DA123" i="11"/>
  <c r="DB123" i="11" s="1"/>
  <c r="C77" i="13"/>
  <c r="T76" i="13"/>
  <c r="EI121" i="11"/>
  <c r="EJ121" i="11" s="1"/>
  <c r="EK121" i="11" s="1"/>
  <c r="EO121" i="11"/>
  <c r="EP121" i="11" s="1"/>
  <c r="EQ121" i="11" s="1"/>
  <c r="EN122" i="11"/>
  <c r="ES122" i="11"/>
  <c r="AH122" i="11" s="1"/>
  <c r="CH75" i="13"/>
  <c r="E361" i="11"/>
  <c r="AT361" i="11" s="1"/>
  <c r="CE74" i="13"/>
  <c r="E144" i="11"/>
  <c r="AT144" i="11" s="1"/>
  <c r="F144" i="11"/>
  <c r="AX144" i="11" s="1"/>
  <c r="BP144" i="11" s="1"/>
  <c r="CF74" i="13"/>
  <c r="CW122" i="11"/>
  <c r="BU122" i="11"/>
  <c r="C56" i="13"/>
  <c r="T55" i="13"/>
  <c r="B56" i="13"/>
  <c r="S55" i="13"/>
  <c r="F76" i="13"/>
  <c r="W75" i="13"/>
  <c r="ED122" i="11"/>
  <c r="EM122" i="11"/>
  <c r="AD122" i="11" s="1"/>
  <c r="EH122" i="11"/>
  <c r="CE34" i="13"/>
  <c r="E104" i="11"/>
  <c r="AT104" i="11" s="1"/>
  <c r="CH54" i="13"/>
  <c r="E340" i="11"/>
  <c r="AT340" i="11" s="1"/>
  <c r="AU340" i="11" s="1"/>
  <c r="AV340" i="11" s="1"/>
  <c r="BX340" i="11" s="1"/>
  <c r="BY340" i="11" s="1"/>
  <c r="CE54" i="13"/>
  <c r="E124" i="11"/>
  <c r="AT124" i="11" s="1"/>
  <c r="AU124" i="11" s="1"/>
  <c r="AV124" i="11" s="1"/>
  <c r="AD37" i="13"/>
  <c r="AE121" i="11"/>
  <c r="CY121" i="11"/>
  <c r="B76" i="13"/>
  <c r="S75" i="13"/>
  <c r="C37" i="13"/>
  <c r="T36" i="13"/>
  <c r="CV104" i="11"/>
  <c r="BS104" i="11"/>
  <c r="AB103" i="11"/>
  <c r="EL103" i="11"/>
  <c r="AC103" i="11" s="1"/>
  <c r="W37" i="13"/>
  <c r="CF36" i="13"/>
  <c r="F106" i="11"/>
  <c r="AX106" i="11" s="1"/>
  <c r="BP106" i="11" s="1"/>
  <c r="BQ106" i="11" s="1"/>
  <c r="AA105" i="11"/>
  <c r="BR105" i="11"/>
  <c r="CH35" i="13"/>
  <c r="E321" i="11"/>
  <c r="AT321" i="11" s="1"/>
  <c r="EH483" i="11"/>
  <c r="EM483" i="11"/>
  <c r="AD483" i="11" s="1"/>
  <c r="ED483" i="11"/>
  <c r="EO482" i="11"/>
  <c r="EP482" i="11" s="1"/>
  <c r="EQ482" i="11" s="1"/>
  <c r="ER482" i="11" s="1"/>
  <c r="AG482" i="11" s="1"/>
  <c r="EI482" i="11"/>
  <c r="EJ482" i="11" s="1"/>
  <c r="EK482" i="11" s="1"/>
  <c r="BO269" i="11"/>
  <c r="BN270" i="11"/>
  <c r="AF482" i="11"/>
  <c r="EM267" i="11"/>
  <c r="AD267" i="11" s="1"/>
  <c r="ED267" i="11"/>
  <c r="EH267" i="11"/>
  <c r="AV197" i="11"/>
  <c r="AU198" i="11"/>
  <c r="BO485" i="11"/>
  <c r="BN486" i="11"/>
  <c r="EN413" i="11"/>
  <c r="ES413" i="11"/>
  <c r="AH413" i="11" s="1"/>
  <c r="AB192" i="11"/>
  <c r="EL192" i="11"/>
  <c r="AC192" i="11" s="1"/>
  <c r="AF265" i="11"/>
  <c r="EO194" i="11"/>
  <c r="EI194" i="11"/>
  <c r="EJ194" i="11" s="1"/>
  <c r="EK194" i="11" s="1"/>
  <c r="AV415" i="11"/>
  <c r="AU416" i="11"/>
  <c r="CV265" i="11"/>
  <c r="BS265" i="11"/>
  <c r="BN200" i="11"/>
  <c r="BO199" i="11"/>
  <c r="AE194" i="11"/>
  <c r="CY194" i="11"/>
  <c r="AF194" i="11" s="1"/>
  <c r="EM195" i="11"/>
  <c r="AD195" i="11" s="1"/>
  <c r="EH195" i="11"/>
  <c r="ED195" i="11"/>
  <c r="CW339" i="11"/>
  <c r="BU339" i="11"/>
  <c r="BQ339" i="11"/>
  <c r="EP194" i="11"/>
  <c r="EQ194" i="11" s="1"/>
  <c r="CV193" i="11"/>
  <c r="BS193" i="11"/>
  <c r="BO418" i="11"/>
  <c r="BN419" i="11"/>
  <c r="EH413" i="11"/>
  <c r="EM413" i="11"/>
  <c r="AD413" i="11" s="1"/>
  <c r="ED413" i="11"/>
  <c r="AA338" i="11"/>
  <c r="BR338" i="11"/>
  <c r="AF193" i="11"/>
  <c r="ER193" i="11"/>
  <c r="AG193" i="11" s="1"/>
  <c r="AE266" i="11"/>
  <c r="CY266" i="11"/>
  <c r="AF411" i="11"/>
  <c r="ER411" i="11"/>
  <c r="AG411" i="11" s="1"/>
  <c r="CV337" i="11"/>
  <c r="BS337" i="11"/>
  <c r="AB337" i="11" s="1"/>
  <c r="AA412" i="11"/>
  <c r="BR412" i="11"/>
  <c r="EI412" i="11"/>
  <c r="EJ412" i="11" s="1"/>
  <c r="EK412" i="11" s="1"/>
  <c r="EO412" i="11"/>
  <c r="EP412" i="11" s="1"/>
  <c r="EQ412" i="11" s="1"/>
  <c r="CV411" i="11"/>
  <c r="BS411" i="11"/>
  <c r="AA194" i="11"/>
  <c r="BR194" i="11"/>
  <c r="EN195" i="11"/>
  <c r="ES195" i="11"/>
  <c r="AH195" i="11" s="1"/>
  <c r="AE412" i="11"/>
  <c r="CY412" i="11"/>
  <c r="DA196" i="11"/>
  <c r="DB196" i="11" s="1"/>
  <c r="BX196" i="11"/>
  <c r="BY196" i="11" s="1"/>
  <c r="AY196" i="11"/>
  <c r="BU413" i="11"/>
  <c r="CW413" i="11"/>
  <c r="BQ413" i="11"/>
  <c r="AB264" i="11"/>
  <c r="EL264" i="11"/>
  <c r="AC264" i="11" s="1"/>
  <c r="BX414" i="11"/>
  <c r="BY414" i="11" s="1"/>
  <c r="AY414" i="11"/>
  <c r="DA414" i="11"/>
  <c r="DB414" i="11" s="1"/>
  <c r="AA266" i="11"/>
  <c r="BR266" i="11"/>
  <c r="BO344" i="11"/>
  <c r="BN345" i="11"/>
  <c r="AB410" i="11"/>
  <c r="EL410" i="11"/>
  <c r="AC410" i="11" s="1"/>
  <c r="CW195" i="11"/>
  <c r="BU195" i="11"/>
  <c r="BQ195" i="11"/>
  <c r="BN55" i="11"/>
  <c r="BO54" i="11"/>
  <c r="AE338" i="11" l="1"/>
  <c r="AB336" i="11"/>
  <c r="AY484" i="11"/>
  <c r="CW484" i="11" s="1"/>
  <c r="AE484" i="11" s="1"/>
  <c r="BX484" i="11"/>
  <c r="BY484" i="11" s="1"/>
  <c r="ER50" i="11"/>
  <c r="AG50" i="11" s="1"/>
  <c r="BR482" i="11"/>
  <c r="BS482" i="11" s="1"/>
  <c r="EL482" i="11" s="1"/>
  <c r="AC482" i="11" s="1"/>
  <c r="EN267" i="11"/>
  <c r="EN483" i="11"/>
  <c r="BQ483" i="11"/>
  <c r="AA483" i="11" s="1"/>
  <c r="DA53" i="11"/>
  <c r="DB53" i="11" s="1"/>
  <c r="AY53" i="11"/>
  <c r="BX53" i="11"/>
  <c r="BY53" i="11" s="1"/>
  <c r="EN52" i="11"/>
  <c r="ES52" i="11"/>
  <c r="AH52" i="11" s="1"/>
  <c r="CV50" i="11"/>
  <c r="BS50" i="11"/>
  <c r="ED52" i="11"/>
  <c r="EM52" i="11"/>
  <c r="AD52" i="11" s="1"/>
  <c r="EH52" i="11"/>
  <c r="EO51" i="11"/>
  <c r="EP51" i="11" s="1"/>
  <c r="EQ51" i="11" s="1"/>
  <c r="EI51" i="11"/>
  <c r="EJ51" i="11" s="1"/>
  <c r="EK51" i="11" s="1"/>
  <c r="AB49" i="11"/>
  <c r="EL49" i="11"/>
  <c r="AC49" i="11" s="1"/>
  <c r="AA51" i="11"/>
  <c r="BR51" i="11"/>
  <c r="AV54" i="11"/>
  <c r="AU55" i="11"/>
  <c r="CW52" i="11"/>
  <c r="BU52" i="11"/>
  <c r="BQ52" i="11"/>
  <c r="AE51" i="11"/>
  <c r="CY51" i="11"/>
  <c r="AF51" i="11" s="1"/>
  <c r="EL481" i="11"/>
  <c r="AC481" i="11" s="1"/>
  <c r="CY483" i="11"/>
  <c r="AF483" i="11" s="1"/>
  <c r="BU483" i="11"/>
  <c r="AY268" i="11"/>
  <c r="BU268" i="11" s="1"/>
  <c r="BX268" i="11"/>
  <c r="BY268" i="11" s="1"/>
  <c r="EM268" i="11" s="1"/>
  <c r="AD268" i="11" s="1"/>
  <c r="CV482" i="11"/>
  <c r="EO266" i="11"/>
  <c r="EP266" i="11" s="1"/>
  <c r="EQ266" i="11" s="1"/>
  <c r="ER266" i="11" s="1"/>
  <c r="AG266" i="11" s="1"/>
  <c r="AT466" i="11"/>
  <c r="AT485" i="11"/>
  <c r="AU485" i="11" s="1"/>
  <c r="AV485" i="11" s="1"/>
  <c r="BX485" i="11" s="1"/>
  <c r="BY485" i="11" s="1"/>
  <c r="BQ267" i="11"/>
  <c r="AA267" i="11" s="1"/>
  <c r="AT269" i="11"/>
  <c r="AU269" i="11" s="1"/>
  <c r="AV269" i="11" s="1"/>
  <c r="AY269" i="11" s="1"/>
  <c r="CW267" i="11"/>
  <c r="AE267" i="11" s="1"/>
  <c r="AT251" i="11"/>
  <c r="AY340" i="11"/>
  <c r="CW340" i="11" s="1"/>
  <c r="Z44" i="13"/>
  <c r="Y44" i="13"/>
  <c r="EO338" i="11"/>
  <c r="EP338" i="11" s="1"/>
  <c r="EQ338" i="11" s="1"/>
  <c r="ER338" i="11" s="1"/>
  <c r="AG338" i="11" s="1"/>
  <c r="ER337" i="11"/>
  <c r="AG337" i="11" s="1"/>
  <c r="DA340" i="11"/>
  <c r="DB340" i="11" s="1"/>
  <c r="EN340" i="11" s="1"/>
  <c r="F382" i="11"/>
  <c r="AX382" i="11" s="1"/>
  <c r="BP382" i="11" s="1"/>
  <c r="CI96" i="13"/>
  <c r="F383" i="11"/>
  <c r="AX383" i="11" s="1"/>
  <c r="BP383" i="11" s="1"/>
  <c r="CI97" i="13"/>
  <c r="L97" i="13"/>
  <c r="AC96" i="13"/>
  <c r="M97" i="13"/>
  <c r="AD96" i="13"/>
  <c r="L76" i="13"/>
  <c r="AC75" i="13"/>
  <c r="F97" i="13"/>
  <c r="W97" i="13" s="1"/>
  <c r="W96" i="13"/>
  <c r="F165" i="11"/>
  <c r="AX165" i="11" s="1"/>
  <c r="BP165" i="11" s="1"/>
  <c r="CF95" i="13"/>
  <c r="M76" i="13"/>
  <c r="AD75" i="13"/>
  <c r="EJ338" i="11"/>
  <c r="EK338" i="11" s="1"/>
  <c r="EH339" i="11"/>
  <c r="ED339" i="11"/>
  <c r="EI339" i="11" s="1"/>
  <c r="EN339" i="11"/>
  <c r="BN127" i="11"/>
  <c r="BO126" i="11"/>
  <c r="AC36" i="13"/>
  <c r="E165" i="11"/>
  <c r="AT165" i="11" s="1"/>
  <c r="CE95" i="13"/>
  <c r="CH95" i="13"/>
  <c r="E381" i="11"/>
  <c r="AT381" i="11" s="1"/>
  <c r="B97" i="13"/>
  <c r="S96" i="13"/>
  <c r="C97" i="13"/>
  <c r="T96" i="13"/>
  <c r="B77" i="13"/>
  <c r="S76" i="13"/>
  <c r="AF121" i="11"/>
  <c r="ER121" i="11"/>
  <c r="AG121" i="11" s="1"/>
  <c r="AD38" i="13"/>
  <c r="EI122" i="11"/>
  <c r="EJ122" i="11" s="1"/>
  <c r="EK122" i="11" s="1"/>
  <c r="EO122" i="11"/>
  <c r="EP122" i="11" s="1"/>
  <c r="EQ122" i="11" s="1"/>
  <c r="F145" i="11"/>
  <c r="AX145" i="11" s="1"/>
  <c r="BP145" i="11" s="1"/>
  <c r="CF75" i="13"/>
  <c r="S36" i="13"/>
  <c r="B37" i="13"/>
  <c r="F77" i="13"/>
  <c r="W77" i="13" s="1"/>
  <c r="W76" i="13"/>
  <c r="B57" i="13"/>
  <c r="S56" i="13"/>
  <c r="C57" i="13"/>
  <c r="T56" i="13"/>
  <c r="T77" i="13"/>
  <c r="ES123" i="11"/>
  <c r="AH123" i="11" s="1"/>
  <c r="EN123" i="11"/>
  <c r="AY124" i="11"/>
  <c r="DA124" i="11"/>
  <c r="DB124" i="11" s="1"/>
  <c r="BX124" i="11"/>
  <c r="BY124" i="11" s="1"/>
  <c r="E125" i="11"/>
  <c r="AT125" i="11" s="1"/>
  <c r="AU125" i="11" s="1"/>
  <c r="AV125" i="11" s="1"/>
  <c r="CE55" i="13"/>
  <c r="CW123" i="11"/>
  <c r="BU123" i="11"/>
  <c r="CE35" i="13"/>
  <c r="E105" i="11"/>
  <c r="AT105" i="11" s="1"/>
  <c r="E145" i="11"/>
  <c r="AT145" i="11" s="1"/>
  <c r="CE75" i="13"/>
  <c r="CH55" i="13"/>
  <c r="E341" i="11"/>
  <c r="AT341" i="11" s="1"/>
  <c r="AU341" i="11" s="1"/>
  <c r="AV341" i="11" s="1"/>
  <c r="DA341" i="11" s="1"/>
  <c r="DB341" i="11" s="1"/>
  <c r="AE122" i="11"/>
  <c r="CY122" i="11"/>
  <c r="E362" i="11"/>
  <c r="AT362" i="11" s="1"/>
  <c r="CH76" i="13"/>
  <c r="EM123" i="11"/>
  <c r="AD123" i="11" s="1"/>
  <c r="ED123" i="11"/>
  <c r="EH123" i="11"/>
  <c r="T37" i="13"/>
  <c r="AA106" i="11"/>
  <c r="BR106" i="11"/>
  <c r="CF37" i="13"/>
  <c r="F107" i="11"/>
  <c r="AX107" i="11" s="1"/>
  <c r="BP107" i="11" s="1"/>
  <c r="BQ107" i="11" s="1"/>
  <c r="EL104" i="11"/>
  <c r="AC104" i="11" s="1"/>
  <c r="AB104" i="11"/>
  <c r="E322" i="11"/>
  <c r="AT322" i="11" s="1"/>
  <c r="CH36" i="13"/>
  <c r="CV105" i="11"/>
  <c r="BS105" i="11"/>
  <c r="W38" i="13"/>
  <c r="ES484" i="11"/>
  <c r="AH484" i="11" s="1"/>
  <c r="EN484" i="11"/>
  <c r="BO270" i="11"/>
  <c r="BN271" i="11"/>
  <c r="EH484" i="11"/>
  <c r="EM484" i="11"/>
  <c r="AD484" i="11" s="1"/>
  <c r="ED484" i="11"/>
  <c r="EI483" i="11"/>
  <c r="EJ483" i="11" s="1"/>
  <c r="EK483" i="11" s="1"/>
  <c r="EO483" i="11"/>
  <c r="EP483" i="11" s="1"/>
  <c r="EQ483" i="11" s="1"/>
  <c r="EL337" i="11"/>
  <c r="AC337" i="11" s="1"/>
  <c r="ER194" i="11"/>
  <c r="AG194" i="11" s="1"/>
  <c r="ED340" i="11"/>
  <c r="EM340" i="11"/>
  <c r="AD340" i="11" s="1"/>
  <c r="EH340" i="11"/>
  <c r="CV266" i="11"/>
  <c r="BS266" i="11"/>
  <c r="EN414" i="11"/>
  <c r="ES414" i="11"/>
  <c r="AH414" i="11" s="1"/>
  <c r="AA413" i="11"/>
  <c r="BR413" i="11"/>
  <c r="AB411" i="11"/>
  <c r="EL411" i="11"/>
  <c r="AC411" i="11" s="1"/>
  <c r="EI413" i="11"/>
  <c r="EJ413" i="11" s="1"/>
  <c r="EK413" i="11" s="1"/>
  <c r="EO413" i="11"/>
  <c r="EP413" i="11" s="1"/>
  <c r="EQ413" i="11" s="1"/>
  <c r="BO419" i="11"/>
  <c r="BN420" i="11"/>
  <c r="AB193" i="11"/>
  <c r="EL193" i="11"/>
  <c r="AC193" i="11" s="1"/>
  <c r="AA339" i="11"/>
  <c r="BR339" i="11"/>
  <c r="AB265" i="11"/>
  <c r="EL265" i="11"/>
  <c r="AC265" i="11" s="1"/>
  <c r="DA197" i="11"/>
  <c r="DB197" i="11" s="1"/>
  <c r="AY197" i="11"/>
  <c r="BX197" i="11"/>
  <c r="BY197" i="11" s="1"/>
  <c r="AA195" i="11"/>
  <c r="BR195" i="11"/>
  <c r="CW414" i="11"/>
  <c r="BQ414" i="11"/>
  <c r="BU414" i="11"/>
  <c r="AE413" i="11"/>
  <c r="CY413" i="11"/>
  <c r="BU196" i="11"/>
  <c r="BQ196" i="11"/>
  <c r="CW196" i="11"/>
  <c r="CV194" i="11"/>
  <c r="BS194" i="11"/>
  <c r="BN346" i="11"/>
  <c r="BO345" i="11"/>
  <c r="EM414" i="11"/>
  <c r="AD414" i="11" s="1"/>
  <c r="EH414" i="11"/>
  <c r="ED414" i="11"/>
  <c r="AF338" i="11"/>
  <c r="EM196" i="11"/>
  <c r="AD196" i="11" s="1"/>
  <c r="ED196" i="11"/>
  <c r="EH196" i="11"/>
  <c r="AF412" i="11"/>
  <c r="ER412" i="11"/>
  <c r="AG412" i="11" s="1"/>
  <c r="AF266" i="11"/>
  <c r="CV338" i="11"/>
  <c r="BS338" i="11"/>
  <c r="CY339" i="11"/>
  <c r="AE339" i="11"/>
  <c r="AV416" i="11"/>
  <c r="AU417" i="11"/>
  <c r="EO267" i="11"/>
  <c r="EI267" i="11"/>
  <c r="EJ267" i="11" s="1"/>
  <c r="EK267" i="11" s="1"/>
  <c r="ES268" i="11"/>
  <c r="AH268" i="11" s="1"/>
  <c r="EN268" i="11"/>
  <c r="CY195" i="11"/>
  <c r="AF195" i="11" s="1"/>
  <c r="AE195" i="11"/>
  <c r="EN196" i="11"/>
  <c r="ES196" i="11"/>
  <c r="AH196" i="11" s="1"/>
  <c r="CV412" i="11"/>
  <c r="BS412" i="11"/>
  <c r="EI195" i="11"/>
  <c r="EJ195" i="11" s="1"/>
  <c r="EK195" i="11" s="1"/>
  <c r="EO195" i="11"/>
  <c r="EP195" i="11" s="1"/>
  <c r="EQ195" i="11" s="1"/>
  <c r="BO200" i="11"/>
  <c r="BN201" i="11"/>
  <c r="BX415" i="11"/>
  <c r="BY415" i="11" s="1"/>
  <c r="DA415" i="11"/>
  <c r="DB415" i="11" s="1"/>
  <c r="AY415" i="11"/>
  <c r="BO486" i="11"/>
  <c r="BN487" i="11"/>
  <c r="AV198" i="11"/>
  <c r="AU199" i="11"/>
  <c r="BN56" i="11"/>
  <c r="BO55" i="11"/>
  <c r="ES340" i="11" l="1"/>
  <c r="AH340" i="11" s="1"/>
  <c r="CY484" i="11"/>
  <c r="AF484" i="11" s="1"/>
  <c r="BQ484" i="11"/>
  <c r="BR484" i="11" s="1"/>
  <c r="BS484" i="11" s="1"/>
  <c r="BU484" i="11"/>
  <c r="AB482" i="11"/>
  <c r="EP267" i="11"/>
  <c r="EQ267" i="11" s="1"/>
  <c r="ER483" i="11"/>
  <c r="AG483" i="11" s="1"/>
  <c r="BR483" i="11"/>
  <c r="CV483" i="11" s="1"/>
  <c r="BS51" i="11"/>
  <c r="CV51" i="11"/>
  <c r="EI52" i="11"/>
  <c r="EJ52" i="11" s="1"/>
  <c r="EK52" i="11" s="1"/>
  <c r="EO52" i="11"/>
  <c r="EP52" i="11" s="1"/>
  <c r="EQ52" i="11" s="1"/>
  <c r="AB50" i="11"/>
  <c r="EL50" i="11"/>
  <c r="AC50" i="11" s="1"/>
  <c r="AA52" i="11"/>
  <c r="BR52" i="11"/>
  <c r="CY52" i="11"/>
  <c r="AF52" i="11" s="1"/>
  <c r="AE52" i="11"/>
  <c r="ER51" i="11"/>
  <c r="AG51" i="11" s="1"/>
  <c r="EH53" i="11"/>
  <c r="EM53" i="11"/>
  <c r="AD53" i="11" s="1"/>
  <c r="ED53" i="11"/>
  <c r="AU56" i="11"/>
  <c r="AV55" i="11"/>
  <c r="CW53" i="11"/>
  <c r="BU53" i="11"/>
  <c r="BQ53" i="11"/>
  <c r="BX54" i="11"/>
  <c r="BY54" i="11" s="1"/>
  <c r="AY54" i="11"/>
  <c r="DA54" i="11"/>
  <c r="DB54" i="11" s="1"/>
  <c r="EN53" i="11"/>
  <c r="ES53" i="11"/>
  <c r="AH53" i="11" s="1"/>
  <c r="ED268" i="11"/>
  <c r="EO268" i="11" s="1"/>
  <c r="EP268" i="11" s="1"/>
  <c r="EQ268" i="11" s="1"/>
  <c r="CW268" i="11"/>
  <c r="CY268" i="11" s="1"/>
  <c r="EH268" i="11"/>
  <c r="BQ268" i="11"/>
  <c r="AA268" i="11" s="1"/>
  <c r="AY485" i="11"/>
  <c r="CW485" i="11" s="1"/>
  <c r="CY485" i="11" s="1"/>
  <c r="BX269" i="11"/>
  <c r="BY269" i="11" s="1"/>
  <c r="EH269" i="11" s="1"/>
  <c r="DA269" i="11"/>
  <c r="DB269" i="11" s="1"/>
  <c r="EN269" i="11" s="1"/>
  <c r="DA485" i="11"/>
  <c r="DB485" i="11" s="1"/>
  <c r="EN485" i="11" s="1"/>
  <c r="AT467" i="11"/>
  <c r="AT486" i="11"/>
  <c r="AU486" i="11" s="1"/>
  <c r="AV486" i="11" s="1"/>
  <c r="AY486" i="11" s="1"/>
  <c r="CW486" i="11" s="1"/>
  <c r="BR267" i="11"/>
  <c r="BS267" i="11" s="1"/>
  <c r="AT270" i="11"/>
  <c r="AU270" i="11" s="1"/>
  <c r="AV270" i="11" s="1"/>
  <c r="DA270" i="11" s="1"/>
  <c r="DB270" i="11" s="1"/>
  <c r="CY267" i="11"/>
  <c r="AF267" i="11" s="1"/>
  <c r="BQ340" i="11"/>
  <c r="AA340" i="11" s="1"/>
  <c r="BU340" i="11"/>
  <c r="EO339" i="11"/>
  <c r="EP339" i="11" s="1"/>
  <c r="EQ339" i="11" s="1"/>
  <c r="ER339" i="11" s="1"/>
  <c r="AG339" i="11" s="1"/>
  <c r="Y45" i="13"/>
  <c r="Z45" i="13"/>
  <c r="EJ339" i="11"/>
  <c r="EK339" i="11" s="1"/>
  <c r="M77" i="13"/>
  <c r="AD76" i="13"/>
  <c r="CF96" i="13"/>
  <c r="F166" i="11"/>
  <c r="AX166" i="11" s="1"/>
  <c r="BP166" i="11" s="1"/>
  <c r="CF97" i="13"/>
  <c r="F167" i="11"/>
  <c r="AX167" i="11" s="1"/>
  <c r="BP167" i="11" s="1"/>
  <c r="AD97" i="13"/>
  <c r="L77" i="13"/>
  <c r="AC76" i="13"/>
  <c r="AC97" i="13"/>
  <c r="BO127" i="11"/>
  <c r="BN128" i="11"/>
  <c r="BX341" i="11"/>
  <c r="BY341" i="11" s="1"/>
  <c r="EM341" i="11" s="1"/>
  <c r="AD341" i="11" s="1"/>
  <c r="AY341" i="11"/>
  <c r="CW341" i="11" s="1"/>
  <c r="AC37" i="13"/>
  <c r="T97" i="13"/>
  <c r="S97" i="13"/>
  <c r="CH96" i="13"/>
  <c r="E382" i="11"/>
  <c r="AT382" i="11" s="1"/>
  <c r="CE96" i="13"/>
  <c r="E166" i="11"/>
  <c r="AT166" i="11" s="1"/>
  <c r="ES124" i="11"/>
  <c r="AH124" i="11" s="1"/>
  <c r="EN124" i="11"/>
  <c r="E342" i="11"/>
  <c r="AT342" i="11" s="1"/>
  <c r="AU342" i="11" s="1"/>
  <c r="AV342" i="11" s="1"/>
  <c r="AY342" i="11" s="1"/>
  <c r="CH56" i="13"/>
  <c r="EO123" i="11"/>
  <c r="EP123" i="11" s="1"/>
  <c r="EQ123" i="11" s="1"/>
  <c r="EI123" i="11"/>
  <c r="EJ123" i="11" s="1"/>
  <c r="EK123" i="11" s="1"/>
  <c r="CW124" i="11"/>
  <c r="BU124" i="11"/>
  <c r="CH77" i="13"/>
  <c r="E363" i="11"/>
  <c r="AT363" i="11" s="1"/>
  <c r="S77" i="13"/>
  <c r="CY123" i="11"/>
  <c r="AE123" i="11"/>
  <c r="T57" i="13"/>
  <c r="S57" i="13"/>
  <c r="CF76" i="13"/>
  <c r="F146" i="11"/>
  <c r="AX146" i="11" s="1"/>
  <c r="BP146" i="11" s="1"/>
  <c r="S37" i="13"/>
  <c r="AD39" i="13"/>
  <c r="CE76" i="13"/>
  <c r="E146" i="11"/>
  <c r="AT146" i="11" s="1"/>
  <c r="AF122" i="11"/>
  <c r="ER122" i="11"/>
  <c r="AG122" i="11" s="1"/>
  <c r="DA125" i="11"/>
  <c r="DB125" i="11" s="1"/>
  <c r="AY125" i="11"/>
  <c r="BX125" i="11"/>
  <c r="BY125" i="11" s="1"/>
  <c r="EM124" i="11"/>
  <c r="AD124" i="11" s="1"/>
  <c r="EH124" i="11"/>
  <c r="ED124" i="11"/>
  <c r="CE56" i="13"/>
  <c r="E126" i="11"/>
  <c r="AT126" i="11" s="1"/>
  <c r="AU126" i="11" s="1"/>
  <c r="AV126" i="11" s="1"/>
  <c r="F147" i="11"/>
  <c r="AX147" i="11" s="1"/>
  <c r="BP147" i="11" s="1"/>
  <c r="CF77" i="13"/>
  <c r="E106" i="11"/>
  <c r="AT106" i="11" s="1"/>
  <c r="CE36" i="13"/>
  <c r="CF38" i="13"/>
  <c r="F108" i="11"/>
  <c r="AX108" i="11" s="1"/>
  <c r="BP108" i="11" s="1"/>
  <c r="BQ108" i="11" s="1"/>
  <c r="AB105" i="11"/>
  <c r="EL105" i="11"/>
  <c r="AC105" i="11" s="1"/>
  <c r="CH37" i="13"/>
  <c r="E323" i="11"/>
  <c r="AT323" i="11" s="1"/>
  <c r="W39" i="13"/>
  <c r="CV106" i="11"/>
  <c r="BS106" i="11"/>
  <c r="AA107" i="11"/>
  <c r="BR107" i="11"/>
  <c r="ER195" i="11"/>
  <c r="AG195" i="11" s="1"/>
  <c r="EM485" i="11"/>
  <c r="AD485" i="11" s="1"/>
  <c r="ED485" i="11"/>
  <c r="EH485" i="11"/>
  <c r="BO271" i="11"/>
  <c r="BN272" i="11"/>
  <c r="EI484" i="11"/>
  <c r="EJ484" i="11" s="1"/>
  <c r="EK484" i="11" s="1"/>
  <c r="EO484" i="11"/>
  <c r="EP484" i="11" s="1"/>
  <c r="EQ484" i="11" s="1"/>
  <c r="ER484" i="11" s="1"/>
  <c r="AG484" i="11" s="1"/>
  <c r="EM197" i="11"/>
  <c r="AD197" i="11" s="1"/>
  <c r="ED197" i="11"/>
  <c r="EH197" i="11"/>
  <c r="EN415" i="11"/>
  <c r="ES415" i="11"/>
  <c r="AH415" i="11" s="1"/>
  <c r="DA198" i="11"/>
  <c r="DB198" i="11" s="1"/>
  <c r="BX198" i="11"/>
  <c r="BY198" i="11" s="1"/>
  <c r="AY198" i="11"/>
  <c r="DA416" i="11"/>
  <c r="DB416" i="11" s="1"/>
  <c r="AY416" i="11"/>
  <c r="BX416" i="11"/>
  <c r="BY416" i="11" s="1"/>
  <c r="AF413" i="11"/>
  <c r="ER413" i="11"/>
  <c r="AG413" i="11" s="1"/>
  <c r="AE414" i="11"/>
  <c r="CY414" i="11"/>
  <c r="EN197" i="11"/>
  <c r="ES197" i="11"/>
  <c r="AH197" i="11" s="1"/>
  <c r="CV339" i="11"/>
  <c r="BS339" i="11"/>
  <c r="BO420" i="11"/>
  <c r="BN421" i="11"/>
  <c r="EI340" i="11"/>
  <c r="EJ340" i="11" s="1"/>
  <c r="EK340" i="11" s="1"/>
  <c r="EO340" i="11"/>
  <c r="EP340" i="11" s="1"/>
  <c r="EQ340" i="11" s="1"/>
  <c r="BO487" i="11"/>
  <c r="BN488" i="11"/>
  <c r="ES341" i="11"/>
  <c r="AH341" i="11" s="1"/>
  <c r="EN341" i="11"/>
  <c r="CW269" i="11"/>
  <c r="BU269" i="11"/>
  <c r="BQ269" i="11"/>
  <c r="EI414" i="11"/>
  <c r="EJ414" i="11" s="1"/>
  <c r="EK414" i="11" s="1"/>
  <c r="EO414" i="11"/>
  <c r="EP414" i="11" s="1"/>
  <c r="EQ414" i="11" s="1"/>
  <c r="EL194" i="11"/>
  <c r="AC194" i="11" s="1"/>
  <c r="AB194" i="11"/>
  <c r="AE196" i="11"/>
  <c r="CY196" i="11"/>
  <c r="CV195" i="11"/>
  <c r="BS195" i="11"/>
  <c r="CV413" i="11"/>
  <c r="BS413" i="11"/>
  <c r="AB266" i="11"/>
  <c r="EL266" i="11"/>
  <c r="AC266" i="11" s="1"/>
  <c r="ED415" i="11"/>
  <c r="EM415" i="11"/>
  <c r="AD415" i="11" s="1"/>
  <c r="EH415" i="11"/>
  <c r="AF339" i="11"/>
  <c r="AB338" i="11"/>
  <c r="EL338" i="11"/>
  <c r="AC338" i="11" s="1"/>
  <c r="AA196" i="11"/>
  <c r="BR196" i="11"/>
  <c r="AV199" i="11"/>
  <c r="AU200" i="11"/>
  <c r="BU415" i="11"/>
  <c r="BQ415" i="11"/>
  <c r="CW415" i="11"/>
  <c r="BN202" i="11"/>
  <c r="BO201" i="11"/>
  <c r="AB412" i="11"/>
  <c r="EL412" i="11"/>
  <c r="AC412" i="11" s="1"/>
  <c r="AU418" i="11"/>
  <c r="AV417" i="11"/>
  <c r="CY340" i="11"/>
  <c r="AE340" i="11"/>
  <c r="EO196" i="11"/>
  <c r="EP196" i="11" s="1"/>
  <c r="EQ196" i="11" s="1"/>
  <c r="EI196" i="11"/>
  <c r="EJ196" i="11" s="1"/>
  <c r="EK196" i="11" s="1"/>
  <c r="BO346" i="11"/>
  <c r="BN347" i="11"/>
  <c r="AA414" i="11"/>
  <c r="BR414" i="11"/>
  <c r="CW197" i="11"/>
  <c r="BU197" i="11"/>
  <c r="BQ197" i="11"/>
  <c r="BN57" i="11"/>
  <c r="BO56" i="11"/>
  <c r="CV484" i="11" l="1"/>
  <c r="AA484" i="11"/>
  <c r="EI268" i="11"/>
  <c r="EJ268" i="11" s="1"/>
  <c r="EK268" i="11" s="1"/>
  <c r="ER52" i="11"/>
  <c r="AG52" i="11" s="1"/>
  <c r="AE268" i="11"/>
  <c r="BS483" i="11"/>
  <c r="AB483" i="11" s="1"/>
  <c r="BX486" i="11"/>
  <c r="BY486" i="11" s="1"/>
  <c r="DA55" i="11"/>
  <c r="DB55" i="11" s="1"/>
  <c r="BX55" i="11"/>
  <c r="BY55" i="11" s="1"/>
  <c r="AY55" i="11"/>
  <c r="AV56" i="11"/>
  <c r="AU57" i="11"/>
  <c r="ES54" i="11"/>
  <c r="AH54" i="11" s="1"/>
  <c r="EN54" i="11"/>
  <c r="EO53" i="11"/>
  <c r="EP53" i="11" s="1"/>
  <c r="EQ53" i="11" s="1"/>
  <c r="EI53" i="11"/>
  <c r="EJ53" i="11" s="1"/>
  <c r="EK53" i="11" s="1"/>
  <c r="BS52" i="11"/>
  <c r="CV52" i="11"/>
  <c r="AA53" i="11"/>
  <c r="BR53" i="11"/>
  <c r="CW54" i="11"/>
  <c r="BU54" i="11"/>
  <c r="BQ54" i="11"/>
  <c r="EH54" i="11"/>
  <c r="ED54" i="11"/>
  <c r="EM54" i="11"/>
  <c r="AD54" i="11" s="1"/>
  <c r="AE53" i="11"/>
  <c r="CY53" i="11"/>
  <c r="AF53" i="11" s="1"/>
  <c r="AB51" i="11"/>
  <c r="EL51" i="11"/>
  <c r="AC51" i="11" s="1"/>
  <c r="BR268" i="11"/>
  <c r="CV268" i="11" s="1"/>
  <c r="AE485" i="11"/>
  <c r="BU485" i="11"/>
  <c r="BQ485" i="11"/>
  <c r="AA485" i="11" s="1"/>
  <c r="ES269" i="11"/>
  <c r="AH269" i="11" s="1"/>
  <c r="ED269" i="11"/>
  <c r="EI269" i="11" s="1"/>
  <c r="EJ269" i="11" s="1"/>
  <c r="EK269" i="11" s="1"/>
  <c r="EM269" i="11"/>
  <c r="AD269" i="11" s="1"/>
  <c r="DA486" i="11"/>
  <c r="DB486" i="11" s="1"/>
  <c r="BX270" i="11"/>
  <c r="BY270" i="11" s="1"/>
  <c r="ED270" i="11" s="1"/>
  <c r="CV267" i="11"/>
  <c r="ES485" i="11"/>
  <c r="AH485" i="11" s="1"/>
  <c r="ER267" i="11"/>
  <c r="AG267" i="11" s="1"/>
  <c r="AT487" i="11"/>
  <c r="AU487" i="11" s="1"/>
  <c r="AY270" i="11"/>
  <c r="CW270" i="11" s="1"/>
  <c r="AT271" i="11"/>
  <c r="AU271" i="11" s="1"/>
  <c r="BR340" i="11"/>
  <c r="CV340" i="11" s="1"/>
  <c r="BU341" i="11"/>
  <c r="Z46" i="13"/>
  <c r="Y46" i="13"/>
  <c r="AC77" i="13"/>
  <c r="AD77" i="13"/>
  <c r="BQ341" i="11"/>
  <c r="AA341" i="11" s="1"/>
  <c r="DA342" i="11"/>
  <c r="DB342" i="11" s="1"/>
  <c r="EN342" i="11" s="1"/>
  <c r="BN129" i="11"/>
  <c r="BO128" i="11"/>
  <c r="BX342" i="11"/>
  <c r="BY342" i="11" s="1"/>
  <c r="EM342" i="11" s="1"/>
  <c r="AD342" i="11" s="1"/>
  <c r="ED341" i="11"/>
  <c r="EO341" i="11" s="1"/>
  <c r="EP341" i="11" s="1"/>
  <c r="EQ341" i="11" s="1"/>
  <c r="EH341" i="11"/>
  <c r="AC38" i="13"/>
  <c r="CE97" i="13"/>
  <c r="E167" i="11"/>
  <c r="AT167" i="11" s="1"/>
  <c r="E383" i="11"/>
  <c r="AT383" i="11" s="1"/>
  <c r="CH97" i="13"/>
  <c r="EM125" i="11"/>
  <c r="AD125" i="11" s="1"/>
  <c r="EH125" i="11"/>
  <c r="ED125" i="11"/>
  <c r="E127" i="11"/>
  <c r="AT127" i="11" s="1"/>
  <c r="AU127" i="11" s="1"/>
  <c r="CE57" i="13"/>
  <c r="AF123" i="11"/>
  <c r="ER123" i="11"/>
  <c r="AG123" i="11" s="1"/>
  <c r="DA126" i="11"/>
  <c r="DB126" i="11" s="1"/>
  <c r="BX126" i="11"/>
  <c r="BY126" i="11" s="1"/>
  <c r="AY126" i="11"/>
  <c r="EO124" i="11"/>
  <c r="EP124" i="11" s="1"/>
  <c r="EQ124" i="11" s="1"/>
  <c r="EI124" i="11"/>
  <c r="EJ124" i="11" s="1"/>
  <c r="EK124" i="11" s="1"/>
  <c r="BU125" i="11"/>
  <c r="CW125" i="11"/>
  <c r="CE37" i="13"/>
  <c r="E107" i="11"/>
  <c r="AT107" i="11" s="1"/>
  <c r="E343" i="11"/>
  <c r="AT343" i="11" s="1"/>
  <c r="AU343" i="11" s="1"/>
  <c r="CH57" i="13"/>
  <c r="ES125" i="11"/>
  <c r="AH125" i="11" s="1"/>
  <c r="EN125" i="11"/>
  <c r="AD40" i="13"/>
  <c r="E147" i="11"/>
  <c r="AT147" i="11" s="1"/>
  <c r="CE77" i="13"/>
  <c r="AE124" i="11"/>
  <c r="CY124" i="11"/>
  <c r="CV107" i="11"/>
  <c r="BS107" i="11"/>
  <c r="AA108" i="11"/>
  <c r="BR108" i="11"/>
  <c r="AB106" i="11"/>
  <c r="EL106" i="11"/>
  <c r="AC106" i="11" s="1"/>
  <c r="CF39" i="13"/>
  <c r="F109" i="11"/>
  <c r="AX109" i="11" s="1"/>
  <c r="BP109" i="11" s="1"/>
  <c r="BQ109" i="11" s="1"/>
  <c r="W40" i="13"/>
  <c r="BQ486" i="11"/>
  <c r="AA486" i="11" s="1"/>
  <c r="BU486" i="11"/>
  <c r="EN486" i="11"/>
  <c r="ES486" i="11"/>
  <c r="AH486" i="11" s="1"/>
  <c r="AF485" i="11"/>
  <c r="AE486" i="11"/>
  <c r="CY486" i="11"/>
  <c r="EI485" i="11"/>
  <c r="EJ485" i="11" s="1"/>
  <c r="EK485" i="11" s="1"/>
  <c r="EO485" i="11"/>
  <c r="EP485" i="11" s="1"/>
  <c r="EQ485" i="11" s="1"/>
  <c r="ER485" i="11" s="1"/>
  <c r="AG485" i="11" s="1"/>
  <c r="BO272" i="11"/>
  <c r="BN273" i="11"/>
  <c r="ED486" i="11"/>
  <c r="EH486" i="11"/>
  <c r="EM486" i="11"/>
  <c r="AD486" i="11" s="1"/>
  <c r="BS414" i="11"/>
  <c r="CV414" i="11"/>
  <c r="BO347" i="11"/>
  <c r="BN348" i="11"/>
  <c r="DA417" i="11"/>
  <c r="DB417" i="11" s="1"/>
  <c r="AY417" i="11"/>
  <c r="BX417" i="11"/>
  <c r="BY417" i="11" s="1"/>
  <c r="AE415" i="11"/>
  <c r="CY415" i="11"/>
  <c r="DA199" i="11"/>
  <c r="DB199" i="11" s="1"/>
  <c r="AY199" i="11"/>
  <c r="BX199" i="11"/>
  <c r="BY199" i="11" s="1"/>
  <c r="CV196" i="11"/>
  <c r="BS196" i="11"/>
  <c r="AF268" i="11"/>
  <c r="ER268" i="11"/>
  <c r="AG268" i="11" s="1"/>
  <c r="AB413" i="11"/>
  <c r="EL413" i="11"/>
  <c r="AC413" i="11" s="1"/>
  <c r="BN489" i="11"/>
  <c r="BO488" i="11"/>
  <c r="AB339" i="11"/>
  <c r="EL339" i="11"/>
  <c r="AC339" i="11" s="1"/>
  <c r="EN416" i="11"/>
  <c r="ES416" i="11"/>
  <c r="AH416" i="11" s="1"/>
  <c r="AE341" i="11"/>
  <c r="CY341" i="11"/>
  <c r="EI197" i="11"/>
  <c r="EJ197" i="11" s="1"/>
  <c r="EK197" i="11" s="1"/>
  <c r="EO197" i="11"/>
  <c r="AA197" i="11"/>
  <c r="BR197" i="11"/>
  <c r="AF340" i="11"/>
  <c r="ER340" i="11"/>
  <c r="AG340" i="11" s="1"/>
  <c r="AU419" i="11"/>
  <c r="AV418" i="11"/>
  <c r="AA415" i="11"/>
  <c r="BR415" i="11"/>
  <c r="AB195" i="11"/>
  <c r="EL195" i="11"/>
  <c r="AC195" i="11" s="1"/>
  <c r="AA269" i="11"/>
  <c r="BR269" i="11"/>
  <c r="AB267" i="11"/>
  <c r="EL267" i="11"/>
  <c r="AC267" i="11" s="1"/>
  <c r="EN198" i="11"/>
  <c r="ES198" i="11"/>
  <c r="AH198" i="11" s="1"/>
  <c r="AB484" i="11"/>
  <c r="EL484" i="11"/>
  <c r="AC484" i="11" s="1"/>
  <c r="EN270" i="11"/>
  <c r="ES270" i="11"/>
  <c r="AH270" i="11" s="1"/>
  <c r="BO421" i="11"/>
  <c r="BN422" i="11"/>
  <c r="AF414" i="11"/>
  <c r="ER414" i="11"/>
  <c r="AG414" i="11" s="1"/>
  <c r="ED416" i="11"/>
  <c r="EH416" i="11"/>
  <c r="EM416" i="11"/>
  <c r="AD416" i="11" s="1"/>
  <c r="CW198" i="11"/>
  <c r="BQ198" i="11"/>
  <c r="BU198" i="11"/>
  <c r="CY197" i="11"/>
  <c r="AF197" i="11" s="1"/>
  <c r="AE197" i="11"/>
  <c r="BO202" i="11"/>
  <c r="BN203" i="11"/>
  <c r="AV200" i="11"/>
  <c r="AU201" i="11"/>
  <c r="EI415" i="11"/>
  <c r="EJ415" i="11" s="1"/>
  <c r="EK415" i="11" s="1"/>
  <c r="EO415" i="11"/>
  <c r="EP415" i="11" s="1"/>
  <c r="EQ415" i="11" s="1"/>
  <c r="BU342" i="11"/>
  <c r="CW342" i="11"/>
  <c r="BQ342" i="11"/>
  <c r="AF196" i="11"/>
  <c r="ER196" i="11"/>
  <c r="AG196" i="11" s="1"/>
  <c r="AE269" i="11"/>
  <c r="CY269" i="11"/>
  <c r="EP197" i="11"/>
  <c r="EQ197" i="11" s="1"/>
  <c r="BQ416" i="11"/>
  <c r="CW416" i="11"/>
  <c r="BU416" i="11"/>
  <c r="EM198" i="11"/>
  <c r="AD198" i="11" s="1"/>
  <c r="EH198" i="11"/>
  <c r="ED198" i="11"/>
  <c r="BN58" i="11"/>
  <c r="BO57" i="11"/>
  <c r="EL483" i="11" l="1"/>
  <c r="AC483" i="11" s="1"/>
  <c r="BS268" i="11"/>
  <c r="AB268" i="11" s="1"/>
  <c r="EO269" i="11"/>
  <c r="EP269" i="11" s="1"/>
  <c r="EQ269" i="11" s="1"/>
  <c r="ER269" i="11" s="1"/>
  <c r="AG269" i="11" s="1"/>
  <c r="EH342" i="11"/>
  <c r="EI341" i="11"/>
  <c r="EJ341" i="11" s="1"/>
  <c r="EK341" i="11" s="1"/>
  <c r="BR485" i="11"/>
  <c r="CV485" i="11" s="1"/>
  <c r="ER53" i="11"/>
  <c r="AG53" i="11" s="1"/>
  <c r="CY54" i="11"/>
  <c r="AE54" i="11"/>
  <c r="CV53" i="11"/>
  <c r="BS53" i="11"/>
  <c r="CW55" i="11"/>
  <c r="BU55" i="11"/>
  <c r="BQ55" i="11"/>
  <c r="EI54" i="11"/>
  <c r="EJ54" i="11" s="1"/>
  <c r="EK54" i="11" s="1"/>
  <c r="EO54" i="11"/>
  <c r="EP54" i="11" s="1"/>
  <c r="EQ54" i="11" s="1"/>
  <c r="AB52" i="11"/>
  <c r="EL52" i="11"/>
  <c r="AC52" i="11" s="1"/>
  <c r="EH55" i="11"/>
  <c r="ED55" i="11"/>
  <c r="EM55" i="11"/>
  <c r="AD55" i="11" s="1"/>
  <c r="AA54" i="11"/>
  <c r="BR54" i="11"/>
  <c r="AU58" i="11"/>
  <c r="AV57" i="11"/>
  <c r="AY56" i="11"/>
  <c r="BX56" i="11"/>
  <c r="BY56" i="11" s="1"/>
  <c r="DA56" i="11"/>
  <c r="DB56" i="11" s="1"/>
  <c r="ES55" i="11"/>
  <c r="AH55" i="11" s="1"/>
  <c r="EN55" i="11"/>
  <c r="BS340" i="11"/>
  <c r="EL340" i="11" s="1"/>
  <c r="AC340" i="11" s="1"/>
  <c r="EM270" i="11"/>
  <c r="AD270" i="11" s="1"/>
  <c r="EH270" i="11"/>
  <c r="BU270" i="11"/>
  <c r="AU488" i="11"/>
  <c r="AV487" i="11"/>
  <c r="BQ270" i="11"/>
  <c r="AA270" i="11" s="1"/>
  <c r="AV271" i="11"/>
  <c r="AU272" i="11"/>
  <c r="Y47" i="13"/>
  <c r="Z47" i="13"/>
  <c r="ES342" i="11"/>
  <c r="AH342" i="11" s="1"/>
  <c r="BR341" i="11"/>
  <c r="CV341" i="11" s="1"/>
  <c r="ED342" i="11"/>
  <c r="EO342" i="11" s="1"/>
  <c r="EP342" i="11" s="1"/>
  <c r="EQ342" i="11" s="1"/>
  <c r="BO129" i="11"/>
  <c r="BN130" i="11"/>
  <c r="AC39" i="13"/>
  <c r="AD41" i="13"/>
  <c r="EH126" i="11"/>
  <c r="EM126" i="11"/>
  <c r="AD126" i="11" s="1"/>
  <c r="ED126" i="11"/>
  <c r="ES126" i="11"/>
  <c r="AH126" i="11" s="1"/>
  <c r="EN126" i="11"/>
  <c r="AV127" i="11"/>
  <c r="AU128" i="11"/>
  <c r="AF124" i="11"/>
  <c r="ER124" i="11"/>
  <c r="AG124" i="11" s="1"/>
  <c r="AV343" i="11"/>
  <c r="AU344" i="11"/>
  <c r="CY125" i="11"/>
  <c r="AE125" i="11"/>
  <c r="CW126" i="11"/>
  <c r="BU126" i="11"/>
  <c r="EI125" i="11"/>
  <c r="EJ125" i="11" s="1"/>
  <c r="EK125" i="11" s="1"/>
  <c r="EO125" i="11"/>
  <c r="EP125" i="11" s="1"/>
  <c r="EQ125" i="11" s="1"/>
  <c r="W41" i="13"/>
  <c r="CV108" i="11"/>
  <c r="BS108" i="11"/>
  <c r="EL107" i="11"/>
  <c r="AC107" i="11" s="1"/>
  <c r="AB107" i="11"/>
  <c r="CF40" i="13"/>
  <c r="F110" i="11"/>
  <c r="AX110" i="11" s="1"/>
  <c r="BP110" i="11" s="1"/>
  <c r="BQ110" i="11" s="1"/>
  <c r="AA109" i="11"/>
  <c r="BR109" i="11"/>
  <c r="BR486" i="11"/>
  <c r="BS486" i="11" s="1"/>
  <c r="EO486" i="11"/>
  <c r="EP486" i="11" s="1"/>
  <c r="EQ486" i="11" s="1"/>
  <c r="ER486" i="11" s="1"/>
  <c r="AG486" i="11" s="1"/>
  <c r="EI486" i="11"/>
  <c r="EJ486" i="11" s="1"/>
  <c r="EK486" i="11" s="1"/>
  <c r="BO273" i="11"/>
  <c r="BN274" i="11"/>
  <c r="AF486" i="11"/>
  <c r="EN417" i="11"/>
  <c r="ES417" i="11"/>
  <c r="AH417" i="11" s="1"/>
  <c r="ES199" i="11"/>
  <c r="AH199" i="11" s="1"/>
  <c r="EN199" i="11"/>
  <c r="EI198" i="11"/>
  <c r="EJ198" i="11" s="1"/>
  <c r="EK198" i="11" s="1"/>
  <c r="EO198" i="11"/>
  <c r="EP198" i="11" s="1"/>
  <c r="EQ198" i="11" s="1"/>
  <c r="ER197" i="11"/>
  <c r="AG197" i="11" s="1"/>
  <c r="AF269" i="11"/>
  <c r="AA342" i="11"/>
  <c r="BR342" i="11"/>
  <c r="AV201" i="11"/>
  <c r="AU202" i="11"/>
  <c r="EO416" i="11"/>
  <c r="EP416" i="11" s="1"/>
  <c r="EQ416" i="11" s="1"/>
  <c r="EI416" i="11"/>
  <c r="EJ416" i="11" s="1"/>
  <c r="EK416" i="11" s="1"/>
  <c r="BN349" i="11"/>
  <c r="BO348" i="11"/>
  <c r="AE342" i="11"/>
  <c r="CY342" i="11"/>
  <c r="AY200" i="11"/>
  <c r="BX200" i="11"/>
  <c r="BY200" i="11" s="1"/>
  <c r="DA200" i="11"/>
  <c r="DB200" i="11" s="1"/>
  <c r="BX418" i="11"/>
  <c r="BY418" i="11" s="1"/>
  <c r="DA418" i="11"/>
  <c r="DB418" i="11" s="1"/>
  <c r="AY418" i="11"/>
  <c r="BS197" i="11"/>
  <c r="CV197" i="11"/>
  <c r="AF341" i="11"/>
  <c r="ER341" i="11"/>
  <c r="AG341" i="11" s="1"/>
  <c r="ED199" i="11"/>
  <c r="EM199" i="11"/>
  <c r="AD199" i="11" s="1"/>
  <c r="EH199" i="11"/>
  <c r="AF415" i="11"/>
  <c r="ER415" i="11"/>
  <c r="AG415" i="11" s="1"/>
  <c r="BQ417" i="11"/>
  <c r="CW417" i="11"/>
  <c r="BU417" i="11"/>
  <c r="AE416" i="11"/>
  <c r="CY416" i="11"/>
  <c r="BO203" i="11"/>
  <c r="BN204" i="11"/>
  <c r="AA198" i="11"/>
  <c r="BR198" i="11"/>
  <c r="EO270" i="11"/>
  <c r="EP270" i="11" s="1"/>
  <c r="EQ270" i="11" s="1"/>
  <c r="EI270" i="11"/>
  <c r="AU420" i="11"/>
  <c r="AV419" i="11"/>
  <c r="BN490" i="11"/>
  <c r="BO489" i="11"/>
  <c r="CW199" i="11"/>
  <c r="BU199" i="11"/>
  <c r="BQ199" i="11"/>
  <c r="EH417" i="11"/>
  <c r="EM417" i="11"/>
  <c r="AD417" i="11" s="1"/>
  <c r="ED417" i="11"/>
  <c r="AA416" i="11"/>
  <c r="BR416" i="11"/>
  <c r="AE270" i="11"/>
  <c r="CY270" i="11"/>
  <c r="AE198" i="11"/>
  <c r="CY198" i="11"/>
  <c r="BO422" i="11"/>
  <c r="BN423" i="11"/>
  <c r="BS269" i="11"/>
  <c r="CV269" i="11"/>
  <c r="CV415" i="11"/>
  <c r="BS415" i="11"/>
  <c r="EL196" i="11"/>
  <c r="AC196" i="11" s="1"/>
  <c r="AB196" i="11"/>
  <c r="AB414" i="11"/>
  <c r="EL414" i="11"/>
  <c r="AC414" i="11" s="1"/>
  <c r="BN59" i="11"/>
  <c r="BO58" i="11"/>
  <c r="EL268" i="11" l="1"/>
  <c r="AC268" i="11" s="1"/>
  <c r="BS485" i="11"/>
  <c r="AB485" i="11" s="1"/>
  <c r="BS341" i="11"/>
  <c r="AB341" i="11" s="1"/>
  <c r="AB340" i="11"/>
  <c r="BS54" i="11"/>
  <c r="CV54" i="11"/>
  <c r="AA55" i="11"/>
  <c r="BR55" i="11"/>
  <c r="AE55" i="11"/>
  <c r="CY55" i="11"/>
  <c r="EH56" i="11"/>
  <c r="ED56" i="11"/>
  <c r="EM56" i="11"/>
  <c r="AD56" i="11" s="1"/>
  <c r="CW56" i="11"/>
  <c r="BQ56" i="11"/>
  <c r="BU56" i="11"/>
  <c r="EO55" i="11"/>
  <c r="EP55" i="11" s="1"/>
  <c r="EQ55" i="11" s="1"/>
  <c r="EI55" i="11"/>
  <c r="EJ55" i="11" s="1"/>
  <c r="EK55" i="11" s="1"/>
  <c r="AY57" i="11"/>
  <c r="DA57" i="11"/>
  <c r="DB57" i="11" s="1"/>
  <c r="BX57" i="11"/>
  <c r="BY57" i="11" s="1"/>
  <c r="EN56" i="11"/>
  <c r="ES56" i="11"/>
  <c r="AH56" i="11" s="1"/>
  <c r="AB53" i="11"/>
  <c r="EL53" i="11"/>
  <c r="AC53" i="11" s="1"/>
  <c r="AU59" i="11"/>
  <c r="AV58" i="11"/>
  <c r="AF54" i="11"/>
  <c r="ER54" i="11"/>
  <c r="AG54" i="11" s="1"/>
  <c r="EJ270" i="11"/>
  <c r="EK270" i="11" s="1"/>
  <c r="AV488" i="11"/>
  <c r="AU489" i="11"/>
  <c r="BX487" i="11"/>
  <c r="BY487" i="11" s="1"/>
  <c r="DA487" i="11"/>
  <c r="DB487" i="11" s="1"/>
  <c r="AY487" i="11"/>
  <c r="BR270" i="11"/>
  <c r="CV270" i="11" s="1"/>
  <c r="AU273" i="11"/>
  <c r="AV272" i="11"/>
  <c r="AY271" i="11"/>
  <c r="DA271" i="11"/>
  <c r="DB271" i="11" s="1"/>
  <c r="BX271" i="11"/>
  <c r="BY271" i="11" s="1"/>
  <c r="Z48" i="13"/>
  <c r="Y48" i="13"/>
  <c r="EI342" i="11"/>
  <c r="EJ342" i="11" s="1"/>
  <c r="EK342" i="11" s="1"/>
  <c r="BO130" i="11"/>
  <c r="BN131" i="11"/>
  <c r="AC40" i="13"/>
  <c r="ER125" i="11"/>
  <c r="AG125" i="11" s="1"/>
  <c r="AF125" i="11"/>
  <c r="EO126" i="11"/>
  <c r="EP126" i="11" s="1"/>
  <c r="EQ126" i="11" s="1"/>
  <c r="EI126" i="11"/>
  <c r="EJ126" i="11" s="1"/>
  <c r="EK126" i="11" s="1"/>
  <c r="AU345" i="11"/>
  <c r="AV344" i="11"/>
  <c r="AE126" i="11"/>
  <c r="CY126" i="11"/>
  <c r="DA343" i="11"/>
  <c r="DB343" i="11" s="1"/>
  <c r="BX343" i="11"/>
  <c r="BY343" i="11" s="1"/>
  <c r="AY343" i="11"/>
  <c r="AV128" i="11"/>
  <c r="AU129" i="11"/>
  <c r="AY127" i="11"/>
  <c r="DA127" i="11"/>
  <c r="DB127" i="11" s="1"/>
  <c r="BX127" i="11"/>
  <c r="BY127" i="11" s="1"/>
  <c r="AD42" i="13"/>
  <c r="AB108" i="11"/>
  <c r="EL108" i="11"/>
  <c r="AC108" i="11" s="1"/>
  <c r="CF41" i="13"/>
  <c r="F111" i="11"/>
  <c r="AX111" i="11" s="1"/>
  <c r="BP111" i="11" s="1"/>
  <c r="BQ111" i="11" s="1"/>
  <c r="CV109" i="11"/>
  <c r="BS109" i="11"/>
  <c r="AA110" i="11"/>
  <c r="BR110" i="11"/>
  <c r="W42" i="13"/>
  <c r="CV486" i="11"/>
  <c r="BO274" i="11"/>
  <c r="BN275" i="11"/>
  <c r="AB269" i="11"/>
  <c r="EL269" i="11"/>
  <c r="AC269" i="11" s="1"/>
  <c r="BO423" i="11"/>
  <c r="BN424" i="11"/>
  <c r="CV416" i="11"/>
  <c r="BS416" i="11"/>
  <c r="AE417" i="11"/>
  <c r="CY417" i="11"/>
  <c r="AB197" i="11"/>
  <c r="EL197" i="11"/>
  <c r="AC197" i="11" s="1"/>
  <c r="AF342" i="11"/>
  <c r="ER342" i="11"/>
  <c r="AG342" i="11" s="1"/>
  <c r="BX201" i="11"/>
  <c r="BY201" i="11" s="1"/>
  <c r="DA201" i="11"/>
  <c r="DB201" i="11" s="1"/>
  <c r="AY201" i="11"/>
  <c r="AA199" i="11"/>
  <c r="BR199" i="11"/>
  <c r="BO490" i="11"/>
  <c r="BN491" i="11"/>
  <c r="CV198" i="11"/>
  <c r="BS198" i="11"/>
  <c r="AF416" i="11"/>
  <c r="ER416" i="11"/>
  <c r="AG416" i="11" s="1"/>
  <c r="AA417" i="11"/>
  <c r="BR417" i="11"/>
  <c r="CW418" i="11"/>
  <c r="BQ418" i="11"/>
  <c r="BU418" i="11"/>
  <c r="CW200" i="11"/>
  <c r="BU200" i="11"/>
  <c r="BQ200" i="11"/>
  <c r="CV342" i="11"/>
  <c r="BS342" i="11"/>
  <c r="AB486" i="11"/>
  <c r="EL486" i="11"/>
  <c r="AC486" i="11" s="1"/>
  <c r="AF198" i="11"/>
  <c r="ER198" i="11"/>
  <c r="AG198" i="11" s="1"/>
  <c r="AF270" i="11"/>
  <c r="ER270" i="11"/>
  <c r="AG270" i="11" s="1"/>
  <c r="EO417" i="11"/>
  <c r="EP417" i="11" s="1"/>
  <c r="EQ417" i="11" s="1"/>
  <c r="EI417" i="11"/>
  <c r="EJ417" i="11" s="1"/>
  <c r="EK417" i="11" s="1"/>
  <c r="DA419" i="11"/>
  <c r="DB419" i="11" s="1"/>
  <c r="AY419" i="11"/>
  <c r="BX419" i="11"/>
  <c r="BY419" i="11" s="1"/>
  <c r="EI199" i="11"/>
  <c r="EJ199" i="11" s="1"/>
  <c r="EK199" i="11" s="1"/>
  <c r="EO199" i="11"/>
  <c r="EP199" i="11" s="1"/>
  <c r="EQ199" i="11" s="1"/>
  <c r="EN418" i="11"/>
  <c r="ES418" i="11"/>
  <c r="AH418" i="11" s="1"/>
  <c r="EN200" i="11"/>
  <c r="ES200" i="11"/>
  <c r="AH200" i="11" s="1"/>
  <c r="AB415" i="11"/>
  <c r="EL415" i="11"/>
  <c r="AC415" i="11" s="1"/>
  <c r="AE199" i="11"/>
  <c r="CY199" i="11"/>
  <c r="AF199" i="11" s="1"/>
  <c r="AU421" i="11"/>
  <c r="AV420" i="11"/>
  <c r="BO204" i="11"/>
  <c r="BN205" i="11"/>
  <c r="EM418" i="11"/>
  <c r="AD418" i="11" s="1"/>
  <c r="ED418" i="11"/>
  <c r="EH418" i="11"/>
  <c r="EM200" i="11"/>
  <c r="AD200" i="11" s="1"/>
  <c r="ED200" i="11"/>
  <c r="EH200" i="11"/>
  <c r="BO349" i="11"/>
  <c r="BN350" i="11"/>
  <c r="AV202" i="11"/>
  <c r="AU203" i="11"/>
  <c r="BN60" i="11"/>
  <c r="BO59" i="11"/>
  <c r="EL341" i="11" l="1"/>
  <c r="AC341" i="11" s="1"/>
  <c r="EL485" i="11"/>
  <c r="AC485" i="11" s="1"/>
  <c r="DA58" i="11"/>
  <c r="DB58" i="11" s="1"/>
  <c r="BX58" i="11"/>
  <c r="BY58" i="11" s="1"/>
  <c r="AY58" i="11"/>
  <c r="CW57" i="11"/>
  <c r="BU57" i="11"/>
  <c r="BQ57" i="11"/>
  <c r="AU60" i="11"/>
  <c r="AV59" i="11"/>
  <c r="AF55" i="11"/>
  <c r="ER55" i="11"/>
  <c r="AG55" i="11" s="1"/>
  <c r="ES57" i="11"/>
  <c r="AH57" i="11" s="1"/>
  <c r="EN57" i="11"/>
  <c r="CV55" i="11"/>
  <c r="BS55" i="11"/>
  <c r="AA56" i="11"/>
  <c r="BR56" i="11"/>
  <c r="CY56" i="11"/>
  <c r="AF56" i="11" s="1"/>
  <c r="AE56" i="11"/>
  <c r="EO56" i="11"/>
  <c r="EP56" i="11" s="1"/>
  <c r="EQ56" i="11" s="1"/>
  <c r="EI56" i="11"/>
  <c r="EJ56" i="11" s="1"/>
  <c r="EK56" i="11" s="1"/>
  <c r="ED57" i="11"/>
  <c r="EH57" i="11"/>
  <c r="EM57" i="11"/>
  <c r="AD57" i="11" s="1"/>
  <c r="AB54" i="11"/>
  <c r="EL54" i="11"/>
  <c r="AC54" i="11" s="1"/>
  <c r="BS270" i="11"/>
  <c r="AB270" i="11" s="1"/>
  <c r="ES487" i="11"/>
  <c r="AH487" i="11" s="1"/>
  <c r="EN487" i="11"/>
  <c r="DA488" i="11"/>
  <c r="DB488" i="11" s="1"/>
  <c r="AY488" i="11"/>
  <c r="BX488" i="11"/>
  <c r="BY488" i="11" s="1"/>
  <c r="AU490" i="11"/>
  <c r="AV489" i="11"/>
  <c r="EM487" i="11"/>
  <c r="AD487" i="11" s="1"/>
  <c r="EH487" i="11"/>
  <c r="ED487" i="11"/>
  <c r="CW487" i="11"/>
  <c r="BQ487" i="11"/>
  <c r="BU487" i="11"/>
  <c r="BX272" i="11"/>
  <c r="BY272" i="11" s="1"/>
  <c r="DA272" i="11"/>
  <c r="DB272" i="11" s="1"/>
  <c r="AY272" i="11"/>
  <c r="EN271" i="11"/>
  <c r="ES271" i="11"/>
  <c r="AH271" i="11" s="1"/>
  <c r="CW271" i="11"/>
  <c r="BQ271" i="11"/>
  <c r="BU271" i="11"/>
  <c r="AV273" i="11"/>
  <c r="AU274" i="11"/>
  <c r="EH271" i="11"/>
  <c r="EM271" i="11"/>
  <c r="AD271" i="11" s="1"/>
  <c r="ED271" i="11"/>
  <c r="Y49" i="13"/>
  <c r="Z49" i="13"/>
  <c r="BN132" i="11"/>
  <c r="BO131" i="11"/>
  <c r="AC41" i="13"/>
  <c r="BU127" i="11"/>
  <c r="CW127" i="11"/>
  <c r="BU343" i="11"/>
  <c r="BQ343" i="11"/>
  <c r="CW343" i="11"/>
  <c r="EH343" i="11"/>
  <c r="EM343" i="11"/>
  <c r="AD343" i="11" s="1"/>
  <c r="ED343" i="11"/>
  <c r="DA344" i="11"/>
  <c r="DB344" i="11" s="1"/>
  <c r="AY344" i="11"/>
  <c r="BX344" i="11"/>
  <c r="BY344" i="11" s="1"/>
  <c r="AD43" i="13"/>
  <c r="EH127" i="11"/>
  <c r="EM127" i="11"/>
  <c r="AD127" i="11" s="1"/>
  <c r="ED127" i="11"/>
  <c r="AU130" i="11"/>
  <c r="AV129" i="11"/>
  <c r="EN343" i="11"/>
  <c r="ES343" i="11"/>
  <c r="AH343" i="11" s="1"/>
  <c r="AV345" i="11"/>
  <c r="AU346" i="11"/>
  <c r="EN127" i="11"/>
  <c r="ES127" i="11"/>
  <c r="AH127" i="11" s="1"/>
  <c r="BX128" i="11"/>
  <c r="BY128" i="11" s="1"/>
  <c r="AY128" i="11"/>
  <c r="DA128" i="11"/>
  <c r="DB128" i="11" s="1"/>
  <c r="ER126" i="11"/>
  <c r="AG126" i="11" s="1"/>
  <c r="AF126" i="11"/>
  <c r="W43" i="13"/>
  <c r="BS110" i="11"/>
  <c r="CV110" i="11"/>
  <c r="AB109" i="11"/>
  <c r="EL109" i="11"/>
  <c r="AC109" i="11" s="1"/>
  <c r="CF42" i="13"/>
  <c r="F112" i="11"/>
  <c r="AX112" i="11" s="1"/>
  <c r="BP112" i="11" s="1"/>
  <c r="BQ112" i="11" s="1"/>
  <c r="AA111" i="11"/>
  <c r="BR111" i="11"/>
  <c r="ER199" i="11"/>
  <c r="AG199" i="11" s="1"/>
  <c r="BO275" i="11"/>
  <c r="BN276" i="11"/>
  <c r="EN419" i="11"/>
  <c r="ES419" i="11"/>
  <c r="AH419" i="11" s="1"/>
  <c r="ED419" i="11"/>
  <c r="EM419" i="11"/>
  <c r="AD419" i="11" s="1"/>
  <c r="EH419" i="11"/>
  <c r="DA202" i="11"/>
  <c r="DB202" i="11" s="1"/>
  <c r="AY202" i="11"/>
  <c r="BX202" i="11"/>
  <c r="BY202" i="11" s="1"/>
  <c r="BO350" i="11"/>
  <c r="BN351" i="11"/>
  <c r="AA200" i="11"/>
  <c r="BR200" i="11"/>
  <c r="AA418" i="11"/>
  <c r="BR418" i="11"/>
  <c r="AB416" i="11"/>
  <c r="EL416" i="11"/>
  <c r="AC416" i="11" s="1"/>
  <c r="EO418" i="11"/>
  <c r="EP418" i="11" s="1"/>
  <c r="EQ418" i="11" s="1"/>
  <c r="EI418" i="11"/>
  <c r="EJ418" i="11" s="1"/>
  <c r="EK418" i="11" s="1"/>
  <c r="AE418" i="11"/>
  <c r="CY418" i="11"/>
  <c r="CV199" i="11"/>
  <c r="BS199" i="11"/>
  <c r="EH201" i="11"/>
  <c r="EM201" i="11"/>
  <c r="AD201" i="11" s="1"/>
  <c r="ED201" i="11"/>
  <c r="AY420" i="11"/>
  <c r="DA420" i="11"/>
  <c r="DB420" i="11" s="1"/>
  <c r="BX420" i="11"/>
  <c r="BY420" i="11" s="1"/>
  <c r="AE200" i="11"/>
  <c r="CY200" i="11"/>
  <c r="CV417" i="11"/>
  <c r="BS417" i="11"/>
  <c r="AB198" i="11"/>
  <c r="EL198" i="11"/>
  <c r="AC198" i="11" s="1"/>
  <c r="EN201" i="11"/>
  <c r="ES201" i="11"/>
  <c r="AH201" i="11" s="1"/>
  <c r="BN425" i="11"/>
  <c r="BO424" i="11"/>
  <c r="AV203" i="11"/>
  <c r="AU204" i="11"/>
  <c r="EO200" i="11"/>
  <c r="EP200" i="11" s="1"/>
  <c r="EQ200" i="11" s="1"/>
  <c r="EI200" i="11"/>
  <c r="EJ200" i="11" s="1"/>
  <c r="EK200" i="11" s="1"/>
  <c r="BN206" i="11"/>
  <c r="BO205" i="11"/>
  <c r="AU422" i="11"/>
  <c r="AV421" i="11"/>
  <c r="CW419" i="11"/>
  <c r="BU419" i="11"/>
  <c r="BQ419" i="11"/>
  <c r="AB342" i="11"/>
  <c r="EL342" i="11"/>
  <c r="AC342" i="11" s="1"/>
  <c r="BN492" i="11"/>
  <c r="BO491" i="11"/>
  <c r="CW201" i="11"/>
  <c r="BU201" i="11"/>
  <c r="BQ201" i="11"/>
  <c r="AF417" i="11"/>
  <c r="ER417" i="11"/>
  <c r="AG417" i="11" s="1"/>
  <c r="BN61" i="11"/>
  <c r="BO60" i="11"/>
  <c r="EL270" i="11" l="1"/>
  <c r="AC270" i="11" s="1"/>
  <c r="ER56" i="11"/>
  <c r="AG56" i="11" s="1"/>
  <c r="AY59" i="11"/>
  <c r="BX59" i="11"/>
  <c r="BY59" i="11" s="1"/>
  <c r="DA59" i="11"/>
  <c r="DB59" i="11" s="1"/>
  <c r="AU61" i="11"/>
  <c r="AV60" i="11"/>
  <c r="AB55" i="11"/>
  <c r="EL55" i="11"/>
  <c r="AC55" i="11" s="1"/>
  <c r="AA57" i="11"/>
  <c r="BR57" i="11"/>
  <c r="BS56" i="11"/>
  <c r="CV56" i="11"/>
  <c r="EI57" i="11"/>
  <c r="EJ57" i="11" s="1"/>
  <c r="EK57" i="11" s="1"/>
  <c r="EO57" i="11"/>
  <c r="EP57" i="11" s="1"/>
  <c r="EQ57" i="11" s="1"/>
  <c r="CY57" i="11"/>
  <c r="AF57" i="11" s="1"/>
  <c r="AE57" i="11"/>
  <c r="CW58" i="11"/>
  <c r="BU58" i="11"/>
  <c r="BQ58" i="11"/>
  <c r="EM58" i="11"/>
  <c r="AD58" i="11" s="1"/>
  <c r="ED58" i="11"/>
  <c r="EH58" i="11"/>
  <c r="EN58" i="11"/>
  <c r="ES58" i="11"/>
  <c r="AH58" i="11" s="1"/>
  <c r="EH488" i="11"/>
  <c r="ED488" i="11"/>
  <c r="EM488" i="11"/>
  <c r="AD488" i="11" s="1"/>
  <c r="BX489" i="11"/>
  <c r="BY489" i="11" s="1"/>
  <c r="DA489" i="11"/>
  <c r="DB489" i="11" s="1"/>
  <c r="AY489" i="11"/>
  <c r="CW488" i="11"/>
  <c r="BQ488" i="11"/>
  <c r="BU488" i="11"/>
  <c r="BR487" i="11"/>
  <c r="AA487" i="11"/>
  <c r="AV490" i="11"/>
  <c r="AU491" i="11"/>
  <c r="EN488" i="11"/>
  <c r="ES488" i="11"/>
  <c r="AH488" i="11" s="1"/>
  <c r="AE487" i="11"/>
  <c r="CY487" i="11"/>
  <c r="AF487" i="11" s="1"/>
  <c r="EO487" i="11"/>
  <c r="EP487" i="11" s="1"/>
  <c r="EQ487" i="11" s="1"/>
  <c r="EI487" i="11"/>
  <c r="EJ487" i="11" s="1"/>
  <c r="EK487" i="11" s="1"/>
  <c r="ED272" i="11"/>
  <c r="EH272" i="11"/>
  <c r="EM272" i="11"/>
  <c r="AD272" i="11" s="1"/>
  <c r="AA271" i="11"/>
  <c r="BR271" i="11"/>
  <c r="AE271" i="11"/>
  <c r="CY271" i="11"/>
  <c r="EN272" i="11"/>
  <c r="ES272" i="11"/>
  <c r="AH272" i="11" s="1"/>
  <c r="AU275" i="11"/>
  <c r="AV274" i="11"/>
  <c r="DA273" i="11"/>
  <c r="DB273" i="11" s="1"/>
  <c r="AY273" i="11"/>
  <c r="BX273" i="11"/>
  <c r="BY273" i="11" s="1"/>
  <c r="BQ272" i="11"/>
  <c r="CW272" i="11"/>
  <c r="BU272" i="11"/>
  <c r="EO271" i="11"/>
  <c r="EP271" i="11" s="1"/>
  <c r="EQ271" i="11" s="1"/>
  <c r="EI271" i="11"/>
  <c r="EJ271" i="11" s="1"/>
  <c r="EK271" i="11" s="1"/>
  <c r="Z50" i="13"/>
  <c r="Y50" i="13"/>
  <c r="BO132" i="11"/>
  <c r="BN133" i="11"/>
  <c r="AC42" i="13"/>
  <c r="ED128" i="11"/>
  <c r="EH128" i="11"/>
  <c r="EM128" i="11"/>
  <c r="AD128" i="11" s="1"/>
  <c r="AU131" i="11"/>
  <c r="AV130" i="11"/>
  <c r="EI127" i="11"/>
  <c r="EJ127" i="11" s="1"/>
  <c r="EK127" i="11" s="1"/>
  <c r="EO127" i="11"/>
  <c r="EP127" i="11" s="1"/>
  <c r="EQ127" i="11" s="1"/>
  <c r="BQ344" i="11"/>
  <c r="CW344" i="11"/>
  <c r="BU344" i="11"/>
  <c r="AA343" i="11"/>
  <c r="BR343" i="11"/>
  <c r="AU347" i="11"/>
  <c r="AV346" i="11"/>
  <c r="AD44" i="13"/>
  <c r="EN344" i="11"/>
  <c r="ES344" i="11"/>
  <c r="AH344" i="11" s="1"/>
  <c r="AE127" i="11"/>
  <c r="CY127" i="11"/>
  <c r="ES128" i="11"/>
  <c r="AH128" i="11" s="1"/>
  <c r="EN128" i="11"/>
  <c r="DA345" i="11"/>
  <c r="DB345" i="11" s="1"/>
  <c r="AY345" i="11"/>
  <c r="BX345" i="11"/>
  <c r="BY345" i="11" s="1"/>
  <c r="EO343" i="11"/>
  <c r="EP343" i="11" s="1"/>
  <c r="EQ343" i="11" s="1"/>
  <c r="EI343" i="11"/>
  <c r="EJ343" i="11" s="1"/>
  <c r="EK343" i="11" s="1"/>
  <c r="CW128" i="11"/>
  <c r="BQ128" i="11"/>
  <c r="BU128" i="11"/>
  <c r="DA129" i="11"/>
  <c r="DB129" i="11" s="1"/>
  <c r="BX129" i="11"/>
  <c r="BY129" i="11" s="1"/>
  <c r="AY129" i="11"/>
  <c r="EH344" i="11"/>
  <c r="ED344" i="11"/>
  <c r="EM344" i="11"/>
  <c r="AD344" i="11" s="1"/>
  <c r="AE343" i="11"/>
  <c r="CY343" i="11"/>
  <c r="BR112" i="11"/>
  <c r="AA112" i="11"/>
  <c r="AB110" i="11"/>
  <c r="EL110" i="11"/>
  <c r="AC110" i="11" s="1"/>
  <c r="CF43" i="13"/>
  <c r="F113" i="11"/>
  <c r="AX113" i="11" s="1"/>
  <c r="BP113" i="11" s="1"/>
  <c r="BQ113" i="11" s="1"/>
  <c r="CV111" i="11"/>
  <c r="BS111" i="11"/>
  <c r="W44" i="13"/>
  <c r="BN277" i="11"/>
  <c r="BO276" i="11"/>
  <c r="EH420" i="11"/>
  <c r="EM420" i="11"/>
  <c r="AD420" i="11" s="1"/>
  <c r="ED420" i="11"/>
  <c r="AA201" i="11"/>
  <c r="BR201" i="11"/>
  <c r="BN493" i="11"/>
  <c r="BO492" i="11"/>
  <c r="AY203" i="11"/>
  <c r="DA203" i="11"/>
  <c r="DB203" i="11" s="1"/>
  <c r="BX203" i="11"/>
  <c r="BY203" i="11" s="1"/>
  <c r="BO425" i="11"/>
  <c r="BN426" i="11"/>
  <c r="BU420" i="11"/>
  <c r="CW420" i="11"/>
  <c r="BQ420" i="11"/>
  <c r="AB199" i="11"/>
  <c r="EL199" i="11"/>
  <c r="AC199" i="11" s="1"/>
  <c r="AF418" i="11"/>
  <c r="ER418" i="11"/>
  <c r="AG418" i="11" s="1"/>
  <c r="CV200" i="11"/>
  <c r="BS200" i="11"/>
  <c r="BO351" i="11"/>
  <c r="BN352" i="11"/>
  <c r="CW202" i="11"/>
  <c r="BU202" i="11"/>
  <c r="BQ202" i="11"/>
  <c r="AE419" i="11"/>
  <c r="CY419" i="11"/>
  <c r="BN207" i="11"/>
  <c r="BO206" i="11"/>
  <c r="AB417" i="11"/>
  <c r="EL417" i="11"/>
  <c r="AC417" i="11" s="1"/>
  <c r="CY201" i="11"/>
  <c r="AF201" i="11" s="1"/>
  <c r="AE201" i="11"/>
  <c r="AY421" i="11"/>
  <c r="BX421" i="11"/>
  <c r="BY421" i="11" s="1"/>
  <c r="DA421" i="11"/>
  <c r="DB421" i="11" s="1"/>
  <c r="EN202" i="11"/>
  <c r="ES202" i="11"/>
  <c r="AH202" i="11" s="1"/>
  <c r="EI419" i="11"/>
  <c r="EJ419" i="11" s="1"/>
  <c r="EK419" i="11" s="1"/>
  <c r="EO419" i="11"/>
  <c r="EP419" i="11" s="1"/>
  <c r="EQ419" i="11" s="1"/>
  <c r="AA419" i="11"/>
  <c r="BR419" i="11"/>
  <c r="AV422" i="11"/>
  <c r="AU423" i="11"/>
  <c r="AV204" i="11"/>
  <c r="AU205" i="11"/>
  <c r="AF200" i="11"/>
  <c r="ER200" i="11"/>
  <c r="AG200" i="11" s="1"/>
  <c r="EN420" i="11"/>
  <c r="ES420" i="11"/>
  <c r="AH420" i="11" s="1"/>
  <c r="EI201" i="11"/>
  <c r="EJ201" i="11" s="1"/>
  <c r="EK201" i="11" s="1"/>
  <c r="EO201" i="11"/>
  <c r="EP201" i="11" s="1"/>
  <c r="EQ201" i="11" s="1"/>
  <c r="CV418" i="11"/>
  <c r="BS418" i="11"/>
  <c r="ED202" i="11"/>
  <c r="EH202" i="11"/>
  <c r="EM202" i="11"/>
  <c r="AD202" i="11" s="1"/>
  <c r="BN62" i="11"/>
  <c r="BO61" i="11"/>
  <c r="ER57" i="11" l="1"/>
  <c r="AG57" i="11" s="1"/>
  <c r="ER487" i="11"/>
  <c r="AG487" i="11" s="1"/>
  <c r="CY58" i="11"/>
  <c r="AF58" i="11" s="1"/>
  <c r="AE58" i="11"/>
  <c r="EO58" i="11"/>
  <c r="EP58" i="11" s="1"/>
  <c r="EQ58" i="11" s="1"/>
  <c r="EI58" i="11"/>
  <c r="EJ58" i="11" s="1"/>
  <c r="EK58" i="11" s="1"/>
  <c r="EN59" i="11"/>
  <c r="ES59" i="11"/>
  <c r="AH59" i="11" s="1"/>
  <c r="BX60" i="11"/>
  <c r="BY60" i="11" s="1"/>
  <c r="DA60" i="11"/>
  <c r="DB60" i="11" s="1"/>
  <c r="AY60" i="11"/>
  <c r="AA58" i="11"/>
  <c r="BR58" i="11"/>
  <c r="AB56" i="11"/>
  <c r="EL56" i="11"/>
  <c r="AC56" i="11" s="1"/>
  <c r="EH59" i="11"/>
  <c r="ED59" i="11"/>
  <c r="EM59" i="11"/>
  <c r="AD59" i="11" s="1"/>
  <c r="AU62" i="11"/>
  <c r="AV61" i="11"/>
  <c r="BS57" i="11"/>
  <c r="CV57" i="11"/>
  <c r="CW59" i="11"/>
  <c r="BQ59" i="11"/>
  <c r="BU59" i="11"/>
  <c r="ES489" i="11"/>
  <c r="AH489" i="11" s="1"/>
  <c r="EN489" i="11"/>
  <c r="AU492" i="11"/>
  <c r="AV491" i="11"/>
  <c r="EH489" i="11"/>
  <c r="ED489" i="11"/>
  <c r="EM489" i="11"/>
  <c r="AD489" i="11" s="1"/>
  <c r="AY490" i="11"/>
  <c r="BX490" i="11"/>
  <c r="BY490" i="11" s="1"/>
  <c r="DA490" i="11"/>
  <c r="DB490" i="11" s="1"/>
  <c r="BR488" i="11"/>
  <c r="AA488" i="11"/>
  <c r="EI488" i="11"/>
  <c r="EJ488" i="11" s="1"/>
  <c r="EK488" i="11" s="1"/>
  <c r="EO488" i="11"/>
  <c r="EP488" i="11" s="1"/>
  <c r="EQ488" i="11" s="1"/>
  <c r="AE488" i="11"/>
  <c r="CY488" i="11"/>
  <c r="AF488" i="11" s="1"/>
  <c r="CV487" i="11"/>
  <c r="BS487" i="11"/>
  <c r="CW489" i="11"/>
  <c r="BU489" i="11"/>
  <c r="BQ489" i="11"/>
  <c r="BR272" i="11"/>
  <c r="AA272" i="11"/>
  <c r="EN273" i="11"/>
  <c r="ES273" i="11"/>
  <c r="AH273" i="11" s="1"/>
  <c r="EH273" i="11"/>
  <c r="ED273" i="11"/>
  <c r="EM273" i="11"/>
  <c r="AD273" i="11" s="1"/>
  <c r="BX274" i="11"/>
  <c r="BY274" i="11" s="1"/>
  <c r="AY274" i="11"/>
  <c r="DA274" i="11"/>
  <c r="DB274" i="11" s="1"/>
  <c r="BQ273" i="11"/>
  <c r="CW273" i="11"/>
  <c r="BU273" i="11"/>
  <c r="AF271" i="11"/>
  <c r="ER271" i="11"/>
  <c r="AG271" i="11" s="1"/>
  <c r="CY272" i="11"/>
  <c r="AE272" i="11"/>
  <c r="AV275" i="11"/>
  <c r="AU276" i="11"/>
  <c r="CV271" i="11"/>
  <c r="BS271" i="11"/>
  <c r="EI272" i="11"/>
  <c r="EJ272" i="11" s="1"/>
  <c r="EK272" i="11" s="1"/>
  <c r="EO272" i="11"/>
  <c r="EP272" i="11" s="1"/>
  <c r="EQ272" i="11" s="1"/>
  <c r="Y51" i="13"/>
  <c r="Z51" i="13"/>
  <c r="BN134" i="11"/>
  <c r="BO133" i="11"/>
  <c r="AC43" i="13"/>
  <c r="EM129" i="11"/>
  <c r="AD129" i="11" s="1"/>
  <c r="ED129" i="11"/>
  <c r="EH129" i="11"/>
  <c r="BR128" i="11"/>
  <c r="AA128" i="11"/>
  <c r="AV131" i="11"/>
  <c r="AU132" i="11"/>
  <c r="EN129" i="11"/>
  <c r="ES129" i="11"/>
  <c r="AH129" i="11" s="1"/>
  <c r="CY128" i="11"/>
  <c r="AE128" i="11"/>
  <c r="ED345" i="11"/>
  <c r="EM345" i="11"/>
  <c r="AD345" i="11" s="1"/>
  <c r="EH345" i="11"/>
  <c r="AD45" i="13"/>
  <c r="AE344" i="11"/>
  <c r="CY344" i="11"/>
  <c r="BU345" i="11"/>
  <c r="BQ345" i="11"/>
  <c r="CW345" i="11"/>
  <c r="AF127" i="11"/>
  <c r="ER127" i="11"/>
  <c r="AG127" i="11" s="1"/>
  <c r="BX346" i="11"/>
  <c r="BY346" i="11" s="1"/>
  <c r="DA346" i="11"/>
  <c r="DB346" i="11" s="1"/>
  <c r="AY346" i="11"/>
  <c r="CV343" i="11"/>
  <c r="BS343" i="11"/>
  <c r="BR344" i="11"/>
  <c r="AA344" i="11"/>
  <c r="EO128" i="11"/>
  <c r="EP128" i="11" s="1"/>
  <c r="EQ128" i="11" s="1"/>
  <c r="EI128" i="11"/>
  <c r="EJ128" i="11" s="1"/>
  <c r="EK128" i="11" s="1"/>
  <c r="AF343" i="11"/>
  <c r="ER343" i="11"/>
  <c r="AG343" i="11" s="1"/>
  <c r="EI344" i="11"/>
  <c r="EJ344" i="11" s="1"/>
  <c r="EK344" i="11" s="1"/>
  <c r="EO344" i="11"/>
  <c r="EP344" i="11" s="1"/>
  <c r="EQ344" i="11" s="1"/>
  <c r="CW129" i="11"/>
  <c r="BU129" i="11"/>
  <c r="BQ129" i="11"/>
  <c r="EN345" i="11"/>
  <c r="ES345" i="11"/>
  <c r="AH345" i="11" s="1"/>
  <c r="AV347" i="11"/>
  <c r="AU348" i="11"/>
  <c r="BX130" i="11"/>
  <c r="BY130" i="11" s="1"/>
  <c r="DA130" i="11"/>
  <c r="DB130" i="11" s="1"/>
  <c r="AY130" i="11"/>
  <c r="CF44" i="13"/>
  <c r="F114" i="11"/>
  <c r="AX114" i="11" s="1"/>
  <c r="BP114" i="11" s="1"/>
  <c r="BQ114" i="11" s="1"/>
  <c r="AB111" i="11"/>
  <c r="EL111" i="11"/>
  <c r="AC111" i="11" s="1"/>
  <c r="W45" i="13"/>
  <c r="AA113" i="11"/>
  <c r="BR113" i="11"/>
  <c r="CV112" i="11"/>
  <c r="BS112" i="11"/>
  <c r="ER201" i="11"/>
  <c r="AG201" i="11" s="1"/>
  <c r="BN278" i="11"/>
  <c r="BO277" i="11"/>
  <c r="AV205" i="11"/>
  <c r="AU206" i="11"/>
  <c r="AU424" i="11"/>
  <c r="AV423" i="11"/>
  <c r="AF419" i="11"/>
  <c r="ER419" i="11"/>
  <c r="AG419" i="11" s="1"/>
  <c r="AE202" i="11"/>
  <c r="CY202" i="11"/>
  <c r="AF202" i="11" s="1"/>
  <c r="AB200" i="11"/>
  <c r="EL200" i="11"/>
  <c r="AC200" i="11" s="1"/>
  <c r="EN203" i="11"/>
  <c r="ES203" i="11"/>
  <c r="AH203" i="11" s="1"/>
  <c r="BN494" i="11"/>
  <c r="BO493" i="11"/>
  <c r="AY204" i="11"/>
  <c r="BX204" i="11"/>
  <c r="BY204" i="11" s="1"/>
  <c r="DA204" i="11"/>
  <c r="DB204" i="11" s="1"/>
  <c r="DA422" i="11"/>
  <c r="DB422" i="11" s="1"/>
  <c r="BX422" i="11"/>
  <c r="BY422" i="11" s="1"/>
  <c r="AY422" i="11"/>
  <c r="ES421" i="11"/>
  <c r="AH421" i="11" s="1"/>
  <c r="EN421" i="11"/>
  <c r="BO352" i="11"/>
  <c r="BN353" i="11"/>
  <c r="BN427" i="11"/>
  <c r="BO426" i="11"/>
  <c r="BS201" i="11"/>
  <c r="CV201" i="11"/>
  <c r="AB418" i="11"/>
  <c r="EL418" i="11"/>
  <c r="AC418" i="11" s="1"/>
  <c r="CV419" i="11"/>
  <c r="BS419" i="11"/>
  <c r="EH421" i="11"/>
  <c r="EM421" i="11"/>
  <c r="AD421" i="11" s="1"/>
  <c r="ED421" i="11"/>
  <c r="AA202" i="11"/>
  <c r="BR202" i="11"/>
  <c r="AA420" i="11"/>
  <c r="BR420" i="11"/>
  <c r="CW203" i="11"/>
  <c r="BQ203" i="11"/>
  <c r="BU203" i="11"/>
  <c r="EO420" i="11"/>
  <c r="EP420" i="11" s="1"/>
  <c r="EQ420" i="11" s="1"/>
  <c r="EI420" i="11"/>
  <c r="EJ420" i="11" s="1"/>
  <c r="EK420" i="11" s="1"/>
  <c r="EO202" i="11"/>
  <c r="EP202" i="11" s="1"/>
  <c r="EQ202" i="11" s="1"/>
  <c r="EI202" i="11"/>
  <c r="EJ202" i="11" s="1"/>
  <c r="EK202" i="11" s="1"/>
  <c r="BU421" i="11"/>
  <c r="CW421" i="11"/>
  <c r="BQ421" i="11"/>
  <c r="BO207" i="11"/>
  <c r="BN208" i="11"/>
  <c r="AE420" i="11"/>
  <c r="CY420" i="11"/>
  <c r="EH203" i="11"/>
  <c r="EM203" i="11"/>
  <c r="AD203" i="11" s="1"/>
  <c r="ED203" i="11"/>
  <c r="BN63" i="11"/>
  <c r="BO62" i="11"/>
  <c r="ER58" i="11" l="1"/>
  <c r="AG58" i="11" s="1"/>
  <c r="EO59" i="11"/>
  <c r="EP59" i="11" s="1"/>
  <c r="EQ59" i="11" s="1"/>
  <c r="EI59" i="11"/>
  <c r="EJ59" i="11" s="1"/>
  <c r="EK59" i="11" s="1"/>
  <c r="ED60" i="11"/>
  <c r="EH60" i="11"/>
  <c r="EM60" i="11"/>
  <c r="AD60" i="11" s="1"/>
  <c r="AA59" i="11"/>
  <c r="BR59" i="11"/>
  <c r="ES60" i="11"/>
  <c r="AH60" i="11" s="1"/>
  <c r="EN60" i="11"/>
  <c r="AB57" i="11"/>
  <c r="EL57" i="11"/>
  <c r="AC57" i="11" s="1"/>
  <c r="CV58" i="11"/>
  <c r="BS58" i="11"/>
  <c r="AY61" i="11"/>
  <c r="DA61" i="11"/>
  <c r="DB61" i="11" s="1"/>
  <c r="BX61" i="11"/>
  <c r="BY61" i="11" s="1"/>
  <c r="AE59" i="11"/>
  <c r="CY59" i="11"/>
  <c r="AU63" i="11"/>
  <c r="AV62" i="11"/>
  <c r="CW60" i="11"/>
  <c r="BQ60" i="11"/>
  <c r="BU60" i="11"/>
  <c r="AV492" i="11"/>
  <c r="AU493" i="11"/>
  <c r="AB487" i="11"/>
  <c r="EL487" i="11"/>
  <c r="AC487" i="11" s="1"/>
  <c r="ER488" i="11"/>
  <c r="AG488" i="11" s="1"/>
  <c r="ES490" i="11"/>
  <c r="AH490" i="11" s="1"/>
  <c r="EN490" i="11"/>
  <c r="EI489" i="11"/>
  <c r="EJ489" i="11" s="1"/>
  <c r="EK489" i="11" s="1"/>
  <c r="EO489" i="11"/>
  <c r="EP489" i="11" s="1"/>
  <c r="EQ489" i="11" s="1"/>
  <c r="AA489" i="11"/>
  <c r="BR489" i="11"/>
  <c r="ED490" i="11"/>
  <c r="EM490" i="11"/>
  <c r="AD490" i="11" s="1"/>
  <c r="EH490" i="11"/>
  <c r="CY489" i="11"/>
  <c r="AF489" i="11" s="1"/>
  <c r="AE489" i="11"/>
  <c r="CV488" i="11"/>
  <c r="BS488" i="11"/>
  <c r="CW490" i="11"/>
  <c r="BU490" i="11"/>
  <c r="BQ490" i="11"/>
  <c r="DA491" i="11"/>
  <c r="DB491" i="11" s="1"/>
  <c r="AY491" i="11"/>
  <c r="BX491" i="11"/>
  <c r="BY491" i="11" s="1"/>
  <c r="BU274" i="11"/>
  <c r="BQ274" i="11"/>
  <c r="CW274" i="11"/>
  <c r="ES274" i="11"/>
  <c r="AH274" i="11" s="1"/>
  <c r="EN274" i="11"/>
  <c r="DA275" i="11"/>
  <c r="DB275" i="11" s="1"/>
  <c r="BX275" i="11"/>
  <c r="BY275" i="11" s="1"/>
  <c r="AY275" i="11"/>
  <c r="AE273" i="11"/>
  <c r="CY273" i="11"/>
  <c r="EO273" i="11"/>
  <c r="EP273" i="11" s="1"/>
  <c r="EQ273" i="11" s="1"/>
  <c r="EI273" i="11"/>
  <c r="EJ273" i="11" s="1"/>
  <c r="EK273" i="11" s="1"/>
  <c r="CV272" i="11"/>
  <c r="BS272" i="11"/>
  <c r="AB271" i="11"/>
  <c r="EL271" i="11"/>
  <c r="AC271" i="11" s="1"/>
  <c r="BR273" i="11"/>
  <c r="AA273" i="11"/>
  <c r="EM274" i="11"/>
  <c r="AD274" i="11" s="1"/>
  <c r="ED274" i="11"/>
  <c r="EH274" i="11"/>
  <c r="AU277" i="11"/>
  <c r="AV276" i="11"/>
  <c r="AF272" i="11"/>
  <c r="ER272" i="11"/>
  <c r="AG272" i="11" s="1"/>
  <c r="Z52" i="13"/>
  <c r="Y52" i="13"/>
  <c r="BO134" i="11"/>
  <c r="BN135" i="11"/>
  <c r="AC44" i="13"/>
  <c r="EN130" i="11"/>
  <c r="ES130" i="11"/>
  <c r="AH130" i="11" s="1"/>
  <c r="AA129" i="11"/>
  <c r="BR129" i="11"/>
  <c r="EL343" i="11"/>
  <c r="AC343" i="11" s="1"/>
  <c r="AB343" i="11"/>
  <c r="BQ346" i="11"/>
  <c r="CW346" i="11"/>
  <c r="BU346" i="11"/>
  <c r="AE345" i="11"/>
  <c r="CY345" i="11"/>
  <c r="AU133" i="11"/>
  <c r="AV132" i="11"/>
  <c r="EI129" i="11"/>
  <c r="EJ129" i="11" s="1"/>
  <c r="EK129" i="11" s="1"/>
  <c r="EO129" i="11"/>
  <c r="EP129" i="11" s="1"/>
  <c r="EQ129" i="11" s="1"/>
  <c r="ED130" i="11"/>
  <c r="EM130" i="11"/>
  <c r="AD130" i="11" s="1"/>
  <c r="EH130" i="11"/>
  <c r="EN346" i="11"/>
  <c r="ES346" i="11"/>
  <c r="AH346" i="11" s="1"/>
  <c r="BR345" i="11"/>
  <c r="AA345" i="11"/>
  <c r="AF344" i="11"/>
  <c r="ER344" i="11"/>
  <c r="AG344" i="11" s="1"/>
  <c r="AD46" i="13"/>
  <c r="EO345" i="11"/>
  <c r="EP345" i="11" s="1"/>
  <c r="EQ345" i="11" s="1"/>
  <c r="EI345" i="11"/>
  <c r="EJ345" i="11" s="1"/>
  <c r="EK345" i="11" s="1"/>
  <c r="AF128" i="11"/>
  <c r="ER128" i="11"/>
  <c r="AG128" i="11" s="1"/>
  <c r="AY131" i="11"/>
  <c r="DA131" i="11"/>
  <c r="DB131" i="11" s="1"/>
  <c r="BX131" i="11"/>
  <c r="BY131" i="11" s="1"/>
  <c r="AV348" i="11"/>
  <c r="AU349" i="11"/>
  <c r="AE129" i="11"/>
  <c r="CY129" i="11"/>
  <c r="EH346" i="11"/>
  <c r="ED346" i="11"/>
  <c r="EM346" i="11"/>
  <c r="AD346" i="11" s="1"/>
  <c r="CV128" i="11"/>
  <c r="BS128" i="11"/>
  <c r="CW130" i="11"/>
  <c r="BU130" i="11"/>
  <c r="BQ130" i="11"/>
  <c r="AY347" i="11"/>
  <c r="DA347" i="11"/>
  <c r="DB347" i="11" s="1"/>
  <c r="BX347" i="11"/>
  <c r="BY347" i="11" s="1"/>
  <c r="CV344" i="11"/>
  <c r="BS344" i="11"/>
  <c r="CF45" i="13"/>
  <c r="F115" i="11"/>
  <c r="AX115" i="11" s="1"/>
  <c r="BP115" i="11" s="1"/>
  <c r="BQ115" i="11" s="1"/>
  <c r="W46" i="13"/>
  <c r="AB112" i="11"/>
  <c r="EL112" i="11"/>
  <c r="AC112" i="11" s="1"/>
  <c r="CV113" i="11"/>
  <c r="BS113" i="11"/>
  <c r="AA114" i="11"/>
  <c r="BR114" i="11"/>
  <c r="ER202" i="11"/>
  <c r="AG202" i="11" s="1"/>
  <c r="BN279" i="11"/>
  <c r="BO278" i="11"/>
  <c r="ED422" i="11"/>
  <c r="EH422" i="11"/>
  <c r="EM422" i="11"/>
  <c r="AD422" i="11" s="1"/>
  <c r="AF420" i="11"/>
  <c r="ER420" i="11"/>
  <c r="AG420" i="11" s="1"/>
  <c r="AA421" i="11"/>
  <c r="BR421" i="11"/>
  <c r="EI421" i="11"/>
  <c r="EJ421" i="11" s="1"/>
  <c r="EK421" i="11" s="1"/>
  <c r="EO421" i="11"/>
  <c r="EP421" i="11" s="1"/>
  <c r="EQ421" i="11" s="1"/>
  <c r="BO427" i="11"/>
  <c r="BN428" i="11"/>
  <c r="ES422" i="11"/>
  <c r="AH422" i="11" s="1"/>
  <c r="EN422" i="11"/>
  <c r="CW204" i="11"/>
  <c r="BQ204" i="11"/>
  <c r="BU204" i="11"/>
  <c r="DA423" i="11"/>
  <c r="DB423" i="11" s="1"/>
  <c r="BX423" i="11"/>
  <c r="BY423" i="11" s="1"/>
  <c r="AY423" i="11"/>
  <c r="BO208" i="11"/>
  <c r="BN209" i="11"/>
  <c r="AE421" i="11"/>
  <c r="CY421" i="11"/>
  <c r="AA203" i="11"/>
  <c r="BR203" i="11"/>
  <c r="AB419" i="11"/>
  <c r="EL419" i="11"/>
  <c r="AC419" i="11" s="1"/>
  <c r="BO353" i="11"/>
  <c r="BN354" i="11"/>
  <c r="BO494" i="11"/>
  <c r="BN495" i="11"/>
  <c r="AV424" i="11"/>
  <c r="AU425" i="11"/>
  <c r="AE203" i="11"/>
  <c r="CY203" i="11"/>
  <c r="BS202" i="11"/>
  <c r="CV202" i="11"/>
  <c r="AB201" i="11"/>
  <c r="EL201" i="11"/>
  <c r="AC201" i="11" s="1"/>
  <c r="CW422" i="11"/>
  <c r="BQ422" i="11"/>
  <c r="BU422" i="11"/>
  <c r="EN204" i="11"/>
  <c r="ES204" i="11"/>
  <c r="AH204" i="11" s="1"/>
  <c r="AU207" i="11"/>
  <c r="AV206" i="11"/>
  <c r="EI203" i="11"/>
  <c r="EJ203" i="11" s="1"/>
  <c r="EK203" i="11" s="1"/>
  <c r="EO203" i="11"/>
  <c r="EP203" i="11" s="1"/>
  <c r="EQ203" i="11" s="1"/>
  <c r="CV420" i="11"/>
  <c r="BS420" i="11"/>
  <c r="EH204" i="11"/>
  <c r="EM204" i="11"/>
  <c r="AD204" i="11" s="1"/>
  <c r="ED204" i="11"/>
  <c r="AY205" i="11"/>
  <c r="DA205" i="11"/>
  <c r="DB205" i="11" s="1"/>
  <c r="BX205" i="11"/>
  <c r="BY205" i="11" s="1"/>
  <c r="BN64" i="11"/>
  <c r="BO63" i="11"/>
  <c r="ED61" i="11" l="1"/>
  <c r="EH61" i="11"/>
  <c r="EM61" i="11"/>
  <c r="AD61" i="11" s="1"/>
  <c r="ES61" i="11"/>
  <c r="AH61" i="11" s="1"/>
  <c r="EN61" i="11"/>
  <c r="BS59" i="11"/>
  <c r="CV59" i="11"/>
  <c r="AA60" i="11"/>
  <c r="BR60" i="11"/>
  <c r="CW61" i="11"/>
  <c r="BQ61" i="11"/>
  <c r="BU61" i="11"/>
  <c r="AE60" i="11"/>
  <c r="CY60" i="11"/>
  <c r="AF60" i="11" s="1"/>
  <c r="AU64" i="11"/>
  <c r="AV63" i="11"/>
  <c r="EO60" i="11"/>
  <c r="EP60" i="11" s="1"/>
  <c r="EQ60" i="11" s="1"/>
  <c r="EI60" i="11"/>
  <c r="EJ60" i="11" s="1"/>
  <c r="EK60" i="11" s="1"/>
  <c r="AB58" i="11"/>
  <c r="EL58" i="11"/>
  <c r="AC58" i="11" s="1"/>
  <c r="AF59" i="11"/>
  <c r="ER59" i="11"/>
  <c r="AG59" i="11" s="1"/>
  <c r="BX62" i="11"/>
  <c r="BY62" i="11" s="1"/>
  <c r="DA62" i="11"/>
  <c r="DB62" i="11" s="1"/>
  <c r="AY62" i="11"/>
  <c r="CW491" i="11"/>
  <c r="BU491" i="11"/>
  <c r="BQ491" i="11"/>
  <c r="CV489" i="11"/>
  <c r="BS489" i="11"/>
  <c r="ES491" i="11"/>
  <c r="AH491" i="11" s="1"/>
  <c r="EN491" i="11"/>
  <c r="AB488" i="11"/>
  <c r="EL488" i="11"/>
  <c r="AC488" i="11" s="1"/>
  <c r="BR490" i="11"/>
  <c r="AA490" i="11"/>
  <c r="AE490" i="11"/>
  <c r="CY490" i="11"/>
  <c r="AF490" i="11" s="1"/>
  <c r="AV493" i="11"/>
  <c r="AU494" i="11"/>
  <c r="BX492" i="11"/>
  <c r="BY492" i="11" s="1"/>
  <c r="AY492" i="11"/>
  <c r="DA492" i="11"/>
  <c r="DB492" i="11" s="1"/>
  <c r="ER489" i="11"/>
  <c r="AG489" i="11" s="1"/>
  <c r="ED491" i="11"/>
  <c r="EH491" i="11"/>
  <c r="EM491" i="11"/>
  <c r="AD491" i="11" s="1"/>
  <c r="EO490" i="11"/>
  <c r="EP490" i="11" s="1"/>
  <c r="EQ490" i="11" s="1"/>
  <c r="EI490" i="11"/>
  <c r="EJ490" i="11" s="1"/>
  <c r="EK490" i="11" s="1"/>
  <c r="EN275" i="11"/>
  <c r="ES275" i="11"/>
  <c r="AH275" i="11" s="1"/>
  <c r="AB272" i="11"/>
  <c r="EL272" i="11"/>
  <c r="AC272" i="11" s="1"/>
  <c r="AV277" i="11"/>
  <c r="AU278" i="11"/>
  <c r="EO274" i="11"/>
  <c r="EP274" i="11" s="1"/>
  <c r="EQ274" i="11" s="1"/>
  <c r="EI274" i="11"/>
  <c r="EJ274" i="11" s="1"/>
  <c r="EK274" i="11" s="1"/>
  <c r="AE274" i="11"/>
  <c r="CY274" i="11"/>
  <c r="BR274" i="11"/>
  <c r="AA274" i="11"/>
  <c r="CV273" i="11"/>
  <c r="BS273" i="11"/>
  <c r="BU275" i="11"/>
  <c r="CW275" i="11"/>
  <c r="BQ275" i="11"/>
  <c r="AY276" i="11"/>
  <c r="DA276" i="11"/>
  <c r="DB276" i="11" s="1"/>
  <c r="BX276" i="11"/>
  <c r="BY276" i="11" s="1"/>
  <c r="AF273" i="11"/>
  <c r="ER273" i="11"/>
  <c r="AG273" i="11" s="1"/>
  <c r="EH275" i="11"/>
  <c r="EM275" i="11"/>
  <c r="AD275" i="11" s="1"/>
  <c r="ED275" i="11"/>
  <c r="Y53" i="13"/>
  <c r="Z53" i="13"/>
  <c r="BN136" i="11"/>
  <c r="BO135" i="11"/>
  <c r="AC45" i="13"/>
  <c r="EL344" i="11"/>
  <c r="AC344" i="11" s="1"/>
  <c r="AB344" i="11"/>
  <c r="EM347" i="11"/>
  <c r="AD347" i="11" s="1"/>
  <c r="ED347" i="11"/>
  <c r="EH347" i="11"/>
  <c r="AB128" i="11"/>
  <c r="EL128" i="11"/>
  <c r="AC128" i="11" s="1"/>
  <c r="EO346" i="11"/>
  <c r="EP346" i="11" s="1"/>
  <c r="EQ346" i="11" s="1"/>
  <c r="EI346" i="11"/>
  <c r="EJ346" i="11" s="1"/>
  <c r="EK346" i="11" s="1"/>
  <c r="AV349" i="11"/>
  <c r="AU350" i="11"/>
  <c r="EH131" i="11"/>
  <c r="ED131" i="11"/>
  <c r="EM131" i="11"/>
  <c r="AD131" i="11" s="1"/>
  <c r="CV129" i="11"/>
  <c r="BS129" i="11"/>
  <c r="EN347" i="11"/>
  <c r="ES347" i="11"/>
  <c r="AH347" i="11" s="1"/>
  <c r="AA130" i="11"/>
  <c r="BR130" i="11"/>
  <c r="DA348" i="11"/>
  <c r="DB348" i="11" s="1"/>
  <c r="BX348" i="11"/>
  <c r="BY348" i="11" s="1"/>
  <c r="AY348" i="11"/>
  <c r="EN131" i="11"/>
  <c r="ES131" i="11"/>
  <c r="AH131" i="11" s="1"/>
  <c r="DA132" i="11"/>
  <c r="DB132" i="11" s="1"/>
  <c r="AY132" i="11"/>
  <c r="BX132" i="11"/>
  <c r="BY132" i="11" s="1"/>
  <c r="CW347" i="11"/>
  <c r="BU347" i="11"/>
  <c r="BQ347" i="11"/>
  <c r="AF129" i="11"/>
  <c r="ER129" i="11"/>
  <c r="AG129" i="11" s="1"/>
  <c r="CW131" i="11"/>
  <c r="BQ131" i="11"/>
  <c r="BU131" i="11"/>
  <c r="AD47" i="13"/>
  <c r="BS345" i="11"/>
  <c r="CV345" i="11"/>
  <c r="AU134" i="11"/>
  <c r="AV133" i="11"/>
  <c r="AF345" i="11"/>
  <c r="ER345" i="11"/>
  <c r="AG345" i="11" s="1"/>
  <c r="CY346" i="11"/>
  <c r="AE346" i="11"/>
  <c r="AE130" i="11"/>
  <c r="CY130" i="11"/>
  <c r="EI130" i="11"/>
  <c r="EJ130" i="11" s="1"/>
  <c r="EK130" i="11" s="1"/>
  <c r="EO130" i="11"/>
  <c r="EP130" i="11" s="1"/>
  <c r="EQ130" i="11" s="1"/>
  <c r="AA346" i="11"/>
  <c r="BR346" i="11"/>
  <c r="CF46" i="13"/>
  <c r="F116" i="11"/>
  <c r="AX116" i="11" s="1"/>
  <c r="BP116" i="11" s="1"/>
  <c r="BQ116" i="11" s="1"/>
  <c r="CV114" i="11"/>
  <c r="BS114" i="11"/>
  <c r="EL113" i="11"/>
  <c r="AC113" i="11" s="1"/>
  <c r="AB113" i="11"/>
  <c r="W47" i="13"/>
  <c r="AA115" i="11"/>
  <c r="BR115" i="11"/>
  <c r="BO279" i="11"/>
  <c r="BN280" i="11"/>
  <c r="ED205" i="11"/>
  <c r="EM205" i="11"/>
  <c r="AD205" i="11" s="1"/>
  <c r="EH205" i="11"/>
  <c r="AB420" i="11"/>
  <c r="EL420" i="11"/>
  <c r="AC420" i="11" s="1"/>
  <c r="BX424" i="11"/>
  <c r="BY424" i="11" s="1"/>
  <c r="AY424" i="11"/>
  <c r="DA424" i="11"/>
  <c r="DB424" i="11" s="1"/>
  <c r="BO354" i="11"/>
  <c r="BN355" i="11"/>
  <c r="CV203" i="11"/>
  <c r="BS203" i="11"/>
  <c r="AF421" i="11"/>
  <c r="ER421" i="11"/>
  <c r="AG421" i="11" s="1"/>
  <c r="ES423" i="11"/>
  <c r="AH423" i="11" s="1"/>
  <c r="EN423" i="11"/>
  <c r="EN205" i="11"/>
  <c r="ES205" i="11"/>
  <c r="AH205" i="11" s="1"/>
  <c r="EI204" i="11"/>
  <c r="EJ204" i="11" s="1"/>
  <c r="EK204" i="11" s="1"/>
  <c r="EO204" i="11"/>
  <c r="EP204" i="11" s="1"/>
  <c r="EQ204" i="11" s="1"/>
  <c r="AB202" i="11"/>
  <c r="EL202" i="11"/>
  <c r="AC202" i="11" s="1"/>
  <c r="AF203" i="11"/>
  <c r="ER203" i="11"/>
  <c r="AG203" i="11" s="1"/>
  <c r="AA204" i="11"/>
  <c r="BR204" i="11"/>
  <c r="EI422" i="11"/>
  <c r="EJ422" i="11" s="1"/>
  <c r="EK422" i="11" s="1"/>
  <c r="EO422" i="11"/>
  <c r="EP422" i="11" s="1"/>
  <c r="EQ422" i="11" s="1"/>
  <c r="CW205" i="11"/>
  <c r="BU205" i="11"/>
  <c r="BQ205" i="11"/>
  <c r="BX206" i="11"/>
  <c r="BY206" i="11" s="1"/>
  <c r="DA206" i="11"/>
  <c r="DB206" i="11" s="1"/>
  <c r="AY206" i="11"/>
  <c r="AA422" i="11"/>
  <c r="BR422" i="11"/>
  <c r="BN496" i="11"/>
  <c r="BO495" i="11"/>
  <c r="BO209" i="11"/>
  <c r="BN210" i="11"/>
  <c r="CW423" i="11"/>
  <c r="BU423" i="11"/>
  <c r="BQ423" i="11"/>
  <c r="AE204" i="11"/>
  <c r="CY204" i="11"/>
  <c r="BO428" i="11"/>
  <c r="BN429" i="11"/>
  <c r="CV421" i="11"/>
  <c r="BS421" i="11"/>
  <c r="AU208" i="11"/>
  <c r="AV207" i="11"/>
  <c r="AE422" i="11"/>
  <c r="CY422" i="11"/>
  <c r="AU426" i="11"/>
  <c r="AV425" i="11"/>
  <c r="EM423" i="11"/>
  <c r="AD423" i="11" s="1"/>
  <c r="ED423" i="11"/>
  <c r="EH423" i="11"/>
  <c r="BN65" i="11"/>
  <c r="BO64" i="11"/>
  <c r="ER60" i="11" l="1"/>
  <c r="AG60" i="11" s="1"/>
  <c r="ES62" i="11"/>
  <c r="AH62" i="11" s="1"/>
  <c r="EN62" i="11"/>
  <c r="EM62" i="11"/>
  <c r="AD62" i="11" s="1"/>
  <c r="ED62" i="11"/>
  <c r="EH62" i="11"/>
  <c r="AU65" i="11"/>
  <c r="AV64" i="11"/>
  <c r="AB59" i="11"/>
  <c r="EL59" i="11"/>
  <c r="AC59" i="11" s="1"/>
  <c r="AA61" i="11"/>
  <c r="BR61" i="11"/>
  <c r="CY61" i="11"/>
  <c r="AF61" i="11" s="1"/>
  <c r="AE61" i="11"/>
  <c r="AY63" i="11"/>
  <c r="BX63" i="11"/>
  <c r="BY63" i="11" s="1"/>
  <c r="DA63" i="11"/>
  <c r="DB63" i="11" s="1"/>
  <c r="CW62" i="11"/>
  <c r="BQ62" i="11"/>
  <c r="BU62" i="11"/>
  <c r="BS60" i="11"/>
  <c r="CV60" i="11"/>
  <c r="EI61" i="11"/>
  <c r="EJ61" i="11" s="1"/>
  <c r="EK61" i="11" s="1"/>
  <c r="EO61" i="11"/>
  <c r="EP61" i="11" s="1"/>
  <c r="EQ61" i="11" s="1"/>
  <c r="EO491" i="11"/>
  <c r="EP491" i="11" s="1"/>
  <c r="EQ491" i="11" s="1"/>
  <c r="EI491" i="11"/>
  <c r="EJ491" i="11" s="1"/>
  <c r="EK491" i="11" s="1"/>
  <c r="AA491" i="11"/>
  <c r="BR491" i="11"/>
  <c r="ER490" i="11"/>
  <c r="AG490" i="11" s="1"/>
  <c r="EN492" i="11"/>
  <c r="ES492" i="11"/>
  <c r="AH492" i="11" s="1"/>
  <c r="AE491" i="11"/>
  <c r="CY491" i="11"/>
  <c r="AF491" i="11" s="1"/>
  <c r="EM492" i="11"/>
  <c r="AD492" i="11" s="1"/>
  <c r="EH492" i="11"/>
  <c r="ED492" i="11"/>
  <c r="BS490" i="11"/>
  <c r="CV490" i="11"/>
  <c r="AU495" i="11"/>
  <c r="AV494" i="11"/>
  <c r="AB489" i="11"/>
  <c r="EL489" i="11"/>
  <c r="AC489" i="11" s="1"/>
  <c r="CW492" i="11"/>
  <c r="BQ492" i="11"/>
  <c r="BU492" i="11"/>
  <c r="AY493" i="11"/>
  <c r="BX493" i="11"/>
  <c r="BY493" i="11" s="1"/>
  <c r="DA493" i="11"/>
  <c r="DB493" i="11" s="1"/>
  <c r="BS274" i="11"/>
  <c r="CV274" i="11"/>
  <c r="AF274" i="11"/>
  <c r="ER274" i="11"/>
  <c r="AG274" i="11" s="1"/>
  <c r="AB273" i="11"/>
  <c r="EL273" i="11"/>
  <c r="AC273" i="11" s="1"/>
  <c r="CW276" i="11"/>
  <c r="BQ276" i="11"/>
  <c r="BU276" i="11"/>
  <c r="EI275" i="11"/>
  <c r="EJ275" i="11" s="1"/>
  <c r="EK275" i="11" s="1"/>
  <c r="EO275" i="11"/>
  <c r="EP275" i="11" s="1"/>
  <c r="EQ275" i="11" s="1"/>
  <c r="AA275" i="11"/>
  <c r="BR275" i="11"/>
  <c r="AE275" i="11"/>
  <c r="CY275" i="11"/>
  <c r="EH276" i="11"/>
  <c r="EM276" i="11"/>
  <c r="AD276" i="11" s="1"/>
  <c r="ED276" i="11"/>
  <c r="AV278" i="11"/>
  <c r="AU279" i="11"/>
  <c r="ES276" i="11"/>
  <c r="AH276" i="11" s="1"/>
  <c r="EN276" i="11"/>
  <c r="AY277" i="11"/>
  <c r="DA277" i="11"/>
  <c r="DB277" i="11" s="1"/>
  <c r="BX277" i="11"/>
  <c r="BY277" i="11" s="1"/>
  <c r="Z54" i="13"/>
  <c r="Y54" i="13"/>
  <c r="BO136" i="11"/>
  <c r="BN137" i="11"/>
  <c r="AC46" i="13"/>
  <c r="AV134" i="11"/>
  <c r="AU135" i="11"/>
  <c r="EL345" i="11"/>
  <c r="AC345" i="11" s="1"/>
  <c r="AB345" i="11"/>
  <c r="BR131" i="11"/>
  <c r="AA131" i="11"/>
  <c r="EN132" i="11"/>
  <c r="ES132" i="11"/>
  <c r="AH132" i="11" s="1"/>
  <c r="CW348" i="11"/>
  <c r="BQ348" i="11"/>
  <c r="BU348" i="11"/>
  <c r="CV130" i="11"/>
  <c r="BS130" i="11"/>
  <c r="EI347" i="11"/>
  <c r="EJ347" i="11" s="1"/>
  <c r="EK347" i="11" s="1"/>
  <c r="EO347" i="11"/>
  <c r="EP347" i="11" s="1"/>
  <c r="EQ347" i="11" s="1"/>
  <c r="CV346" i="11"/>
  <c r="BS346" i="11"/>
  <c r="ER346" i="11"/>
  <c r="AG346" i="11" s="1"/>
  <c r="AF346" i="11"/>
  <c r="AD48" i="13"/>
  <c r="AE131" i="11"/>
  <c r="CY131" i="11"/>
  <c r="AA347" i="11"/>
  <c r="BR347" i="11"/>
  <c r="EH348" i="11"/>
  <c r="ED348" i="11"/>
  <c r="EM348" i="11"/>
  <c r="AD348" i="11" s="1"/>
  <c r="EH132" i="11"/>
  <c r="ED132" i="11"/>
  <c r="EM132" i="11"/>
  <c r="AD132" i="11" s="1"/>
  <c r="EN348" i="11"/>
  <c r="ES348" i="11"/>
  <c r="AH348" i="11" s="1"/>
  <c r="AB129" i="11"/>
  <c r="EL129" i="11"/>
  <c r="AC129" i="11" s="1"/>
  <c r="EO131" i="11"/>
  <c r="EP131" i="11" s="1"/>
  <c r="EQ131" i="11" s="1"/>
  <c r="EI131" i="11"/>
  <c r="EJ131" i="11" s="1"/>
  <c r="EK131" i="11" s="1"/>
  <c r="AU351" i="11"/>
  <c r="AV350" i="11"/>
  <c r="AF130" i="11"/>
  <c r="ER130" i="11"/>
  <c r="AG130" i="11" s="1"/>
  <c r="DA133" i="11"/>
  <c r="DB133" i="11" s="1"/>
  <c r="BX133" i="11"/>
  <c r="BY133" i="11" s="1"/>
  <c r="AY133" i="11"/>
  <c r="AE347" i="11"/>
  <c r="CY347" i="11"/>
  <c r="BU132" i="11"/>
  <c r="CW132" i="11"/>
  <c r="BQ132" i="11"/>
  <c r="DA349" i="11"/>
  <c r="DB349" i="11" s="1"/>
  <c r="BX349" i="11"/>
  <c r="BY349" i="11" s="1"/>
  <c r="AY349" i="11"/>
  <c r="BS115" i="11"/>
  <c r="CV115" i="11"/>
  <c r="CF47" i="13"/>
  <c r="F117" i="11"/>
  <c r="AX117" i="11" s="1"/>
  <c r="BP117" i="11" s="1"/>
  <c r="BQ117" i="11" s="1"/>
  <c r="AB114" i="11"/>
  <c r="EL114" i="11"/>
  <c r="AC114" i="11" s="1"/>
  <c r="W48" i="13"/>
  <c r="AA116" i="11"/>
  <c r="BR116" i="11"/>
  <c r="BN281" i="11"/>
  <c r="BO280" i="11"/>
  <c r="EN206" i="11"/>
  <c r="ES206" i="11"/>
  <c r="AH206" i="11" s="1"/>
  <c r="EN424" i="11"/>
  <c r="ES424" i="11"/>
  <c r="AH424" i="11" s="1"/>
  <c r="BX425" i="11"/>
  <c r="BY425" i="11" s="1"/>
  <c r="DA425" i="11"/>
  <c r="DB425" i="11" s="1"/>
  <c r="AY425" i="11"/>
  <c r="AY207" i="11"/>
  <c r="BX207" i="11"/>
  <c r="BY207" i="11" s="1"/>
  <c r="DA207" i="11"/>
  <c r="DB207" i="11" s="1"/>
  <c r="AF204" i="11"/>
  <c r="ER204" i="11"/>
  <c r="AG204" i="11" s="1"/>
  <c r="AE423" i="11"/>
  <c r="CY423" i="11"/>
  <c r="BO496" i="11"/>
  <c r="BN497" i="11"/>
  <c r="CV422" i="11"/>
  <c r="BS422" i="11"/>
  <c r="CV204" i="11"/>
  <c r="BS204" i="11"/>
  <c r="AV426" i="11"/>
  <c r="AU427" i="11"/>
  <c r="AU209" i="11"/>
  <c r="AV208" i="11"/>
  <c r="BN211" i="11"/>
  <c r="BO210" i="11"/>
  <c r="CW206" i="11"/>
  <c r="BU206" i="11"/>
  <c r="BQ206" i="11"/>
  <c r="AA205" i="11"/>
  <c r="BR205" i="11"/>
  <c r="AB203" i="11"/>
  <c r="EL203" i="11"/>
  <c r="AC203" i="11" s="1"/>
  <c r="BO355" i="11"/>
  <c r="BN356" i="11"/>
  <c r="EI205" i="11"/>
  <c r="EJ205" i="11" s="1"/>
  <c r="EK205" i="11" s="1"/>
  <c r="EO205" i="11"/>
  <c r="EP205" i="11" s="1"/>
  <c r="EQ205" i="11" s="1"/>
  <c r="EI423" i="11"/>
  <c r="EJ423" i="11" s="1"/>
  <c r="EK423" i="11" s="1"/>
  <c r="EO423" i="11"/>
  <c r="EP423" i="11" s="1"/>
  <c r="EQ423" i="11" s="1"/>
  <c r="AF422" i="11"/>
  <c r="ER422" i="11"/>
  <c r="AG422" i="11" s="1"/>
  <c r="AB421" i="11"/>
  <c r="EL421" i="11"/>
  <c r="AC421" i="11" s="1"/>
  <c r="BO429" i="11"/>
  <c r="BN430" i="11"/>
  <c r="AA423" i="11"/>
  <c r="BR423" i="11"/>
  <c r="EH206" i="11"/>
  <c r="EM206" i="11"/>
  <c r="AD206" i="11" s="1"/>
  <c r="ED206" i="11"/>
  <c r="BU424" i="11"/>
  <c r="CW424" i="11"/>
  <c r="BQ424" i="11"/>
  <c r="AE205" i="11"/>
  <c r="CY205" i="11"/>
  <c r="ED424" i="11"/>
  <c r="EH424" i="11"/>
  <c r="EM424" i="11"/>
  <c r="AD424" i="11" s="1"/>
  <c r="BN66" i="11"/>
  <c r="BO65" i="11"/>
  <c r="ER61" i="11" l="1"/>
  <c r="AG61" i="11" s="1"/>
  <c r="AY64" i="11"/>
  <c r="DA64" i="11"/>
  <c r="DB64" i="11" s="1"/>
  <c r="BX64" i="11"/>
  <c r="BY64" i="11" s="1"/>
  <c r="EH63" i="11"/>
  <c r="EM63" i="11"/>
  <c r="AD63" i="11" s="1"/>
  <c r="ED63" i="11"/>
  <c r="AU66" i="11"/>
  <c r="AV65" i="11"/>
  <c r="EO62" i="11"/>
  <c r="EP62" i="11" s="1"/>
  <c r="EQ62" i="11" s="1"/>
  <c r="EI62" i="11"/>
  <c r="EJ62" i="11" s="1"/>
  <c r="EK62" i="11" s="1"/>
  <c r="BS61" i="11"/>
  <c r="CV61" i="11"/>
  <c r="EN63" i="11"/>
  <c r="ES63" i="11"/>
  <c r="AH63" i="11" s="1"/>
  <c r="CW63" i="11"/>
  <c r="BU63" i="11"/>
  <c r="BQ63" i="11"/>
  <c r="AB60" i="11"/>
  <c r="EL60" i="11"/>
  <c r="AC60" i="11" s="1"/>
  <c r="AA62" i="11"/>
  <c r="BR62" i="11"/>
  <c r="CY62" i="11"/>
  <c r="AE62" i="11"/>
  <c r="AB490" i="11"/>
  <c r="EL490" i="11"/>
  <c r="AC490" i="11" s="1"/>
  <c r="EN493" i="11"/>
  <c r="ES493" i="11"/>
  <c r="AH493" i="11" s="1"/>
  <c r="AE492" i="11"/>
  <c r="CY492" i="11"/>
  <c r="AF492" i="11" s="1"/>
  <c r="AU496" i="11"/>
  <c r="AV495" i="11"/>
  <c r="CW493" i="11"/>
  <c r="BU493" i="11"/>
  <c r="BQ493" i="11"/>
  <c r="ED493" i="11"/>
  <c r="EM493" i="11"/>
  <c r="AD493" i="11" s="1"/>
  <c r="EH493" i="11"/>
  <c r="BS491" i="11"/>
  <c r="CV491" i="11"/>
  <c r="BR492" i="11"/>
  <c r="AA492" i="11"/>
  <c r="AY494" i="11"/>
  <c r="BX494" i="11"/>
  <c r="BY494" i="11" s="1"/>
  <c r="DA494" i="11"/>
  <c r="DB494" i="11" s="1"/>
  <c r="EO492" i="11"/>
  <c r="EP492" i="11" s="1"/>
  <c r="EQ492" i="11" s="1"/>
  <c r="EI492" i="11"/>
  <c r="EJ492" i="11" s="1"/>
  <c r="EK492" i="11" s="1"/>
  <c r="ER491" i="11"/>
  <c r="AG491" i="11" s="1"/>
  <c r="BS275" i="11"/>
  <c r="CV275" i="11"/>
  <c r="AV279" i="11"/>
  <c r="AU280" i="11"/>
  <c r="ED277" i="11"/>
  <c r="EH277" i="11"/>
  <c r="EM277" i="11"/>
  <c r="AD277" i="11" s="1"/>
  <c r="AY278" i="11"/>
  <c r="BX278" i="11"/>
  <c r="BY278" i="11" s="1"/>
  <c r="DA278" i="11"/>
  <c r="DB278" i="11" s="1"/>
  <c r="AA276" i="11"/>
  <c r="BR276" i="11"/>
  <c r="EL274" i="11"/>
  <c r="AC274" i="11" s="1"/>
  <c r="AB274" i="11"/>
  <c r="EN277" i="11"/>
  <c r="ES277" i="11"/>
  <c r="AH277" i="11" s="1"/>
  <c r="AE276" i="11"/>
  <c r="CY276" i="11"/>
  <c r="CW277" i="11"/>
  <c r="BU277" i="11"/>
  <c r="BQ277" i="11"/>
  <c r="EI276" i="11"/>
  <c r="EJ276" i="11" s="1"/>
  <c r="EK276" i="11" s="1"/>
  <c r="EO276" i="11"/>
  <c r="EP276" i="11" s="1"/>
  <c r="EQ276" i="11" s="1"/>
  <c r="ER275" i="11"/>
  <c r="AG275" i="11" s="1"/>
  <c r="AF275" i="11"/>
  <c r="Y55" i="13"/>
  <c r="Z55" i="13"/>
  <c r="BN138" i="11"/>
  <c r="BO137" i="11"/>
  <c r="AC47" i="13"/>
  <c r="EN349" i="11"/>
  <c r="ES349" i="11"/>
  <c r="AH349" i="11" s="1"/>
  <c r="AE132" i="11"/>
  <c r="CY132" i="11"/>
  <c r="CW133" i="11"/>
  <c r="BQ133" i="11"/>
  <c r="BU133" i="11"/>
  <c r="AB346" i="11"/>
  <c r="EL346" i="11"/>
  <c r="AC346" i="11" s="1"/>
  <c r="AE348" i="11"/>
  <c r="CY348" i="11"/>
  <c r="EM133" i="11"/>
  <c r="AD133" i="11" s="1"/>
  <c r="ED133" i="11"/>
  <c r="EH133" i="11"/>
  <c r="DA350" i="11"/>
  <c r="DB350" i="11" s="1"/>
  <c r="AY350" i="11"/>
  <c r="BX350" i="11"/>
  <c r="BY350" i="11" s="1"/>
  <c r="EI132" i="11"/>
  <c r="EJ132" i="11" s="1"/>
  <c r="EK132" i="11" s="1"/>
  <c r="EO132" i="11"/>
  <c r="EP132" i="11" s="1"/>
  <c r="EQ132" i="11" s="1"/>
  <c r="AV135" i="11"/>
  <c r="AU136" i="11"/>
  <c r="BU349" i="11"/>
  <c r="CW349" i="11"/>
  <c r="BQ349" i="11"/>
  <c r="AF347" i="11"/>
  <c r="ER347" i="11"/>
  <c r="AG347" i="11" s="1"/>
  <c r="EN133" i="11"/>
  <c r="ES133" i="11"/>
  <c r="AH133" i="11" s="1"/>
  <c r="AU352" i="11"/>
  <c r="AV351" i="11"/>
  <c r="CV347" i="11"/>
  <c r="BS347" i="11"/>
  <c r="AD49" i="13"/>
  <c r="EL130" i="11"/>
  <c r="AC130" i="11" s="1"/>
  <c r="AB130" i="11"/>
  <c r="CV131" i="11"/>
  <c r="BS131" i="11"/>
  <c r="DA134" i="11"/>
  <c r="DB134" i="11" s="1"/>
  <c r="AY134" i="11"/>
  <c r="BX134" i="11"/>
  <c r="BY134" i="11" s="1"/>
  <c r="ED349" i="11"/>
  <c r="EM349" i="11"/>
  <c r="AD349" i="11" s="1"/>
  <c r="EH349" i="11"/>
  <c r="BR132" i="11"/>
  <c r="AA132" i="11"/>
  <c r="EI348" i="11"/>
  <c r="EJ348" i="11" s="1"/>
  <c r="EK348" i="11" s="1"/>
  <c r="EO348" i="11"/>
  <c r="EP348" i="11" s="1"/>
  <c r="EQ348" i="11" s="1"/>
  <c r="AF131" i="11"/>
  <c r="ER131" i="11"/>
  <c r="AG131" i="11" s="1"/>
  <c r="AA348" i="11"/>
  <c r="BR348" i="11"/>
  <c r="W49" i="13"/>
  <c r="AA117" i="11"/>
  <c r="BR117" i="11"/>
  <c r="EL115" i="11"/>
  <c r="AC115" i="11" s="1"/>
  <c r="AB115" i="11"/>
  <c r="CV116" i="11"/>
  <c r="BS116" i="11"/>
  <c r="CF48" i="13"/>
  <c r="F118" i="11"/>
  <c r="AX118" i="11" s="1"/>
  <c r="BP118" i="11" s="1"/>
  <c r="BQ118" i="11" s="1"/>
  <c r="BN282" i="11"/>
  <c r="BO281" i="11"/>
  <c r="EN425" i="11"/>
  <c r="ES425" i="11"/>
  <c r="AH425" i="11" s="1"/>
  <c r="BS423" i="11"/>
  <c r="CV423" i="11"/>
  <c r="CV205" i="11"/>
  <c r="BS205" i="11"/>
  <c r="AE206" i="11"/>
  <c r="CY206" i="11"/>
  <c r="BO211" i="11"/>
  <c r="BN212" i="11"/>
  <c r="AY208" i="11"/>
  <c r="DA208" i="11"/>
  <c r="DB208" i="11" s="1"/>
  <c r="BX208" i="11"/>
  <c r="BY208" i="11" s="1"/>
  <c r="BX426" i="11"/>
  <c r="BY426" i="11" s="1"/>
  <c r="AY426" i="11"/>
  <c r="DA426" i="11"/>
  <c r="DB426" i="11" s="1"/>
  <c r="AB204" i="11"/>
  <c r="EL204" i="11"/>
  <c r="AC204" i="11" s="1"/>
  <c r="BN498" i="11"/>
  <c r="BO497" i="11"/>
  <c r="EI424" i="11"/>
  <c r="EJ424" i="11" s="1"/>
  <c r="EK424" i="11" s="1"/>
  <c r="EO424" i="11"/>
  <c r="EP424" i="11" s="1"/>
  <c r="EQ424" i="11" s="1"/>
  <c r="AA424" i="11"/>
  <c r="BR424" i="11"/>
  <c r="BO356" i="11"/>
  <c r="BN357" i="11"/>
  <c r="AV209" i="11"/>
  <c r="AU210" i="11"/>
  <c r="EM207" i="11"/>
  <c r="AD207" i="11" s="1"/>
  <c r="ED207" i="11"/>
  <c r="EH207" i="11"/>
  <c r="CW425" i="11"/>
  <c r="BQ425" i="11"/>
  <c r="BU425" i="11"/>
  <c r="AF205" i="11"/>
  <c r="ER205" i="11"/>
  <c r="AG205" i="11" s="1"/>
  <c r="AE424" i="11"/>
  <c r="CY424" i="11"/>
  <c r="BN431" i="11"/>
  <c r="BO430" i="11"/>
  <c r="AA206" i="11"/>
  <c r="BR206" i="11"/>
  <c r="AB422" i="11"/>
  <c r="EL422" i="11"/>
  <c r="AC422" i="11" s="1"/>
  <c r="AF423" i="11"/>
  <c r="ER423" i="11"/>
  <c r="AG423" i="11" s="1"/>
  <c r="CW207" i="11"/>
  <c r="BU207" i="11"/>
  <c r="BQ207" i="11"/>
  <c r="EH425" i="11"/>
  <c r="EM425" i="11"/>
  <c r="AD425" i="11" s="1"/>
  <c r="ED425" i="11"/>
  <c r="EI206" i="11"/>
  <c r="EJ206" i="11" s="1"/>
  <c r="EK206" i="11" s="1"/>
  <c r="EO206" i="11"/>
  <c r="EP206" i="11" s="1"/>
  <c r="EQ206" i="11" s="1"/>
  <c r="AV427" i="11"/>
  <c r="AU428" i="11"/>
  <c r="EN207" i="11"/>
  <c r="ES207" i="11"/>
  <c r="AH207" i="11" s="1"/>
  <c r="BN67" i="11"/>
  <c r="BO66" i="11"/>
  <c r="DA65" i="11" l="1"/>
  <c r="DB65" i="11" s="1"/>
  <c r="AY65" i="11"/>
  <c r="BX65" i="11"/>
  <c r="BY65" i="11" s="1"/>
  <c r="AE63" i="11"/>
  <c r="CY63" i="11"/>
  <c r="AF63" i="11" s="1"/>
  <c r="AV66" i="11"/>
  <c r="AU67" i="11"/>
  <c r="ER62" i="11"/>
  <c r="AG62" i="11" s="1"/>
  <c r="AF62" i="11"/>
  <c r="EI63" i="11"/>
  <c r="EJ63" i="11" s="1"/>
  <c r="EK63" i="11" s="1"/>
  <c r="EO63" i="11"/>
  <c r="EP63" i="11" s="1"/>
  <c r="EQ63" i="11" s="1"/>
  <c r="BS62" i="11"/>
  <c r="CV62" i="11"/>
  <c r="AB61" i="11"/>
  <c r="EL61" i="11"/>
  <c r="AC61" i="11" s="1"/>
  <c r="ED64" i="11"/>
  <c r="EH64" i="11"/>
  <c r="EM64" i="11"/>
  <c r="AD64" i="11" s="1"/>
  <c r="EN64" i="11"/>
  <c r="ES64" i="11"/>
  <c r="AH64" i="11" s="1"/>
  <c r="AA63" i="11"/>
  <c r="BR63" i="11"/>
  <c r="CW64" i="11"/>
  <c r="BU64" i="11"/>
  <c r="BQ64" i="11"/>
  <c r="DA495" i="11"/>
  <c r="DB495" i="11" s="1"/>
  <c r="AY495" i="11"/>
  <c r="BX495" i="11"/>
  <c r="BY495" i="11" s="1"/>
  <c r="CW494" i="11"/>
  <c r="BU494" i="11"/>
  <c r="BQ494" i="11"/>
  <c r="EI493" i="11"/>
  <c r="EJ493" i="11" s="1"/>
  <c r="EK493" i="11" s="1"/>
  <c r="EO493" i="11"/>
  <c r="EP493" i="11" s="1"/>
  <c r="EQ493" i="11" s="1"/>
  <c r="AU497" i="11"/>
  <c r="AV496" i="11"/>
  <c r="ER492" i="11"/>
  <c r="AG492" i="11" s="1"/>
  <c r="AA493" i="11"/>
  <c r="BR493" i="11"/>
  <c r="ES494" i="11"/>
  <c r="AH494" i="11" s="1"/>
  <c r="EN494" i="11"/>
  <c r="AE493" i="11"/>
  <c r="CY493" i="11"/>
  <c r="AF493" i="11" s="1"/>
  <c r="BS492" i="11"/>
  <c r="CV492" i="11"/>
  <c r="EM494" i="11"/>
  <c r="AD494" i="11" s="1"/>
  <c r="EH494" i="11"/>
  <c r="ED494" i="11"/>
  <c r="AB491" i="11"/>
  <c r="EL491" i="11"/>
  <c r="AC491" i="11" s="1"/>
  <c r="CV276" i="11"/>
  <c r="BS276" i="11"/>
  <c r="AF276" i="11"/>
  <c r="ER276" i="11"/>
  <c r="AG276" i="11" s="1"/>
  <c r="CW278" i="11"/>
  <c r="BQ278" i="11"/>
  <c r="BU278" i="11"/>
  <c r="AV280" i="11"/>
  <c r="AU281" i="11"/>
  <c r="AB275" i="11"/>
  <c r="EL275" i="11"/>
  <c r="AC275" i="11" s="1"/>
  <c r="CY277" i="11"/>
  <c r="AE277" i="11"/>
  <c r="EN278" i="11"/>
  <c r="ES278" i="11"/>
  <c r="AH278" i="11" s="1"/>
  <c r="EM278" i="11"/>
  <c r="AD278" i="11" s="1"/>
  <c r="ED278" i="11"/>
  <c r="EH278" i="11"/>
  <c r="BX279" i="11"/>
  <c r="BY279" i="11" s="1"/>
  <c r="DA279" i="11"/>
  <c r="DB279" i="11" s="1"/>
  <c r="AY279" i="11"/>
  <c r="AA277" i="11"/>
  <c r="BR277" i="11"/>
  <c r="EO277" i="11"/>
  <c r="EP277" i="11" s="1"/>
  <c r="EQ277" i="11" s="1"/>
  <c r="EI277" i="11"/>
  <c r="EJ277" i="11" s="1"/>
  <c r="EK277" i="11" s="1"/>
  <c r="Z57" i="13"/>
  <c r="Z56" i="13"/>
  <c r="Y57" i="13"/>
  <c r="Y56" i="13"/>
  <c r="BN139" i="11"/>
  <c r="BO138" i="11"/>
  <c r="AC48" i="13"/>
  <c r="ED134" i="11"/>
  <c r="EH134" i="11"/>
  <c r="EM134" i="11"/>
  <c r="AD134" i="11" s="1"/>
  <c r="AB347" i="11"/>
  <c r="EL347" i="11"/>
  <c r="AC347" i="11" s="1"/>
  <c r="AY351" i="11"/>
  <c r="DA351" i="11"/>
  <c r="DB351" i="11" s="1"/>
  <c r="BX351" i="11"/>
  <c r="BY351" i="11" s="1"/>
  <c r="CY349" i="11"/>
  <c r="AE349" i="11"/>
  <c r="AE133" i="11"/>
  <c r="CY133" i="11"/>
  <c r="CV132" i="11"/>
  <c r="BS132" i="11"/>
  <c r="BQ134" i="11"/>
  <c r="CW134" i="11"/>
  <c r="BU134" i="11"/>
  <c r="AD50" i="13"/>
  <c r="AV352" i="11"/>
  <c r="AU353" i="11"/>
  <c r="AV136" i="11"/>
  <c r="AU137" i="11"/>
  <c r="EH350" i="11"/>
  <c r="EM350" i="11"/>
  <c r="AD350" i="11" s="1"/>
  <c r="ED350" i="11"/>
  <c r="AF132" i="11"/>
  <c r="ER132" i="11"/>
  <c r="AG132" i="11" s="1"/>
  <c r="EI349" i="11"/>
  <c r="EJ349" i="11" s="1"/>
  <c r="EK349" i="11" s="1"/>
  <c r="EO349" i="11"/>
  <c r="EP349" i="11" s="1"/>
  <c r="EQ349" i="11" s="1"/>
  <c r="ES134" i="11"/>
  <c r="AH134" i="11" s="1"/>
  <c r="EN134" i="11"/>
  <c r="DA135" i="11"/>
  <c r="DB135" i="11" s="1"/>
  <c r="BX135" i="11"/>
  <c r="BY135" i="11" s="1"/>
  <c r="AY135" i="11"/>
  <c r="BQ350" i="11"/>
  <c r="BU350" i="11"/>
  <c r="CW350" i="11"/>
  <c r="CV348" i="11"/>
  <c r="BS348" i="11"/>
  <c r="AB131" i="11"/>
  <c r="EL131" i="11"/>
  <c r="AC131" i="11" s="1"/>
  <c r="AA349" i="11"/>
  <c r="BR349" i="11"/>
  <c r="EN350" i="11"/>
  <c r="ES350" i="11"/>
  <c r="AH350" i="11" s="1"/>
  <c r="EO133" i="11"/>
  <c r="EP133" i="11" s="1"/>
  <c r="EQ133" i="11" s="1"/>
  <c r="EI133" i="11"/>
  <c r="EJ133" i="11" s="1"/>
  <c r="EK133" i="11" s="1"/>
  <c r="AF348" i="11"/>
  <c r="ER348" i="11"/>
  <c r="AG348" i="11" s="1"/>
  <c r="BR133" i="11"/>
  <c r="AA133" i="11"/>
  <c r="BR118" i="11"/>
  <c r="AA118" i="11"/>
  <c r="EL116" i="11"/>
  <c r="AC116" i="11" s="1"/>
  <c r="AB116" i="11"/>
  <c r="CV117" i="11"/>
  <c r="BS117" i="11"/>
  <c r="W50" i="13"/>
  <c r="CF49" i="13"/>
  <c r="F119" i="11"/>
  <c r="AX119" i="11" s="1"/>
  <c r="BP119" i="11" s="1"/>
  <c r="BQ119" i="11" s="1"/>
  <c r="BN283" i="11"/>
  <c r="BO282" i="11"/>
  <c r="AE207" i="11"/>
  <c r="CY207" i="11"/>
  <c r="BS206" i="11"/>
  <c r="CV206" i="11"/>
  <c r="BN432" i="11"/>
  <c r="BO431" i="11"/>
  <c r="AA425" i="11"/>
  <c r="BR425" i="11"/>
  <c r="AY209" i="11"/>
  <c r="DA209" i="11"/>
  <c r="DB209" i="11" s="1"/>
  <c r="BX209" i="11"/>
  <c r="BY209" i="11" s="1"/>
  <c r="CV424" i="11"/>
  <c r="BS424" i="11"/>
  <c r="ED208" i="11"/>
  <c r="EH208" i="11"/>
  <c r="EM208" i="11"/>
  <c r="AD208" i="11" s="1"/>
  <c r="BO212" i="11"/>
  <c r="BN213" i="11"/>
  <c r="AE425" i="11"/>
  <c r="CY425" i="11"/>
  <c r="BO357" i="11"/>
  <c r="BN358" i="11"/>
  <c r="BU426" i="11"/>
  <c r="BQ426" i="11"/>
  <c r="CW426" i="11"/>
  <c r="AB423" i="11"/>
  <c r="EL423" i="11"/>
  <c r="AC423" i="11" s="1"/>
  <c r="AV428" i="11"/>
  <c r="AU429" i="11"/>
  <c r="AA207" i="11"/>
  <c r="BR207" i="11"/>
  <c r="AF424" i="11"/>
  <c r="ER424" i="11"/>
  <c r="AG424" i="11" s="1"/>
  <c r="BO498" i="11"/>
  <c r="BN499" i="11"/>
  <c r="ES426" i="11"/>
  <c r="AH426" i="11" s="1"/>
  <c r="EN426" i="11"/>
  <c r="CW208" i="11"/>
  <c r="BU208" i="11"/>
  <c r="BQ208" i="11"/>
  <c r="AF206" i="11"/>
  <c r="ER206" i="11"/>
  <c r="AG206" i="11" s="1"/>
  <c r="AB205" i="11"/>
  <c r="EL205" i="11"/>
  <c r="AC205" i="11" s="1"/>
  <c r="BX427" i="11"/>
  <c r="BY427" i="11" s="1"/>
  <c r="AY427" i="11"/>
  <c r="DA427" i="11"/>
  <c r="DB427" i="11" s="1"/>
  <c r="EO425" i="11"/>
  <c r="EP425" i="11" s="1"/>
  <c r="EQ425" i="11" s="1"/>
  <c r="EI425" i="11"/>
  <c r="EJ425" i="11" s="1"/>
  <c r="EK425" i="11" s="1"/>
  <c r="EI207" i="11"/>
  <c r="EJ207" i="11" s="1"/>
  <c r="EK207" i="11" s="1"/>
  <c r="EO207" i="11"/>
  <c r="EP207" i="11" s="1"/>
  <c r="EQ207" i="11" s="1"/>
  <c r="AV210" i="11"/>
  <c r="AU211" i="11"/>
  <c r="EM426" i="11"/>
  <c r="AD426" i="11" s="1"/>
  <c r="EH426" i="11"/>
  <c r="ED426" i="11"/>
  <c r="EN208" i="11"/>
  <c r="ES208" i="11"/>
  <c r="AH208" i="11" s="1"/>
  <c r="BN68" i="11"/>
  <c r="BO67" i="11"/>
  <c r="ER63" i="11" l="1"/>
  <c r="AG63" i="11" s="1"/>
  <c r="BS63" i="11"/>
  <c r="CV63" i="11"/>
  <c r="AY66" i="11"/>
  <c r="BX66" i="11"/>
  <c r="BY66" i="11" s="1"/>
  <c r="DA66" i="11"/>
  <c r="DB66" i="11" s="1"/>
  <c r="AE64" i="11"/>
  <c r="CY64" i="11"/>
  <c r="AF64" i="11" s="1"/>
  <c r="AB62" i="11"/>
  <c r="EL62" i="11"/>
  <c r="AC62" i="11" s="1"/>
  <c r="EM65" i="11"/>
  <c r="AD65" i="11" s="1"/>
  <c r="EH65" i="11"/>
  <c r="ED65" i="11"/>
  <c r="EN65" i="11"/>
  <c r="ES65" i="11"/>
  <c r="AH65" i="11" s="1"/>
  <c r="AV67" i="11"/>
  <c r="AU68" i="11"/>
  <c r="AA64" i="11"/>
  <c r="BR64" i="11"/>
  <c r="CW65" i="11"/>
  <c r="BU65" i="11"/>
  <c r="BQ65" i="11"/>
  <c r="EI64" i="11"/>
  <c r="EJ64" i="11" s="1"/>
  <c r="EK64" i="11" s="1"/>
  <c r="EO64" i="11"/>
  <c r="EP64" i="11" s="1"/>
  <c r="EQ64" i="11" s="1"/>
  <c r="ER493" i="11"/>
  <c r="AG493" i="11" s="1"/>
  <c r="BX496" i="11"/>
  <c r="BY496" i="11" s="1"/>
  <c r="DA496" i="11"/>
  <c r="DB496" i="11" s="1"/>
  <c r="AY496" i="11"/>
  <c r="AA494" i="11"/>
  <c r="BR494" i="11"/>
  <c r="EO494" i="11"/>
  <c r="EP494" i="11" s="1"/>
  <c r="EQ494" i="11" s="1"/>
  <c r="EI494" i="11"/>
  <c r="EJ494" i="11" s="1"/>
  <c r="EK494" i="11" s="1"/>
  <c r="AB492" i="11"/>
  <c r="EL492" i="11"/>
  <c r="AC492" i="11" s="1"/>
  <c r="AU498" i="11"/>
  <c r="AV497" i="11"/>
  <c r="BS493" i="11"/>
  <c r="CV493" i="11"/>
  <c r="ES495" i="11"/>
  <c r="AH495" i="11" s="1"/>
  <c r="EN495" i="11"/>
  <c r="CY494" i="11"/>
  <c r="AE494" i="11"/>
  <c r="ED495" i="11"/>
  <c r="EM495" i="11"/>
  <c r="AD495" i="11" s="1"/>
  <c r="EH495" i="11"/>
  <c r="CW495" i="11"/>
  <c r="BQ495" i="11"/>
  <c r="BU495" i="11"/>
  <c r="EO278" i="11"/>
  <c r="EP278" i="11" s="1"/>
  <c r="EQ278" i="11" s="1"/>
  <c r="EI278" i="11"/>
  <c r="EJ278" i="11" s="1"/>
  <c r="EK278" i="11" s="1"/>
  <c r="ER277" i="11"/>
  <c r="AG277" i="11" s="1"/>
  <c r="AF277" i="11"/>
  <c r="DA280" i="11"/>
  <c r="DB280" i="11" s="1"/>
  <c r="AY280" i="11"/>
  <c r="BX280" i="11"/>
  <c r="BY280" i="11" s="1"/>
  <c r="CW279" i="11"/>
  <c r="BQ279" i="11"/>
  <c r="BU279" i="11"/>
  <c r="AU282" i="11"/>
  <c r="AV281" i="11"/>
  <c r="CV277" i="11"/>
  <c r="BS277" i="11"/>
  <c r="ES279" i="11"/>
  <c r="AH279" i="11" s="1"/>
  <c r="EN279" i="11"/>
  <c r="BR278" i="11"/>
  <c r="AA278" i="11"/>
  <c r="AB276" i="11"/>
  <c r="EL276" i="11"/>
  <c r="AC276" i="11" s="1"/>
  <c r="ED279" i="11"/>
  <c r="EM279" i="11"/>
  <c r="AD279" i="11" s="1"/>
  <c r="EH279" i="11"/>
  <c r="AE278" i="11"/>
  <c r="CY278" i="11"/>
  <c r="BO139" i="11"/>
  <c r="BN140" i="11"/>
  <c r="AC49" i="13"/>
  <c r="AE350" i="11"/>
  <c r="CY350" i="11"/>
  <c r="EM351" i="11"/>
  <c r="AD351" i="11" s="1"/>
  <c r="ED351" i="11"/>
  <c r="EH351" i="11"/>
  <c r="EO134" i="11"/>
  <c r="EP134" i="11" s="1"/>
  <c r="EQ134" i="11" s="1"/>
  <c r="EI134" i="11"/>
  <c r="EJ134" i="11" s="1"/>
  <c r="EK134" i="11" s="1"/>
  <c r="AB348" i="11"/>
  <c r="EL348" i="11"/>
  <c r="AC348" i="11" s="1"/>
  <c r="BQ135" i="11"/>
  <c r="CW135" i="11"/>
  <c r="BU135" i="11"/>
  <c r="EO350" i="11"/>
  <c r="EP350" i="11" s="1"/>
  <c r="EQ350" i="11" s="1"/>
  <c r="EI350" i="11"/>
  <c r="EJ350" i="11" s="1"/>
  <c r="EK350" i="11" s="1"/>
  <c r="AD51" i="13"/>
  <c r="ES351" i="11"/>
  <c r="AH351" i="11" s="1"/>
  <c r="EN351" i="11"/>
  <c r="BS133" i="11"/>
  <c r="CV133" i="11"/>
  <c r="CV349" i="11"/>
  <c r="BS349" i="11"/>
  <c r="AA350" i="11"/>
  <c r="BR350" i="11"/>
  <c r="EM135" i="11"/>
  <c r="AD135" i="11" s="1"/>
  <c r="ED135" i="11"/>
  <c r="EH135" i="11"/>
  <c r="AU138" i="11"/>
  <c r="AV137" i="11"/>
  <c r="AU354" i="11"/>
  <c r="AV353" i="11"/>
  <c r="AE134" i="11"/>
  <c r="CY134" i="11"/>
  <c r="AF133" i="11"/>
  <c r="ER133" i="11"/>
  <c r="AG133" i="11" s="1"/>
  <c r="AF349" i="11"/>
  <c r="ER349" i="11"/>
  <c r="AG349" i="11" s="1"/>
  <c r="BU351" i="11"/>
  <c r="CW351" i="11"/>
  <c r="BQ351" i="11"/>
  <c r="ES135" i="11"/>
  <c r="AH135" i="11" s="1"/>
  <c r="EN135" i="11"/>
  <c r="AY136" i="11"/>
  <c r="BX136" i="11"/>
  <c r="BY136" i="11" s="1"/>
  <c r="DA136" i="11"/>
  <c r="DB136" i="11" s="1"/>
  <c r="DA352" i="11"/>
  <c r="DB352" i="11" s="1"/>
  <c r="AY352" i="11"/>
  <c r="BX352" i="11"/>
  <c r="BY352" i="11" s="1"/>
  <c r="AA134" i="11"/>
  <c r="BR134" i="11"/>
  <c r="AB132" i="11"/>
  <c r="EL132" i="11"/>
  <c r="AC132" i="11" s="1"/>
  <c r="CF50" i="13"/>
  <c r="F120" i="11"/>
  <c r="AX120" i="11" s="1"/>
  <c r="BP120" i="11" s="1"/>
  <c r="BQ120" i="11" s="1"/>
  <c r="AB117" i="11"/>
  <c r="EL117" i="11"/>
  <c r="AC117" i="11" s="1"/>
  <c r="W51" i="13"/>
  <c r="AA119" i="11"/>
  <c r="BR119" i="11"/>
  <c r="CV118" i="11"/>
  <c r="BS118" i="11"/>
  <c r="BO283" i="11"/>
  <c r="BN284" i="11"/>
  <c r="AY210" i="11"/>
  <c r="BX210" i="11"/>
  <c r="BY210" i="11" s="1"/>
  <c r="DA210" i="11"/>
  <c r="DB210" i="11" s="1"/>
  <c r="ED427" i="11"/>
  <c r="EH427" i="11"/>
  <c r="EM427" i="11"/>
  <c r="AD427" i="11" s="1"/>
  <c r="AE208" i="11"/>
  <c r="CY208" i="11"/>
  <c r="CV207" i="11"/>
  <c r="BS207" i="11"/>
  <c r="AV429" i="11"/>
  <c r="AU430" i="11"/>
  <c r="AA426" i="11"/>
  <c r="BR426" i="11"/>
  <c r="AF425" i="11"/>
  <c r="ER425" i="11"/>
  <c r="AG425" i="11" s="1"/>
  <c r="BO213" i="11"/>
  <c r="BN214" i="11"/>
  <c r="EI208" i="11"/>
  <c r="EJ208" i="11" s="1"/>
  <c r="EK208" i="11" s="1"/>
  <c r="EO208" i="11"/>
  <c r="EP208" i="11" s="1"/>
  <c r="EQ208" i="11" s="1"/>
  <c r="AF207" i="11"/>
  <c r="ER207" i="11"/>
  <c r="AG207" i="11" s="1"/>
  <c r="BX428" i="11"/>
  <c r="BY428" i="11" s="1"/>
  <c r="DA428" i="11"/>
  <c r="DB428" i="11" s="1"/>
  <c r="AY428" i="11"/>
  <c r="AB424" i="11"/>
  <c r="EL424" i="11"/>
  <c r="AC424" i="11" s="1"/>
  <c r="EN209" i="11"/>
  <c r="ES209" i="11"/>
  <c r="AH209" i="11" s="1"/>
  <c r="CW209" i="11"/>
  <c r="BQ209" i="11"/>
  <c r="BU209" i="11"/>
  <c r="BO432" i="11"/>
  <c r="BN433" i="11"/>
  <c r="ES427" i="11"/>
  <c r="AH427" i="11" s="1"/>
  <c r="EN427" i="11"/>
  <c r="AA208" i="11"/>
  <c r="BR208" i="11"/>
  <c r="BO358" i="11"/>
  <c r="BN359" i="11"/>
  <c r="EH209" i="11"/>
  <c r="ED209" i="11"/>
  <c r="EM209" i="11"/>
  <c r="AD209" i="11" s="1"/>
  <c r="CV425" i="11"/>
  <c r="BS425" i="11"/>
  <c r="EO426" i="11"/>
  <c r="EP426" i="11" s="1"/>
  <c r="EQ426" i="11" s="1"/>
  <c r="EI426" i="11"/>
  <c r="EJ426" i="11" s="1"/>
  <c r="EK426" i="11" s="1"/>
  <c r="AV211" i="11"/>
  <c r="AU212" i="11"/>
  <c r="BQ427" i="11"/>
  <c r="CW427" i="11"/>
  <c r="BU427" i="11"/>
  <c r="BO499" i="11"/>
  <c r="BN500" i="11"/>
  <c r="AE426" i="11"/>
  <c r="CY426" i="11"/>
  <c r="AB206" i="11"/>
  <c r="EL206" i="11"/>
  <c r="AC206" i="11" s="1"/>
  <c r="BN69" i="11"/>
  <c r="BO68" i="11"/>
  <c r="ER64" i="11" l="1"/>
  <c r="AG64" i="11" s="1"/>
  <c r="DA67" i="11"/>
  <c r="DB67" i="11" s="1"/>
  <c r="AY67" i="11"/>
  <c r="BX67" i="11"/>
  <c r="BY67" i="11" s="1"/>
  <c r="EN66" i="11"/>
  <c r="ES66" i="11"/>
  <c r="AH66" i="11" s="1"/>
  <c r="EI65" i="11"/>
  <c r="EJ65" i="11" s="1"/>
  <c r="EK65" i="11" s="1"/>
  <c r="EO65" i="11"/>
  <c r="EP65" i="11" s="1"/>
  <c r="EQ65" i="11" s="1"/>
  <c r="AE65" i="11"/>
  <c r="CY65" i="11"/>
  <c r="CW66" i="11"/>
  <c r="BQ66" i="11"/>
  <c r="BU66" i="11"/>
  <c r="AU69" i="11"/>
  <c r="AV68" i="11"/>
  <c r="AA65" i="11"/>
  <c r="BR65" i="11"/>
  <c r="CV64" i="11"/>
  <c r="BS64" i="11"/>
  <c r="EH66" i="11"/>
  <c r="ED66" i="11"/>
  <c r="EM66" i="11"/>
  <c r="AD66" i="11" s="1"/>
  <c r="AB63" i="11"/>
  <c r="EL63" i="11"/>
  <c r="AC63" i="11" s="1"/>
  <c r="CV494" i="11"/>
  <c r="BS494" i="11"/>
  <c r="AE495" i="11"/>
  <c r="CY495" i="11"/>
  <c r="ER494" i="11"/>
  <c r="AG494" i="11" s="1"/>
  <c r="AF494" i="11"/>
  <c r="AB493" i="11"/>
  <c r="EL493" i="11"/>
  <c r="AC493" i="11" s="1"/>
  <c r="AA495" i="11"/>
  <c r="BR495" i="11"/>
  <c r="CW496" i="11"/>
  <c r="BQ496" i="11"/>
  <c r="BU496" i="11"/>
  <c r="DA497" i="11"/>
  <c r="DB497" i="11" s="1"/>
  <c r="AY497" i="11"/>
  <c r="BX497" i="11"/>
  <c r="BY497" i="11" s="1"/>
  <c r="ES496" i="11"/>
  <c r="AH496" i="11" s="1"/>
  <c r="EN496" i="11"/>
  <c r="EI495" i="11"/>
  <c r="EJ495" i="11" s="1"/>
  <c r="EK495" i="11" s="1"/>
  <c r="EO495" i="11"/>
  <c r="EP495" i="11" s="1"/>
  <c r="EQ495" i="11" s="1"/>
  <c r="AU499" i="11"/>
  <c r="AV498" i="11"/>
  <c r="EM496" i="11"/>
  <c r="AD496" i="11" s="1"/>
  <c r="EH496" i="11"/>
  <c r="ED496" i="11"/>
  <c r="EN280" i="11"/>
  <c r="ES280" i="11"/>
  <c r="AH280" i="11" s="1"/>
  <c r="AE279" i="11"/>
  <c r="CY279" i="11"/>
  <c r="ED280" i="11"/>
  <c r="EH280" i="11"/>
  <c r="EM280" i="11"/>
  <c r="AD280" i="11" s="1"/>
  <c r="BS278" i="11"/>
  <c r="CV278" i="11"/>
  <c r="CW280" i="11"/>
  <c r="BU280" i="11"/>
  <c r="BQ280" i="11"/>
  <c r="EI279" i="11"/>
  <c r="EJ279" i="11" s="1"/>
  <c r="EK279" i="11" s="1"/>
  <c r="EO279" i="11"/>
  <c r="EP279" i="11" s="1"/>
  <c r="EQ279" i="11" s="1"/>
  <c r="AU283" i="11"/>
  <c r="AV282" i="11"/>
  <c r="DA281" i="11"/>
  <c r="DB281" i="11" s="1"/>
  <c r="BX281" i="11"/>
  <c r="BY281" i="11" s="1"/>
  <c r="AY281" i="11"/>
  <c r="AF278" i="11"/>
  <c r="ER278" i="11"/>
  <c r="AG278" i="11" s="1"/>
  <c r="AB277" i="11"/>
  <c r="EL277" i="11"/>
  <c r="AC277" i="11" s="1"/>
  <c r="AA279" i="11"/>
  <c r="BR279" i="11"/>
  <c r="BO140" i="11"/>
  <c r="BN141" i="11"/>
  <c r="AC50" i="13"/>
  <c r="BS134" i="11"/>
  <c r="CV134" i="11"/>
  <c r="EN352" i="11"/>
  <c r="ES352" i="11"/>
  <c r="AH352" i="11" s="1"/>
  <c r="EL133" i="11"/>
  <c r="AC133" i="11" s="1"/>
  <c r="AB133" i="11"/>
  <c r="AD52" i="13"/>
  <c r="AE135" i="11"/>
  <c r="CY135" i="11"/>
  <c r="ES136" i="11"/>
  <c r="AH136" i="11" s="1"/>
  <c r="EN136" i="11"/>
  <c r="AA351" i="11"/>
  <c r="BR351" i="11"/>
  <c r="CV350" i="11"/>
  <c r="BS350" i="11"/>
  <c r="BR135" i="11"/>
  <c r="AA135" i="11"/>
  <c r="ED352" i="11"/>
  <c r="EH352" i="11"/>
  <c r="EM352" i="11"/>
  <c r="AD352" i="11" s="1"/>
  <c r="ED136" i="11"/>
  <c r="EH136" i="11"/>
  <c r="EM136" i="11"/>
  <c r="AD136" i="11" s="1"/>
  <c r="AE351" i="11"/>
  <c r="CY351" i="11"/>
  <c r="AF134" i="11"/>
  <c r="ER134" i="11"/>
  <c r="AG134" i="11" s="1"/>
  <c r="BX353" i="11"/>
  <c r="BY353" i="11" s="1"/>
  <c r="AY353" i="11"/>
  <c r="DA353" i="11"/>
  <c r="DB353" i="11" s="1"/>
  <c r="AY137" i="11"/>
  <c r="BX137" i="11"/>
  <c r="BY137" i="11" s="1"/>
  <c r="DA137" i="11"/>
  <c r="DB137" i="11" s="1"/>
  <c r="EI135" i="11"/>
  <c r="EJ135" i="11" s="1"/>
  <c r="EK135" i="11" s="1"/>
  <c r="EO135" i="11"/>
  <c r="EP135" i="11" s="1"/>
  <c r="EQ135" i="11" s="1"/>
  <c r="AB349" i="11"/>
  <c r="EL349" i="11"/>
  <c r="AC349" i="11" s="1"/>
  <c r="CW352" i="11"/>
  <c r="BU352" i="11"/>
  <c r="BQ352" i="11"/>
  <c r="CW136" i="11"/>
  <c r="BQ136" i="11"/>
  <c r="BU136" i="11"/>
  <c r="AV354" i="11"/>
  <c r="AU355" i="11"/>
  <c r="AU139" i="11"/>
  <c r="AV138" i="11"/>
  <c r="EI351" i="11"/>
  <c r="EJ351" i="11" s="1"/>
  <c r="EK351" i="11" s="1"/>
  <c r="EO351" i="11"/>
  <c r="EP351" i="11" s="1"/>
  <c r="EQ351" i="11" s="1"/>
  <c r="AF350" i="11"/>
  <c r="ER350" i="11"/>
  <c r="AG350" i="11" s="1"/>
  <c r="W52" i="13"/>
  <c r="AB118" i="11"/>
  <c r="EL118" i="11"/>
  <c r="AC118" i="11" s="1"/>
  <c r="CV119" i="11"/>
  <c r="BS119" i="11"/>
  <c r="AA120" i="11"/>
  <c r="BR120" i="11"/>
  <c r="CF51" i="13"/>
  <c r="F121" i="11"/>
  <c r="AX121" i="11" s="1"/>
  <c r="BP121" i="11" s="1"/>
  <c r="BQ121" i="11" s="1"/>
  <c r="BN285" i="11"/>
  <c r="BO284" i="11"/>
  <c r="EN428" i="11"/>
  <c r="ES428" i="11"/>
  <c r="AH428" i="11" s="1"/>
  <c r="EN210" i="11"/>
  <c r="ES210" i="11"/>
  <c r="AH210" i="11" s="1"/>
  <c r="EM210" i="11"/>
  <c r="AD210" i="11" s="1"/>
  <c r="EH210" i="11"/>
  <c r="ED210" i="11"/>
  <c r="BO500" i="11"/>
  <c r="BN501" i="11"/>
  <c r="AE427" i="11"/>
  <c r="CY427" i="11"/>
  <c r="AU213" i="11"/>
  <c r="AV212" i="11"/>
  <c r="BN434" i="11"/>
  <c r="BO433" i="11"/>
  <c r="AE209" i="11"/>
  <c r="CY209" i="11"/>
  <c r="CW428" i="11"/>
  <c r="BQ428" i="11"/>
  <c r="BU428" i="11"/>
  <c r="BO214" i="11"/>
  <c r="BN215" i="11"/>
  <c r="BS426" i="11"/>
  <c r="CV426" i="11"/>
  <c r="AA427" i="11"/>
  <c r="BR427" i="11"/>
  <c r="BX211" i="11"/>
  <c r="BY211" i="11" s="1"/>
  <c r="AY211" i="11"/>
  <c r="DA211" i="11"/>
  <c r="DB211" i="11" s="1"/>
  <c r="CV208" i="11"/>
  <c r="BS208" i="11"/>
  <c r="EO209" i="11"/>
  <c r="EP209" i="11" s="1"/>
  <c r="EQ209" i="11" s="1"/>
  <c r="EI209" i="11"/>
  <c r="EJ209" i="11" s="1"/>
  <c r="EK209" i="11" s="1"/>
  <c r="BO359" i="11"/>
  <c r="BN360" i="11"/>
  <c r="ED428" i="11"/>
  <c r="EH428" i="11"/>
  <c r="EM428" i="11"/>
  <c r="AD428" i="11" s="1"/>
  <c r="AV430" i="11"/>
  <c r="AU431" i="11"/>
  <c r="AB207" i="11"/>
  <c r="EL207" i="11"/>
  <c r="AC207" i="11" s="1"/>
  <c r="AF208" i="11"/>
  <c r="ER208" i="11"/>
  <c r="AG208" i="11" s="1"/>
  <c r="EI427" i="11"/>
  <c r="EJ427" i="11" s="1"/>
  <c r="EK427" i="11" s="1"/>
  <c r="EO427" i="11"/>
  <c r="EP427" i="11" s="1"/>
  <c r="EQ427" i="11" s="1"/>
  <c r="CW210" i="11"/>
  <c r="BU210" i="11"/>
  <c r="BQ210" i="11"/>
  <c r="AF426" i="11"/>
  <c r="ER426" i="11"/>
  <c r="AG426" i="11" s="1"/>
  <c r="AB425" i="11"/>
  <c r="EL425" i="11"/>
  <c r="AC425" i="11" s="1"/>
  <c r="AA209" i="11"/>
  <c r="BR209" i="11"/>
  <c r="BX429" i="11"/>
  <c r="BY429" i="11" s="1"/>
  <c r="AY429" i="11"/>
  <c r="DA429" i="11"/>
  <c r="DB429" i="11" s="1"/>
  <c r="BN70" i="11"/>
  <c r="BO69" i="11"/>
  <c r="CV65" i="11" l="1"/>
  <c r="BS65" i="11"/>
  <c r="AY68" i="11"/>
  <c r="DA68" i="11"/>
  <c r="DB68" i="11" s="1"/>
  <c r="BX68" i="11"/>
  <c r="BY68" i="11" s="1"/>
  <c r="AV69" i="11"/>
  <c r="AU70" i="11"/>
  <c r="AA66" i="11"/>
  <c r="BR66" i="11"/>
  <c r="EM67" i="11"/>
  <c r="AD67" i="11" s="1"/>
  <c r="ED67" i="11"/>
  <c r="EH67" i="11"/>
  <c r="EI66" i="11"/>
  <c r="EJ66" i="11" s="1"/>
  <c r="EK66" i="11" s="1"/>
  <c r="EO66" i="11"/>
  <c r="EP66" i="11" s="1"/>
  <c r="EQ66" i="11" s="1"/>
  <c r="AB64" i="11"/>
  <c r="EL64" i="11"/>
  <c r="AC64" i="11" s="1"/>
  <c r="CY66" i="11"/>
  <c r="AF66" i="11" s="1"/>
  <c r="AE66" i="11"/>
  <c r="CW67" i="11"/>
  <c r="BQ67" i="11"/>
  <c r="BU67" i="11"/>
  <c r="AF65" i="11"/>
  <c r="ER65" i="11"/>
  <c r="AG65" i="11" s="1"/>
  <c r="ES67" i="11"/>
  <c r="AH67" i="11" s="1"/>
  <c r="EN67" i="11"/>
  <c r="BS495" i="11"/>
  <c r="CV495" i="11"/>
  <c r="EI496" i="11"/>
  <c r="EJ496" i="11" s="1"/>
  <c r="EK496" i="11" s="1"/>
  <c r="EO496" i="11"/>
  <c r="EP496" i="11" s="1"/>
  <c r="EQ496" i="11" s="1"/>
  <c r="AF495" i="11"/>
  <c r="ER495" i="11"/>
  <c r="AG495" i="11" s="1"/>
  <c r="AY498" i="11"/>
  <c r="BX498" i="11"/>
  <c r="BY498" i="11" s="1"/>
  <c r="DA498" i="11"/>
  <c r="DB498" i="11" s="1"/>
  <c r="CW497" i="11"/>
  <c r="BQ497" i="11"/>
  <c r="BU497" i="11"/>
  <c r="AE496" i="11"/>
  <c r="CY496" i="11"/>
  <c r="AF496" i="11" s="1"/>
  <c r="BR496" i="11"/>
  <c r="AA496" i="11"/>
  <c r="AU500" i="11"/>
  <c r="AV499" i="11"/>
  <c r="ES497" i="11"/>
  <c r="AH497" i="11" s="1"/>
  <c r="EN497" i="11"/>
  <c r="EH497" i="11"/>
  <c r="ED497" i="11"/>
  <c r="EM497" i="11"/>
  <c r="AD497" i="11" s="1"/>
  <c r="AB494" i="11"/>
  <c r="EL494" i="11"/>
  <c r="AC494" i="11" s="1"/>
  <c r="BX282" i="11"/>
  <c r="BY282" i="11" s="1"/>
  <c r="AY282" i="11"/>
  <c r="DA282" i="11"/>
  <c r="DB282" i="11" s="1"/>
  <c r="EL278" i="11"/>
  <c r="AC278" i="11" s="1"/>
  <c r="AB278" i="11"/>
  <c r="EO280" i="11"/>
  <c r="EP280" i="11" s="1"/>
  <c r="EQ280" i="11" s="1"/>
  <c r="EI280" i="11"/>
  <c r="EJ280" i="11" s="1"/>
  <c r="EK280" i="11" s="1"/>
  <c r="AU284" i="11"/>
  <c r="AV283" i="11"/>
  <c r="AF279" i="11"/>
  <c r="ER279" i="11"/>
  <c r="AG279" i="11" s="1"/>
  <c r="ED281" i="11"/>
  <c r="EM281" i="11"/>
  <c r="AD281" i="11" s="1"/>
  <c r="EH281" i="11"/>
  <c r="CY280" i="11"/>
  <c r="AE280" i="11"/>
  <c r="EN281" i="11"/>
  <c r="ES281" i="11"/>
  <c r="AH281" i="11" s="1"/>
  <c r="AA280" i="11"/>
  <c r="BR280" i="11"/>
  <c r="CW281" i="11"/>
  <c r="BQ281" i="11"/>
  <c r="BU281" i="11"/>
  <c r="CV279" i="11"/>
  <c r="BS279" i="11"/>
  <c r="BO141" i="11"/>
  <c r="BN142" i="11"/>
  <c r="AC51" i="13"/>
  <c r="EN137" i="11"/>
  <c r="ES137" i="11"/>
  <c r="AH137" i="11" s="1"/>
  <c r="AU140" i="11"/>
  <c r="AV139" i="11"/>
  <c r="AA136" i="11"/>
  <c r="BR136" i="11"/>
  <c r="AE352" i="11"/>
  <c r="CY352" i="11"/>
  <c r="CW137" i="11"/>
  <c r="BQ137" i="11"/>
  <c r="BU137" i="11"/>
  <c r="CV135" i="11"/>
  <c r="BS135" i="11"/>
  <c r="AD53" i="13"/>
  <c r="AV355" i="11"/>
  <c r="AU356" i="11"/>
  <c r="AE136" i="11"/>
  <c r="CY136" i="11"/>
  <c r="ES353" i="11"/>
  <c r="AH353" i="11" s="1"/>
  <c r="EN353" i="11"/>
  <c r="AF135" i="11"/>
  <c r="ER135" i="11"/>
  <c r="AG135" i="11" s="1"/>
  <c r="BX354" i="11"/>
  <c r="BY354" i="11" s="1"/>
  <c r="DA354" i="11"/>
  <c r="DB354" i="11" s="1"/>
  <c r="AY354" i="11"/>
  <c r="AA352" i="11"/>
  <c r="BR352" i="11"/>
  <c r="CW353" i="11"/>
  <c r="BU353" i="11"/>
  <c r="BQ353" i="11"/>
  <c r="ER351" i="11"/>
  <c r="AG351" i="11" s="1"/>
  <c r="AF351" i="11"/>
  <c r="EI352" i="11"/>
  <c r="EJ352" i="11" s="1"/>
  <c r="EK352" i="11" s="1"/>
  <c r="EO352" i="11"/>
  <c r="EP352" i="11" s="1"/>
  <c r="EQ352" i="11" s="1"/>
  <c r="AB350" i="11"/>
  <c r="EL350" i="11"/>
  <c r="AC350" i="11" s="1"/>
  <c r="CV351" i="11"/>
  <c r="BS351" i="11"/>
  <c r="AY138" i="11"/>
  <c r="DA138" i="11"/>
  <c r="DB138" i="11" s="1"/>
  <c r="BX138" i="11"/>
  <c r="BY138" i="11" s="1"/>
  <c r="ED137" i="11"/>
  <c r="EH137" i="11"/>
  <c r="EM137" i="11"/>
  <c r="AD137" i="11" s="1"/>
  <c r="EH353" i="11"/>
  <c r="ED353" i="11"/>
  <c r="EM353" i="11"/>
  <c r="AD353" i="11" s="1"/>
  <c r="EO136" i="11"/>
  <c r="EP136" i="11" s="1"/>
  <c r="EQ136" i="11" s="1"/>
  <c r="EI136" i="11"/>
  <c r="EJ136" i="11" s="1"/>
  <c r="EK136" i="11" s="1"/>
  <c r="EL134" i="11"/>
  <c r="AC134" i="11" s="1"/>
  <c r="AB134" i="11"/>
  <c r="CV120" i="11"/>
  <c r="BS120" i="11"/>
  <c r="F122" i="11"/>
  <c r="AX122" i="11" s="1"/>
  <c r="BP122" i="11" s="1"/>
  <c r="BQ122" i="11" s="1"/>
  <c r="CF52" i="13"/>
  <c r="AA121" i="11"/>
  <c r="BR121" i="11"/>
  <c r="W53" i="13"/>
  <c r="EL119" i="11"/>
  <c r="AC119" i="11" s="1"/>
  <c r="AB119" i="11"/>
  <c r="BO285" i="11"/>
  <c r="BN286" i="11"/>
  <c r="EN211" i="11"/>
  <c r="ES211" i="11"/>
  <c r="AH211" i="11" s="1"/>
  <c r="BS209" i="11"/>
  <c r="CV209" i="11"/>
  <c r="AY430" i="11"/>
  <c r="DA430" i="11"/>
  <c r="DB430" i="11" s="1"/>
  <c r="BX430" i="11"/>
  <c r="BY430" i="11" s="1"/>
  <c r="AB208" i="11"/>
  <c r="EL208" i="11"/>
  <c r="AC208" i="11" s="1"/>
  <c r="EH211" i="11"/>
  <c r="EM211" i="11"/>
  <c r="AD211" i="11" s="1"/>
  <c r="ED211" i="11"/>
  <c r="AE428" i="11"/>
  <c r="CY428" i="11"/>
  <c r="BO434" i="11"/>
  <c r="BN435" i="11"/>
  <c r="AV213" i="11"/>
  <c r="AU214" i="11"/>
  <c r="EN429" i="11"/>
  <c r="ES429" i="11"/>
  <c r="AH429" i="11" s="1"/>
  <c r="AE210" i="11"/>
  <c r="CY210" i="11"/>
  <c r="BN361" i="11"/>
  <c r="BO360" i="11"/>
  <c r="CW211" i="11"/>
  <c r="BU211" i="11"/>
  <c r="BQ211" i="11"/>
  <c r="CV427" i="11"/>
  <c r="BS427" i="11"/>
  <c r="AB426" i="11"/>
  <c r="EL426" i="11"/>
  <c r="AC426" i="11" s="1"/>
  <c r="AF209" i="11"/>
  <c r="ER209" i="11"/>
  <c r="AG209" i="11" s="1"/>
  <c r="AF427" i="11"/>
  <c r="ER427" i="11"/>
  <c r="AG427" i="11" s="1"/>
  <c r="BO501" i="11"/>
  <c r="BN502" i="11"/>
  <c r="BU429" i="11"/>
  <c r="CW429" i="11"/>
  <c r="BQ429" i="11"/>
  <c r="EI428" i="11"/>
  <c r="EJ428" i="11" s="1"/>
  <c r="EK428" i="11" s="1"/>
  <c r="EO428" i="11"/>
  <c r="EP428" i="11" s="1"/>
  <c r="EQ428" i="11" s="1"/>
  <c r="BO215" i="11"/>
  <c r="BN216" i="11"/>
  <c r="EO210" i="11"/>
  <c r="EP210" i="11" s="1"/>
  <c r="EQ210" i="11" s="1"/>
  <c r="EI210" i="11"/>
  <c r="EJ210" i="11" s="1"/>
  <c r="EK210" i="11" s="1"/>
  <c r="ED429" i="11"/>
  <c r="EH429" i="11"/>
  <c r="EM429" i="11"/>
  <c r="AD429" i="11" s="1"/>
  <c r="AA210" i="11"/>
  <c r="BR210" i="11"/>
  <c r="AV431" i="11"/>
  <c r="AU432" i="11"/>
  <c r="AA428" i="11"/>
  <c r="BR428" i="11"/>
  <c r="BX212" i="11"/>
  <c r="BY212" i="11" s="1"/>
  <c r="DA212" i="11"/>
  <c r="DB212" i="11" s="1"/>
  <c r="AY212" i="11"/>
  <c r="BN71" i="11"/>
  <c r="BO70" i="11"/>
  <c r="ER66" i="11" l="1"/>
  <c r="AG66" i="11" s="1"/>
  <c r="AV70" i="11"/>
  <c r="AU71" i="11"/>
  <c r="DA69" i="11"/>
  <c r="DB69" i="11" s="1"/>
  <c r="BX69" i="11"/>
  <c r="BY69" i="11" s="1"/>
  <c r="AY69" i="11"/>
  <c r="AE67" i="11"/>
  <c r="CY67" i="11"/>
  <c r="AF67" i="11" s="1"/>
  <c r="EO67" i="11"/>
  <c r="EP67" i="11" s="1"/>
  <c r="EQ67" i="11" s="1"/>
  <c r="EI67" i="11"/>
  <c r="EJ67" i="11" s="1"/>
  <c r="EK67" i="11" s="1"/>
  <c r="CW68" i="11"/>
  <c r="BQ68" i="11"/>
  <c r="BU68" i="11"/>
  <c r="EM68" i="11"/>
  <c r="AD68" i="11" s="1"/>
  <c r="ED68" i="11"/>
  <c r="EH68" i="11"/>
  <c r="EN68" i="11"/>
  <c r="ES68" i="11"/>
  <c r="AH68" i="11" s="1"/>
  <c r="AB65" i="11"/>
  <c r="EL65" i="11"/>
  <c r="AC65" i="11" s="1"/>
  <c r="AA67" i="11"/>
  <c r="BR67" i="11"/>
  <c r="BS66" i="11"/>
  <c r="CV66" i="11"/>
  <c r="ER496" i="11"/>
  <c r="AG496" i="11" s="1"/>
  <c r="AV500" i="11"/>
  <c r="AU501" i="11"/>
  <c r="BR497" i="11"/>
  <c r="AA497" i="11"/>
  <c r="CW498" i="11"/>
  <c r="BU498" i="11"/>
  <c r="BQ498" i="11"/>
  <c r="CV496" i="11"/>
  <c r="BS496" i="11"/>
  <c r="ES498" i="11"/>
  <c r="AH498" i="11" s="1"/>
  <c r="EN498" i="11"/>
  <c r="EM498" i="11"/>
  <c r="AD498" i="11" s="1"/>
  <c r="ED498" i="11"/>
  <c r="EH498" i="11"/>
  <c r="AE497" i="11"/>
  <c r="CY497" i="11"/>
  <c r="AF497" i="11" s="1"/>
  <c r="EI497" i="11"/>
  <c r="EJ497" i="11" s="1"/>
  <c r="EK497" i="11" s="1"/>
  <c r="EO497" i="11"/>
  <c r="EP497" i="11" s="1"/>
  <c r="EQ497" i="11" s="1"/>
  <c r="AY499" i="11"/>
  <c r="BX499" i="11"/>
  <c r="BY499" i="11" s="1"/>
  <c r="DA499" i="11"/>
  <c r="DB499" i="11" s="1"/>
  <c r="AB495" i="11"/>
  <c r="EL495" i="11"/>
  <c r="AC495" i="11" s="1"/>
  <c r="CV280" i="11"/>
  <c r="BS280" i="11"/>
  <c r="EI281" i="11"/>
  <c r="EJ281" i="11" s="1"/>
  <c r="EK281" i="11" s="1"/>
  <c r="EO281" i="11"/>
  <c r="EP281" i="11" s="1"/>
  <c r="EQ281" i="11" s="1"/>
  <c r="EN282" i="11"/>
  <c r="ES282" i="11"/>
  <c r="AH282" i="11" s="1"/>
  <c r="AE281" i="11"/>
  <c r="CY281" i="11"/>
  <c r="ER280" i="11"/>
  <c r="AG280" i="11" s="1"/>
  <c r="AF280" i="11"/>
  <c r="AY283" i="11"/>
  <c r="DA283" i="11"/>
  <c r="DB283" i="11" s="1"/>
  <c r="BX283" i="11"/>
  <c r="BY283" i="11" s="1"/>
  <c r="CW282" i="11"/>
  <c r="BQ282" i="11"/>
  <c r="BU282" i="11"/>
  <c r="AB279" i="11"/>
  <c r="EL279" i="11"/>
  <c r="AC279" i="11" s="1"/>
  <c r="AA281" i="11"/>
  <c r="BR281" i="11"/>
  <c r="AV284" i="11"/>
  <c r="AU285" i="11"/>
  <c r="ED282" i="11"/>
  <c r="EH282" i="11"/>
  <c r="EM282" i="11"/>
  <c r="AD282" i="11" s="1"/>
  <c r="BN143" i="11"/>
  <c r="BO142" i="11"/>
  <c r="AC52" i="13"/>
  <c r="EN354" i="11"/>
  <c r="ES354" i="11"/>
  <c r="AH354" i="11" s="1"/>
  <c r="BU354" i="11"/>
  <c r="CW354" i="11"/>
  <c r="BQ354" i="11"/>
  <c r="AE137" i="11"/>
  <c r="CY137" i="11"/>
  <c r="AF352" i="11"/>
  <c r="ER352" i="11"/>
  <c r="AG352" i="11" s="1"/>
  <c r="AY139" i="11"/>
  <c r="DA139" i="11"/>
  <c r="DB139" i="11" s="1"/>
  <c r="BX139" i="11"/>
  <c r="BY139" i="11" s="1"/>
  <c r="EM138" i="11"/>
  <c r="AD138" i="11" s="1"/>
  <c r="EH138" i="11"/>
  <c r="ED138" i="11"/>
  <c r="AA353" i="11"/>
  <c r="BR353" i="11"/>
  <c r="AV356" i="11"/>
  <c r="AU357" i="11"/>
  <c r="AV140" i="11"/>
  <c r="AU141" i="11"/>
  <c r="EI353" i="11"/>
  <c r="EJ353" i="11" s="1"/>
  <c r="EK353" i="11" s="1"/>
  <c r="EO353" i="11"/>
  <c r="EP353" i="11" s="1"/>
  <c r="EQ353" i="11" s="1"/>
  <c r="EO137" i="11"/>
  <c r="EP137" i="11" s="1"/>
  <c r="EQ137" i="11" s="1"/>
  <c r="EI137" i="11"/>
  <c r="EJ137" i="11" s="1"/>
  <c r="EK137" i="11" s="1"/>
  <c r="ES138" i="11"/>
  <c r="AH138" i="11" s="1"/>
  <c r="EN138" i="11"/>
  <c r="CV352" i="11"/>
  <c r="BS352" i="11"/>
  <c r="BX355" i="11"/>
  <c r="BY355" i="11" s="1"/>
  <c r="AY355" i="11"/>
  <c r="DA355" i="11"/>
  <c r="DB355" i="11" s="1"/>
  <c r="CV136" i="11"/>
  <c r="BS136" i="11"/>
  <c r="BQ138" i="11"/>
  <c r="CW138" i="11"/>
  <c r="BU138" i="11"/>
  <c r="EL351" i="11"/>
  <c r="AC351" i="11" s="1"/>
  <c r="AB351" i="11"/>
  <c r="AE353" i="11"/>
  <c r="CY353" i="11"/>
  <c r="ED354" i="11"/>
  <c r="EH354" i="11"/>
  <c r="EM354" i="11"/>
  <c r="AD354" i="11" s="1"/>
  <c r="AF136" i="11"/>
  <c r="ER136" i="11"/>
  <c r="AG136" i="11" s="1"/>
  <c r="AD54" i="13"/>
  <c r="EL135" i="11"/>
  <c r="AC135" i="11" s="1"/>
  <c r="AB135" i="11"/>
  <c r="AA137" i="11"/>
  <c r="BR137" i="11"/>
  <c r="AB120" i="11"/>
  <c r="EL120" i="11"/>
  <c r="AC120" i="11" s="1"/>
  <c r="W54" i="13"/>
  <c r="CV121" i="11"/>
  <c r="BS121" i="11"/>
  <c r="CF53" i="13"/>
  <c r="F123" i="11"/>
  <c r="AX123" i="11" s="1"/>
  <c r="BP123" i="11" s="1"/>
  <c r="BQ123" i="11" s="1"/>
  <c r="AA122" i="11"/>
  <c r="BR122" i="11"/>
  <c r="BO286" i="11"/>
  <c r="BN287" i="11"/>
  <c r="EN212" i="11"/>
  <c r="ES212" i="11"/>
  <c r="AH212" i="11" s="1"/>
  <c r="BO502" i="11"/>
  <c r="BN503" i="11"/>
  <c r="AA211" i="11"/>
  <c r="BR211" i="11"/>
  <c r="BO435" i="11"/>
  <c r="BN436" i="11"/>
  <c r="EI211" i="11"/>
  <c r="EJ211" i="11" s="1"/>
  <c r="EK211" i="11" s="1"/>
  <c r="EO211" i="11"/>
  <c r="EP211" i="11" s="1"/>
  <c r="EQ211" i="11" s="1"/>
  <c r="EN430" i="11"/>
  <c r="ES430" i="11"/>
  <c r="AH430" i="11" s="1"/>
  <c r="AU433" i="11"/>
  <c r="AV432" i="11"/>
  <c r="CV210" i="11"/>
  <c r="BS210" i="11"/>
  <c r="EO429" i="11"/>
  <c r="EP429" i="11" s="1"/>
  <c r="EQ429" i="11" s="1"/>
  <c r="EI429" i="11"/>
  <c r="EJ429" i="11" s="1"/>
  <c r="EK429" i="11" s="1"/>
  <c r="AF210" i="11"/>
  <c r="ER210" i="11"/>
  <c r="AG210" i="11" s="1"/>
  <c r="BQ430" i="11"/>
  <c r="BU430" i="11"/>
  <c r="CW430" i="11"/>
  <c r="AB209" i="11"/>
  <c r="EL209" i="11"/>
  <c r="AC209" i="11" s="1"/>
  <c r="EH212" i="11"/>
  <c r="EM212" i="11"/>
  <c r="AD212" i="11" s="1"/>
  <c r="ED212" i="11"/>
  <c r="BX431" i="11"/>
  <c r="BY431" i="11" s="1"/>
  <c r="AY431" i="11"/>
  <c r="DA431" i="11"/>
  <c r="DB431" i="11" s="1"/>
  <c r="BN217" i="11"/>
  <c r="BO216" i="11"/>
  <c r="AA429" i="11"/>
  <c r="BR429" i="11"/>
  <c r="AB427" i="11"/>
  <c r="EL427" i="11"/>
  <c r="AC427" i="11" s="1"/>
  <c r="AE211" i="11"/>
  <c r="CY211" i="11"/>
  <c r="AV214" i="11"/>
  <c r="AU215" i="11"/>
  <c r="AF428" i="11"/>
  <c r="ER428" i="11"/>
  <c r="AG428" i="11" s="1"/>
  <c r="CW212" i="11"/>
  <c r="BQ212" i="11"/>
  <c r="BU212" i="11"/>
  <c r="BS428" i="11"/>
  <c r="CV428" i="11"/>
  <c r="AE429" i="11"/>
  <c r="CY429" i="11"/>
  <c r="BO361" i="11"/>
  <c r="BN362" i="11"/>
  <c r="AY213" i="11"/>
  <c r="DA213" i="11"/>
  <c r="DB213" i="11" s="1"/>
  <c r="BX213" i="11"/>
  <c r="BY213" i="11" s="1"/>
  <c r="EH430" i="11"/>
  <c r="EM430" i="11"/>
  <c r="AD430" i="11" s="1"/>
  <c r="ED430" i="11"/>
  <c r="BN72" i="11"/>
  <c r="BO71" i="11"/>
  <c r="ER67" i="11" l="1"/>
  <c r="AG67" i="11" s="1"/>
  <c r="AB66" i="11"/>
  <c r="EL66" i="11"/>
  <c r="AC66" i="11" s="1"/>
  <c r="EO68" i="11"/>
  <c r="EP68" i="11" s="1"/>
  <c r="EQ68" i="11" s="1"/>
  <c r="EI68" i="11"/>
  <c r="EJ68" i="11" s="1"/>
  <c r="EK68" i="11" s="1"/>
  <c r="BS67" i="11"/>
  <c r="CV67" i="11"/>
  <c r="ED69" i="11"/>
  <c r="EH69" i="11"/>
  <c r="EM69" i="11"/>
  <c r="AD69" i="11" s="1"/>
  <c r="AA68" i="11"/>
  <c r="BR68" i="11"/>
  <c r="EN69" i="11"/>
  <c r="ES69" i="11"/>
  <c r="AH69" i="11" s="1"/>
  <c r="AE68" i="11"/>
  <c r="CY68" i="11"/>
  <c r="AF68" i="11" s="1"/>
  <c r="AV71" i="11"/>
  <c r="AU72" i="11"/>
  <c r="CW69" i="11"/>
  <c r="BQ69" i="11"/>
  <c r="BU69" i="11"/>
  <c r="AY70" i="11"/>
  <c r="BX70" i="11"/>
  <c r="BY70" i="11" s="1"/>
  <c r="DA70" i="11"/>
  <c r="DB70" i="11" s="1"/>
  <c r="ER497" i="11"/>
  <c r="AG497" i="11" s="1"/>
  <c r="ES499" i="11"/>
  <c r="AH499" i="11" s="1"/>
  <c r="EN499" i="11"/>
  <c r="EM499" i="11"/>
  <c r="AD499" i="11" s="1"/>
  <c r="ED499" i="11"/>
  <c r="EH499" i="11"/>
  <c r="BR498" i="11"/>
  <c r="AA498" i="11"/>
  <c r="CW499" i="11"/>
  <c r="BU499" i="11"/>
  <c r="BQ499" i="11"/>
  <c r="EI498" i="11"/>
  <c r="EJ498" i="11" s="1"/>
  <c r="EK498" i="11" s="1"/>
  <c r="EO498" i="11"/>
  <c r="EP498" i="11" s="1"/>
  <c r="EQ498" i="11" s="1"/>
  <c r="CY498" i="11"/>
  <c r="AE498" i="11"/>
  <c r="AU502" i="11"/>
  <c r="AV501" i="11"/>
  <c r="CV497" i="11"/>
  <c r="BS497" i="11"/>
  <c r="BX500" i="11"/>
  <c r="BY500" i="11" s="1"/>
  <c r="AY500" i="11"/>
  <c r="DA500" i="11"/>
  <c r="DB500" i="11" s="1"/>
  <c r="AB496" i="11"/>
  <c r="EL496" i="11"/>
  <c r="AC496" i="11" s="1"/>
  <c r="ES283" i="11"/>
  <c r="AH283" i="11" s="1"/>
  <c r="EN283" i="11"/>
  <c r="DA284" i="11"/>
  <c r="DB284" i="11" s="1"/>
  <c r="AY284" i="11"/>
  <c r="BX284" i="11"/>
  <c r="BY284" i="11" s="1"/>
  <c r="AB280" i="11"/>
  <c r="EL280" i="11"/>
  <c r="AC280" i="11" s="1"/>
  <c r="EI282" i="11"/>
  <c r="EJ282" i="11" s="1"/>
  <c r="EK282" i="11" s="1"/>
  <c r="EO282" i="11"/>
  <c r="EP282" i="11" s="1"/>
  <c r="EQ282" i="11" s="1"/>
  <c r="AA282" i="11"/>
  <c r="BR282" i="11"/>
  <c r="CW283" i="11"/>
  <c r="BU283" i="11"/>
  <c r="BQ283" i="11"/>
  <c r="AV285" i="11"/>
  <c r="AU286" i="11"/>
  <c r="CV281" i="11"/>
  <c r="BS281" i="11"/>
  <c r="EM283" i="11"/>
  <c r="AD283" i="11" s="1"/>
  <c r="EH283" i="11"/>
  <c r="ED283" i="11"/>
  <c r="CY282" i="11"/>
  <c r="AE282" i="11"/>
  <c r="AF281" i="11"/>
  <c r="ER281" i="11"/>
  <c r="AG281" i="11" s="1"/>
  <c r="BO143" i="11"/>
  <c r="BN144" i="11"/>
  <c r="AC53" i="13"/>
  <c r="BS137" i="11"/>
  <c r="CV137" i="11"/>
  <c r="EM355" i="11"/>
  <c r="AD355" i="11" s="1"/>
  <c r="ED355" i="11"/>
  <c r="EH355" i="11"/>
  <c r="AB352" i="11"/>
  <c r="EL352" i="11"/>
  <c r="AC352" i="11" s="1"/>
  <c r="AV357" i="11"/>
  <c r="AU358" i="11"/>
  <c r="ES139" i="11"/>
  <c r="AH139" i="11" s="1"/>
  <c r="EN139" i="11"/>
  <c r="BR354" i="11"/>
  <c r="AA354" i="11"/>
  <c r="AD55" i="13"/>
  <c r="EO354" i="11"/>
  <c r="EP354" i="11" s="1"/>
  <c r="EQ354" i="11" s="1"/>
  <c r="EI354" i="11"/>
  <c r="EJ354" i="11" s="1"/>
  <c r="EK354" i="11" s="1"/>
  <c r="AE138" i="11"/>
  <c r="CY138" i="11"/>
  <c r="AU142" i="11"/>
  <c r="AV141" i="11"/>
  <c r="AY356" i="11"/>
  <c r="DA356" i="11"/>
  <c r="DB356" i="11" s="1"/>
  <c r="BX356" i="11"/>
  <c r="BY356" i="11" s="1"/>
  <c r="EO138" i="11"/>
  <c r="EP138" i="11" s="1"/>
  <c r="EQ138" i="11" s="1"/>
  <c r="EI138" i="11"/>
  <c r="EJ138" i="11" s="1"/>
  <c r="EK138" i="11" s="1"/>
  <c r="BU139" i="11"/>
  <c r="BQ139" i="11"/>
  <c r="CW139" i="11"/>
  <c r="AE354" i="11"/>
  <c r="CY354" i="11"/>
  <c r="AA138" i="11"/>
  <c r="BR138" i="11"/>
  <c r="ES355" i="11"/>
  <c r="AH355" i="11" s="1"/>
  <c r="EN355" i="11"/>
  <c r="AY140" i="11"/>
  <c r="DA140" i="11"/>
  <c r="DB140" i="11" s="1"/>
  <c r="BX140" i="11"/>
  <c r="BY140" i="11" s="1"/>
  <c r="BS353" i="11"/>
  <c r="CV353" i="11"/>
  <c r="AF137" i="11"/>
  <c r="ER137" i="11"/>
  <c r="AG137" i="11" s="1"/>
  <c r="AF353" i="11"/>
  <c r="ER353" i="11"/>
  <c r="AG353" i="11" s="1"/>
  <c r="AB136" i="11"/>
  <c r="EL136" i="11"/>
  <c r="AC136" i="11" s="1"/>
  <c r="BQ355" i="11"/>
  <c r="CW355" i="11"/>
  <c r="BU355" i="11"/>
  <c r="EM139" i="11"/>
  <c r="AD139" i="11" s="1"/>
  <c r="EH139" i="11"/>
  <c r="ED139" i="11"/>
  <c r="F124" i="11"/>
  <c r="AX124" i="11" s="1"/>
  <c r="BP124" i="11" s="1"/>
  <c r="BQ124" i="11" s="1"/>
  <c r="CF54" i="13"/>
  <c r="CV122" i="11"/>
  <c r="BS122" i="11"/>
  <c r="AA123" i="11"/>
  <c r="BR123" i="11"/>
  <c r="W55" i="13"/>
  <c r="EL121" i="11"/>
  <c r="AC121" i="11" s="1"/>
  <c r="AB121" i="11"/>
  <c r="BN288" i="11"/>
  <c r="BO287" i="11"/>
  <c r="BO362" i="11"/>
  <c r="BN363" i="11"/>
  <c r="AF429" i="11"/>
  <c r="ER429" i="11"/>
  <c r="AG429" i="11" s="1"/>
  <c r="AF211" i="11"/>
  <c r="ER211" i="11"/>
  <c r="AG211" i="11" s="1"/>
  <c r="CV429" i="11"/>
  <c r="BS429" i="11"/>
  <c r="BO217" i="11"/>
  <c r="BN218" i="11"/>
  <c r="AA430" i="11"/>
  <c r="BR430" i="11"/>
  <c r="AU434" i="11"/>
  <c r="AV433" i="11"/>
  <c r="BN504" i="11"/>
  <c r="BO503" i="11"/>
  <c r="EO430" i="11"/>
  <c r="EP430" i="11" s="1"/>
  <c r="EQ430" i="11" s="1"/>
  <c r="EI430" i="11"/>
  <c r="EJ430" i="11" s="1"/>
  <c r="EK430" i="11" s="1"/>
  <c r="CW213" i="11"/>
  <c r="BU213" i="11"/>
  <c r="BQ213" i="11"/>
  <c r="AA212" i="11"/>
  <c r="BR212" i="11"/>
  <c r="ES431" i="11"/>
  <c r="AH431" i="11" s="1"/>
  <c r="EN431" i="11"/>
  <c r="EI212" i="11"/>
  <c r="EJ212" i="11" s="1"/>
  <c r="EK212" i="11" s="1"/>
  <c r="EO212" i="11"/>
  <c r="EP212" i="11" s="1"/>
  <c r="EQ212" i="11" s="1"/>
  <c r="AB210" i="11"/>
  <c r="EL210" i="11"/>
  <c r="AC210" i="11" s="1"/>
  <c r="EN213" i="11"/>
  <c r="ES213" i="11"/>
  <c r="AH213" i="11" s="1"/>
  <c r="AE212" i="11"/>
  <c r="CY212" i="11"/>
  <c r="AU216" i="11"/>
  <c r="AV215" i="11"/>
  <c r="CW431" i="11"/>
  <c r="BU431" i="11"/>
  <c r="BQ431" i="11"/>
  <c r="AE430" i="11"/>
  <c r="CY430" i="11"/>
  <c r="BO436" i="11"/>
  <c r="BN437" i="11"/>
  <c r="CV211" i="11"/>
  <c r="BS211" i="11"/>
  <c r="ED213" i="11"/>
  <c r="EM213" i="11"/>
  <c r="AD213" i="11" s="1"/>
  <c r="EH213" i="11"/>
  <c r="AB428" i="11"/>
  <c r="EL428" i="11"/>
  <c r="AC428" i="11" s="1"/>
  <c r="BX214" i="11"/>
  <c r="BY214" i="11" s="1"/>
  <c r="DA214" i="11"/>
  <c r="DB214" i="11" s="1"/>
  <c r="AY214" i="11"/>
  <c r="EM431" i="11"/>
  <c r="AD431" i="11" s="1"/>
  <c r="ED431" i="11"/>
  <c r="EH431" i="11"/>
  <c r="AY432" i="11"/>
  <c r="DA432" i="11"/>
  <c r="DB432" i="11" s="1"/>
  <c r="BX432" i="11"/>
  <c r="BY432" i="11" s="1"/>
  <c r="BN73" i="11"/>
  <c r="BO72" i="11"/>
  <c r="EN70" i="11" l="1"/>
  <c r="ES70" i="11"/>
  <c r="AH70" i="11" s="1"/>
  <c r="EI69" i="11"/>
  <c r="EJ69" i="11" s="1"/>
  <c r="EK69" i="11" s="1"/>
  <c r="EO69" i="11"/>
  <c r="EP69" i="11" s="1"/>
  <c r="EQ69" i="11" s="1"/>
  <c r="EM70" i="11"/>
  <c r="AD70" i="11" s="1"/>
  <c r="ED70" i="11"/>
  <c r="EH70" i="11"/>
  <c r="AA69" i="11"/>
  <c r="BR69" i="11"/>
  <c r="CV68" i="11"/>
  <c r="BS68" i="11"/>
  <c r="ER68" i="11"/>
  <c r="AG68" i="11" s="1"/>
  <c r="CY69" i="11"/>
  <c r="AF69" i="11" s="1"/>
  <c r="AE69" i="11"/>
  <c r="DA71" i="11"/>
  <c r="DB71" i="11" s="1"/>
  <c r="AY71" i="11"/>
  <c r="BX71" i="11"/>
  <c r="BY71" i="11" s="1"/>
  <c r="CW70" i="11"/>
  <c r="BQ70" i="11"/>
  <c r="BU70" i="11"/>
  <c r="AB67" i="11"/>
  <c r="EL67" i="11"/>
  <c r="AC67" i="11" s="1"/>
  <c r="AV72" i="11"/>
  <c r="AU73" i="11"/>
  <c r="CW500" i="11"/>
  <c r="BQ500" i="11"/>
  <c r="BU500" i="11"/>
  <c r="EM500" i="11"/>
  <c r="AD500" i="11" s="1"/>
  <c r="ED500" i="11"/>
  <c r="EH500" i="11"/>
  <c r="CY499" i="11"/>
  <c r="AF499" i="11" s="1"/>
  <c r="AE499" i="11"/>
  <c r="EL497" i="11"/>
  <c r="AC497" i="11" s="1"/>
  <c r="AB497" i="11"/>
  <c r="AY501" i="11"/>
  <c r="DA501" i="11"/>
  <c r="DB501" i="11" s="1"/>
  <c r="BX501" i="11"/>
  <c r="BY501" i="11" s="1"/>
  <c r="EO499" i="11"/>
  <c r="EP499" i="11" s="1"/>
  <c r="EQ499" i="11" s="1"/>
  <c r="EI499" i="11"/>
  <c r="EJ499" i="11" s="1"/>
  <c r="EK499" i="11" s="1"/>
  <c r="AF498" i="11"/>
  <c r="ER498" i="11"/>
  <c r="AG498" i="11" s="1"/>
  <c r="AU503" i="11"/>
  <c r="AV502" i="11"/>
  <c r="ES500" i="11"/>
  <c r="AH500" i="11" s="1"/>
  <c r="EN500" i="11"/>
  <c r="AA499" i="11"/>
  <c r="BR499" i="11"/>
  <c r="CV498" i="11"/>
  <c r="BS498" i="11"/>
  <c r="ER282" i="11"/>
  <c r="AG282" i="11" s="1"/>
  <c r="AF282" i="11"/>
  <c r="EH284" i="11"/>
  <c r="EM284" i="11"/>
  <c r="AD284" i="11" s="1"/>
  <c r="ED284" i="11"/>
  <c r="AB281" i="11"/>
  <c r="EL281" i="11"/>
  <c r="AC281" i="11" s="1"/>
  <c r="CY283" i="11"/>
  <c r="AE283" i="11"/>
  <c r="CW284" i="11"/>
  <c r="BQ284" i="11"/>
  <c r="BU284" i="11"/>
  <c r="AV286" i="11"/>
  <c r="AU287" i="11"/>
  <c r="CV282" i="11"/>
  <c r="BS282" i="11"/>
  <c r="EI283" i="11"/>
  <c r="EJ283" i="11" s="1"/>
  <c r="EK283" i="11" s="1"/>
  <c r="EO283" i="11"/>
  <c r="EP283" i="11" s="1"/>
  <c r="EQ283" i="11" s="1"/>
  <c r="AA283" i="11"/>
  <c r="BR283" i="11"/>
  <c r="ES284" i="11"/>
  <c r="AH284" i="11" s="1"/>
  <c r="EN284" i="11"/>
  <c r="AY285" i="11"/>
  <c r="BX285" i="11"/>
  <c r="BY285" i="11" s="1"/>
  <c r="DA285" i="11"/>
  <c r="DB285" i="11" s="1"/>
  <c r="BO144" i="11"/>
  <c r="BN145" i="11"/>
  <c r="AC54" i="13"/>
  <c r="EM140" i="11"/>
  <c r="AD140" i="11" s="1"/>
  <c r="ED140" i="11"/>
  <c r="EH140" i="11"/>
  <c r="BR139" i="11"/>
  <c r="AA139" i="11"/>
  <c r="ED356" i="11"/>
  <c r="EH356" i="11"/>
  <c r="EM356" i="11"/>
  <c r="AD356" i="11" s="1"/>
  <c r="AD56" i="13"/>
  <c r="AV358" i="11"/>
  <c r="AU359" i="11"/>
  <c r="EI355" i="11"/>
  <c r="EJ355" i="11" s="1"/>
  <c r="EK355" i="11" s="1"/>
  <c r="EO355" i="11"/>
  <c r="EP355" i="11" s="1"/>
  <c r="EQ355" i="11" s="1"/>
  <c r="AB137" i="11"/>
  <c r="EL137" i="11"/>
  <c r="AC137" i="11" s="1"/>
  <c r="AB353" i="11"/>
  <c r="EL353" i="11"/>
  <c r="AC353" i="11" s="1"/>
  <c r="ES140" i="11"/>
  <c r="AH140" i="11" s="1"/>
  <c r="EN140" i="11"/>
  <c r="ER354" i="11"/>
  <c r="AG354" i="11" s="1"/>
  <c r="AF354" i="11"/>
  <c r="EN356" i="11"/>
  <c r="ES356" i="11"/>
  <c r="AH356" i="11" s="1"/>
  <c r="DA357" i="11"/>
  <c r="DB357" i="11" s="1"/>
  <c r="AY357" i="11"/>
  <c r="BX357" i="11"/>
  <c r="BY357" i="11" s="1"/>
  <c r="EO139" i="11"/>
  <c r="EP139" i="11" s="1"/>
  <c r="EQ139" i="11" s="1"/>
  <c r="EI139" i="11"/>
  <c r="EJ139" i="11" s="1"/>
  <c r="EK139" i="11" s="1"/>
  <c r="AE355" i="11"/>
  <c r="CY355" i="11"/>
  <c r="CW140" i="11"/>
  <c r="BU140" i="11"/>
  <c r="BQ140" i="11"/>
  <c r="CW356" i="11"/>
  <c r="BU356" i="11"/>
  <c r="BQ356" i="11"/>
  <c r="DA141" i="11"/>
  <c r="DB141" i="11" s="1"/>
  <c r="BX141" i="11"/>
  <c r="BY141" i="11" s="1"/>
  <c r="AY141" i="11"/>
  <c r="ER138" i="11"/>
  <c r="AG138" i="11" s="1"/>
  <c r="AF138" i="11"/>
  <c r="AA355" i="11"/>
  <c r="BR355" i="11"/>
  <c r="BS138" i="11"/>
  <c r="CV138" i="11"/>
  <c r="AE139" i="11"/>
  <c r="CY139" i="11"/>
  <c r="AU143" i="11"/>
  <c r="AV142" i="11"/>
  <c r="CV354" i="11"/>
  <c r="BS354" i="11"/>
  <c r="W57" i="13"/>
  <c r="W56" i="13"/>
  <c r="AA124" i="11"/>
  <c r="BR124" i="11"/>
  <c r="AB122" i="11"/>
  <c r="EL122" i="11"/>
  <c r="AC122" i="11" s="1"/>
  <c r="F125" i="11"/>
  <c r="AX125" i="11" s="1"/>
  <c r="BP125" i="11" s="1"/>
  <c r="BQ125" i="11" s="1"/>
  <c r="CF55" i="13"/>
  <c r="CV123" i="11"/>
  <c r="BS123" i="11"/>
  <c r="BO288" i="11"/>
  <c r="BN289" i="11"/>
  <c r="EM432" i="11"/>
  <c r="AD432" i="11" s="1"/>
  <c r="ED432" i="11"/>
  <c r="EH432" i="11"/>
  <c r="CW432" i="11"/>
  <c r="BU432" i="11"/>
  <c r="BQ432" i="11"/>
  <c r="CW214" i="11"/>
  <c r="BU214" i="11"/>
  <c r="BQ214" i="11"/>
  <c r="AY433" i="11"/>
  <c r="DA433" i="11"/>
  <c r="DB433" i="11" s="1"/>
  <c r="BX433" i="11"/>
  <c r="BY433" i="11" s="1"/>
  <c r="BN364" i="11"/>
  <c r="BO363" i="11"/>
  <c r="ES214" i="11"/>
  <c r="AH214" i="11" s="1"/>
  <c r="EN214" i="11"/>
  <c r="BN438" i="11"/>
  <c r="BO437" i="11"/>
  <c r="AA431" i="11"/>
  <c r="BR431" i="11"/>
  <c r="AY215" i="11"/>
  <c r="BX215" i="11"/>
  <c r="BY215" i="11" s="1"/>
  <c r="DA215" i="11"/>
  <c r="DB215" i="11" s="1"/>
  <c r="CV212" i="11"/>
  <c r="BS212" i="11"/>
  <c r="AE213" i="11"/>
  <c r="CY213" i="11"/>
  <c r="AU435" i="11"/>
  <c r="AV434" i="11"/>
  <c r="BO218" i="11"/>
  <c r="BN219" i="11"/>
  <c r="EO431" i="11"/>
  <c r="EP431" i="11" s="1"/>
  <c r="EQ431" i="11" s="1"/>
  <c r="EI431" i="11"/>
  <c r="EJ431" i="11" s="1"/>
  <c r="EK431" i="11" s="1"/>
  <c r="EM214" i="11"/>
  <c r="AD214" i="11" s="1"/>
  <c r="ED214" i="11"/>
  <c r="EH214" i="11"/>
  <c r="AV216" i="11"/>
  <c r="AU217" i="11"/>
  <c r="AB429" i="11"/>
  <c r="EL429" i="11"/>
  <c r="AC429" i="11" s="1"/>
  <c r="ES432" i="11"/>
  <c r="AH432" i="11" s="1"/>
  <c r="EN432" i="11"/>
  <c r="EI213" i="11"/>
  <c r="EJ213" i="11" s="1"/>
  <c r="EK213" i="11" s="1"/>
  <c r="EO213" i="11"/>
  <c r="EP213" i="11" s="1"/>
  <c r="EQ213" i="11" s="1"/>
  <c r="AB211" i="11"/>
  <c r="EL211" i="11"/>
  <c r="AC211" i="11" s="1"/>
  <c r="AF430" i="11"/>
  <c r="ER430" i="11"/>
  <c r="AG430" i="11" s="1"/>
  <c r="AE431" i="11"/>
  <c r="CY431" i="11"/>
  <c r="AF212" i="11"/>
  <c r="ER212" i="11"/>
  <c r="AG212" i="11" s="1"/>
  <c r="AA213" i="11"/>
  <c r="BR213" i="11"/>
  <c r="BN505" i="11"/>
  <c r="BO504" i="11"/>
  <c r="CV430" i="11"/>
  <c r="BS430" i="11"/>
  <c r="BN74" i="11"/>
  <c r="BO73" i="11"/>
  <c r="AU74" i="11" l="1"/>
  <c r="AV73" i="11"/>
  <c r="BX72" i="11"/>
  <c r="BY72" i="11" s="1"/>
  <c r="DA72" i="11"/>
  <c r="DB72" i="11" s="1"/>
  <c r="AY72" i="11"/>
  <c r="EN71" i="11"/>
  <c r="ES71" i="11"/>
  <c r="AH71" i="11" s="1"/>
  <c r="EI70" i="11"/>
  <c r="EJ70" i="11" s="1"/>
  <c r="EK70" i="11" s="1"/>
  <c r="EO70" i="11"/>
  <c r="EP70" i="11" s="1"/>
  <c r="EQ70" i="11" s="1"/>
  <c r="AA70" i="11"/>
  <c r="BR70" i="11"/>
  <c r="AB68" i="11"/>
  <c r="EL68" i="11"/>
  <c r="AC68" i="11" s="1"/>
  <c r="ER69" i="11"/>
  <c r="AG69" i="11" s="1"/>
  <c r="AE70" i="11"/>
  <c r="CY70" i="11"/>
  <c r="AF70" i="11" s="1"/>
  <c r="CW71" i="11"/>
  <c r="BU71" i="11"/>
  <c r="BQ71" i="11"/>
  <c r="ED71" i="11"/>
  <c r="EH71" i="11"/>
  <c r="EM71" i="11"/>
  <c r="AD71" i="11" s="1"/>
  <c r="CV69" i="11"/>
  <c r="BS69" i="11"/>
  <c r="BS499" i="11"/>
  <c r="CV499" i="11"/>
  <c r="CW501" i="11"/>
  <c r="BQ501" i="11"/>
  <c r="BU501" i="11"/>
  <c r="DA502" i="11"/>
  <c r="DB502" i="11" s="1"/>
  <c r="AY502" i="11"/>
  <c r="BX502" i="11"/>
  <c r="BY502" i="11" s="1"/>
  <c r="EO500" i="11"/>
  <c r="EP500" i="11" s="1"/>
  <c r="EQ500" i="11" s="1"/>
  <c r="EI500" i="11"/>
  <c r="EJ500" i="11" s="1"/>
  <c r="EK500" i="11" s="1"/>
  <c r="AV503" i="11"/>
  <c r="AU504" i="11"/>
  <c r="AA500" i="11"/>
  <c r="BR500" i="11"/>
  <c r="CY500" i="11"/>
  <c r="AF500" i="11" s="1"/>
  <c r="AE500" i="11"/>
  <c r="EH501" i="11"/>
  <c r="ED501" i="11"/>
  <c r="EM501" i="11"/>
  <c r="AD501" i="11" s="1"/>
  <c r="AB498" i="11"/>
  <c r="EL498" i="11"/>
  <c r="AC498" i="11" s="1"/>
  <c r="ER499" i="11"/>
  <c r="AG499" i="11" s="1"/>
  <c r="EN501" i="11"/>
  <c r="ES501" i="11"/>
  <c r="AH501" i="11" s="1"/>
  <c r="EH285" i="11"/>
  <c r="EM285" i="11"/>
  <c r="AD285" i="11" s="1"/>
  <c r="ED285" i="11"/>
  <c r="EN285" i="11"/>
  <c r="ES285" i="11"/>
  <c r="AH285" i="11" s="1"/>
  <c r="CV283" i="11"/>
  <c r="BS283" i="11"/>
  <c r="AB282" i="11"/>
  <c r="EL282" i="11"/>
  <c r="AC282" i="11" s="1"/>
  <c r="AV287" i="11"/>
  <c r="AU288" i="11"/>
  <c r="CW285" i="11"/>
  <c r="BQ285" i="11"/>
  <c r="BU285" i="11"/>
  <c r="AA284" i="11"/>
  <c r="BR284" i="11"/>
  <c r="EO284" i="11"/>
  <c r="EP284" i="11" s="1"/>
  <c r="EQ284" i="11" s="1"/>
  <c r="EI284" i="11"/>
  <c r="EJ284" i="11" s="1"/>
  <c r="EK284" i="11" s="1"/>
  <c r="CY284" i="11"/>
  <c r="AE284" i="11"/>
  <c r="AY286" i="11"/>
  <c r="DA286" i="11"/>
  <c r="DB286" i="11" s="1"/>
  <c r="BX286" i="11"/>
  <c r="BY286" i="11" s="1"/>
  <c r="ER283" i="11"/>
  <c r="AG283" i="11" s="1"/>
  <c r="AF283" i="11"/>
  <c r="BN146" i="11"/>
  <c r="BO145" i="11"/>
  <c r="AC55" i="13"/>
  <c r="AD57" i="13"/>
  <c r="AU144" i="11"/>
  <c r="AV143" i="11"/>
  <c r="CV355" i="11"/>
  <c r="BS355" i="11"/>
  <c r="ES141" i="11"/>
  <c r="AH141" i="11" s="1"/>
  <c r="EN141" i="11"/>
  <c r="BR140" i="11"/>
  <c r="AA140" i="11"/>
  <c r="EN357" i="11"/>
  <c r="ES357" i="11"/>
  <c r="AH357" i="11" s="1"/>
  <c r="BX358" i="11"/>
  <c r="BY358" i="11" s="1"/>
  <c r="DA358" i="11"/>
  <c r="DB358" i="11" s="1"/>
  <c r="AY358" i="11"/>
  <c r="BR356" i="11"/>
  <c r="AA356" i="11"/>
  <c r="EO356" i="11"/>
  <c r="EP356" i="11" s="1"/>
  <c r="EQ356" i="11" s="1"/>
  <c r="EI356" i="11"/>
  <c r="EJ356" i="11" s="1"/>
  <c r="EK356" i="11" s="1"/>
  <c r="EI140" i="11"/>
  <c r="EJ140" i="11" s="1"/>
  <c r="EK140" i="11" s="1"/>
  <c r="EO140" i="11"/>
  <c r="EP140" i="11" s="1"/>
  <c r="EQ140" i="11" s="1"/>
  <c r="AB354" i="11"/>
  <c r="EL354" i="11"/>
  <c r="AC354" i="11" s="1"/>
  <c r="AB138" i="11"/>
  <c r="EL138" i="11"/>
  <c r="AC138" i="11" s="1"/>
  <c r="BU141" i="11"/>
  <c r="BQ141" i="11"/>
  <c r="CW141" i="11"/>
  <c r="AE140" i="11"/>
  <c r="CY140" i="11"/>
  <c r="EM357" i="11"/>
  <c r="AD357" i="11" s="1"/>
  <c r="EH357" i="11"/>
  <c r="ED357" i="11"/>
  <c r="DA142" i="11"/>
  <c r="DB142" i="11" s="1"/>
  <c r="BX142" i="11"/>
  <c r="BY142" i="11" s="1"/>
  <c r="AY142" i="11"/>
  <c r="AF139" i="11"/>
  <c r="ER139" i="11"/>
  <c r="AG139" i="11" s="1"/>
  <c r="EH141" i="11"/>
  <c r="EM141" i="11"/>
  <c r="AD141" i="11" s="1"/>
  <c r="ED141" i="11"/>
  <c r="AE356" i="11"/>
  <c r="CY356" i="11"/>
  <c r="AF355" i="11"/>
  <c r="ER355" i="11"/>
  <c r="AG355" i="11" s="1"/>
  <c r="CW357" i="11"/>
  <c r="BU357" i="11"/>
  <c r="BQ357" i="11"/>
  <c r="AV359" i="11"/>
  <c r="AU360" i="11"/>
  <c r="CV139" i="11"/>
  <c r="BS139" i="11"/>
  <c r="AA125" i="11"/>
  <c r="BR125" i="11"/>
  <c r="BS124" i="11"/>
  <c r="CV124" i="11"/>
  <c r="F126" i="11"/>
  <c r="AX126" i="11" s="1"/>
  <c r="BP126" i="11" s="1"/>
  <c r="BQ126" i="11" s="1"/>
  <c r="CF56" i="13"/>
  <c r="CF57" i="13"/>
  <c r="F127" i="11"/>
  <c r="AX127" i="11" s="1"/>
  <c r="BP127" i="11" s="1"/>
  <c r="BQ127" i="11" s="1"/>
  <c r="AB123" i="11"/>
  <c r="EL123" i="11"/>
  <c r="AC123" i="11" s="1"/>
  <c r="BO289" i="11"/>
  <c r="BN290" i="11"/>
  <c r="EN433" i="11"/>
  <c r="ES433" i="11"/>
  <c r="AH433" i="11" s="1"/>
  <c r="EN215" i="11"/>
  <c r="ES215" i="11"/>
  <c r="AH215" i="11" s="1"/>
  <c r="AF431" i="11"/>
  <c r="ER431" i="11"/>
  <c r="AG431" i="11" s="1"/>
  <c r="EO214" i="11"/>
  <c r="EP214" i="11" s="1"/>
  <c r="EQ214" i="11" s="1"/>
  <c r="EI214" i="11"/>
  <c r="EJ214" i="11" s="1"/>
  <c r="EK214" i="11" s="1"/>
  <c r="AU436" i="11"/>
  <c r="AV435" i="11"/>
  <c r="CW215" i="11"/>
  <c r="BQ215" i="11"/>
  <c r="BU215" i="11"/>
  <c r="BO364" i="11"/>
  <c r="BN365" i="11"/>
  <c r="AA214" i="11"/>
  <c r="BR214" i="11"/>
  <c r="BO505" i="11"/>
  <c r="BN506" i="11"/>
  <c r="AF213" i="11"/>
  <c r="ER213" i="11"/>
  <c r="AG213" i="11" s="1"/>
  <c r="BS431" i="11"/>
  <c r="CV431" i="11"/>
  <c r="AA432" i="11"/>
  <c r="BR432" i="11"/>
  <c r="AB430" i="11"/>
  <c r="EL430" i="11"/>
  <c r="AC430" i="11" s="1"/>
  <c r="CV213" i="11"/>
  <c r="BS213" i="11"/>
  <c r="AV217" i="11"/>
  <c r="AU218" i="11"/>
  <c r="BO438" i="11"/>
  <c r="BN439" i="11"/>
  <c r="BQ433" i="11"/>
  <c r="BU433" i="11"/>
  <c r="CW433" i="11"/>
  <c r="AE214" i="11"/>
  <c r="CY214" i="11"/>
  <c r="EO432" i="11"/>
  <c r="EP432" i="11" s="1"/>
  <c r="EQ432" i="11" s="1"/>
  <c r="EI432" i="11"/>
  <c r="EJ432" i="11" s="1"/>
  <c r="EK432" i="11" s="1"/>
  <c r="AY216" i="11"/>
  <c r="DA216" i="11"/>
  <c r="DB216" i="11" s="1"/>
  <c r="BX216" i="11"/>
  <c r="BY216" i="11" s="1"/>
  <c r="BN220" i="11"/>
  <c r="BO219" i="11"/>
  <c r="BX434" i="11"/>
  <c r="BY434" i="11" s="1"/>
  <c r="DA434" i="11"/>
  <c r="DB434" i="11" s="1"/>
  <c r="AY434" i="11"/>
  <c r="AB212" i="11"/>
  <c r="EL212" i="11"/>
  <c r="AC212" i="11" s="1"/>
  <c r="ED215" i="11"/>
  <c r="EH215" i="11"/>
  <c r="EM215" i="11"/>
  <c r="AD215" i="11" s="1"/>
  <c r="ED433" i="11"/>
  <c r="EH433" i="11"/>
  <c r="EM433" i="11"/>
  <c r="AD433" i="11" s="1"/>
  <c r="AE432" i="11"/>
  <c r="CY432" i="11"/>
  <c r="BN75" i="11"/>
  <c r="BO74" i="11"/>
  <c r="CW72" i="11" l="1"/>
  <c r="BU72" i="11"/>
  <c r="BQ72" i="11"/>
  <c r="EN72" i="11"/>
  <c r="ES72" i="11"/>
  <c r="AH72" i="11" s="1"/>
  <c r="AA71" i="11"/>
  <c r="BR71" i="11"/>
  <c r="BS70" i="11"/>
  <c r="CV70" i="11"/>
  <c r="EH72" i="11"/>
  <c r="EM72" i="11"/>
  <c r="AD72" i="11" s="1"/>
  <c r="ED72" i="11"/>
  <c r="AB69" i="11"/>
  <c r="EL69" i="11"/>
  <c r="AC69" i="11" s="1"/>
  <c r="EO71" i="11"/>
  <c r="EP71" i="11" s="1"/>
  <c r="EQ71" i="11" s="1"/>
  <c r="EI71" i="11"/>
  <c r="EJ71" i="11" s="1"/>
  <c r="EK71" i="11" s="1"/>
  <c r="DA73" i="11"/>
  <c r="DB73" i="11" s="1"/>
  <c r="AY73" i="11"/>
  <c r="BX73" i="11"/>
  <c r="BY73" i="11" s="1"/>
  <c r="AE71" i="11"/>
  <c r="CY71" i="11"/>
  <c r="AF71" i="11" s="1"/>
  <c r="ER70" i="11"/>
  <c r="AG70" i="11" s="1"/>
  <c r="AU75" i="11"/>
  <c r="AV74" i="11"/>
  <c r="EH502" i="11"/>
  <c r="ED502" i="11"/>
  <c r="EM502" i="11"/>
  <c r="AD502" i="11" s="1"/>
  <c r="AE501" i="11"/>
  <c r="CY501" i="11"/>
  <c r="EL499" i="11"/>
  <c r="AC499" i="11" s="1"/>
  <c r="AB499" i="11"/>
  <c r="CW502" i="11"/>
  <c r="BU502" i="11"/>
  <c r="BQ502" i="11"/>
  <c r="ER500" i="11"/>
  <c r="AG500" i="11" s="1"/>
  <c r="EN502" i="11"/>
  <c r="ES502" i="11"/>
  <c r="AH502" i="11" s="1"/>
  <c r="BR501" i="11"/>
  <c r="AA501" i="11"/>
  <c r="AY503" i="11"/>
  <c r="BX503" i="11"/>
  <c r="BY503" i="11" s="1"/>
  <c r="DA503" i="11"/>
  <c r="DB503" i="11" s="1"/>
  <c r="BS500" i="11"/>
  <c r="CV500" i="11"/>
  <c r="AU505" i="11"/>
  <c r="AV504" i="11"/>
  <c r="EO501" i="11"/>
  <c r="EP501" i="11" s="1"/>
  <c r="EQ501" i="11" s="1"/>
  <c r="EI501" i="11"/>
  <c r="EJ501" i="11" s="1"/>
  <c r="EK501" i="11" s="1"/>
  <c r="CV284" i="11"/>
  <c r="BS284" i="11"/>
  <c r="AV288" i="11"/>
  <c r="AU289" i="11"/>
  <c r="ED286" i="11"/>
  <c r="EH286" i="11"/>
  <c r="EM286" i="11"/>
  <c r="AD286" i="11" s="1"/>
  <c r="AA285" i="11"/>
  <c r="BR285" i="11"/>
  <c r="DA287" i="11"/>
  <c r="DB287" i="11" s="1"/>
  <c r="BX287" i="11"/>
  <c r="BY287" i="11" s="1"/>
  <c r="AY287" i="11"/>
  <c r="EN286" i="11"/>
  <c r="ES286" i="11"/>
  <c r="AH286" i="11" s="1"/>
  <c r="AF284" i="11"/>
  <c r="ER284" i="11"/>
  <c r="AG284" i="11" s="1"/>
  <c r="CY285" i="11"/>
  <c r="AE285" i="11"/>
  <c r="EI285" i="11"/>
  <c r="EJ285" i="11" s="1"/>
  <c r="EK285" i="11" s="1"/>
  <c r="EO285" i="11"/>
  <c r="EP285" i="11" s="1"/>
  <c r="EQ285" i="11" s="1"/>
  <c r="EL283" i="11"/>
  <c r="AC283" i="11" s="1"/>
  <c r="AB283" i="11"/>
  <c r="BU286" i="11"/>
  <c r="CW286" i="11"/>
  <c r="BQ286" i="11"/>
  <c r="BO146" i="11"/>
  <c r="BN147" i="11"/>
  <c r="AC56" i="13"/>
  <c r="AU361" i="11"/>
  <c r="AV360" i="11"/>
  <c r="AE357" i="11"/>
  <c r="CY357" i="11"/>
  <c r="CW142" i="11"/>
  <c r="BQ142" i="11"/>
  <c r="BU142" i="11"/>
  <c r="EO357" i="11"/>
  <c r="EP357" i="11" s="1"/>
  <c r="EQ357" i="11" s="1"/>
  <c r="EI357" i="11"/>
  <c r="EJ357" i="11" s="1"/>
  <c r="EK357" i="11" s="1"/>
  <c r="AE141" i="11"/>
  <c r="CY141" i="11"/>
  <c r="EL355" i="11"/>
  <c r="AC355" i="11" s="1"/>
  <c r="AB355" i="11"/>
  <c r="DA359" i="11"/>
  <c r="DB359" i="11" s="1"/>
  <c r="BX359" i="11"/>
  <c r="BY359" i="11" s="1"/>
  <c r="AY359" i="11"/>
  <c r="EO141" i="11"/>
  <c r="EP141" i="11" s="1"/>
  <c r="EQ141" i="11" s="1"/>
  <c r="EI141" i="11"/>
  <c r="EJ141" i="11" s="1"/>
  <c r="EK141" i="11" s="1"/>
  <c r="EH142" i="11"/>
  <c r="ED142" i="11"/>
  <c r="EM142" i="11"/>
  <c r="AD142" i="11" s="1"/>
  <c r="AA141" i="11"/>
  <c r="BR141" i="11"/>
  <c r="CV356" i="11"/>
  <c r="BS356" i="11"/>
  <c r="CW358" i="11"/>
  <c r="BU358" i="11"/>
  <c r="BQ358" i="11"/>
  <c r="BX143" i="11"/>
  <c r="BY143" i="11" s="1"/>
  <c r="AY143" i="11"/>
  <c r="DA143" i="11"/>
  <c r="DB143" i="11" s="1"/>
  <c r="AB139" i="11"/>
  <c r="EL139" i="11"/>
  <c r="AC139" i="11" s="1"/>
  <c r="BR357" i="11"/>
  <c r="AA357" i="11"/>
  <c r="EN142" i="11"/>
  <c r="ES142" i="11"/>
  <c r="AH142" i="11" s="1"/>
  <c r="EN358" i="11"/>
  <c r="ES358" i="11"/>
  <c r="AH358" i="11" s="1"/>
  <c r="AV144" i="11"/>
  <c r="AU145" i="11"/>
  <c r="AF356" i="11"/>
  <c r="ER356" i="11"/>
  <c r="AG356" i="11" s="1"/>
  <c r="AF140" i="11"/>
  <c r="ER140" i="11"/>
  <c r="AG140" i="11" s="1"/>
  <c r="EM358" i="11"/>
  <c r="AD358" i="11" s="1"/>
  <c r="ED358" i="11"/>
  <c r="EH358" i="11"/>
  <c r="BS140" i="11"/>
  <c r="CV140" i="11"/>
  <c r="AA127" i="11"/>
  <c r="BR127" i="11"/>
  <c r="AA126" i="11"/>
  <c r="BR126" i="11"/>
  <c r="CV125" i="11"/>
  <c r="BS125" i="11"/>
  <c r="EL124" i="11"/>
  <c r="AC124" i="11" s="1"/>
  <c r="AB124" i="11"/>
  <c r="BN291" i="11"/>
  <c r="BO290" i="11"/>
  <c r="ED216" i="11"/>
  <c r="EH216" i="11"/>
  <c r="EM216" i="11"/>
  <c r="AD216" i="11" s="1"/>
  <c r="AF432" i="11"/>
  <c r="ER432" i="11"/>
  <c r="AG432" i="11" s="1"/>
  <c r="EI215" i="11"/>
  <c r="EJ215" i="11" s="1"/>
  <c r="EK215" i="11" s="1"/>
  <c r="EO215" i="11"/>
  <c r="EP215" i="11" s="1"/>
  <c r="EQ215" i="11" s="1"/>
  <c r="EM434" i="11"/>
  <c r="AD434" i="11" s="1"/>
  <c r="ED434" i="11"/>
  <c r="EH434" i="11"/>
  <c r="CW216" i="11"/>
  <c r="BU216" i="11"/>
  <c r="BQ216" i="11"/>
  <c r="AV218" i="11"/>
  <c r="AU219" i="11"/>
  <c r="AA215" i="11"/>
  <c r="BR215" i="11"/>
  <c r="ES216" i="11"/>
  <c r="AH216" i="11" s="1"/>
  <c r="EN216" i="11"/>
  <c r="AA433" i="11"/>
  <c r="BR433" i="11"/>
  <c r="BX217" i="11"/>
  <c r="BY217" i="11" s="1"/>
  <c r="DA217" i="11"/>
  <c r="DB217" i="11" s="1"/>
  <c r="AY217" i="11"/>
  <c r="BO506" i="11"/>
  <c r="BN507" i="11"/>
  <c r="AE215" i="11"/>
  <c r="CY215" i="11"/>
  <c r="BU434" i="11"/>
  <c r="BQ434" i="11"/>
  <c r="CW434" i="11"/>
  <c r="BO220" i="11"/>
  <c r="BN221" i="11"/>
  <c r="AB431" i="11"/>
  <c r="EL431" i="11"/>
  <c r="AC431" i="11" s="1"/>
  <c r="BN366" i="11"/>
  <c r="BO365" i="11"/>
  <c r="BX435" i="11"/>
  <c r="BY435" i="11" s="1"/>
  <c r="AY435" i="11"/>
  <c r="DA435" i="11"/>
  <c r="DB435" i="11" s="1"/>
  <c r="EO433" i="11"/>
  <c r="EP433" i="11" s="1"/>
  <c r="EQ433" i="11" s="1"/>
  <c r="EI433" i="11"/>
  <c r="EJ433" i="11" s="1"/>
  <c r="EK433" i="11" s="1"/>
  <c r="ES434" i="11"/>
  <c r="AH434" i="11" s="1"/>
  <c r="EN434" i="11"/>
  <c r="AF214" i="11"/>
  <c r="ER214" i="11"/>
  <c r="AG214" i="11" s="1"/>
  <c r="AE433" i="11"/>
  <c r="CY433" i="11"/>
  <c r="BN440" i="11"/>
  <c r="BO439" i="11"/>
  <c r="AB213" i="11"/>
  <c r="EL213" i="11"/>
  <c r="AC213" i="11" s="1"/>
  <c r="BS432" i="11"/>
  <c r="CV432" i="11"/>
  <c r="CV214" i="11"/>
  <c r="BS214" i="11"/>
  <c r="AV436" i="11"/>
  <c r="AU437" i="11"/>
  <c r="BN76" i="11"/>
  <c r="BO75" i="11"/>
  <c r="AV75" i="11" l="1"/>
  <c r="AU76" i="11"/>
  <c r="ER71" i="11"/>
  <c r="AG71" i="11" s="1"/>
  <c r="BS71" i="11"/>
  <c r="CV71" i="11"/>
  <c r="BX74" i="11"/>
  <c r="BY74" i="11" s="1"/>
  <c r="DA74" i="11"/>
  <c r="DB74" i="11" s="1"/>
  <c r="AY74" i="11"/>
  <c r="EO72" i="11"/>
  <c r="EP72" i="11" s="1"/>
  <c r="EQ72" i="11" s="1"/>
  <c r="EI72" i="11"/>
  <c r="EJ72" i="11" s="1"/>
  <c r="EK72" i="11" s="1"/>
  <c r="ED73" i="11"/>
  <c r="EM73" i="11"/>
  <c r="AD73" i="11" s="1"/>
  <c r="EH73" i="11"/>
  <c r="AA72" i="11"/>
  <c r="BR72" i="11"/>
  <c r="CW73" i="11"/>
  <c r="BU73" i="11"/>
  <c r="BQ73" i="11"/>
  <c r="AB70" i="11"/>
  <c r="EL70" i="11"/>
  <c r="AC70" i="11" s="1"/>
  <c r="ES73" i="11"/>
  <c r="AH73" i="11" s="1"/>
  <c r="EN73" i="11"/>
  <c r="CY72" i="11"/>
  <c r="AF72" i="11" s="1"/>
  <c r="AE72" i="11"/>
  <c r="EO502" i="11"/>
  <c r="EP502" i="11" s="1"/>
  <c r="EQ502" i="11" s="1"/>
  <c r="EI502" i="11"/>
  <c r="EJ502" i="11" s="1"/>
  <c r="EK502" i="11" s="1"/>
  <c r="CV501" i="11"/>
  <c r="BS501" i="11"/>
  <c r="DA504" i="11"/>
  <c r="DB504" i="11" s="1"/>
  <c r="AY504" i="11"/>
  <c r="BX504" i="11"/>
  <c r="BY504" i="11" s="1"/>
  <c r="AU506" i="11"/>
  <c r="AV505" i="11"/>
  <c r="EH503" i="11"/>
  <c r="EM503" i="11"/>
  <c r="AD503" i="11" s="1"/>
  <c r="ED503" i="11"/>
  <c r="CY502" i="11"/>
  <c r="AF502" i="11" s="1"/>
  <c r="AE502" i="11"/>
  <c r="BR502" i="11"/>
  <c r="AA502" i="11"/>
  <c r="AB500" i="11"/>
  <c r="EL500" i="11"/>
  <c r="AC500" i="11" s="1"/>
  <c r="CW503" i="11"/>
  <c r="BQ503" i="11"/>
  <c r="BU503" i="11"/>
  <c r="ES503" i="11"/>
  <c r="AH503" i="11" s="1"/>
  <c r="EN503" i="11"/>
  <c r="ER501" i="11"/>
  <c r="AG501" i="11" s="1"/>
  <c r="AF501" i="11"/>
  <c r="AE286" i="11"/>
  <c r="CY286" i="11"/>
  <c r="AV289" i="11"/>
  <c r="AU290" i="11"/>
  <c r="DA288" i="11"/>
  <c r="DB288" i="11" s="1"/>
  <c r="BX288" i="11"/>
  <c r="BY288" i="11" s="1"/>
  <c r="AY288" i="11"/>
  <c r="AF285" i="11"/>
  <c r="ER285" i="11"/>
  <c r="AG285" i="11" s="1"/>
  <c r="CW287" i="11"/>
  <c r="BQ287" i="11"/>
  <c r="BU287" i="11"/>
  <c r="BS285" i="11"/>
  <c r="CV285" i="11"/>
  <c r="EO286" i="11"/>
  <c r="EP286" i="11" s="1"/>
  <c r="EQ286" i="11" s="1"/>
  <c r="EI286" i="11"/>
  <c r="EJ286" i="11" s="1"/>
  <c r="EK286" i="11" s="1"/>
  <c r="EM287" i="11"/>
  <c r="AD287" i="11" s="1"/>
  <c r="ED287" i="11"/>
  <c r="EH287" i="11"/>
  <c r="AB284" i="11"/>
  <c r="EL284" i="11"/>
  <c r="AC284" i="11" s="1"/>
  <c r="AA286" i="11"/>
  <c r="BR286" i="11"/>
  <c r="EN287" i="11"/>
  <c r="ES287" i="11"/>
  <c r="AH287" i="11" s="1"/>
  <c r="BO147" i="11"/>
  <c r="BN148" i="11"/>
  <c r="AC57" i="13"/>
  <c r="EO358" i="11"/>
  <c r="EP358" i="11" s="1"/>
  <c r="EQ358" i="11" s="1"/>
  <c r="EI358" i="11"/>
  <c r="EJ358" i="11" s="1"/>
  <c r="EK358" i="11" s="1"/>
  <c r="BX144" i="11"/>
  <c r="BY144" i="11" s="1"/>
  <c r="DA144" i="11"/>
  <c r="DB144" i="11" s="1"/>
  <c r="AY144" i="11"/>
  <c r="CY358" i="11"/>
  <c r="AE358" i="11"/>
  <c r="EI142" i="11"/>
  <c r="EJ142" i="11" s="1"/>
  <c r="EK142" i="11" s="1"/>
  <c r="EO142" i="11"/>
  <c r="EP142" i="11" s="1"/>
  <c r="EQ142" i="11" s="1"/>
  <c r="EN359" i="11"/>
  <c r="ES359" i="11"/>
  <c r="AH359" i="11" s="1"/>
  <c r="CY142" i="11"/>
  <c r="AE142" i="11"/>
  <c r="AF357" i="11"/>
  <c r="ER357" i="11"/>
  <c r="AG357" i="11" s="1"/>
  <c r="ES143" i="11"/>
  <c r="AH143" i="11" s="1"/>
  <c r="EN143" i="11"/>
  <c r="AY360" i="11"/>
  <c r="DA360" i="11"/>
  <c r="DB360" i="11" s="1"/>
  <c r="BX360" i="11"/>
  <c r="BY360" i="11" s="1"/>
  <c r="CV357" i="11"/>
  <c r="BS357" i="11"/>
  <c r="BQ143" i="11"/>
  <c r="BU143" i="11"/>
  <c r="CW143" i="11"/>
  <c r="AA358" i="11"/>
  <c r="BR358" i="11"/>
  <c r="CV141" i="11"/>
  <c r="BS141" i="11"/>
  <c r="BQ359" i="11"/>
  <c r="BU359" i="11"/>
  <c r="CW359" i="11"/>
  <c r="AV361" i="11"/>
  <c r="AU362" i="11"/>
  <c r="AB140" i="11"/>
  <c r="EL140" i="11"/>
  <c r="AC140" i="11" s="1"/>
  <c r="AV145" i="11"/>
  <c r="AU146" i="11"/>
  <c r="EM143" i="11"/>
  <c r="AD143" i="11" s="1"/>
  <c r="ED143" i="11"/>
  <c r="EH143" i="11"/>
  <c r="AB356" i="11"/>
  <c r="EL356" i="11"/>
  <c r="AC356" i="11" s="1"/>
  <c r="EM359" i="11"/>
  <c r="AD359" i="11" s="1"/>
  <c r="ED359" i="11"/>
  <c r="EH359" i="11"/>
  <c r="ER141" i="11"/>
  <c r="AG141" i="11" s="1"/>
  <c r="AF141" i="11"/>
  <c r="BR142" i="11"/>
  <c r="AA142" i="11"/>
  <c r="CV126" i="11"/>
  <c r="BS126" i="11"/>
  <c r="CV127" i="11"/>
  <c r="BS127" i="11"/>
  <c r="EL125" i="11"/>
  <c r="AC125" i="11" s="1"/>
  <c r="AB125" i="11"/>
  <c r="BO291" i="11"/>
  <c r="BN292" i="11"/>
  <c r="AF433" i="11"/>
  <c r="ER433" i="11"/>
  <c r="AG433" i="11" s="1"/>
  <c r="ED435" i="11"/>
  <c r="EH435" i="11"/>
  <c r="EM435" i="11"/>
  <c r="AD435" i="11" s="1"/>
  <c r="AE434" i="11"/>
  <c r="CY434" i="11"/>
  <c r="AF434" i="11" s="1"/>
  <c r="BN508" i="11"/>
  <c r="BO507" i="11"/>
  <c r="CW217" i="11"/>
  <c r="BU217" i="11"/>
  <c r="BQ217" i="11"/>
  <c r="AA216" i="11"/>
  <c r="BR216" i="11"/>
  <c r="AB432" i="11"/>
  <c r="EL432" i="11"/>
  <c r="AC432" i="11" s="1"/>
  <c r="EN435" i="11"/>
  <c r="ES435" i="11"/>
  <c r="AH435" i="11" s="1"/>
  <c r="AA434" i="11"/>
  <c r="BR434" i="11"/>
  <c r="EN217" i="11"/>
  <c r="ES217" i="11"/>
  <c r="AH217" i="11" s="1"/>
  <c r="AU438" i="11"/>
  <c r="AV437" i="11"/>
  <c r="BN222" i="11"/>
  <c r="BO221" i="11"/>
  <c r="AF215" i="11"/>
  <c r="ER215" i="11"/>
  <c r="AG215" i="11" s="1"/>
  <c r="CV433" i="11"/>
  <c r="BS433" i="11"/>
  <c r="CV215" i="11"/>
  <c r="BS215" i="11"/>
  <c r="AU220" i="11"/>
  <c r="AV219" i="11"/>
  <c r="AE216" i="11"/>
  <c r="CY216" i="11"/>
  <c r="EO434" i="11"/>
  <c r="EP434" i="11" s="1"/>
  <c r="EQ434" i="11" s="1"/>
  <c r="EI434" i="11"/>
  <c r="EJ434" i="11" s="1"/>
  <c r="EK434" i="11" s="1"/>
  <c r="EO216" i="11"/>
  <c r="EP216" i="11" s="1"/>
  <c r="EQ216" i="11" s="1"/>
  <c r="EI216" i="11"/>
  <c r="EJ216" i="11" s="1"/>
  <c r="EK216" i="11" s="1"/>
  <c r="AY436" i="11"/>
  <c r="DA436" i="11"/>
  <c r="DB436" i="11" s="1"/>
  <c r="BX436" i="11"/>
  <c r="BY436" i="11" s="1"/>
  <c r="AB214" i="11"/>
  <c r="EL214" i="11"/>
  <c r="AC214" i="11" s="1"/>
  <c r="BO440" i="11"/>
  <c r="BN441" i="11"/>
  <c r="CW435" i="11"/>
  <c r="BQ435" i="11"/>
  <c r="BU435" i="11"/>
  <c r="BO366" i="11"/>
  <c r="BN367" i="11"/>
  <c r="EH217" i="11"/>
  <c r="EM217" i="11"/>
  <c r="AD217" i="11" s="1"/>
  <c r="ED217" i="11"/>
  <c r="BX218" i="11"/>
  <c r="BY218" i="11" s="1"/>
  <c r="DA218" i="11"/>
  <c r="DB218" i="11" s="1"/>
  <c r="AY218" i="11"/>
  <c r="BN77" i="11"/>
  <c r="BO76" i="11"/>
  <c r="AE73" i="11" l="1"/>
  <c r="CY73" i="11"/>
  <c r="AF73" i="11" s="1"/>
  <c r="CW74" i="11"/>
  <c r="BU74" i="11"/>
  <c r="BQ74" i="11"/>
  <c r="CV72" i="11"/>
  <c r="BS72" i="11"/>
  <c r="ES74" i="11"/>
  <c r="AH74" i="11" s="1"/>
  <c r="EN74" i="11"/>
  <c r="ED74" i="11"/>
  <c r="EM74" i="11"/>
  <c r="AD74" i="11" s="1"/>
  <c r="EH74" i="11"/>
  <c r="AB71" i="11"/>
  <c r="EL71" i="11"/>
  <c r="AC71" i="11" s="1"/>
  <c r="EI73" i="11"/>
  <c r="EJ73" i="11" s="1"/>
  <c r="EK73" i="11" s="1"/>
  <c r="EO73" i="11"/>
  <c r="EP73" i="11" s="1"/>
  <c r="EQ73" i="11" s="1"/>
  <c r="AA73" i="11"/>
  <c r="BR73" i="11"/>
  <c r="AV76" i="11"/>
  <c r="AU77" i="11"/>
  <c r="ER72" i="11"/>
  <c r="AG72" i="11" s="1"/>
  <c r="DA75" i="11"/>
  <c r="DB75" i="11" s="1"/>
  <c r="AY75" i="11"/>
  <c r="BX75" i="11"/>
  <c r="BY75" i="11" s="1"/>
  <c r="BR503" i="11"/>
  <c r="AA503" i="11"/>
  <c r="CW504" i="11"/>
  <c r="BQ504" i="11"/>
  <c r="BU504" i="11"/>
  <c r="ER502" i="11"/>
  <c r="AG502" i="11" s="1"/>
  <c r="EL501" i="11"/>
  <c r="AC501" i="11" s="1"/>
  <c r="AB501" i="11"/>
  <c r="AE503" i="11"/>
  <c r="CY503" i="11"/>
  <c r="AF503" i="11" s="1"/>
  <c r="EI503" i="11"/>
  <c r="EJ503" i="11" s="1"/>
  <c r="EK503" i="11" s="1"/>
  <c r="EO503" i="11"/>
  <c r="EP503" i="11" s="1"/>
  <c r="EQ503" i="11" s="1"/>
  <c r="EN504" i="11"/>
  <c r="ES504" i="11"/>
  <c r="AH504" i="11" s="1"/>
  <c r="CV502" i="11"/>
  <c r="BS502" i="11"/>
  <c r="AY505" i="11"/>
  <c r="BX505" i="11"/>
  <c r="BY505" i="11" s="1"/>
  <c r="DA505" i="11"/>
  <c r="DB505" i="11" s="1"/>
  <c r="ED504" i="11"/>
  <c r="EH504" i="11"/>
  <c r="EM504" i="11"/>
  <c r="AD504" i="11" s="1"/>
  <c r="AV506" i="11"/>
  <c r="AU507" i="11"/>
  <c r="CV286" i="11"/>
  <c r="BS286" i="11"/>
  <c r="AF286" i="11"/>
  <c r="ER286" i="11"/>
  <c r="AG286" i="11" s="1"/>
  <c r="ES288" i="11"/>
  <c r="AH288" i="11" s="1"/>
  <c r="EN288" i="11"/>
  <c r="EO287" i="11"/>
  <c r="EP287" i="11" s="1"/>
  <c r="EQ287" i="11" s="1"/>
  <c r="EI287" i="11"/>
  <c r="EJ287" i="11" s="1"/>
  <c r="EK287" i="11" s="1"/>
  <c r="BX289" i="11"/>
  <c r="BY289" i="11" s="1"/>
  <c r="AY289" i="11"/>
  <c r="DA289" i="11"/>
  <c r="DB289" i="11" s="1"/>
  <c r="AA287" i="11"/>
  <c r="BR287" i="11"/>
  <c r="CW288" i="11"/>
  <c r="BQ288" i="11"/>
  <c r="BU288" i="11"/>
  <c r="AV290" i="11"/>
  <c r="AU291" i="11"/>
  <c r="AB285" i="11"/>
  <c r="EL285" i="11"/>
  <c r="AC285" i="11" s="1"/>
  <c r="ED288" i="11"/>
  <c r="EM288" i="11"/>
  <c r="AD288" i="11" s="1"/>
  <c r="EH288" i="11"/>
  <c r="AE287" i="11"/>
  <c r="CY287" i="11"/>
  <c r="BN149" i="11"/>
  <c r="BO148" i="11"/>
  <c r="CY359" i="11"/>
  <c r="AE359" i="11"/>
  <c r="CV358" i="11"/>
  <c r="BS358" i="11"/>
  <c r="AE143" i="11"/>
  <c r="CY143" i="11"/>
  <c r="ES360" i="11"/>
  <c r="AH360" i="11" s="1"/>
  <c r="EN360" i="11"/>
  <c r="BQ144" i="11"/>
  <c r="BU144" i="11"/>
  <c r="CW144" i="11"/>
  <c r="CV142" i="11"/>
  <c r="BS142" i="11"/>
  <c r="EO359" i="11"/>
  <c r="EP359" i="11" s="1"/>
  <c r="EQ359" i="11" s="1"/>
  <c r="EI359" i="11"/>
  <c r="EJ359" i="11" s="1"/>
  <c r="EK359" i="11" s="1"/>
  <c r="EO143" i="11"/>
  <c r="EP143" i="11" s="1"/>
  <c r="EQ143" i="11" s="1"/>
  <c r="EI143" i="11"/>
  <c r="EJ143" i="11" s="1"/>
  <c r="EK143" i="11" s="1"/>
  <c r="AU147" i="11"/>
  <c r="AV146" i="11"/>
  <c r="AV362" i="11"/>
  <c r="AU363" i="11"/>
  <c r="CW360" i="11"/>
  <c r="BU360" i="11"/>
  <c r="BQ360" i="11"/>
  <c r="ER358" i="11"/>
  <c r="AG358" i="11" s="1"/>
  <c r="AF358" i="11"/>
  <c r="ES144" i="11"/>
  <c r="AH144" i="11" s="1"/>
  <c r="EN144" i="11"/>
  <c r="AY145" i="11"/>
  <c r="BX145" i="11"/>
  <c r="BY145" i="11" s="1"/>
  <c r="DA145" i="11"/>
  <c r="DB145" i="11" s="1"/>
  <c r="BX361" i="11"/>
  <c r="BY361" i="11" s="1"/>
  <c r="DA361" i="11"/>
  <c r="DB361" i="11" s="1"/>
  <c r="AY361" i="11"/>
  <c r="AA359" i="11"/>
  <c r="BR359" i="11"/>
  <c r="AB141" i="11"/>
  <c r="EL141" i="11"/>
  <c r="AC141" i="11" s="1"/>
  <c r="BR143" i="11"/>
  <c r="AA143" i="11"/>
  <c r="AF142" i="11"/>
  <c r="ER142" i="11"/>
  <c r="AG142" i="11" s="1"/>
  <c r="EH144" i="11"/>
  <c r="EM144" i="11"/>
  <c r="AD144" i="11" s="1"/>
  <c r="ED144" i="11"/>
  <c r="EL357" i="11"/>
  <c r="AC357" i="11" s="1"/>
  <c r="AB357" i="11"/>
  <c r="ED360" i="11"/>
  <c r="EH360" i="11"/>
  <c r="EM360" i="11"/>
  <c r="AD360" i="11" s="1"/>
  <c r="AB127" i="11"/>
  <c r="EL127" i="11"/>
  <c r="AC127" i="11" s="1"/>
  <c r="EL126" i="11"/>
  <c r="AC126" i="11" s="1"/>
  <c r="AB126" i="11"/>
  <c r="ER434" i="11"/>
  <c r="AG434" i="11" s="1"/>
  <c r="BO292" i="11"/>
  <c r="BN293" i="11"/>
  <c r="EH218" i="11"/>
  <c r="ED218" i="11"/>
  <c r="EM218" i="11"/>
  <c r="AD218" i="11" s="1"/>
  <c r="EN436" i="11"/>
  <c r="ES436" i="11"/>
  <c r="AH436" i="11" s="1"/>
  <c r="BN368" i="11"/>
  <c r="BO367" i="11"/>
  <c r="AE435" i="11"/>
  <c r="CY435" i="11"/>
  <c r="BQ436" i="11"/>
  <c r="BU436" i="11"/>
  <c r="CW436" i="11"/>
  <c r="AV220" i="11"/>
  <c r="AU221" i="11"/>
  <c r="AB215" i="11"/>
  <c r="EL215" i="11"/>
  <c r="AC215" i="11" s="1"/>
  <c r="AB433" i="11"/>
  <c r="EL433" i="11"/>
  <c r="AC433" i="11" s="1"/>
  <c r="AU439" i="11"/>
  <c r="AV438" i="11"/>
  <c r="BO441" i="11"/>
  <c r="BN442" i="11"/>
  <c r="EM436" i="11"/>
  <c r="AD436" i="11" s="1"/>
  <c r="EH436" i="11"/>
  <c r="ED436" i="11"/>
  <c r="AF216" i="11"/>
  <c r="ER216" i="11"/>
  <c r="AG216" i="11" s="1"/>
  <c r="AA217" i="11"/>
  <c r="BR217" i="11"/>
  <c r="CW218" i="11"/>
  <c r="BU218" i="11"/>
  <c r="BQ218" i="11"/>
  <c r="EI217" i="11"/>
  <c r="EJ217" i="11" s="1"/>
  <c r="EK217" i="11" s="1"/>
  <c r="EO217" i="11"/>
  <c r="EP217" i="11" s="1"/>
  <c r="EQ217" i="11" s="1"/>
  <c r="BN223" i="11"/>
  <c r="BO222" i="11"/>
  <c r="CV216" i="11"/>
  <c r="BS216" i="11"/>
  <c r="EI435" i="11"/>
  <c r="EJ435" i="11" s="1"/>
  <c r="EK435" i="11" s="1"/>
  <c r="EO435" i="11"/>
  <c r="EP435" i="11" s="1"/>
  <c r="EQ435" i="11" s="1"/>
  <c r="EN218" i="11"/>
  <c r="ES218" i="11"/>
  <c r="AH218" i="11" s="1"/>
  <c r="AA435" i="11"/>
  <c r="BR435" i="11"/>
  <c r="DA219" i="11"/>
  <c r="DB219" i="11" s="1"/>
  <c r="BX219" i="11"/>
  <c r="BY219" i="11" s="1"/>
  <c r="AY219" i="11"/>
  <c r="DA437" i="11"/>
  <c r="DB437" i="11" s="1"/>
  <c r="AY437" i="11"/>
  <c r="BX437" i="11"/>
  <c r="BY437" i="11" s="1"/>
  <c r="CV434" i="11"/>
  <c r="BS434" i="11"/>
  <c r="AE217" i="11"/>
  <c r="CY217" i="11"/>
  <c r="BO508" i="11"/>
  <c r="BN509" i="11"/>
  <c r="BN78" i="11"/>
  <c r="BO77" i="11"/>
  <c r="ER73" i="11" l="1"/>
  <c r="AG73" i="11" s="1"/>
  <c r="CW75" i="11"/>
  <c r="BQ75" i="11"/>
  <c r="BU75" i="11"/>
  <c r="AB72" i="11"/>
  <c r="EL72" i="11"/>
  <c r="AC72" i="11" s="1"/>
  <c r="ES75" i="11"/>
  <c r="AH75" i="11" s="1"/>
  <c r="EN75" i="11"/>
  <c r="AY76" i="11"/>
  <c r="DA76" i="11"/>
  <c r="DB76" i="11" s="1"/>
  <c r="BX76" i="11"/>
  <c r="BY76" i="11" s="1"/>
  <c r="AE74" i="11"/>
  <c r="CY74" i="11"/>
  <c r="AF74" i="11" s="1"/>
  <c r="CV73" i="11"/>
  <c r="BS73" i="11"/>
  <c r="EO74" i="11"/>
  <c r="EP74" i="11" s="1"/>
  <c r="EQ74" i="11" s="1"/>
  <c r="EI74" i="11"/>
  <c r="EJ74" i="11" s="1"/>
  <c r="EK74" i="11" s="1"/>
  <c r="EH75" i="11"/>
  <c r="ED75" i="11"/>
  <c r="EM75" i="11"/>
  <c r="AD75" i="11" s="1"/>
  <c r="AA74" i="11"/>
  <c r="BR74" i="11"/>
  <c r="AV77" i="11"/>
  <c r="AU78" i="11"/>
  <c r="ER503" i="11"/>
  <c r="AG503" i="11" s="1"/>
  <c r="AA504" i="11"/>
  <c r="BR504" i="11"/>
  <c r="AU508" i="11"/>
  <c r="AV507" i="11"/>
  <c r="EO504" i="11"/>
  <c r="EP504" i="11" s="1"/>
  <c r="EQ504" i="11" s="1"/>
  <c r="EI504" i="11"/>
  <c r="EJ504" i="11" s="1"/>
  <c r="EK504" i="11" s="1"/>
  <c r="CY504" i="11"/>
  <c r="AF504" i="11" s="1"/>
  <c r="AE504" i="11"/>
  <c r="AY506" i="11"/>
  <c r="DA506" i="11"/>
  <c r="DB506" i="11" s="1"/>
  <c r="BX506" i="11"/>
  <c r="BY506" i="11" s="1"/>
  <c r="CW505" i="11"/>
  <c r="BU505" i="11"/>
  <c r="BQ505" i="11"/>
  <c r="CV503" i="11"/>
  <c r="BS503" i="11"/>
  <c r="AB502" i="11"/>
  <c r="EL502" i="11"/>
  <c r="AC502" i="11" s="1"/>
  <c r="EN505" i="11"/>
  <c r="ES505" i="11"/>
  <c r="AH505" i="11" s="1"/>
  <c r="ED505" i="11"/>
  <c r="EM505" i="11"/>
  <c r="AD505" i="11" s="1"/>
  <c r="EH505" i="11"/>
  <c r="AB286" i="11"/>
  <c r="EL286" i="11"/>
  <c r="AC286" i="11" s="1"/>
  <c r="BS287" i="11"/>
  <c r="CV287" i="11"/>
  <c r="ES289" i="11"/>
  <c r="AH289" i="11" s="1"/>
  <c r="EN289" i="11"/>
  <c r="BX290" i="11"/>
  <c r="BY290" i="11" s="1"/>
  <c r="AY290" i="11"/>
  <c r="DA290" i="11"/>
  <c r="DB290" i="11" s="1"/>
  <c r="AA288" i="11"/>
  <c r="BR288" i="11"/>
  <c r="AF287" i="11"/>
  <c r="ER287" i="11"/>
  <c r="AG287" i="11" s="1"/>
  <c r="AV291" i="11"/>
  <c r="AU292" i="11"/>
  <c r="EO288" i="11"/>
  <c r="EP288" i="11" s="1"/>
  <c r="EQ288" i="11" s="1"/>
  <c r="EI288" i="11"/>
  <c r="EJ288" i="11" s="1"/>
  <c r="EK288" i="11" s="1"/>
  <c r="BQ289" i="11"/>
  <c r="CW289" i="11"/>
  <c r="BU289" i="11"/>
  <c r="CY288" i="11"/>
  <c r="AE288" i="11"/>
  <c r="ED289" i="11"/>
  <c r="EM289" i="11"/>
  <c r="AD289" i="11" s="1"/>
  <c r="EH289" i="11"/>
  <c r="BO149" i="11"/>
  <c r="BN150" i="11"/>
  <c r="EN361" i="11"/>
  <c r="ES361" i="11"/>
  <c r="AH361" i="11" s="1"/>
  <c r="EH145" i="11"/>
  <c r="EM145" i="11"/>
  <c r="AD145" i="11" s="1"/>
  <c r="ED145" i="11"/>
  <c r="AF143" i="11"/>
  <c r="ER143" i="11"/>
  <c r="AG143" i="11" s="1"/>
  <c r="EI360" i="11"/>
  <c r="EJ360" i="11" s="1"/>
  <c r="EK360" i="11" s="1"/>
  <c r="EO360" i="11"/>
  <c r="EP360" i="11" s="1"/>
  <c r="EQ360" i="11" s="1"/>
  <c r="CV143" i="11"/>
  <c r="BS143" i="11"/>
  <c r="EH361" i="11"/>
  <c r="EM361" i="11"/>
  <c r="AD361" i="11" s="1"/>
  <c r="ED361" i="11"/>
  <c r="BU145" i="11"/>
  <c r="BQ145" i="11"/>
  <c r="CW145" i="11"/>
  <c r="AA360" i="11"/>
  <c r="BR360" i="11"/>
  <c r="AU364" i="11"/>
  <c r="AV363" i="11"/>
  <c r="DA146" i="11"/>
  <c r="DB146" i="11" s="1"/>
  <c r="AY146" i="11"/>
  <c r="BX146" i="11"/>
  <c r="BY146" i="11" s="1"/>
  <c r="AA144" i="11"/>
  <c r="BR144" i="11"/>
  <c r="EO144" i="11"/>
  <c r="EP144" i="11" s="1"/>
  <c r="EQ144" i="11" s="1"/>
  <c r="EI144" i="11"/>
  <c r="EJ144" i="11" s="1"/>
  <c r="EK144" i="11" s="1"/>
  <c r="BX362" i="11"/>
  <c r="BY362" i="11" s="1"/>
  <c r="DA362" i="11"/>
  <c r="DB362" i="11" s="1"/>
  <c r="AY362" i="11"/>
  <c r="AV147" i="11"/>
  <c r="AU148" i="11"/>
  <c r="AB358" i="11"/>
  <c r="EL358" i="11"/>
  <c r="AC358" i="11" s="1"/>
  <c r="CV359" i="11"/>
  <c r="BS359" i="11"/>
  <c r="BU361" i="11"/>
  <c r="CW361" i="11"/>
  <c r="BQ361" i="11"/>
  <c r="ES145" i="11"/>
  <c r="AH145" i="11" s="1"/>
  <c r="EN145" i="11"/>
  <c r="AE360" i="11"/>
  <c r="CY360" i="11"/>
  <c r="EL142" i="11"/>
  <c r="AC142" i="11" s="1"/>
  <c r="AB142" i="11"/>
  <c r="AE144" i="11"/>
  <c r="CY144" i="11"/>
  <c r="ER359" i="11"/>
  <c r="AG359" i="11" s="1"/>
  <c r="AF359" i="11"/>
  <c r="BO293" i="11"/>
  <c r="BN294" i="11"/>
  <c r="EN219" i="11"/>
  <c r="ES219" i="11"/>
  <c r="AH219" i="11" s="1"/>
  <c r="AF217" i="11"/>
  <c r="ER217" i="11"/>
  <c r="AG217" i="11" s="1"/>
  <c r="AB434" i="11"/>
  <c r="EL434" i="11"/>
  <c r="AC434" i="11" s="1"/>
  <c r="CW437" i="11"/>
  <c r="BQ437" i="11"/>
  <c r="BU437" i="11"/>
  <c r="BN224" i="11"/>
  <c r="BO223" i="11"/>
  <c r="AE218" i="11"/>
  <c r="CY218" i="11"/>
  <c r="AV439" i="11"/>
  <c r="AU440" i="11"/>
  <c r="AV221" i="11"/>
  <c r="AU222" i="11"/>
  <c r="AA436" i="11"/>
  <c r="BR436" i="11"/>
  <c r="BO368" i="11"/>
  <c r="BN369" i="11"/>
  <c r="CW219" i="11"/>
  <c r="BU219" i="11"/>
  <c r="BQ219" i="11"/>
  <c r="BS435" i="11"/>
  <c r="CV435" i="11"/>
  <c r="CV217" i="11"/>
  <c r="BS217" i="11"/>
  <c r="BO442" i="11"/>
  <c r="BN443" i="11"/>
  <c r="BX220" i="11"/>
  <c r="BY220" i="11" s="1"/>
  <c r="DA220" i="11"/>
  <c r="DB220" i="11" s="1"/>
  <c r="AY220" i="11"/>
  <c r="AF435" i="11"/>
  <c r="ER435" i="11"/>
  <c r="AG435" i="11" s="1"/>
  <c r="BO509" i="11"/>
  <c r="BN510" i="11"/>
  <c r="ED437" i="11"/>
  <c r="EH437" i="11"/>
  <c r="EM437" i="11"/>
  <c r="AD437" i="11" s="1"/>
  <c r="AA218" i="11"/>
  <c r="BR218" i="11"/>
  <c r="EI436" i="11"/>
  <c r="EJ436" i="11" s="1"/>
  <c r="EK436" i="11" s="1"/>
  <c r="EO436" i="11"/>
  <c r="EP436" i="11" s="1"/>
  <c r="EQ436" i="11" s="1"/>
  <c r="AE436" i="11"/>
  <c r="CY436" i="11"/>
  <c r="EO218" i="11"/>
  <c r="EP218" i="11" s="1"/>
  <c r="EQ218" i="11" s="1"/>
  <c r="EI218" i="11"/>
  <c r="EJ218" i="11" s="1"/>
  <c r="EK218" i="11" s="1"/>
  <c r="EN437" i="11"/>
  <c r="ES437" i="11"/>
  <c r="AH437" i="11" s="1"/>
  <c r="EM219" i="11"/>
  <c r="AD219" i="11" s="1"/>
  <c r="ED219" i="11"/>
  <c r="EH219" i="11"/>
  <c r="AB216" i="11"/>
  <c r="EL216" i="11"/>
  <c r="AC216" i="11" s="1"/>
  <c r="DA438" i="11"/>
  <c r="DB438" i="11" s="1"/>
  <c r="BX438" i="11"/>
  <c r="BY438" i="11" s="1"/>
  <c r="AY438" i="11"/>
  <c r="BN79" i="11"/>
  <c r="BO78" i="11"/>
  <c r="ER74" i="11" l="1"/>
  <c r="AG74" i="11" s="1"/>
  <c r="BX77" i="11"/>
  <c r="BY77" i="11" s="1"/>
  <c r="DA77" i="11"/>
  <c r="DB77" i="11" s="1"/>
  <c r="AY77" i="11"/>
  <c r="AB73" i="11"/>
  <c r="EL73" i="11"/>
  <c r="AC73" i="11" s="1"/>
  <c r="CV74" i="11"/>
  <c r="BS74" i="11"/>
  <c r="CW76" i="11"/>
  <c r="BU76" i="11"/>
  <c r="BQ76" i="11"/>
  <c r="AU79" i="11"/>
  <c r="AV78" i="11"/>
  <c r="EI75" i="11"/>
  <c r="EJ75" i="11" s="1"/>
  <c r="EK75" i="11" s="1"/>
  <c r="EO75" i="11"/>
  <c r="EP75" i="11" s="1"/>
  <c r="EQ75" i="11" s="1"/>
  <c r="EM76" i="11"/>
  <c r="AD76" i="11" s="1"/>
  <c r="EH76" i="11"/>
  <c r="ED76" i="11"/>
  <c r="AA75" i="11"/>
  <c r="BR75" i="11"/>
  <c r="EN76" i="11"/>
  <c r="ES76" i="11"/>
  <c r="AH76" i="11" s="1"/>
  <c r="CY75" i="11"/>
  <c r="AF75" i="11" s="1"/>
  <c r="AE75" i="11"/>
  <c r="AE505" i="11"/>
  <c r="CY505" i="11"/>
  <c r="AF505" i="11" s="1"/>
  <c r="AV508" i="11"/>
  <c r="AU509" i="11"/>
  <c r="BS504" i="11"/>
  <c r="CV504" i="11"/>
  <c r="ED506" i="11"/>
  <c r="EM506" i="11"/>
  <c r="AD506" i="11" s="1"/>
  <c r="EH506" i="11"/>
  <c r="AY507" i="11"/>
  <c r="DA507" i="11"/>
  <c r="DB507" i="11" s="1"/>
  <c r="BX507" i="11"/>
  <c r="BY507" i="11" s="1"/>
  <c r="ES506" i="11"/>
  <c r="AH506" i="11" s="1"/>
  <c r="EN506" i="11"/>
  <c r="AB503" i="11"/>
  <c r="EL503" i="11"/>
  <c r="AC503" i="11" s="1"/>
  <c r="BR505" i="11"/>
  <c r="AA505" i="11"/>
  <c r="CW506" i="11"/>
  <c r="BQ506" i="11"/>
  <c r="BU506" i="11"/>
  <c r="EO505" i="11"/>
  <c r="EP505" i="11" s="1"/>
  <c r="EQ505" i="11" s="1"/>
  <c r="EI505" i="11"/>
  <c r="EJ505" i="11" s="1"/>
  <c r="EK505" i="11" s="1"/>
  <c r="ER504" i="11"/>
  <c r="AG504" i="11" s="1"/>
  <c r="ED290" i="11"/>
  <c r="EH290" i="11"/>
  <c r="EM290" i="11"/>
  <c r="AD290" i="11" s="1"/>
  <c r="BS288" i="11"/>
  <c r="CV288" i="11"/>
  <c r="AV292" i="11"/>
  <c r="AU293" i="11"/>
  <c r="EN290" i="11"/>
  <c r="ES290" i="11"/>
  <c r="AH290" i="11" s="1"/>
  <c r="EO289" i="11"/>
  <c r="EP289" i="11" s="1"/>
  <c r="EQ289" i="11" s="1"/>
  <c r="EI289" i="11"/>
  <c r="EJ289" i="11" s="1"/>
  <c r="EK289" i="11" s="1"/>
  <c r="ER288" i="11"/>
  <c r="AG288" i="11" s="1"/>
  <c r="AF288" i="11"/>
  <c r="AE289" i="11"/>
  <c r="CY289" i="11"/>
  <c r="AA289" i="11"/>
  <c r="BR289" i="11"/>
  <c r="DA291" i="11"/>
  <c r="DB291" i="11" s="1"/>
  <c r="BX291" i="11"/>
  <c r="BY291" i="11" s="1"/>
  <c r="AY291" i="11"/>
  <c r="BQ290" i="11"/>
  <c r="CW290" i="11"/>
  <c r="BU290" i="11"/>
  <c r="AB287" i="11"/>
  <c r="EL287" i="11"/>
  <c r="AC287" i="11" s="1"/>
  <c r="BO150" i="11"/>
  <c r="BN151" i="11"/>
  <c r="AE361" i="11"/>
  <c r="CY361" i="11"/>
  <c r="AU149" i="11"/>
  <c r="AV148" i="11"/>
  <c r="EH362" i="11"/>
  <c r="ED362" i="11"/>
  <c r="EM362" i="11"/>
  <c r="AD362" i="11" s="1"/>
  <c r="BQ146" i="11"/>
  <c r="CW146" i="11"/>
  <c r="BU146" i="11"/>
  <c r="AB143" i="11"/>
  <c r="EL143" i="11"/>
  <c r="AC143" i="11" s="1"/>
  <c r="AF360" i="11"/>
  <c r="ER360" i="11"/>
  <c r="AG360" i="11" s="1"/>
  <c r="AB359" i="11"/>
  <c r="EL359" i="11"/>
  <c r="AC359" i="11" s="1"/>
  <c r="DA147" i="11"/>
  <c r="DB147" i="11" s="1"/>
  <c r="AY147" i="11"/>
  <c r="BX147" i="11"/>
  <c r="BY147" i="11" s="1"/>
  <c r="BS144" i="11"/>
  <c r="CV144" i="11"/>
  <c r="EN146" i="11"/>
  <c r="ES146" i="11"/>
  <c r="AH146" i="11" s="1"/>
  <c r="EO361" i="11"/>
  <c r="EP361" i="11" s="1"/>
  <c r="EQ361" i="11" s="1"/>
  <c r="EI361" i="11"/>
  <c r="EJ361" i="11" s="1"/>
  <c r="EK361" i="11" s="1"/>
  <c r="EI145" i="11"/>
  <c r="EJ145" i="11" s="1"/>
  <c r="EK145" i="11" s="1"/>
  <c r="EO145" i="11"/>
  <c r="EP145" i="11" s="1"/>
  <c r="EQ145" i="11" s="1"/>
  <c r="AF144" i="11"/>
  <c r="ER144" i="11"/>
  <c r="AG144" i="11" s="1"/>
  <c r="BU362" i="11"/>
  <c r="BQ362" i="11"/>
  <c r="CW362" i="11"/>
  <c r="BX363" i="11"/>
  <c r="BY363" i="11" s="1"/>
  <c r="AY363" i="11"/>
  <c r="DA363" i="11"/>
  <c r="DB363" i="11" s="1"/>
  <c r="CY145" i="11"/>
  <c r="AE145" i="11"/>
  <c r="BR361" i="11"/>
  <c r="AA361" i="11"/>
  <c r="ES362" i="11"/>
  <c r="AH362" i="11" s="1"/>
  <c r="EN362" i="11"/>
  <c r="EM146" i="11"/>
  <c r="AD146" i="11" s="1"/>
  <c r="ED146" i="11"/>
  <c r="EH146" i="11"/>
  <c r="AU365" i="11"/>
  <c r="AV364" i="11"/>
  <c r="BS360" i="11"/>
  <c r="CV360" i="11"/>
  <c r="AA145" i="11"/>
  <c r="BR145" i="11"/>
  <c r="BN295" i="11"/>
  <c r="BO294" i="11"/>
  <c r="ES220" i="11"/>
  <c r="AH220" i="11" s="1"/>
  <c r="EN220" i="11"/>
  <c r="EM438" i="11"/>
  <c r="AD438" i="11" s="1"/>
  <c r="ED438" i="11"/>
  <c r="EH438" i="11"/>
  <c r="EO437" i="11"/>
  <c r="EP437" i="11" s="1"/>
  <c r="EQ437" i="11" s="1"/>
  <c r="EI437" i="11"/>
  <c r="EJ437" i="11" s="1"/>
  <c r="EK437" i="11" s="1"/>
  <c r="BO510" i="11"/>
  <c r="BN511" i="11"/>
  <c r="ED220" i="11"/>
  <c r="EM220" i="11"/>
  <c r="AD220" i="11" s="1"/>
  <c r="EH220" i="11"/>
  <c r="AE219" i="11"/>
  <c r="CY219" i="11"/>
  <c r="BX439" i="11"/>
  <c r="BY439" i="11" s="1"/>
  <c r="AY439" i="11"/>
  <c r="DA439" i="11"/>
  <c r="DB439" i="11" s="1"/>
  <c r="AE437" i="11"/>
  <c r="CY437" i="11"/>
  <c r="ES438" i="11"/>
  <c r="AH438" i="11" s="1"/>
  <c r="EN438" i="11"/>
  <c r="CW220" i="11"/>
  <c r="BU220" i="11"/>
  <c r="BQ220" i="11"/>
  <c r="AB435" i="11"/>
  <c r="EL435" i="11"/>
  <c r="AC435" i="11" s="1"/>
  <c r="BN370" i="11"/>
  <c r="BO369" i="11"/>
  <c r="AV222" i="11"/>
  <c r="AU223" i="11"/>
  <c r="AF436" i="11"/>
  <c r="ER436" i="11"/>
  <c r="AG436" i="11" s="1"/>
  <c r="CV218" i="11"/>
  <c r="BS218" i="11"/>
  <c r="AA219" i="11"/>
  <c r="BR219" i="11"/>
  <c r="DA221" i="11"/>
  <c r="DB221" i="11" s="1"/>
  <c r="BX221" i="11"/>
  <c r="BY221" i="11" s="1"/>
  <c r="AY221" i="11"/>
  <c r="CW438" i="11"/>
  <c r="BU438" i="11"/>
  <c r="BQ438" i="11"/>
  <c r="EI219" i="11"/>
  <c r="EJ219" i="11" s="1"/>
  <c r="EK219" i="11" s="1"/>
  <c r="EO219" i="11"/>
  <c r="EP219" i="11" s="1"/>
  <c r="EQ219" i="11" s="1"/>
  <c r="BN444" i="11"/>
  <c r="BO443" i="11"/>
  <c r="AB217" i="11"/>
  <c r="EL217" i="11"/>
  <c r="AC217" i="11" s="1"/>
  <c r="BS436" i="11"/>
  <c r="CV436" i="11"/>
  <c r="AU441" i="11"/>
  <c r="AV440" i="11"/>
  <c r="AF218" i="11"/>
  <c r="ER218" i="11"/>
  <c r="AG218" i="11" s="1"/>
  <c r="BN225" i="11"/>
  <c r="BO224" i="11"/>
  <c r="AA437" i="11"/>
  <c r="BR437" i="11"/>
  <c r="BN80" i="11"/>
  <c r="BO79" i="11"/>
  <c r="ER505" i="11" l="1"/>
  <c r="AG505" i="11" s="1"/>
  <c r="ER75" i="11"/>
  <c r="AG75" i="11" s="1"/>
  <c r="BX78" i="11"/>
  <c r="BY78" i="11" s="1"/>
  <c r="DA78" i="11"/>
  <c r="DB78" i="11" s="1"/>
  <c r="AY78" i="11"/>
  <c r="BS75" i="11"/>
  <c r="CV75" i="11"/>
  <c r="AV79" i="11"/>
  <c r="AU80" i="11"/>
  <c r="CW77" i="11"/>
  <c r="BU77" i="11"/>
  <c r="BQ77" i="11"/>
  <c r="CY76" i="11"/>
  <c r="AE76" i="11"/>
  <c r="AB74" i="11"/>
  <c r="EL74" i="11"/>
  <c r="AC74" i="11" s="1"/>
  <c r="AA76" i="11"/>
  <c r="BR76" i="11"/>
  <c r="EN77" i="11"/>
  <c r="ES77" i="11"/>
  <c r="AH77" i="11" s="1"/>
  <c r="EO76" i="11"/>
  <c r="EP76" i="11" s="1"/>
  <c r="EQ76" i="11" s="1"/>
  <c r="EI76" i="11"/>
  <c r="EJ76" i="11" s="1"/>
  <c r="EK76" i="11" s="1"/>
  <c r="ED77" i="11"/>
  <c r="EH77" i="11"/>
  <c r="EM77" i="11"/>
  <c r="AD77" i="11" s="1"/>
  <c r="CY506" i="11"/>
  <c r="AF506" i="11" s="1"/>
  <c r="AE506" i="11"/>
  <c r="BX508" i="11"/>
  <c r="BY508" i="11" s="1"/>
  <c r="DA508" i="11"/>
  <c r="DB508" i="11" s="1"/>
  <c r="AY508" i="11"/>
  <c r="EL504" i="11"/>
  <c r="AC504" i="11" s="1"/>
  <c r="AB504" i="11"/>
  <c r="BS505" i="11"/>
  <c r="CV505" i="11"/>
  <c r="EH507" i="11"/>
  <c r="ED507" i="11"/>
  <c r="EM507" i="11"/>
  <c r="AD507" i="11" s="1"/>
  <c r="ES507" i="11"/>
  <c r="AH507" i="11" s="1"/>
  <c r="EN507" i="11"/>
  <c r="EO506" i="11"/>
  <c r="EP506" i="11" s="1"/>
  <c r="EQ506" i="11" s="1"/>
  <c r="EI506" i="11"/>
  <c r="EJ506" i="11" s="1"/>
  <c r="EK506" i="11" s="1"/>
  <c r="AA506" i="11"/>
  <c r="BR506" i="11"/>
  <c r="CW507" i="11"/>
  <c r="BU507" i="11"/>
  <c r="BQ507" i="11"/>
  <c r="AU510" i="11"/>
  <c r="AV509" i="11"/>
  <c r="EI290" i="11"/>
  <c r="EJ290" i="11" s="1"/>
  <c r="EK290" i="11" s="1"/>
  <c r="EO290" i="11"/>
  <c r="EP290" i="11" s="1"/>
  <c r="EQ290" i="11" s="1"/>
  <c r="CV289" i="11"/>
  <c r="BS289" i="11"/>
  <c r="BR290" i="11"/>
  <c r="AA290" i="11"/>
  <c r="ES291" i="11"/>
  <c r="AH291" i="11" s="1"/>
  <c r="EN291" i="11"/>
  <c r="BQ291" i="11"/>
  <c r="BU291" i="11"/>
  <c r="CW291" i="11"/>
  <c r="AE290" i="11"/>
  <c r="CY290" i="11"/>
  <c r="EH291" i="11"/>
  <c r="ED291" i="11"/>
  <c r="EM291" i="11"/>
  <c r="AD291" i="11" s="1"/>
  <c r="ER289" i="11"/>
  <c r="AG289" i="11" s="1"/>
  <c r="AF289" i="11"/>
  <c r="AV293" i="11"/>
  <c r="AU294" i="11"/>
  <c r="BX292" i="11"/>
  <c r="BY292" i="11" s="1"/>
  <c r="AY292" i="11"/>
  <c r="DA292" i="11"/>
  <c r="DB292" i="11" s="1"/>
  <c r="AB288" i="11"/>
  <c r="EL288" i="11"/>
  <c r="AC288" i="11" s="1"/>
  <c r="BO151" i="11"/>
  <c r="BN152" i="11"/>
  <c r="AB360" i="11"/>
  <c r="EL360" i="11"/>
  <c r="AC360" i="11" s="1"/>
  <c r="EO146" i="11"/>
  <c r="EP146" i="11" s="1"/>
  <c r="EQ146" i="11" s="1"/>
  <c r="EI146" i="11"/>
  <c r="EJ146" i="11" s="1"/>
  <c r="EK146" i="11" s="1"/>
  <c r="EM363" i="11"/>
  <c r="AD363" i="11" s="1"/>
  <c r="ED363" i="11"/>
  <c r="EH363" i="11"/>
  <c r="DA148" i="11"/>
  <c r="DB148" i="11" s="1"/>
  <c r="BX148" i="11"/>
  <c r="BY148" i="11" s="1"/>
  <c r="AY148" i="11"/>
  <c r="DA364" i="11"/>
  <c r="DB364" i="11" s="1"/>
  <c r="BX364" i="11"/>
  <c r="BY364" i="11" s="1"/>
  <c r="AY364" i="11"/>
  <c r="AE362" i="11"/>
  <c r="CY362" i="11"/>
  <c r="EL144" i="11"/>
  <c r="AC144" i="11" s="1"/>
  <c r="AB144" i="11"/>
  <c r="EM147" i="11"/>
  <c r="AD147" i="11" s="1"/>
  <c r="ED147" i="11"/>
  <c r="EH147" i="11"/>
  <c r="AE146" i="11"/>
  <c r="CY146" i="11"/>
  <c r="AU150" i="11"/>
  <c r="AV149" i="11"/>
  <c r="AU366" i="11"/>
  <c r="AV365" i="11"/>
  <c r="CV361" i="11"/>
  <c r="BS361" i="11"/>
  <c r="ER145" i="11"/>
  <c r="AG145" i="11" s="1"/>
  <c r="AF145" i="11"/>
  <c r="EN363" i="11"/>
  <c r="ES363" i="11"/>
  <c r="AH363" i="11" s="1"/>
  <c r="AA362" i="11"/>
  <c r="BR362" i="11"/>
  <c r="CW147" i="11"/>
  <c r="BU147" i="11"/>
  <c r="BQ147" i="11"/>
  <c r="AA146" i="11"/>
  <c r="BR146" i="11"/>
  <c r="EI362" i="11"/>
  <c r="EJ362" i="11" s="1"/>
  <c r="EK362" i="11" s="1"/>
  <c r="EO362" i="11"/>
  <c r="EP362" i="11" s="1"/>
  <c r="EQ362" i="11" s="1"/>
  <c r="AF361" i="11"/>
  <c r="ER361" i="11"/>
  <c r="AG361" i="11" s="1"/>
  <c r="CV145" i="11"/>
  <c r="BS145" i="11"/>
  <c r="CW363" i="11"/>
  <c r="BQ363" i="11"/>
  <c r="BU363" i="11"/>
  <c r="EN147" i="11"/>
  <c r="ES147" i="11"/>
  <c r="AH147" i="11" s="1"/>
  <c r="BO295" i="11"/>
  <c r="BN296" i="11"/>
  <c r="CV437" i="11"/>
  <c r="BS437" i="11"/>
  <c r="CV219" i="11"/>
  <c r="BS219" i="11"/>
  <c r="AB218" i="11"/>
  <c r="EL218" i="11"/>
  <c r="AC218" i="11" s="1"/>
  <c r="AU224" i="11"/>
  <c r="AV223" i="11"/>
  <c r="ES439" i="11"/>
  <c r="AH439" i="11" s="1"/>
  <c r="EN439" i="11"/>
  <c r="AB436" i="11"/>
  <c r="EL436" i="11"/>
  <c r="AC436" i="11" s="1"/>
  <c r="AA438" i="11"/>
  <c r="BR438" i="11"/>
  <c r="EN221" i="11"/>
  <c r="ES221" i="11"/>
  <c r="AH221" i="11" s="1"/>
  <c r="DA222" i="11"/>
  <c r="DB222" i="11" s="1"/>
  <c r="AY222" i="11"/>
  <c r="BX222" i="11"/>
  <c r="BY222" i="11" s="1"/>
  <c r="AA220" i="11"/>
  <c r="BR220" i="11"/>
  <c r="AF437" i="11"/>
  <c r="ER437" i="11"/>
  <c r="AG437" i="11" s="1"/>
  <c r="AF219" i="11"/>
  <c r="ER219" i="11"/>
  <c r="AG219" i="11" s="1"/>
  <c r="EI220" i="11"/>
  <c r="EJ220" i="11" s="1"/>
  <c r="EK220" i="11" s="1"/>
  <c r="EO220" i="11"/>
  <c r="EP220" i="11" s="1"/>
  <c r="EQ220" i="11" s="1"/>
  <c r="BN512" i="11"/>
  <c r="BO511" i="11"/>
  <c r="DA440" i="11"/>
  <c r="DB440" i="11" s="1"/>
  <c r="AY440" i="11"/>
  <c r="BX440" i="11"/>
  <c r="BY440" i="11" s="1"/>
  <c r="BO444" i="11"/>
  <c r="BN445" i="11"/>
  <c r="BQ439" i="11"/>
  <c r="BU439" i="11"/>
  <c r="CW439" i="11"/>
  <c r="BN226" i="11"/>
  <c r="BO225" i="11"/>
  <c r="AV441" i="11"/>
  <c r="AU442" i="11"/>
  <c r="AE438" i="11"/>
  <c r="CY438" i="11"/>
  <c r="CW221" i="11"/>
  <c r="BQ221" i="11"/>
  <c r="BU221" i="11"/>
  <c r="EH221" i="11"/>
  <c r="ED221" i="11"/>
  <c r="EM221" i="11"/>
  <c r="AD221" i="11" s="1"/>
  <c r="BN371" i="11"/>
  <c r="BO370" i="11"/>
  <c r="AE220" i="11"/>
  <c r="CY220" i="11"/>
  <c r="ED439" i="11"/>
  <c r="EH439" i="11"/>
  <c r="EM439" i="11"/>
  <c r="AD439" i="11" s="1"/>
  <c r="EO438" i="11"/>
  <c r="EP438" i="11" s="1"/>
  <c r="EQ438" i="11" s="1"/>
  <c r="EI438" i="11"/>
  <c r="EJ438" i="11" s="1"/>
  <c r="EK438" i="11" s="1"/>
  <c r="BN81" i="11"/>
  <c r="BO80" i="11"/>
  <c r="BX79" i="11" l="1"/>
  <c r="BY79" i="11" s="1"/>
  <c r="DA79" i="11"/>
  <c r="DB79" i="11" s="1"/>
  <c r="AY79" i="11"/>
  <c r="AB75" i="11"/>
  <c r="EL75" i="11"/>
  <c r="AC75" i="11" s="1"/>
  <c r="AF76" i="11"/>
  <c r="ER76" i="11"/>
  <c r="AG76" i="11" s="1"/>
  <c r="CW78" i="11"/>
  <c r="BU78" i="11"/>
  <c r="BQ78" i="11"/>
  <c r="AA77" i="11"/>
  <c r="BR77" i="11"/>
  <c r="ES78" i="11"/>
  <c r="AH78" i="11" s="1"/>
  <c r="EN78" i="11"/>
  <c r="ED78" i="11"/>
  <c r="EH78" i="11"/>
  <c r="EM78" i="11"/>
  <c r="AD78" i="11" s="1"/>
  <c r="EI77" i="11"/>
  <c r="EJ77" i="11" s="1"/>
  <c r="EK77" i="11" s="1"/>
  <c r="EO77" i="11"/>
  <c r="EP77" i="11" s="1"/>
  <c r="EQ77" i="11" s="1"/>
  <c r="BS76" i="11"/>
  <c r="CV76" i="11"/>
  <c r="AE77" i="11"/>
  <c r="CY77" i="11"/>
  <c r="AF77" i="11" s="1"/>
  <c r="AV80" i="11"/>
  <c r="AU81" i="11"/>
  <c r="AY509" i="11"/>
  <c r="BX509" i="11"/>
  <c r="BY509" i="11" s="1"/>
  <c r="DA509" i="11"/>
  <c r="DB509" i="11" s="1"/>
  <c r="AU511" i="11"/>
  <c r="AV510" i="11"/>
  <c r="CY507" i="11"/>
  <c r="AF507" i="11" s="1"/>
  <c r="AE507" i="11"/>
  <c r="CV506" i="11"/>
  <c r="BS506" i="11"/>
  <c r="ER506" i="11"/>
  <c r="AG506" i="11" s="1"/>
  <c r="ES508" i="11"/>
  <c r="AH508" i="11" s="1"/>
  <c r="EN508" i="11"/>
  <c r="CW508" i="11"/>
  <c r="BQ508" i="11"/>
  <c r="BU508" i="11"/>
  <c r="EL505" i="11"/>
  <c r="AC505" i="11" s="1"/>
  <c r="AB505" i="11"/>
  <c r="ED508" i="11"/>
  <c r="EH508" i="11"/>
  <c r="EM508" i="11"/>
  <c r="AD508" i="11" s="1"/>
  <c r="AA507" i="11"/>
  <c r="BR507" i="11"/>
  <c r="EO507" i="11"/>
  <c r="EP507" i="11" s="1"/>
  <c r="EQ507" i="11" s="1"/>
  <c r="EI507" i="11"/>
  <c r="EJ507" i="11" s="1"/>
  <c r="EK507" i="11" s="1"/>
  <c r="CW292" i="11"/>
  <c r="BQ292" i="11"/>
  <c r="BU292" i="11"/>
  <c r="AF290" i="11"/>
  <c r="ER290" i="11"/>
  <c r="AG290" i="11" s="1"/>
  <c r="EM292" i="11"/>
  <c r="AD292" i="11" s="1"/>
  <c r="ED292" i="11"/>
  <c r="EH292" i="11"/>
  <c r="AU295" i="11"/>
  <c r="AV294" i="11"/>
  <c r="ES292" i="11"/>
  <c r="AH292" i="11" s="1"/>
  <c r="EN292" i="11"/>
  <c r="DA293" i="11"/>
  <c r="DB293" i="11" s="1"/>
  <c r="AY293" i="11"/>
  <c r="BX293" i="11"/>
  <c r="BY293" i="11" s="1"/>
  <c r="CY291" i="11"/>
  <c r="AE291" i="11"/>
  <c r="EO291" i="11"/>
  <c r="EP291" i="11" s="1"/>
  <c r="EQ291" i="11" s="1"/>
  <c r="EI291" i="11"/>
  <c r="EJ291" i="11" s="1"/>
  <c r="EK291" i="11" s="1"/>
  <c r="BR291" i="11"/>
  <c r="AA291" i="11"/>
  <c r="CV290" i="11"/>
  <c r="BS290" i="11"/>
  <c r="EL289" i="11"/>
  <c r="AC289" i="11" s="1"/>
  <c r="AB289" i="11"/>
  <c r="BN153" i="11"/>
  <c r="BO152" i="11"/>
  <c r="AA363" i="11"/>
  <c r="BR363" i="11"/>
  <c r="CV362" i="11"/>
  <c r="BS362" i="11"/>
  <c r="ES364" i="11"/>
  <c r="AH364" i="11" s="1"/>
  <c r="EN364" i="11"/>
  <c r="CY363" i="11"/>
  <c r="AE363" i="11"/>
  <c r="EL145" i="11"/>
  <c r="AC145" i="11" s="1"/>
  <c r="AB145" i="11"/>
  <c r="AE147" i="11"/>
  <c r="CY147" i="11"/>
  <c r="AY365" i="11"/>
  <c r="BX365" i="11"/>
  <c r="BY365" i="11" s="1"/>
  <c r="DA365" i="11"/>
  <c r="DB365" i="11" s="1"/>
  <c r="BX149" i="11"/>
  <c r="BY149" i="11" s="1"/>
  <c r="DA149" i="11"/>
  <c r="DB149" i="11" s="1"/>
  <c r="AY149" i="11"/>
  <c r="CW148" i="11"/>
  <c r="BQ148" i="11"/>
  <c r="BU148" i="11"/>
  <c r="CV146" i="11"/>
  <c r="BS146" i="11"/>
  <c r="AV366" i="11"/>
  <c r="AU367" i="11"/>
  <c r="AV150" i="11"/>
  <c r="AU151" i="11"/>
  <c r="EI147" i="11"/>
  <c r="EJ147" i="11" s="1"/>
  <c r="EK147" i="11" s="1"/>
  <c r="EO147" i="11"/>
  <c r="EP147" i="11" s="1"/>
  <c r="EQ147" i="11" s="1"/>
  <c r="BU364" i="11"/>
  <c r="BQ364" i="11"/>
  <c r="CW364" i="11"/>
  <c r="EH148" i="11"/>
  <c r="ED148" i="11"/>
  <c r="EM148" i="11"/>
  <c r="AD148" i="11" s="1"/>
  <c r="AA147" i="11"/>
  <c r="BR147" i="11"/>
  <c r="AB361" i="11"/>
  <c r="EL361" i="11"/>
  <c r="AC361" i="11" s="1"/>
  <c r="AF146" i="11"/>
  <c r="ER146" i="11"/>
  <c r="AG146" i="11" s="1"/>
  <c r="AF362" i="11"/>
  <c r="ER362" i="11"/>
  <c r="AG362" i="11" s="1"/>
  <c r="EM364" i="11"/>
  <c r="AD364" i="11" s="1"/>
  <c r="ED364" i="11"/>
  <c r="EH364" i="11"/>
  <c r="ES148" i="11"/>
  <c r="AH148" i="11" s="1"/>
  <c r="EN148" i="11"/>
  <c r="EI363" i="11"/>
  <c r="EJ363" i="11" s="1"/>
  <c r="EK363" i="11" s="1"/>
  <c r="EO363" i="11"/>
  <c r="EP363" i="11" s="1"/>
  <c r="EQ363" i="11" s="1"/>
  <c r="BO296" i="11"/>
  <c r="BN297" i="11"/>
  <c r="EM440" i="11"/>
  <c r="AD440" i="11" s="1"/>
  <c r="EH440" i="11"/>
  <c r="ED440" i="11"/>
  <c r="ES440" i="11"/>
  <c r="AH440" i="11" s="1"/>
  <c r="EN440" i="11"/>
  <c r="BN372" i="11"/>
  <c r="BO371" i="11"/>
  <c r="AU443" i="11"/>
  <c r="AV442" i="11"/>
  <c r="AF220" i="11"/>
  <c r="ER220" i="11"/>
  <c r="AG220" i="11" s="1"/>
  <c r="AA221" i="11"/>
  <c r="BR221" i="11"/>
  <c r="AF438" i="11"/>
  <c r="ER438" i="11"/>
  <c r="AG438" i="11" s="1"/>
  <c r="BX441" i="11"/>
  <c r="BY441" i="11" s="1"/>
  <c r="DA441" i="11"/>
  <c r="DB441" i="11" s="1"/>
  <c r="AY441" i="11"/>
  <c r="AA439" i="11"/>
  <c r="BR439" i="11"/>
  <c r="BN446" i="11"/>
  <c r="BO445" i="11"/>
  <c r="CW440" i="11"/>
  <c r="BU440" i="11"/>
  <c r="BQ440" i="11"/>
  <c r="EM222" i="11"/>
  <c r="AD222" i="11" s="1"/>
  <c r="ED222" i="11"/>
  <c r="EH222" i="11"/>
  <c r="CV438" i="11"/>
  <c r="BS438" i="11"/>
  <c r="EI439" i="11"/>
  <c r="EJ439" i="11" s="1"/>
  <c r="EK439" i="11" s="1"/>
  <c r="EO439" i="11"/>
  <c r="EP439" i="11" s="1"/>
  <c r="EQ439" i="11" s="1"/>
  <c r="EI221" i="11"/>
  <c r="EJ221" i="11" s="1"/>
  <c r="EK221" i="11" s="1"/>
  <c r="EO221" i="11"/>
  <c r="EP221" i="11" s="1"/>
  <c r="EQ221" i="11" s="1"/>
  <c r="AE221" i="11"/>
  <c r="CY221" i="11"/>
  <c r="CW222" i="11"/>
  <c r="BQ222" i="11"/>
  <c r="BU222" i="11"/>
  <c r="DA223" i="11"/>
  <c r="DB223" i="11" s="1"/>
  <c r="BX223" i="11"/>
  <c r="BY223" i="11" s="1"/>
  <c r="AY223" i="11"/>
  <c r="AB219" i="11"/>
  <c r="EL219" i="11"/>
  <c r="AC219" i="11" s="1"/>
  <c r="AB437" i="11"/>
  <c r="EL437" i="11"/>
  <c r="AC437" i="11" s="1"/>
  <c r="BN227" i="11"/>
  <c r="BO226" i="11"/>
  <c r="AE439" i="11"/>
  <c r="CY439" i="11"/>
  <c r="BN513" i="11"/>
  <c r="BO512" i="11"/>
  <c r="CV220" i="11"/>
  <c r="BS220" i="11"/>
  <c r="EN222" i="11"/>
  <c r="ES222" i="11"/>
  <c r="AH222" i="11" s="1"/>
  <c r="AU225" i="11"/>
  <c r="AV224" i="11"/>
  <c r="BN82" i="11"/>
  <c r="BO81" i="11"/>
  <c r="ER77" i="11" l="1"/>
  <c r="AG77" i="11" s="1"/>
  <c r="DA80" i="11"/>
  <c r="DB80" i="11" s="1"/>
  <c r="AY80" i="11"/>
  <c r="BX80" i="11"/>
  <c r="BY80" i="11" s="1"/>
  <c r="AE78" i="11"/>
  <c r="CY78" i="11"/>
  <c r="AF78" i="11" s="1"/>
  <c r="EO78" i="11"/>
  <c r="EP78" i="11" s="1"/>
  <c r="EQ78" i="11" s="1"/>
  <c r="EI78" i="11"/>
  <c r="EJ78" i="11" s="1"/>
  <c r="EK78" i="11" s="1"/>
  <c r="BS77" i="11"/>
  <c r="CV77" i="11"/>
  <c r="AA78" i="11"/>
  <c r="BR78" i="11"/>
  <c r="EN79" i="11"/>
  <c r="ES79" i="11"/>
  <c r="AH79" i="11" s="1"/>
  <c r="AB76" i="11"/>
  <c r="EL76" i="11"/>
  <c r="AC76" i="11" s="1"/>
  <c r="CW79" i="11"/>
  <c r="BU79" i="11"/>
  <c r="BQ79" i="11"/>
  <c r="AU82" i="11"/>
  <c r="AV81" i="11"/>
  <c r="ED79" i="11"/>
  <c r="EM79" i="11"/>
  <c r="AD79" i="11" s="1"/>
  <c r="EH79" i="11"/>
  <c r="ER507" i="11"/>
  <c r="AG507" i="11" s="1"/>
  <c r="BR508" i="11"/>
  <c r="AA508" i="11"/>
  <c r="BX510" i="11"/>
  <c r="BY510" i="11" s="1"/>
  <c r="AY510" i="11"/>
  <c r="DA510" i="11"/>
  <c r="DB510" i="11" s="1"/>
  <c r="CY508" i="11"/>
  <c r="AF508" i="11" s="1"/>
  <c r="AE508" i="11"/>
  <c r="AU512" i="11"/>
  <c r="AV511" i="11"/>
  <c r="CV507" i="11"/>
  <c r="BS507" i="11"/>
  <c r="ES509" i="11"/>
  <c r="AH509" i="11" s="1"/>
  <c r="EN509" i="11"/>
  <c r="EO508" i="11"/>
  <c r="EP508" i="11" s="1"/>
  <c r="EQ508" i="11" s="1"/>
  <c r="EI508" i="11"/>
  <c r="EJ508" i="11" s="1"/>
  <c r="EK508" i="11" s="1"/>
  <c r="ED509" i="11"/>
  <c r="EH509" i="11"/>
  <c r="EM509" i="11"/>
  <c r="AD509" i="11" s="1"/>
  <c r="CW509" i="11"/>
  <c r="BQ509" i="11"/>
  <c r="BU509" i="11"/>
  <c r="EL506" i="11"/>
  <c r="AC506" i="11" s="1"/>
  <c r="AB506" i="11"/>
  <c r="EO292" i="11"/>
  <c r="EP292" i="11" s="1"/>
  <c r="EQ292" i="11" s="1"/>
  <c r="EI292" i="11"/>
  <c r="EJ292" i="11" s="1"/>
  <c r="EK292" i="11" s="1"/>
  <c r="BR292" i="11"/>
  <c r="AA292" i="11"/>
  <c r="EM293" i="11"/>
  <c r="AD293" i="11" s="1"/>
  <c r="ED293" i="11"/>
  <c r="EH293" i="11"/>
  <c r="AE292" i="11"/>
  <c r="CY292" i="11"/>
  <c r="AF291" i="11"/>
  <c r="ER291" i="11"/>
  <c r="AG291" i="11" s="1"/>
  <c r="CW293" i="11"/>
  <c r="BU293" i="11"/>
  <c r="BQ293" i="11"/>
  <c r="AB290" i="11"/>
  <c r="EL290" i="11"/>
  <c r="AC290" i="11" s="1"/>
  <c r="EN293" i="11"/>
  <c r="ES293" i="11"/>
  <c r="AH293" i="11" s="1"/>
  <c r="BX294" i="11"/>
  <c r="BY294" i="11" s="1"/>
  <c r="DA294" i="11"/>
  <c r="DB294" i="11" s="1"/>
  <c r="AY294" i="11"/>
  <c r="CV291" i="11"/>
  <c r="BS291" i="11"/>
  <c r="AV295" i="11"/>
  <c r="AU296" i="11"/>
  <c r="BO153" i="11"/>
  <c r="BN154" i="11"/>
  <c r="CV147" i="11"/>
  <c r="BS147" i="11"/>
  <c r="AE364" i="11"/>
  <c r="CY364" i="11"/>
  <c r="AY366" i="11"/>
  <c r="DA366" i="11"/>
  <c r="DB366" i="11" s="1"/>
  <c r="BX366" i="11"/>
  <c r="BY366" i="11" s="1"/>
  <c r="AA148" i="11"/>
  <c r="BR148" i="11"/>
  <c r="ES365" i="11"/>
  <c r="AH365" i="11" s="1"/>
  <c r="EN365" i="11"/>
  <c r="EI364" i="11"/>
  <c r="EJ364" i="11" s="1"/>
  <c r="EK364" i="11" s="1"/>
  <c r="EO364" i="11"/>
  <c r="EP364" i="11" s="1"/>
  <c r="EQ364" i="11" s="1"/>
  <c r="EI148" i="11"/>
  <c r="EJ148" i="11" s="1"/>
  <c r="EK148" i="11" s="1"/>
  <c r="EO148" i="11"/>
  <c r="EP148" i="11" s="1"/>
  <c r="EQ148" i="11" s="1"/>
  <c r="BR364" i="11"/>
  <c r="AA364" i="11"/>
  <c r="AV151" i="11"/>
  <c r="AU152" i="11"/>
  <c r="AB146" i="11"/>
  <c r="EL146" i="11"/>
  <c r="AC146" i="11" s="1"/>
  <c r="CY148" i="11"/>
  <c r="AE148" i="11"/>
  <c r="BQ149" i="11"/>
  <c r="CW149" i="11"/>
  <c r="BU149" i="11"/>
  <c r="EM365" i="11"/>
  <c r="AD365" i="11" s="1"/>
  <c r="EH365" i="11"/>
  <c r="ED365" i="11"/>
  <c r="ER363" i="11"/>
  <c r="AG363" i="11" s="1"/>
  <c r="AF363" i="11"/>
  <c r="AY150" i="11"/>
  <c r="DA150" i="11"/>
  <c r="DB150" i="11" s="1"/>
  <c r="BX150" i="11"/>
  <c r="BY150" i="11" s="1"/>
  <c r="ES149" i="11"/>
  <c r="AH149" i="11" s="1"/>
  <c r="EN149" i="11"/>
  <c r="CW365" i="11"/>
  <c r="BU365" i="11"/>
  <c r="BQ365" i="11"/>
  <c r="AF147" i="11"/>
  <c r="ER147" i="11"/>
  <c r="AG147" i="11" s="1"/>
  <c r="CV363" i="11"/>
  <c r="BS363" i="11"/>
  <c r="AV367" i="11"/>
  <c r="AU368" i="11"/>
  <c r="ED149" i="11"/>
  <c r="EM149" i="11"/>
  <c r="AD149" i="11" s="1"/>
  <c r="EH149" i="11"/>
  <c r="AB362" i="11"/>
  <c r="EL362" i="11"/>
  <c r="AC362" i="11" s="1"/>
  <c r="BN298" i="11"/>
  <c r="BO297" i="11"/>
  <c r="ED223" i="11"/>
  <c r="EM223" i="11"/>
  <c r="AD223" i="11" s="1"/>
  <c r="EH223" i="11"/>
  <c r="ES441" i="11"/>
  <c r="AH441" i="11" s="1"/>
  <c r="EN441" i="11"/>
  <c r="BN514" i="11"/>
  <c r="BO513" i="11"/>
  <c r="BO227" i="11"/>
  <c r="BN228" i="11"/>
  <c r="AA222" i="11"/>
  <c r="BR222" i="11"/>
  <c r="ED441" i="11"/>
  <c r="EH441" i="11"/>
  <c r="EM441" i="11"/>
  <c r="AD441" i="11" s="1"/>
  <c r="AB220" i="11"/>
  <c r="EL220" i="11"/>
  <c r="AC220" i="11" s="1"/>
  <c r="AF439" i="11"/>
  <c r="ER439" i="11"/>
  <c r="AG439" i="11" s="1"/>
  <c r="AE222" i="11"/>
  <c r="CY222" i="11"/>
  <c r="AF221" i="11"/>
  <c r="ER221" i="11"/>
  <c r="AG221" i="11" s="1"/>
  <c r="AA440" i="11"/>
  <c r="BR440" i="11"/>
  <c r="BO372" i="11"/>
  <c r="BN373" i="11"/>
  <c r="AY224" i="11"/>
  <c r="BX224" i="11"/>
  <c r="BY224" i="11" s="1"/>
  <c r="DA224" i="11"/>
  <c r="DB224" i="11" s="1"/>
  <c r="EN223" i="11"/>
  <c r="ES223" i="11"/>
  <c r="AH223" i="11" s="1"/>
  <c r="EO222" i="11"/>
  <c r="EP222" i="11" s="1"/>
  <c r="EQ222" i="11" s="1"/>
  <c r="EI222" i="11"/>
  <c r="EJ222" i="11" s="1"/>
  <c r="EK222" i="11" s="1"/>
  <c r="CW441" i="11"/>
  <c r="BU441" i="11"/>
  <c r="BQ441" i="11"/>
  <c r="BS221" i="11"/>
  <c r="CV221" i="11"/>
  <c r="AY442" i="11"/>
  <c r="DA442" i="11"/>
  <c r="DB442" i="11" s="1"/>
  <c r="BX442" i="11"/>
  <c r="BY442" i="11" s="1"/>
  <c r="AU226" i="11"/>
  <c r="AV225" i="11"/>
  <c r="CW223" i="11"/>
  <c r="BQ223" i="11"/>
  <c r="BU223" i="11"/>
  <c r="AB438" i="11"/>
  <c r="EL438" i="11"/>
  <c r="AC438" i="11" s="1"/>
  <c r="AE440" i="11"/>
  <c r="CY440" i="11"/>
  <c r="BO446" i="11"/>
  <c r="BN447" i="11"/>
  <c r="CV439" i="11"/>
  <c r="BS439" i="11"/>
  <c r="AU444" i="11"/>
  <c r="AV443" i="11"/>
  <c r="EI440" i="11"/>
  <c r="EJ440" i="11" s="1"/>
  <c r="EK440" i="11" s="1"/>
  <c r="EO440" i="11"/>
  <c r="EP440" i="11" s="1"/>
  <c r="EQ440" i="11" s="1"/>
  <c r="BN83" i="11"/>
  <c r="BO82" i="11"/>
  <c r="AE79" i="11" l="1"/>
  <c r="CY79" i="11"/>
  <c r="AB77" i="11"/>
  <c r="EL77" i="11"/>
  <c r="AC77" i="11" s="1"/>
  <c r="ER78" i="11"/>
  <c r="AG78" i="11" s="1"/>
  <c r="AY81" i="11"/>
  <c r="DA81" i="11"/>
  <c r="DB81" i="11" s="1"/>
  <c r="BX81" i="11"/>
  <c r="BY81" i="11" s="1"/>
  <c r="AU83" i="11"/>
  <c r="AV82" i="11"/>
  <c r="ED80" i="11"/>
  <c r="EH80" i="11"/>
  <c r="EM80" i="11"/>
  <c r="AD80" i="11" s="1"/>
  <c r="AA79" i="11"/>
  <c r="BR79" i="11"/>
  <c r="CW80" i="11"/>
  <c r="BQ80" i="11"/>
  <c r="BU80" i="11"/>
  <c r="EO79" i="11"/>
  <c r="EP79" i="11" s="1"/>
  <c r="EQ79" i="11" s="1"/>
  <c r="EI79" i="11"/>
  <c r="EJ79" i="11" s="1"/>
  <c r="EK79" i="11" s="1"/>
  <c r="BS78" i="11"/>
  <c r="CV78" i="11"/>
  <c r="EN80" i="11"/>
  <c r="ES80" i="11"/>
  <c r="AH80" i="11" s="1"/>
  <c r="ER508" i="11"/>
  <c r="AG508" i="11" s="1"/>
  <c r="EH510" i="11"/>
  <c r="EM510" i="11"/>
  <c r="AD510" i="11" s="1"/>
  <c r="ED510" i="11"/>
  <c r="CY509" i="11"/>
  <c r="AF509" i="11" s="1"/>
  <c r="AE509" i="11"/>
  <c r="CW510" i="11"/>
  <c r="BQ510" i="11"/>
  <c r="BU510" i="11"/>
  <c r="CV508" i="11"/>
  <c r="BS508" i="11"/>
  <c r="AB507" i="11"/>
  <c r="EL507" i="11"/>
  <c r="AC507" i="11" s="1"/>
  <c r="DA511" i="11"/>
  <c r="DB511" i="11" s="1"/>
  <c r="AY511" i="11"/>
  <c r="BX511" i="11"/>
  <c r="BY511" i="11" s="1"/>
  <c r="AA509" i="11"/>
  <c r="BR509" i="11"/>
  <c r="EO509" i="11"/>
  <c r="EP509" i="11" s="1"/>
  <c r="EQ509" i="11" s="1"/>
  <c r="EI509" i="11"/>
  <c r="EJ509" i="11" s="1"/>
  <c r="EK509" i="11" s="1"/>
  <c r="AV512" i="11"/>
  <c r="AU513" i="11"/>
  <c r="EN510" i="11"/>
  <c r="ES510" i="11"/>
  <c r="AH510" i="11" s="1"/>
  <c r="AU297" i="11"/>
  <c r="AV296" i="11"/>
  <c r="BX295" i="11"/>
  <c r="BY295" i="11" s="1"/>
  <c r="AY295" i="11"/>
  <c r="DA295" i="11"/>
  <c r="DB295" i="11" s="1"/>
  <c r="AB291" i="11"/>
  <c r="EL291" i="11"/>
  <c r="AC291" i="11" s="1"/>
  <c r="CW294" i="11"/>
  <c r="BQ294" i="11"/>
  <c r="BU294" i="11"/>
  <c r="AE293" i="11"/>
  <c r="CY293" i="11"/>
  <c r="EO293" i="11"/>
  <c r="EP293" i="11" s="1"/>
  <c r="EQ293" i="11" s="1"/>
  <c r="EI293" i="11"/>
  <c r="EJ293" i="11" s="1"/>
  <c r="EK293" i="11" s="1"/>
  <c r="EH294" i="11"/>
  <c r="EM294" i="11"/>
  <c r="AD294" i="11" s="1"/>
  <c r="ED294" i="11"/>
  <c r="ER292" i="11"/>
  <c r="AG292" i="11" s="1"/>
  <c r="AF292" i="11"/>
  <c r="EN294" i="11"/>
  <c r="ES294" i="11"/>
  <c r="AH294" i="11" s="1"/>
  <c r="CV292" i="11"/>
  <c r="BS292" i="11"/>
  <c r="AA293" i="11"/>
  <c r="BR293" i="11"/>
  <c r="BN155" i="11"/>
  <c r="BO154" i="11"/>
  <c r="EI149" i="11"/>
  <c r="EJ149" i="11" s="1"/>
  <c r="EK149" i="11" s="1"/>
  <c r="EO149" i="11"/>
  <c r="EP149" i="11" s="1"/>
  <c r="EQ149" i="11" s="1"/>
  <c r="AV368" i="11"/>
  <c r="AU369" i="11"/>
  <c r="EL363" i="11"/>
  <c r="AC363" i="11" s="1"/>
  <c r="AB363" i="11"/>
  <c r="BR365" i="11"/>
  <c r="AA365" i="11"/>
  <c r="AF148" i="11"/>
  <c r="ER148" i="11"/>
  <c r="AG148" i="11" s="1"/>
  <c r="AU153" i="11"/>
  <c r="AV152" i="11"/>
  <c r="CV364" i="11"/>
  <c r="BS364" i="11"/>
  <c r="EM366" i="11"/>
  <c r="AD366" i="11" s="1"/>
  <c r="ED366" i="11"/>
  <c r="EH366" i="11"/>
  <c r="AY367" i="11"/>
  <c r="DA367" i="11"/>
  <c r="DB367" i="11" s="1"/>
  <c r="BX367" i="11"/>
  <c r="BY367" i="11" s="1"/>
  <c r="ED150" i="11"/>
  <c r="EH150" i="11"/>
  <c r="EM150" i="11"/>
  <c r="AD150" i="11" s="1"/>
  <c r="EI365" i="11"/>
  <c r="EJ365" i="11" s="1"/>
  <c r="EK365" i="11" s="1"/>
  <c r="EO365" i="11"/>
  <c r="EP365" i="11" s="1"/>
  <c r="EQ365" i="11" s="1"/>
  <c r="AE149" i="11"/>
  <c r="CY149" i="11"/>
  <c r="DA151" i="11"/>
  <c r="DB151" i="11" s="1"/>
  <c r="AY151" i="11"/>
  <c r="BX151" i="11"/>
  <c r="BY151" i="11" s="1"/>
  <c r="EN366" i="11"/>
  <c r="ES366" i="11"/>
  <c r="AH366" i="11" s="1"/>
  <c r="AF364" i="11"/>
  <c r="ER364" i="11"/>
  <c r="AG364" i="11" s="1"/>
  <c r="AE365" i="11"/>
  <c r="CY365" i="11"/>
  <c r="EN150" i="11"/>
  <c r="ES150" i="11"/>
  <c r="AH150" i="11" s="1"/>
  <c r="BR149" i="11"/>
  <c r="AA149" i="11"/>
  <c r="CV148" i="11"/>
  <c r="BS148" i="11"/>
  <c r="BQ366" i="11"/>
  <c r="BU366" i="11"/>
  <c r="CW366" i="11"/>
  <c r="CW150" i="11"/>
  <c r="BU150" i="11"/>
  <c r="BQ150" i="11"/>
  <c r="AB147" i="11"/>
  <c r="EL147" i="11"/>
  <c r="AC147" i="11" s="1"/>
  <c r="BN299" i="11"/>
  <c r="BO298" i="11"/>
  <c r="EN442" i="11"/>
  <c r="ES442" i="11"/>
  <c r="AH442" i="11" s="1"/>
  <c r="AU445" i="11"/>
  <c r="AV444" i="11"/>
  <c r="BX225" i="11"/>
  <c r="BY225" i="11" s="1"/>
  <c r="DA225" i="11"/>
  <c r="DB225" i="11" s="1"/>
  <c r="AY225" i="11"/>
  <c r="AE441" i="11"/>
  <c r="CY441" i="11"/>
  <c r="BO373" i="11"/>
  <c r="BN374" i="11"/>
  <c r="CV440" i="11"/>
  <c r="BS440" i="11"/>
  <c r="BS222" i="11"/>
  <c r="CV222" i="11"/>
  <c r="BN229" i="11"/>
  <c r="BO228" i="11"/>
  <c r="BN448" i="11"/>
  <c r="BO447" i="11"/>
  <c r="AU227" i="11"/>
  <c r="AV226" i="11"/>
  <c r="CW224" i="11"/>
  <c r="BU224" i="11"/>
  <c r="BQ224" i="11"/>
  <c r="AF222" i="11"/>
  <c r="ER222" i="11"/>
  <c r="AG222" i="11" s="1"/>
  <c r="EO223" i="11"/>
  <c r="EP223" i="11" s="1"/>
  <c r="EQ223" i="11" s="1"/>
  <c r="EI223" i="11"/>
  <c r="EJ223" i="11" s="1"/>
  <c r="EK223" i="11" s="1"/>
  <c r="AA223" i="11"/>
  <c r="BR223" i="11"/>
  <c r="EH442" i="11"/>
  <c r="EM442" i="11"/>
  <c r="AD442" i="11" s="1"/>
  <c r="ED442" i="11"/>
  <c r="AA441" i="11"/>
  <c r="BR441" i="11"/>
  <c r="EM224" i="11"/>
  <c r="AD224" i="11" s="1"/>
  <c r="ED224" i="11"/>
  <c r="EH224" i="11"/>
  <c r="BO514" i="11"/>
  <c r="BN515" i="11"/>
  <c r="AY443" i="11"/>
  <c r="DA443" i="11"/>
  <c r="DB443" i="11" s="1"/>
  <c r="BX443" i="11"/>
  <c r="BY443" i="11" s="1"/>
  <c r="AB439" i="11"/>
  <c r="EL439" i="11"/>
  <c r="AC439" i="11" s="1"/>
  <c r="AF440" i="11"/>
  <c r="ER440" i="11"/>
  <c r="AG440" i="11" s="1"/>
  <c r="AE223" i="11"/>
  <c r="CY223" i="11"/>
  <c r="BQ442" i="11"/>
  <c r="CW442" i="11"/>
  <c r="BU442" i="11"/>
  <c r="AB221" i="11"/>
  <c r="EL221" i="11"/>
  <c r="AC221" i="11" s="1"/>
  <c r="EN224" i="11"/>
  <c r="ES224" i="11"/>
  <c r="AH224" i="11" s="1"/>
  <c r="EO441" i="11"/>
  <c r="EP441" i="11" s="1"/>
  <c r="EQ441" i="11" s="1"/>
  <c r="EI441" i="11"/>
  <c r="EJ441" i="11" s="1"/>
  <c r="EK441" i="11" s="1"/>
  <c r="BN84" i="11"/>
  <c r="BO83" i="11"/>
  <c r="EH81" i="11" l="1"/>
  <c r="EM81" i="11"/>
  <c r="AD81" i="11" s="1"/>
  <c r="ED81" i="11"/>
  <c r="CV79" i="11"/>
  <c r="BS79" i="11"/>
  <c r="AB78" i="11"/>
  <c r="EL78" i="11"/>
  <c r="AC78" i="11" s="1"/>
  <c r="EI80" i="11"/>
  <c r="EJ80" i="11" s="1"/>
  <c r="EK80" i="11" s="1"/>
  <c r="EO80" i="11"/>
  <c r="EP80" i="11" s="1"/>
  <c r="EQ80" i="11" s="1"/>
  <c r="BX82" i="11"/>
  <c r="BY82" i="11" s="1"/>
  <c r="DA82" i="11"/>
  <c r="DB82" i="11" s="1"/>
  <c r="AY82" i="11"/>
  <c r="AF79" i="11"/>
  <c r="ER79" i="11"/>
  <c r="AG79" i="11" s="1"/>
  <c r="CY80" i="11"/>
  <c r="AE80" i="11"/>
  <c r="EN81" i="11"/>
  <c r="ES81" i="11"/>
  <c r="AH81" i="11" s="1"/>
  <c r="CW81" i="11"/>
  <c r="BU81" i="11"/>
  <c r="BQ81" i="11"/>
  <c r="AA80" i="11"/>
  <c r="BR80" i="11"/>
  <c r="AU84" i="11"/>
  <c r="AV83" i="11"/>
  <c r="ER509" i="11"/>
  <c r="AG509" i="11" s="1"/>
  <c r="EL508" i="11"/>
  <c r="AC508" i="11" s="1"/>
  <c r="AB508" i="11"/>
  <c r="AV513" i="11"/>
  <c r="AU514" i="11"/>
  <c r="BR510" i="11"/>
  <c r="AA510" i="11"/>
  <c r="BS509" i="11"/>
  <c r="CV509" i="11"/>
  <c r="EM511" i="11"/>
  <c r="AD511" i="11" s="1"/>
  <c r="ED511" i="11"/>
  <c r="EH511" i="11"/>
  <c r="EO510" i="11"/>
  <c r="EP510" i="11" s="1"/>
  <c r="EQ510" i="11" s="1"/>
  <c r="EI510" i="11"/>
  <c r="EJ510" i="11" s="1"/>
  <c r="EK510" i="11" s="1"/>
  <c r="CW511" i="11"/>
  <c r="BU511" i="11"/>
  <c r="BQ511" i="11"/>
  <c r="DA512" i="11"/>
  <c r="DB512" i="11" s="1"/>
  <c r="BX512" i="11"/>
  <c r="BY512" i="11" s="1"/>
  <c r="AY512" i="11"/>
  <c r="AE510" i="11"/>
  <c r="CY510" i="11"/>
  <c r="AF510" i="11" s="1"/>
  <c r="ES511" i="11"/>
  <c r="AH511" i="11" s="1"/>
  <c r="EN511" i="11"/>
  <c r="AB292" i="11"/>
  <c r="EL292" i="11"/>
  <c r="AC292" i="11" s="1"/>
  <c r="EN295" i="11"/>
  <c r="ES295" i="11"/>
  <c r="AH295" i="11" s="1"/>
  <c r="EI294" i="11"/>
  <c r="EJ294" i="11" s="1"/>
  <c r="EK294" i="11" s="1"/>
  <c r="EO294" i="11"/>
  <c r="EP294" i="11" s="1"/>
  <c r="EQ294" i="11" s="1"/>
  <c r="BR294" i="11"/>
  <c r="AA294" i="11"/>
  <c r="AE294" i="11"/>
  <c r="CY294" i="11"/>
  <c r="BX296" i="11"/>
  <c r="BY296" i="11" s="1"/>
  <c r="DA296" i="11"/>
  <c r="DB296" i="11" s="1"/>
  <c r="AY296" i="11"/>
  <c r="ER293" i="11"/>
  <c r="AG293" i="11" s="1"/>
  <c r="AF293" i="11"/>
  <c r="BQ295" i="11"/>
  <c r="CW295" i="11"/>
  <c r="BU295" i="11"/>
  <c r="CV293" i="11"/>
  <c r="BS293" i="11"/>
  <c r="AV297" i="11"/>
  <c r="AU298" i="11"/>
  <c r="ED295" i="11"/>
  <c r="EH295" i="11"/>
  <c r="EM295" i="11"/>
  <c r="AD295" i="11" s="1"/>
  <c r="BO155" i="11"/>
  <c r="BN156" i="11"/>
  <c r="ES367" i="11"/>
  <c r="AH367" i="11" s="1"/>
  <c r="EN367" i="11"/>
  <c r="AA150" i="11"/>
  <c r="BR150" i="11"/>
  <c r="AB148" i="11"/>
  <c r="EL148" i="11"/>
  <c r="AC148" i="11" s="1"/>
  <c r="AF365" i="11"/>
  <c r="ER365" i="11"/>
  <c r="AG365" i="11" s="1"/>
  <c r="BQ151" i="11"/>
  <c r="BU151" i="11"/>
  <c r="CW151" i="11"/>
  <c r="CW367" i="11"/>
  <c r="BQ367" i="11"/>
  <c r="BU367" i="11"/>
  <c r="EI366" i="11"/>
  <c r="EJ366" i="11" s="1"/>
  <c r="EK366" i="11" s="1"/>
  <c r="EO366" i="11"/>
  <c r="EP366" i="11" s="1"/>
  <c r="EQ366" i="11" s="1"/>
  <c r="AB364" i="11"/>
  <c r="EL364" i="11"/>
  <c r="AC364" i="11" s="1"/>
  <c r="AV369" i="11"/>
  <c r="AU370" i="11"/>
  <c r="AE366" i="11"/>
  <c r="CY366" i="11"/>
  <c r="ES151" i="11"/>
  <c r="AH151" i="11" s="1"/>
  <c r="EN151" i="11"/>
  <c r="AY152" i="11"/>
  <c r="DA152" i="11"/>
  <c r="DB152" i="11" s="1"/>
  <c r="BX152" i="11"/>
  <c r="BY152" i="11" s="1"/>
  <c r="BX368" i="11"/>
  <c r="BY368" i="11" s="1"/>
  <c r="DA368" i="11"/>
  <c r="DB368" i="11" s="1"/>
  <c r="AY368" i="11"/>
  <c r="CY150" i="11"/>
  <c r="AE150" i="11"/>
  <c r="AF149" i="11"/>
  <c r="ER149" i="11"/>
  <c r="AG149" i="11" s="1"/>
  <c r="ED367" i="11"/>
  <c r="EH367" i="11"/>
  <c r="EM367" i="11"/>
  <c r="AD367" i="11" s="1"/>
  <c r="AU154" i="11"/>
  <c r="AV153" i="11"/>
  <c r="CV365" i="11"/>
  <c r="BS365" i="11"/>
  <c r="BR366" i="11"/>
  <c r="AA366" i="11"/>
  <c r="CV149" i="11"/>
  <c r="BS149" i="11"/>
  <c r="EM151" i="11"/>
  <c r="AD151" i="11" s="1"/>
  <c r="EH151" i="11"/>
  <c r="ED151" i="11"/>
  <c r="EO150" i="11"/>
  <c r="EP150" i="11" s="1"/>
  <c r="EQ150" i="11" s="1"/>
  <c r="EI150" i="11"/>
  <c r="EJ150" i="11" s="1"/>
  <c r="EK150" i="11" s="1"/>
  <c r="BN300" i="11"/>
  <c r="BO299" i="11"/>
  <c r="EM443" i="11"/>
  <c r="AD443" i="11" s="1"/>
  <c r="EH443" i="11"/>
  <c r="ED443" i="11"/>
  <c r="AA442" i="11"/>
  <c r="BR442" i="11"/>
  <c r="EI442" i="11"/>
  <c r="EJ442" i="11" s="1"/>
  <c r="EK442" i="11" s="1"/>
  <c r="EO442" i="11"/>
  <c r="EP442" i="11" s="1"/>
  <c r="EQ442" i="11" s="1"/>
  <c r="DA226" i="11"/>
  <c r="DB226" i="11" s="1"/>
  <c r="AY226" i="11"/>
  <c r="BX226" i="11"/>
  <c r="BY226" i="11" s="1"/>
  <c r="AF441" i="11"/>
  <c r="ER441" i="11"/>
  <c r="AG441" i="11" s="1"/>
  <c r="EN443" i="11"/>
  <c r="ES443" i="11"/>
  <c r="AH443" i="11" s="1"/>
  <c r="BQ443" i="11"/>
  <c r="CW443" i="11"/>
  <c r="BU443" i="11"/>
  <c r="AA224" i="11"/>
  <c r="BR224" i="11"/>
  <c r="AV227" i="11"/>
  <c r="AU228" i="11"/>
  <c r="BO229" i="11"/>
  <c r="BN230" i="11"/>
  <c r="ED225" i="11"/>
  <c r="EH225" i="11"/>
  <c r="EM225" i="11"/>
  <c r="AD225" i="11" s="1"/>
  <c r="BN516" i="11"/>
  <c r="BO515" i="11"/>
  <c r="EO224" i="11"/>
  <c r="EP224" i="11" s="1"/>
  <c r="EQ224" i="11" s="1"/>
  <c r="EI224" i="11"/>
  <c r="EJ224" i="11" s="1"/>
  <c r="EK224" i="11" s="1"/>
  <c r="CV441" i="11"/>
  <c r="BS441" i="11"/>
  <c r="AB440" i="11"/>
  <c r="EL440" i="11"/>
  <c r="AC440" i="11" s="1"/>
  <c r="BO374" i="11"/>
  <c r="BN375" i="11"/>
  <c r="EN225" i="11"/>
  <c r="ES225" i="11"/>
  <c r="AH225" i="11" s="1"/>
  <c r="AY444" i="11"/>
  <c r="DA444" i="11"/>
  <c r="DB444" i="11" s="1"/>
  <c r="BX444" i="11"/>
  <c r="BY444" i="11" s="1"/>
  <c r="AE442" i="11"/>
  <c r="CY442" i="11"/>
  <c r="AF223" i="11"/>
  <c r="ER223" i="11"/>
  <c r="AG223" i="11" s="1"/>
  <c r="CV223" i="11"/>
  <c r="BS223" i="11"/>
  <c r="AE224" i="11"/>
  <c r="CY224" i="11"/>
  <c r="BO448" i="11"/>
  <c r="BN449" i="11"/>
  <c r="AB222" i="11"/>
  <c r="EL222" i="11"/>
  <c r="AC222" i="11" s="1"/>
  <c r="CW225" i="11"/>
  <c r="BU225" i="11"/>
  <c r="BQ225" i="11"/>
  <c r="AV445" i="11"/>
  <c r="AU446" i="11"/>
  <c r="BN85" i="11"/>
  <c r="BO84" i="11"/>
  <c r="BS80" i="11" l="1"/>
  <c r="CV80" i="11"/>
  <c r="AA81" i="11"/>
  <c r="BR81" i="11"/>
  <c r="CW82" i="11"/>
  <c r="BU82" i="11"/>
  <c r="BQ82" i="11"/>
  <c r="CY81" i="11"/>
  <c r="AF81" i="11" s="1"/>
  <c r="AE81" i="11"/>
  <c r="EN82" i="11"/>
  <c r="ES82" i="11"/>
  <c r="AH82" i="11" s="1"/>
  <c r="EH82" i="11"/>
  <c r="EM82" i="11"/>
  <c r="AD82" i="11" s="1"/>
  <c r="ED82" i="11"/>
  <c r="EO81" i="11"/>
  <c r="EP81" i="11" s="1"/>
  <c r="EQ81" i="11" s="1"/>
  <c r="EI81" i="11"/>
  <c r="EJ81" i="11" s="1"/>
  <c r="EK81" i="11" s="1"/>
  <c r="AF80" i="11"/>
  <c r="ER80" i="11"/>
  <c r="AG80" i="11" s="1"/>
  <c r="AB79" i="11"/>
  <c r="EL79" i="11"/>
  <c r="AC79" i="11" s="1"/>
  <c r="BX83" i="11"/>
  <c r="BY83" i="11" s="1"/>
  <c r="AY83" i="11"/>
  <c r="DA83" i="11"/>
  <c r="DB83" i="11" s="1"/>
  <c r="AU85" i="11"/>
  <c r="AV84" i="11"/>
  <c r="ER510" i="11"/>
  <c r="AG510" i="11" s="1"/>
  <c r="EL509" i="11"/>
  <c r="AC509" i="11" s="1"/>
  <c r="AB509" i="11"/>
  <c r="CY511" i="11"/>
  <c r="AF511" i="11" s="1"/>
  <c r="AE511" i="11"/>
  <c r="EO511" i="11"/>
  <c r="EP511" i="11" s="1"/>
  <c r="EQ511" i="11" s="1"/>
  <c r="EI511" i="11"/>
  <c r="EJ511" i="11" s="1"/>
  <c r="EK511" i="11" s="1"/>
  <c r="CW512" i="11"/>
  <c r="BU512" i="11"/>
  <c r="BQ512" i="11"/>
  <c r="ED512" i="11"/>
  <c r="EH512" i="11"/>
  <c r="EM512" i="11"/>
  <c r="AD512" i="11" s="1"/>
  <c r="AU515" i="11"/>
  <c r="AV514" i="11"/>
  <c r="EN512" i="11"/>
  <c r="ES512" i="11"/>
  <c r="AH512" i="11" s="1"/>
  <c r="AA511" i="11"/>
  <c r="BR511" i="11"/>
  <c r="BS510" i="11"/>
  <c r="CV510" i="11"/>
  <c r="BX513" i="11"/>
  <c r="BY513" i="11" s="1"/>
  <c r="AY513" i="11"/>
  <c r="DA513" i="11"/>
  <c r="DB513" i="11" s="1"/>
  <c r="AE295" i="11"/>
  <c r="CY295" i="11"/>
  <c r="AV298" i="11"/>
  <c r="AU299" i="11"/>
  <c r="AB293" i="11"/>
  <c r="EL293" i="11"/>
  <c r="AC293" i="11" s="1"/>
  <c r="DA297" i="11"/>
  <c r="DB297" i="11" s="1"/>
  <c r="AY297" i="11"/>
  <c r="BX297" i="11"/>
  <c r="BY297" i="11" s="1"/>
  <c r="BR295" i="11"/>
  <c r="AA295" i="11"/>
  <c r="AF294" i="11"/>
  <c r="ER294" i="11"/>
  <c r="AG294" i="11" s="1"/>
  <c r="BS294" i="11"/>
  <c r="CV294" i="11"/>
  <c r="EI295" i="11"/>
  <c r="EJ295" i="11" s="1"/>
  <c r="EK295" i="11" s="1"/>
  <c r="EO295" i="11"/>
  <c r="EP295" i="11" s="1"/>
  <c r="EQ295" i="11" s="1"/>
  <c r="CW296" i="11"/>
  <c r="BQ296" i="11"/>
  <c r="BU296" i="11"/>
  <c r="EN296" i="11"/>
  <c r="ES296" i="11"/>
  <c r="AH296" i="11" s="1"/>
  <c r="ED296" i="11"/>
  <c r="EM296" i="11"/>
  <c r="AD296" i="11" s="1"/>
  <c r="EH296" i="11"/>
  <c r="BO156" i="11"/>
  <c r="BN157" i="11"/>
  <c r="EL149" i="11"/>
  <c r="AC149" i="11" s="1"/>
  <c r="AB149" i="11"/>
  <c r="AV154" i="11"/>
  <c r="AU155" i="11"/>
  <c r="BQ368" i="11"/>
  <c r="BU368" i="11"/>
  <c r="CW368" i="11"/>
  <c r="AA151" i="11"/>
  <c r="BR151" i="11"/>
  <c r="AB365" i="11"/>
  <c r="EL365" i="11"/>
  <c r="AC365" i="11" s="1"/>
  <c r="EI367" i="11"/>
  <c r="EJ367" i="11" s="1"/>
  <c r="EK367" i="11" s="1"/>
  <c r="EO367" i="11"/>
  <c r="EP367" i="11" s="1"/>
  <c r="EQ367" i="11" s="1"/>
  <c r="AF150" i="11"/>
  <c r="ER150" i="11"/>
  <c r="AG150" i="11" s="1"/>
  <c r="ES368" i="11"/>
  <c r="AH368" i="11" s="1"/>
  <c r="EN368" i="11"/>
  <c r="ED152" i="11"/>
  <c r="EH152" i="11"/>
  <c r="EM152" i="11"/>
  <c r="AD152" i="11" s="1"/>
  <c r="AU371" i="11"/>
  <c r="AV370" i="11"/>
  <c r="AA367" i="11"/>
  <c r="BR367" i="11"/>
  <c r="EH368" i="11"/>
  <c r="EM368" i="11"/>
  <c r="AD368" i="11" s="1"/>
  <c r="ED368" i="11"/>
  <c r="ES152" i="11"/>
  <c r="AH152" i="11" s="1"/>
  <c r="EN152" i="11"/>
  <c r="DA369" i="11"/>
  <c r="DB369" i="11" s="1"/>
  <c r="AY369" i="11"/>
  <c r="BX369" i="11"/>
  <c r="BY369" i="11" s="1"/>
  <c r="AE367" i="11"/>
  <c r="CY367" i="11"/>
  <c r="AE151" i="11"/>
  <c r="CY151" i="11"/>
  <c r="EO151" i="11"/>
  <c r="EP151" i="11" s="1"/>
  <c r="EQ151" i="11" s="1"/>
  <c r="EI151" i="11"/>
  <c r="EJ151" i="11" s="1"/>
  <c r="EK151" i="11" s="1"/>
  <c r="CV366" i="11"/>
  <c r="BS366" i="11"/>
  <c r="DA153" i="11"/>
  <c r="DB153" i="11" s="1"/>
  <c r="BX153" i="11"/>
  <c r="BY153" i="11" s="1"/>
  <c r="AY153" i="11"/>
  <c r="BU152" i="11"/>
  <c r="BQ152" i="11"/>
  <c r="CW152" i="11"/>
  <c r="ER366" i="11"/>
  <c r="AG366" i="11" s="1"/>
  <c r="AF366" i="11"/>
  <c r="CV150" i="11"/>
  <c r="BS150" i="11"/>
  <c r="BO300" i="11"/>
  <c r="BN301" i="11"/>
  <c r="ED226" i="11"/>
  <c r="EH226" i="11"/>
  <c r="EM226" i="11"/>
  <c r="AD226" i="11" s="1"/>
  <c r="EI225" i="11"/>
  <c r="EJ225" i="11" s="1"/>
  <c r="EK225" i="11" s="1"/>
  <c r="EO225" i="11"/>
  <c r="EP225" i="11" s="1"/>
  <c r="EQ225" i="11" s="1"/>
  <c r="BN231" i="11"/>
  <c r="BO230" i="11"/>
  <c r="CV224" i="11"/>
  <c r="BS224" i="11"/>
  <c r="CW226" i="11"/>
  <c r="BU226" i="11"/>
  <c r="BQ226" i="11"/>
  <c r="AV446" i="11"/>
  <c r="AU447" i="11"/>
  <c r="AE225" i="11"/>
  <c r="CY225" i="11"/>
  <c r="AF224" i="11"/>
  <c r="ER224" i="11"/>
  <c r="AG224" i="11" s="1"/>
  <c r="AB223" i="11"/>
  <c r="EL223" i="11"/>
  <c r="AC223" i="11" s="1"/>
  <c r="ES444" i="11"/>
  <c r="AH444" i="11" s="1"/>
  <c r="EN444" i="11"/>
  <c r="EN226" i="11"/>
  <c r="ES226" i="11"/>
  <c r="AH226" i="11" s="1"/>
  <c r="EO443" i="11"/>
  <c r="EP443" i="11" s="1"/>
  <c r="EQ443" i="11" s="1"/>
  <c r="EI443" i="11"/>
  <c r="EJ443" i="11" s="1"/>
  <c r="EK443" i="11" s="1"/>
  <c r="DA445" i="11"/>
  <c r="DB445" i="11" s="1"/>
  <c r="AY445" i="11"/>
  <c r="BX445" i="11"/>
  <c r="BY445" i="11" s="1"/>
  <c r="AF442" i="11"/>
  <c r="ER442" i="11"/>
  <c r="AG442" i="11" s="1"/>
  <c r="BQ444" i="11"/>
  <c r="BU444" i="11"/>
  <c r="CW444" i="11"/>
  <c r="BO516" i="11"/>
  <c r="BN517" i="11"/>
  <c r="AU229" i="11"/>
  <c r="AV228" i="11"/>
  <c r="AE443" i="11"/>
  <c r="CY443" i="11"/>
  <c r="CV442" i="11"/>
  <c r="BS442" i="11"/>
  <c r="AA225" i="11"/>
  <c r="BR225" i="11"/>
  <c r="BN450" i="11"/>
  <c r="BO449" i="11"/>
  <c r="ED444" i="11"/>
  <c r="EH444" i="11"/>
  <c r="EM444" i="11"/>
  <c r="AD444" i="11" s="1"/>
  <c r="BN376" i="11"/>
  <c r="BO375" i="11"/>
  <c r="AB441" i="11"/>
  <c r="EL441" i="11"/>
  <c r="AC441" i="11" s="1"/>
  <c r="DA227" i="11"/>
  <c r="DB227" i="11" s="1"/>
  <c r="AY227" i="11"/>
  <c r="BX227" i="11"/>
  <c r="BY227" i="11" s="1"/>
  <c r="AA443" i="11"/>
  <c r="BR443" i="11"/>
  <c r="BN86" i="11"/>
  <c r="BO85" i="11"/>
  <c r="EI82" i="11" l="1"/>
  <c r="EJ82" i="11" s="1"/>
  <c r="EK82" i="11" s="1"/>
  <c r="EO82" i="11"/>
  <c r="EP82" i="11" s="1"/>
  <c r="EQ82" i="11" s="1"/>
  <c r="AU86" i="11"/>
  <c r="AV85" i="11"/>
  <c r="ES83" i="11"/>
  <c r="AH83" i="11" s="1"/>
  <c r="EN83" i="11"/>
  <c r="ER81" i="11"/>
  <c r="AG81" i="11" s="1"/>
  <c r="AA82" i="11"/>
  <c r="BR82" i="11"/>
  <c r="CW83" i="11"/>
  <c r="BQ83" i="11"/>
  <c r="BU83" i="11"/>
  <c r="CY82" i="11"/>
  <c r="AE82" i="11"/>
  <c r="BS81" i="11"/>
  <c r="CV81" i="11"/>
  <c r="ED83" i="11"/>
  <c r="EH83" i="11"/>
  <c r="EM83" i="11"/>
  <c r="AD83" i="11" s="1"/>
  <c r="DA84" i="11"/>
  <c r="DB84" i="11" s="1"/>
  <c r="AY84" i="11"/>
  <c r="BX84" i="11"/>
  <c r="BY84" i="11" s="1"/>
  <c r="AB80" i="11"/>
  <c r="EL80" i="11"/>
  <c r="AC80" i="11" s="1"/>
  <c r="AU516" i="11"/>
  <c r="AV515" i="11"/>
  <c r="EN513" i="11"/>
  <c r="ES513" i="11"/>
  <c r="AH513" i="11" s="1"/>
  <c r="CW513" i="11"/>
  <c r="BQ513" i="11"/>
  <c r="BU513" i="11"/>
  <c r="CV511" i="11"/>
  <c r="BS511" i="11"/>
  <c r="AA512" i="11"/>
  <c r="BR512" i="11"/>
  <c r="AB510" i="11"/>
  <c r="EL510" i="11"/>
  <c r="AC510" i="11" s="1"/>
  <c r="AE512" i="11"/>
  <c r="CY512" i="11"/>
  <c r="AF512" i="11" s="1"/>
  <c r="EI512" i="11"/>
  <c r="EJ512" i="11" s="1"/>
  <c r="EK512" i="11" s="1"/>
  <c r="EO512" i="11"/>
  <c r="EP512" i="11" s="1"/>
  <c r="EQ512" i="11" s="1"/>
  <c r="EM513" i="11"/>
  <c r="AD513" i="11" s="1"/>
  <c r="ED513" i="11"/>
  <c r="EH513" i="11"/>
  <c r="ER511" i="11"/>
  <c r="AG511" i="11" s="1"/>
  <c r="AY514" i="11"/>
  <c r="DA514" i="11"/>
  <c r="DB514" i="11" s="1"/>
  <c r="BX514" i="11"/>
  <c r="BY514" i="11" s="1"/>
  <c r="AV299" i="11"/>
  <c r="AU300" i="11"/>
  <c r="BX298" i="11"/>
  <c r="BY298" i="11" s="1"/>
  <c r="AY298" i="11"/>
  <c r="DA298" i="11"/>
  <c r="DB298" i="11" s="1"/>
  <c r="CV295" i="11"/>
  <c r="BS295" i="11"/>
  <c r="EN297" i="11"/>
  <c r="ES297" i="11"/>
  <c r="AH297" i="11" s="1"/>
  <c r="EL294" i="11"/>
  <c r="AC294" i="11" s="1"/>
  <c r="AB294" i="11"/>
  <c r="AF295" i="11"/>
  <c r="ER295" i="11"/>
  <c r="AG295" i="11" s="1"/>
  <c r="EO296" i="11"/>
  <c r="EP296" i="11" s="1"/>
  <c r="EQ296" i="11" s="1"/>
  <c r="EI296" i="11"/>
  <c r="EJ296" i="11" s="1"/>
  <c r="EK296" i="11" s="1"/>
  <c r="AE296" i="11"/>
  <c r="CY296" i="11"/>
  <c r="EM297" i="11"/>
  <c r="AD297" i="11" s="1"/>
  <c r="ED297" i="11"/>
  <c r="EH297" i="11"/>
  <c r="BR296" i="11"/>
  <c r="AA296" i="11"/>
  <c r="CW297" i="11"/>
  <c r="BQ297" i="11"/>
  <c r="BU297" i="11"/>
  <c r="BN158" i="11"/>
  <c r="BO157" i="11"/>
  <c r="BU153" i="11"/>
  <c r="BQ153" i="11"/>
  <c r="CW153" i="11"/>
  <c r="ES369" i="11"/>
  <c r="AH369" i="11" s="1"/>
  <c r="EN369" i="11"/>
  <c r="EO368" i="11"/>
  <c r="EP368" i="11" s="1"/>
  <c r="EQ368" i="11" s="1"/>
  <c r="EI368" i="11"/>
  <c r="EJ368" i="11" s="1"/>
  <c r="EK368" i="11" s="1"/>
  <c r="BX370" i="11"/>
  <c r="BY370" i="11" s="1"/>
  <c r="AY370" i="11"/>
  <c r="DA370" i="11"/>
  <c r="DB370" i="11" s="1"/>
  <c r="AE152" i="11"/>
  <c r="CY152" i="11"/>
  <c r="ED153" i="11"/>
  <c r="EM153" i="11"/>
  <c r="AD153" i="11" s="1"/>
  <c r="EH153" i="11"/>
  <c r="BS367" i="11"/>
  <c r="CV367" i="11"/>
  <c r="AV371" i="11"/>
  <c r="AU372" i="11"/>
  <c r="CY368" i="11"/>
  <c r="AE368" i="11"/>
  <c r="AV155" i="11"/>
  <c r="AU156" i="11"/>
  <c r="AB150" i="11"/>
  <c r="EL150" i="11"/>
  <c r="AC150" i="11" s="1"/>
  <c r="AA152" i="11"/>
  <c r="BR152" i="11"/>
  <c r="ES153" i="11"/>
  <c r="AH153" i="11" s="1"/>
  <c r="EN153" i="11"/>
  <c r="ER151" i="11"/>
  <c r="AG151" i="11" s="1"/>
  <c r="AF151" i="11"/>
  <c r="AF367" i="11"/>
  <c r="ER367" i="11"/>
  <c r="AG367" i="11" s="1"/>
  <c r="EH369" i="11"/>
  <c r="ED369" i="11"/>
  <c r="EM369" i="11"/>
  <c r="AD369" i="11" s="1"/>
  <c r="CV151" i="11"/>
  <c r="BS151" i="11"/>
  <c r="DA154" i="11"/>
  <c r="DB154" i="11" s="1"/>
  <c r="AY154" i="11"/>
  <c r="BX154" i="11"/>
  <c r="BY154" i="11" s="1"/>
  <c r="EL366" i="11"/>
  <c r="AC366" i="11" s="1"/>
  <c r="AB366" i="11"/>
  <c r="BQ369" i="11"/>
  <c r="CW369" i="11"/>
  <c r="BU369" i="11"/>
  <c r="EI152" i="11"/>
  <c r="EJ152" i="11" s="1"/>
  <c r="EK152" i="11" s="1"/>
  <c r="EO152" i="11"/>
  <c r="EP152" i="11" s="1"/>
  <c r="EQ152" i="11" s="1"/>
  <c r="AA368" i="11"/>
  <c r="BR368" i="11"/>
  <c r="BO301" i="11"/>
  <c r="BN302" i="11"/>
  <c r="ES227" i="11"/>
  <c r="AH227" i="11" s="1"/>
  <c r="EN227" i="11"/>
  <c r="EO444" i="11"/>
  <c r="EP444" i="11" s="1"/>
  <c r="EQ444" i="11" s="1"/>
  <c r="EI444" i="11"/>
  <c r="EJ444" i="11" s="1"/>
  <c r="EK444" i="11" s="1"/>
  <c r="AU230" i="11"/>
  <c r="AV229" i="11"/>
  <c r="BO231" i="11"/>
  <c r="BN232" i="11"/>
  <c r="EO226" i="11"/>
  <c r="EP226" i="11" s="1"/>
  <c r="EQ226" i="11" s="1"/>
  <c r="EI226" i="11"/>
  <c r="EJ226" i="11" s="1"/>
  <c r="EK226" i="11" s="1"/>
  <c r="BS443" i="11"/>
  <c r="CV443" i="11"/>
  <c r="BN377" i="11"/>
  <c r="BO376" i="11"/>
  <c r="AF443" i="11"/>
  <c r="ER443" i="11"/>
  <c r="AG443" i="11" s="1"/>
  <c r="BO517" i="11"/>
  <c r="BN518" i="11"/>
  <c r="AA444" i="11"/>
  <c r="BR444" i="11"/>
  <c r="CW445" i="11"/>
  <c r="BQ445" i="11"/>
  <c r="BU445" i="11"/>
  <c r="AU448" i="11"/>
  <c r="AV447" i="11"/>
  <c r="AE226" i="11"/>
  <c r="CY226" i="11"/>
  <c r="AB224" i="11"/>
  <c r="EL224" i="11"/>
  <c r="AC224" i="11" s="1"/>
  <c r="CW227" i="11"/>
  <c r="BU227" i="11"/>
  <c r="BQ227" i="11"/>
  <c r="AB442" i="11"/>
  <c r="EL442" i="11"/>
  <c r="AC442" i="11" s="1"/>
  <c r="ED445" i="11"/>
  <c r="EH445" i="11"/>
  <c r="EM445" i="11"/>
  <c r="AD445" i="11" s="1"/>
  <c r="AY446" i="11"/>
  <c r="BX446" i="11"/>
  <c r="BY446" i="11" s="1"/>
  <c r="DA446" i="11"/>
  <c r="DB446" i="11" s="1"/>
  <c r="EM227" i="11"/>
  <c r="AD227" i="11" s="1"/>
  <c r="ED227" i="11"/>
  <c r="EH227" i="11"/>
  <c r="BN451" i="11"/>
  <c r="BO450" i="11"/>
  <c r="CV225" i="11"/>
  <c r="BS225" i="11"/>
  <c r="AY228" i="11"/>
  <c r="DA228" i="11"/>
  <c r="DB228" i="11" s="1"/>
  <c r="BX228" i="11"/>
  <c r="BY228" i="11" s="1"/>
  <c r="AE444" i="11"/>
  <c r="CY444" i="11"/>
  <c r="EN445" i="11"/>
  <c r="ES445" i="11"/>
  <c r="AH445" i="11" s="1"/>
  <c r="AF225" i="11"/>
  <c r="ER225" i="11"/>
  <c r="AG225" i="11" s="1"/>
  <c r="AA226" i="11"/>
  <c r="BR226" i="11"/>
  <c r="BN87" i="11"/>
  <c r="BO86" i="11"/>
  <c r="ED84" i="11" l="1"/>
  <c r="EM84" i="11"/>
  <c r="AD84" i="11" s="1"/>
  <c r="EH84" i="11"/>
  <c r="AB81" i="11"/>
  <c r="EL81" i="11"/>
  <c r="AC81" i="11" s="1"/>
  <c r="CW84" i="11"/>
  <c r="BQ84" i="11"/>
  <c r="BU84" i="11"/>
  <c r="EN84" i="11"/>
  <c r="ES84" i="11"/>
  <c r="AH84" i="11" s="1"/>
  <c r="DA85" i="11"/>
  <c r="DB85" i="11" s="1"/>
  <c r="BX85" i="11"/>
  <c r="BY85" i="11" s="1"/>
  <c r="AY85" i="11"/>
  <c r="AA83" i="11"/>
  <c r="BR83" i="11"/>
  <c r="AV86" i="11"/>
  <c r="AU87" i="11"/>
  <c r="AE83" i="11"/>
  <c r="CY83" i="11"/>
  <c r="AF83" i="11" s="1"/>
  <c r="AF82" i="11"/>
  <c r="ER82" i="11"/>
  <c r="AG82" i="11" s="1"/>
  <c r="EI83" i="11"/>
  <c r="EJ83" i="11" s="1"/>
  <c r="EK83" i="11" s="1"/>
  <c r="EO83" i="11"/>
  <c r="EP83" i="11" s="1"/>
  <c r="EQ83" i="11" s="1"/>
  <c r="CV82" i="11"/>
  <c r="BS82" i="11"/>
  <c r="ER512" i="11"/>
  <c r="AG512" i="11" s="1"/>
  <c r="CW514" i="11"/>
  <c r="BQ514" i="11"/>
  <c r="BU514" i="11"/>
  <c r="AV516" i="11"/>
  <c r="AU517" i="11"/>
  <c r="EH514" i="11"/>
  <c r="ED514" i="11"/>
  <c r="EM514" i="11"/>
  <c r="AD514" i="11" s="1"/>
  <c r="AB511" i="11"/>
  <c r="EL511" i="11"/>
  <c r="AC511" i="11" s="1"/>
  <c r="ES514" i="11"/>
  <c r="AH514" i="11" s="1"/>
  <c r="EN514" i="11"/>
  <c r="CV512" i="11"/>
  <c r="BS512" i="11"/>
  <c r="CY513" i="11"/>
  <c r="AF513" i="11" s="1"/>
  <c r="AE513" i="11"/>
  <c r="EO513" i="11"/>
  <c r="EP513" i="11" s="1"/>
  <c r="EQ513" i="11" s="1"/>
  <c r="EI513" i="11"/>
  <c r="EJ513" i="11" s="1"/>
  <c r="EK513" i="11" s="1"/>
  <c r="BR513" i="11"/>
  <c r="AA513" i="11"/>
  <c r="DA515" i="11"/>
  <c r="DB515" i="11" s="1"/>
  <c r="AY515" i="11"/>
  <c r="BX515" i="11"/>
  <c r="BY515" i="11" s="1"/>
  <c r="EI297" i="11"/>
  <c r="EJ297" i="11" s="1"/>
  <c r="EK297" i="11" s="1"/>
  <c r="EO297" i="11"/>
  <c r="EP297" i="11" s="1"/>
  <c r="EQ297" i="11" s="1"/>
  <c r="BR297" i="11"/>
  <c r="AA297" i="11"/>
  <c r="BQ298" i="11"/>
  <c r="BU298" i="11"/>
  <c r="CW298" i="11"/>
  <c r="CV296" i="11"/>
  <c r="BS296" i="11"/>
  <c r="EN298" i="11"/>
  <c r="ES298" i="11"/>
  <c r="AH298" i="11" s="1"/>
  <c r="ER296" i="11"/>
  <c r="AG296" i="11" s="1"/>
  <c r="AF296" i="11"/>
  <c r="AU301" i="11"/>
  <c r="AV300" i="11"/>
  <c r="DA299" i="11"/>
  <c r="DB299" i="11" s="1"/>
  <c r="AY299" i="11"/>
  <c r="BX299" i="11"/>
  <c r="BY299" i="11" s="1"/>
  <c r="AE297" i="11"/>
  <c r="CY297" i="11"/>
  <c r="EM298" i="11"/>
  <c r="AD298" i="11" s="1"/>
  <c r="ED298" i="11"/>
  <c r="EH298" i="11"/>
  <c r="AB295" i="11"/>
  <c r="EL295" i="11"/>
  <c r="AC295" i="11" s="1"/>
  <c r="BN159" i="11"/>
  <c r="BO158" i="11"/>
  <c r="AA369" i="11"/>
  <c r="BR369" i="11"/>
  <c r="EM154" i="11"/>
  <c r="AD154" i="11" s="1"/>
  <c r="ED154" i="11"/>
  <c r="EH154" i="11"/>
  <c r="AB151" i="11"/>
  <c r="EL151" i="11"/>
  <c r="AC151" i="11" s="1"/>
  <c r="AV156" i="11"/>
  <c r="AU157" i="11"/>
  <c r="AY371" i="11"/>
  <c r="BX371" i="11"/>
  <c r="BY371" i="11" s="1"/>
  <c r="DA371" i="11"/>
  <c r="DB371" i="11" s="1"/>
  <c r="EL367" i="11"/>
  <c r="AC367" i="11" s="1"/>
  <c r="AB367" i="11"/>
  <c r="BU154" i="11"/>
  <c r="CW154" i="11"/>
  <c r="BQ154" i="11"/>
  <c r="EI369" i="11"/>
  <c r="EJ369" i="11" s="1"/>
  <c r="EK369" i="11" s="1"/>
  <c r="EO369" i="11"/>
  <c r="EP369" i="11" s="1"/>
  <c r="EQ369" i="11" s="1"/>
  <c r="CV152" i="11"/>
  <c r="BS152" i="11"/>
  <c r="BX155" i="11"/>
  <c r="BY155" i="11" s="1"/>
  <c r="DA155" i="11"/>
  <c r="DB155" i="11" s="1"/>
  <c r="AY155" i="11"/>
  <c r="AF152" i="11"/>
  <c r="ER152" i="11"/>
  <c r="AG152" i="11" s="1"/>
  <c r="EN370" i="11"/>
  <c r="ES370" i="11"/>
  <c r="AH370" i="11" s="1"/>
  <c r="AE153" i="11"/>
  <c r="CY153" i="11"/>
  <c r="BS368" i="11"/>
  <c r="CV368" i="11"/>
  <c r="EN154" i="11"/>
  <c r="ES154" i="11"/>
  <c r="AH154" i="11" s="1"/>
  <c r="BU370" i="11"/>
  <c r="CW370" i="11"/>
  <c r="BQ370" i="11"/>
  <c r="AA153" i="11"/>
  <c r="BR153" i="11"/>
  <c r="CY369" i="11"/>
  <c r="AE369" i="11"/>
  <c r="AF368" i="11"/>
  <c r="ER368" i="11"/>
  <c r="AG368" i="11" s="1"/>
  <c r="AV372" i="11"/>
  <c r="AU373" i="11"/>
  <c r="EI153" i="11"/>
  <c r="EJ153" i="11" s="1"/>
  <c r="EK153" i="11" s="1"/>
  <c r="EO153" i="11"/>
  <c r="EP153" i="11" s="1"/>
  <c r="EQ153" i="11" s="1"/>
  <c r="ED370" i="11"/>
  <c r="EH370" i="11"/>
  <c r="EM370" i="11"/>
  <c r="AD370" i="11" s="1"/>
  <c r="BN303" i="11"/>
  <c r="BO302" i="11"/>
  <c r="EN446" i="11"/>
  <c r="ES446" i="11"/>
  <c r="AH446" i="11" s="1"/>
  <c r="EH446" i="11"/>
  <c r="ED446" i="11"/>
  <c r="EM446" i="11"/>
  <c r="AD446" i="11" s="1"/>
  <c r="AB225" i="11"/>
  <c r="EL225" i="11"/>
  <c r="AC225" i="11" s="1"/>
  <c r="AE227" i="11"/>
  <c r="CY227" i="11"/>
  <c r="AU449" i="11"/>
  <c r="AV448" i="11"/>
  <c r="BS444" i="11"/>
  <c r="CV444" i="11"/>
  <c r="BN233" i="11"/>
  <c r="BO232" i="11"/>
  <c r="CW228" i="11"/>
  <c r="BQ228" i="11"/>
  <c r="BU228" i="11"/>
  <c r="BO377" i="11"/>
  <c r="BN378" i="11"/>
  <c r="CV226" i="11"/>
  <c r="BS226" i="11"/>
  <c r="AF444" i="11"/>
  <c r="ER444" i="11"/>
  <c r="AG444" i="11" s="1"/>
  <c r="EN228" i="11"/>
  <c r="ES228" i="11"/>
  <c r="AH228" i="11" s="1"/>
  <c r="EI227" i="11"/>
  <c r="EJ227" i="11" s="1"/>
  <c r="EK227" i="11" s="1"/>
  <c r="EO227" i="11"/>
  <c r="EP227" i="11" s="1"/>
  <c r="EQ227" i="11" s="1"/>
  <c r="EO445" i="11"/>
  <c r="EP445" i="11" s="1"/>
  <c r="EQ445" i="11" s="1"/>
  <c r="EI445" i="11"/>
  <c r="EJ445" i="11" s="1"/>
  <c r="EK445" i="11" s="1"/>
  <c r="AA227" i="11"/>
  <c r="BR227" i="11"/>
  <c r="AF226" i="11"/>
  <c r="ER226" i="11"/>
  <c r="AG226" i="11" s="1"/>
  <c r="AA445" i="11"/>
  <c r="BR445" i="11"/>
  <c r="BO518" i="11"/>
  <c r="BN519" i="11"/>
  <c r="DA229" i="11"/>
  <c r="DB229" i="11" s="1"/>
  <c r="AY229" i="11"/>
  <c r="BX229" i="11"/>
  <c r="BY229" i="11" s="1"/>
  <c r="EH228" i="11"/>
  <c r="ED228" i="11"/>
  <c r="EM228" i="11"/>
  <c r="AD228" i="11" s="1"/>
  <c r="BO451" i="11"/>
  <c r="BN452" i="11"/>
  <c r="BQ446" i="11"/>
  <c r="CW446" i="11"/>
  <c r="BU446" i="11"/>
  <c r="AY447" i="11"/>
  <c r="BX447" i="11"/>
  <c r="BY447" i="11" s="1"/>
  <c r="DA447" i="11"/>
  <c r="DB447" i="11"/>
  <c r="AE445" i="11"/>
  <c r="CY445" i="11"/>
  <c r="AB443" i="11"/>
  <c r="EL443" i="11"/>
  <c r="AC443" i="11" s="1"/>
  <c r="AU231" i="11"/>
  <c r="AV230" i="11"/>
  <c r="BN88" i="11"/>
  <c r="BO87" i="11"/>
  <c r="ER83" i="11" l="1"/>
  <c r="AG83" i="11" s="1"/>
  <c r="AY86" i="11"/>
  <c r="DA86" i="11"/>
  <c r="BX86" i="11"/>
  <c r="BY86" i="11" s="1"/>
  <c r="DB86" i="11"/>
  <c r="AA84" i="11"/>
  <c r="BR84" i="11"/>
  <c r="AE84" i="11"/>
  <c r="CY84" i="11"/>
  <c r="AF84" i="11" s="1"/>
  <c r="EM85" i="11"/>
  <c r="AD85" i="11" s="1"/>
  <c r="EH85" i="11"/>
  <c r="ED85" i="11"/>
  <c r="EN85" i="11"/>
  <c r="ES85" i="11"/>
  <c r="AH85" i="11" s="1"/>
  <c r="CV83" i="11"/>
  <c r="BS83" i="11"/>
  <c r="CW85" i="11"/>
  <c r="BQ85" i="11"/>
  <c r="BU85" i="11"/>
  <c r="AB82" i="11"/>
  <c r="EL82" i="11"/>
  <c r="AC82" i="11" s="1"/>
  <c r="AV87" i="11"/>
  <c r="AU88" i="11"/>
  <c r="EO84" i="11"/>
  <c r="EP84" i="11" s="1"/>
  <c r="EQ84" i="11" s="1"/>
  <c r="EI84" i="11"/>
  <c r="EJ84" i="11" s="1"/>
  <c r="EK84" i="11" s="1"/>
  <c r="ER513" i="11"/>
  <c r="AG513" i="11" s="1"/>
  <c r="EO514" i="11"/>
  <c r="EP514" i="11" s="1"/>
  <c r="EQ514" i="11" s="1"/>
  <c r="EI514" i="11"/>
  <c r="EJ514" i="11" s="1"/>
  <c r="EK514" i="11" s="1"/>
  <c r="ED515" i="11"/>
  <c r="EM515" i="11"/>
  <c r="AD515" i="11" s="1"/>
  <c r="EH515" i="11"/>
  <c r="ES515" i="11"/>
  <c r="AH515" i="11" s="1"/>
  <c r="EN515" i="11"/>
  <c r="AB512" i="11"/>
  <c r="EL512" i="11"/>
  <c r="AC512" i="11" s="1"/>
  <c r="CW515" i="11"/>
  <c r="BQ515" i="11"/>
  <c r="BU515" i="11"/>
  <c r="BR514" i="11"/>
  <c r="AA514" i="11"/>
  <c r="AU518" i="11"/>
  <c r="AV517" i="11"/>
  <c r="DA516" i="11"/>
  <c r="DB516" i="11" s="1"/>
  <c r="BX516" i="11"/>
  <c r="BY516" i="11" s="1"/>
  <c r="AY516" i="11"/>
  <c r="BS513" i="11"/>
  <c r="CV513" i="11"/>
  <c r="AE514" i="11"/>
  <c r="CY514" i="11"/>
  <c r="AF514" i="11" s="1"/>
  <c r="CW299" i="11"/>
  <c r="BQ299" i="11"/>
  <c r="BU299" i="11"/>
  <c r="AA298" i="11"/>
  <c r="BR298" i="11"/>
  <c r="BX300" i="11"/>
  <c r="BY300" i="11" s="1"/>
  <c r="DA300" i="11"/>
  <c r="DB300" i="11" s="1"/>
  <c r="AY300" i="11"/>
  <c r="EI298" i="11"/>
  <c r="EJ298" i="11" s="1"/>
  <c r="EK298" i="11" s="1"/>
  <c r="EO298" i="11"/>
  <c r="EP298" i="11" s="1"/>
  <c r="EQ298" i="11" s="1"/>
  <c r="AF297" i="11"/>
  <c r="ER297" i="11"/>
  <c r="AG297" i="11" s="1"/>
  <c r="ED299" i="11"/>
  <c r="EM299" i="11"/>
  <c r="AD299" i="11" s="1"/>
  <c r="EH299" i="11"/>
  <c r="AU302" i="11"/>
  <c r="AV301" i="11"/>
  <c r="AB296" i="11"/>
  <c r="EL296" i="11"/>
  <c r="AC296" i="11" s="1"/>
  <c r="CY298" i="11"/>
  <c r="AE298" i="11"/>
  <c r="ES299" i="11"/>
  <c r="AH299" i="11" s="1"/>
  <c r="EN299" i="11"/>
  <c r="CV297" i="11"/>
  <c r="BS297" i="11"/>
  <c r="BN160" i="11"/>
  <c r="BO159" i="11"/>
  <c r="BX372" i="11"/>
  <c r="BY372" i="11" s="1"/>
  <c r="DA372" i="11"/>
  <c r="DB372" i="11" s="1"/>
  <c r="AY372" i="11"/>
  <c r="CV153" i="11"/>
  <c r="BS153" i="11"/>
  <c r="AA370" i="11"/>
  <c r="BR370" i="11"/>
  <c r="EL368" i="11"/>
  <c r="AC368" i="11" s="1"/>
  <c r="AB368" i="11"/>
  <c r="ED155" i="11"/>
  <c r="EM155" i="11"/>
  <c r="AD155" i="11" s="1"/>
  <c r="EH155" i="11"/>
  <c r="CY154" i="11"/>
  <c r="AE154" i="11"/>
  <c r="EM371" i="11"/>
  <c r="AD371" i="11" s="1"/>
  <c r="EH371" i="11"/>
  <c r="ED371" i="11"/>
  <c r="BS369" i="11"/>
  <c r="CV369" i="11"/>
  <c r="AE370" i="11"/>
  <c r="CY370" i="11"/>
  <c r="ER153" i="11"/>
  <c r="AG153" i="11" s="1"/>
  <c r="AF153" i="11"/>
  <c r="CW371" i="11"/>
  <c r="BU371" i="11"/>
  <c r="BQ371" i="11"/>
  <c r="AV157" i="11"/>
  <c r="AU158" i="11"/>
  <c r="BU155" i="11"/>
  <c r="BQ155" i="11"/>
  <c r="CW155" i="11"/>
  <c r="AB152" i="11"/>
  <c r="EL152" i="11"/>
  <c r="AC152" i="11" s="1"/>
  <c r="ES371" i="11"/>
  <c r="AH371" i="11" s="1"/>
  <c r="EN371" i="11"/>
  <c r="BX156" i="11"/>
  <c r="BY156" i="11" s="1"/>
  <c r="AY156" i="11"/>
  <c r="DA156" i="11"/>
  <c r="DB156" i="11" s="1"/>
  <c r="EO154" i="11"/>
  <c r="EP154" i="11" s="1"/>
  <c r="EQ154" i="11" s="1"/>
  <c r="EI154" i="11"/>
  <c r="EJ154" i="11" s="1"/>
  <c r="EK154" i="11" s="1"/>
  <c r="EO370" i="11"/>
  <c r="EP370" i="11" s="1"/>
  <c r="EQ370" i="11" s="1"/>
  <c r="EI370" i="11"/>
  <c r="EJ370" i="11" s="1"/>
  <c r="EK370" i="11" s="1"/>
  <c r="AU374" i="11"/>
  <c r="AV373" i="11"/>
  <c r="AF369" i="11"/>
  <c r="ER369" i="11"/>
  <c r="AG369" i="11" s="1"/>
  <c r="ES155" i="11"/>
  <c r="AH155" i="11" s="1"/>
  <c r="EN155" i="11"/>
  <c r="AA154" i="11"/>
  <c r="BR154" i="11"/>
  <c r="BN304" i="11"/>
  <c r="BO303" i="11"/>
  <c r="ES229" i="11"/>
  <c r="AH229" i="11" s="1"/>
  <c r="EN229" i="11"/>
  <c r="EN447" i="11"/>
  <c r="ES447" i="11"/>
  <c r="AH447" i="11" s="1"/>
  <c r="AE446" i="11"/>
  <c r="CY446" i="11"/>
  <c r="BO233" i="11"/>
  <c r="BN234" i="11"/>
  <c r="AV449" i="11"/>
  <c r="AU450" i="11"/>
  <c r="AA446" i="11"/>
  <c r="BR446" i="11"/>
  <c r="EO228" i="11"/>
  <c r="EP228" i="11" s="1"/>
  <c r="EQ228" i="11" s="1"/>
  <c r="EI228" i="11"/>
  <c r="CV445" i="11"/>
  <c r="BS445" i="11"/>
  <c r="AY230" i="11"/>
  <c r="DA230" i="11"/>
  <c r="DB230" i="11" s="1"/>
  <c r="BX230" i="11"/>
  <c r="BY230" i="11" s="1"/>
  <c r="AF445" i="11"/>
  <c r="ER445" i="11"/>
  <c r="AG445" i="11" s="1"/>
  <c r="ED447" i="11"/>
  <c r="EH447" i="11"/>
  <c r="EM447" i="11"/>
  <c r="AD447" i="11" s="1"/>
  <c r="BO452" i="11"/>
  <c r="BN453" i="11"/>
  <c r="EJ228" i="11"/>
  <c r="EK228" i="11" s="1"/>
  <c r="ED229" i="11"/>
  <c r="EH229" i="11"/>
  <c r="EM229" i="11"/>
  <c r="AD229" i="11" s="1"/>
  <c r="CV227" i="11"/>
  <c r="BS227" i="11"/>
  <c r="AA228" i="11"/>
  <c r="BR228" i="11"/>
  <c r="AB444" i="11"/>
  <c r="EL444" i="11"/>
  <c r="AC444" i="11" s="1"/>
  <c r="AF227" i="11"/>
  <c r="ER227" i="11"/>
  <c r="AG227" i="11" s="1"/>
  <c r="AV231" i="11"/>
  <c r="AU232" i="11"/>
  <c r="CW447" i="11"/>
  <c r="BQ447" i="11"/>
  <c r="BU447" i="11"/>
  <c r="CW229" i="11"/>
  <c r="BU229" i="11"/>
  <c r="BQ229" i="11"/>
  <c r="BO519" i="11"/>
  <c r="BN520" i="11"/>
  <c r="AB226" i="11"/>
  <c r="EL226" i="11"/>
  <c r="AC226" i="11" s="1"/>
  <c r="BO378" i="11"/>
  <c r="BN379" i="11"/>
  <c r="AE228" i="11"/>
  <c r="CY228" i="11"/>
  <c r="BX448" i="11"/>
  <c r="BY448" i="11" s="1"/>
  <c r="AY448" i="11"/>
  <c r="DA448" i="11"/>
  <c r="DB448" i="11" s="1"/>
  <c r="EI446" i="11"/>
  <c r="EJ446" i="11" s="1"/>
  <c r="EK446" i="11" s="1"/>
  <c r="EO446" i="11"/>
  <c r="EP446" i="11" s="1"/>
  <c r="EQ446" i="11" s="1"/>
  <c r="BN89" i="11"/>
  <c r="BO88" i="11"/>
  <c r="ER84" i="11" l="1"/>
  <c r="AG84" i="11" s="1"/>
  <c r="AB83" i="11"/>
  <c r="EL83" i="11"/>
  <c r="AC83" i="11" s="1"/>
  <c r="AV88" i="11"/>
  <c r="AU89" i="11"/>
  <c r="CV84" i="11"/>
  <c r="BS84" i="11"/>
  <c r="EO85" i="11"/>
  <c r="EP85" i="11" s="1"/>
  <c r="EQ85" i="11" s="1"/>
  <c r="EI85" i="11"/>
  <c r="EJ85" i="11" s="1"/>
  <c r="EK85" i="11" s="1"/>
  <c r="ED86" i="11"/>
  <c r="EH86" i="11"/>
  <c r="EM86" i="11"/>
  <c r="AD86" i="11" s="1"/>
  <c r="CY85" i="11"/>
  <c r="AF85" i="11" s="1"/>
  <c r="AE85" i="11"/>
  <c r="AY87" i="11"/>
  <c r="DA87" i="11"/>
  <c r="DB87" i="11" s="1"/>
  <c r="BX87" i="11"/>
  <c r="BY87" i="11" s="1"/>
  <c r="ES86" i="11"/>
  <c r="AH86" i="11" s="1"/>
  <c r="EN86" i="11"/>
  <c r="AA85" i="11"/>
  <c r="BR85" i="11"/>
  <c r="CW86" i="11"/>
  <c r="BU86" i="11"/>
  <c r="BQ86" i="11"/>
  <c r="ER514" i="11"/>
  <c r="AG514" i="11" s="1"/>
  <c r="AA515" i="11"/>
  <c r="BR515" i="11"/>
  <c r="AE515" i="11"/>
  <c r="CY515" i="11"/>
  <c r="EI515" i="11"/>
  <c r="EJ515" i="11" s="1"/>
  <c r="EK515" i="11" s="1"/>
  <c r="EO515" i="11"/>
  <c r="EP515" i="11" s="1"/>
  <c r="EQ515" i="11" s="1"/>
  <c r="AB513" i="11"/>
  <c r="EL513" i="11"/>
  <c r="AC513" i="11" s="1"/>
  <c r="CW516" i="11"/>
  <c r="BQ516" i="11"/>
  <c r="BU516" i="11"/>
  <c r="AU519" i="11"/>
  <c r="AV518" i="11"/>
  <c r="BX517" i="11"/>
  <c r="BY517" i="11" s="1"/>
  <c r="AY517" i="11"/>
  <c r="DA517" i="11"/>
  <c r="DB517" i="11" s="1"/>
  <c r="ED516" i="11"/>
  <c r="EM516" i="11"/>
  <c r="AD516" i="11" s="1"/>
  <c r="EH516" i="11"/>
  <c r="EN516" i="11"/>
  <c r="ES516" i="11"/>
  <c r="AH516" i="11" s="1"/>
  <c r="CV514" i="11"/>
  <c r="BS514" i="11"/>
  <c r="BS298" i="11"/>
  <c r="CV298" i="11"/>
  <c r="EI299" i="11"/>
  <c r="EJ299" i="11" s="1"/>
  <c r="EK299" i="11" s="1"/>
  <c r="EO299" i="11"/>
  <c r="EP299" i="11" s="1"/>
  <c r="EQ299" i="11" s="1"/>
  <c r="CW300" i="11"/>
  <c r="BQ300" i="11"/>
  <c r="BU300" i="11"/>
  <c r="AA299" i="11"/>
  <c r="BR299" i="11"/>
  <c r="ES300" i="11"/>
  <c r="AH300" i="11" s="1"/>
  <c r="EN300" i="11"/>
  <c r="AE299" i="11"/>
  <c r="CY299" i="11"/>
  <c r="BX301" i="11"/>
  <c r="BY301" i="11" s="1"/>
  <c r="AY301" i="11"/>
  <c r="DA301" i="11"/>
  <c r="DB301" i="11" s="1"/>
  <c r="AF298" i="11"/>
  <c r="ER298" i="11"/>
  <c r="AG298" i="11" s="1"/>
  <c r="EM300" i="11"/>
  <c r="AD300" i="11" s="1"/>
  <c r="EH300" i="11"/>
  <c r="ED300" i="11"/>
  <c r="AB297" i="11"/>
  <c r="EL297" i="11"/>
  <c r="AC297" i="11" s="1"/>
  <c r="AU303" i="11"/>
  <c r="AV302" i="11"/>
  <c r="BN161" i="11"/>
  <c r="BO160" i="11"/>
  <c r="AU375" i="11"/>
  <c r="AV374" i="11"/>
  <c r="BU156" i="11"/>
  <c r="BQ156" i="11"/>
  <c r="CW156" i="11"/>
  <c r="AE155" i="11"/>
  <c r="CY155" i="11"/>
  <c r="BX157" i="11"/>
  <c r="BY157" i="11" s="1"/>
  <c r="AY157" i="11"/>
  <c r="DA157" i="11"/>
  <c r="DB157" i="11" s="1"/>
  <c r="AF370" i="11"/>
  <c r="ER370" i="11"/>
  <c r="AG370" i="11" s="1"/>
  <c r="CV370" i="11"/>
  <c r="BS370" i="11"/>
  <c r="ED372" i="11"/>
  <c r="EM372" i="11"/>
  <c r="AD372" i="11" s="1"/>
  <c r="EH372" i="11"/>
  <c r="CV154" i="11"/>
  <c r="BS154" i="11"/>
  <c r="ED156" i="11"/>
  <c r="EH156" i="11"/>
  <c r="EM156" i="11"/>
  <c r="AD156" i="11" s="1"/>
  <c r="AA155" i="11"/>
  <c r="BR155" i="11"/>
  <c r="AA371" i="11"/>
  <c r="BR371" i="11"/>
  <c r="EI371" i="11"/>
  <c r="EJ371" i="11" s="1"/>
  <c r="EK371" i="11" s="1"/>
  <c r="EO371" i="11"/>
  <c r="EP371" i="11" s="1"/>
  <c r="EQ371" i="11" s="1"/>
  <c r="AF154" i="11"/>
  <c r="ER154" i="11"/>
  <c r="AG154" i="11" s="1"/>
  <c r="EL153" i="11"/>
  <c r="AC153" i="11" s="1"/>
  <c r="AB153" i="11"/>
  <c r="BU372" i="11"/>
  <c r="CW372" i="11"/>
  <c r="BQ372" i="11"/>
  <c r="AY373" i="11"/>
  <c r="DA373" i="11"/>
  <c r="DB373" i="11" s="1"/>
  <c r="BX373" i="11"/>
  <c r="BY373" i="11" s="1"/>
  <c r="EN156" i="11"/>
  <c r="ES156" i="11"/>
  <c r="AH156" i="11" s="1"/>
  <c r="AV158" i="11"/>
  <c r="AU159" i="11"/>
  <c r="CY371" i="11"/>
  <c r="AE371" i="11"/>
  <c r="AB369" i="11"/>
  <c r="EL369" i="11"/>
  <c r="AC369" i="11" s="1"/>
  <c r="EO155" i="11"/>
  <c r="EP155" i="11" s="1"/>
  <c r="EQ155" i="11" s="1"/>
  <c r="EI155" i="11"/>
  <c r="EJ155" i="11" s="1"/>
  <c r="EK155" i="11" s="1"/>
  <c r="ES372" i="11"/>
  <c r="AH372" i="11" s="1"/>
  <c r="EN372" i="11"/>
  <c r="BO304" i="11"/>
  <c r="BN305" i="11"/>
  <c r="EH448" i="11"/>
  <c r="ED448" i="11"/>
  <c r="EM448" i="11"/>
  <c r="AD448" i="11" s="1"/>
  <c r="AA229" i="11"/>
  <c r="BR229" i="11"/>
  <c r="AA447" i="11"/>
  <c r="BR447" i="11"/>
  <c r="EO447" i="11"/>
  <c r="EP447" i="11" s="1"/>
  <c r="EQ447" i="11" s="1"/>
  <c r="EI447" i="11"/>
  <c r="EJ447" i="11" s="1"/>
  <c r="EK447" i="11" s="1"/>
  <c r="EH230" i="11"/>
  <c r="EM230" i="11"/>
  <c r="AD230" i="11" s="1"/>
  <c r="ED230" i="11"/>
  <c r="AV450" i="11"/>
  <c r="AU451" i="11"/>
  <c r="CW448" i="11"/>
  <c r="BQ448" i="11"/>
  <c r="BU448" i="11"/>
  <c r="AE447" i="11"/>
  <c r="CY447" i="11"/>
  <c r="EI229" i="11"/>
  <c r="EJ229" i="11" s="1"/>
  <c r="EK229" i="11" s="1"/>
  <c r="EO229" i="11"/>
  <c r="EP229" i="11" s="1"/>
  <c r="EQ229" i="11" s="1"/>
  <c r="BO453" i="11"/>
  <c r="BN454" i="11"/>
  <c r="AB445" i="11"/>
  <c r="EL445" i="11"/>
  <c r="AC445" i="11" s="1"/>
  <c r="AY449" i="11"/>
  <c r="DA449" i="11"/>
  <c r="DB449" i="11" s="1"/>
  <c r="BX449" i="11"/>
  <c r="BY449" i="11" s="1"/>
  <c r="ES448" i="11"/>
  <c r="AH448" i="11" s="1"/>
  <c r="EN448" i="11"/>
  <c r="AF228" i="11"/>
  <c r="ER228" i="11"/>
  <c r="AG228" i="11" s="1"/>
  <c r="BN380" i="11"/>
  <c r="BO379" i="11"/>
  <c r="BN521" i="11"/>
  <c r="BO520" i="11"/>
  <c r="AE229" i="11"/>
  <c r="CY229" i="11"/>
  <c r="AV232" i="11"/>
  <c r="AU233" i="11"/>
  <c r="BS228" i="11"/>
  <c r="CV228" i="11"/>
  <c r="AB227" i="11"/>
  <c r="EL227" i="11"/>
  <c r="AC227" i="11" s="1"/>
  <c r="CW230" i="11"/>
  <c r="BQ230" i="11"/>
  <c r="BU230" i="11"/>
  <c r="BN235" i="11"/>
  <c r="BO234" i="11"/>
  <c r="AF446" i="11"/>
  <c r="ER446" i="11"/>
  <c r="AG446" i="11" s="1"/>
  <c r="BX231" i="11"/>
  <c r="BY231" i="11" s="1"/>
  <c r="AY231" i="11"/>
  <c r="DA231" i="11"/>
  <c r="DB231" i="11" s="1"/>
  <c r="EN230" i="11"/>
  <c r="ES230" i="11"/>
  <c r="AH230" i="11" s="1"/>
  <c r="CV446" i="11"/>
  <c r="BS446" i="11"/>
  <c r="BN90" i="11"/>
  <c r="BO89" i="11"/>
  <c r="ER85" i="11" l="1"/>
  <c r="AG85" i="11" s="1"/>
  <c r="AA86" i="11"/>
  <c r="BR86" i="11"/>
  <c r="CW87" i="11"/>
  <c r="BQ87" i="11"/>
  <c r="BU87" i="11"/>
  <c r="AB84" i="11"/>
  <c r="EL84" i="11"/>
  <c r="AC84" i="11" s="1"/>
  <c r="AE86" i="11"/>
  <c r="CY86" i="11"/>
  <c r="CV85" i="11"/>
  <c r="BS85" i="11"/>
  <c r="AV89" i="11"/>
  <c r="AU90" i="11"/>
  <c r="EN87" i="11"/>
  <c r="ES87" i="11"/>
  <c r="AH87" i="11" s="1"/>
  <c r="EI86" i="11"/>
  <c r="EJ86" i="11" s="1"/>
  <c r="EK86" i="11" s="1"/>
  <c r="EO86" i="11"/>
  <c r="EP86" i="11" s="1"/>
  <c r="EQ86" i="11" s="1"/>
  <c r="AY88" i="11"/>
  <c r="DA88" i="11"/>
  <c r="DB88" i="11" s="1"/>
  <c r="BX88" i="11"/>
  <c r="BY88" i="11" s="1"/>
  <c r="EH87" i="11"/>
  <c r="EM87" i="11"/>
  <c r="AD87" i="11" s="1"/>
  <c r="ED87" i="11"/>
  <c r="AV519" i="11"/>
  <c r="AU520" i="11"/>
  <c r="EI516" i="11"/>
  <c r="EJ516" i="11" s="1"/>
  <c r="EK516" i="11" s="1"/>
  <c r="EO516" i="11"/>
  <c r="EP516" i="11" s="1"/>
  <c r="EQ516" i="11" s="1"/>
  <c r="ES517" i="11"/>
  <c r="AH517" i="11" s="1"/>
  <c r="EN517" i="11"/>
  <c r="AE516" i="11"/>
  <c r="CY516" i="11"/>
  <c r="AF516" i="11" s="1"/>
  <c r="AB514" i="11"/>
  <c r="EL514" i="11"/>
  <c r="AC514" i="11" s="1"/>
  <c r="AA516" i="11"/>
  <c r="BR516" i="11"/>
  <c r="AF515" i="11"/>
  <c r="ER515" i="11"/>
  <c r="AG515" i="11" s="1"/>
  <c r="CW517" i="11"/>
  <c r="BU517" i="11"/>
  <c r="BQ517" i="11"/>
  <c r="ED517" i="11"/>
  <c r="EM517" i="11"/>
  <c r="AD517" i="11" s="1"/>
  <c r="EH517" i="11"/>
  <c r="AY518" i="11"/>
  <c r="BX518" i="11"/>
  <c r="BY518" i="11" s="1"/>
  <c r="DA518" i="11"/>
  <c r="DB518" i="11" s="1"/>
  <c r="CV515" i="11"/>
  <c r="BS515" i="11"/>
  <c r="EN301" i="11"/>
  <c r="ES301" i="11"/>
  <c r="AH301" i="11" s="1"/>
  <c r="AE300" i="11"/>
  <c r="CY300" i="11"/>
  <c r="CW301" i="11"/>
  <c r="BU301" i="11"/>
  <c r="BQ301" i="11"/>
  <c r="BX302" i="11"/>
  <c r="BY302" i="11" s="1"/>
  <c r="AY302" i="11"/>
  <c r="DA302" i="11"/>
  <c r="DB302" i="11" s="1"/>
  <c r="ED301" i="11"/>
  <c r="EH301" i="11"/>
  <c r="EM301" i="11"/>
  <c r="AD301" i="11" s="1"/>
  <c r="CV299" i="11"/>
  <c r="BS299" i="11"/>
  <c r="AB298" i="11"/>
  <c r="EL298" i="11"/>
  <c r="AC298" i="11" s="1"/>
  <c r="AV303" i="11"/>
  <c r="AU304" i="11"/>
  <c r="EO300" i="11"/>
  <c r="EP300" i="11" s="1"/>
  <c r="EQ300" i="11" s="1"/>
  <c r="EI300" i="11"/>
  <c r="EJ300" i="11" s="1"/>
  <c r="EK300" i="11" s="1"/>
  <c r="AF299" i="11"/>
  <c r="ER299" i="11"/>
  <c r="AG299" i="11" s="1"/>
  <c r="BR300" i="11"/>
  <c r="AA300" i="11"/>
  <c r="BO161" i="11"/>
  <c r="BN162" i="11"/>
  <c r="ED373" i="11"/>
  <c r="EM373" i="11"/>
  <c r="AD373" i="11" s="1"/>
  <c r="EH373" i="11"/>
  <c r="BR372" i="11"/>
  <c r="AA372" i="11"/>
  <c r="BU157" i="11"/>
  <c r="CW157" i="11"/>
  <c r="BQ157" i="11"/>
  <c r="AF371" i="11"/>
  <c r="ER371" i="11"/>
  <c r="AG371" i="11" s="1"/>
  <c r="EN373" i="11"/>
  <c r="ES373" i="11"/>
  <c r="AH373" i="11" s="1"/>
  <c r="CY372" i="11"/>
  <c r="AE372" i="11"/>
  <c r="EI156" i="11"/>
  <c r="EJ156" i="11" s="1"/>
  <c r="EK156" i="11" s="1"/>
  <c r="EO156" i="11"/>
  <c r="EP156" i="11" s="1"/>
  <c r="EQ156" i="11" s="1"/>
  <c r="EL370" i="11"/>
  <c r="AC370" i="11" s="1"/>
  <c r="AB370" i="11"/>
  <c r="ED157" i="11"/>
  <c r="EH157" i="11"/>
  <c r="EM157" i="11"/>
  <c r="AD157" i="11" s="1"/>
  <c r="AF155" i="11"/>
  <c r="ER155" i="11"/>
  <c r="AG155" i="11" s="1"/>
  <c r="DA374" i="11"/>
  <c r="DB374" i="11" s="1"/>
  <c r="AY374" i="11"/>
  <c r="BX374" i="11"/>
  <c r="BY374" i="11" s="1"/>
  <c r="AU160" i="11"/>
  <c r="AV159" i="11"/>
  <c r="BU373" i="11"/>
  <c r="CW373" i="11"/>
  <c r="BQ373" i="11"/>
  <c r="BS155" i="11"/>
  <c r="CV155" i="11"/>
  <c r="EI372" i="11"/>
  <c r="EJ372" i="11" s="1"/>
  <c r="EK372" i="11" s="1"/>
  <c r="EO372" i="11"/>
  <c r="EP372" i="11" s="1"/>
  <c r="EQ372" i="11" s="1"/>
  <c r="CY156" i="11"/>
  <c r="AE156" i="11"/>
  <c r="AU376" i="11"/>
  <c r="AV375" i="11"/>
  <c r="DA158" i="11"/>
  <c r="DB158" i="11" s="1"/>
  <c r="BX158" i="11"/>
  <c r="BY158" i="11" s="1"/>
  <c r="AY158" i="11"/>
  <c r="CV371" i="11"/>
  <c r="BS371" i="11"/>
  <c r="EL154" i="11"/>
  <c r="AC154" i="11" s="1"/>
  <c r="AB154" i="11"/>
  <c r="EN157" i="11"/>
  <c r="ES157" i="11"/>
  <c r="AH157" i="11" s="1"/>
  <c r="AA156" i="11"/>
  <c r="BR156" i="11"/>
  <c r="BO305" i="11"/>
  <c r="BN306" i="11"/>
  <c r="EM449" i="11"/>
  <c r="AD449" i="11" s="1"/>
  <c r="ED449" i="11"/>
  <c r="EH449" i="11"/>
  <c r="ES449" i="11"/>
  <c r="AH449" i="11" s="1"/>
  <c r="EN449" i="11"/>
  <c r="ES231" i="11"/>
  <c r="AH231" i="11" s="1"/>
  <c r="EN231" i="11"/>
  <c r="EM231" i="11"/>
  <c r="AD231" i="11" s="1"/>
  <c r="EH231" i="11"/>
  <c r="ED231" i="11"/>
  <c r="AB446" i="11"/>
  <c r="EL446" i="11"/>
  <c r="AC446" i="11" s="1"/>
  <c r="AU234" i="11"/>
  <c r="AV233" i="11"/>
  <c r="AA448" i="11"/>
  <c r="BR448" i="11"/>
  <c r="BN236" i="11"/>
  <c r="BO235" i="11"/>
  <c r="AB228" i="11"/>
  <c r="EL228" i="11"/>
  <c r="AC228" i="11" s="1"/>
  <c r="DA232" i="11"/>
  <c r="DB232" i="11" s="1"/>
  <c r="AY232" i="11"/>
  <c r="BX232" i="11"/>
  <c r="BY232" i="11" s="1"/>
  <c r="BN522" i="11"/>
  <c r="BO521" i="11"/>
  <c r="BN381" i="11"/>
  <c r="BO380" i="11"/>
  <c r="CW449" i="11"/>
  <c r="BU449" i="11"/>
  <c r="BQ449" i="11"/>
  <c r="AF447" i="11"/>
  <c r="ER447" i="11"/>
  <c r="AG447" i="11" s="1"/>
  <c r="AE448" i="11"/>
  <c r="CY448" i="11"/>
  <c r="EI230" i="11"/>
  <c r="EJ230" i="11" s="1"/>
  <c r="EK230" i="11" s="1"/>
  <c r="EO230" i="11"/>
  <c r="EP230" i="11" s="1"/>
  <c r="EQ230" i="11" s="1"/>
  <c r="CV447" i="11"/>
  <c r="BS447" i="11"/>
  <c r="CW231" i="11"/>
  <c r="BU231" i="11"/>
  <c r="BQ231" i="11"/>
  <c r="AA230" i="11"/>
  <c r="BR230" i="11"/>
  <c r="AF229" i="11"/>
  <c r="ER229" i="11"/>
  <c r="AG229" i="11" s="1"/>
  <c r="BO454" i="11"/>
  <c r="BN455" i="11"/>
  <c r="AV451" i="11"/>
  <c r="AU452" i="11"/>
  <c r="EI448" i="11"/>
  <c r="EJ448" i="11" s="1"/>
  <c r="EK448" i="11" s="1"/>
  <c r="EO448" i="11"/>
  <c r="EP448" i="11" s="1"/>
  <c r="EQ448" i="11" s="1"/>
  <c r="AE230" i="11"/>
  <c r="CY230" i="11"/>
  <c r="AY450" i="11"/>
  <c r="DA450" i="11"/>
  <c r="DB450" i="11" s="1"/>
  <c r="BX450" i="11"/>
  <c r="BY450" i="11" s="1"/>
  <c r="CV229" i="11"/>
  <c r="BS229" i="11"/>
  <c r="BN91" i="11"/>
  <c r="BO90" i="11"/>
  <c r="EO87" i="11" l="1"/>
  <c r="EP87" i="11" s="1"/>
  <c r="EQ87" i="11" s="1"/>
  <c r="EI87" i="11"/>
  <c r="EJ87" i="11" s="1"/>
  <c r="EK87" i="11" s="1"/>
  <c r="EH88" i="11"/>
  <c r="EM88" i="11"/>
  <c r="AD88" i="11" s="1"/>
  <c r="ED88" i="11"/>
  <c r="EN88" i="11"/>
  <c r="ES88" i="11"/>
  <c r="AH88" i="11" s="1"/>
  <c r="AB85" i="11"/>
  <c r="EL85" i="11"/>
  <c r="AC85" i="11" s="1"/>
  <c r="CY87" i="11"/>
  <c r="AF87" i="11" s="1"/>
  <c r="AE87" i="11"/>
  <c r="AY89" i="11"/>
  <c r="BX89" i="11"/>
  <c r="BY89" i="11" s="1"/>
  <c r="DA89" i="11"/>
  <c r="DB89" i="11" s="1"/>
  <c r="CW88" i="11"/>
  <c r="BQ88" i="11"/>
  <c r="BU88" i="11"/>
  <c r="CV86" i="11"/>
  <c r="BS86" i="11"/>
  <c r="AU91" i="11"/>
  <c r="AV90" i="11"/>
  <c r="AA87" i="11"/>
  <c r="BR87" i="11"/>
  <c r="AF86" i="11"/>
  <c r="ER86" i="11"/>
  <c r="AG86" i="11" s="1"/>
  <c r="ER516" i="11"/>
  <c r="AG516" i="11" s="1"/>
  <c r="CY517" i="11"/>
  <c r="AF517" i="11" s="1"/>
  <c r="AE517" i="11"/>
  <c r="EN518" i="11"/>
  <c r="ES518" i="11"/>
  <c r="AH518" i="11" s="1"/>
  <c r="BX519" i="11"/>
  <c r="BY519" i="11" s="1"/>
  <c r="DA519" i="11"/>
  <c r="DB519" i="11" s="1"/>
  <c r="AY519" i="11"/>
  <c r="EO517" i="11"/>
  <c r="EP517" i="11" s="1"/>
  <c r="EQ517" i="11" s="1"/>
  <c r="EI517" i="11"/>
  <c r="EJ517" i="11" s="1"/>
  <c r="EK517" i="11" s="1"/>
  <c r="EH518" i="11"/>
  <c r="EM518" i="11"/>
  <c r="AD518" i="11" s="1"/>
  <c r="ED518" i="11"/>
  <c r="AV520" i="11"/>
  <c r="AU521" i="11"/>
  <c r="BR517" i="11"/>
  <c r="AA517" i="11"/>
  <c r="AB515" i="11"/>
  <c r="EL515" i="11"/>
  <c r="AC515" i="11" s="1"/>
  <c r="CW518" i="11"/>
  <c r="BU518" i="11"/>
  <c r="BQ518" i="11"/>
  <c r="CV516" i="11"/>
  <c r="BS516" i="11"/>
  <c r="EM302" i="11"/>
  <c r="AD302" i="11" s="1"/>
  <c r="EH302" i="11"/>
  <c r="ED302" i="11"/>
  <c r="AF300" i="11"/>
  <c r="ER300" i="11"/>
  <c r="AG300" i="11" s="1"/>
  <c r="EL299" i="11"/>
  <c r="AC299" i="11" s="1"/>
  <c r="AB299" i="11"/>
  <c r="BR301" i="11"/>
  <c r="AA301" i="11"/>
  <c r="EI301" i="11"/>
  <c r="EJ301" i="11" s="1"/>
  <c r="EK301" i="11" s="1"/>
  <c r="EO301" i="11"/>
  <c r="EP301" i="11" s="1"/>
  <c r="EQ301" i="11" s="1"/>
  <c r="AU305" i="11"/>
  <c r="AV304" i="11"/>
  <c r="DA303" i="11"/>
  <c r="DB303" i="11" s="1"/>
  <c r="AY303" i="11"/>
  <c r="BX303" i="11"/>
  <c r="BY303" i="11" s="1"/>
  <c r="ES302" i="11"/>
  <c r="AH302" i="11" s="1"/>
  <c r="EN302" i="11"/>
  <c r="CV300" i="11"/>
  <c r="BS300" i="11"/>
  <c r="AE301" i="11"/>
  <c r="CY301" i="11"/>
  <c r="BQ302" i="11"/>
  <c r="BU302" i="11"/>
  <c r="CW302" i="11"/>
  <c r="BN163" i="11"/>
  <c r="BO162" i="11"/>
  <c r="AB371" i="11"/>
  <c r="EL371" i="11"/>
  <c r="AC371" i="11" s="1"/>
  <c r="ER156" i="11"/>
  <c r="AG156" i="11" s="1"/>
  <c r="AF156" i="11"/>
  <c r="AB155" i="11"/>
  <c r="EL155" i="11"/>
  <c r="AC155" i="11" s="1"/>
  <c r="AA373" i="11"/>
  <c r="BR373" i="11"/>
  <c r="AU161" i="11"/>
  <c r="AV160" i="11"/>
  <c r="CW374" i="11"/>
  <c r="BQ374" i="11"/>
  <c r="BU374" i="11"/>
  <c r="EO157" i="11"/>
  <c r="EP157" i="11" s="1"/>
  <c r="EQ157" i="11" s="1"/>
  <c r="EI157" i="11"/>
  <c r="EJ157" i="11" s="1"/>
  <c r="EK157" i="11" s="1"/>
  <c r="CW158" i="11"/>
  <c r="BQ158" i="11"/>
  <c r="BU158" i="11"/>
  <c r="DA375" i="11"/>
  <c r="DB375" i="11" s="1"/>
  <c r="BX375" i="11"/>
  <c r="BY375" i="11" s="1"/>
  <c r="AY375" i="11"/>
  <c r="AE373" i="11"/>
  <c r="CY373" i="11"/>
  <c r="EN374" i="11"/>
  <c r="ES374" i="11"/>
  <c r="AH374" i="11" s="1"/>
  <c r="AA157" i="11"/>
  <c r="BR157" i="11"/>
  <c r="ED158" i="11"/>
  <c r="EM158" i="11"/>
  <c r="AD158" i="11" s="1"/>
  <c r="EH158" i="11"/>
  <c r="AU377" i="11"/>
  <c r="AV376" i="11"/>
  <c r="AE157" i="11"/>
  <c r="CY157" i="11"/>
  <c r="CV372" i="11"/>
  <c r="BS372" i="11"/>
  <c r="EI373" i="11"/>
  <c r="EJ373" i="11" s="1"/>
  <c r="EK373" i="11" s="1"/>
  <c r="EO373" i="11"/>
  <c r="EP373" i="11" s="1"/>
  <c r="EQ373" i="11" s="1"/>
  <c r="CV156" i="11"/>
  <c r="BS156" i="11"/>
  <c r="EN158" i="11"/>
  <c r="ES158" i="11"/>
  <c r="AH158" i="11" s="1"/>
  <c r="BX159" i="11"/>
  <c r="BY159" i="11" s="1"/>
  <c r="AY159" i="11"/>
  <c r="DA159" i="11"/>
  <c r="DB159" i="11" s="1"/>
  <c r="EM374" i="11"/>
  <c r="AD374" i="11" s="1"/>
  <c r="EH374" i="11"/>
  <c r="ED374" i="11"/>
  <c r="AF372" i="11"/>
  <c r="ER372" i="11"/>
  <c r="AG372" i="11" s="1"/>
  <c r="BO306" i="11"/>
  <c r="BN307" i="11"/>
  <c r="EM450" i="11"/>
  <c r="AD450" i="11" s="1"/>
  <c r="EH450" i="11"/>
  <c r="ED450" i="11"/>
  <c r="ES450" i="11"/>
  <c r="AH450" i="11" s="1"/>
  <c r="EN450" i="11"/>
  <c r="AF230" i="11"/>
  <c r="ER230" i="11"/>
  <c r="AG230" i="11" s="1"/>
  <c r="DA451" i="11"/>
  <c r="DB451" i="11" s="1"/>
  <c r="AY451" i="11"/>
  <c r="BX451" i="11"/>
  <c r="BY451" i="11" s="1"/>
  <c r="EN232" i="11"/>
  <c r="ES232" i="11"/>
  <c r="AH232" i="11" s="1"/>
  <c r="BO236" i="11"/>
  <c r="BN237" i="11"/>
  <c r="AU235" i="11"/>
  <c r="AV234" i="11"/>
  <c r="EO231" i="11"/>
  <c r="EP231" i="11" s="1"/>
  <c r="EQ231" i="11" s="1"/>
  <c r="EI231" i="11"/>
  <c r="EJ231" i="11" s="1"/>
  <c r="EK231" i="11" s="1"/>
  <c r="BO455" i="11"/>
  <c r="BN456" i="11"/>
  <c r="BO456" i="11" s="1"/>
  <c r="AE231" i="11"/>
  <c r="CY231" i="11"/>
  <c r="AA449" i="11"/>
  <c r="BR449" i="11"/>
  <c r="BN523" i="11"/>
  <c r="BO522" i="11"/>
  <c r="CV448" i="11"/>
  <c r="BS448" i="11"/>
  <c r="AB229" i="11"/>
  <c r="EL229" i="11"/>
  <c r="AC229" i="11" s="1"/>
  <c r="AF448" i="11"/>
  <c r="ER448" i="11"/>
  <c r="AG448" i="11" s="1"/>
  <c r="ED232" i="11"/>
  <c r="EM232" i="11"/>
  <c r="AD232" i="11" s="1"/>
  <c r="EH232" i="11"/>
  <c r="EO449" i="11"/>
  <c r="EP449" i="11" s="1"/>
  <c r="EQ449" i="11" s="1"/>
  <c r="EI449" i="11"/>
  <c r="EJ449" i="11" s="1"/>
  <c r="EK449" i="11" s="1"/>
  <c r="BQ450" i="11"/>
  <c r="CW450" i="11"/>
  <c r="BU450" i="11"/>
  <c r="AV452" i="11"/>
  <c r="AU453" i="11"/>
  <c r="CV230" i="11"/>
  <c r="BS230" i="11"/>
  <c r="AA231" i="11"/>
  <c r="BR231" i="11"/>
  <c r="AB447" i="11"/>
  <c r="EL447" i="11"/>
  <c r="AC447" i="11" s="1"/>
  <c r="AE449" i="11"/>
  <c r="CY449" i="11"/>
  <c r="BO381" i="11"/>
  <c r="BN382" i="11"/>
  <c r="CW232" i="11"/>
  <c r="BQ232" i="11"/>
  <c r="BU232" i="11"/>
  <c r="AY233" i="11"/>
  <c r="DA233" i="11"/>
  <c r="DB233" i="11" s="1"/>
  <c r="BX233" i="11"/>
  <c r="BY233" i="11" s="1"/>
  <c r="BN92" i="11"/>
  <c r="BO91" i="11"/>
  <c r="AE88" i="11" l="1"/>
  <c r="CY88" i="11"/>
  <c r="AF88" i="11" s="1"/>
  <c r="ES89" i="11"/>
  <c r="AH89" i="11" s="1"/>
  <c r="EN89" i="11"/>
  <c r="AA88" i="11"/>
  <c r="BR88" i="11"/>
  <c r="EI88" i="11"/>
  <c r="EJ88" i="11" s="1"/>
  <c r="EK88" i="11" s="1"/>
  <c r="EO88" i="11"/>
  <c r="EP88" i="11" s="1"/>
  <c r="EQ88" i="11" s="1"/>
  <c r="AB86" i="11"/>
  <c r="EL86" i="11"/>
  <c r="AC86" i="11" s="1"/>
  <c r="ED89" i="11"/>
  <c r="EM89" i="11"/>
  <c r="AD89" i="11" s="1"/>
  <c r="EH89" i="11"/>
  <c r="AV91" i="11"/>
  <c r="AU92" i="11"/>
  <c r="CV87" i="11"/>
  <c r="BS87" i="11"/>
  <c r="AY90" i="11"/>
  <c r="BX90" i="11"/>
  <c r="BY90" i="11" s="1"/>
  <c r="DA90" i="11"/>
  <c r="DB90" i="11" s="1"/>
  <c r="CW89" i="11"/>
  <c r="BQ89" i="11"/>
  <c r="BU89" i="11"/>
  <c r="ER87" i="11"/>
  <c r="AG87" i="11" s="1"/>
  <c r="EN519" i="11"/>
  <c r="ES519" i="11"/>
  <c r="AH519" i="11" s="1"/>
  <c r="AB516" i="11"/>
  <c r="EL516" i="11"/>
  <c r="AC516" i="11" s="1"/>
  <c r="EM519" i="11"/>
  <c r="AD519" i="11" s="1"/>
  <c r="ED519" i="11"/>
  <c r="EH519" i="11"/>
  <c r="BS517" i="11"/>
  <c r="CV517" i="11"/>
  <c r="AY520" i="11"/>
  <c r="DA520" i="11"/>
  <c r="DB520" i="11" s="1"/>
  <c r="BX520" i="11"/>
  <c r="BY520" i="11" s="1"/>
  <c r="ER517" i="11"/>
  <c r="AG517" i="11" s="1"/>
  <c r="AE518" i="11"/>
  <c r="CY518" i="11"/>
  <c r="AF518" i="11" s="1"/>
  <c r="AA518" i="11"/>
  <c r="BR518" i="11"/>
  <c r="AV521" i="11"/>
  <c r="AU522" i="11"/>
  <c r="EI518" i="11"/>
  <c r="EJ518" i="11" s="1"/>
  <c r="EK518" i="11" s="1"/>
  <c r="EO518" i="11"/>
  <c r="EP518" i="11" s="1"/>
  <c r="EQ518" i="11" s="1"/>
  <c r="CW519" i="11"/>
  <c r="BU519" i="11"/>
  <c r="BQ519" i="11"/>
  <c r="AA302" i="11"/>
  <c r="BR302" i="11"/>
  <c r="BS301" i="11"/>
  <c r="CV301" i="11"/>
  <c r="AF301" i="11"/>
  <c r="ER301" i="11"/>
  <c r="AG301" i="11" s="1"/>
  <c r="AB300" i="11"/>
  <c r="EL300" i="11"/>
  <c r="AC300" i="11" s="1"/>
  <c r="AE302" i="11"/>
  <c r="CY302" i="11"/>
  <c r="ES303" i="11"/>
  <c r="AH303" i="11" s="1"/>
  <c r="EN303" i="11"/>
  <c r="AY304" i="11"/>
  <c r="DA304" i="11"/>
  <c r="DB304" i="11" s="1"/>
  <c r="BX304" i="11"/>
  <c r="BY304" i="11" s="1"/>
  <c r="ED303" i="11"/>
  <c r="EH303" i="11"/>
  <c r="EM303" i="11"/>
  <c r="AD303" i="11" s="1"/>
  <c r="CW303" i="11"/>
  <c r="BQ303" i="11"/>
  <c r="BU303" i="11"/>
  <c r="AU306" i="11"/>
  <c r="AV305" i="11"/>
  <c r="EO302" i="11"/>
  <c r="EP302" i="11" s="1"/>
  <c r="EQ302" i="11" s="1"/>
  <c r="EI302" i="11"/>
  <c r="EJ302" i="11" s="1"/>
  <c r="EK302" i="11" s="1"/>
  <c r="BN164" i="11"/>
  <c r="BO163" i="11"/>
  <c r="ES159" i="11"/>
  <c r="AH159" i="11" s="1"/>
  <c r="EN159" i="11"/>
  <c r="AV377" i="11"/>
  <c r="AU378" i="11"/>
  <c r="BX160" i="11"/>
  <c r="BY160" i="11" s="1"/>
  <c r="AY160" i="11"/>
  <c r="DA160" i="11"/>
  <c r="DB160" i="11" s="1"/>
  <c r="BU159" i="11"/>
  <c r="CW159" i="11"/>
  <c r="BQ159" i="11"/>
  <c r="BS157" i="11"/>
  <c r="CV157" i="11"/>
  <c r="BU375" i="11"/>
  <c r="CW375" i="11"/>
  <c r="BQ375" i="11"/>
  <c r="AA158" i="11"/>
  <c r="BR158" i="11"/>
  <c r="AA374" i="11"/>
  <c r="BR374" i="11"/>
  <c r="AV161" i="11"/>
  <c r="AU162" i="11"/>
  <c r="EI374" i="11"/>
  <c r="EJ374" i="11" s="1"/>
  <c r="EK374" i="11" s="1"/>
  <c r="EO374" i="11"/>
  <c r="EP374" i="11" s="1"/>
  <c r="EQ374" i="11" s="1"/>
  <c r="EH159" i="11"/>
  <c r="EM159" i="11"/>
  <c r="AD159" i="11" s="1"/>
  <c r="ED159" i="11"/>
  <c r="AB156" i="11"/>
  <c r="EL156" i="11"/>
  <c r="AC156" i="11" s="1"/>
  <c r="AB372" i="11"/>
  <c r="EL372" i="11"/>
  <c r="AC372" i="11" s="1"/>
  <c r="AF157" i="11"/>
  <c r="ER157" i="11"/>
  <c r="AG157" i="11" s="1"/>
  <c r="EO158" i="11"/>
  <c r="EP158" i="11" s="1"/>
  <c r="EQ158" i="11" s="1"/>
  <c r="EI158" i="11"/>
  <c r="EJ158" i="11" s="1"/>
  <c r="EK158" i="11" s="1"/>
  <c r="EH375" i="11"/>
  <c r="EM375" i="11"/>
  <c r="AD375" i="11" s="1"/>
  <c r="ED375" i="11"/>
  <c r="AE158" i="11"/>
  <c r="CY158" i="11"/>
  <c r="AE374" i="11"/>
  <c r="CY374" i="11"/>
  <c r="CV373" i="11"/>
  <c r="BS373" i="11"/>
  <c r="BX376" i="11"/>
  <c r="BY376" i="11" s="1"/>
  <c r="AY376" i="11"/>
  <c r="DA376" i="11"/>
  <c r="DB376" i="11" s="1"/>
  <c r="AF373" i="11"/>
  <c r="ER373" i="11"/>
  <c r="AG373" i="11" s="1"/>
  <c r="EN375" i="11"/>
  <c r="ES375" i="11"/>
  <c r="AH375" i="11" s="1"/>
  <c r="BO307" i="11"/>
  <c r="BN308" i="11"/>
  <c r="ES451" i="11"/>
  <c r="AH451" i="11" s="1"/>
  <c r="EN451" i="11"/>
  <c r="EM233" i="11"/>
  <c r="AD233" i="11" s="1"/>
  <c r="ED233" i="11"/>
  <c r="EH233" i="11"/>
  <c r="BO382" i="11"/>
  <c r="BN383" i="11"/>
  <c r="CV231" i="11"/>
  <c r="BS231" i="11"/>
  <c r="AB230" i="11"/>
  <c r="EL230" i="11"/>
  <c r="AC230" i="11" s="1"/>
  <c r="BX452" i="11"/>
  <c r="BY452" i="11" s="1"/>
  <c r="AY452" i="11"/>
  <c r="DA452" i="11"/>
  <c r="DB452" i="11" s="1"/>
  <c r="AE450" i="11"/>
  <c r="CY450" i="11"/>
  <c r="EO232" i="11"/>
  <c r="EP232" i="11" s="1"/>
  <c r="EQ232" i="11" s="1"/>
  <c r="EI232" i="11"/>
  <c r="EJ232" i="11" s="1"/>
  <c r="EK232" i="11" s="1"/>
  <c r="BN524" i="11"/>
  <c r="BO523" i="11"/>
  <c r="AU236" i="11"/>
  <c r="AV235" i="11"/>
  <c r="BO237" i="11"/>
  <c r="BN238" i="11"/>
  <c r="BQ451" i="11"/>
  <c r="BU451" i="11"/>
  <c r="CW451" i="11"/>
  <c r="EN233" i="11"/>
  <c r="ES233" i="11"/>
  <c r="AH233" i="11" s="1"/>
  <c r="AA450" i="11"/>
  <c r="BR450" i="11"/>
  <c r="AB448" i="11"/>
  <c r="EL448" i="11"/>
  <c r="AC448" i="11" s="1"/>
  <c r="CV449" i="11"/>
  <c r="BS449" i="11"/>
  <c r="EO450" i="11"/>
  <c r="EP450" i="11" s="1"/>
  <c r="EQ450" i="11" s="1"/>
  <c r="EI450" i="11"/>
  <c r="EJ450" i="11" s="1"/>
  <c r="EK450" i="11" s="1"/>
  <c r="CW233" i="11"/>
  <c r="BU233" i="11"/>
  <c r="BQ233" i="11"/>
  <c r="AA232" i="11"/>
  <c r="BR232" i="11"/>
  <c r="AF449" i="11"/>
  <c r="ER449" i="11"/>
  <c r="AG449" i="11" s="1"/>
  <c r="AE232" i="11"/>
  <c r="CY232" i="11"/>
  <c r="AV453" i="11"/>
  <c r="AU454" i="11"/>
  <c r="AF231" i="11"/>
  <c r="ER231" i="11"/>
  <c r="AG231" i="11" s="1"/>
  <c r="AY234" i="11"/>
  <c r="BX234" i="11"/>
  <c r="BY234" i="11" s="1"/>
  <c r="DA234" i="11"/>
  <c r="DB234" i="11" s="1"/>
  <c r="EH451" i="11"/>
  <c r="EM451" i="11"/>
  <c r="AD451" i="11" s="1"/>
  <c r="ED451" i="11"/>
  <c r="BN93" i="11"/>
  <c r="BO92" i="11"/>
  <c r="ER88" i="11" l="1"/>
  <c r="AG88" i="11" s="1"/>
  <c r="AU93" i="11"/>
  <c r="AV92" i="11"/>
  <c r="AA89" i="11"/>
  <c r="BR89" i="11"/>
  <c r="AY91" i="11"/>
  <c r="BX91" i="11"/>
  <c r="BY91" i="11" s="1"/>
  <c r="DA91" i="11"/>
  <c r="DB91" i="11" s="1"/>
  <c r="BS88" i="11"/>
  <c r="CV88" i="11"/>
  <c r="EM90" i="11"/>
  <c r="AD90" i="11" s="1"/>
  <c r="ED90" i="11"/>
  <c r="EH90" i="11"/>
  <c r="EI89" i="11"/>
  <c r="EJ89" i="11" s="1"/>
  <c r="EK89" i="11" s="1"/>
  <c r="EO89" i="11"/>
  <c r="EP89" i="11" s="1"/>
  <c r="EQ89" i="11" s="1"/>
  <c r="AE89" i="11"/>
  <c r="CY89" i="11"/>
  <c r="AF89" i="11" s="1"/>
  <c r="CW90" i="11"/>
  <c r="BQ90" i="11"/>
  <c r="BU90" i="11"/>
  <c r="EN90" i="11"/>
  <c r="ES90" i="11"/>
  <c r="AH90" i="11" s="1"/>
  <c r="AB87" i="11"/>
  <c r="EL87" i="11"/>
  <c r="AC87" i="11" s="1"/>
  <c r="ER518" i="11"/>
  <c r="AG518" i="11" s="1"/>
  <c r="CV518" i="11"/>
  <c r="BS518" i="11"/>
  <c r="AA519" i="11"/>
  <c r="BR519" i="11"/>
  <c r="EI519" i="11"/>
  <c r="EJ519" i="11" s="1"/>
  <c r="EK519" i="11" s="1"/>
  <c r="EO519" i="11"/>
  <c r="EP519" i="11" s="1"/>
  <c r="EQ519" i="11" s="1"/>
  <c r="BX521" i="11"/>
  <c r="BY521" i="11" s="1"/>
  <c r="DA521" i="11"/>
  <c r="DB521" i="11" s="1"/>
  <c r="AY521" i="11"/>
  <c r="EN520" i="11"/>
  <c r="ES520" i="11"/>
  <c r="AH520" i="11" s="1"/>
  <c r="CY519" i="11"/>
  <c r="AF519" i="11" s="1"/>
  <c r="AE519" i="11"/>
  <c r="AU523" i="11"/>
  <c r="AV522" i="11"/>
  <c r="CW520" i="11"/>
  <c r="BU520" i="11"/>
  <c r="BQ520" i="11"/>
  <c r="AB517" i="11"/>
  <c r="EL517" i="11"/>
  <c r="AC517" i="11" s="1"/>
  <c r="EM520" i="11"/>
  <c r="AD520" i="11" s="1"/>
  <c r="EH520" i="11"/>
  <c r="ED520" i="11"/>
  <c r="ES304" i="11"/>
  <c r="AH304" i="11" s="1"/>
  <c r="EN304" i="11"/>
  <c r="AB301" i="11"/>
  <c r="EL301" i="11"/>
  <c r="AC301" i="11" s="1"/>
  <c r="CW304" i="11"/>
  <c r="BQ304" i="11"/>
  <c r="BU304" i="11"/>
  <c r="AF302" i="11"/>
  <c r="ER302" i="11"/>
  <c r="AG302" i="11" s="1"/>
  <c r="EI303" i="11"/>
  <c r="EJ303" i="11" s="1"/>
  <c r="EK303" i="11" s="1"/>
  <c r="EO303" i="11"/>
  <c r="EP303" i="11" s="1"/>
  <c r="EQ303" i="11" s="1"/>
  <c r="CY303" i="11"/>
  <c r="AE303" i="11"/>
  <c r="AY305" i="11"/>
  <c r="BX305" i="11"/>
  <c r="BY305" i="11" s="1"/>
  <c r="DA305" i="11"/>
  <c r="DB305" i="11" s="1"/>
  <c r="CV302" i="11"/>
  <c r="BS302" i="11"/>
  <c r="AA303" i="11"/>
  <c r="BR303" i="11"/>
  <c r="AV306" i="11"/>
  <c r="AU307" i="11"/>
  <c r="EM304" i="11"/>
  <c r="AD304" i="11" s="1"/>
  <c r="EH304" i="11"/>
  <c r="ED304" i="11"/>
  <c r="BO164" i="11"/>
  <c r="BN165" i="11"/>
  <c r="EN376" i="11"/>
  <c r="ES376" i="11"/>
  <c r="AH376" i="11" s="1"/>
  <c r="AY161" i="11"/>
  <c r="DA161" i="11"/>
  <c r="DB161" i="11" s="1"/>
  <c r="BX161" i="11"/>
  <c r="BY161" i="11" s="1"/>
  <c r="CV158" i="11"/>
  <c r="BS158" i="11"/>
  <c r="AA375" i="11"/>
  <c r="BR375" i="11"/>
  <c r="AB157" i="11"/>
  <c r="EL157" i="11"/>
  <c r="AC157" i="11" s="1"/>
  <c r="AY377" i="11"/>
  <c r="BX377" i="11"/>
  <c r="BY377" i="11" s="1"/>
  <c r="DA377" i="11"/>
  <c r="DB377" i="11" s="1"/>
  <c r="BQ376" i="11"/>
  <c r="CW376" i="11"/>
  <c r="BU376" i="11"/>
  <c r="EL373" i="11"/>
  <c r="AC373" i="11" s="1"/>
  <c r="AB373" i="11"/>
  <c r="AF374" i="11"/>
  <c r="ER374" i="11"/>
  <c r="AG374" i="11" s="1"/>
  <c r="AF158" i="11"/>
  <c r="ER158" i="11"/>
  <c r="AG158" i="11" s="1"/>
  <c r="CV374" i="11"/>
  <c r="BS374" i="11"/>
  <c r="CY375" i="11"/>
  <c r="AE375" i="11"/>
  <c r="AA159" i="11"/>
  <c r="BR159" i="11"/>
  <c r="ES160" i="11"/>
  <c r="AH160" i="11" s="1"/>
  <c r="EN160" i="11"/>
  <c r="ED376" i="11"/>
  <c r="EH376" i="11"/>
  <c r="EM376" i="11"/>
  <c r="AD376" i="11" s="1"/>
  <c r="CY159" i="11"/>
  <c r="AE159" i="11"/>
  <c r="CW160" i="11"/>
  <c r="BQ160" i="11"/>
  <c r="BU160" i="11"/>
  <c r="EI375" i="11"/>
  <c r="EJ375" i="11" s="1"/>
  <c r="EK375" i="11" s="1"/>
  <c r="EO375" i="11"/>
  <c r="EP375" i="11" s="1"/>
  <c r="EQ375" i="11" s="1"/>
  <c r="EO159" i="11"/>
  <c r="EP159" i="11" s="1"/>
  <c r="EQ159" i="11" s="1"/>
  <c r="EI159" i="11"/>
  <c r="EJ159" i="11" s="1"/>
  <c r="EK159" i="11" s="1"/>
  <c r="AV162" i="11"/>
  <c r="AU163" i="11"/>
  <c r="ED160" i="11"/>
  <c r="EH160" i="11"/>
  <c r="EM160" i="11"/>
  <c r="AD160" i="11" s="1"/>
  <c r="AV378" i="11"/>
  <c r="AU379" i="11"/>
  <c r="BO308" i="11"/>
  <c r="BN309" i="11"/>
  <c r="CW234" i="11"/>
  <c r="BU234" i="11"/>
  <c r="BQ234" i="11"/>
  <c r="DA453" i="11"/>
  <c r="DB453" i="11" s="1"/>
  <c r="BX453" i="11"/>
  <c r="BY453" i="11" s="1"/>
  <c r="AY453" i="11"/>
  <c r="AA233" i="11"/>
  <c r="BR233" i="11"/>
  <c r="AA451" i="11"/>
  <c r="BR451" i="11"/>
  <c r="BO524" i="11"/>
  <c r="BN525" i="11"/>
  <c r="BO383" i="11"/>
  <c r="BN384" i="11"/>
  <c r="BO384" i="11" s="1"/>
  <c r="AF232" i="11"/>
  <c r="ER232" i="11"/>
  <c r="AG232" i="11" s="1"/>
  <c r="BX235" i="11"/>
  <c r="BY235" i="11" s="1"/>
  <c r="DA235" i="11"/>
  <c r="DB235" i="11" s="1"/>
  <c r="AY235" i="11"/>
  <c r="ES452" i="11"/>
  <c r="AH452" i="11" s="1"/>
  <c r="EN452" i="11"/>
  <c r="EI233" i="11"/>
  <c r="EJ233" i="11" s="1"/>
  <c r="EK233" i="11" s="1"/>
  <c r="EO233" i="11"/>
  <c r="EP233" i="11" s="1"/>
  <c r="EQ233" i="11" s="1"/>
  <c r="EN234" i="11"/>
  <c r="ES234" i="11"/>
  <c r="AH234" i="11" s="1"/>
  <c r="CV232" i="11"/>
  <c r="BS232" i="11"/>
  <c r="AE233" i="11"/>
  <c r="CY233" i="11"/>
  <c r="BS450" i="11"/>
  <c r="CV450" i="11"/>
  <c r="AE451" i="11"/>
  <c r="CY451" i="11"/>
  <c r="AF451" i="11" s="1"/>
  <c r="AV236" i="11"/>
  <c r="AU237" i="11"/>
  <c r="BQ452" i="11"/>
  <c r="CW452" i="11"/>
  <c r="BU452" i="11"/>
  <c r="AB231" i="11"/>
  <c r="EL231" i="11"/>
  <c r="AC231" i="11" s="1"/>
  <c r="EI451" i="11"/>
  <c r="EJ451" i="11" s="1"/>
  <c r="EK451" i="11" s="1"/>
  <c r="EO451" i="11"/>
  <c r="EP451" i="11" s="1"/>
  <c r="EQ451" i="11" s="1"/>
  <c r="ED234" i="11"/>
  <c r="EH234" i="11"/>
  <c r="EM234" i="11"/>
  <c r="AD234" i="11" s="1"/>
  <c r="AV454" i="11"/>
  <c r="AU455" i="11"/>
  <c r="AB449" i="11"/>
  <c r="EL449" i="11"/>
  <c r="AC449" i="11" s="1"/>
  <c r="BN239" i="11"/>
  <c r="BO238" i="11"/>
  <c r="AF450" i="11"/>
  <c r="ER450" i="11"/>
  <c r="AG450" i="11" s="1"/>
  <c r="EM452" i="11"/>
  <c r="AD452" i="11" s="1"/>
  <c r="EH452" i="11"/>
  <c r="ED452" i="11"/>
  <c r="BN94" i="11"/>
  <c r="BO93" i="11"/>
  <c r="AB88" i="11" l="1"/>
  <c r="EL88" i="11"/>
  <c r="AC88" i="11" s="1"/>
  <c r="ES91" i="11"/>
  <c r="AH91" i="11" s="1"/>
  <c r="EN91" i="11"/>
  <c r="ER89" i="11"/>
  <c r="AG89" i="11" s="1"/>
  <c r="EH91" i="11"/>
  <c r="ED91" i="11"/>
  <c r="EM91" i="11"/>
  <c r="AD91" i="11" s="1"/>
  <c r="BS89" i="11"/>
  <c r="CV89" i="11"/>
  <c r="EO90" i="11"/>
  <c r="EP90" i="11" s="1"/>
  <c r="EQ90" i="11" s="1"/>
  <c r="EI90" i="11"/>
  <c r="EJ90" i="11" s="1"/>
  <c r="EK90" i="11" s="1"/>
  <c r="CW91" i="11"/>
  <c r="BQ91" i="11"/>
  <c r="BU91" i="11"/>
  <c r="AA90" i="11"/>
  <c r="BR90" i="11"/>
  <c r="BX92" i="11"/>
  <c r="BY92" i="11" s="1"/>
  <c r="DA92" i="11"/>
  <c r="DB92" i="11" s="1"/>
  <c r="AY92" i="11"/>
  <c r="AE90" i="11"/>
  <c r="CY90" i="11"/>
  <c r="AF90" i="11" s="1"/>
  <c r="AV93" i="11"/>
  <c r="AU94" i="11"/>
  <c r="AV523" i="11"/>
  <c r="AU524" i="11"/>
  <c r="CW521" i="11"/>
  <c r="BU521" i="11"/>
  <c r="BQ521" i="11"/>
  <c r="EN521" i="11"/>
  <c r="ES521" i="11"/>
  <c r="AH521" i="11" s="1"/>
  <c r="EM521" i="11"/>
  <c r="AD521" i="11" s="1"/>
  <c r="EH521" i="11"/>
  <c r="ED521" i="11"/>
  <c r="ER519" i="11"/>
  <c r="AG519" i="11" s="1"/>
  <c r="AA520" i="11"/>
  <c r="BR520" i="11"/>
  <c r="EO520" i="11"/>
  <c r="EP520" i="11" s="1"/>
  <c r="EQ520" i="11" s="1"/>
  <c r="EI520" i="11"/>
  <c r="EJ520" i="11" s="1"/>
  <c r="EK520" i="11" s="1"/>
  <c r="EL518" i="11"/>
  <c r="AC518" i="11" s="1"/>
  <c r="AB518" i="11"/>
  <c r="CV519" i="11"/>
  <c r="BS519" i="11"/>
  <c r="CY520" i="11"/>
  <c r="AF520" i="11" s="1"/>
  <c r="AE520" i="11"/>
  <c r="AY522" i="11"/>
  <c r="DA522" i="11"/>
  <c r="DB522" i="11" s="1"/>
  <c r="BX522" i="11"/>
  <c r="BY522" i="11" s="1"/>
  <c r="AB302" i="11"/>
  <c r="EL302" i="11"/>
  <c r="AC302" i="11" s="1"/>
  <c r="AF303" i="11"/>
  <c r="ER303" i="11"/>
  <c r="AG303" i="11" s="1"/>
  <c r="CY304" i="11"/>
  <c r="AE304" i="11"/>
  <c r="EN305" i="11"/>
  <c r="ES305" i="11"/>
  <c r="AH305" i="11" s="1"/>
  <c r="EM305" i="11"/>
  <c r="AD305" i="11" s="1"/>
  <c r="ED305" i="11"/>
  <c r="EH305" i="11"/>
  <c r="BQ305" i="11"/>
  <c r="BU305" i="11"/>
  <c r="CW305" i="11"/>
  <c r="BX306" i="11"/>
  <c r="BY306" i="11" s="1"/>
  <c r="AY306" i="11"/>
  <c r="DA306" i="11"/>
  <c r="DB306" i="11" s="1"/>
  <c r="EI304" i="11"/>
  <c r="EJ304" i="11" s="1"/>
  <c r="EK304" i="11" s="1"/>
  <c r="EO304" i="11"/>
  <c r="EP304" i="11" s="1"/>
  <c r="EQ304" i="11" s="1"/>
  <c r="CV303" i="11"/>
  <c r="BS303" i="11"/>
  <c r="AV307" i="11"/>
  <c r="AU308" i="11"/>
  <c r="AA304" i="11"/>
  <c r="BR304" i="11"/>
  <c r="BO165" i="11"/>
  <c r="BN166" i="11"/>
  <c r="EN161" i="11"/>
  <c r="ES161" i="11"/>
  <c r="AH161" i="11" s="1"/>
  <c r="AY378" i="11"/>
  <c r="BX378" i="11"/>
  <c r="BY378" i="11" s="1"/>
  <c r="DA378" i="11"/>
  <c r="DB378" i="11" s="1"/>
  <c r="AU164" i="11"/>
  <c r="AV163" i="11"/>
  <c r="EI376" i="11"/>
  <c r="EJ376" i="11" s="1"/>
  <c r="EK376" i="11" s="1"/>
  <c r="EO376" i="11"/>
  <c r="EP376" i="11" s="1"/>
  <c r="EQ376" i="11" s="1"/>
  <c r="AB374" i="11"/>
  <c r="EL374" i="11"/>
  <c r="AC374" i="11" s="1"/>
  <c r="ES377" i="11"/>
  <c r="AH377" i="11" s="1"/>
  <c r="EN377" i="11"/>
  <c r="BX162" i="11"/>
  <c r="BY162" i="11" s="1"/>
  <c r="AY162" i="11"/>
  <c r="DA162" i="11"/>
  <c r="DB162" i="11" s="1"/>
  <c r="AF159" i="11"/>
  <c r="ER159" i="11"/>
  <c r="AG159" i="11" s="1"/>
  <c r="ED377" i="11"/>
  <c r="EM377" i="11"/>
  <c r="AD377" i="11" s="1"/>
  <c r="EH377" i="11"/>
  <c r="CV375" i="11"/>
  <c r="BS375" i="11"/>
  <c r="EH161" i="11"/>
  <c r="EM161" i="11"/>
  <c r="AD161" i="11" s="1"/>
  <c r="ED161" i="11"/>
  <c r="EI160" i="11"/>
  <c r="EJ160" i="11" s="1"/>
  <c r="EK160" i="11" s="1"/>
  <c r="EO160" i="11"/>
  <c r="EP160" i="11" s="1"/>
  <c r="EQ160" i="11" s="1"/>
  <c r="BR160" i="11"/>
  <c r="AA160" i="11"/>
  <c r="CV159" i="11"/>
  <c r="BS159" i="11"/>
  <c r="CY376" i="11"/>
  <c r="AE376" i="11"/>
  <c r="CW377" i="11"/>
  <c r="BQ377" i="11"/>
  <c r="BU377" i="11"/>
  <c r="AU380" i="11"/>
  <c r="AV379" i="11"/>
  <c r="CY160" i="11"/>
  <c r="AE160" i="11"/>
  <c r="AF375" i="11"/>
  <c r="ER375" i="11"/>
  <c r="AG375" i="11" s="1"/>
  <c r="BR376" i="11"/>
  <c r="AA376" i="11"/>
  <c r="AB158" i="11"/>
  <c r="EL158" i="11"/>
  <c r="AC158" i="11" s="1"/>
  <c r="BU161" i="11"/>
  <c r="BQ161" i="11"/>
  <c r="CW161" i="11"/>
  <c r="ER451" i="11"/>
  <c r="AG451" i="11" s="1"/>
  <c r="BO309" i="11"/>
  <c r="BN310" i="11"/>
  <c r="EN453" i="11"/>
  <c r="ES453" i="11"/>
  <c r="AH453" i="11" s="1"/>
  <c r="EI452" i="11"/>
  <c r="EJ452" i="11" s="1"/>
  <c r="EK452" i="11" s="1"/>
  <c r="EO452" i="11"/>
  <c r="BO239" i="11"/>
  <c r="BN240" i="11"/>
  <c r="BO240" i="11" s="1"/>
  <c r="DA236" i="11"/>
  <c r="DB236" i="11" s="1"/>
  <c r="AY236" i="11"/>
  <c r="BX236" i="11"/>
  <c r="BY236" i="11" s="1"/>
  <c r="AF233" i="11"/>
  <c r="ER233" i="11"/>
  <c r="AG233" i="11" s="1"/>
  <c r="EN235" i="11"/>
  <c r="ES235" i="11"/>
  <c r="AH235" i="11" s="1"/>
  <c r="CV451" i="11"/>
  <c r="BS451" i="11"/>
  <c r="AA234" i="11"/>
  <c r="BR234" i="11"/>
  <c r="AB450" i="11"/>
  <c r="EL450" i="11"/>
  <c r="AC450" i="11" s="1"/>
  <c r="ED235" i="11"/>
  <c r="EH235" i="11"/>
  <c r="EM235" i="11"/>
  <c r="AD235" i="11" s="1"/>
  <c r="CV233" i="11"/>
  <c r="BS233" i="11"/>
  <c r="EM453" i="11"/>
  <c r="AD453" i="11" s="1"/>
  <c r="ED453" i="11"/>
  <c r="EH453" i="11"/>
  <c r="AV455" i="11"/>
  <c r="AU456" i="11"/>
  <c r="AV456" i="11" s="1"/>
  <c r="EO234" i="11"/>
  <c r="EP234" i="11" s="1"/>
  <c r="EQ234" i="11" s="1"/>
  <c r="EI234" i="11"/>
  <c r="EJ234" i="11" s="1"/>
  <c r="EK234" i="11" s="1"/>
  <c r="AE452" i="11"/>
  <c r="CY452" i="11"/>
  <c r="AB232" i="11"/>
  <c r="EL232" i="11"/>
  <c r="AC232" i="11" s="1"/>
  <c r="EP452" i="11"/>
  <c r="EQ452" i="11" s="1"/>
  <c r="BO525" i="11"/>
  <c r="BN526" i="11"/>
  <c r="CW453" i="11"/>
  <c r="BU453" i="11"/>
  <c r="BQ453" i="11"/>
  <c r="AE234" i="11"/>
  <c r="CY234" i="11"/>
  <c r="AY454" i="11"/>
  <c r="DA454" i="11"/>
  <c r="DB454" i="11" s="1"/>
  <c r="BX454" i="11"/>
  <c r="BY454" i="11" s="1"/>
  <c r="AA452" i="11"/>
  <c r="BR452" i="11"/>
  <c r="AU238" i="11"/>
  <c r="AV237" i="11"/>
  <c r="CW235" i="11"/>
  <c r="BQ235" i="11"/>
  <c r="BU235" i="11"/>
  <c r="BN95" i="11"/>
  <c r="BO94" i="11"/>
  <c r="AY93" i="11" l="1"/>
  <c r="BX93" i="11"/>
  <c r="BY93" i="11" s="1"/>
  <c r="DA93" i="11"/>
  <c r="DB93" i="11" s="1"/>
  <c r="EI91" i="11"/>
  <c r="EO91" i="11"/>
  <c r="EP91" i="11" s="1"/>
  <c r="EQ91" i="11" s="1"/>
  <c r="AA91" i="11"/>
  <c r="BR91" i="11"/>
  <c r="EJ91" i="11"/>
  <c r="EK91" i="11" s="1"/>
  <c r="CW92" i="11"/>
  <c r="BU92" i="11"/>
  <c r="BQ92" i="11"/>
  <c r="ES92" i="11"/>
  <c r="AH92" i="11" s="1"/>
  <c r="EN92" i="11"/>
  <c r="ER90" i="11"/>
  <c r="AG90" i="11" s="1"/>
  <c r="ED92" i="11"/>
  <c r="EH92" i="11"/>
  <c r="EM92" i="11"/>
  <c r="AD92" i="11" s="1"/>
  <c r="AV94" i="11"/>
  <c r="AU95" i="11"/>
  <c r="AE91" i="11"/>
  <c r="CY91" i="11"/>
  <c r="AF91" i="11" s="1"/>
  <c r="BS90" i="11"/>
  <c r="CV90" i="11"/>
  <c r="AB89" i="11"/>
  <c r="EL89" i="11"/>
  <c r="AC89" i="11" s="1"/>
  <c r="EM522" i="11"/>
  <c r="AD522" i="11" s="1"/>
  <c r="ED522" i="11"/>
  <c r="EH522" i="11"/>
  <c r="AU525" i="11"/>
  <c r="AV524" i="11"/>
  <c r="ES522" i="11"/>
  <c r="AH522" i="11" s="1"/>
  <c r="EN522" i="11"/>
  <c r="EO521" i="11"/>
  <c r="EP521" i="11" s="1"/>
  <c r="EQ521" i="11" s="1"/>
  <c r="EI521" i="11"/>
  <c r="EJ521" i="11" s="1"/>
  <c r="EK521" i="11" s="1"/>
  <c r="AY523" i="11"/>
  <c r="DA523" i="11"/>
  <c r="DB523" i="11" s="1"/>
  <c r="BX523" i="11"/>
  <c r="BY523" i="11" s="1"/>
  <c r="EL519" i="11"/>
  <c r="AC519" i="11" s="1"/>
  <c r="AB519" i="11"/>
  <c r="BR521" i="11"/>
  <c r="AA521" i="11"/>
  <c r="ER520" i="11"/>
  <c r="AG520" i="11" s="1"/>
  <c r="CW522" i="11"/>
  <c r="BQ522" i="11"/>
  <c r="BU522" i="11"/>
  <c r="CV520" i="11"/>
  <c r="BS520" i="11"/>
  <c r="AE521" i="11"/>
  <c r="CY521" i="11"/>
  <c r="AF521" i="11" s="1"/>
  <c r="AF304" i="11"/>
  <c r="ER304" i="11"/>
  <c r="AG304" i="11" s="1"/>
  <c r="ES306" i="11"/>
  <c r="AH306" i="11" s="1"/>
  <c r="EN306" i="11"/>
  <c r="EI305" i="11"/>
  <c r="EJ305" i="11" s="1"/>
  <c r="EK305" i="11" s="1"/>
  <c r="EO305" i="11"/>
  <c r="EP305" i="11" s="1"/>
  <c r="EQ305" i="11" s="1"/>
  <c r="AE305" i="11"/>
  <c r="CY305" i="11"/>
  <c r="AB303" i="11"/>
  <c r="EL303" i="11"/>
  <c r="AC303" i="11" s="1"/>
  <c r="BS304" i="11"/>
  <c r="CV304" i="11"/>
  <c r="EH306" i="11"/>
  <c r="EM306" i="11"/>
  <c r="AD306" i="11" s="1"/>
  <c r="ED306" i="11"/>
  <c r="AU309" i="11"/>
  <c r="AV308" i="11"/>
  <c r="AA305" i="11"/>
  <c r="BR305" i="11"/>
  <c r="AY307" i="11"/>
  <c r="DA307" i="11"/>
  <c r="DB307" i="11" s="1"/>
  <c r="BX307" i="11"/>
  <c r="BY307" i="11" s="1"/>
  <c r="CW306" i="11"/>
  <c r="BQ306" i="11"/>
  <c r="BU306" i="11"/>
  <c r="BN167" i="11"/>
  <c r="BO166" i="11"/>
  <c r="AA161" i="11"/>
  <c r="BR161" i="11"/>
  <c r="AU381" i="11"/>
  <c r="AV380" i="11"/>
  <c r="BR377" i="11"/>
  <c r="AA377" i="11"/>
  <c r="EL159" i="11"/>
  <c r="AC159" i="11" s="1"/>
  <c r="AB159" i="11"/>
  <c r="EI377" i="11"/>
  <c r="EJ377" i="11" s="1"/>
  <c r="EK377" i="11" s="1"/>
  <c r="EO377" i="11"/>
  <c r="EP377" i="11" s="1"/>
  <c r="EQ377" i="11" s="1"/>
  <c r="DA163" i="11"/>
  <c r="DB163" i="11" s="1"/>
  <c r="BX163" i="11"/>
  <c r="BY163" i="11" s="1"/>
  <c r="AY163" i="11"/>
  <c r="EH378" i="11"/>
  <c r="ED378" i="11"/>
  <c r="EM378" i="11"/>
  <c r="AD378" i="11" s="1"/>
  <c r="AE377" i="11"/>
  <c r="CY377" i="11"/>
  <c r="EI161" i="11"/>
  <c r="EJ161" i="11" s="1"/>
  <c r="EK161" i="11" s="1"/>
  <c r="EO161" i="11"/>
  <c r="EP161" i="11" s="1"/>
  <c r="EQ161" i="11" s="1"/>
  <c r="EN162" i="11"/>
  <c r="ES162" i="11"/>
  <c r="AH162" i="11" s="1"/>
  <c r="AV164" i="11"/>
  <c r="AU165" i="11"/>
  <c r="CW378" i="11"/>
  <c r="BQ378" i="11"/>
  <c r="BU378" i="11"/>
  <c r="AF160" i="11"/>
  <c r="ER160" i="11"/>
  <c r="AG160" i="11" s="1"/>
  <c r="BS160" i="11"/>
  <c r="CV160" i="11"/>
  <c r="EL375" i="11"/>
  <c r="AC375" i="11" s="1"/>
  <c r="AB375" i="11"/>
  <c r="BU162" i="11"/>
  <c r="CW162" i="11"/>
  <c r="BQ162" i="11"/>
  <c r="AE161" i="11"/>
  <c r="CY161" i="11"/>
  <c r="CV376" i="11"/>
  <c r="BS376" i="11"/>
  <c r="BX379" i="11"/>
  <c r="BY379" i="11" s="1"/>
  <c r="DA379" i="11"/>
  <c r="DB379" i="11" s="1"/>
  <c r="AY379" i="11"/>
  <c r="AF376" i="11"/>
  <c r="ER376" i="11"/>
  <c r="AG376" i="11" s="1"/>
  <c r="EM162" i="11"/>
  <c r="AD162" i="11" s="1"/>
  <c r="ED162" i="11"/>
  <c r="EH162" i="11"/>
  <c r="EN378" i="11"/>
  <c r="ES378" i="11"/>
  <c r="AH378" i="11" s="1"/>
  <c r="BO310" i="11"/>
  <c r="BN311" i="11"/>
  <c r="AE235" i="11"/>
  <c r="CY235" i="11"/>
  <c r="CV452" i="11"/>
  <c r="BS452" i="11"/>
  <c r="BQ454" i="11"/>
  <c r="CW454" i="11"/>
  <c r="BU454" i="11"/>
  <c r="AF234" i="11"/>
  <c r="ER234" i="11"/>
  <c r="AG234" i="11" s="1"/>
  <c r="AA453" i="11"/>
  <c r="BR453" i="11"/>
  <c r="BS234" i="11"/>
  <c r="CV234" i="11"/>
  <c r="AB451" i="11"/>
  <c r="EL451" i="11"/>
  <c r="AC451" i="11" s="1"/>
  <c r="EM236" i="11"/>
  <c r="AD236" i="11" s="1"/>
  <c r="ED236" i="11"/>
  <c r="EH236" i="11"/>
  <c r="EO453" i="11"/>
  <c r="EP453" i="11" s="1"/>
  <c r="EQ453" i="11" s="1"/>
  <c r="EI453" i="11"/>
  <c r="EJ453" i="11" s="1"/>
  <c r="EK453" i="11" s="1"/>
  <c r="AB233" i="11"/>
  <c r="EL233" i="11"/>
  <c r="AC233" i="11" s="1"/>
  <c r="CW236" i="11"/>
  <c r="BQ236" i="11"/>
  <c r="BU236" i="11"/>
  <c r="DA237" i="11"/>
  <c r="DB237" i="11" s="1"/>
  <c r="AY237" i="11"/>
  <c r="BX237" i="11"/>
  <c r="BY237" i="11" s="1"/>
  <c r="EM454" i="11"/>
  <c r="AD454" i="11" s="1"/>
  <c r="EH454" i="11"/>
  <c r="ED454" i="11"/>
  <c r="AE453" i="11"/>
  <c r="CY453" i="11"/>
  <c r="BO526" i="11"/>
  <c r="BN527" i="11"/>
  <c r="BX456" i="11"/>
  <c r="BY456" i="11" s="1"/>
  <c r="DA456" i="11"/>
  <c r="DB456" i="11" s="1"/>
  <c r="AY456" i="11"/>
  <c r="ES236" i="11"/>
  <c r="AH236" i="11" s="1"/>
  <c r="EN236" i="11"/>
  <c r="AA235" i="11"/>
  <c r="BR235" i="11"/>
  <c r="AV238" i="11"/>
  <c r="AU239" i="11"/>
  <c r="ES454" i="11"/>
  <c r="AH454" i="11" s="1"/>
  <c r="EN454" i="11"/>
  <c r="AF452" i="11"/>
  <c r="ER452" i="11"/>
  <c r="AG452" i="11" s="1"/>
  <c r="AY455" i="11"/>
  <c r="BX455" i="11"/>
  <c r="BY455" i="11" s="1"/>
  <c r="DA455" i="11"/>
  <c r="DB455" i="11" s="1"/>
  <c r="EI235" i="11"/>
  <c r="EJ235" i="11" s="1"/>
  <c r="EK235" i="11" s="1"/>
  <c r="EO235" i="11"/>
  <c r="EP235" i="11" s="1"/>
  <c r="EQ235" i="11" s="1"/>
  <c r="BN96" i="11"/>
  <c r="BO96" i="11" s="1"/>
  <c r="BO95" i="11"/>
  <c r="ER91" i="11" l="1"/>
  <c r="AG91" i="11" s="1"/>
  <c r="AB90" i="11"/>
  <c r="EL90" i="11"/>
  <c r="AC90" i="11" s="1"/>
  <c r="EI92" i="11"/>
  <c r="EJ92" i="11" s="1"/>
  <c r="EK92" i="11" s="1"/>
  <c r="EO92" i="11"/>
  <c r="EP92" i="11" s="1"/>
  <c r="EQ92" i="11" s="1"/>
  <c r="BS91" i="11"/>
  <c r="CV91" i="11"/>
  <c r="AU96" i="11"/>
  <c r="AV96" i="11" s="1"/>
  <c r="AV95" i="11"/>
  <c r="AA92" i="11"/>
  <c r="BR92" i="11"/>
  <c r="EN93" i="11"/>
  <c r="ES93" i="11"/>
  <c r="AH93" i="11" s="1"/>
  <c r="DA94" i="11"/>
  <c r="DB94" i="11" s="1"/>
  <c r="BX94" i="11"/>
  <c r="BY94" i="11" s="1"/>
  <c r="AY94" i="11"/>
  <c r="ED93" i="11"/>
  <c r="EH93" i="11"/>
  <c r="EM93" i="11"/>
  <c r="AD93" i="11" s="1"/>
  <c r="AE92" i="11"/>
  <c r="CY92" i="11"/>
  <c r="AF92" i="11" s="1"/>
  <c r="CW93" i="11"/>
  <c r="BU93" i="11"/>
  <c r="BQ93" i="11"/>
  <c r="AE522" i="11"/>
  <c r="CY522" i="11"/>
  <c r="AF522" i="11" s="1"/>
  <c r="EM523" i="11"/>
  <c r="AD523" i="11" s="1"/>
  <c r="ED523" i="11"/>
  <c r="EH523" i="11"/>
  <c r="EN523" i="11"/>
  <c r="ES523" i="11"/>
  <c r="AH523" i="11" s="1"/>
  <c r="CW523" i="11"/>
  <c r="BQ523" i="11"/>
  <c r="BU523" i="11"/>
  <c r="EL520" i="11"/>
  <c r="AC520" i="11" s="1"/>
  <c r="AB520" i="11"/>
  <c r="CV521" i="11"/>
  <c r="BS521" i="11"/>
  <c r="ER521" i="11"/>
  <c r="AG521" i="11" s="1"/>
  <c r="BX524" i="11"/>
  <c r="BY524" i="11" s="1"/>
  <c r="AY524" i="11"/>
  <c r="DA524" i="11"/>
  <c r="DB524" i="11" s="1"/>
  <c r="EO522" i="11"/>
  <c r="EP522" i="11" s="1"/>
  <c r="EQ522" i="11" s="1"/>
  <c r="EI522" i="11"/>
  <c r="EJ522" i="11" s="1"/>
  <c r="EK522" i="11" s="1"/>
  <c r="BR522" i="11"/>
  <c r="AA522" i="11"/>
  <c r="AV525" i="11"/>
  <c r="AU526" i="11"/>
  <c r="CV305" i="11"/>
  <c r="BS305" i="11"/>
  <c r="EO306" i="11"/>
  <c r="EP306" i="11" s="1"/>
  <c r="EQ306" i="11" s="1"/>
  <c r="EI306" i="11"/>
  <c r="EJ306" i="11" s="1"/>
  <c r="EK306" i="11" s="1"/>
  <c r="BQ307" i="11"/>
  <c r="BU307" i="11"/>
  <c r="CW307" i="11"/>
  <c r="AA306" i="11"/>
  <c r="BR306" i="11"/>
  <c r="ED307" i="11"/>
  <c r="EM307" i="11"/>
  <c r="AD307" i="11" s="1"/>
  <c r="EH307" i="11"/>
  <c r="AY308" i="11"/>
  <c r="DA308" i="11"/>
  <c r="DB308" i="11" s="1"/>
  <c r="BX308" i="11"/>
  <c r="BY308" i="11" s="1"/>
  <c r="AF305" i="11"/>
  <c r="ER305" i="11"/>
  <c r="AG305" i="11" s="1"/>
  <c r="ES307" i="11"/>
  <c r="AH307" i="11" s="1"/>
  <c r="EN307" i="11"/>
  <c r="AB304" i="11"/>
  <c r="EL304" i="11"/>
  <c r="AC304" i="11" s="1"/>
  <c r="AE306" i="11"/>
  <c r="CY306" i="11"/>
  <c r="AU310" i="11"/>
  <c r="AV309" i="11"/>
  <c r="BO167" i="11"/>
  <c r="BN168" i="11"/>
  <c r="BO168" i="11" s="1"/>
  <c r="ED379" i="11"/>
  <c r="EH379" i="11"/>
  <c r="EM379" i="11"/>
  <c r="AD379" i="11" s="1"/>
  <c r="AA378" i="11"/>
  <c r="BR378" i="11"/>
  <c r="BX164" i="11"/>
  <c r="BY164" i="11" s="1"/>
  <c r="DA164" i="11"/>
  <c r="DB164" i="11" s="1"/>
  <c r="AY164" i="11"/>
  <c r="ER377" i="11"/>
  <c r="AG377" i="11" s="1"/>
  <c r="AF377" i="11"/>
  <c r="AV381" i="11"/>
  <c r="AU382" i="11"/>
  <c r="AE378" i="11"/>
  <c r="CY378" i="11"/>
  <c r="BQ163" i="11"/>
  <c r="CW163" i="11"/>
  <c r="BU163" i="11"/>
  <c r="EI162" i="11"/>
  <c r="EJ162" i="11" s="1"/>
  <c r="EK162" i="11" s="1"/>
  <c r="EO162" i="11"/>
  <c r="EP162" i="11" s="1"/>
  <c r="EQ162" i="11" s="1"/>
  <c r="BU379" i="11"/>
  <c r="CW379" i="11"/>
  <c r="BQ379" i="11"/>
  <c r="AB376" i="11"/>
  <c r="EL376" i="11"/>
  <c r="AC376" i="11" s="1"/>
  <c r="ER161" i="11"/>
  <c r="AG161" i="11" s="1"/>
  <c r="AF161" i="11"/>
  <c r="AA162" i="11"/>
  <c r="BR162" i="11"/>
  <c r="AB160" i="11"/>
  <c r="EL160" i="11"/>
  <c r="AC160" i="11" s="1"/>
  <c r="ED163" i="11"/>
  <c r="EH163" i="11"/>
  <c r="EM163" i="11"/>
  <c r="AD163" i="11" s="1"/>
  <c r="CV377" i="11"/>
  <c r="BS377" i="11"/>
  <c r="CV161" i="11"/>
  <c r="BS161" i="11"/>
  <c r="EN379" i="11"/>
  <c r="ES379" i="11"/>
  <c r="AH379" i="11" s="1"/>
  <c r="AE162" i="11"/>
  <c r="CY162" i="11"/>
  <c r="AV165" i="11"/>
  <c r="AU166" i="11"/>
  <c r="EI378" i="11"/>
  <c r="EJ378" i="11" s="1"/>
  <c r="EK378" i="11" s="1"/>
  <c r="EO378" i="11"/>
  <c r="EP378" i="11" s="1"/>
  <c r="EQ378" i="11" s="1"/>
  <c r="EN163" i="11"/>
  <c r="ES163" i="11"/>
  <c r="AH163" i="11" s="1"/>
  <c r="AY380" i="11"/>
  <c r="BX380" i="11"/>
  <c r="BY380" i="11" s="1"/>
  <c r="DA380" i="11"/>
  <c r="DB380" i="11" s="1"/>
  <c r="BO311" i="11"/>
  <c r="BN312" i="11"/>
  <c r="BO312" i="11" s="1"/>
  <c r="EN456" i="11"/>
  <c r="ES456" i="11"/>
  <c r="AH456" i="11" s="1"/>
  <c r="ED237" i="11"/>
  <c r="EH237" i="11"/>
  <c r="EM237" i="11"/>
  <c r="AD237" i="11" s="1"/>
  <c r="BQ455" i="11"/>
  <c r="CW455" i="11"/>
  <c r="BU455" i="11"/>
  <c r="BQ456" i="11"/>
  <c r="BU456" i="11"/>
  <c r="CW456" i="11"/>
  <c r="BO527" i="11"/>
  <c r="BN528" i="11"/>
  <c r="BO528" i="11" s="1"/>
  <c r="EO454" i="11"/>
  <c r="EP454" i="11" s="1"/>
  <c r="EQ454" i="11" s="1"/>
  <c r="EI454" i="11"/>
  <c r="EJ454" i="11" s="1"/>
  <c r="EK454" i="11" s="1"/>
  <c r="CW237" i="11"/>
  <c r="BU237" i="11"/>
  <c r="BQ237" i="11"/>
  <c r="AB234" i="11"/>
  <c r="EL234" i="11"/>
  <c r="AC234" i="11" s="1"/>
  <c r="AB452" i="11"/>
  <c r="EL452" i="11"/>
  <c r="AC452" i="11" s="1"/>
  <c r="AF235" i="11"/>
  <c r="ER235" i="11"/>
  <c r="AG235" i="11" s="1"/>
  <c r="ED456" i="11"/>
  <c r="EH456" i="11"/>
  <c r="EM456" i="11"/>
  <c r="AD456" i="11" s="1"/>
  <c r="EN237" i="11"/>
  <c r="ES237" i="11"/>
  <c r="AH237" i="11" s="1"/>
  <c r="EI236" i="11"/>
  <c r="EJ236" i="11" s="1"/>
  <c r="EK236" i="11" s="1"/>
  <c r="EO236" i="11"/>
  <c r="EP236" i="11" s="1"/>
  <c r="EQ236" i="11" s="1"/>
  <c r="BS453" i="11"/>
  <c r="CV453" i="11"/>
  <c r="EN455" i="11"/>
  <c r="ES455" i="11"/>
  <c r="AH455" i="11" s="1"/>
  <c r="AU240" i="11"/>
  <c r="AV240" i="11" s="1"/>
  <c r="AV239" i="11"/>
  <c r="AF453" i="11"/>
  <c r="ER453" i="11"/>
  <c r="AG453" i="11" s="1"/>
  <c r="AA236" i="11"/>
  <c r="BR236" i="11"/>
  <c r="AE454" i="11"/>
  <c r="CY454" i="11"/>
  <c r="ED455" i="11"/>
  <c r="EH455" i="11"/>
  <c r="EM455" i="11"/>
  <c r="AD455" i="11" s="1"/>
  <c r="AY238" i="11"/>
  <c r="DA238" i="11"/>
  <c r="DB238" i="11" s="1"/>
  <c r="BX238" i="11"/>
  <c r="BY238" i="11" s="1"/>
  <c r="CV235" i="11"/>
  <c r="BS235" i="11"/>
  <c r="AE236" i="11"/>
  <c r="CY236" i="11"/>
  <c r="AF236" i="11" s="1"/>
  <c r="AA454" i="11"/>
  <c r="BR454" i="11"/>
  <c r="ER522" i="11" l="1"/>
  <c r="AG522" i="11" s="1"/>
  <c r="ER92" i="11"/>
  <c r="AG92" i="11" s="1"/>
  <c r="AA93" i="11"/>
  <c r="BR93" i="11"/>
  <c r="CW94" i="11"/>
  <c r="BQ94" i="11"/>
  <c r="BU94" i="11"/>
  <c r="DA96" i="11"/>
  <c r="DB96" i="11" s="1"/>
  <c r="AY96" i="11"/>
  <c r="BX96" i="11"/>
  <c r="BY96" i="11" s="1"/>
  <c r="ED94" i="11"/>
  <c r="EH94" i="11"/>
  <c r="EM94" i="11"/>
  <c r="AD94" i="11" s="1"/>
  <c r="EN94" i="11"/>
  <c r="ES94" i="11"/>
  <c r="AH94" i="11" s="1"/>
  <c r="DA95" i="11"/>
  <c r="DB95" i="11" s="1"/>
  <c r="BX95" i="11"/>
  <c r="BY95" i="11" s="1"/>
  <c r="AY95" i="11"/>
  <c r="AE93" i="11"/>
  <c r="CY93" i="11"/>
  <c r="BS92" i="11"/>
  <c r="CV92" i="11"/>
  <c r="EO93" i="11"/>
  <c r="EP93" i="11" s="1"/>
  <c r="EQ93" i="11" s="1"/>
  <c r="EI93" i="11"/>
  <c r="EJ93" i="11" s="1"/>
  <c r="EK93" i="11" s="1"/>
  <c r="AB91" i="11"/>
  <c r="EL91" i="11"/>
  <c r="AC91" i="11" s="1"/>
  <c r="EI523" i="11"/>
  <c r="EJ523" i="11" s="1"/>
  <c r="EK523" i="11" s="1"/>
  <c r="EO523" i="11"/>
  <c r="EP523" i="11" s="1"/>
  <c r="EQ523" i="11" s="1"/>
  <c r="EN524" i="11"/>
  <c r="ES524" i="11"/>
  <c r="AH524" i="11" s="1"/>
  <c r="AB521" i="11"/>
  <c r="EL521" i="11"/>
  <c r="AC521" i="11" s="1"/>
  <c r="CW524" i="11"/>
  <c r="BQ524" i="11"/>
  <c r="BU524" i="11"/>
  <c r="AV526" i="11"/>
  <c r="AU527" i="11"/>
  <c r="EM524" i="11"/>
  <c r="AD524" i="11" s="1"/>
  <c r="ED524" i="11"/>
  <c r="EH524" i="11"/>
  <c r="AE523" i="11"/>
  <c r="CY523" i="11"/>
  <c r="AF523" i="11" s="1"/>
  <c r="BX525" i="11"/>
  <c r="BY525" i="11" s="1"/>
  <c r="DA525" i="11"/>
  <c r="DB525" i="11" s="1"/>
  <c r="AY525" i="11"/>
  <c r="BR523" i="11"/>
  <c r="AA523" i="11"/>
  <c r="BS522" i="11"/>
  <c r="CV522" i="11"/>
  <c r="AF306" i="11"/>
  <c r="ER306" i="11"/>
  <c r="AG306" i="11" s="1"/>
  <c r="BR307" i="11"/>
  <c r="AA307" i="11"/>
  <c r="AY309" i="11"/>
  <c r="BX309" i="11"/>
  <c r="BY309" i="11" s="1"/>
  <c r="DA309" i="11"/>
  <c r="DB309" i="11" s="1"/>
  <c r="CY307" i="11"/>
  <c r="AE307" i="11"/>
  <c r="CV306" i="11"/>
  <c r="BS306" i="11"/>
  <c r="AU311" i="11"/>
  <c r="AV310" i="11"/>
  <c r="EI307" i="11"/>
  <c r="EJ307" i="11" s="1"/>
  <c r="EK307" i="11" s="1"/>
  <c r="EO307" i="11"/>
  <c r="EP307" i="11" s="1"/>
  <c r="EQ307" i="11" s="1"/>
  <c r="EN308" i="11"/>
  <c r="ES308" i="11"/>
  <c r="AH308" i="11" s="1"/>
  <c r="AB305" i="11"/>
  <c r="EL305" i="11"/>
  <c r="AC305" i="11" s="1"/>
  <c r="EM308" i="11"/>
  <c r="AD308" i="11" s="1"/>
  <c r="ED308" i="11"/>
  <c r="EH308" i="11"/>
  <c r="CW308" i="11"/>
  <c r="BQ308" i="11"/>
  <c r="BU308" i="11"/>
  <c r="CW380" i="11"/>
  <c r="BU380" i="11"/>
  <c r="BQ380" i="11"/>
  <c r="AB377" i="11"/>
  <c r="EL377" i="11"/>
  <c r="AC377" i="11" s="1"/>
  <c r="EO163" i="11"/>
  <c r="EP163" i="11" s="1"/>
  <c r="EQ163" i="11" s="1"/>
  <c r="EI163" i="11"/>
  <c r="EJ163" i="11" s="1"/>
  <c r="EK163" i="11" s="1"/>
  <c r="AE379" i="11"/>
  <c r="CY379" i="11"/>
  <c r="AE163" i="11"/>
  <c r="CY163" i="11"/>
  <c r="ES164" i="11"/>
  <c r="AH164" i="11" s="1"/>
  <c r="EN164" i="11"/>
  <c r="AV166" i="11"/>
  <c r="AU167" i="11"/>
  <c r="AA163" i="11"/>
  <c r="BR163" i="11"/>
  <c r="AU383" i="11"/>
  <c r="AV382" i="11"/>
  <c r="EH164" i="11"/>
  <c r="ED164" i="11"/>
  <c r="EM164" i="11"/>
  <c r="AD164" i="11" s="1"/>
  <c r="EN380" i="11"/>
  <c r="ES380" i="11"/>
  <c r="AH380" i="11" s="1"/>
  <c r="BX165" i="11"/>
  <c r="BY165" i="11" s="1"/>
  <c r="AY165" i="11"/>
  <c r="DA165" i="11"/>
  <c r="DB165" i="11" s="1"/>
  <c r="AY381" i="11"/>
  <c r="DA381" i="11"/>
  <c r="DB381" i="11" s="1"/>
  <c r="BX381" i="11"/>
  <c r="BY381" i="11" s="1"/>
  <c r="BS378" i="11"/>
  <c r="CV378" i="11"/>
  <c r="EI379" i="11"/>
  <c r="EJ379" i="11" s="1"/>
  <c r="EK379" i="11" s="1"/>
  <c r="EO379" i="11"/>
  <c r="EP379" i="11" s="1"/>
  <c r="EQ379" i="11" s="1"/>
  <c r="EM380" i="11"/>
  <c r="AD380" i="11" s="1"/>
  <c r="ED380" i="11"/>
  <c r="EH380" i="11"/>
  <c r="ER162" i="11"/>
  <c r="AG162" i="11" s="1"/>
  <c r="AF162" i="11"/>
  <c r="AB161" i="11"/>
  <c r="EL161" i="11"/>
  <c r="AC161" i="11" s="1"/>
  <c r="CV162" i="11"/>
  <c r="BS162" i="11"/>
  <c r="BR379" i="11"/>
  <c r="AA379" i="11"/>
  <c r="AF378" i="11"/>
  <c r="ER378" i="11"/>
  <c r="AG378" i="11" s="1"/>
  <c r="BU164" i="11"/>
  <c r="CW164" i="11"/>
  <c r="BQ164" i="11"/>
  <c r="ES238" i="11"/>
  <c r="AH238" i="11" s="1"/>
  <c r="EN238" i="11"/>
  <c r="CV236" i="11"/>
  <c r="BS236" i="11"/>
  <c r="EI456" i="11"/>
  <c r="EJ456" i="11" s="1"/>
  <c r="EK456" i="11" s="1"/>
  <c r="EO456" i="11"/>
  <c r="EP456" i="11" s="1"/>
  <c r="EQ456" i="11" s="1"/>
  <c r="AA456" i="11"/>
  <c r="BR456" i="11"/>
  <c r="AE455" i="11"/>
  <c r="CY455" i="11"/>
  <c r="EM238" i="11"/>
  <c r="AD238" i="11" s="1"/>
  <c r="ED238" i="11"/>
  <c r="EH238" i="11"/>
  <c r="AE237" i="11"/>
  <c r="CY237" i="11"/>
  <c r="AA455" i="11"/>
  <c r="BR455" i="11"/>
  <c r="EO237" i="11"/>
  <c r="EP237" i="11" s="1"/>
  <c r="EQ237" i="11" s="1"/>
  <c r="EI237" i="11"/>
  <c r="EJ237" i="11" s="1"/>
  <c r="EK237" i="11" s="1"/>
  <c r="DA239" i="11"/>
  <c r="DB239" i="11" s="1"/>
  <c r="BX239" i="11"/>
  <c r="BY239" i="11" s="1"/>
  <c r="AY239" i="11"/>
  <c r="ER236" i="11"/>
  <c r="AG236" i="11" s="1"/>
  <c r="AE456" i="11"/>
  <c r="CY456" i="11"/>
  <c r="CV454" i="11"/>
  <c r="BS454" i="11"/>
  <c r="AB235" i="11"/>
  <c r="EL235" i="11"/>
  <c r="AC235" i="11" s="1"/>
  <c r="CW238" i="11"/>
  <c r="BU238" i="11"/>
  <c r="BQ238" i="11"/>
  <c r="EI455" i="11"/>
  <c r="EJ455" i="11" s="1"/>
  <c r="EK455" i="11" s="1"/>
  <c r="EO455" i="11"/>
  <c r="EP455" i="11" s="1"/>
  <c r="EQ455" i="11" s="1"/>
  <c r="AF454" i="11"/>
  <c r="ER454" i="11"/>
  <c r="AG454" i="11" s="1"/>
  <c r="BX240" i="11"/>
  <c r="BY240" i="11" s="1"/>
  <c r="DA240" i="11"/>
  <c r="DB240" i="11" s="1"/>
  <c r="AY240" i="11"/>
  <c r="AB453" i="11"/>
  <c r="EL453" i="11"/>
  <c r="AC453" i="11" s="1"/>
  <c r="AA237" i="11"/>
  <c r="BR237" i="11"/>
  <c r="CW95" i="11" l="1"/>
  <c r="BU95" i="11"/>
  <c r="BQ95" i="11"/>
  <c r="ED96" i="11"/>
  <c r="EH96" i="11"/>
  <c r="EM96" i="11"/>
  <c r="AD96" i="11" s="1"/>
  <c r="EH95" i="11"/>
  <c r="ED95" i="11"/>
  <c r="EM95" i="11"/>
  <c r="AD95" i="11" s="1"/>
  <c r="CW96" i="11"/>
  <c r="BQ96" i="11"/>
  <c r="BU96" i="11"/>
  <c r="EN95" i="11"/>
  <c r="ES95" i="11"/>
  <c r="AH95" i="11" s="1"/>
  <c r="EN96" i="11"/>
  <c r="ES96" i="11"/>
  <c r="AH96" i="11" s="1"/>
  <c r="AA94" i="11"/>
  <c r="BR94" i="11"/>
  <c r="AB92" i="11"/>
  <c r="EL92" i="11"/>
  <c r="AC92" i="11" s="1"/>
  <c r="AE94" i="11"/>
  <c r="CY94" i="11"/>
  <c r="ER93" i="11"/>
  <c r="AG93" i="11" s="1"/>
  <c r="AF93" i="11"/>
  <c r="BS93" i="11"/>
  <c r="CV93" i="11"/>
  <c r="EO94" i="11"/>
  <c r="EP94" i="11" s="1"/>
  <c r="EQ94" i="11" s="1"/>
  <c r="EI94" i="11"/>
  <c r="EJ94" i="11" s="1"/>
  <c r="EK94" i="11" s="1"/>
  <c r="ER523" i="11"/>
  <c r="AG523" i="11" s="1"/>
  <c r="ED525" i="11"/>
  <c r="EH525" i="11"/>
  <c r="EM525" i="11"/>
  <c r="AD525" i="11" s="1"/>
  <c r="AA524" i="11"/>
  <c r="BR524" i="11"/>
  <c r="CY524" i="11"/>
  <c r="AF524" i="11" s="1"/>
  <c r="AE524" i="11"/>
  <c r="CV523" i="11"/>
  <c r="BS523" i="11"/>
  <c r="EL522" i="11"/>
  <c r="AC522" i="11" s="1"/>
  <c r="AB522" i="11"/>
  <c r="EO524" i="11"/>
  <c r="EP524" i="11" s="1"/>
  <c r="EQ524" i="11" s="1"/>
  <c r="EI524" i="11"/>
  <c r="EJ524" i="11" s="1"/>
  <c r="EK524" i="11" s="1"/>
  <c r="AU528" i="11"/>
  <c r="AV528" i="11" s="1"/>
  <c r="AV527" i="11"/>
  <c r="BX526" i="11"/>
  <c r="BY526" i="11" s="1"/>
  <c r="DA526" i="11"/>
  <c r="DB526" i="11" s="1"/>
  <c r="AY526" i="11"/>
  <c r="CW525" i="11"/>
  <c r="BQ525" i="11"/>
  <c r="BU525" i="11"/>
  <c r="ES525" i="11"/>
  <c r="AH525" i="11" s="1"/>
  <c r="EN525" i="11"/>
  <c r="ER307" i="11"/>
  <c r="AG307" i="11" s="1"/>
  <c r="AF307" i="11"/>
  <c r="ED309" i="11"/>
  <c r="EM309" i="11"/>
  <c r="AD309" i="11" s="1"/>
  <c r="EH309" i="11"/>
  <c r="AA308" i="11"/>
  <c r="BR308" i="11"/>
  <c r="AV311" i="11"/>
  <c r="AU312" i="11"/>
  <c r="AV312" i="11" s="1"/>
  <c r="AE308" i="11"/>
  <c r="CY308" i="11"/>
  <c r="BU309" i="11"/>
  <c r="CW309" i="11"/>
  <c r="BQ309" i="11"/>
  <c r="EN309" i="11"/>
  <c r="ES309" i="11"/>
  <c r="AH309" i="11" s="1"/>
  <c r="CV307" i="11"/>
  <c r="BS307" i="11"/>
  <c r="AB306" i="11"/>
  <c r="EL306" i="11"/>
  <c r="AC306" i="11" s="1"/>
  <c r="EI308" i="11"/>
  <c r="EJ308" i="11" s="1"/>
  <c r="EK308" i="11" s="1"/>
  <c r="EO308" i="11"/>
  <c r="EP308" i="11" s="1"/>
  <c r="EQ308" i="11" s="1"/>
  <c r="AY310" i="11"/>
  <c r="BX310" i="11"/>
  <c r="BY310" i="11" s="1"/>
  <c r="DA310" i="11"/>
  <c r="DB310" i="11" s="1"/>
  <c r="AB378" i="11"/>
  <c r="EL378" i="11"/>
  <c r="AC378" i="11" s="1"/>
  <c r="ED381" i="11"/>
  <c r="EH381" i="11"/>
  <c r="EM381" i="11"/>
  <c r="AD381" i="11" s="1"/>
  <c r="EH165" i="11"/>
  <c r="ED165" i="11"/>
  <c r="EM165" i="11"/>
  <c r="AD165" i="11" s="1"/>
  <c r="EI164" i="11"/>
  <c r="EJ164" i="11" s="1"/>
  <c r="EK164" i="11" s="1"/>
  <c r="EO164" i="11"/>
  <c r="EP164" i="11" s="1"/>
  <c r="EQ164" i="11" s="1"/>
  <c r="AU384" i="11"/>
  <c r="AV384" i="11" s="1"/>
  <c r="AV383" i="11"/>
  <c r="AA164" i="11"/>
  <c r="BR164" i="11"/>
  <c r="EO380" i="11"/>
  <c r="EP380" i="11" s="1"/>
  <c r="EQ380" i="11" s="1"/>
  <c r="EI380" i="11"/>
  <c r="EJ380" i="11" s="1"/>
  <c r="EK380" i="11" s="1"/>
  <c r="EN381" i="11"/>
  <c r="ES381" i="11"/>
  <c r="AH381" i="11" s="1"/>
  <c r="BS163" i="11"/>
  <c r="CV163" i="11"/>
  <c r="AF163" i="11"/>
  <c r="ER163" i="11"/>
  <c r="AG163" i="11" s="1"/>
  <c r="AF379" i="11"/>
  <c r="ER379" i="11"/>
  <c r="AG379" i="11" s="1"/>
  <c r="AE380" i="11"/>
  <c r="CY380" i="11"/>
  <c r="AE164" i="11"/>
  <c r="CY164" i="11"/>
  <c r="CV379" i="11"/>
  <c r="BS379" i="11"/>
  <c r="BU381" i="11"/>
  <c r="BQ381" i="11"/>
  <c r="CW381" i="11"/>
  <c r="ES165" i="11"/>
  <c r="AH165" i="11" s="1"/>
  <c r="EN165" i="11"/>
  <c r="AU168" i="11"/>
  <c r="AV168" i="11" s="1"/>
  <c r="AV167" i="11"/>
  <c r="AB162" i="11"/>
  <c r="EL162" i="11"/>
  <c r="AC162" i="11" s="1"/>
  <c r="BQ165" i="11"/>
  <c r="BU165" i="11"/>
  <c r="CW165" i="11"/>
  <c r="BX382" i="11"/>
  <c r="BY382" i="11" s="1"/>
  <c r="DA382" i="11"/>
  <c r="DB382" i="11" s="1"/>
  <c r="AY382" i="11"/>
  <c r="DA166" i="11"/>
  <c r="DB166" i="11" s="1"/>
  <c r="BX166" i="11"/>
  <c r="BY166" i="11" s="1"/>
  <c r="AY166" i="11"/>
  <c r="BR380" i="11"/>
  <c r="AA380" i="11"/>
  <c r="CV237" i="11"/>
  <c r="BS237" i="11"/>
  <c r="ES240" i="11"/>
  <c r="AH240" i="11" s="1"/>
  <c r="EN240" i="11"/>
  <c r="ED239" i="11"/>
  <c r="EH239" i="11"/>
  <c r="EM239" i="11"/>
  <c r="AD239" i="11" s="1"/>
  <c r="AA238" i="11"/>
  <c r="BR238" i="11"/>
  <c r="AB454" i="11"/>
  <c r="EL454" i="11"/>
  <c r="AC454" i="11" s="1"/>
  <c r="EN239" i="11"/>
  <c r="ES239" i="11"/>
  <c r="AH239" i="11" s="1"/>
  <c r="BS455" i="11"/>
  <c r="CV455" i="11"/>
  <c r="AF237" i="11"/>
  <c r="ER237" i="11"/>
  <c r="AG237" i="11" s="1"/>
  <c r="EO238" i="11"/>
  <c r="EP238" i="11" s="1"/>
  <c r="EQ238" i="11" s="1"/>
  <c r="EI238" i="11"/>
  <c r="EJ238" i="11" s="1"/>
  <c r="EK238" i="11" s="1"/>
  <c r="AF455" i="11"/>
  <c r="ER455" i="11"/>
  <c r="AG455" i="11" s="1"/>
  <c r="ED240" i="11"/>
  <c r="EM240" i="11"/>
  <c r="AD240" i="11" s="1"/>
  <c r="EH240" i="11"/>
  <c r="CW240" i="11"/>
  <c r="BU240" i="11"/>
  <c r="BQ240" i="11"/>
  <c r="AE238" i="11"/>
  <c r="CY238" i="11"/>
  <c r="AF456" i="11"/>
  <c r="ER456" i="11"/>
  <c r="AG456" i="11" s="1"/>
  <c r="CW239" i="11"/>
  <c r="BQ239" i="11"/>
  <c r="BU239" i="11"/>
  <c r="CV456" i="11"/>
  <c r="BS456" i="11"/>
  <c r="AB236" i="11"/>
  <c r="EL236" i="11"/>
  <c r="AC236" i="11" s="1"/>
  <c r="EO95" i="11" l="1"/>
  <c r="EP95" i="11" s="1"/>
  <c r="EQ95" i="11" s="1"/>
  <c r="EI95" i="11"/>
  <c r="EJ95" i="11" s="1"/>
  <c r="EK95" i="11" s="1"/>
  <c r="AF94" i="11"/>
  <c r="ER94" i="11"/>
  <c r="AG94" i="11" s="1"/>
  <c r="EI96" i="11"/>
  <c r="EJ96" i="11" s="1"/>
  <c r="EK96" i="11" s="1"/>
  <c r="EO96" i="11"/>
  <c r="EP96" i="11" s="1"/>
  <c r="EQ96" i="11" s="1"/>
  <c r="AA96" i="11"/>
  <c r="BR96" i="11"/>
  <c r="AA95" i="11"/>
  <c r="BR95" i="11"/>
  <c r="CV94" i="11"/>
  <c r="BS94" i="11"/>
  <c r="CY96" i="11"/>
  <c r="AF96" i="11" s="1"/>
  <c r="AE96" i="11"/>
  <c r="AB93" i="11"/>
  <c r="EL93" i="11"/>
  <c r="AC93" i="11" s="1"/>
  <c r="AE95" i="11"/>
  <c r="CY95" i="11"/>
  <c r="AF95" i="11" s="1"/>
  <c r="ER524" i="11"/>
  <c r="AG524" i="11" s="1"/>
  <c r="DA528" i="11"/>
  <c r="DB528" i="11" s="1"/>
  <c r="BX528" i="11"/>
  <c r="BY528" i="11" s="1"/>
  <c r="AY528" i="11"/>
  <c r="EL523" i="11"/>
  <c r="AC523" i="11" s="1"/>
  <c r="AB523" i="11"/>
  <c r="CW526" i="11"/>
  <c r="BU526" i="11"/>
  <c r="BQ526" i="11"/>
  <c r="ES526" i="11"/>
  <c r="AH526" i="11" s="1"/>
  <c r="EN526" i="11"/>
  <c r="AA525" i="11"/>
  <c r="BR525" i="11"/>
  <c r="EH526" i="11"/>
  <c r="EM526" i="11"/>
  <c r="AD526" i="11" s="1"/>
  <c r="ED526" i="11"/>
  <c r="CY525" i="11"/>
  <c r="AE525" i="11"/>
  <c r="EO525" i="11"/>
  <c r="EP525" i="11" s="1"/>
  <c r="EQ525" i="11" s="1"/>
  <c r="EI525" i="11"/>
  <c r="EJ525" i="11" s="1"/>
  <c r="EK525" i="11" s="1"/>
  <c r="BS524" i="11"/>
  <c r="CV524" i="11"/>
  <c r="DA527" i="11"/>
  <c r="DB527" i="11" s="1"/>
  <c r="BX527" i="11"/>
  <c r="BY527" i="11" s="1"/>
  <c r="AY527" i="11"/>
  <c r="ER308" i="11"/>
  <c r="AG308" i="11" s="1"/>
  <c r="AF308" i="11"/>
  <c r="EN310" i="11"/>
  <c r="ES310" i="11"/>
  <c r="AH310" i="11" s="1"/>
  <c r="EH310" i="11"/>
  <c r="EM310" i="11"/>
  <c r="AD310" i="11" s="1"/>
  <c r="ED310" i="11"/>
  <c r="EL307" i="11"/>
  <c r="AC307" i="11" s="1"/>
  <c r="AB307" i="11"/>
  <c r="AA309" i="11"/>
  <c r="BR309" i="11"/>
  <c r="AY312" i="11"/>
  <c r="BX312" i="11"/>
  <c r="BY312" i="11" s="1"/>
  <c r="DA312" i="11"/>
  <c r="DB312" i="11" s="1"/>
  <c r="BU310" i="11"/>
  <c r="BQ310" i="11"/>
  <c r="CW310" i="11"/>
  <c r="AE309" i="11"/>
  <c r="CY309" i="11"/>
  <c r="EO309" i="11"/>
  <c r="EP309" i="11" s="1"/>
  <c r="EQ309" i="11" s="1"/>
  <c r="EI309" i="11"/>
  <c r="EJ309" i="11" s="1"/>
  <c r="EK309" i="11" s="1"/>
  <c r="DA311" i="11"/>
  <c r="DB311" i="11" s="1"/>
  <c r="BX311" i="11"/>
  <c r="BY311" i="11" s="1"/>
  <c r="AY311" i="11"/>
  <c r="CV308" i="11"/>
  <c r="BS308" i="11"/>
  <c r="BU166" i="11"/>
  <c r="BQ166" i="11"/>
  <c r="CW166" i="11"/>
  <c r="ES382" i="11"/>
  <c r="AH382" i="11" s="1"/>
  <c r="EN382" i="11"/>
  <c r="AE165" i="11"/>
  <c r="CY165" i="11"/>
  <c r="AE381" i="11"/>
  <c r="CY381" i="11"/>
  <c r="AB163" i="11"/>
  <c r="EL163" i="11"/>
  <c r="AC163" i="11" s="1"/>
  <c r="BX383" i="11"/>
  <c r="BY383" i="11" s="1"/>
  <c r="DA383" i="11"/>
  <c r="DB383" i="11" s="1"/>
  <c r="AY383" i="11"/>
  <c r="EH166" i="11"/>
  <c r="EM166" i="11"/>
  <c r="AD166" i="11" s="1"/>
  <c r="ED166" i="11"/>
  <c r="ED382" i="11"/>
  <c r="EM382" i="11"/>
  <c r="AD382" i="11" s="1"/>
  <c r="EH382" i="11"/>
  <c r="AA381" i="11"/>
  <c r="BR381" i="11"/>
  <c r="AB379" i="11"/>
  <c r="EL379" i="11"/>
  <c r="AC379" i="11" s="1"/>
  <c r="AF164" i="11"/>
  <c r="ER164" i="11"/>
  <c r="AG164" i="11" s="1"/>
  <c r="BX384" i="11"/>
  <c r="BY384" i="11" s="1"/>
  <c r="DA384" i="11"/>
  <c r="DB384" i="11" s="1"/>
  <c r="AY384" i="11"/>
  <c r="EI165" i="11"/>
  <c r="EJ165" i="11" s="1"/>
  <c r="EK165" i="11" s="1"/>
  <c r="EO165" i="11"/>
  <c r="EP165" i="11" s="1"/>
  <c r="EQ165" i="11" s="1"/>
  <c r="BS380" i="11"/>
  <c r="CV380" i="11"/>
  <c r="EN166" i="11"/>
  <c r="ES166" i="11"/>
  <c r="AH166" i="11" s="1"/>
  <c r="AA165" i="11"/>
  <c r="BR165" i="11"/>
  <c r="AY167" i="11"/>
  <c r="BX167" i="11"/>
  <c r="BY167" i="11" s="1"/>
  <c r="DA167" i="11"/>
  <c r="DB167" i="11" s="1"/>
  <c r="AF380" i="11"/>
  <c r="ER380" i="11"/>
  <c r="AG380" i="11" s="1"/>
  <c r="EI381" i="11"/>
  <c r="EJ381" i="11" s="1"/>
  <c r="EK381" i="11" s="1"/>
  <c r="EO381" i="11"/>
  <c r="EP381" i="11" s="1"/>
  <c r="EQ381" i="11" s="1"/>
  <c r="BU382" i="11"/>
  <c r="BQ382" i="11"/>
  <c r="CW382" i="11"/>
  <c r="BX168" i="11"/>
  <c r="BY168" i="11" s="1"/>
  <c r="AY168" i="11"/>
  <c r="DA168" i="11"/>
  <c r="DB168" i="11" s="1"/>
  <c r="BS164" i="11"/>
  <c r="CV164" i="11"/>
  <c r="AB456" i="11"/>
  <c r="EL456" i="11"/>
  <c r="AC456" i="11" s="1"/>
  <c r="AA239" i="11"/>
  <c r="BR239" i="11"/>
  <c r="AF238" i="11"/>
  <c r="ER238" i="11"/>
  <c r="AG238" i="11" s="1"/>
  <c r="AE240" i="11"/>
  <c r="CY240" i="11"/>
  <c r="EO239" i="11"/>
  <c r="EP239" i="11" s="1"/>
  <c r="EQ239" i="11" s="1"/>
  <c r="EI239" i="11"/>
  <c r="EJ239" i="11" s="1"/>
  <c r="EK239" i="11" s="1"/>
  <c r="AB237" i="11"/>
  <c r="EL237" i="11"/>
  <c r="AC237" i="11" s="1"/>
  <c r="AE239" i="11"/>
  <c r="CY239" i="11"/>
  <c r="AB455" i="11"/>
  <c r="EL455" i="11"/>
  <c r="AC455" i="11" s="1"/>
  <c r="AA240" i="11"/>
  <c r="BR240" i="11"/>
  <c r="BS238" i="11"/>
  <c r="CV238" i="11"/>
  <c r="EI240" i="11"/>
  <c r="EJ240" i="11" s="1"/>
  <c r="EK240" i="11" s="1"/>
  <c r="EO240" i="11"/>
  <c r="EP240" i="11" s="1"/>
  <c r="EQ240" i="11" s="1"/>
  <c r="BS96" i="11" l="1"/>
  <c r="CV96" i="11"/>
  <c r="ER96" i="11"/>
  <c r="AG96" i="11" s="1"/>
  <c r="AB94" i="11"/>
  <c r="EL94" i="11"/>
  <c r="AC94" i="11" s="1"/>
  <c r="BS95" i="11"/>
  <c r="CV95" i="11"/>
  <c r="ER95" i="11"/>
  <c r="AG95" i="11" s="1"/>
  <c r="BR526" i="11"/>
  <c r="AA526" i="11"/>
  <c r="ER525" i="11"/>
  <c r="AG525" i="11" s="1"/>
  <c r="AF525" i="11"/>
  <c r="CW527" i="11"/>
  <c r="BQ527" i="11"/>
  <c r="BU527" i="11"/>
  <c r="BS525" i="11"/>
  <c r="CV525" i="11"/>
  <c r="AE526" i="11"/>
  <c r="CY526" i="11"/>
  <c r="AF526" i="11" s="1"/>
  <c r="EM527" i="11"/>
  <c r="AD527" i="11" s="1"/>
  <c r="EH527" i="11"/>
  <c r="ED527" i="11"/>
  <c r="AB524" i="11"/>
  <c r="EL524" i="11"/>
  <c r="AC524" i="11" s="1"/>
  <c r="EO526" i="11"/>
  <c r="EP526" i="11" s="1"/>
  <c r="EQ526" i="11" s="1"/>
  <c r="EI526" i="11"/>
  <c r="EJ526" i="11" s="1"/>
  <c r="EK526" i="11" s="1"/>
  <c r="CW528" i="11"/>
  <c r="BQ528" i="11"/>
  <c r="BU528" i="11"/>
  <c r="EN528" i="11"/>
  <c r="ES528" i="11"/>
  <c r="AH528" i="11" s="1"/>
  <c r="EH528" i="11"/>
  <c r="EM528" i="11"/>
  <c r="AD528" i="11" s="1"/>
  <c r="ED528" i="11"/>
  <c r="EN527" i="11"/>
  <c r="ES527" i="11"/>
  <c r="AH527" i="11" s="1"/>
  <c r="EN311" i="11"/>
  <c r="ES311" i="11"/>
  <c r="AH311" i="11" s="1"/>
  <c r="ED312" i="11"/>
  <c r="EH312" i="11"/>
  <c r="EM312" i="11"/>
  <c r="AD312" i="11" s="1"/>
  <c r="ED311" i="11"/>
  <c r="EH311" i="11"/>
  <c r="EM311" i="11"/>
  <c r="AD311" i="11" s="1"/>
  <c r="ES312" i="11"/>
  <c r="AH312" i="11" s="1"/>
  <c r="EN312" i="11"/>
  <c r="CW312" i="11"/>
  <c r="BQ312" i="11"/>
  <c r="BU312" i="11"/>
  <c r="EO310" i="11"/>
  <c r="EP310" i="11" s="1"/>
  <c r="EQ310" i="11" s="1"/>
  <c r="EI310" i="11"/>
  <c r="EJ310" i="11" s="1"/>
  <c r="EK310" i="11" s="1"/>
  <c r="AE310" i="11"/>
  <c r="CY310" i="11"/>
  <c r="AB308" i="11"/>
  <c r="EL308" i="11"/>
  <c r="AC308" i="11" s="1"/>
  <c r="BR310" i="11"/>
  <c r="AA310" i="11"/>
  <c r="BS309" i="11"/>
  <c r="CV309" i="11"/>
  <c r="CW311" i="11"/>
  <c r="BQ311" i="11"/>
  <c r="BU311" i="11"/>
  <c r="AF309" i="11"/>
  <c r="ER309" i="11"/>
  <c r="AG309" i="11" s="1"/>
  <c r="EH167" i="11"/>
  <c r="EM167" i="11"/>
  <c r="AD167" i="11" s="1"/>
  <c r="ED167" i="11"/>
  <c r="CW168" i="11"/>
  <c r="BU168" i="11"/>
  <c r="BQ168" i="11"/>
  <c r="CW167" i="11"/>
  <c r="BU167" i="11"/>
  <c r="BQ167" i="11"/>
  <c r="CV165" i="11"/>
  <c r="BS165" i="11"/>
  <c r="ES384" i="11"/>
  <c r="AH384" i="11" s="1"/>
  <c r="EN384" i="11"/>
  <c r="EN383" i="11"/>
  <c r="ES383" i="11"/>
  <c r="AH383" i="11" s="1"/>
  <c r="ED168" i="11"/>
  <c r="EH168" i="11"/>
  <c r="EM168" i="11"/>
  <c r="AD168" i="11" s="1"/>
  <c r="AE382" i="11"/>
  <c r="CY382" i="11"/>
  <c r="EN167" i="11"/>
  <c r="ES167" i="11"/>
  <c r="AH167" i="11" s="1"/>
  <c r="EL380" i="11"/>
  <c r="AC380" i="11" s="1"/>
  <c r="AB380" i="11"/>
  <c r="EM384" i="11"/>
  <c r="AD384" i="11" s="1"/>
  <c r="EH384" i="11"/>
  <c r="ED384" i="11"/>
  <c r="ED383" i="11"/>
  <c r="EM383" i="11"/>
  <c r="AD383" i="11" s="1"/>
  <c r="EH383" i="11"/>
  <c r="AB164" i="11"/>
  <c r="EL164" i="11"/>
  <c r="AC164" i="11" s="1"/>
  <c r="AA382" i="11"/>
  <c r="BR382" i="11"/>
  <c r="AE166" i="11"/>
  <c r="CY166" i="11"/>
  <c r="EN168" i="11"/>
  <c r="ES168" i="11"/>
  <c r="AH168" i="11" s="1"/>
  <c r="BU384" i="11"/>
  <c r="BQ384" i="11"/>
  <c r="CW384" i="11"/>
  <c r="CV381" i="11"/>
  <c r="BS381" i="11"/>
  <c r="EI382" i="11"/>
  <c r="EJ382" i="11" s="1"/>
  <c r="EK382" i="11" s="1"/>
  <c r="EO382" i="11"/>
  <c r="EP382" i="11" s="1"/>
  <c r="EQ382" i="11" s="1"/>
  <c r="EI166" i="11"/>
  <c r="EJ166" i="11" s="1"/>
  <c r="EK166" i="11" s="1"/>
  <c r="EO166" i="11"/>
  <c r="EP166" i="11" s="1"/>
  <c r="EQ166" i="11" s="1"/>
  <c r="CW383" i="11"/>
  <c r="BQ383" i="11"/>
  <c r="BU383" i="11"/>
  <c r="AF381" i="11"/>
  <c r="ER381" i="11"/>
  <c r="AG381" i="11" s="1"/>
  <c r="AF165" i="11"/>
  <c r="ER165" i="11"/>
  <c r="AG165" i="11" s="1"/>
  <c r="AA166" i="11"/>
  <c r="BR166" i="11"/>
  <c r="AB238" i="11"/>
  <c r="EL238" i="11"/>
  <c r="AC238" i="11" s="1"/>
  <c r="AF240" i="11"/>
  <c r="ER240" i="11"/>
  <c r="AG240" i="11" s="1"/>
  <c r="CV239" i="11"/>
  <c r="BS239" i="11"/>
  <c r="AF239" i="11"/>
  <c r="ER239" i="11"/>
  <c r="AG239" i="11" s="1"/>
  <c r="CV240" i="11"/>
  <c r="BS240" i="11"/>
  <c r="AB95" i="11" l="1"/>
  <c r="EL95" i="11"/>
  <c r="AC95" i="11" s="1"/>
  <c r="AB96" i="11"/>
  <c r="EL96" i="11"/>
  <c r="AC96" i="11" s="1"/>
  <c r="AA528" i="11"/>
  <c r="BR528" i="11"/>
  <c r="ER526" i="11"/>
  <c r="AG526" i="11" s="1"/>
  <c r="EO527" i="11"/>
  <c r="EP527" i="11" s="1"/>
  <c r="EQ527" i="11" s="1"/>
  <c r="EI527" i="11"/>
  <c r="EJ527" i="11" s="1"/>
  <c r="EK527" i="11" s="1"/>
  <c r="AE528" i="11"/>
  <c r="CY528" i="11"/>
  <c r="AF528" i="11" s="1"/>
  <c r="AB525" i="11"/>
  <c r="EL525" i="11"/>
  <c r="AC525" i="11" s="1"/>
  <c r="AA527" i="11"/>
  <c r="BR527" i="11"/>
  <c r="CV526" i="11"/>
  <c r="BS526" i="11"/>
  <c r="EI528" i="11"/>
  <c r="EJ528" i="11" s="1"/>
  <c r="EK528" i="11" s="1"/>
  <c r="EO528" i="11"/>
  <c r="EP528" i="11" s="1"/>
  <c r="EQ528" i="11" s="1"/>
  <c r="AE527" i="11"/>
  <c r="CY527" i="11"/>
  <c r="AF527" i="11" s="1"/>
  <c r="AF310" i="11"/>
  <c r="ER310" i="11"/>
  <c r="AG310" i="11" s="1"/>
  <c r="EI311" i="11"/>
  <c r="EJ311" i="11" s="1"/>
  <c r="EK311" i="11" s="1"/>
  <c r="EO311" i="11"/>
  <c r="EP311" i="11" s="1"/>
  <c r="EQ311" i="11" s="1"/>
  <c r="EI312" i="11"/>
  <c r="EJ312" i="11" s="1"/>
  <c r="EK312" i="11" s="1"/>
  <c r="EO312" i="11"/>
  <c r="EP312" i="11" s="1"/>
  <c r="EQ312" i="11" s="1"/>
  <c r="BS310" i="11"/>
  <c r="CV310" i="11"/>
  <c r="AA312" i="11"/>
  <c r="BR312" i="11"/>
  <c r="AE311" i="11"/>
  <c r="CY311" i="11"/>
  <c r="AB309" i="11"/>
  <c r="EL309" i="11"/>
  <c r="AC309" i="11" s="1"/>
  <c r="BR311" i="11"/>
  <c r="AA311" i="11"/>
  <c r="CY312" i="11"/>
  <c r="AE312" i="11"/>
  <c r="AA383" i="11"/>
  <c r="BR383" i="11"/>
  <c r="AE384" i="11"/>
  <c r="CY384" i="11"/>
  <c r="CV382" i="11"/>
  <c r="BS382" i="11"/>
  <c r="AE167" i="11"/>
  <c r="CY167" i="11"/>
  <c r="AE383" i="11"/>
  <c r="CY383" i="11"/>
  <c r="AA384" i="11"/>
  <c r="BR384" i="11"/>
  <c r="EI168" i="11"/>
  <c r="EJ168" i="11" s="1"/>
  <c r="EK168" i="11" s="1"/>
  <c r="EO168" i="11"/>
  <c r="EP168" i="11" s="1"/>
  <c r="EQ168" i="11" s="1"/>
  <c r="AA168" i="11"/>
  <c r="BR168" i="11"/>
  <c r="EI167" i="11"/>
  <c r="EJ167" i="11" s="1"/>
  <c r="EK167" i="11" s="1"/>
  <c r="EO167" i="11"/>
  <c r="EP167" i="11" s="1"/>
  <c r="EQ167" i="11" s="1"/>
  <c r="AB381" i="11"/>
  <c r="EL381" i="11"/>
  <c r="AC381" i="11" s="1"/>
  <c r="AF166" i="11"/>
  <c r="ER166" i="11"/>
  <c r="AG166" i="11" s="1"/>
  <c r="EO383" i="11"/>
  <c r="EP383" i="11" s="1"/>
  <c r="EQ383" i="11" s="1"/>
  <c r="EI383" i="11"/>
  <c r="EJ383" i="11" s="1"/>
  <c r="EK383" i="11" s="1"/>
  <c r="EO384" i="11"/>
  <c r="EP384" i="11" s="1"/>
  <c r="EQ384" i="11" s="1"/>
  <c r="EI384" i="11"/>
  <c r="EJ384" i="11" s="1"/>
  <c r="EK384" i="11" s="1"/>
  <c r="AB165" i="11"/>
  <c r="EL165" i="11"/>
  <c r="AC165" i="11" s="1"/>
  <c r="AA167" i="11"/>
  <c r="BR167" i="11"/>
  <c r="BS166" i="11"/>
  <c r="CV166" i="11"/>
  <c r="AF382" i="11"/>
  <c r="ER382" i="11"/>
  <c r="AG382" i="11" s="1"/>
  <c r="AE168" i="11"/>
  <c r="CY168" i="11"/>
  <c r="AB240" i="11"/>
  <c r="EL240" i="11"/>
  <c r="AC240" i="11" s="1"/>
  <c r="AB239" i="11"/>
  <c r="EL239" i="11"/>
  <c r="AC239" i="11" s="1"/>
  <c r="ER528" i="11" l="1"/>
  <c r="AG528" i="11" s="1"/>
  <c r="BS527" i="11"/>
  <c r="CV527" i="11"/>
  <c r="ER527" i="11"/>
  <c r="AG527" i="11" s="1"/>
  <c r="AB526" i="11"/>
  <c r="EL526" i="11"/>
  <c r="AC526" i="11" s="1"/>
  <c r="BS528" i="11"/>
  <c r="CV528" i="11"/>
  <c r="CV312" i="11"/>
  <c r="BS312" i="11"/>
  <c r="BS311" i="11"/>
  <c r="CV311" i="11"/>
  <c r="AF312" i="11"/>
  <c r="ER312" i="11"/>
  <c r="AG312" i="11" s="1"/>
  <c r="AF311" i="11"/>
  <c r="ER311" i="11"/>
  <c r="AG311" i="11" s="1"/>
  <c r="AB310" i="11"/>
  <c r="EL310" i="11"/>
  <c r="AC310" i="11" s="1"/>
  <c r="BS384" i="11"/>
  <c r="CV384" i="11"/>
  <c r="EL382" i="11"/>
  <c r="AC382" i="11" s="1"/>
  <c r="AB382" i="11"/>
  <c r="AF384" i="11"/>
  <c r="ER384" i="11"/>
  <c r="AG384" i="11" s="1"/>
  <c r="AF168" i="11"/>
  <c r="ER168" i="11"/>
  <c r="AG168" i="11" s="1"/>
  <c r="AB166" i="11"/>
  <c r="EL166" i="11"/>
  <c r="AC166" i="11" s="1"/>
  <c r="BS168" i="11"/>
  <c r="CV168" i="11"/>
  <c r="BS167" i="11"/>
  <c r="CV167" i="11"/>
  <c r="AF383" i="11"/>
  <c r="ER383" i="11"/>
  <c r="AG383" i="11" s="1"/>
  <c r="AF167" i="11"/>
  <c r="ER167" i="11"/>
  <c r="AG167" i="11" s="1"/>
  <c r="BS383" i="11"/>
  <c r="CV383" i="11"/>
  <c r="AB528" i="11" l="1"/>
  <c r="EL528" i="11"/>
  <c r="AC528" i="11" s="1"/>
  <c r="AB527" i="11"/>
  <c r="EL527" i="11"/>
  <c r="AC527" i="11" s="1"/>
  <c r="EL312" i="11"/>
  <c r="AC312" i="11" s="1"/>
  <c r="AB312" i="11"/>
  <c r="AB311" i="11"/>
  <c r="EL311" i="11"/>
  <c r="AC311" i="11" s="1"/>
  <c r="AB168" i="11"/>
  <c r="EL168" i="11"/>
  <c r="AC168" i="11" s="1"/>
  <c r="AB384" i="11"/>
  <c r="EL384" i="11"/>
  <c r="AC384" i="11" s="1"/>
  <c r="AB383" i="11"/>
  <c r="EL383" i="11"/>
  <c r="AC383" i="11" s="1"/>
  <c r="AB167" i="11"/>
  <c r="EL167" i="11"/>
  <c r="AC167" i="11" s="1"/>
</calcChain>
</file>

<file path=xl/comments1.xml><?xml version="1.0" encoding="utf-8"?>
<comments xmlns="http://schemas.openxmlformats.org/spreadsheetml/2006/main">
  <authors>
    <author>Daniel Kong</author>
    <author>Daniel</author>
  </authors>
  <commentList>
    <comment ref="AR23" authorId="0">
      <text>
        <r>
          <rPr>
            <b/>
            <sz val="8"/>
            <color indexed="81"/>
            <rFont val="Tahoma"/>
            <family val="2"/>
          </rPr>
          <t>Activation energy table</t>
        </r>
      </text>
    </comment>
    <comment ref="BF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  <comment ref="BG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</commentList>
</comments>
</file>

<file path=xl/sharedStrings.xml><?xml version="1.0" encoding="utf-8"?>
<sst xmlns="http://schemas.openxmlformats.org/spreadsheetml/2006/main" count="1443" uniqueCount="360">
  <si>
    <t>w/c</t>
  </si>
  <si>
    <t>* Yoon et al (2007)</t>
  </si>
  <si>
    <t>E</t>
  </si>
  <si>
    <t>R</t>
  </si>
  <si>
    <t>E (kJ/mol)</t>
  </si>
  <si>
    <t>t'</t>
  </si>
  <si>
    <t>activation energy of diffusion</t>
  </si>
  <si>
    <r>
      <t>M</t>
    </r>
    <r>
      <rPr>
        <vertAlign val="subscript"/>
        <sz val="11"/>
        <color theme="1"/>
        <rFont val="Calibri"/>
        <family val="2"/>
        <scheme val="minor"/>
      </rPr>
      <t>CaO</t>
    </r>
  </si>
  <si>
    <t>g/mol</t>
  </si>
  <si>
    <r>
      <t>M</t>
    </r>
    <r>
      <rPr>
        <vertAlign val="subscript"/>
        <sz val="11"/>
        <color theme="1"/>
        <rFont val="Calibri"/>
        <family val="2"/>
        <scheme val="minor"/>
      </rPr>
      <t>CO2</t>
    </r>
  </si>
  <si>
    <t>(Brown et al 1997)</t>
  </si>
  <si>
    <t>degree of hydrationafter more than 400 days (de Lazzard 1999)</t>
  </si>
  <si>
    <r>
      <t>D</t>
    </r>
    <r>
      <rPr>
        <vertAlign val="subscript"/>
        <sz val="11"/>
        <color theme="1"/>
        <rFont val="Calibri"/>
        <family val="2"/>
        <scheme val="minor"/>
      </rPr>
      <t>CO2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</si>
  <si>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of concrete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</si>
  <si>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after one year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</si>
  <si>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</si>
  <si>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</si>
  <si>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t>cement content</t>
  </si>
  <si>
    <r>
      <t>k</t>
    </r>
    <r>
      <rPr>
        <vertAlign val="subscript"/>
        <sz val="11"/>
        <color theme="1"/>
        <rFont val="Calibri"/>
        <family val="2"/>
        <scheme val="minor"/>
      </rPr>
      <t>urban</t>
    </r>
  </si>
  <si>
    <t>temperature factor</t>
  </si>
  <si>
    <t>average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</si>
  <si>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av</t>
    </r>
  </si>
  <si>
    <t>(for arid environment)</t>
  </si>
  <si>
    <r>
      <t>n</t>
    </r>
    <r>
      <rPr>
        <vertAlign val="subscript"/>
        <sz val="11"/>
        <color theme="1"/>
        <rFont val="Calibri"/>
        <family val="2"/>
        <scheme val="minor"/>
      </rPr>
      <t>m</t>
    </r>
  </si>
  <si>
    <t>age factor for microclimatic conditions</t>
  </si>
  <si>
    <t>h</t>
  </si>
  <si>
    <t>concrete cover</t>
  </si>
  <si>
    <t>RH</t>
  </si>
  <si>
    <t>pH</t>
  </si>
  <si>
    <t>F'c (MPa)</t>
  </si>
  <si>
    <t>(7 days)</t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</si>
  <si>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</si>
  <si>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</si>
  <si>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atmospheric</t>
  </si>
  <si>
    <t>tidal</t>
  </si>
  <si>
    <t>splash</t>
  </si>
  <si>
    <t>submerged</t>
  </si>
  <si>
    <t>mean</t>
  </si>
  <si>
    <t>SD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</si>
  <si>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</si>
  <si>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</si>
  <si>
    <t>atmospheric (coast)</t>
  </si>
  <si>
    <t>atmospheric (&gt;1km fr coast)</t>
  </si>
  <si>
    <t>Environ exp</t>
  </si>
  <si>
    <t>Coast distance</t>
  </si>
  <si>
    <t>tidal/splash</t>
  </si>
  <si>
    <t>C(h,t)</t>
  </si>
  <si>
    <r>
      <t>E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</si>
  <si>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E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</si>
  <si>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</si>
  <si>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</si>
  <si>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H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</si>
  <si>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d</t>
    </r>
  </si>
  <si>
    <t>water cement ratio</t>
  </si>
  <si>
    <t>carbonation depth</t>
  </si>
  <si>
    <t>* Saetta et al (1993)</t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</si>
  <si>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 xml:space="preserve">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</si>
  <si>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n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</si>
  <si>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</si>
  <si>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scheme val="minor"/>
      </rPr>
      <t>o</t>
    </r>
  </si>
  <si>
    <t>surface chloride concentration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</si>
  <si>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</si>
  <si>
    <t>diffusion coefficient</t>
  </si>
  <si>
    <r>
      <t>k</t>
    </r>
    <r>
      <rPr>
        <vertAlign val="subscript"/>
        <sz val="11"/>
        <color rgb="FF006100"/>
        <rFont val="Calibri"/>
        <family val="2"/>
        <scheme val="minor"/>
      </rPr>
      <t>e</t>
    </r>
  </si>
  <si>
    <t>environmental factor</t>
  </si>
  <si>
    <t>C(x,t)</t>
  </si>
  <si>
    <t>* Val &amp; Steward 2003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</si>
  <si>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</si>
  <si>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r</t>
    </r>
  </si>
  <si>
    <t>Exposure</t>
  </si>
  <si>
    <t>B1</t>
  </si>
  <si>
    <t>Activation energy</t>
  </si>
  <si>
    <t>Year</t>
  </si>
  <si>
    <t>B2</t>
  </si>
  <si>
    <t>C1</t>
  </si>
  <si>
    <t>A1B</t>
  </si>
  <si>
    <t>Year built</t>
  </si>
  <si>
    <r>
      <t>critical chloride concentration (C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 3.35 kg/m3) *Val &amp; Steward (2003)</t>
    </r>
  </si>
  <si>
    <t>chloride concentration at depth x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</si>
  <si>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</si>
  <si>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yr</t>
  </si>
  <si>
    <r>
      <t>w</t>
    </r>
    <r>
      <rPr>
        <vertAlign val="subscript"/>
        <sz val="11"/>
        <color theme="1"/>
        <rFont val="Calibri"/>
        <family val="2"/>
        <scheme val="minor"/>
      </rPr>
      <t>cp</t>
    </r>
  </si>
  <si>
    <t>A1FI</t>
  </si>
  <si>
    <t>Environment</t>
  </si>
  <si>
    <t>Type</t>
  </si>
  <si>
    <t>(mm)</t>
  </si>
  <si>
    <t>(MPa)</t>
  </si>
  <si>
    <t>Wet-rarely dry</t>
  </si>
  <si>
    <t>Cyclic wet-dry</t>
  </si>
  <si>
    <t>Airborne sea water</t>
  </si>
  <si>
    <t>Submerged</t>
  </si>
  <si>
    <t>Tidal zone</t>
  </si>
  <si>
    <t>Mean</t>
  </si>
  <si>
    <t>Distribution</t>
  </si>
  <si>
    <t>lognormal</t>
  </si>
  <si>
    <t>Class</t>
  </si>
  <si>
    <t>CB1</t>
  </si>
  <si>
    <t>CB2</t>
  </si>
  <si>
    <t>CB3</t>
  </si>
  <si>
    <t>CB4</t>
  </si>
  <si>
    <t>K</t>
  </si>
  <si>
    <r>
      <t>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</si>
  <si>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e</t>
    </r>
  </si>
  <si>
    <t>(°C)</t>
  </si>
  <si>
    <r>
      <t>T</t>
    </r>
    <r>
      <rPr>
        <vertAlign val="subscript"/>
        <sz val="11"/>
        <color rgb="FFFF0000"/>
        <rFont val="Calibri"/>
        <family val="2"/>
        <scheme val="minor"/>
      </rPr>
      <t>av</t>
    </r>
  </si>
  <si>
    <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</si>
  <si>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</t>
    </r>
  </si>
  <si>
    <t>a</t>
  </si>
  <si>
    <r>
      <t>D</t>
    </r>
    <r>
      <rPr>
        <vertAlign val="subscript"/>
        <sz val="11"/>
        <color rgb="FF006100"/>
        <rFont val="Calibri"/>
        <family val="2"/>
        <scheme val="minor"/>
      </rPr>
      <t>CO2</t>
    </r>
  </si>
  <si>
    <t>(ppm)</t>
  </si>
  <si>
    <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</si>
  <si>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t>ave 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</si>
  <si>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rPr>
        <sz val="11"/>
        <color theme="1"/>
        <rFont val="Calibri"/>
        <family val="2"/>
      </rPr>
      <t>(µ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</si>
  <si>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</si>
  <si>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t>(kJ/mol)</t>
  </si>
  <si>
    <t xml:space="preserve">E </t>
  </si>
  <si>
    <r>
      <t>i</t>
    </r>
    <r>
      <rPr>
        <vertAlign val="subscript"/>
        <sz val="11"/>
        <color rgb="FF006100"/>
        <rFont val="Calibri"/>
        <family val="2"/>
        <scheme val="minor"/>
      </rPr>
      <t>corr-20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</si>
  <si>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(t)</t>
    </r>
  </si>
  <si>
    <t>CL1</t>
  </si>
  <si>
    <t>CL2</t>
  </si>
  <si>
    <t>CL3</t>
  </si>
  <si>
    <t>CL4</t>
  </si>
  <si>
    <t>CL5</t>
  </si>
  <si>
    <t>Dry</t>
  </si>
  <si>
    <t>Wet-rarely dry (unsheltered)</t>
  </si>
  <si>
    <t>Moderate humidity (sheltered)</t>
  </si>
  <si>
    <t>Cyclic wet-dry (unsheltered)</t>
  </si>
  <si>
    <t>Carbonation corrosion rates at 20°C</t>
  </si>
  <si>
    <t>Chloride corrosion rates at 20°C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</si>
  <si>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o</t>
    </r>
  </si>
  <si>
    <t>diameter of steel reinforcing bars</t>
  </si>
  <si>
    <t>thickness of the porous zone around reinforcing bar</t>
  </si>
  <si>
    <t>v</t>
  </si>
  <si>
    <t>Poisson's ratio of concrete</t>
  </si>
  <si>
    <t>concrete tensile (splitting) strength</t>
  </si>
  <si>
    <t>effective elastic modulus of concrete</t>
  </si>
  <si>
    <r>
      <t>f</t>
    </r>
    <r>
      <rPr>
        <vertAlign val="subscript"/>
        <sz val="11"/>
        <color theme="1"/>
        <rFont val="Calibri"/>
        <family val="2"/>
      </rPr>
      <t>t</t>
    </r>
  </si>
  <si>
    <r>
      <t>E</t>
    </r>
    <r>
      <rPr>
        <vertAlign val="subscript"/>
        <sz val="11"/>
        <color theme="1"/>
        <rFont val="Calibri"/>
        <family val="2"/>
      </rPr>
      <t>ef</t>
    </r>
  </si>
  <si>
    <t>Ψ</t>
  </si>
  <si>
    <r>
      <t>rate of loading where i</t>
    </r>
    <r>
      <rPr>
        <vertAlign val="subscript"/>
        <sz val="11"/>
        <color theme="1"/>
        <rFont val="Calibri"/>
        <family val="2"/>
        <scheme val="minor"/>
      </rPr>
      <t>corr(exp</t>
    </r>
    <r>
      <rPr>
        <sz val="11"/>
        <color theme="1"/>
        <rFont val="Calibri"/>
        <family val="2"/>
        <scheme val="minor"/>
      </rPr>
      <t>) = 100</t>
    </r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</si>
  <si>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</rPr>
      <t>R</t>
    </r>
  </si>
  <si>
    <r>
      <t>Ψ</t>
    </r>
    <r>
      <rPr>
        <vertAlign val="subscript"/>
        <sz val="11"/>
        <color theme="1"/>
        <rFont val="Calibri"/>
        <family val="2"/>
      </rPr>
      <t>cp</t>
    </r>
  </si>
  <si>
    <t>cover cracking parameter</t>
  </si>
  <si>
    <t>confinement factor (1.0 for internal locations, 1.2-1.4 for edge rebars)</t>
  </si>
  <si>
    <r>
      <t>k</t>
    </r>
    <r>
      <rPr>
        <vertAlign val="subscript"/>
        <sz val="11"/>
        <color theme="1"/>
        <rFont val="Calibri"/>
        <family val="2"/>
      </rPr>
      <t>c</t>
    </r>
  </si>
  <si>
    <t>w</t>
  </si>
  <si>
    <t>crack width</t>
  </si>
  <si>
    <t>mm</t>
  </si>
  <si>
    <t>rate of crack propagation</t>
  </si>
  <si>
    <r>
      <t>r</t>
    </r>
    <r>
      <rPr>
        <vertAlign val="subscript"/>
        <sz val="11"/>
        <color theme="1"/>
        <rFont val="Calibri"/>
        <family val="2"/>
      </rPr>
      <t>crack</t>
    </r>
  </si>
  <si>
    <r>
      <t>m</t>
    </r>
    <r>
      <rPr>
        <vertAlign val="subscript"/>
        <sz val="11"/>
        <color theme="1"/>
        <rFont val="Calibri"/>
        <family val="2"/>
        <scheme val="minor"/>
      </rPr>
      <t>corr2</t>
    </r>
  </si>
  <si>
    <t>amount of corrosion products to cause cracking</t>
  </si>
  <si>
    <t>MRI-CGCM2.3.2</t>
  </si>
  <si>
    <t>Scenario</t>
  </si>
  <si>
    <t>Model</t>
  </si>
  <si>
    <t>Mean RH</t>
  </si>
  <si>
    <t>Mean temp</t>
  </si>
  <si>
    <t>CSIRO Mk3.5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</si>
  <si>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</t>
    </r>
  </si>
  <si>
    <t>(%)</t>
  </si>
  <si>
    <t>class</t>
  </si>
  <si>
    <t>Carbonation</t>
  </si>
  <si>
    <t>Chloride</t>
  </si>
  <si>
    <t>Description</t>
  </si>
  <si>
    <t>Pile No 243 @ Berth 107</t>
  </si>
  <si>
    <t>T</t>
  </si>
  <si>
    <t>ΣT</t>
  </si>
  <si>
    <t>(yr)</t>
  </si>
  <si>
    <r>
      <t>×10</t>
    </r>
    <r>
      <rPr>
        <vertAlign val="superscript"/>
        <sz val="11"/>
        <color theme="1"/>
        <rFont val="Calibri"/>
        <family val="2"/>
        <scheme val="minor"/>
      </rPr>
      <t xml:space="preserve">-4 </t>
    </r>
    <r>
      <rPr>
        <sz val="11"/>
        <color theme="1"/>
        <rFont val="Calibri"/>
        <family val="2"/>
        <scheme val="minor"/>
      </rP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</si>
  <si>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12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</si>
  <si>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11</t>
    </r>
  </si>
  <si>
    <r>
      <rPr>
        <sz val="11"/>
        <color rgb="FFFF0000"/>
        <rFont val="Calibri"/>
        <family val="2"/>
      </rPr>
      <t>Σ</t>
    </r>
    <r>
      <rPr>
        <sz val="11"/>
        <color rgb="FFFF0000"/>
        <rFont val="Calibri"/>
        <family val="2"/>
        <scheme val="minor"/>
      </rP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</si>
  <si>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t>pH&amp;RH cond</t>
  </si>
  <si>
    <t>(if any)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</si>
  <si>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</si>
  <si>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t>*Duracrete</t>
  </si>
  <si>
    <r>
      <t>(µA/cm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</si>
  <si>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Chloride diffusion coefficient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</si>
  <si>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</si>
  <si>
    <r>
      <t>f'</t>
    </r>
    <r>
      <rPr>
        <vertAlign val="subscript"/>
        <sz val="11"/>
        <color rgb="FFFF0000"/>
        <rFont val="Calibri"/>
        <family val="2"/>
        <scheme val="minor"/>
      </rPr>
      <t>c</t>
    </r>
  </si>
  <si>
    <t>(0 for sheltered outdoor &amp; 0.12 unsheltered outdoor)</t>
  </si>
  <si>
    <r>
      <rPr>
        <sz val="11"/>
        <color rgb="FF006100"/>
        <rFont val="Calibri"/>
        <family val="2"/>
      </rPr>
      <t>β</t>
    </r>
    <r>
      <rPr>
        <vertAlign val="subscript"/>
        <sz val="11"/>
        <color rgb="FF006100"/>
        <rFont val="Calibri"/>
        <family val="2"/>
        <scheme val="minor"/>
      </rPr>
      <t>T</t>
    </r>
  </si>
  <si>
    <r>
      <rPr>
        <sz val="11"/>
        <color theme="1"/>
        <rFont val="Calibri"/>
        <family val="2"/>
      </rPr>
      <t>β</t>
    </r>
    <r>
      <rPr>
        <vertAlign val="subscript"/>
        <sz val="11"/>
        <color theme="1"/>
        <rFont val="Calibri"/>
        <family val="2"/>
        <scheme val="minor"/>
      </rPr>
      <t>T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</si>
  <si>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/yr)</t>
    </r>
  </si>
  <si>
    <r>
      <rPr>
        <sz val="11"/>
        <color theme="5"/>
        <rFont val="Calibri"/>
        <family val="2"/>
      </rPr>
      <t>∆</t>
    </r>
    <r>
      <rPr>
        <sz val="11"/>
        <color theme="5"/>
        <rFont val="Calibri"/>
        <family val="2"/>
        <scheme val="minor"/>
      </rPr>
      <t xml:space="preserve">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(t')</t>
    </r>
  </si>
  <si>
    <r>
      <t>Increase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(t)</t>
    </r>
  </si>
  <si>
    <t>(km)</t>
  </si>
  <si>
    <r>
      <t>C</t>
    </r>
    <r>
      <rPr>
        <vertAlign val="subscript"/>
        <sz val="11"/>
        <color rgb="FF006100"/>
        <rFont val="Calibri"/>
        <family val="2"/>
        <scheme val="minor"/>
      </rPr>
      <t>o</t>
    </r>
    <r>
      <rPr>
        <sz val="11"/>
        <color rgb="FF006100"/>
        <rFont val="Calibri"/>
        <family val="2"/>
        <scheme val="minor"/>
      </rPr>
      <t/>
    </r>
  </si>
  <si>
    <r>
      <t>D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</si>
  <si>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x10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</si>
  <si>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Mean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</si>
  <si>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C(x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,t)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</si>
  <si>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r</t>
    </r>
    <r>
      <rPr>
        <sz val="11"/>
        <color rgb="FFFF0000"/>
        <rFont val="Calibri"/>
        <family val="2"/>
        <scheme val="minor"/>
      </rPr>
      <t/>
    </r>
  </si>
  <si>
    <t>Base</t>
  </si>
  <si>
    <t>(Reference)</t>
  </si>
  <si>
    <t>Temp change</t>
  </si>
  <si>
    <t>RH change</t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</si>
  <si>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</si>
  <si>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</si>
  <si>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</si>
  <si>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Summer Sea Temp</t>
  </si>
  <si>
    <t>°C</t>
  </si>
  <si>
    <t>%</t>
  </si>
  <si>
    <t>ppm</t>
  </si>
  <si>
    <t>Temp</t>
  </si>
  <si>
    <t>CO2</t>
  </si>
  <si>
    <t>g/l</t>
  </si>
  <si>
    <t>C2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</si>
  <si>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</si>
  <si>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</si>
  <si>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*Yoon et al (2007)</t>
  </si>
  <si>
    <t>Range</t>
  </si>
  <si>
    <t>32-50kJ/mol</t>
  </si>
  <si>
    <t>*Wei &amp; Yao (2012)</t>
  </si>
  <si>
    <r>
      <t>α</t>
    </r>
    <r>
      <rPr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</si>
  <si>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</si>
  <si>
    <t>Zone</t>
  </si>
  <si>
    <t>Dist from coast</t>
  </si>
  <si>
    <t>kJ/mol K (gas constant)</t>
  </si>
  <si>
    <r>
      <t>f'</t>
    </r>
    <r>
      <rPr>
        <vertAlign val="subscript"/>
        <sz val="11"/>
        <rFont val="Calibri"/>
        <family val="2"/>
        <scheme val="minor"/>
      </rPr>
      <t>c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</si>
  <si>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</si>
  <si>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t>Start Year</t>
  </si>
  <si>
    <t>corrosion rate</t>
  </si>
  <si>
    <r>
      <t>i</t>
    </r>
    <r>
      <rPr>
        <vertAlign val="subscript"/>
        <sz val="11"/>
        <color theme="1"/>
        <rFont val="Calibri"/>
        <family val="2"/>
        <scheme val="minor"/>
      </rPr>
      <t>corr</t>
    </r>
    <r>
      <rPr>
        <sz val="11"/>
        <color theme="1"/>
        <rFont val="Calibri"/>
        <family val="2"/>
        <scheme val="minor"/>
      </rPr>
      <t xml:space="preserve"> (t)</t>
    </r>
  </si>
  <si>
    <r>
      <t>D</t>
    </r>
    <r>
      <rPr>
        <vertAlign val="subscript"/>
        <sz val="11"/>
        <rFont val="Calibri"/>
        <family val="2"/>
        <scheme val="minor"/>
      </rPr>
      <t>bar</t>
    </r>
  </si>
  <si>
    <r>
      <t>D</t>
    </r>
    <r>
      <rPr>
        <vertAlign val="subscript"/>
        <sz val="11"/>
        <color rgb="FFFF0000"/>
        <rFont val="Calibri"/>
        <family val="2"/>
        <scheme val="minor"/>
      </rPr>
      <t>bar</t>
    </r>
  </si>
  <si>
    <r>
      <t>i</t>
    </r>
    <r>
      <rPr>
        <vertAlign val="subscript"/>
        <sz val="11"/>
        <color theme="1"/>
        <rFont val="Calibri"/>
        <family val="2"/>
      </rPr>
      <t>corr(exp)</t>
    </r>
  </si>
  <si>
    <r>
      <t>t</t>
    </r>
    <r>
      <rPr>
        <vertAlign val="subscript"/>
        <sz val="11"/>
        <color rgb="FF006100"/>
        <rFont val="Calibri"/>
        <family val="2"/>
        <scheme val="minor"/>
      </rPr>
      <t>i</t>
    </r>
  </si>
  <si>
    <r>
      <t>t</t>
    </r>
    <r>
      <rPr>
        <vertAlign val="subscript"/>
        <sz val="11"/>
        <color rgb="FF006100"/>
        <rFont val="Calibri"/>
        <family val="2"/>
        <scheme val="minor"/>
      </rPr>
      <t>cr</t>
    </r>
  </si>
  <si>
    <r>
      <t>t</t>
    </r>
    <r>
      <rPr>
        <vertAlign val="subscript"/>
        <sz val="11"/>
        <color theme="1"/>
        <rFont val="Calibri"/>
        <family val="2"/>
        <scheme val="minor"/>
      </rPr>
      <t>cr</t>
    </r>
  </si>
  <si>
    <t>cracking time (aka tsp)</t>
  </si>
  <si>
    <r>
      <t>t</t>
    </r>
    <r>
      <rPr>
        <vertAlign val="subscript"/>
        <sz val="11"/>
        <color rgb="FF006100"/>
        <rFont val="Calibri"/>
        <family val="2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</si>
  <si>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scheme val="minor"/>
      </rPr>
      <t>p</t>
    </r>
  </si>
  <si>
    <t>time period for crack propagation from crack initiation</t>
  </si>
  <si>
    <t>time period for crack inititation from corrosion initiation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</si>
  <si>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</si>
  <si>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f</t>
    </r>
    <r>
      <rPr>
        <vertAlign val="subscript"/>
        <sz val="11"/>
        <color rgb="FF006100"/>
        <rFont val="Calibri"/>
        <family val="2"/>
        <scheme val="minor"/>
      </rPr>
      <t>ct</t>
    </r>
  </si>
  <si>
    <t>Correction factor, k1</t>
  </si>
  <si>
    <t>Crushed limestone, calcined bauxite</t>
  </si>
  <si>
    <t>Crushed quartzitic aggregate, crushed andesite, crushed basalt, crushed claylate, crushed cobblestone</t>
  </si>
  <si>
    <t>Other coarse aggregate</t>
  </si>
  <si>
    <r>
      <t>k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</si>
  <si>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2</t>
    </r>
  </si>
  <si>
    <t>coarse agg correction factor</t>
  </si>
  <si>
    <t>admixture correction factor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</si>
  <si>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</si>
  <si>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</si>
  <si>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t>(Noguchi 2009)</t>
  </si>
  <si>
    <r>
      <t>E</t>
    </r>
    <r>
      <rPr>
        <vertAlign val="subscript"/>
        <sz val="11"/>
        <color rgb="FF006100"/>
        <rFont val="Calibri"/>
        <family val="2"/>
        <scheme val="minor"/>
      </rPr>
      <t>c</t>
    </r>
  </si>
  <si>
    <t>γ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</si>
  <si>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</si>
  <si>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f'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(t)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</si>
  <si>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R</t>
    </r>
  </si>
  <si>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</si>
  <si>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r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</si>
  <si>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w</t>
    </r>
    <r>
      <rPr>
        <vertAlign val="subscript"/>
        <sz val="11"/>
        <color theme="1"/>
        <rFont val="Calibri"/>
        <family val="2"/>
      </rPr>
      <t>lim</t>
    </r>
  </si>
  <si>
    <r>
      <t>k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</si>
  <si>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δ</t>
    </r>
    <r>
      <rPr>
        <vertAlign val="subscript"/>
        <sz val="11"/>
        <color rgb="FF006100"/>
        <rFont val="Calibri"/>
        <family val="2"/>
        <scheme val="minor"/>
      </rPr>
      <t>0</t>
    </r>
  </si>
  <si>
    <r>
      <t>Ψ</t>
    </r>
    <r>
      <rPr>
        <vertAlign val="subscript"/>
        <sz val="11"/>
        <color rgb="FF006100"/>
        <rFont val="Calibri"/>
        <family val="2"/>
        <scheme val="minor"/>
      </rPr>
      <t>cp</t>
    </r>
  </si>
  <si>
    <r>
      <t>D</t>
    </r>
    <r>
      <rPr>
        <vertAlign val="subscript"/>
        <sz val="11"/>
        <color theme="1"/>
        <rFont val="Calibri"/>
        <family val="2"/>
        <scheme val="minor"/>
      </rPr>
      <t>bar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</si>
  <si>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init</t>
    </r>
    <r>
      <rPr>
        <sz val="11"/>
        <color rgb="FF006100"/>
        <rFont val="Calibri"/>
        <family val="2"/>
        <scheme val="minor"/>
      </rPr>
      <t xml:space="preserve"> x P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</si>
  <si>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crack</t>
    </r>
  </si>
  <si>
    <r>
      <t>P</t>
    </r>
    <r>
      <rPr>
        <vertAlign val="subscript"/>
        <sz val="11"/>
        <color rgb="FF006100"/>
        <rFont val="Calibri"/>
        <family val="2"/>
        <scheme val="minor"/>
      </rPr>
      <t>int</t>
    </r>
  </si>
  <si>
    <t>CRACK MODEL</t>
  </si>
  <si>
    <t>CHLORIDE INGRESS MODEL</t>
  </si>
  <si>
    <t>CARBONATION MODEL</t>
  </si>
  <si>
    <t>Rebar loss</t>
  </si>
  <si>
    <t>m</t>
  </si>
  <si>
    <t>Cover</t>
  </si>
  <si>
    <t>Surface chloride concentration</t>
  </si>
  <si>
    <t>Environmental exposure factor</t>
  </si>
  <si>
    <t>*Exposure = B1, B2, C1, C2 (AS3600 4.3)</t>
  </si>
  <si>
    <r>
      <t>D</t>
    </r>
    <r>
      <rPr>
        <vertAlign val="subscript"/>
        <sz val="11"/>
        <color rgb="FFFF0000"/>
        <rFont val="Calibri"/>
        <family val="2"/>
        <scheme val="minor"/>
      </rPr>
      <t>member</t>
    </r>
  </si>
  <si>
    <r>
      <t>α</t>
    </r>
    <r>
      <rPr>
        <vertAlign val="subscript"/>
        <sz val="11"/>
        <color theme="1"/>
        <rFont val="Calibri"/>
        <family val="2"/>
      </rPr>
      <t>H</t>
    </r>
  </si>
  <si>
    <r>
      <t>C</t>
    </r>
    <r>
      <rPr>
        <vertAlign val="subscript"/>
        <sz val="11"/>
        <color theme="1"/>
        <rFont val="Calibri"/>
        <family val="2"/>
      </rPr>
      <t>e</t>
    </r>
  </si>
  <si>
    <t>relative humidity</t>
  </si>
  <si>
    <t>wc</t>
  </si>
  <si>
    <r>
      <t>wc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</si>
  <si>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wc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</si>
  <si>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age factor of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coefficient</t>
    </r>
  </si>
  <si>
    <t>degree of hydration after more than 400 days (de Lazzard 1999)</t>
  </si>
  <si>
    <r>
      <t>amount of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gas required for making completely carbonated concrete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</si>
  <si>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 of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to t'</t>
    </r>
  </si>
  <si>
    <r>
      <t>Start Yr, t</t>
    </r>
    <r>
      <rPr>
        <vertAlign val="subscript"/>
        <sz val="11"/>
        <color theme="1"/>
        <rFont val="Calibri"/>
        <family val="2"/>
        <scheme val="minor"/>
      </rPr>
      <t>0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</si>
  <si>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m</t>
    </r>
  </si>
  <si>
    <t>age factor for microclimatic conditions (0 for sheltered outdoor &amp; 0.12 unsheltered outdoor)</t>
  </si>
  <si>
    <r>
      <t>x</t>
    </r>
    <r>
      <rPr>
        <vertAlign val="subscript"/>
        <sz val="11"/>
        <color rgb="FFFF0000"/>
        <rFont val="Calibri"/>
        <family val="2"/>
        <scheme val="minor"/>
      </rPr>
      <t>c</t>
    </r>
    <r>
      <rPr>
        <sz val="11"/>
        <color rgb="FFFF0000"/>
        <rFont val="Calibri"/>
        <family val="2"/>
        <scheme val="minor"/>
      </rPr>
      <t>(t</t>
    </r>
    <r>
      <rPr>
        <vertAlign val="subscript"/>
        <sz val="11"/>
        <color rgb="FFFF0000"/>
        <rFont val="Calibri"/>
        <family val="2"/>
        <scheme val="minor"/>
      </rPr>
      <t>0</t>
    </r>
    <r>
      <rPr>
        <sz val="11"/>
        <color rgb="FFFF0000"/>
        <rFont val="Calibri"/>
        <family val="2"/>
        <scheme val="minor"/>
      </rPr>
      <t>)</t>
    </r>
  </si>
  <si>
    <t>MIROC-Medres</t>
  </si>
  <si>
    <r>
      <t>D</t>
    </r>
    <r>
      <rPr>
        <vertAlign val="subscript"/>
        <sz val="11"/>
        <rFont val="Calibri"/>
        <family val="2"/>
        <scheme val="minor"/>
      </rPr>
      <t>member</t>
    </r>
  </si>
  <si>
    <r>
      <rPr>
        <sz val="11"/>
        <color rgb="FF006100"/>
        <rFont val="Calibri"/>
        <family val="2"/>
      </rPr>
      <t>Δ</t>
    </r>
    <r>
      <rPr>
        <sz val="11"/>
        <color rgb="FF006100"/>
        <rFont val="Calibri"/>
        <family val="2"/>
        <scheme val="minor"/>
      </rP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</si>
  <si>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(t')</t>
    </r>
  </si>
  <si>
    <t>Initiation</t>
  </si>
  <si>
    <t>Damage</t>
  </si>
  <si>
    <r>
      <t>x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(t</t>
    </r>
    <r>
      <rPr>
        <vertAlign val="subscript"/>
        <sz val="11"/>
        <rFont val="Calibri"/>
        <family val="2"/>
        <scheme val="minor"/>
      </rPr>
      <t>0</t>
    </r>
    <r>
      <rPr>
        <sz val="11"/>
        <rFont val="Calibri"/>
        <family val="2"/>
        <scheme val="minor"/>
      </rPr>
      <t>)</t>
    </r>
  </si>
  <si>
    <t>Disabled</t>
  </si>
  <si>
    <t>P</t>
  </si>
  <si>
    <t>243A</t>
  </si>
  <si>
    <t>006B</t>
  </si>
  <si>
    <t>002C</t>
  </si>
  <si>
    <t>042D</t>
  </si>
  <si>
    <t>078E</t>
  </si>
  <si>
    <t>054F</t>
  </si>
  <si>
    <t>034G</t>
  </si>
  <si>
    <t>Pile No 54 @ Berth 12</t>
  </si>
  <si>
    <t>Pile No 34 @ Berth 13</t>
  </si>
  <si>
    <t>Pile No 78 @ Berth 42</t>
  </si>
  <si>
    <t>Deck No 1 @ Berth 55</t>
  </si>
  <si>
    <t>Pile No 2 @ Berth 09</t>
  </si>
  <si>
    <t>Pile No 6 @ Berth 08</t>
  </si>
  <si>
    <t>Deck No 3 @ Berth 07</t>
  </si>
  <si>
    <t>076E</t>
  </si>
  <si>
    <t>178E</t>
  </si>
  <si>
    <t>154F</t>
  </si>
  <si>
    <t>278E</t>
  </si>
  <si>
    <t>354F</t>
  </si>
  <si>
    <t>224F</t>
  </si>
  <si>
    <t>Deck No 2 @ Berth 07</t>
  </si>
  <si>
    <t>Pile No 2 @ Berth 08</t>
  </si>
  <si>
    <t>Pile No 22 @ Berth 09</t>
  </si>
  <si>
    <t>Deck No 10 @ Berth 55</t>
  </si>
  <si>
    <t>Pile No 178 @ Berth 42</t>
  </si>
  <si>
    <t>Pile No 254 @ Berth 12</t>
  </si>
  <si>
    <t>Pile No 334 @ Berth 13</t>
  </si>
  <si>
    <t>178G</t>
  </si>
  <si>
    <t>x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</si>
  <si>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diffusion coefficient</t>
    </r>
  </si>
  <si>
    <t>Most Likely</t>
  </si>
  <si>
    <t>Hotter &amp; Drier</t>
  </si>
  <si>
    <t>Cooler &amp; Drier</t>
  </si>
  <si>
    <t>Baseline</t>
  </si>
  <si>
    <t>Model:</t>
  </si>
  <si>
    <t>MIROC-Hires</t>
  </si>
  <si>
    <t>Annual</t>
  </si>
  <si>
    <t>Temperature</t>
  </si>
  <si>
    <t>Rainfall</t>
  </si>
  <si>
    <t>Relative Humidity</t>
  </si>
  <si>
    <t>Sea surface salinity</t>
  </si>
  <si>
    <t>Sea surface temperature</t>
  </si>
  <si>
    <t>DJF</t>
  </si>
  <si>
    <t>1 degree grid centred on</t>
  </si>
  <si>
    <t>1975 - 2004</t>
  </si>
  <si>
    <t>Variables</t>
  </si>
  <si>
    <t>Annual Surface Temp</t>
  </si>
  <si>
    <t>Annual Rainfall</t>
  </si>
  <si>
    <t>Annual Sea Surface Temp</t>
  </si>
  <si>
    <t>Annual Relative Humidity</t>
  </si>
  <si>
    <t>Annual Sea Surface Salinity</t>
  </si>
  <si>
    <t>Summer Sea Surface Salinity</t>
  </si>
  <si>
    <t>Summer Sea Surface Temp</t>
  </si>
  <si>
    <t>SSS change</t>
  </si>
  <si>
    <t>Summer SST change</t>
  </si>
  <si>
    <t>Summer SSS change</t>
  </si>
  <si>
    <t>SST change</t>
  </si>
  <si>
    <t>Rainfall change</t>
  </si>
  <si>
    <t>Mean rainfall</t>
  </si>
  <si>
    <t>Summer Sea Salinity</t>
  </si>
  <si>
    <t>Mean Sea Temp</t>
  </si>
  <si>
    <t>Mean Sea Salinity</t>
  </si>
  <si>
    <t>Remarks</t>
  </si>
  <si>
    <t>Gladstone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</si>
</sst>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0.0000"/>
    <numFmt numFmtId="167" formatCode="0.000E+00"/>
    <numFmt numFmtId="168" formatCode="0.0%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bscript"/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9"/>
      <color indexed="81"/>
      <name val="Tahoma"/>
      <family val="2"/>
    </font>
    <font>
      <b/>
      <vertAlign val="subscript"/>
      <sz val="9"/>
      <color indexed="81"/>
      <name val="Tahoma"/>
      <family val="2"/>
    </font>
    <font>
      <sz val="11"/>
      <color rgb="FF006100"/>
      <name val="Calibri"/>
      <family val="2"/>
    </font>
    <font>
      <sz val="11"/>
      <color theme="5"/>
      <name val="Calibri"/>
      <family val="2"/>
      <scheme val="minor"/>
    </font>
    <font>
      <sz val="11"/>
      <color theme="5"/>
      <name val="Calibri"/>
      <family val="2"/>
    </font>
    <font>
      <vertAlign val="subscript"/>
      <sz val="11"/>
      <color theme="5"/>
      <name val="Calibri"/>
      <family val="2"/>
      <scheme val="minor"/>
    </font>
    <font>
      <sz val="11"/>
      <color rgb="FFEE0000"/>
      <name val="Calibri"/>
      <family val="2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0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0" borderId="0"/>
    <xf numFmtId="0" fontId="29" fillId="0" borderId="0"/>
    <xf numFmtId="0" fontId="3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28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11" fontId="0" fillId="0" borderId="0" xfId="0" applyNumberFormat="1"/>
    <xf numFmtId="0" fontId="5" fillId="0" borderId="0" xfId="0" applyFont="1"/>
    <xf numFmtId="9" fontId="0" fillId="0" borderId="0" xfId="2" applyFont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7" fillId="3" borderId="0" xfId="3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4" borderId="8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4" borderId="3" xfId="4" applyFont="1" applyBorder="1" applyAlignment="1">
      <alignment horizontal="center"/>
    </xf>
    <xf numFmtId="0" fontId="7" fillId="3" borderId="0" xfId="3"/>
    <xf numFmtId="0" fontId="0" fillId="0" borderId="7" xfId="0" applyNumberFormat="1" applyBorder="1"/>
    <xf numFmtId="164" fontId="0" fillId="0" borderId="0" xfId="0" applyNumberFormat="1"/>
    <xf numFmtId="0" fontId="0" fillId="0" borderId="0" xfId="2" applyNumberFormat="1" applyFont="1"/>
    <xf numFmtId="0" fontId="0" fillId="0" borderId="0" xfId="0" applyFill="1" applyBorder="1" applyAlignment="1">
      <alignment horizontal="center"/>
    </xf>
    <xf numFmtId="0" fontId="11" fillId="3" borderId="0" xfId="3" applyFont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0" fontId="0" fillId="7" borderId="0" xfId="0" applyFill="1" applyBorder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  <xf numFmtId="9" fontId="0" fillId="0" borderId="0" xfId="2" applyFont="1" applyFill="1"/>
    <xf numFmtId="0" fontId="13" fillId="0" borderId="0" xfId="0" applyFont="1" applyFill="1"/>
    <xf numFmtId="9" fontId="7" fillId="0" borderId="0" xfId="2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ont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2" applyNumberFormat="1" applyFont="1" applyFill="1" applyAlignment="1">
      <alignment horizontal="center"/>
    </xf>
    <xf numFmtId="0" fontId="1" fillId="7" borderId="0" xfId="1" applyFill="1"/>
    <xf numFmtId="9" fontId="7" fillId="7" borderId="0" xfId="2" applyFont="1" applyFill="1" applyAlignment="1">
      <alignment horizontal="center"/>
    </xf>
    <xf numFmtId="0" fontId="14" fillId="7" borderId="0" xfId="2" applyNumberFormat="1" applyFont="1" applyFill="1" applyAlignment="1">
      <alignment horizontal="center"/>
    </xf>
    <xf numFmtId="0" fontId="7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165" fontId="0" fillId="7" borderId="0" xfId="0" applyNumberFormat="1" applyFill="1" applyBorder="1" applyAlignment="1">
      <alignment horizontal="center"/>
    </xf>
    <xf numFmtId="168" fontId="0" fillId="7" borderId="0" xfId="2" applyNumberFormat="1" applyFont="1" applyFill="1" applyAlignment="1">
      <alignment horizontal="center"/>
    </xf>
    <xf numFmtId="0" fontId="0" fillId="0" borderId="0" xfId="0" applyNumberFormat="1" applyFill="1"/>
    <xf numFmtId="0" fontId="1" fillId="7" borderId="0" xfId="1" applyFill="1" applyAlignment="1">
      <alignment horizontal="center"/>
    </xf>
    <xf numFmtId="0" fontId="3" fillId="0" borderId="0" xfId="7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11" fillId="11" borderId="0" xfId="3" applyFont="1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6" fillId="3" borderId="0" xfId="3" applyFon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7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9" xfId="0" applyBorder="1"/>
    <xf numFmtId="0" fontId="3" fillId="9" borderId="5" xfId="8" applyBorder="1"/>
    <xf numFmtId="0" fontId="3" fillId="9" borderId="8" xfId="8" applyBorder="1"/>
    <xf numFmtId="0" fontId="3" fillId="9" borderId="8" xfId="8" applyBorder="1" applyAlignment="1">
      <alignment horizontal="center"/>
    </xf>
    <xf numFmtId="0" fontId="3" fillId="9" borderId="3" xfId="8" applyBorder="1" applyAlignment="1">
      <alignment horizontal="center"/>
    </xf>
    <xf numFmtId="0" fontId="3" fillId="9" borderId="6" xfId="8" applyBorder="1"/>
    <xf numFmtId="0" fontId="3" fillId="9" borderId="4" xfId="8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1" fontId="0" fillId="0" borderId="9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3" fillId="9" borderId="0" xfId="8" applyBorder="1"/>
    <xf numFmtId="0" fontId="0" fillId="9" borderId="0" xfId="8" applyFont="1" applyBorder="1" applyAlignment="1">
      <alignment horizontal="center"/>
    </xf>
    <xf numFmtId="0" fontId="3" fillId="5" borderId="5" xfId="5" applyBorder="1"/>
    <xf numFmtId="0" fontId="3" fillId="5" borderId="6" xfId="5" applyBorder="1"/>
    <xf numFmtId="0" fontId="3" fillId="5" borderId="0" xfId="5" applyBorder="1" applyAlignment="1">
      <alignment horizontal="center"/>
    </xf>
    <xf numFmtId="0" fontId="3" fillId="5" borderId="4" xfId="5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7" borderId="0" xfId="0" applyNumberFormat="1" applyFont="1" applyFill="1" applyAlignment="1">
      <alignment horizontal="center"/>
    </xf>
    <xf numFmtId="11" fontId="0" fillId="7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20" fillId="3" borderId="0" xfId="3" applyFont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4" borderId="5" xfId="4" applyBorder="1" applyAlignment="1">
      <alignment horizontal="center"/>
    </xf>
    <xf numFmtId="0" fontId="3" fillId="4" borderId="3" xfId="4" applyBorder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11" fillId="0" borderId="0" xfId="0" applyFont="1"/>
    <xf numFmtId="0" fontId="23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3" fillId="4" borderId="5" xfId="4" applyBorder="1" applyAlignment="1">
      <alignment horizontal="center"/>
    </xf>
    <xf numFmtId="164" fontId="14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10" fillId="6" borderId="6" xfId="6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/>
    <xf numFmtId="0" fontId="10" fillId="6" borderId="6" xfId="6" applyBorder="1" applyAlignment="1">
      <alignment horizontal="center"/>
    </xf>
    <xf numFmtId="0" fontId="10" fillId="6" borderId="0" xfId="6" applyBorder="1" applyAlignment="1">
      <alignment horizontal="center"/>
    </xf>
    <xf numFmtId="0" fontId="10" fillId="6" borderId="4" xfId="6" applyBorder="1" applyAlignment="1">
      <alignment horizontal="center"/>
    </xf>
    <xf numFmtId="164" fontId="10" fillId="6" borderId="4" xfId="6" applyNumberFormat="1" applyBorder="1" applyAlignment="1">
      <alignment horizontal="center"/>
    </xf>
    <xf numFmtId="166" fontId="10" fillId="6" borderId="4" xfId="6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3" fillId="0" borderId="0" xfId="0" applyFont="1" applyFill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9" xfId="0" applyBorder="1"/>
    <xf numFmtId="0" fontId="3" fillId="9" borderId="5" xfId="8" applyBorder="1"/>
    <xf numFmtId="0" fontId="3" fillId="9" borderId="8" xfId="8" applyBorder="1"/>
    <xf numFmtId="0" fontId="3" fillId="9" borderId="8" xfId="8" applyBorder="1" applyAlignment="1">
      <alignment horizontal="center"/>
    </xf>
    <xf numFmtId="0" fontId="3" fillId="9" borderId="3" xfId="8" applyBorder="1" applyAlignment="1">
      <alignment horizontal="center"/>
    </xf>
    <xf numFmtId="0" fontId="3" fillId="9" borderId="6" xfId="8" applyBorder="1"/>
    <xf numFmtId="0" fontId="3" fillId="9" borderId="4" xfId="8" applyBorder="1" applyAlignment="1">
      <alignment horizontal="center"/>
    </xf>
    <xf numFmtId="0" fontId="0" fillId="9" borderId="0" xfId="8" applyFont="1" applyBorder="1"/>
    <xf numFmtId="0" fontId="0" fillId="9" borderId="0" xfId="8" applyFont="1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7" fillId="7" borderId="0" xfId="3" applyFill="1" applyAlignment="1">
      <alignment horizontal="center"/>
    </xf>
    <xf numFmtId="0" fontId="20" fillId="7" borderId="0" xfId="3" applyFont="1" applyFill="1" applyAlignment="1">
      <alignment horizontal="center"/>
    </xf>
    <xf numFmtId="0" fontId="0" fillId="16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center"/>
    </xf>
    <xf numFmtId="0" fontId="14" fillId="11" borderId="0" xfId="3" applyFont="1" applyFill="1" applyAlignment="1">
      <alignment horizontal="center"/>
    </xf>
    <xf numFmtId="0" fontId="0" fillId="17" borderId="1" xfId="0" applyFill="1" applyBorder="1"/>
    <xf numFmtId="0" fontId="14" fillId="11" borderId="0" xfId="0" applyFont="1" applyFill="1" applyAlignment="1">
      <alignment horizontal="center"/>
    </xf>
    <xf numFmtId="0" fontId="27" fillId="0" borderId="0" xfId="0" applyFont="1"/>
    <xf numFmtId="0" fontId="7" fillId="0" borderId="0" xfId="3" applyFill="1" applyAlignment="1">
      <alignment horizontal="center"/>
    </xf>
    <xf numFmtId="0" fontId="14" fillId="0" borderId="0" xfId="0" applyFont="1" applyFill="1" applyAlignment="1">
      <alignment horizontal="center"/>
    </xf>
    <xf numFmtId="0" fontId="0" fillId="11" borderId="0" xfId="0" applyFill="1"/>
    <xf numFmtId="0" fontId="0" fillId="0" borderId="0" xfId="0"/>
    <xf numFmtId="0" fontId="5" fillId="0" borderId="0" xfId="0" applyFont="1"/>
    <xf numFmtId="0" fontId="7" fillId="3" borderId="0" xfId="3" applyAlignment="1">
      <alignment horizontal="center"/>
    </xf>
    <xf numFmtId="9" fontId="7" fillId="0" borderId="0" xfId="2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11" fillId="0" borderId="0" xfId="3" applyFont="1" applyFill="1" applyAlignment="1">
      <alignment horizontal="left"/>
    </xf>
    <xf numFmtId="0" fontId="20" fillId="0" borderId="0" xfId="3" applyFont="1" applyFill="1" applyAlignment="1">
      <alignment horizontal="center"/>
    </xf>
    <xf numFmtId="165" fontId="7" fillId="0" borderId="0" xfId="2" applyNumberFormat="1" applyFont="1" applyFill="1" applyAlignment="1">
      <alignment horizontal="center"/>
    </xf>
    <xf numFmtId="9" fontId="0" fillId="7" borderId="0" xfId="0" applyNumberFormat="1" applyFill="1" applyAlignment="1">
      <alignment horizontal="center"/>
    </xf>
    <xf numFmtId="168" fontId="0" fillId="7" borderId="0" xfId="0" applyNumberFormat="1" applyFill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7" borderId="0" xfId="2" applyNumberFormat="1" applyFont="1" applyFill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7" borderId="0" xfId="2" applyNumberFormat="1" applyFont="1" applyFill="1" applyAlignment="1">
      <alignment horizontal="center"/>
    </xf>
    <xf numFmtId="0" fontId="0" fillId="7" borderId="0" xfId="0" applyNumberFormat="1" applyFill="1"/>
    <xf numFmtId="0" fontId="28" fillId="0" borderId="0" xfId="0" applyFont="1"/>
    <xf numFmtId="0" fontId="0" fillId="0" borderId="0" xfId="0" applyAlignment="1">
      <alignment horizontal="left" vertical="center"/>
    </xf>
    <xf numFmtId="0" fontId="2" fillId="0" borderId="0" xfId="8" applyFont="1" applyFill="1" applyBorder="1"/>
    <xf numFmtId="0" fontId="3" fillId="4" borderId="10" xfId="4" applyBorder="1" applyAlignment="1">
      <alignment horizontal="center"/>
    </xf>
    <xf numFmtId="0" fontId="0" fillId="4" borderId="11" xfId="4" applyFont="1" applyBorder="1" applyAlignment="1">
      <alignment horizontal="center"/>
    </xf>
    <xf numFmtId="0" fontId="0" fillId="4" borderId="12" xfId="4" applyFont="1" applyBorder="1" applyAlignment="1">
      <alignment horizontal="center"/>
    </xf>
    <xf numFmtId="0" fontId="0" fillId="4" borderId="10" xfId="4" applyFont="1" applyBorder="1" applyAlignment="1">
      <alignment horizontal="left" vertical="center"/>
    </xf>
    <xf numFmtId="0" fontId="3" fillId="4" borderId="11" xfId="4" applyBorder="1" applyAlignment="1">
      <alignment horizontal="center" vertical="center"/>
    </xf>
    <xf numFmtId="0" fontId="0" fillId="4" borderId="12" xfId="4" applyFont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/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0" fillId="16" borderId="0" xfId="0" applyFill="1"/>
    <xf numFmtId="0" fontId="0" fillId="13" borderId="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3" fillId="5" borderId="8" xfId="5" applyBorder="1" applyAlignment="1">
      <alignment horizontal="center"/>
    </xf>
    <xf numFmtId="0" fontId="0" fillId="5" borderId="8" xfId="5" applyFont="1" applyBorder="1" applyAlignment="1">
      <alignment horizontal="center"/>
    </xf>
    <xf numFmtId="0" fontId="3" fillId="5" borderId="3" xfId="5" applyBorder="1" applyAlignment="1">
      <alignment horizontal="center"/>
    </xf>
    <xf numFmtId="0" fontId="10" fillId="6" borderId="1" xfId="6" applyFont="1" applyBorder="1" applyAlignment="1">
      <alignment horizontal="center"/>
    </xf>
    <xf numFmtId="0" fontId="10" fillId="6" borderId="10" xfId="6" applyBorder="1" applyAlignment="1">
      <alignment horizontal="center"/>
    </xf>
    <xf numFmtId="0" fontId="10" fillId="6" borderId="11" xfId="6" applyBorder="1" applyAlignment="1">
      <alignment horizontal="center"/>
    </xf>
    <xf numFmtId="0" fontId="10" fillId="6" borderId="12" xfId="6" applyBorder="1" applyAlignment="1">
      <alignment horizontal="center"/>
    </xf>
    <xf numFmtId="0" fontId="0" fillId="0" borderId="0" xfId="0"/>
    <xf numFmtId="0" fontId="0" fillId="0" borderId="1" xfId="0" applyBorder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2" fontId="0" fillId="0" borderId="0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2" fontId="11" fillId="0" borderId="0" xfId="0" applyNumberFormat="1" applyFont="1"/>
    <xf numFmtId="2" fontId="14" fillId="12" borderId="0" xfId="0" applyNumberFormat="1" applyFont="1" applyFill="1"/>
    <xf numFmtId="0" fontId="14" fillId="0" borderId="0" xfId="0" applyFont="1"/>
    <xf numFmtId="2" fontId="0" fillId="0" borderId="0" xfId="0" applyNumberFormat="1" applyFill="1" applyBorder="1" applyAlignment="1">
      <alignment horizontal="center"/>
    </xf>
  </cellXfs>
  <cellStyles count="15">
    <cellStyle name="20% - Accent1" xfId="4" builtinId="30"/>
    <cellStyle name="20% - Accent2" xfId="5" builtinId="34"/>
    <cellStyle name="20% - Accent3" xfId="1" builtinId="38"/>
    <cellStyle name="20% - Accent3 2" xfId="12"/>
    <cellStyle name="20% - Accent4" xfId="7" builtinId="42"/>
    <cellStyle name="20% - Accent6" xfId="8" builtinId="50"/>
    <cellStyle name="Good" xfId="3" builtinId="26"/>
    <cellStyle name="Neutral" xfId="6" builtinId="28"/>
    <cellStyle name="Neutral 2" xfId="14"/>
    <cellStyle name="Normal" xfId="0" builtinId="0"/>
    <cellStyle name="Normal 2" xfId="10"/>
    <cellStyle name="Normal 3" xfId="11"/>
    <cellStyle name="Normal 4" xfId="9"/>
    <cellStyle name="Percent" xfId="2" builtinId="5"/>
    <cellStyle name="Percent 2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2.1</c:v>
                </c:pt>
                <c:pt idx="4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1.7</c:v>
                </c:pt>
                <c:pt idx="4">
                  <c:v>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75712"/>
        <c:axId val="177550080"/>
      </c:scatterChart>
      <c:valAx>
        <c:axId val="1698757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7550080"/>
        <c:crosses val="autoZero"/>
        <c:crossBetween val="midCat"/>
      </c:valAx>
      <c:valAx>
        <c:axId val="17755008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8757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-1.5</c:v>
                </c:pt>
                <c:pt idx="4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-0.23333333333333331</c:v>
                </c:pt>
                <c:pt idx="2">
                  <c:v>-0.7</c:v>
                </c:pt>
                <c:pt idx="3" formatCode="General">
                  <c:v>-1.2</c:v>
                </c:pt>
                <c:pt idx="4">
                  <c:v>-1.6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63520"/>
        <c:axId val="182766592"/>
      </c:scatterChart>
      <c:valAx>
        <c:axId val="1827635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82766592"/>
        <c:crosses val="autoZero"/>
        <c:crossBetween val="midCat"/>
      </c:valAx>
      <c:valAx>
        <c:axId val="182766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2763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23.16</c:v>
                </c:pt>
                <c:pt idx="42">
                  <c:v>23.22</c:v>
                </c:pt>
                <c:pt idx="43">
                  <c:v>23.28</c:v>
                </c:pt>
                <c:pt idx="44">
                  <c:v>23.34</c:v>
                </c:pt>
                <c:pt idx="45">
                  <c:v>23.4</c:v>
                </c:pt>
                <c:pt idx="46">
                  <c:v>23.46</c:v>
                </c:pt>
                <c:pt idx="47">
                  <c:v>23.52</c:v>
                </c:pt>
                <c:pt idx="48">
                  <c:v>23.58</c:v>
                </c:pt>
                <c:pt idx="49">
                  <c:v>23.64</c:v>
                </c:pt>
                <c:pt idx="50">
                  <c:v>23.7</c:v>
                </c:pt>
                <c:pt idx="51">
                  <c:v>23.759999999999998</c:v>
                </c:pt>
                <c:pt idx="52">
                  <c:v>23.82</c:v>
                </c:pt>
                <c:pt idx="53">
                  <c:v>23.88</c:v>
                </c:pt>
                <c:pt idx="54">
                  <c:v>23.94</c:v>
                </c:pt>
                <c:pt idx="55">
                  <c:v>24</c:v>
                </c:pt>
                <c:pt idx="56">
                  <c:v>24.06</c:v>
                </c:pt>
                <c:pt idx="57">
                  <c:v>24.12</c:v>
                </c:pt>
                <c:pt idx="58">
                  <c:v>24.18</c:v>
                </c:pt>
                <c:pt idx="59">
                  <c:v>24.240000000000002</c:v>
                </c:pt>
                <c:pt idx="60">
                  <c:v>24.3</c:v>
                </c:pt>
                <c:pt idx="61">
                  <c:v>24.34</c:v>
                </c:pt>
                <c:pt idx="62">
                  <c:v>24.38</c:v>
                </c:pt>
                <c:pt idx="63">
                  <c:v>24.419999999999998</c:v>
                </c:pt>
                <c:pt idx="64">
                  <c:v>24.46</c:v>
                </c:pt>
                <c:pt idx="65">
                  <c:v>24.5</c:v>
                </c:pt>
                <c:pt idx="66">
                  <c:v>24.54</c:v>
                </c:pt>
                <c:pt idx="67">
                  <c:v>24.58</c:v>
                </c:pt>
                <c:pt idx="68">
                  <c:v>24.62</c:v>
                </c:pt>
                <c:pt idx="69">
                  <c:v>24.66</c:v>
                </c:pt>
                <c:pt idx="70">
                  <c:v>24.7</c:v>
                </c:pt>
                <c:pt idx="71">
                  <c:v>24.74</c:v>
                </c:pt>
                <c:pt idx="72">
                  <c:v>24.78</c:v>
                </c:pt>
                <c:pt idx="73">
                  <c:v>24.82</c:v>
                </c:pt>
                <c:pt idx="74">
                  <c:v>24.86</c:v>
                </c:pt>
                <c:pt idx="75">
                  <c:v>24.9</c:v>
                </c:pt>
                <c:pt idx="76">
                  <c:v>24.94</c:v>
                </c:pt>
                <c:pt idx="77">
                  <c:v>24.98</c:v>
                </c:pt>
                <c:pt idx="78">
                  <c:v>25.02</c:v>
                </c:pt>
                <c:pt idx="79">
                  <c:v>25.06</c:v>
                </c:pt>
                <c:pt idx="80">
                  <c:v>25.099999999999998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23.14</c:v>
                </c:pt>
                <c:pt idx="42">
                  <c:v>23.18</c:v>
                </c:pt>
                <c:pt idx="43">
                  <c:v>23.22</c:v>
                </c:pt>
                <c:pt idx="44">
                  <c:v>23.259999999999998</c:v>
                </c:pt>
                <c:pt idx="45">
                  <c:v>23.3</c:v>
                </c:pt>
                <c:pt idx="46">
                  <c:v>23.34</c:v>
                </c:pt>
                <c:pt idx="47">
                  <c:v>23.38</c:v>
                </c:pt>
                <c:pt idx="48">
                  <c:v>23.419999999999998</c:v>
                </c:pt>
                <c:pt idx="49">
                  <c:v>23.46</c:v>
                </c:pt>
                <c:pt idx="50">
                  <c:v>23.5</c:v>
                </c:pt>
                <c:pt idx="51">
                  <c:v>23.54</c:v>
                </c:pt>
                <c:pt idx="52">
                  <c:v>23.58</c:v>
                </c:pt>
                <c:pt idx="53">
                  <c:v>23.62</c:v>
                </c:pt>
                <c:pt idx="54">
                  <c:v>23.66</c:v>
                </c:pt>
                <c:pt idx="55">
                  <c:v>23.7</c:v>
                </c:pt>
                <c:pt idx="56">
                  <c:v>23.74</c:v>
                </c:pt>
                <c:pt idx="57">
                  <c:v>23.78</c:v>
                </c:pt>
                <c:pt idx="58">
                  <c:v>23.82</c:v>
                </c:pt>
                <c:pt idx="59">
                  <c:v>23.86</c:v>
                </c:pt>
                <c:pt idx="60">
                  <c:v>23.9</c:v>
                </c:pt>
                <c:pt idx="61">
                  <c:v>23.919999999999998</c:v>
                </c:pt>
                <c:pt idx="62">
                  <c:v>23.939999999999998</c:v>
                </c:pt>
                <c:pt idx="63">
                  <c:v>23.96</c:v>
                </c:pt>
                <c:pt idx="64">
                  <c:v>23.98</c:v>
                </c:pt>
                <c:pt idx="65">
                  <c:v>24</c:v>
                </c:pt>
                <c:pt idx="66">
                  <c:v>24.02</c:v>
                </c:pt>
                <c:pt idx="67">
                  <c:v>24.04</c:v>
                </c:pt>
                <c:pt idx="68">
                  <c:v>24.06</c:v>
                </c:pt>
                <c:pt idx="69">
                  <c:v>24.08</c:v>
                </c:pt>
                <c:pt idx="70">
                  <c:v>24.099999999999998</c:v>
                </c:pt>
                <c:pt idx="71">
                  <c:v>24.12</c:v>
                </c:pt>
                <c:pt idx="72">
                  <c:v>24.14</c:v>
                </c:pt>
                <c:pt idx="73">
                  <c:v>24.16</c:v>
                </c:pt>
                <c:pt idx="74">
                  <c:v>24.18</c:v>
                </c:pt>
                <c:pt idx="75">
                  <c:v>24.2</c:v>
                </c:pt>
                <c:pt idx="76">
                  <c:v>24.22</c:v>
                </c:pt>
                <c:pt idx="77">
                  <c:v>24.24</c:v>
                </c:pt>
                <c:pt idx="78">
                  <c:v>24.259999999999998</c:v>
                </c:pt>
                <c:pt idx="79">
                  <c:v>24.28</c:v>
                </c:pt>
                <c:pt idx="80">
                  <c:v>24.3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11872"/>
        <c:axId val="186167296"/>
      </c:scatterChart>
      <c:valAx>
        <c:axId val="18611187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167296"/>
        <c:crosses val="autoZero"/>
        <c:crossBetween val="midCat"/>
      </c:valAx>
      <c:valAx>
        <c:axId val="186167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611187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75.807864999999993</c:v>
                </c:pt>
                <c:pt idx="42">
                  <c:v>75.773529999999994</c:v>
                </c:pt>
                <c:pt idx="43">
                  <c:v>75.739194999999995</c:v>
                </c:pt>
                <c:pt idx="44">
                  <c:v>75.704859999999996</c:v>
                </c:pt>
                <c:pt idx="45">
                  <c:v>75.670524999999998</c:v>
                </c:pt>
                <c:pt idx="46">
                  <c:v>75.636189999999999</c:v>
                </c:pt>
                <c:pt idx="47">
                  <c:v>75.601855</c:v>
                </c:pt>
                <c:pt idx="48">
                  <c:v>75.567520000000002</c:v>
                </c:pt>
                <c:pt idx="49">
                  <c:v>75.533185000000003</c:v>
                </c:pt>
                <c:pt idx="50">
                  <c:v>75.49884999999999</c:v>
                </c:pt>
                <c:pt idx="51">
                  <c:v>75.464514999999992</c:v>
                </c:pt>
                <c:pt idx="52">
                  <c:v>75.430179999999993</c:v>
                </c:pt>
                <c:pt idx="53">
                  <c:v>75.395844999999994</c:v>
                </c:pt>
                <c:pt idx="54">
                  <c:v>75.361509999999996</c:v>
                </c:pt>
                <c:pt idx="55">
                  <c:v>75.327174999999997</c:v>
                </c:pt>
                <c:pt idx="56">
                  <c:v>75.292839999999998</c:v>
                </c:pt>
                <c:pt idx="57">
                  <c:v>75.258505</c:v>
                </c:pt>
                <c:pt idx="58">
                  <c:v>75.224170000000001</c:v>
                </c:pt>
                <c:pt idx="59">
                  <c:v>75.189835000000002</c:v>
                </c:pt>
                <c:pt idx="60">
                  <c:v>75.155500000000004</c:v>
                </c:pt>
                <c:pt idx="61">
                  <c:v>75.13261</c:v>
                </c:pt>
                <c:pt idx="62">
                  <c:v>75.109719999999996</c:v>
                </c:pt>
                <c:pt idx="63">
                  <c:v>75.086829999999992</c:v>
                </c:pt>
                <c:pt idx="64">
                  <c:v>75.063940000000002</c:v>
                </c:pt>
                <c:pt idx="65">
                  <c:v>75.041049999999998</c:v>
                </c:pt>
                <c:pt idx="66">
                  <c:v>75.018159999999995</c:v>
                </c:pt>
                <c:pt idx="67">
                  <c:v>74.995269999999991</c:v>
                </c:pt>
                <c:pt idx="68">
                  <c:v>74.972380000000001</c:v>
                </c:pt>
                <c:pt idx="69">
                  <c:v>74.949489999999997</c:v>
                </c:pt>
                <c:pt idx="70">
                  <c:v>74.926599999999993</c:v>
                </c:pt>
                <c:pt idx="71">
                  <c:v>74.903710000000004</c:v>
                </c:pt>
                <c:pt idx="72">
                  <c:v>74.88082</c:v>
                </c:pt>
                <c:pt idx="73">
                  <c:v>74.857929999999996</c:v>
                </c:pt>
                <c:pt idx="74">
                  <c:v>74.835039999999992</c:v>
                </c:pt>
                <c:pt idx="75">
                  <c:v>74.812150000000003</c:v>
                </c:pt>
                <c:pt idx="76">
                  <c:v>74.789259999999999</c:v>
                </c:pt>
                <c:pt idx="77">
                  <c:v>74.766369999999995</c:v>
                </c:pt>
                <c:pt idx="78">
                  <c:v>74.743479999999991</c:v>
                </c:pt>
                <c:pt idx="79">
                  <c:v>74.720590000000001</c:v>
                </c:pt>
                <c:pt idx="80">
                  <c:v>74.697699999999998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76.291098333333323</c:v>
                </c:pt>
                <c:pt idx="2">
                  <c:v>76.282196666666664</c:v>
                </c:pt>
                <c:pt idx="3">
                  <c:v>76.27329499999999</c:v>
                </c:pt>
                <c:pt idx="4">
                  <c:v>76.264393333333331</c:v>
                </c:pt>
                <c:pt idx="5">
                  <c:v>76.255491666666657</c:v>
                </c:pt>
                <c:pt idx="6">
                  <c:v>76.246589999999998</c:v>
                </c:pt>
                <c:pt idx="7">
                  <c:v>76.237688333333324</c:v>
                </c:pt>
                <c:pt idx="8">
                  <c:v>76.228786666666664</c:v>
                </c:pt>
                <c:pt idx="9">
                  <c:v>76.219884999999991</c:v>
                </c:pt>
                <c:pt idx="10">
                  <c:v>76.210983333333331</c:v>
                </c:pt>
                <c:pt idx="11">
                  <c:v>76.202081666666658</c:v>
                </c:pt>
                <c:pt idx="12">
                  <c:v>76.193179999999998</c:v>
                </c:pt>
                <c:pt idx="13">
                  <c:v>76.184278333333324</c:v>
                </c:pt>
                <c:pt idx="14">
                  <c:v>76.175376666666665</c:v>
                </c:pt>
                <c:pt idx="15">
                  <c:v>76.166474999999991</c:v>
                </c:pt>
                <c:pt idx="16">
                  <c:v>76.157573333333332</c:v>
                </c:pt>
                <c:pt idx="17">
                  <c:v>76.148671666666658</c:v>
                </c:pt>
                <c:pt idx="18">
                  <c:v>76.139769999999999</c:v>
                </c:pt>
                <c:pt idx="19">
                  <c:v>76.130868333333325</c:v>
                </c:pt>
                <c:pt idx="20">
                  <c:v>76.121966666666665</c:v>
                </c:pt>
                <c:pt idx="21">
                  <c:v>76.104163333333332</c:v>
                </c:pt>
                <c:pt idx="22">
                  <c:v>76.086359999999999</c:v>
                </c:pt>
                <c:pt idx="23">
                  <c:v>76.068556666666666</c:v>
                </c:pt>
                <c:pt idx="24">
                  <c:v>76.050753333333333</c:v>
                </c:pt>
                <c:pt idx="25">
                  <c:v>76.03295</c:v>
                </c:pt>
                <c:pt idx="26">
                  <c:v>76.015146666666666</c:v>
                </c:pt>
                <c:pt idx="27">
                  <c:v>75.997343333333333</c:v>
                </c:pt>
                <c:pt idx="28">
                  <c:v>75.97954</c:v>
                </c:pt>
                <c:pt idx="29">
                  <c:v>75.961736666666667</c:v>
                </c:pt>
                <c:pt idx="30">
                  <c:v>75.943933333333334</c:v>
                </c:pt>
                <c:pt idx="31">
                  <c:v>75.926130000000001</c:v>
                </c:pt>
                <c:pt idx="32">
                  <c:v>75.908326666666667</c:v>
                </c:pt>
                <c:pt idx="33">
                  <c:v>75.890523333333334</c:v>
                </c:pt>
                <c:pt idx="34">
                  <c:v>75.872720000000001</c:v>
                </c:pt>
                <c:pt idx="35">
                  <c:v>75.854916666666668</c:v>
                </c:pt>
                <c:pt idx="36">
                  <c:v>75.837113333333335</c:v>
                </c:pt>
                <c:pt idx="37">
                  <c:v>75.819310000000002</c:v>
                </c:pt>
                <c:pt idx="38">
                  <c:v>75.801506666666668</c:v>
                </c:pt>
                <c:pt idx="39">
                  <c:v>75.783703333333335</c:v>
                </c:pt>
                <c:pt idx="40">
                  <c:v>75.765900000000002</c:v>
                </c:pt>
                <c:pt idx="41">
                  <c:v>75.746825000000001</c:v>
                </c:pt>
                <c:pt idx="42">
                  <c:v>75.72775</c:v>
                </c:pt>
                <c:pt idx="43">
                  <c:v>75.708674999999999</c:v>
                </c:pt>
                <c:pt idx="44">
                  <c:v>75.689599999999999</c:v>
                </c:pt>
                <c:pt idx="45">
                  <c:v>75.670524999999998</c:v>
                </c:pt>
                <c:pt idx="46">
                  <c:v>75.651449999999997</c:v>
                </c:pt>
                <c:pt idx="47">
                  <c:v>75.632374999999996</c:v>
                </c:pt>
                <c:pt idx="48">
                  <c:v>75.613299999999995</c:v>
                </c:pt>
                <c:pt idx="49">
                  <c:v>75.594224999999994</c:v>
                </c:pt>
                <c:pt idx="50">
                  <c:v>75.575149999999994</c:v>
                </c:pt>
                <c:pt idx="51">
                  <c:v>75.556074999999993</c:v>
                </c:pt>
                <c:pt idx="52">
                  <c:v>75.536999999999992</c:v>
                </c:pt>
                <c:pt idx="53">
                  <c:v>75.517924999999991</c:v>
                </c:pt>
                <c:pt idx="54">
                  <c:v>75.49884999999999</c:v>
                </c:pt>
                <c:pt idx="55">
                  <c:v>75.479775000000004</c:v>
                </c:pt>
                <c:pt idx="56">
                  <c:v>75.460700000000003</c:v>
                </c:pt>
                <c:pt idx="57">
                  <c:v>75.441625000000002</c:v>
                </c:pt>
                <c:pt idx="58">
                  <c:v>75.422550000000001</c:v>
                </c:pt>
                <c:pt idx="59">
                  <c:v>75.403475</c:v>
                </c:pt>
                <c:pt idx="60">
                  <c:v>75.384399999999999</c:v>
                </c:pt>
                <c:pt idx="61">
                  <c:v>75.369140000000002</c:v>
                </c:pt>
                <c:pt idx="62">
                  <c:v>75.353880000000004</c:v>
                </c:pt>
                <c:pt idx="63">
                  <c:v>75.338619999999992</c:v>
                </c:pt>
                <c:pt idx="64">
                  <c:v>75.323359999999994</c:v>
                </c:pt>
                <c:pt idx="65">
                  <c:v>75.308099999999996</c:v>
                </c:pt>
                <c:pt idx="66">
                  <c:v>75.292839999999998</c:v>
                </c:pt>
                <c:pt idx="67">
                  <c:v>75.27758</c:v>
                </c:pt>
                <c:pt idx="68">
                  <c:v>75.262320000000003</c:v>
                </c:pt>
                <c:pt idx="69">
                  <c:v>75.247059999999991</c:v>
                </c:pt>
                <c:pt idx="70">
                  <c:v>75.231799999999993</c:v>
                </c:pt>
                <c:pt idx="71">
                  <c:v>75.216539999999995</c:v>
                </c:pt>
                <c:pt idx="72">
                  <c:v>75.201279999999997</c:v>
                </c:pt>
                <c:pt idx="73">
                  <c:v>75.186019999999999</c:v>
                </c:pt>
                <c:pt idx="74">
                  <c:v>75.170760000000001</c:v>
                </c:pt>
                <c:pt idx="75">
                  <c:v>75.155500000000004</c:v>
                </c:pt>
                <c:pt idx="76">
                  <c:v>75.140239999999991</c:v>
                </c:pt>
                <c:pt idx="77">
                  <c:v>75.124979999999994</c:v>
                </c:pt>
                <c:pt idx="78">
                  <c:v>75.109719999999996</c:v>
                </c:pt>
                <c:pt idx="79">
                  <c:v>75.094459999999998</c:v>
                </c:pt>
                <c:pt idx="80">
                  <c:v>75.0792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232448"/>
        <c:axId val="188241408"/>
      </c:scatterChart>
      <c:valAx>
        <c:axId val="1882324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8241408"/>
        <c:crosses val="autoZero"/>
        <c:crossBetween val="midCat"/>
      </c:valAx>
      <c:valAx>
        <c:axId val="1882414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882324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0.96000000000000008</c:v>
                </c:pt>
                <c:pt idx="42">
                  <c:v>1.02</c:v>
                </c:pt>
                <c:pt idx="43">
                  <c:v>1.08</c:v>
                </c:pt>
                <c:pt idx="44">
                  <c:v>1.1400000000000001</c:v>
                </c:pt>
                <c:pt idx="45">
                  <c:v>1.2000000000000002</c:v>
                </c:pt>
                <c:pt idx="46">
                  <c:v>1.2600000000000002</c:v>
                </c:pt>
                <c:pt idx="47">
                  <c:v>1.3200000000000003</c:v>
                </c:pt>
                <c:pt idx="48">
                  <c:v>1.3800000000000003</c:v>
                </c:pt>
                <c:pt idx="49">
                  <c:v>1.4400000000000004</c:v>
                </c:pt>
                <c:pt idx="50">
                  <c:v>1.5000000000000004</c:v>
                </c:pt>
                <c:pt idx="51">
                  <c:v>1.5600000000000005</c:v>
                </c:pt>
                <c:pt idx="52">
                  <c:v>1.6200000000000006</c:v>
                </c:pt>
                <c:pt idx="53">
                  <c:v>1.6800000000000006</c:v>
                </c:pt>
                <c:pt idx="54">
                  <c:v>1.7400000000000007</c:v>
                </c:pt>
                <c:pt idx="55">
                  <c:v>1.8000000000000007</c:v>
                </c:pt>
                <c:pt idx="56">
                  <c:v>1.8600000000000008</c:v>
                </c:pt>
                <c:pt idx="57">
                  <c:v>1.9200000000000008</c:v>
                </c:pt>
                <c:pt idx="58">
                  <c:v>1.9800000000000009</c:v>
                </c:pt>
                <c:pt idx="59">
                  <c:v>2.0400000000000009</c:v>
                </c:pt>
                <c:pt idx="60">
                  <c:v>2.1</c:v>
                </c:pt>
                <c:pt idx="61">
                  <c:v>2.14</c:v>
                </c:pt>
                <c:pt idx="62">
                  <c:v>2.1800000000000002</c:v>
                </c:pt>
                <c:pt idx="63">
                  <c:v>2.2200000000000002</c:v>
                </c:pt>
                <c:pt idx="64">
                  <c:v>2.2600000000000002</c:v>
                </c:pt>
                <c:pt idx="65">
                  <c:v>2.3000000000000003</c:v>
                </c:pt>
                <c:pt idx="66">
                  <c:v>2.3400000000000003</c:v>
                </c:pt>
                <c:pt idx="67">
                  <c:v>2.3800000000000003</c:v>
                </c:pt>
                <c:pt idx="68">
                  <c:v>2.4200000000000004</c:v>
                </c:pt>
                <c:pt idx="69">
                  <c:v>2.4600000000000004</c:v>
                </c:pt>
                <c:pt idx="70">
                  <c:v>2.5000000000000004</c:v>
                </c:pt>
                <c:pt idx="71">
                  <c:v>2.5400000000000005</c:v>
                </c:pt>
                <c:pt idx="72">
                  <c:v>2.5800000000000005</c:v>
                </c:pt>
                <c:pt idx="73">
                  <c:v>2.6200000000000006</c:v>
                </c:pt>
                <c:pt idx="74">
                  <c:v>2.6600000000000006</c:v>
                </c:pt>
                <c:pt idx="75">
                  <c:v>2.7000000000000006</c:v>
                </c:pt>
                <c:pt idx="76">
                  <c:v>2.7400000000000007</c:v>
                </c:pt>
                <c:pt idx="77">
                  <c:v>2.7800000000000007</c:v>
                </c:pt>
                <c:pt idx="78">
                  <c:v>2.8200000000000007</c:v>
                </c:pt>
                <c:pt idx="79">
                  <c:v>2.8600000000000008</c:v>
                </c:pt>
                <c:pt idx="80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0.94000000000000006</c:v>
                </c:pt>
                <c:pt idx="42">
                  <c:v>0.98000000000000009</c:v>
                </c:pt>
                <c:pt idx="43">
                  <c:v>1.02</c:v>
                </c:pt>
                <c:pt idx="44">
                  <c:v>1.06</c:v>
                </c:pt>
                <c:pt idx="45">
                  <c:v>1.1000000000000001</c:v>
                </c:pt>
                <c:pt idx="46">
                  <c:v>1.1400000000000001</c:v>
                </c:pt>
                <c:pt idx="47">
                  <c:v>1.1800000000000002</c:v>
                </c:pt>
                <c:pt idx="48">
                  <c:v>1.2200000000000002</c:v>
                </c:pt>
                <c:pt idx="49">
                  <c:v>1.2600000000000002</c:v>
                </c:pt>
                <c:pt idx="50">
                  <c:v>1.3000000000000003</c:v>
                </c:pt>
                <c:pt idx="51">
                  <c:v>1.3400000000000003</c:v>
                </c:pt>
                <c:pt idx="52">
                  <c:v>1.3800000000000003</c:v>
                </c:pt>
                <c:pt idx="53">
                  <c:v>1.4200000000000004</c:v>
                </c:pt>
                <c:pt idx="54">
                  <c:v>1.4600000000000004</c:v>
                </c:pt>
                <c:pt idx="55">
                  <c:v>1.5000000000000004</c:v>
                </c:pt>
                <c:pt idx="56">
                  <c:v>1.5400000000000005</c:v>
                </c:pt>
                <c:pt idx="57">
                  <c:v>1.5800000000000005</c:v>
                </c:pt>
                <c:pt idx="58">
                  <c:v>1.6200000000000006</c:v>
                </c:pt>
                <c:pt idx="59">
                  <c:v>1.6600000000000006</c:v>
                </c:pt>
                <c:pt idx="60">
                  <c:v>1.7</c:v>
                </c:pt>
                <c:pt idx="61">
                  <c:v>1.72</c:v>
                </c:pt>
                <c:pt idx="62">
                  <c:v>1.74</c:v>
                </c:pt>
                <c:pt idx="63">
                  <c:v>1.76</c:v>
                </c:pt>
                <c:pt idx="64">
                  <c:v>1.78</c:v>
                </c:pt>
                <c:pt idx="65">
                  <c:v>1.8</c:v>
                </c:pt>
                <c:pt idx="66">
                  <c:v>1.82</c:v>
                </c:pt>
                <c:pt idx="67">
                  <c:v>1.84</c:v>
                </c:pt>
                <c:pt idx="68">
                  <c:v>1.86</c:v>
                </c:pt>
                <c:pt idx="69">
                  <c:v>1.8800000000000001</c:v>
                </c:pt>
                <c:pt idx="70">
                  <c:v>1.9000000000000001</c:v>
                </c:pt>
                <c:pt idx="71">
                  <c:v>1.9200000000000002</c:v>
                </c:pt>
                <c:pt idx="72">
                  <c:v>1.9400000000000002</c:v>
                </c:pt>
                <c:pt idx="73">
                  <c:v>1.9600000000000002</c:v>
                </c:pt>
                <c:pt idx="74">
                  <c:v>1.9800000000000002</c:v>
                </c:pt>
                <c:pt idx="75">
                  <c:v>2</c:v>
                </c:pt>
                <c:pt idx="76">
                  <c:v>2.02</c:v>
                </c:pt>
                <c:pt idx="77">
                  <c:v>2.04</c:v>
                </c:pt>
                <c:pt idx="78">
                  <c:v>2.06</c:v>
                </c:pt>
                <c:pt idx="79">
                  <c:v>2.08</c:v>
                </c:pt>
                <c:pt idx="80">
                  <c:v>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04128"/>
        <c:axId val="211818752"/>
      </c:scatterChart>
      <c:valAx>
        <c:axId val="2115041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818752"/>
        <c:crosses val="autoZero"/>
        <c:crossBetween val="midCat"/>
      </c:valAx>
      <c:valAx>
        <c:axId val="21181875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2115041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-0.64500000000000002</c:v>
                </c:pt>
                <c:pt idx="42">
                  <c:v>-0.69000000000000006</c:v>
                </c:pt>
                <c:pt idx="43">
                  <c:v>-0.7350000000000001</c:v>
                </c:pt>
                <c:pt idx="44">
                  <c:v>-0.78000000000000014</c:v>
                </c:pt>
                <c:pt idx="45">
                  <c:v>-0.82500000000000018</c:v>
                </c:pt>
                <c:pt idx="46">
                  <c:v>-0.87000000000000022</c:v>
                </c:pt>
                <c:pt idx="47">
                  <c:v>-0.91500000000000026</c:v>
                </c:pt>
                <c:pt idx="48">
                  <c:v>-0.9600000000000003</c:v>
                </c:pt>
                <c:pt idx="49">
                  <c:v>-1.0050000000000003</c:v>
                </c:pt>
                <c:pt idx="50">
                  <c:v>-1.0500000000000003</c:v>
                </c:pt>
                <c:pt idx="51">
                  <c:v>-1.0950000000000002</c:v>
                </c:pt>
                <c:pt idx="52">
                  <c:v>-1.1400000000000001</c:v>
                </c:pt>
                <c:pt idx="53">
                  <c:v>-1.1850000000000001</c:v>
                </c:pt>
                <c:pt idx="54">
                  <c:v>-1.23</c:v>
                </c:pt>
                <c:pt idx="55">
                  <c:v>-1.2749999999999999</c:v>
                </c:pt>
                <c:pt idx="56">
                  <c:v>-1.3199999999999998</c:v>
                </c:pt>
                <c:pt idx="57">
                  <c:v>-1.3649999999999998</c:v>
                </c:pt>
                <c:pt idx="58">
                  <c:v>-1.4099999999999997</c:v>
                </c:pt>
                <c:pt idx="59">
                  <c:v>-1.4549999999999996</c:v>
                </c:pt>
                <c:pt idx="60">
                  <c:v>-1.5</c:v>
                </c:pt>
                <c:pt idx="61">
                  <c:v>-1.53</c:v>
                </c:pt>
                <c:pt idx="62">
                  <c:v>-1.56</c:v>
                </c:pt>
                <c:pt idx="63">
                  <c:v>-1.59</c:v>
                </c:pt>
                <c:pt idx="64">
                  <c:v>-1.62</c:v>
                </c:pt>
                <c:pt idx="65">
                  <c:v>-1.6500000000000001</c:v>
                </c:pt>
                <c:pt idx="66">
                  <c:v>-1.6800000000000002</c:v>
                </c:pt>
                <c:pt idx="67">
                  <c:v>-1.7100000000000002</c:v>
                </c:pt>
                <c:pt idx="68">
                  <c:v>-1.7400000000000002</c:v>
                </c:pt>
                <c:pt idx="69">
                  <c:v>-1.7700000000000002</c:v>
                </c:pt>
                <c:pt idx="70">
                  <c:v>-1.8000000000000003</c:v>
                </c:pt>
                <c:pt idx="71">
                  <c:v>-1.8300000000000003</c:v>
                </c:pt>
                <c:pt idx="72">
                  <c:v>-1.8600000000000003</c:v>
                </c:pt>
                <c:pt idx="73">
                  <c:v>-1.8900000000000003</c:v>
                </c:pt>
                <c:pt idx="74">
                  <c:v>-1.9200000000000004</c:v>
                </c:pt>
                <c:pt idx="75">
                  <c:v>-1.9500000000000004</c:v>
                </c:pt>
                <c:pt idx="76">
                  <c:v>-1.9800000000000004</c:v>
                </c:pt>
                <c:pt idx="77">
                  <c:v>-2.0100000000000002</c:v>
                </c:pt>
                <c:pt idx="78">
                  <c:v>-2.04</c:v>
                </c:pt>
                <c:pt idx="79">
                  <c:v>-2.0699999999999998</c:v>
                </c:pt>
                <c:pt idx="80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-0.72499999999999998</c:v>
                </c:pt>
                <c:pt idx="42">
                  <c:v>-0.75</c:v>
                </c:pt>
                <c:pt idx="43">
                  <c:v>-0.77500000000000002</c:v>
                </c:pt>
                <c:pt idx="44">
                  <c:v>-0.8</c:v>
                </c:pt>
                <c:pt idx="45">
                  <c:v>-0.82500000000000007</c:v>
                </c:pt>
                <c:pt idx="46">
                  <c:v>-0.85000000000000009</c:v>
                </c:pt>
                <c:pt idx="47">
                  <c:v>-0.87500000000000011</c:v>
                </c:pt>
                <c:pt idx="48">
                  <c:v>-0.90000000000000013</c:v>
                </c:pt>
                <c:pt idx="49">
                  <c:v>-0.92500000000000016</c:v>
                </c:pt>
                <c:pt idx="50">
                  <c:v>-0.95000000000000018</c:v>
                </c:pt>
                <c:pt idx="51">
                  <c:v>-0.9750000000000002</c:v>
                </c:pt>
                <c:pt idx="52">
                  <c:v>-1.0000000000000002</c:v>
                </c:pt>
                <c:pt idx="53">
                  <c:v>-1.0250000000000001</c:v>
                </c:pt>
                <c:pt idx="54">
                  <c:v>-1.05</c:v>
                </c:pt>
                <c:pt idx="55">
                  <c:v>-1.075</c:v>
                </c:pt>
                <c:pt idx="56">
                  <c:v>-1.0999999999999999</c:v>
                </c:pt>
                <c:pt idx="57">
                  <c:v>-1.1249999999999998</c:v>
                </c:pt>
                <c:pt idx="58">
                  <c:v>-1.1499999999999997</c:v>
                </c:pt>
                <c:pt idx="59">
                  <c:v>-1.1749999999999996</c:v>
                </c:pt>
                <c:pt idx="60">
                  <c:v>-1.2</c:v>
                </c:pt>
                <c:pt idx="61">
                  <c:v>-1.22</c:v>
                </c:pt>
                <c:pt idx="62">
                  <c:v>-1.24</c:v>
                </c:pt>
                <c:pt idx="63">
                  <c:v>-1.26</c:v>
                </c:pt>
                <c:pt idx="64">
                  <c:v>-1.28</c:v>
                </c:pt>
                <c:pt idx="65">
                  <c:v>-1.3</c:v>
                </c:pt>
                <c:pt idx="66">
                  <c:v>-1.32</c:v>
                </c:pt>
                <c:pt idx="67">
                  <c:v>-1.34</c:v>
                </c:pt>
                <c:pt idx="68">
                  <c:v>-1.36</c:v>
                </c:pt>
                <c:pt idx="69">
                  <c:v>-1.3800000000000001</c:v>
                </c:pt>
                <c:pt idx="70">
                  <c:v>-1.4000000000000001</c:v>
                </c:pt>
                <c:pt idx="71">
                  <c:v>-1.4200000000000002</c:v>
                </c:pt>
                <c:pt idx="72">
                  <c:v>-1.4400000000000002</c:v>
                </c:pt>
                <c:pt idx="73">
                  <c:v>-1.4600000000000002</c:v>
                </c:pt>
                <c:pt idx="74">
                  <c:v>-1.4800000000000002</c:v>
                </c:pt>
                <c:pt idx="75">
                  <c:v>-1.5000000000000002</c:v>
                </c:pt>
                <c:pt idx="76">
                  <c:v>-1.5200000000000002</c:v>
                </c:pt>
                <c:pt idx="77">
                  <c:v>-1.5400000000000003</c:v>
                </c:pt>
                <c:pt idx="78">
                  <c:v>-1.5600000000000003</c:v>
                </c:pt>
                <c:pt idx="79">
                  <c:v>-1.5800000000000003</c:v>
                </c:pt>
                <c:pt idx="80">
                  <c:v>-1.6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96576"/>
        <c:axId val="228340096"/>
      </c:scatterChart>
      <c:valAx>
        <c:axId val="2282965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8340096"/>
        <c:crosses val="autoZero"/>
        <c:crossBetween val="midCat"/>
      </c:valAx>
      <c:valAx>
        <c:axId val="228340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8296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</c:v>
                </c:pt>
                <c:pt idx="2" formatCode="General">
                  <c:v>-1.8</c:v>
                </c:pt>
                <c:pt idx="3" formatCode="General">
                  <c:v>-4.4000000000000004</c:v>
                </c:pt>
                <c:pt idx="4" formatCode="General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-0.6333333333333333</c:v>
                </c:pt>
                <c:pt idx="2" formatCode="General">
                  <c:v>-1.9</c:v>
                </c:pt>
                <c:pt idx="3" formatCode="General">
                  <c:v>-3.5</c:v>
                </c:pt>
                <c:pt idx="4" formatCode="General">
                  <c:v>-4.5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4048"/>
        <c:axId val="21640320"/>
      </c:scatterChart>
      <c:valAx>
        <c:axId val="216340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640320"/>
        <c:crosses val="autoZero"/>
        <c:crossBetween val="midCat"/>
      </c:valAx>
      <c:valAx>
        <c:axId val="21640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34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849.745</c:v>
                </c:pt>
                <c:pt idx="2">
                  <c:v>849.49</c:v>
                </c:pt>
                <c:pt idx="3">
                  <c:v>849.23500000000001</c:v>
                </c:pt>
                <c:pt idx="4">
                  <c:v>848.98</c:v>
                </c:pt>
                <c:pt idx="5">
                  <c:v>848.72500000000002</c:v>
                </c:pt>
                <c:pt idx="6">
                  <c:v>848.47</c:v>
                </c:pt>
                <c:pt idx="7">
                  <c:v>848.21500000000003</c:v>
                </c:pt>
                <c:pt idx="8">
                  <c:v>847.96</c:v>
                </c:pt>
                <c:pt idx="9">
                  <c:v>847.70500000000004</c:v>
                </c:pt>
                <c:pt idx="10">
                  <c:v>847.45</c:v>
                </c:pt>
                <c:pt idx="11">
                  <c:v>847.19500000000005</c:v>
                </c:pt>
                <c:pt idx="12">
                  <c:v>846.94</c:v>
                </c:pt>
                <c:pt idx="13">
                  <c:v>846.68499999999995</c:v>
                </c:pt>
                <c:pt idx="14">
                  <c:v>846.43</c:v>
                </c:pt>
                <c:pt idx="15">
                  <c:v>846.17499999999995</c:v>
                </c:pt>
                <c:pt idx="16">
                  <c:v>845.92</c:v>
                </c:pt>
                <c:pt idx="17">
                  <c:v>845.66499999999996</c:v>
                </c:pt>
                <c:pt idx="18">
                  <c:v>845.41</c:v>
                </c:pt>
                <c:pt idx="19">
                  <c:v>845.15499999999997</c:v>
                </c:pt>
                <c:pt idx="20">
                  <c:v>844.9</c:v>
                </c:pt>
                <c:pt idx="21">
                  <c:v>844.39</c:v>
                </c:pt>
                <c:pt idx="22">
                  <c:v>843.88</c:v>
                </c:pt>
                <c:pt idx="23">
                  <c:v>843.37</c:v>
                </c:pt>
                <c:pt idx="24">
                  <c:v>842.86</c:v>
                </c:pt>
                <c:pt idx="25">
                  <c:v>842.35</c:v>
                </c:pt>
                <c:pt idx="26">
                  <c:v>841.84</c:v>
                </c:pt>
                <c:pt idx="27">
                  <c:v>841.33</c:v>
                </c:pt>
                <c:pt idx="28">
                  <c:v>840.82</c:v>
                </c:pt>
                <c:pt idx="29">
                  <c:v>840.31</c:v>
                </c:pt>
                <c:pt idx="30">
                  <c:v>839.8</c:v>
                </c:pt>
                <c:pt idx="31">
                  <c:v>839.29</c:v>
                </c:pt>
                <c:pt idx="32">
                  <c:v>838.78</c:v>
                </c:pt>
                <c:pt idx="33">
                  <c:v>838.27</c:v>
                </c:pt>
                <c:pt idx="34">
                  <c:v>837.76</c:v>
                </c:pt>
                <c:pt idx="35">
                  <c:v>837.25</c:v>
                </c:pt>
                <c:pt idx="36">
                  <c:v>836.74</c:v>
                </c:pt>
                <c:pt idx="37">
                  <c:v>836.23</c:v>
                </c:pt>
                <c:pt idx="38">
                  <c:v>835.72</c:v>
                </c:pt>
                <c:pt idx="39">
                  <c:v>835.21</c:v>
                </c:pt>
                <c:pt idx="40">
                  <c:v>834.7</c:v>
                </c:pt>
                <c:pt idx="41">
                  <c:v>833.59500000000003</c:v>
                </c:pt>
                <c:pt idx="42">
                  <c:v>832.49</c:v>
                </c:pt>
                <c:pt idx="43">
                  <c:v>831.38499999999999</c:v>
                </c:pt>
                <c:pt idx="44">
                  <c:v>830.28</c:v>
                </c:pt>
                <c:pt idx="45">
                  <c:v>829.17499999999995</c:v>
                </c:pt>
                <c:pt idx="46">
                  <c:v>828.07</c:v>
                </c:pt>
                <c:pt idx="47">
                  <c:v>826.96500000000003</c:v>
                </c:pt>
                <c:pt idx="48">
                  <c:v>825.86</c:v>
                </c:pt>
                <c:pt idx="49">
                  <c:v>824.755</c:v>
                </c:pt>
                <c:pt idx="50">
                  <c:v>823.65</c:v>
                </c:pt>
                <c:pt idx="51">
                  <c:v>822.54499999999996</c:v>
                </c:pt>
                <c:pt idx="52">
                  <c:v>821.44</c:v>
                </c:pt>
                <c:pt idx="53">
                  <c:v>820.33500000000004</c:v>
                </c:pt>
                <c:pt idx="54">
                  <c:v>819.23</c:v>
                </c:pt>
                <c:pt idx="55">
                  <c:v>818.125</c:v>
                </c:pt>
                <c:pt idx="56">
                  <c:v>817.02</c:v>
                </c:pt>
                <c:pt idx="57">
                  <c:v>815.91499999999996</c:v>
                </c:pt>
                <c:pt idx="58">
                  <c:v>814.81000000000006</c:v>
                </c:pt>
                <c:pt idx="59">
                  <c:v>813.70500000000004</c:v>
                </c:pt>
                <c:pt idx="60">
                  <c:v>812.6</c:v>
                </c:pt>
                <c:pt idx="61">
                  <c:v>811.87750000000005</c:v>
                </c:pt>
                <c:pt idx="62">
                  <c:v>811.15499999999997</c:v>
                </c:pt>
                <c:pt idx="63">
                  <c:v>810.4325</c:v>
                </c:pt>
                <c:pt idx="64">
                  <c:v>809.71</c:v>
                </c:pt>
                <c:pt idx="65">
                  <c:v>808.98749999999995</c:v>
                </c:pt>
                <c:pt idx="66">
                  <c:v>808.26499999999999</c:v>
                </c:pt>
                <c:pt idx="67">
                  <c:v>807.54250000000002</c:v>
                </c:pt>
                <c:pt idx="68">
                  <c:v>806.82</c:v>
                </c:pt>
                <c:pt idx="69">
                  <c:v>806.09749999999997</c:v>
                </c:pt>
                <c:pt idx="70">
                  <c:v>805.375</c:v>
                </c:pt>
                <c:pt idx="71">
                  <c:v>804.65250000000003</c:v>
                </c:pt>
                <c:pt idx="72">
                  <c:v>803.93</c:v>
                </c:pt>
                <c:pt idx="73">
                  <c:v>803.20749999999998</c:v>
                </c:pt>
                <c:pt idx="74">
                  <c:v>802.48500000000001</c:v>
                </c:pt>
                <c:pt idx="75">
                  <c:v>801.76250000000005</c:v>
                </c:pt>
                <c:pt idx="76">
                  <c:v>801.04</c:v>
                </c:pt>
                <c:pt idx="77">
                  <c:v>800.3175</c:v>
                </c:pt>
                <c:pt idx="78">
                  <c:v>799.59500000000003</c:v>
                </c:pt>
                <c:pt idx="79">
                  <c:v>798.87249999999995</c:v>
                </c:pt>
                <c:pt idx="80">
                  <c:v>798.15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849.73083333333329</c:v>
                </c:pt>
                <c:pt idx="2">
                  <c:v>849.4616666666667</c:v>
                </c:pt>
                <c:pt idx="3">
                  <c:v>849.1925</c:v>
                </c:pt>
                <c:pt idx="4">
                  <c:v>848.92333333333329</c:v>
                </c:pt>
                <c:pt idx="5">
                  <c:v>848.6541666666667</c:v>
                </c:pt>
                <c:pt idx="6">
                  <c:v>848.38499999999999</c:v>
                </c:pt>
                <c:pt idx="7">
                  <c:v>848.11583333333328</c:v>
                </c:pt>
                <c:pt idx="8">
                  <c:v>847.84666666666669</c:v>
                </c:pt>
                <c:pt idx="9">
                  <c:v>847.57749999999999</c:v>
                </c:pt>
                <c:pt idx="10">
                  <c:v>847.30833333333328</c:v>
                </c:pt>
                <c:pt idx="11">
                  <c:v>847.03916666666669</c:v>
                </c:pt>
                <c:pt idx="12">
                  <c:v>846.77</c:v>
                </c:pt>
                <c:pt idx="13">
                  <c:v>846.50083333333328</c:v>
                </c:pt>
                <c:pt idx="14">
                  <c:v>846.23166666666668</c:v>
                </c:pt>
                <c:pt idx="15">
                  <c:v>845.96249999999998</c:v>
                </c:pt>
                <c:pt idx="16">
                  <c:v>845.69333333333338</c:v>
                </c:pt>
                <c:pt idx="17">
                  <c:v>845.42416666666668</c:v>
                </c:pt>
                <c:pt idx="18">
                  <c:v>845.15499999999997</c:v>
                </c:pt>
                <c:pt idx="19">
                  <c:v>844.88583333333338</c:v>
                </c:pt>
                <c:pt idx="20">
                  <c:v>844.61666666666667</c:v>
                </c:pt>
                <c:pt idx="21">
                  <c:v>844.07833333333338</c:v>
                </c:pt>
                <c:pt idx="22">
                  <c:v>843.54</c:v>
                </c:pt>
                <c:pt idx="23">
                  <c:v>843.00166666666667</c:v>
                </c:pt>
                <c:pt idx="24">
                  <c:v>842.46333333333337</c:v>
                </c:pt>
                <c:pt idx="25">
                  <c:v>841.92499999999995</c:v>
                </c:pt>
                <c:pt idx="26">
                  <c:v>841.38666666666666</c:v>
                </c:pt>
                <c:pt idx="27">
                  <c:v>840.84833333333336</c:v>
                </c:pt>
                <c:pt idx="28">
                  <c:v>840.31</c:v>
                </c:pt>
                <c:pt idx="29">
                  <c:v>839.77166666666665</c:v>
                </c:pt>
                <c:pt idx="30">
                  <c:v>839.23333333333335</c:v>
                </c:pt>
                <c:pt idx="31">
                  <c:v>838.69500000000005</c:v>
                </c:pt>
                <c:pt idx="32">
                  <c:v>838.15666666666664</c:v>
                </c:pt>
                <c:pt idx="33">
                  <c:v>837.61833333333334</c:v>
                </c:pt>
                <c:pt idx="34">
                  <c:v>837.08</c:v>
                </c:pt>
                <c:pt idx="35">
                  <c:v>836.54166666666663</c:v>
                </c:pt>
                <c:pt idx="36">
                  <c:v>836.00333333333333</c:v>
                </c:pt>
                <c:pt idx="37">
                  <c:v>835.46500000000003</c:v>
                </c:pt>
                <c:pt idx="38">
                  <c:v>834.92666666666662</c:v>
                </c:pt>
                <c:pt idx="39">
                  <c:v>834.38833333333332</c:v>
                </c:pt>
                <c:pt idx="40">
                  <c:v>833.85</c:v>
                </c:pt>
                <c:pt idx="41">
                  <c:v>833.17</c:v>
                </c:pt>
                <c:pt idx="42">
                  <c:v>832.49</c:v>
                </c:pt>
                <c:pt idx="43">
                  <c:v>831.81</c:v>
                </c:pt>
                <c:pt idx="44">
                  <c:v>831.13</c:v>
                </c:pt>
                <c:pt idx="45">
                  <c:v>830.45</c:v>
                </c:pt>
                <c:pt idx="46">
                  <c:v>829.77</c:v>
                </c:pt>
                <c:pt idx="47">
                  <c:v>829.09</c:v>
                </c:pt>
                <c:pt idx="48">
                  <c:v>828.41</c:v>
                </c:pt>
                <c:pt idx="49">
                  <c:v>827.73</c:v>
                </c:pt>
                <c:pt idx="50">
                  <c:v>827.05</c:v>
                </c:pt>
                <c:pt idx="51">
                  <c:v>826.37</c:v>
                </c:pt>
                <c:pt idx="52">
                  <c:v>825.68999999999994</c:v>
                </c:pt>
                <c:pt idx="53">
                  <c:v>825.01</c:v>
                </c:pt>
                <c:pt idx="54">
                  <c:v>824.33</c:v>
                </c:pt>
                <c:pt idx="55">
                  <c:v>823.65</c:v>
                </c:pt>
                <c:pt idx="56">
                  <c:v>822.97</c:v>
                </c:pt>
                <c:pt idx="57">
                  <c:v>822.29</c:v>
                </c:pt>
                <c:pt idx="58">
                  <c:v>821.61</c:v>
                </c:pt>
                <c:pt idx="59">
                  <c:v>820.93</c:v>
                </c:pt>
                <c:pt idx="60">
                  <c:v>820.25</c:v>
                </c:pt>
                <c:pt idx="61">
                  <c:v>819.82500000000005</c:v>
                </c:pt>
                <c:pt idx="62">
                  <c:v>819.4</c:v>
                </c:pt>
                <c:pt idx="63">
                  <c:v>818.97500000000002</c:v>
                </c:pt>
                <c:pt idx="64">
                  <c:v>818.55</c:v>
                </c:pt>
                <c:pt idx="65">
                  <c:v>818.125</c:v>
                </c:pt>
                <c:pt idx="66">
                  <c:v>817.7</c:v>
                </c:pt>
                <c:pt idx="67">
                  <c:v>817.27499999999998</c:v>
                </c:pt>
                <c:pt idx="68">
                  <c:v>816.85</c:v>
                </c:pt>
                <c:pt idx="69">
                  <c:v>816.42499999999995</c:v>
                </c:pt>
                <c:pt idx="70">
                  <c:v>816</c:v>
                </c:pt>
                <c:pt idx="71">
                  <c:v>815.57500000000005</c:v>
                </c:pt>
                <c:pt idx="72">
                  <c:v>815.15</c:v>
                </c:pt>
                <c:pt idx="73">
                  <c:v>814.72500000000002</c:v>
                </c:pt>
                <c:pt idx="74">
                  <c:v>814.30000000000007</c:v>
                </c:pt>
                <c:pt idx="75">
                  <c:v>813.875</c:v>
                </c:pt>
                <c:pt idx="76">
                  <c:v>813.45</c:v>
                </c:pt>
                <c:pt idx="77">
                  <c:v>813.02499999999998</c:v>
                </c:pt>
                <c:pt idx="78">
                  <c:v>812.6</c:v>
                </c:pt>
                <c:pt idx="79">
                  <c:v>812.17500000000007</c:v>
                </c:pt>
                <c:pt idx="80">
                  <c:v>811.75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280"/>
        <c:axId val="21651456"/>
      </c:scatterChart>
      <c:valAx>
        <c:axId val="2164928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51456"/>
        <c:crosses val="autoZero"/>
        <c:crossBetween val="midCat"/>
      </c:valAx>
      <c:valAx>
        <c:axId val="216514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216492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-0.03</c:v>
                </c:pt>
                <c:pt idx="2">
                  <c:v>-0.06</c:v>
                </c:pt>
                <c:pt idx="3">
                  <c:v>-0.09</c:v>
                </c:pt>
                <c:pt idx="4">
                  <c:v>-0.12</c:v>
                </c:pt>
                <c:pt idx="5">
                  <c:v>-0.15</c:v>
                </c:pt>
                <c:pt idx="6">
                  <c:v>-0.18</c:v>
                </c:pt>
                <c:pt idx="7">
                  <c:v>-0.21</c:v>
                </c:pt>
                <c:pt idx="8">
                  <c:v>-0.24</c:v>
                </c:pt>
                <c:pt idx="9">
                  <c:v>-0.27</c:v>
                </c:pt>
                <c:pt idx="10">
                  <c:v>-0.30000000000000004</c:v>
                </c:pt>
                <c:pt idx="11">
                  <c:v>-0.33000000000000007</c:v>
                </c:pt>
                <c:pt idx="12">
                  <c:v>-0.3600000000000001</c:v>
                </c:pt>
                <c:pt idx="13">
                  <c:v>-0.39000000000000012</c:v>
                </c:pt>
                <c:pt idx="14">
                  <c:v>-0.42000000000000015</c:v>
                </c:pt>
                <c:pt idx="15">
                  <c:v>-0.45000000000000018</c:v>
                </c:pt>
                <c:pt idx="16">
                  <c:v>-0.4800000000000002</c:v>
                </c:pt>
                <c:pt idx="17">
                  <c:v>-0.51000000000000023</c:v>
                </c:pt>
                <c:pt idx="18">
                  <c:v>-0.54000000000000026</c:v>
                </c:pt>
                <c:pt idx="19">
                  <c:v>-0.57000000000000028</c:v>
                </c:pt>
                <c:pt idx="20">
                  <c:v>-0.6</c:v>
                </c:pt>
                <c:pt idx="21">
                  <c:v>-0.66</c:v>
                </c:pt>
                <c:pt idx="22">
                  <c:v>-0.72000000000000008</c:v>
                </c:pt>
                <c:pt idx="23">
                  <c:v>-0.78000000000000014</c:v>
                </c:pt>
                <c:pt idx="24">
                  <c:v>-0.84000000000000019</c:v>
                </c:pt>
                <c:pt idx="25">
                  <c:v>-0.90000000000000024</c:v>
                </c:pt>
                <c:pt idx="26">
                  <c:v>-0.9600000000000003</c:v>
                </c:pt>
                <c:pt idx="27">
                  <c:v>-1.0200000000000002</c:v>
                </c:pt>
                <c:pt idx="28">
                  <c:v>-1.0800000000000003</c:v>
                </c:pt>
                <c:pt idx="29">
                  <c:v>-1.1400000000000003</c:v>
                </c:pt>
                <c:pt idx="30">
                  <c:v>-1.2000000000000004</c:v>
                </c:pt>
                <c:pt idx="31">
                  <c:v>-1.2600000000000005</c:v>
                </c:pt>
                <c:pt idx="32">
                  <c:v>-1.3200000000000005</c:v>
                </c:pt>
                <c:pt idx="33">
                  <c:v>-1.3800000000000006</c:v>
                </c:pt>
                <c:pt idx="34">
                  <c:v>-1.4400000000000006</c:v>
                </c:pt>
                <c:pt idx="35">
                  <c:v>-1.5000000000000007</c:v>
                </c:pt>
                <c:pt idx="36">
                  <c:v>-1.5600000000000007</c:v>
                </c:pt>
                <c:pt idx="37">
                  <c:v>-1.6200000000000008</c:v>
                </c:pt>
                <c:pt idx="38">
                  <c:v>-1.6800000000000008</c:v>
                </c:pt>
                <c:pt idx="39">
                  <c:v>-1.7400000000000009</c:v>
                </c:pt>
                <c:pt idx="40">
                  <c:v>-1.8</c:v>
                </c:pt>
                <c:pt idx="41">
                  <c:v>-1.9300000000000002</c:v>
                </c:pt>
                <c:pt idx="42">
                  <c:v>-2.06</c:v>
                </c:pt>
                <c:pt idx="43">
                  <c:v>-2.19</c:v>
                </c:pt>
                <c:pt idx="44">
                  <c:v>-2.3199999999999998</c:v>
                </c:pt>
                <c:pt idx="45">
                  <c:v>-2.4499999999999997</c:v>
                </c:pt>
                <c:pt idx="46">
                  <c:v>-2.5799999999999996</c:v>
                </c:pt>
                <c:pt idx="47">
                  <c:v>-2.7099999999999995</c:v>
                </c:pt>
                <c:pt idx="48">
                  <c:v>-2.8399999999999994</c:v>
                </c:pt>
                <c:pt idx="49">
                  <c:v>-2.9699999999999993</c:v>
                </c:pt>
                <c:pt idx="50">
                  <c:v>-3.0999999999999992</c:v>
                </c:pt>
                <c:pt idx="51">
                  <c:v>-3.2299999999999991</c:v>
                </c:pt>
                <c:pt idx="52">
                  <c:v>-3.359999999999999</c:v>
                </c:pt>
                <c:pt idx="53">
                  <c:v>-3.4899999999999989</c:v>
                </c:pt>
                <c:pt idx="54">
                  <c:v>-3.6199999999999988</c:v>
                </c:pt>
                <c:pt idx="55">
                  <c:v>-3.7499999999999987</c:v>
                </c:pt>
                <c:pt idx="56">
                  <c:v>-3.8799999999999986</c:v>
                </c:pt>
                <c:pt idx="57">
                  <c:v>-4.0099999999999989</c:v>
                </c:pt>
                <c:pt idx="58">
                  <c:v>-4.1399999999999988</c:v>
                </c:pt>
                <c:pt idx="59">
                  <c:v>-4.2699999999999987</c:v>
                </c:pt>
                <c:pt idx="60">
                  <c:v>-4.4000000000000004</c:v>
                </c:pt>
                <c:pt idx="61">
                  <c:v>-4.4850000000000003</c:v>
                </c:pt>
                <c:pt idx="62">
                  <c:v>-4.57</c:v>
                </c:pt>
                <c:pt idx="63">
                  <c:v>-4.6550000000000002</c:v>
                </c:pt>
                <c:pt idx="64">
                  <c:v>-4.74</c:v>
                </c:pt>
                <c:pt idx="65">
                  <c:v>-4.8250000000000002</c:v>
                </c:pt>
                <c:pt idx="66">
                  <c:v>-4.91</c:v>
                </c:pt>
                <c:pt idx="67">
                  <c:v>-4.9950000000000001</c:v>
                </c:pt>
                <c:pt idx="68">
                  <c:v>-5.08</c:v>
                </c:pt>
                <c:pt idx="69">
                  <c:v>-5.165</c:v>
                </c:pt>
                <c:pt idx="70">
                  <c:v>-5.25</c:v>
                </c:pt>
                <c:pt idx="71">
                  <c:v>-5.335</c:v>
                </c:pt>
                <c:pt idx="72">
                  <c:v>-5.42</c:v>
                </c:pt>
                <c:pt idx="73">
                  <c:v>-5.5049999999999999</c:v>
                </c:pt>
                <c:pt idx="74">
                  <c:v>-5.59</c:v>
                </c:pt>
                <c:pt idx="75">
                  <c:v>-5.6749999999999998</c:v>
                </c:pt>
                <c:pt idx="76">
                  <c:v>-5.76</c:v>
                </c:pt>
                <c:pt idx="77">
                  <c:v>-5.8449999999999998</c:v>
                </c:pt>
                <c:pt idx="78">
                  <c:v>-5.93</c:v>
                </c:pt>
                <c:pt idx="79">
                  <c:v>-6.0149999999999997</c:v>
                </c:pt>
                <c:pt idx="80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-3.1666666666666662E-2</c:v>
                </c:pt>
                <c:pt idx="2">
                  <c:v>-6.3333333333333325E-2</c:v>
                </c:pt>
                <c:pt idx="3">
                  <c:v>-9.4999999999999987E-2</c:v>
                </c:pt>
                <c:pt idx="4">
                  <c:v>-0.12666666666666665</c:v>
                </c:pt>
                <c:pt idx="5">
                  <c:v>-0.15833333333333333</c:v>
                </c:pt>
                <c:pt idx="6">
                  <c:v>-0.19</c:v>
                </c:pt>
                <c:pt idx="7">
                  <c:v>-0.22166666666666668</c:v>
                </c:pt>
                <c:pt idx="8">
                  <c:v>-0.25333333333333335</c:v>
                </c:pt>
                <c:pt idx="9">
                  <c:v>-0.28500000000000003</c:v>
                </c:pt>
                <c:pt idx="10">
                  <c:v>-0.31666666666666671</c:v>
                </c:pt>
                <c:pt idx="11">
                  <c:v>-0.34833333333333338</c:v>
                </c:pt>
                <c:pt idx="12">
                  <c:v>-0.38000000000000006</c:v>
                </c:pt>
                <c:pt idx="13">
                  <c:v>-0.41166666666666674</c:v>
                </c:pt>
                <c:pt idx="14">
                  <c:v>-0.44333333333333341</c:v>
                </c:pt>
                <c:pt idx="15">
                  <c:v>-0.47500000000000009</c:v>
                </c:pt>
                <c:pt idx="16">
                  <c:v>-0.50666666666666671</c:v>
                </c:pt>
                <c:pt idx="17">
                  <c:v>-0.53833333333333333</c:v>
                </c:pt>
                <c:pt idx="18">
                  <c:v>-0.56999999999999995</c:v>
                </c:pt>
                <c:pt idx="19">
                  <c:v>-0.60166666666666657</c:v>
                </c:pt>
                <c:pt idx="20">
                  <c:v>-0.6333333333333333</c:v>
                </c:pt>
                <c:pt idx="21">
                  <c:v>-0.69666666666666666</c:v>
                </c:pt>
                <c:pt idx="22">
                  <c:v>-0.76</c:v>
                </c:pt>
                <c:pt idx="23">
                  <c:v>-0.82333333333333336</c:v>
                </c:pt>
                <c:pt idx="24">
                  <c:v>-0.88666666666666671</c:v>
                </c:pt>
                <c:pt idx="25">
                  <c:v>-0.95000000000000007</c:v>
                </c:pt>
                <c:pt idx="26">
                  <c:v>-1.0133333333333334</c:v>
                </c:pt>
                <c:pt idx="27">
                  <c:v>-1.0766666666666667</c:v>
                </c:pt>
                <c:pt idx="28">
                  <c:v>-1.1399999999999999</c:v>
                </c:pt>
                <c:pt idx="29">
                  <c:v>-1.2033333333333331</c:v>
                </c:pt>
                <c:pt idx="30">
                  <c:v>-1.2666666666666664</c:v>
                </c:pt>
                <c:pt idx="31">
                  <c:v>-1.3299999999999996</c:v>
                </c:pt>
                <c:pt idx="32">
                  <c:v>-1.3933333333333329</c:v>
                </c:pt>
                <c:pt idx="33">
                  <c:v>-1.4566666666666661</c:v>
                </c:pt>
                <c:pt idx="34">
                  <c:v>-1.5199999999999994</c:v>
                </c:pt>
                <c:pt idx="35">
                  <c:v>-1.5833333333333326</c:v>
                </c:pt>
                <c:pt idx="36">
                  <c:v>-1.6466666666666658</c:v>
                </c:pt>
                <c:pt idx="37">
                  <c:v>-1.7099999999999991</c:v>
                </c:pt>
                <c:pt idx="38">
                  <c:v>-1.7733333333333323</c:v>
                </c:pt>
                <c:pt idx="39">
                  <c:v>-1.8366666666666656</c:v>
                </c:pt>
                <c:pt idx="40">
                  <c:v>-1.9</c:v>
                </c:pt>
                <c:pt idx="41">
                  <c:v>-1.98</c:v>
                </c:pt>
                <c:pt idx="42">
                  <c:v>-2.06</c:v>
                </c:pt>
                <c:pt idx="43">
                  <c:v>-2.14</c:v>
                </c:pt>
                <c:pt idx="44">
                  <c:v>-2.2200000000000002</c:v>
                </c:pt>
                <c:pt idx="45">
                  <c:v>-2.3000000000000003</c:v>
                </c:pt>
                <c:pt idx="46">
                  <c:v>-2.3800000000000003</c:v>
                </c:pt>
                <c:pt idx="47">
                  <c:v>-2.4600000000000004</c:v>
                </c:pt>
                <c:pt idx="48">
                  <c:v>-2.5400000000000005</c:v>
                </c:pt>
                <c:pt idx="49">
                  <c:v>-2.6200000000000006</c:v>
                </c:pt>
                <c:pt idx="50">
                  <c:v>-2.7000000000000006</c:v>
                </c:pt>
                <c:pt idx="51">
                  <c:v>-2.7800000000000007</c:v>
                </c:pt>
                <c:pt idx="52">
                  <c:v>-2.8600000000000008</c:v>
                </c:pt>
                <c:pt idx="53">
                  <c:v>-2.9400000000000008</c:v>
                </c:pt>
                <c:pt idx="54">
                  <c:v>-3.0200000000000009</c:v>
                </c:pt>
                <c:pt idx="55">
                  <c:v>-3.100000000000001</c:v>
                </c:pt>
                <c:pt idx="56">
                  <c:v>-3.180000000000001</c:v>
                </c:pt>
                <c:pt idx="57">
                  <c:v>-3.2600000000000011</c:v>
                </c:pt>
                <c:pt idx="58">
                  <c:v>-3.3400000000000012</c:v>
                </c:pt>
                <c:pt idx="59">
                  <c:v>-3.4200000000000013</c:v>
                </c:pt>
                <c:pt idx="60">
                  <c:v>-3.5</c:v>
                </c:pt>
                <c:pt idx="61">
                  <c:v>-3.55</c:v>
                </c:pt>
                <c:pt idx="62">
                  <c:v>-3.5999999999999996</c:v>
                </c:pt>
                <c:pt idx="63">
                  <c:v>-3.6499999999999995</c:v>
                </c:pt>
                <c:pt idx="64">
                  <c:v>-3.6999999999999993</c:v>
                </c:pt>
                <c:pt idx="65">
                  <c:v>-3.7499999999999991</c:v>
                </c:pt>
                <c:pt idx="66">
                  <c:v>-3.7999999999999989</c:v>
                </c:pt>
                <c:pt idx="67">
                  <c:v>-3.8499999999999988</c:v>
                </c:pt>
                <c:pt idx="68">
                  <c:v>-3.8999999999999986</c:v>
                </c:pt>
                <c:pt idx="69">
                  <c:v>-3.9499999999999984</c:v>
                </c:pt>
                <c:pt idx="70">
                  <c:v>-3.9999999999999982</c:v>
                </c:pt>
                <c:pt idx="71">
                  <c:v>-4.049999999999998</c:v>
                </c:pt>
                <c:pt idx="72">
                  <c:v>-4.0999999999999979</c:v>
                </c:pt>
                <c:pt idx="73">
                  <c:v>-4.1499999999999977</c:v>
                </c:pt>
                <c:pt idx="74">
                  <c:v>-4.1999999999999975</c:v>
                </c:pt>
                <c:pt idx="75">
                  <c:v>-4.2499999999999973</c:v>
                </c:pt>
                <c:pt idx="76">
                  <c:v>-4.2999999999999972</c:v>
                </c:pt>
                <c:pt idx="77">
                  <c:v>-4.349999999999997</c:v>
                </c:pt>
                <c:pt idx="78">
                  <c:v>-4.3999999999999968</c:v>
                </c:pt>
                <c:pt idx="79">
                  <c:v>-4.4499999999999966</c:v>
                </c:pt>
                <c:pt idx="80">
                  <c:v>-4.5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664"/>
        <c:axId val="21688320"/>
      </c:scatterChart>
      <c:valAx>
        <c:axId val="216656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688320"/>
        <c:crosses val="autoZero"/>
        <c:crossBetween val="midCat"/>
      </c:valAx>
      <c:valAx>
        <c:axId val="21688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65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</c:v>
                </c:pt>
                <c:pt idx="2">
                  <c:v>0.75</c:v>
                </c:pt>
                <c:pt idx="3" formatCode="General">
                  <c:v>1.55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0.25666666666666665</c:v>
                </c:pt>
                <c:pt idx="2">
                  <c:v>0.77</c:v>
                </c:pt>
                <c:pt idx="3" formatCode="General">
                  <c:v>1.31</c:v>
                </c:pt>
                <c:pt idx="4">
                  <c:v>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7280"/>
        <c:axId val="21699200"/>
      </c:scatterChart>
      <c:valAx>
        <c:axId val="216972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699200"/>
        <c:crosses val="autoZero"/>
        <c:crossBetween val="midCat"/>
      </c:valAx>
      <c:valAx>
        <c:axId val="21699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6972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23.212499999999999</c:v>
                </c:pt>
                <c:pt idx="2">
                  <c:v>23.224999999999998</c:v>
                </c:pt>
                <c:pt idx="3">
                  <c:v>23.237500000000001</c:v>
                </c:pt>
                <c:pt idx="4">
                  <c:v>23.25</c:v>
                </c:pt>
                <c:pt idx="5">
                  <c:v>23.262499999999999</c:v>
                </c:pt>
                <c:pt idx="6">
                  <c:v>23.274999999999999</c:v>
                </c:pt>
                <c:pt idx="7">
                  <c:v>23.287499999999998</c:v>
                </c:pt>
                <c:pt idx="8">
                  <c:v>23.3</c:v>
                </c:pt>
                <c:pt idx="9">
                  <c:v>23.3125</c:v>
                </c:pt>
                <c:pt idx="10">
                  <c:v>23.324999999999999</c:v>
                </c:pt>
                <c:pt idx="11">
                  <c:v>23.337499999999999</c:v>
                </c:pt>
                <c:pt idx="12">
                  <c:v>23.349999999999998</c:v>
                </c:pt>
                <c:pt idx="13">
                  <c:v>23.362500000000001</c:v>
                </c:pt>
                <c:pt idx="14">
                  <c:v>23.375</c:v>
                </c:pt>
                <c:pt idx="15">
                  <c:v>23.387499999999999</c:v>
                </c:pt>
                <c:pt idx="16">
                  <c:v>23.4</c:v>
                </c:pt>
                <c:pt idx="17">
                  <c:v>23.412499999999998</c:v>
                </c:pt>
                <c:pt idx="18">
                  <c:v>23.425000000000001</c:v>
                </c:pt>
                <c:pt idx="19">
                  <c:v>23.4375</c:v>
                </c:pt>
                <c:pt idx="20">
                  <c:v>23.45</c:v>
                </c:pt>
                <c:pt idx="21">
                  <c:v>23.474999999999998</c:v>
                </c:pt>
                <c:pt idx="22">
                  <c:v>23.5</c:v>
                </c:pt>
                <c:pt idx="23">
                  <c:v>23.524999999999999</c:v>
                </c:pt>
                <c:pt idx="24">
                  <c:v>23.55</c:v>
                </c:pt>
                <c:pt idx="25">
                  <c:v>23.574999999999999</c:v>
                </c:pt>
                <c:pt idx="26">
                  <c:v>23.599999999999998</c:v>
                </c:pt>
                <c:pt idx="27">
                  <c:v>23.625</c:v>
                </c:pt>
                <c:pt idx="28">
                  <c:v>23.65</c:v>
                </c:pt>
                <c:pt idx="29">
                  <c:v>23.675000000000001</c:v>
                </c:pt>
                <c:pt idx="30">
                  <c:v>23.7</c:v>
                </c:pt>
                <c:pt idx="31">
                  <c:v>23.724999999999998</c:v>
                </c:pt>
                <c:pt idx="32">
                  <c:v>23.75</c:v>
                </c:pt>
                <c:pt idx="33">
                  <c:v>23.774999999999999</c:v>
                </c:pt>
                <c:pt idx="34">
                  <c:v>23.8</c:v>
                </c:pt>
                <c:pt idx="35">
                  <c:v>23.824999999999999</c:v>
                </c:pt>
                <c:pt idx="36">
                  <c:v>23.85</c:v>
                </c:pt>
                <c:pt idx="37">
                  <c:v>23.875</c:v>
                </c:pt>
                <c:pt idx="38">
                  <c:v>23.9</c:v>
                </c:pt>
                <c:pt idx="39">
                  <c:v>23.925000000000001</c:v>
                </c:pt>
                <c:pt idx="40">
                  <c:v>23.95</c:v>
                </c:pt>
                <c:pt idx="41">
                  <c:v>23.99</c:v>
                </c:pt>
                <c:pt idx="42">
                  <c:v>24.03</c:v>
                </c:pt>
                <c:pt idx="43">
                  <c:v>24.07</c:v>
                </c:pt>
                <c:pt idx="44">
                  <c:v>24.11</c:v>
                </c:pt>
                <c:pt idx="45">
                  <c:v>24.15</c:v>
                </c:pt>
                <c:pt idx="46">
                  <c:v>24.189999999999998</c:v>
                </c:pt>
                <c:pt idx="47">
                  <c:v>24.23</c:v>
                </c:pt>
                <c:pt idx="48">
                  <c:v>24.27</c:v>
                </c:pt>
                <c:pt idx="49">
                  <c:v>24.31</c:v>
                </c:pt>
                <c:pt idx="50">
                  <c:v>24.35</c:v>
                </c:pt>
                <c:pt idx="51">
                  <c:v>24.39</c:v>
                </c:pt>
                <c:pt idx="52">
                  <c:v>24.43</c:v>
                </c:pt>
                <c:pt idx="53">
                  <c:v>24.47</c:v>
                </c:pt>
                <c:pt idx="54">
                  <c:v>24.509999999999998</c:v>
                </c:pt>
                <c:pt idx="55">
                  <c:v>24.55</c:v>
                </c:pt>
                <c:pt idx="56">
                  <c:v>24.59</c:v>
                </c:pt>
                <c:pt idx="57">
                  <c:v>24.63</c:v>
                </c:pt>
                <c:pt idx="58">
                  <c:v>24.67</c:v>
                </c:pt>
                <c:pt idx="59">
                  <c:v>24.71</c:v>
                </c:pt>
                <c:pt idx="60">
                  <c:v>24.75</c:v>
                </c:pt>
                <c:pt idx="61">
                  <c:v>24.797499999999999</c:v>
                </c:pt>
                <c:pt idx="62">
                  <c:v>24.844999999999999</c:v>
                </c:pt>
                <c:pt idx="63">
                  <c:v>24.892499999999998</c:v>
                </c:pt>
                <c:pt idx="64">
                  <c:v>24.94</c:v>
                </c:pt>
                <c:pt idx="65">
                  <c:v>24.987500000000001</c:v>
                </c:pt>
                <c:pt idx="66">
                  <c:v>25.035</c:v>
                </c:pt>
                <c:pt idx="67">
                  <c:v>25.0825</c:v>
                </c:pt>
                <c:pt idx="68">
                  <c:v>25.13</c:v>
                </c:pt>
                <c:pt idx="69">
                  <c:v>25.177500000000002</c:v>
                </c:pt>
                <c:pt idx="70">
                  <c:v>25.225000000000001</c:v>
                </c:pt>
                <c:pt idx="71">
                  <c:v>25.272500000000001</c:v>
                </c:pt>
                <c:pt idx="72">
                  <c:v>25.32</c:v>
                </c:pt>
                <c:pt idx="73">
                  <c:v>25.3675</c:v>
                </c:pt>
                <c:pt idx="74">
                  <c:v>25.414999999999999</c:v>
                </c:pt>
                <c:pt idx="75">
                  <c:v>25.462499999999999</c:v>
                </c:pt>
                <c:pt idx="76">
                  <c:v>25.509999999999998</c:v>
                </c:pt>
                <c:pt idx="77">
                  <c:v>25.557499999999997</c:v>
                </c:pt>
                <c:pt idx="78">
                  <c:v>25.605</c:v>
                </c:pt>
                <c:pt idx="79">
                  <c:v>25.6525</c:v>
                </c:pt>
                <c:pt idx="80">
                  <c:v>25.7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23.212833333333332</c:v>
                </c:pt>
                <c:pt idx="2">
                  <c:v>23.225666666666665</c:v>
                </c:pt>
                <c:pt idx="3">
                  <c:v>23.238499999999998</c:v>
                </c:pt>
                <c:pt idx="4">
                  <c:v>23.251333333333331</c:v>
                </c:pt>
                <c:pt idx="5">
                  <c:v>23.264166666666664</c:v>
                </c:pt>
                <c:pt idx="6">
                  <c:v>23.277000000000001</c:v>
                </c:pt>
                <c:pt idx="7">
                  <c:v>23.289833333333334</c:v>
                </c:pt>
                <c:pt idx="8">
                  <c:v>23.302666666666667</c:v>
                </c:pt>
                <c:pt idx="9">
                  <c:v>23.3155</c:v>
                </c:pt>
                <c:pt idx="10">
                  <c:v>23.328333333333333</c:v>
                </c:pt>
                <c:pt idx="11">
                  <c:v>23.341166666666666</c:v>
                </c:pt>
                <c:pt idx="12">
                  <c:v>23.353999999999999</c:v>
                </c:pt>
                <c:pt idx="13">
                  <c:v>23.366833333333332</c:v>
                </c:pt>
                <c:pt idx="14">
                  <c:v>23.379666666666665</c:v>
                </c:pt>
                <c:pt idx="15">
                  <c:v>23.392499999999998</c:v>
                </c:pt>
                <c:pt idx="16">
                  <c:v>23.405333333333331</c:v>
                </c:pt>
                <c:pt idx="17">
                  <c:v>23.418166666666664</c:v>
                </c:pt>
                <c:pt idx="18">
                  <c:v>23.431000000000001</c:v>
                </c:pt>
                <c:pt idx="19">
                  <c:v>23.443833333333334</c:v>
                </c:pt>
                <c:pt idx="20">
                  <c:v>23.456666666666667</c:v>
                </c:pt>
                <c:pt idx="21">
                  <c:v>23.482333333333333</c:v>
                </c:pt>
                <c:pt idx="22">
                  <c:v>23.507999999999999</c:v>
                </c:pt>
                <c:pt idx="23">
                  <c:v>23.533666666666665</c:v>
                </c:pt>
                <c:pt idx="24">
                  <c:v>23.559333333333331</c:v>
                </c:pt>
                <c:pt idx="25">
                  <c:v>23.585000000000001</c:v>
                </c:pt>
                <c:pt idx="26">
                  <c:v>23.610666666666667</c:v>
                </c:pt>
                <c:pt idx="27">
                  <c:v>23.636333333333333</c:v>
                </c:pt>
                <c:pt idx="28">
                  <c:v>23.661999999999999</c:v>
                </c:pt>
                <c:pt idx="29">
                  <c:v>23.687666666666665</c:v>
                </c:pt>
                <c:pt idx="30">
                  <c:v>23.713333333333331</c:v>
                </c:pt>
                <c:pt idx="31">
                  <c:v>23.739000000000001</c:v>
                </c:pt>
                <c:pt idx="32">
                  <c:v>23.764666666666667</c:v>
                </c:pt>
                <c:pt idx="33">
                  <c:v>23.790333333333333</c:v>
                </c:pt>
                <c:pt idx="34">
                  <c:v>23.815999999999999</c:v>
                </c:pt>
                <c:pt idx="35">
                  <c:v>23.841666666666665</c:v>
                </c:pt>
                <c:pt idx="36">
                  <c:v>23.867333333333335</c:v>
                </c:pt>
                <c:pt idx="37">
                  <c:v>23.893000000000001</c:v>
                </c:pt>
                <c:pt idx="38">
                  <c:v>23.918666666666667</c:v>
                </c:pt>
                <c:pt idx="39">
                  <c:v>23.944333333333333</c:v>
                </c:pt>
                <c:pt idx="40">
                  <c:v>23.97</c:v>
                </c:pt>
                <c:pt idx="41">
                  <c:v>23.997</c:v>
                </c:pt>
                <c:pt idx="42">
                  <c:v>24.024000000000001</c:v>
                </c:pt>
                <c:pt idx="43">
                  <c:v>24.050999999999998</c:v>
                </c:pt>
                <c:pt idx="44">
                  <c:v>24.077999999999999</c:v>
                </c:pt>
                <c:pt idx="45">
                  <c:v>24.105</c:v>
                </c:pt>
                <c:pt idx="46">
                  <c:v>24.131999999999998</c:v>
                </c:pt>
                <c:pt idx="47">
                  <c:v>24.158999999999999</c:v>
                </c:pt>
                <c:pt idx="48">
                  <c:v>24.186</c:v>
                </c:pt>
                <c:pt idx="49">
                  <c:v>24.213000000000001</c:v>
                </c:pt>
                <c:pt idx="50">
                  <c:v>24.24</c:v>
                </c:pt>
                <c:pt idx="51">
                  <c:v>24.266999999999999</c:v>
                </c:pt>
                <c:pt idx="52">
                  <c:v>24.294</c:v>
                </c:pt>
                <c:pt idx="53">
                  <c:v>24.320999999999998</c:v>
                </c:pt>
                <c:pt idx="54">
                  <c:v>24.347999999999999</c:v>
                </c:pt>
                <c:pt idx="55">
                  <c:v>24.375</c:v>
                </c:pt>
                <c:pt idx="56">
                  <c:v>24.401999999999997</c:v>
                </c:pt>
                <c:pt idx="57">
                  <c:v>24.428999999999998</c:v>
                </c:pt>
                <c:pt idx="58">
                  <c:v>24.456</c:v>
                </c:pt>
                <c:pt idx="59">
                  <c:v>24.482999999999997</c:v>
                </c:pt>
                <c:pt idx="60">
                  <c:v>24.509999999999998</c:v>
                </c:pt>
                <c:pt idx="61">
                  <c:v>24.5365</c:v>
                </c:pt>
                <c:pt idx="62">
                  <c:v>24.562999999999999</c:v>
                </c:pt>
                <c:pt idx="63">
                  <c:v>24.589500000000001</c:v>
                </c:pt>
                <c:pt idx="64">
                  <c:v>24.616</c:v>
                </c:pt>
                <c:pt idx="65">
                  <c:v>24.642499999999998</c:v>
                </c:pt>
                <c:pt idx="66">
                  <c:v>24.669</c:v>
                </c:pt>
                <c:pt idx="67">
                  <c:v>24.695499999999999</c:v>
                </c:pt>
                <c:pt idx="68">
                  <c:v>24.721999999999998</c:v>
                </c:pt>
                <c:pt idx="69">
                  <c:v>24.7485</c:v>
                </c:pt>
                <c:pt idx="70">
                  <c:v>24.774999999999999</c:v>
                </c:pt>
                <c:pt idx="71">
                  <c:v>24.801499999999997</c:v>
                </c:pt>
                <c:pt idx="72">
                  <c:v>24.827999999999999</c:v>
                </c:pt>
                <c:pt idx="73">
                  <c:v>24.854499999999998</c:v>
                </c:pt>
                <c:pt idx="74">
                  <c:v>24.881</c:v>
                </c:pt>
                <c:pt idx="75">
                  <c:v>24.907499999999999</c:v>
                </c:pt>
                <c:pt idx="76">
                  <c:v>24.933999999999997</c:v>
                </c:pt>
                <c:pt idx="77">
                  <c:v>24.9605</c:v>
                </c:pt>
                <c:pt idx="78">
                  <c:v>24.986999999999998</c:v>
                </c:pt>
                <c:pt idx="79">
                  <c:v>25.013500000000001</c:v>
                </c:pt>
                <c:pt idx="80">
                  <c:v>25.04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4048"/>
        <c:axId val="21715968"/>
      </c:scatterChart>
      <c:valAx>
        <c:axId val="217140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15968"/>
        <c:crosses val="autoZero"/>
        <c:crossBetween val="midCat"/>
      </c:valAx>
      <c:valAx>
        <c:axId val="217159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140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3.7500000000000006E-2</c:v>
                </c:pt>
                <c:pt idx="4">
                  <c:v>0.05</c:v>
                </c:pt>
                <c:pt idx="5">
                  <c:v>6.25E-2</c:v>
                </c:pt>
                <c:pt idx="6">
                  <c:v>7.4999999999999997E-2</c:v>
                </c:pt>
                <c:pt idx="7">
                  <c:v>8.7499999999999994E-2</c:v>
                </c:pt>
                <c:pt idx="8">
                  <c:v>9.9999999999999992E-2</c:v>
                </c:pt>
                <c:pt idx="9">
                  <c:v>0.11249999999999999</c:v>
                </c:pt>
                <c:pt idx="10">
                  <c:v>0.12499999999999999</c:v>
                </c:pt>
                <c:pt idx="11">
                  <c:v>0.13749999999999998</c:v>
                </c:pt>
                <c:pt idx="12">
                  <c:v>0.15</c:v>
                </c:pt>
                <c:pt idx="13">
                  <c:v>0.16250000000000001</c:v>
                </c:pt>
                <c:pt idx="14">
                  <c:v>0.17500000000000002</c:v>
                </c:pt>
                <c:pt idx="15">
                  <c:v>0.18750000000000003</c:v>
                </c:pt>
                <c:pt idx="16">
                  <c:v>0.20000000000000004</c:v>
                </c:pt>
                <c:pt idx="17">
                  <c:v>0.21250000000000005</c:v>
                </c:pt>
                <c:pt idx="18">
                  <c:v>0.22500000000000006</c:v>
                </c:pt>
                <c:pt idx="19">
                  <c:v>0.23750000000000007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0.30000000000000004</c:v>
                </c:pt>
                <c:pt idx="23">
                  <c:v>0.32500000000000007</c:v>
                </c:pt>
                <c:pt idx="24">
                  <c:v>0.35000000000000009</c:v>
                </c:pt>
                <c:pt idx="25">
                  <c:v>0.37500000000000011</c:v>
                </c:pt>
                <c:pt idx="26">
                  <c:v>0.40000000000000013</c:v>
                </c:pt>
                <c:pt idx="27">
                  <c:v>0.42500000000000016</c:v>
                </c:pt>
                <c:pt idx="28">
                  <c:v>0.45000000000000018</c:v>
                </c:pt>
                <c:pt idx="29">
                  <c:v>0.4750000000000002</c:v>
                </c:pt>
                <c:pt idx="30">
                  <c:v>0.50000000000000022</c:v>
                </c:pt>
                <c:pt idx="31">
                  <c:v>0.52500000000000024</c:v>
                </c:pt>
                <c:pt idx="32">
                  <c:v>0.55000000000000027</c:v>
                </c:pt>
                <c:pt idx="33">
                  <c:v>0.57500000000000029</c:v>
                </c:pt>
                <c:pt idx="34">
                  <c:v>0.60000000000000031</c:v>
                </c:pt>
                <c:pt idx="35">
                  <c:v>0.62500000000000033</c:v>
                </c:pt>
                <c:pt idx="36">
                  <c:v>0.65000000000000036</c:v>
                </c:pt>
                <c:pt idx="37">
                  <c:v>0.67500000000000038</c:v>
                </c:pt>
                <c:pt idx="38">
                  <c:v>0.7000000000000004</c:v>
                </c:pt>
                <c:pt idx="39">
                  <c:v>0.72500000000000042</c:v>
                </c:pt>
                <c:pt idx="40">
                  <c:v>0.75</c:v>
                </c:pt>
                <c:pt idx="41">
                  <c:v>0.79</c:v>
                </c:pt>
                <c:pt idx="42">
                  <c:v>0.83000000000000007</c:v>
                </c:pt>
                <c:pt idx="43">
                  <c:v>0.87000000000000011</c:v>
                </c:pt>
                <c:pt idx="44">
                  <c:v>0.91000000000000014</c:v>
                </c:pt>
                <c:pt idx="45">
                  <c:v>0.95000000000000018</c:v>
                </c:pt>
                <c:pt idx="46">
                  <c:v>0.99000000000000021</c:v>
                </c:pt>
                <c:pt idx="47">
                  <c:v>1.0300000000000002</c:v>
                </c:pt>
                <c:pt idx="48">
                  <c:v>1.0700000000000003</c:v>
                </c:pt>
                <c:pt idx="49">
                  <c:v>1.1100000000000003</c:v>
                </c:pt>
                <c:pt idx="50">
                  <c:v>1.1500000000000004</c:v>
                </c:pt>
                <c:pt idx="51">
                  <c:v>1.1900000000000004</c:v>
                </c:pt>
                <c:pt idx="52">
                  <c:v>1.2300000000000004</c:v>
                </c:pt>
                <c:pt idx="53">
                  <c:v>1.2700000000000005</c:v>
                </c:pt>
                <c:pt idx="54">
                  <c:v>1.3100000000000005</c:v>
                </c:pt>
                <c:pt idx="55">
                  <c:v>1.3500000000000005</c:v>
                </c:pt>
                <c:pt idx="56">
                  <c:v>1.3900000000000006</c:v>
                </c:pt>
                <c:pt idx="57">
                  <c:v>1.4300000000000006</c:v>
                </c:pt>
                <c:pt idx="58">
                  <c:v>1.4700000000000006</c:v>
                </c:pt>
                <c:pt idx="59">
                  <c:v>1.5100000000000007</c:v>
                </c:pt>
                <c:pt idx="60">
                  <c:v>1.55</c:v>
                </c:pt>
                <c:pt idx="61">
                  <c:v>1.5975000000000001</c:v>
                </c:pt>
                <c:pt idx="62">
                  <c:v>1.6450000000000002</c:v>
                </c:pt>
                <c:pt idx="63">
                  <c:v>1.6925000000000003</c:v>
                </c:pt>
                <c:pt idx="64">
                  <c:v>1.7400000000000004</c:v>
                </c:pt>
                <c:pt idx="65">
                  <c:v>1.7875000000000005</c:v>
                </c:pt>
                <c:pt idx="66">
                  <c:v>1.8350000000000006</c:v>
                </c:pt>
                <c:pt idx="67">
                  <c:v>1.8825000000000007</c:v>
                </c:pt>
                <c:pt idx="68">
                  <c:v>1.9300000000000008</c:v>
                </c:pt>
                <c:pt idx="69">
                  <c:v>1.9775000000000009</c:v>
                </c:pt>
                <c:pt idx="70">
                  <c:v>2.0250000000000008</c:v>
                </c:pt>
                <c:pt idx="71">
                  <c:v>2.0725000000000007</c:v>
                </c:pt>
                <c:pt idx="72">
                  <c:v>2.1200000000000006</c:v>
                </c:pt>
                <c:pt idx="73">
                  <c:v>2.1675000000000004</c:v>
                </c:pt>
                <c:pt idx="74">
                  <c:v>2.2150000000000003</c:v>
                </c:pt>
                <c:pt idx="75">
                  <c:v>2.2625000000000002</c:v>
                </c:pt>
                <c:pt idx="76">
                  <c:v>2.31</c:v>
                </c:pt>
                <c:pt idx="77">
                  <c:v>2.3574999999999999</c:v>
                </c:pt>
                <c:pt idx="78">
                  <c:v>2.4049999999999998</c:v>
                </c:pt>
                <c:pt idx="79">
                  <c:v>2.4524999999999997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1.2833333333333332E-2</c:v>
                </c:pt>
                <c:pt idx="2">
                  <c:v>2.5666666666666664E-2</c:v>
                </c:pt>
                <c:pt idx="3">
                  <c:v>3.8499999999999993E-2</c:v>
                </c:pt>
                <c:pt idx="4">
                  <c:v>5.1333333333333328E-2</c:v>
                </c:pt>
                <c:pt idx="5">
                  <c:v>6.4166666666666664E-2</c:v>
                </c:pt>
                <c:pt idx="6">
                  <c:v>7.6999999999999999E-2</c:v>
                </c:pt>
                <c:pt idx="7">
                  <c:v>8.9833333333333334E-2</c:v>
                </c:pt>
                <c:pt idx="8">
                  <c:v>0.10266666666666667</c:v>
                </c:pt>
                <c:pt idx="9">
                  <c:v>0.11550000000000001</c:v>
                </c:pt>
                <c:pt idx="10">
                  <c:v>0.12833333333333333</c:v>
                </c:pt>
                <c:pt idx="11">
                  <c:v>0.14116666666666666</c:v>
                </c:pt>
                <c:pt idx="12">
                  <c:v>0.154</c:v>
                </c:pt>
                <c:pt idx="13">
                  <c:v>0.16683333333333333</c:v>
                </c:pt>
                <c:pt idx="14">
                  <c:v>0.17966666666666667</c:v>
                </c:pt>
                <c:pt idx="15">
                  <c:v>0.1925</c:v>
                </c:pt>
                <c:pt idx="16">
                  <c:v>0.20533333333333334</c:v>
                </c:pt>
                <c:pt idx="17">
                  <c:v>0.21816666666666668</c:v>
                </c:pt>
                <c:pt idx="18">
                  <c:v>0.23100000000000001</c:v>
                </c:pt>
                <c:pt idx="19">
                  <c:v>0.24383333333333335</c:v>
                </c:pt>
                <c:pt idx="20">
                  <c:v>0.25666666666666665</c:v>
                </c:pt>
                <c:pt idx="21">
                  <c:v>0.28233333333333333</c:v>
                </c:pt>
                <c:pt idx="22">
                  <c:v>0.308</c:v>
                </c:pt>
                <c:pt idx="23">
                  <c:v>0.33366666666666667</c:v>
                </c:pt>
                <c:pt idx="24">
                  <c:v>0.35933333333333334</c:v>
                </c:pt>
                <c:pt idx="25">
                  <c:v>0.38500000000000001</c:v>
                </c:pt>
                <c:pt idx="26">
                  <c:v>0.41066666666666668</c:v>
                </c:pt>
                <c:pt idx="27">
                  <c:v>0.43633333333333335</c:v>
                </c:pt>
                <c:pt idx="28">
                  <c:v>0.46200000000000002</c:v>
                </c:pt>
                <c:pt idx="29">
                  <c:v>0.48766666666666669</c:v>
                </c:pt>
                <c:pt idx="30">
                  <c:v>0.51333333333333342</c:v>
                </c:pt>
                <c:pt idx="31">
                  <c:v>0.53900000000000015</c:v>
                </c:pt>
                <c:pt idx="32">
                  <c:v>0.56466666666666687</c:v>
                </c:pt>
                <c:pt idx="33">
                  <c:v>0.5903333333333336</c:v>
                </c:pt>
                <c:pt idx="34">
                  <c:v>0.61600000000000033</c:v>
                </c:pt>
                <c:pt idx="35">
                  <c:v>0.64166666666666705</c:v>
                </c:pt>
                <c:pt idx="36">
                  <c:v>0.66733333333333378</c:v>
                </c:pt>
                <c:pt idx="37">
                  <c:v>0.6930000000000005</c:v>
                </c:pt>
                <c:pt idx="38">
                  <c:v>0.71866666666666723</c:v>
                </c:pt>
                <c:pt idx="39">
                  <c:v>0.74433333333333396</c:v>
                </c:pt>
                <c:pt idx="40">
                  <c:v>0.77</c:v>
                </c:pt>
                <c:pt idx="41">
                  <c:v>0.79700000000000004</c:v>
                </c:pt>
                <c:pt idx="42">
                  <c:v>0.82400000000000007</c:v>
                </c:pt>
                <c:pt idx="43">
                  <c:v>0.85100000000000009</c:v>
                </c:pt>
                <c:pt idx="44">
                  <c:v>0.87800000000000011</c:v>
                </c:pt>
                <c:pt idx="45">
                  <c:v>0.90500000000000014</c:v>
                </c:pt>
                <c:pt idx="46">
                  <c:v>0.93200000000000016</c:v>
                </c:pt>
                <c:pt idx="47">
                  <c:v>0.95900000000000019</c:v>
                </c:pt>
                <c:pt idx="48">
                  <c:v>0.98600000000000021</c:v>
                </c:pt>
                <c:pt idx="49">
                  <c:v>1.0130000000000001</c:v>
                </c:pt>
                <c:pt idx="50">
                  <c:v>1.04</c:v>
                </c:pt>
                <c:pt idx="51">
                  <c:v>1.0669999999999999</c:v>
                </c:pt>
                <c:pt idx="52">
                  <c:v>1.0939999999999999</c:v>
                </c:pt>
                <c:pt idx="53">
                  <c:v>1.1209999999999998</c:v>
                </c:pt>
                <c:pt idx="54">
                  <c:v>1.1479999999999997</c:v>
                </c:pt>
                <c:pt idx="55">
                  <c:v>1.1749999999999996</c:v>
                </c:pt>
                <c:pt idx="56">
                  <c:v>1.2019999999999995</c:v>
                </c:pt>
                <c:pt idx="57">
                  <c:v>1.2289999999999994</c:v>
                </c:pt>
                <c:pt idx="58">
                  <c:v>1.2559999999999993</c:v>
                </c:pt>
                <c:pt idx="59">
                  <c:v>1.2829999999999993</c:v>
                </c:pt>
                <c:pt idx="60">
                  <c:v>1.31</c:v>
                </c:pt>
                <c:pt idx="61">
                  <c:v>1.3365</c:v>
                </c:pt>
                <c:pt idx="62">
                  <c:v>1.363</c:v>
                </c:pt>
                <c:pt idx="63">
                  <c:v>1.3895</c:v>
                </c:pt>
                <c:pt idx="64">
                  <c:v>1.4159999999999999</c:v>
                </c:pt>
                <c:pt idx="65">
                  <c:v>1.4424999999999999</c:v>
                </c:pt>
                <c:pt idx="66">
                  <c:v>1.4689999999999999</c:v>
                </c:pt>
                <c:pt idx="67">
                  <c:v>1.4954999999999998</c:v>
                </c:pt>
                <c:pt idx="68">
                  <c:v>1.5219999999999998</c:v>
                </c:pt>
                <c:pt idx="69">
                  <c:v>1.5484999999999998</c:v>
                </c:pt>
                <c:pt idx="70">
                  <c:v>1.5749999999999997</c:v>
                </c:pt>
                <c:pt idx="71">
                  <c:v>1.6014999999999997</c:v>
                </c:pt>
                <c:pt idx="72">
                  <c:v>1.6279999999999997</c:v>
                </c:pt>
                <c:pt idx="73">
                  <c:v>1.6544999999999996</c:v>
                </c:pt>
                <c:pt idx="74">
                  <c:v>1.6809999999999996</c:v>
                </c:pt>
                <c:pt idx="75">
                  <c:v>1.7074999999999996</c:v>
                </c:pt>
                <c:pt idx="76">
                  <c:v>1.7339999999999995</c:v>
                </c:pt>
                <c:pt idx="77">
                  <c:v>1.7604999999999995</c:v>
                </c:pt>
                <c:pt idx="78">
                  <c:v>1.7869999999999995</c:v>
                </c:pt>
                <c:pt idx="79">
                  <c:v>1.8134999999999994</c:v>
                </c:pt>
                <c:pt idx="80">
                  <c:v>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6720"/>
        <c:axId val="21728640"/>
      </c:scatterChart>
      <c:valAx>
        <c:axId val="217267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28640"/>
        <c:crosses val="autoZero"/>
        <c:crossBetween val="midCat"/>
      </c:valAx>
      <c:valAx>
        <c:axId val="21728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267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8336"/>
        <c:axId val="21760256"/>
      </c:scatterChart>
      <c:valAx>
        <c:axId val="217583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60256"/>
        <c:crosses val="autoZero"/>
        <c:crossBetween val="midCat"/>
      </c:valAx>
      <c:valAx>
        <c:axId val="21760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58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296"/>
        <c:axId val="21785216"/>
      </c:scatterChart>
      <c:valAx>
        <c:axId val="217832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1785216"/>
        <c:crosses val="autoZero"/>
        <c:crossBetween val="midCat"/>
      </c:valAx>
      <c:valAx>
        <c:axId val="21785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78329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312"/>
        <c:axId val="22216704"/>
      </c:scatterChart>
      <c:valAx>
        <c:axId val="218213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216704"/>
        <c:crosses val="autoZero"/>
        <c:crossBetween val="midCat"/>
      </c:valAx>
      <c:valAx>
        <c:axId val="22216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1821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0.26</c:v>
                </c:pt>
                <c:pt idx="2">
                  <c:v>0.78</c:v>
                </c:pt>
                <c:pt idx="3">
                  <c:v>1.61</c:v>
                </c:pt>
                <c:pt idx="4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0.27</c:v>
                </c:pt>
                <c:pt idx="2">
                  <c:v>0.81</c:v>
                </c:pt>
                <c:pt idx="3">
                  <c:v>1.37</c:v>
                </c:pt>
                <c:pt idx="4">
                  <c:v>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3856"/>
        <c:axId val="22235776"/>
      </c:scatterChart>
      <c:valAx>
        <c:axId val="222338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235776"/>
        <c:crosses val="autoZero"/>
        <c:crossBetween val="midCat"/>
      </c:valAx>
      <c:valAx>
        <c:axId val="2223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233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25.413</c:v>
                </c:pt>
                <c:pt idx="2">
                  <c:v>25.425999999999998</c:v>
                </c:pt>
                <c:pt idx="3">
                  <c:v>25.439</c:v>
                </c:pt>
                <c:pt idx="4">
                  <c:v>25.451999999999998</c:v>
                </c:pt>
                <c:pt idx="5">
                  <c:v>25.465</c:v>
                </c:pt>
                <c:pt idx="6">
                  <c:v>25.477999999999998</c:v>
                </c:pt>
                <c:pt idx="7">
                  <c:v>25.491</c:v>
                </c:pt>
                <c:pt idx="8">
                  <c:v>25.503999999999998</c:v>
                </c:pt>
                <c:pt idx="9">
                  <c:v>25.516999999999999</c:v>
                </c:pt>
                <c:pt idx="10">
                  <c:v>25.529999999999998</c:v>
                </c:pt>
                <c:pt idx="11">
                  <c:v>25.542999999999999</c:v>
                </c:pt>
                <c:pt idx="12">
                  <c:v>25.555999999999997</c:v>
                </c:pt>
                <c:pt idx="13">
                  <c:v>25.568999999999999</c:v>
                </c:pt>
                <c:pt idx="14">
                  <c:v>25.581999999999997</c:v>
                </c:pt>
                <c:pt idx="15">
                  <c:v>25.594999999999999</c:v>
                </c:pt>
                <c:pt idx="16">
                  <c:v>25.607999999999997</c:v>
                </c:pt>
                <c:pt idx="17">
                  <c:v>25.620999999999999</c:v>
                </c:pt>
                <c:pt idx="18">
                  <c:v>25.634</c:v>
                </c:pt>
                <c:pt idx="19">
                  <c:v>25.646999999999998</c:v>
                </c:pt>
                <c:pt idx="20">
                  <c:v>25.66</c:v>
                </c:pt>
                <c:pt idx="21">
                  <c:v>25.686</c:v>
                </c:pt>
                <c:pt idx="22">
                  <c:v>25.712</c:v>
                </c:pt>
                <c:pt idx="23">
                  <c:v>25.738</c:v>
                </c:pt>
                <c:pt idx="24">
                  <c:v>25.763999999999999</c:v>
                </c:pt>
                <c:pt idx="25">
                  <c:v>25.79</c:v>
                </c:pt>
                <c:pt idx="26">
                  <c:v>25.815999999999999</c:v>
                </c:pt>
                <c:pt idx="27">
                  <c:v>25.841999999999999</c:v>
                </c:pt>
                <c:pt idx="28">
                  <c:v>25.867999999999999</c:v>
                </c:pt>
                <c:pt idx="29">
                  <c:v>25.893999999999998</c:v>
                </c:pt>
                <c:pt idx="30">
                  <c:v>25.919999999999998</c:v>
                </c:pt>
                <c:pt idx="31">
                  <c:v>25.945999999999998</c:v>
                </c:pt>
                <c:pt idx="32">
                  <c:v>25.971999999999998</c:v>
                </c:pt>
                <c:pt idx="33">
                  <c:v>25.997999999999998</c:v>
                </c:pt>
                <c:pt idx="34">
                  <c:v>26.023999999999997</c:v>
                </c:pt>
                <c:pt idx="35">
                  <c:v>26.049999999999997</c:v>
                </c:pt>
                <c:pt idx="36">
                  <c:v>26.076000000000001</c:v>
                </c:pt>
                <c:pt idx="37">
                  <c:v>26.102</c:v>
                </c:pt>
                <c:pt idx="38">
                  <c:v>26.128</c:v>
                </c:pt>
                <c:pt idx="39">
                  <c:v>26.154</c:v>
                </c:pt>
                <c:pt idx="40">
                  <c:v>26.18</c:v>
                </c:pt>
                <c:pt idx="41">
                  <c:v>26.221499999999999</c:v>
                </c:pt>
                <c:pt idx="42">
                  <c:v>26.262999999999998</c:v>
                </c:pt>
                <c:pt idx="43">
                  <c:v>26.304499999999997</c:v>
                </c:pt>
                <c:pt idx="44">
                  <c:v>26.346</c:v>
                </c:pt>
                <c:pt idx="45">
                  <c:v>26.387499999999999</c:v>
                </c:pt>
                <c:pt idx="46">
                  <c:v>26.428999999999998</c:v>
                </c:pt>
                <c:pt idx="47">
                  <c:v>26.470499999999998</c:v>
                </c:pt>
                <c:pt idx="48">
                  <c:v>26.512</c:v>
                </c:pt>
                <c:pt idx="49">
                  <c:v>26.5535</c:v>
                </c:pt>
                <c:pt idx="50">
                  <c:v>26.594999999999999</c:v>
                </c:pt>
                <c:pt idx="51">
                  <c:v>26.636499999999998</c:v>
                </c:pt>
                <c:pt idx="52">
                  <c:v>26.677999999999997</c:v>
                </c:pt>
                <c:pt idx="53">
                  <c:v>26.7195</c:v>
                </c:pt>
                <c:pt idx="54">
                  <c:v>26.760999999999999</c:v>
                </c:pt>
                <c:pt idx="55">
                  <c:v>26.802499999999998</c:v>
                </c:pt>
                <c:pt idx="56">
                  <c:v>26.844000000000001</c:v>
                </c:pt>
                <c:pt idx="57">
                  <c:v>26.8855</c:v>
                </c:pt>
                <c:pt idx="58">
                  <c:v>26.927</c:v>
                </c:pt>
                <c:pt idx="59">
                  <c:v>26.968499999999999</c:v>
                </c:pt>
                <c:pt idx="60">
                  <c:v>27.009999999999998</c:v>
                </c:pt>
                <c:pt idx="61">
                  <c:v>27.06</c:v>
                </c:pt>
                <c:pt idx="62">
                  <c:v>27.11</c:v>
                </c:pt>
                <c:pt idx="63">
                  <c:v>27.16</c:v>
                </c:pt>
                <c:pt idx="64">
                  <c:v>27.209999999999997</c:v>
                </c:pt>
                <c:pt idx="65">
                  <c:v>27.259999999999998</c:v>
                </c:pt>
                <c:pt idx="66">
                  <c:v>27.31</c:v>
                </c:pt>
                <c:pt idx="67">
                  <c:v>27.36</c:v>
                </c:pt>
                <c:pt idx="68">
                  <c:v>27.41</c:v>
                </c:pt>
                <c:pt idx="69">
                  <c:v>27.459999999999997</c:v>
                </c:pt>
                <c:pt idx="70">
                  <c:v>27.509999999999998</c:v>
                </c:pt>
                <c:pt idx="71">
                  <c:v>27.56</c:v>
                </c:pt>
                <c:pt idx="72">
                  <c:v>27.61</c:v>
                </c:pt>
                <c:pt idx="73">
                  <c:v>27.659999999999997</c:v>
                </c:pt>
                <c:pt idx="74">
                  <c:v>27.709999999999997</c:v>
                </c:pt>
                <c:pt idx="75">
                  <c:v>27.759999999999998</c:v>
                </c:pt>
                <c:pt idx="76">
                  <c:v>27.81</c:v>
                </c:pt>
                <c:pt idx="77">
                  <c:v>27.859999999999996</c:v>
                </c:pt>
                <c:pt idx="78">
                  <c:v>27.909999999999997</c:v>
                </c:pt>
                <c:pt idx="79">
                  <c:v>27.959999999999997</c:v>
                </c:pt>
                <c:pt idx="80">
                  <c:v>28.009999999999998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25.413499999999999</c:v>
                </c:pt>
                <c:pt idx="2">
                  <c:v>25.427</c:v>
                </c:pt>
                <c:pt idx="3">
                  <c:v>25.4405</c:v>
                </c:pt>
                <c:pt idx="4">
                  <c:v>25.453999999999997</c:v>
                </c:pt>
                <c:pt idx="5">
                  <c:v>25.467499999999998</c:v>
                </c:pt>
                <c:pt idx="6">
                  <c:v>25.480999999999998</c:v>
                </c:pt>
                <c:pt idx="7">
                  <c:v>25.494499999999999</c:v>
                </c:pt>
                <c:pt idx="8">
                  <c:v>25.507999999999999</c:v>
                </c:pt>
                <c:pt idx="9">
                  <c:v>25.5215</c:v>
                </c:pt>
                <c:pt idx="10">
                  <c:v>25.535</c:v>
                </c:pt>
                <c:pt idx="11">
                  <c:v>25.548499999999997</c:v>
                </c:pt>
                <c:pt idx="12">
                  <c:v>25.561999999999998</c:v>
                </c:pt>
                <c:pt idx="13">
                  <c:v>25.575499999999998</c:v>
                </c:pt>
                <c:pt idx="14">
                  <c:v>25.588999999999999</c:v>
                </c:pt>
                <c:pt idx="15">
                  <c:v>25.602499999999999</c:v>
                </c:pt>
                <c:pt idx="16">
                  <c:v>25.616</c:v>
                </c:pt>
                <c:pt idx="17">
                  <c:v>25.6295</c:v>
                </c:pt>
                <c:pt idx="18">
                  <c:v>25.642999999999997</c:v>
                </c:pt>
                <c:pt idx="19">
                  <c:v>25.656499999999998</c:v>
                </c:pt>
                <c:pt idx="20">
                  <c:v>25.669999999999998</c:v>
                </c:pt>
                <c:pt idx="21">
                  <c:v>25.696999999999999</c:v>
                </c:pt>
                <c:pt idx="22">
                  <c:v>25.724</c:v>
                </c:pt>
                <c:pt idx="23">
                  <c:v>25.750999999999998</c:v>
                </c:pt>
                <c:pt idx="24">
                  <c:v>25.777999999999999</c:v>
                </c:pt>
                <c:pt idx="25">
                  <c:v>25.805</c:v>
                </c:pt>
                <c:pt idx="26">
                  <c:v>25.831999999999997</c:v>
                </c:pt>
                <c:pt idx="27">
                  <c:v>25.858999999999998</c:v>
                </c:pt>
                <c:pt idx="28">
                  <c:v>25.885999999999999</c:v>
                </c:pt>
                <c:pt idx="29">
                  <c:v>25.913</c:v>
                </c:pt>
                <c:pt idx="30">
                  <c:v>25.939999999999998</c:v>
                </c:pt>
                <c:pt idx="31">
                  <c:v>25.966999999999999</c:v>
                </c:pt>
                <c:pt idx="32">
                  <c:v>25.994</c:v>
                </c:pt>
                <c:pt idx="33">
                  <c:v>26.020999999999997</c:v>
                </c:pt>
                <c:pt idx="34">
                  <c:v>26.047999999999998</c:v>
                </c:pt>
                <c:pt idx="35">
                  <c:v>26.074999999999999</c:v>
                </c:pt>
                <c:pt idx="36">
                  <c:v>26.102</c:v>
                </c:pt>
                <c:pt idx="37">
                  <c:v>26.128999999999998</c:v>
                </c:pt>
                <c:pt idx="38">
                  <c:v>26.155999999999999</c:v>
                </c:pt>
                <c:pt idx="39">
                  <c:v>26.183</c:v>
                </c:pt>
                <c:pt idx="40">
                  <c:v>26.209999999999997</c:v>
                </c:pt>
                <c:pt idx="41">
                  <c:v>26.238</c:v>
                </c:pt>
                <c:pt idx="42">
                  <c:v>26.265999999999998</c:v>
                </c:pt>
                <c:pt idx="43">
                  <c:v>26.293999999999997</c:v>
                </c:pt>
                <c:pt idx="44">
                  <c:v>26.321999999999999</c:v>
                </c:pt>
                <c:pt idx="45">
                  <c:v>26.349999999999998</c:v>
                </c:pt>
                <c:pt idx="46">
                  <c:v>26.378</c:v>
                </c:pt>
                <c:pt idx="47">
                  <c:v>26.405999999999999</c:v>
                </c:pt>
                <c:pt idx="48">
                  <c:v>26.433999999999997</c:v>
                </c:pt>
                <c:pt idx="49">
                  <c:v>26.462</c:v>
                </c:pt>
                <c:pt idx="50">
                  <c:v>26.49</c:v>
                </c:pt>
                <c:pt idx="51">
                  <c:v>26.518000000000001</c:v>
                </c:pt>
                <c:pt idx="52">
                  <c:v>26.545999999999999</c:v>
                </c:pt>
                <c:pt idx="53">
                  <c:v>26.573999999999998</c:v>
                </c:pt>
                <c:pt idx="54">
                  <c:v>26.602</c:v>
                </c:pt>
                <c:pt idx="55">
                  <c:v>26.63</c:v>
                </c:pt>
                <c:pt idx="56">
                  <c:v>26.657999999999998</c:v>
                </c:pt>
                <c:pt idx="57">
                  <c:v>26.686</c:v>
                </c:pt>
                <c:pt idx="58">
                  <c:v>26.713999999999999</c:v>
                </c:pt>
                <c:pt idx="59">
                  <c:v>26.741999999999997</c:v>
                </c:pt>
                <c:pt idx="60">
                  <c:v>26.77</c:v>
                </c:pt>
                <c:pt idx="61">
                  <c:v>26.797499999999999</c:v>
                </c:pt>
                <c:pt idx="62">
                  <c:v>26.824999999999999</c:v>
                </c:pt>
                <c:pt idx="63">
                  <c:v>26.852499999999999</c:v>
                </c:pt>
                <c:pt idx="64">
                  <c:v>26.88</c:v>
                </c:pt>
                <c:pt idx="65">
                  <c:v>26.907499999999999</c:v>
                </c:pt>
                <c:pt idx="66">
                  <c:v>26.934999999999999</c:v>
                </c:pt>
                <c:pt idx="67">
                  <c:v>26.962499999999999</c:v>
                </c:pt>
                <c:pt idx="68">
                  <c:v>26.99</c:v>
                </c:pt>
                <c:pt idx="69">
                  <c:v>27.017499999999998</c:v>
                </c:pt>
                <c:pt idx="70">
                  <c:v>27.044999999999998</c:v>
                </c:pt>
                <c:pt idx="71">
                  <c:v>27.072499999999998</c:v>
                </c:pt>
                <c:pt idx="72">
                  <c:v>27.1</c:v>
                </c:pt>
                <c:pt idx="73">
                  <c:v>27.127500000000001</c:v>
                </c:pt>
                <c:pt idx="74">
                  <c:v>27.155000000000001</c:v>
                </c:pt>
                <c:pt idx="75">
                  <c:v>27.182500000000001</c:v>
                </c:pt>
                <c:pt idx="76">
                  <c:v>27.21</c:v>
                </c:pt>
                <c:pt idx="77">
                  <c:v>27.237500000000001</c:v>
                </c:pt>
                <c:pt idx="78">
                  <c:v>27.265000000000001</c:v>
                </c:pt>
                <c:pt idx="79">
                  <c:v>27.2925</c:v>
                </c:pt>
                <c:pt idx="80">
                  <c:v>27.32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4720"/>
        <c:axId val="22256640"/>
      </c:scatterChart>
      <c:valAx>
        <c:axId val="222547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256640"/>
        <c:crosses val="autoZero"/>
        <c:crossBetween val="midCat"/>
      </c:valAx>
      <c:valAx>
        <c:axId val="22256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2547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1.3000000000000001E-2</c:v>
                </c:pt>
                <c:pt idx="2">
                  <c:v>2.6000000000000002E-2</c:v>
                </c:pt>
                <c:pt idx="3">
                  <c:v>3.9000000000000007E-2</c:v>
                </c:pt>
                <c:pt idx="4">
                  <c:v>5.2000000000000005E-2</c:v>
                </c:pt>
                <c:pt idx="5">
                  <c:v>6.5000000000000002E-2</c:v>
                </c:pt>
                <c:pt idx="6">
                  <c:v>7.8E-2</c:v>
                </c:pt>
                <c:pt idx="7">
                  <c:v>9.0999999999999998E-2</c:v>
                </c:pt>
                <c:pt idx="8">
                  <c:v>0.104</c:v>
                </c:pt>
                <c:pt idx="9">
                  <c:v>0.11699999999999999</c:v>
                </c:pt>
                <c:pt idx="10">
                  <c:v>0.13</c:v>
                </c:pt>
                <c:pt idx="11">
                  <c:v>0.14300000000000002</c:v>
                </c:pt>
                <c:pt idx="12">
                  <c:v>0.15600000000000003</c:v>
                </c:pt>
                <c:pt idx="13">
                  <c:v>0.16900000000000004</c:v>
                </c:pt>
                <c:pt idx="14">
                  <c:v>0.18200000000000005</c:v>
                </c:pt>
                <c:pt idx="15">
                  <c:v>0.19500000000000006</c:v>
                </c:pt>
                <c:pt idx="16">
                  <c:v>0.20800000000000007</c:v>
                </c:pt>
                <c:pt idx="17">
                  <c:v>0.22100000000000009</c:v>
                </c:pt>
                <c:pt idx="18">
                  <c:v>0.2340000000000001</c:v>
                </c:pt>
                <c:pt idx="19">
                  <c:v>0.24700000000000011</c:v>
                </c:pt>
                <c:pt idx="20">
                  <c:v>0.26</c:v>
                </c:pt>
                <c:pt idx="21">
                  <c:v>0.28600000000000003</c:v>
                </c:pt>
                <c:pt idx="22">
                  <c:v>0.31200000000000006</c:v>
                </c:pt>
                <c:pt idx="23">
                  <c:v>0.33800000000000008</c:v>
                </c:pt>
                <c:pt idx="24">
                  <c:v>0.3640000000000001</c:v>
                </c:pt>
                <c:pt idx="25">
                  <c:v>0.39000000000000012</c:v>
                </c:pt>
                <c:pt idx="26">
                  <c:v>0.41600000000000015</c:v>
                </c:pt>
                <c:pt idx="27">
                  <c:v>0.44200000000000017</c:v>
                </c:pt>
                <c:pt idx="28">
                  <c:v>0.46800000000000019</c:v>
                </c:pt>
                <c:pt idx="29">
                  <c:v>0.49400000000000022</c:v>
                </c:pt>
                <c:pt idx="30">
                  <c:v>0.52000000000000024</c:v>
                </c:pt>
                <c:pt idx="31">
                  <c:v>0.54600000000000026</c:v>
                </c:pt>
                <c:pt idx="32">
                  <c:v>0.57200000000000029</c:v>
                </c:pt>
                <c:pt idx="33">
                  <c:v>0.59800000000000031</c:v>
                </c:pt>
                <c:pt idx="34">
                  <c:v>0.62400000000000033</c:v>
                </c:pt>
                <c:pt idx="35">
                  <c:v>0.65000000000000036</c:v>
                </c:pt>
                <c:pt idx="36">
                  <c:v>0.67600000000000038</c:v>
                </c:pt>
                <c:pt idx="37">
                  <c:v>0.7020000000000004</c:v>
                </c:pt>
                <c:pt idx="38">
                  <c:v>0.72800000000000042</c:v>
                </c:pt>
                <c:pt idx="39">
                  <c:v>0.75400000000000045</c:v>
                </c:pt>
                <c:pt idx="40">
                  <c:v>0.78</c:v>
                </c:pt>
                <c:pt idx="41">
                  <c:v>0.82150000000000001</c:v>
                </c:pt>
                <c:pt idx="42">
                  <c:v>0.86299999999999999</c:v>
                </c:pt>
                <c:pt idx="43">
                  <c:v>0.90449999999999997</c:v>
                </c:pt>
                <c:pt idx="44">
                  <c:v>0.94599999999999995</c:v>
                </c:pt>
                <c:pt idx="45">
                  <c:v>0.98749999999999993</c:v>
                </c:pt>
                <c:pt idx="46">
                  <c:v>1.0289999999999999</c:v>
                </c:pt>
                <c:pt idx="47">
                  <c:v>1.0705</c:v>
                </c:pt>
                <c:pt idx="48">
                  <c:v>1.1120000000000001</c:v>
                </c:pt>
                <c:pt idx="49">
                  <c:v>1.1535000000000002</c:v>
                </c:pt>
                <c:pt idx="50">
                  <c:v>1.1950000000000003</c:v>
                </c:pt>
                <c:pt idx="51">
                  <c:v>1.2365000000000004</c:v>
                </c:pt>
                <c:pt idx="52">
                  <c:v>1.2780000000000005</c:v>
                </c:pt>
                <c:pt idx="53">
                  <c:v>1.3195000000000006</c:v>
                </c:pt>
                <c:pt idx="54">
                  <c:v>1.3610000000000007</c:v>
                </c:pt>
                <c:pt idx="55">
                  <c:v>1.4025000000000007</c:v>
                </c:pt>
                <c:pt idx="56">
                  <c:v>1.4440000000000008</c:v>
                </c:pt>
                <c:pt idx="57">
                  <c:v>1.4855000000000009</c:v>
                </c:pt>
                <c:pt idx="58">
                  <c:v>1.527000000000001</c:v>
                </c:pt>
                <c:pt idx="59">
                  <c:v>1.5685000000000011</c:v>
                </c:pt>
                <c:pt idx="60">
                  <c:v>1.61</c:v>
                </c:pt>
                <c:pt idx="61">
                  <c:v>1.6600000000000001</c:v>
                </c:pt>
                <c:pt idx="62">
                  <c:v>1.7100000000000002</c:v>
                </c:pt>
                <c:pt idx="63">
                  <c:v>1.7600000000000002</c:v>
                </c:pt>
                <c:pt idx="64">
                  <c:v>1.8100000000000003</c:v>
                </c:pt>
                <c:pt idx="65">
                  <c:v>1.8600000000000003</c:v>
                </c:pt>
                <c:pt idx="66">
                  <c:v>1.9100000000000004</c:v>
                </c:pt>
                <c:pt idx="67">
                  <c:v>1.9600000000000004</c:v>
                </c:pt>
                <c:pt idx="68">
                  <c:v>2.0100000000000002</c:v>
                </c:pt>
                <c:pt idx="69">
                  <c:v>2.06</c:v>
                </c:pt>
                <c:pt idx="70">
                  <c:v>2.11</c:v>
                </c:pt>
                <c:pt idx="71">
                  <c:v>2.1599999999999997</c:v>
                </c:pt>
                <c:pt idx="72">
                  <c:v>2.2099999999999995</c:v>
                </c:pt>
                <c:pt idx="73">
                  <c:v>2.2599999999999993</c:v>
                </c:pt>
                <c:pt idx="74">
                  <c:v>2.3099999999999992</c:v>
                </c:pt>
                <c:pt idx="75">
                  <c:v>2.359999999999999</c:v>
                </c:pt>
                <c:pt idx="76">
                  <c:v>2.4099999999999988</c:v>
                </c:pt>
                <c:pt idx="77">
                  <c:v>2.4599999999999986</c:v>
                </c:pt>
                <c:pt idx="78">
                  <c:v>2.5099999999999985</c:v>
                </c:pt>
                <c:pt idx="79">
                  <c:v>2.5599999999999983</c:v>
                </c:pt>
                <c:pt idx="80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1.3500000000000002E-2</c:v>
                </c:pt>
                <c:pt idx="2">
                  <c:v>2.7000000000000003E-2</c:v>
                </c:pt>
                <c:pt idx="3">
                  <c:v>4.0500000000000008E-2</c:v>
                </c:pt>
                <c:pt idx="4">
                  <c:v>5.4000000000000006E-2</c:v>
                </c:pt>
                <c:pt idx="5">
                  <c:v>6.7500000000000004E-2</c:v>
                </c:pt>
                <c:pt idx="6">
                  <c:v>8.1000000000000003E-2</c:v>
                </c:pt>
                <c:pt idx="7">
                  <c:v>9.4500000000000001E-2</c:v>
                </c:pt>
                <c:pt idx="8">
                  <c:v>0.108</c:v>
                </c:pt>
                <c:pt idx="9">
                  <c:v>0.1215</c:v>
                </c:pt>
                <c:pt idx="10">
                  <c:v>0.13500000000000001</c:v>
                </c:pt>
                <c:pt idx="11">
                  <c:v>0.14850000000000002</c:v>
                </c:pt>
                <c:pt idx="12">
                  <c:v>0.16200000000000003</c:v>
                </c:pt>
                <c:pt idx="13">
                  <c:v>0.17550000000000004</c:v>
                </c:pt>
                <c:pt idx="14">
                  <c:v>0.18900000000000006</c:v>
                </c:pt>
                <c:pt idx="15">
                  <c:v>0.20250000000000007</c:v>
                </c:pt>
                <c:pt idx="16">
                  <c:v>0.21600000000000008</c:v>
                </c:pt>
                <c:pt idx="17">
                  <c:v>0.22950000000000009</c:v>
                </c:pt>
                <c:pt idx="18">
                  <c:v>0.2430000000000001</c:v>
                </c:pt>
                <c:pt idx="19">
                  <c:v>0.25650000000000012</c:v>
                </c:pt>
                <c:pt idx="20">
                  <c:v>0.27</c:v>
                </c:pt>
                <c:pt idx="21">
                  <c:v>0.29700000000000004</c:v>
                </c:pt>
                <c:pt idx="22">
                  <c:v>0.32400000000000007</c:v>
                </c:pt>
                <c:pt idx="23">
                  <c:v>0.35100000000000009</c:v>
                </c:pt>
                <c:pt idx="24">
                  <c:v>0.37800000000000011</c:v>
                </c:pt>
                <c:pt idx="25">
                  <c:v>0.40500000000000014</c:v>
                </c:pt>
                <c:pt idx="26">
                  <c:v>0.43200000000000016</c:v>
                </c:pt>
                <c:pt idx="27">
                  <c:v>0.45900000000000019</c:v>
                </c:pt>
                <c:pt idx="28">
                  <c:v>0.48600000000000021</c:v>
                </c:pt>
                <c:pt idx="29">
                  <c:v>0.51300000000000023</c:v>
                </c:pt>
                <c:pt idx="30">
                  <c:v>0.54000000000000026</c:v>
                </c:pt>
                <c:pt idx="31">
                  <c:v>0.56700000000000028</c:v>
                </c:pt>
                <c:pt idx="32">
                  <c:v>0.59400000000000031</c:v>
                </c:pt>
                <c:pt idx="33">
                  <c:v>0.62100000000000033</c:v>
                </c:pt>
                <c:pt idx="34">
                  <c:v>0.64800000000000035</c:v>
                </c:pt>
                <c:pt idx="35">
                  <c:v>0.67500000000000038</c:v>
                </c:pt>
                <c:pt idx="36">
                  <c:v>0.7020000000000004</c:v>
                </c:pt>
                <c:pt idx="37">
                  <c:v>0.72900000000000043</c:v>
                </c:pt>
                <c:pt idx="38">
                  <c:v>0.75600000000000045</c:v>
                </c:pt>
                <c:pt idx="39">
                  <c:v>0.78300000000000047</c:v>
                </c:pt>
                <c:pt idx="40">
                  <c:v>0.81</c:v>
                </c:pt>
                <c:pt idx="41">
                  <c:v>0.83800000000000008</c:v>
                </c:pt>
                <c:pt idx="42">
                  <c:v>0.8660000000000001</c:v>
                </c:pt>
                <c:pt idx="43">
                  <c:v>0.89400000000000013</c:v>
                </c:pt>
                <c:pt idx="44">
                  <c:v>0.92200000000000015</c:v>
                </c:pt>
                <c:pt idx="45">
                  <c:v>0.95000000000000018</c:v>
                </c:pt>
                <c:pt idx="46">
                  <c:v>0.9780000000000002</c:v>
                </c:pt>
                <c:pt idx="47">
                  <c:v>1.0060000000000002</c:v>
                </c:pt>
                <c:pt idx="48">
                  <c:v>1.0340000000000003</c:v>
                </c:pt>
                <c:pt idx="49">
                  <c:v>1.0620000000000003</c:v>
                </c:pt>
                <c:pt idx="50">
                  <c:v>1.0900000000000003</c:v>
                </c:pt>
                <c:pt idx="51">
                  <c:v>1.1180000000000003</c:v>
                </c:pt>
                <c:pt idx="52">
                  <c:v>1.1460000000000004</c:v>
                </c:pt>
                <c:pt idx="53">
                  <c:v>1.1740000000000004</c:v>
                </c:pt>
                <c:pt idx="54">
                  <c:v>1.2020000000000004</c:v>
                </c:pt>
                <c:pt idx="55">
                  <c:v>1.2300000000000004</c:v>
                </c:pt>
                <c:pt idx="56">
                  <c:v>1.2580000000000005</c:v>
                </c:pt>
                <c:pt idx="57">
                  <c:v>1.2860000000000005</c:v>
                </c:pt>
                <c:pt idx="58">
                  <c:v>1.3140000000000005</c:v>
                </c:pt>
                <c:pt idx="59">
                  <c:v>1.3420000000000005</c:v>
                </c:pt>
                <c:pt idx="60">
                  <c:v>1.37</c:v>
                </c:pt>
                <c:pt idx="61">
                  <c:v>1.3975000000000002</c:v>
                </c:pt>
                <c:pt idx="62">
                  <c:v>1.4250000000000003</c:v>
                </c:pt>
                <c:pt idx="63">
                  <c:v>1.4525000000000003</c:v>
                </c:pt>
                <c:pt idx="64">
                  <c:v>1.4800000000000004</c:v>
                </c:pt>
                <c:pt idx="65">
                  <c:v>1.5075000000000005</c:v>
                </c:pt>
                <c:pt idx="66">
                  <c:v>1.5350000000000006</c:v>
                </c:pt>
                <c:pt idx="67">
                  <c:v>1.5625000000000007</c:v>
                </c:pt>
                <c:pt idx="68">
                  <c:v>1.5900000000000007</c:v>
                </c:pt>
                <c:pt idx="69">
                  <c:v>1.6175000000000008</c:v>
                </c:pt>
                <c:pt idx="70">
                  <c:v>1.6450000000000009</c:v>
                </c:pt>
                <c:pt idx="71">
                  <c:v>1.672500000000001</c:v>
                </c:pt>
                <c:pt idx="72">
                  <c:v>1.7000000000000011</c:v>
                </c:pt>
                <c:pt idx="73">
                  <c:v>1.7275000000000011</c:v>
                </c:pt>
                <c:pt idx="74">
                  <c:v>1.7550000000000012</c:v>
                </c:pt>
                <c:pt idx="75">
                  <c:v>1.7825000000000013</c:v>
                </c:pt>
                <c:pt idx="76">
                  <c:v>1.8100000000000014</c:v>
                </c:pt>
                <c:pt idx="77">
                  <c:v>1.8375000000000015</c:v>
                </c:pt>
                <c:pt idx="78">
                  <c:v>1.8650000000000015</c:v>
                </c:pt>
                <c:pt idx="79">
                  <c:v>1.8925000000000016</c:v>
                </c:pt>
                <c:pt idx="80">
                  <c:v>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1488"/>
        <c:axId val="22273408"/>
      </c:scatterChart>
      <c:valAx>
        <c:axId val="2227148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273408"/>
        <c:crosses val="autoZero"/>
        <c:crossBetween val="midCat"/>
      </c:valAx>
      <c:valAx>
        <c:axId val="2227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271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8864"/>
        <c:axId val="22550784"/>
      </c:scatterChart>
      <c:valAx>
        <c:axId val="225488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550784"/>
        <c:crosses val="autoZero"/>
        <c:crossBetween val="midCat"/>
      </c:valAx>
      <c:valAx>
        <c:axId val="22550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5488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6496"/>
        <c:axId val="22588416"/>
      </c:scatterChart>
      <c:valAx>
        <c:axId val="225864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22588416"/>
        <c:crosses val="autoZero"/>
        <c:crossBetween val="midCat"/>
      </c:valAx>
      <c:valAx>
        <c:axId val="225884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258649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77952"/>
        <c:axId val="102079872"/>
      </c:scatterChart>
      <c:valAx>
        <c:axId val="1020779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02079872"/>
        <c:crosses val="autoZero"/>
        <c:crossBetween val="midCat"/>
      </c:valAx>
      <c:valAx>
        <c:axId val="10207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020779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109568"/>
        <c:axId val="102111488"/>
      </c:scatterChart>
      <c:valAx>
        <c:axId val="1021095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2111488"/>
        <c:crosses val="autoZero"/>
        <c:crossBetween val="midCat"/>
      </c:valAx>
      <c:valAx>
        <c:axId val="10211148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021095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0.19999999999999998</c:v>
                </c:pt>
                <c:pt idx="2">
                  <c:v>0.6</c:v>
                </c:pt>
                <c:pt idx="3">
                  <c:v>1.5</c:v>
                </c:pt>
                <c:pt idx="4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1.2</c:v>
                </c:pt>
                <c:pt idx="4">
                  <c:v>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74592"/>
        <c:axId val="122976512"/>
      </c:scatterChart>
      <c:valAx>
        <c:axId val="1229745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976512"/>
        <c:crosses val="autoZero"/>
        <c:crossBetween val="midCat"/>
      </c:valAx>
      <c:valAx>
        <c:axId val="12297651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229745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-1.4</c:v>
                </c:pt>
                <c:pt idx="4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-1.1000000000000001</c:v>
                </c:pt>
                <c:pt idx="4">
                  <c:v>-1.4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85472"/>
        <c:axId val="122991744"/>
      </c:scatterChart>
      <c:valAx>
        <c:axId val="1229854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22991744"/>
        <c:crosses val="autoZero"/>
        <c:crossBetween val="midCat"/>
      </c:valAx>
      <c:valAx>
        <c:axId val="122991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229854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</c:v>
                </c:pt>
                <c:pt idx="2">
                  <c:v>22.22</c:v>
                </c:pt>
                <c:pt idx="3">
                  <c:v>22.23</c:v>
                </c:pt>
                <c:pt idx="4">
                  <c:v>22.24</c:v>
                </c:pt>
                <c:pt idx="5">
                  <c:v>22.25</c:v>
                </c:pt>
                <c:pt idx="6">
                  <c:v>22.259999999999998</c:v>
                </c:pt>
                <c:pt idx="7">
                  <c:v>22.27</c:v>
                </c:pt>
                <c:pt idx="8">
                  <c:v>22.279999999999998</c:v>
                </c:pt>
                <c:pt idx="9">
                  <c:v>22.29</c:v>
                </c:pt>
                <c:pt idx="10">
                  <c:v>22.3</c:v>
                </c:pt>
                <c:pt idx="11">
                  <c:v>22.31</c:v>
                </c:pt>
                <c:pt idx="12">
                  <c:v>22.32</c:v>
                </c:pt>
                <c:pt idx="13">
                  <c:v>22.33</c:v>
                </c:pt>
                <c:pt idx="14">
                  <c:v>22.34</c:v>
                </c:pt>
                <c:pt idx="15">
                  <c:v>22.349999999999998</c:v>
                </c:pt>
                <c:pt idx="16">
                  <c:v>22.36</c:v>
                </c:pt>
                <c:pt idx="17">
                  <c:v>22.37</c:v>
                </c:pt>
                <c:pt idx="18">
                  <c:v>22.38</c:v>
                </c:pt>
                <c:pt idx="19">
                  <c:v>22.39</c:v>
                </c:pt>
                <c:pt idx="20">
                  <c:v>22.4</c:v>
                </c:pt>
                <c:pt idx="21">
                  <c:v>22.419999999999998</c:v>
                </c:pt>
                <c:pt idx="22">
                  <c:v>22.439999999999998</c:v>
                </c:pt>
                <c:pt idx="23">
                  <c:v>22.46</c:v>
                </c:pt>
                <c:pt idx="24">
                  <c:v>22.48</c:v>
                </c:pt>
                <c:pt idx="25">
                  <c:v>22.5</c:v>
                </c:pt>
                <c:pt idx="26">
                  <c:v>22.52</c:v>
                </c:pt>
                <c:pt idx="27">
                  <c:v>22.54</c:v>
                </c:pt>
                <c:pt idx="28">
                  <c:v>22.56</c:v>
                </c:pt>
                <c:pt idx="29">
                  <c:v>22.58</c:v>
                </c:pt>
                <c:pt idx="30">
                  <c:v>22.599999999999998</c:v>
                </c:pt>
                <c:pt idx="31">
                  <c:v>22.62</c:v>
                </c:pt>
                <c:pt idx="32">
                  <c:v>22.64</c:v>
                </c:pt>
                <c:pt idx="33">
                  <c:v>22.66</c:v>
                </c:pt>
                <c:pt idx="34">
                  <c:v>22.68</c:v>
                </c:pt>
                <c:pt idx="35">
                  <c:v>22.7</c:v>
                </c:pt>
                <c:pt idx="36">
                  <c:v>22.72</c:v>
                </c:pt>
                <c:pt idx="37">
                  <c:v>22.74</c:v>
                </c:pt>
                <c:pt idx="38">
                  <c:v>22.759999999999998</c:v>
                </c:pt>
                <c:pt idx="39">
                  <c:v>22.78</c:v>
                </c:pt>
                <c:pt idx="40">
                  <c:v>22.8</c:v>
                </c:pt>
                <c:pt idx="41">
                  <c:v>22.844999999999999</c:v>
                </c:pt>
                <c:pt idx="42">
                  <c:v>22.89</c:v>
                </c:pt>
                <c:pt idx="43">
                  <c:v>22.934999999999999</c:v>
                </c:pt>
                <c:pt idx="44">
                  <c:v>22.98</c:v>
                </c:pt>
                <c:pt idx="45">
                  <c:v>23.024999999999999</c:v>
                </c:pt>
                <c:pt idx="46">
                  <c:v>23.07</c:v>
                </c:pt>
                <c:pt idx="47">
                  <c:v>23.114999999999998</c:v>
                </c:pt>
                <c:pt idx="48">
                  <c:v>23.16</c:v>
                </c:pt>
                <c:pt idx="49">
                  <c:v>23.204999999999998</c:v>
                </c:pt>
                <c:pt idx="50">
                  <c:v>23.25</c:v>
                </c:pt>
                <c:pt idx="51">
                  <c:v>23.294999999999998</c:v>
                </c:pt>
                <c:pt idx="52">
                  <c:v>23.34</c:v>
                </c:pt>
                <c:pt idx="53">
                  <c:v>23.384999999999998</c:v>
                </c:pt>
                <c:pt idx="54">
                  <c:v>23.43</c:v>
                </c:pt>
                <c:pt idx="55">
                  <c:v>23.474999999999998</c:v>
                </c:pt>
                <c:pt idx="56">
                  <c:v>23.52</c:v>
                </c:pt>
                <c:pt idx="57">
                  <c:v>23.564999999999998</c:v>
                </c:pt>
                <c:pt idx="58">
                  <c:v>23.61</c:v>
                </c:pt>
                <c:pt idx="59">
                  <c:v>23.654999999999998</c:v>
                </c:pt>
                <c:pt idx="60">
                  <c:v>23.7</c:v>
                </c:pt>
                <c:pt idx="61">
                  <c:v>23.73</c:v>
                </c:pt>
                <c:pt idx="62">
                  <c:v>23.759999999999998</c:v>
                </c:pt>
                <c:pt idx="63">
                  <c:v>23.79</c:v>
                </c:pt>
                <c:pt idx="64">
                  <c:v>23.82</c:v>
                </c:pt>
                <c:pt idx="65">
                  <c:v>23.849999999999998</c:v>
                </c:pt>
                <c:pt idx="66">
                  <c:v>23.88</c:v>
                </c:pt>
                <c:pt idx="67">
                  <c:v>23.91</c:v>
                </c:pt>
                <c:pt idx="68">
                  <c:v>23.939999999999998</c:v>
                </c:pt>
                <c:pt idx="69">
                  <c:v>23.97</c:v>
                </c:pt>
                <c:pt idx="70">
                  <c:v>24</c:v>
                </c:pt>
                <c:pt idx="71">
                  <c:v>24.03</c:v>
                </c:pt>
                <c:pt idx="72">
                  <c:v>24.06</c:v>
                </c:pt>
                <c:pt idx="73">
                  <c:v>24.09</c:v>
                </c:pt>
                <c:pt idx="74">
                  <c:v>24.12</c:v>
                </c:pt>
                <c:pt idx="75">
                  <c:v>24.15</c:v>
                </c:pt>
                <c:pt idx="76">
                  <c:v>24.18</c:v>
                </c:pt>
                <c:pt idx="77">
                  <c:v>24.21</c:v>
                </c:pt>
                <c:pt idx="78">
                  <c:v>24.24</c:v>
                </c:pt>
                <c:pt idx="79">
                  <c:v>24.27</c:v>
                </c:pt>
                <c:pt idx="80">
                  <c:v>24.3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22.211666666666666</c:v>
                </c:pt>
                <c:pt idx="2">
                  <c:v>22.223333333333333</c:v>
                </c:pt>
                <c:pt idx="3">
                  <c:v>22.234999999999999</c:v>
                </c:pt>
                <c:pt idx="4">
                  <c:v>22.246666666666666</c:v>
                </c:pt>
                <c:pt idx="5">
                  <c:v>22.258333333333333</c:v>
                </c:pt>
                <c:pt idx="6">
                  <c:v>22.27</c:v>
                </c:pt>
                <c:pt idx="7">
                  <c:v>22.281666666666666</c:v>
                </c:pt>
                <c:pt idx="8">
                  <c:v>22.293333333333333</c:v>
                </c:pt>
                <c:pt idx="9">
                  <c:v>22.305</c:v>
                </c:pt>
                <c:pt idx="10">
                  <c:v>22.316666666666666</c:v>
                </c:pt>
                <c:pt idx="11">
                  <c:v>22.328333333333333</c:v>
                </c:pt>
                <c:pt idx="12">
                  <c:v>22.34</c:v>
                </c:pt>
                <c:pt idx="13">
                  <c:v>22.351666666666667</c:v>
                </c:pt>
                <c:pt idx="14">
                  <c:v>22.363333333333333</c:v>
                </c:pt>
                <c:pt idx="15">
                  <c:v>22.375</c:v>
                </c:pt>
                <c:pt idx="16">
                  <c:v>22.386666666666667</c:v>
                </c:pt>
                <c:pt idx="17">
                  <c:v>22.398333333333333</c:v>
                </c:pt>
                <c:pt idx="18">
                  <c:v>22.41</c:v>
                </c:pt>
                <c:pt idx="19">
                  <c:v>22.421666666666667</c:v>
                </c:pt>
                <c:pt idx="20">
                  <c:v>22.433333333333334</c:v>
                </c:pt>
                <c:pt idx="21">
                  <c:v>22.456666666666667</c:v>
                </c:pt>
                <c:pt idx="22">
                  <c:v>22.48</c:v>
                </c:pt>
                <c:pt idx="23">
                  <c:v>22.503333333333334</c:v>
                </c:pt>
                <c:pt idx="24">
                  <c:v>22.526666666666667</c:v>
                </c:pt>
                <c:pt idx="25">
                  <c:v>22.55</c:v>
                </c:pt>
                <c:pt idx="26">
                  <c:v>22.573333333333334</c:v>
                </c:pt>
                <c:pt idx="27">
                  <c:v>22.596666666666668</c:v>
                </c:pt>
                <c:pt idx="28">
                  <c:v>22.619999999999997</c:v>
                </c:pt>
                <c:pt idx="29">
                  <c:v>22.643333333333331</c:v>
                </c:pt>
                <c:pt idx="30">
                  <c:v>22.666666666666664</c:v>
                </c:pt>
                <c:pt idx="31">
                  <c:v>22.689999999999998</c:v>
                </c:pt>
                <c:pt idx="32">
                  <c:v>22.713333333333331</c:v>
                </c:pt>
                <c:pt idx="33">
                  <c:v>22.736666666666665</c:v>
                </c:pt>
                <c:pt idx="34">
                  <c:v>22.759999999999998</c:v>
                </c:pt>
                <c:pt idx="35">
                  <c:v>22.783333333333331</c:v>
                </c:pt>
                <c:pt idx="36">
                  <c:v>22.806666666666665</c:v>
                </c:pt>
                <c:pt idx="37">
                  <c:v>22.83</c:v>
                </c:pt>
                <c:pt idx="38">
                  <c:v>22.853333333333332</c:v>
                </c:pt>
                <c:pt idx="39">
                  <c:v>22.876666666666665</c:v>
                </c:pt>
                <c:pt idx="40">
                  <c:v>22.9</c:v>
                </c:pt>
                <c:pt idx="41">
                  <c:v>22.925000000000001</c:v>
                </c:pt>
                <c:pt idx="42">
                  <c:v>22.95</c:v>
                </c:pt>
                <c:pt idx="43">
                  <c:v>22.974999999999998</c:v>
                </c:pt>
                <c:pt idx="44">
                  <c:v>23</c:v>
                </c:pt>
                <c:pt idx="45">
                  <c:v>23.024999999999999</c:v>
                </c:pt>
                <c:pt idx="46">
                  <c:v>23.05</c:v>
                </c:pt>
                <c:pt idx="47">
                  <c:v>23.074999999999999</c:v>
                </c:pt>
                <c:pt idx="48">
                  <c:v>23.099999999999998</c:v>
                </c:pt>
                <c:pt idx="49">
                  <c:v>23.125</c:v>
                </c:pt>
                <c:pt idx="50">
                  <c:v>23.15</c:v>
                </c:pt>
                <c:pt idx="51">
                  <c:v>23.175000000000001</c:v>
                </c:pt>
                <c:pt idx="52">
                  <c:v>23.2</c:v>
                </c:pt>
                <c:pt idx="53">
                  <c:v>23.224999999999998</c:v>
                </c:pt>
                <c:pt idx="54">
                  <c:v>23.25</c:v>
                </c:pt>
                <c:pt idx="55">
                  <c:v>23.274999999999999</c:v>
                </c:pt>
                <c:pt idx="56">
                  <c:v>23.3</c:v>
                </c:pt>
                <c:pt idx="57">
                  <c:v>23.324999999999999</c:v>
                </c:pt>
                <c:pt idx="58">
                  <c:v>23.349999999999998</c:v>
                </c:pt>
                <c:pt idx="59">
                  <c:v>23.375</c:v>
                </c:pt>
                <c:pt idx="60">
                  <c:v>23.4</c:v>
                </c:pt>
                <c:pt idx="61">
                  <c:v>23.414999999999999</c:v>
                </c:pt>
                <c:pt idx="62">
                  <c:v>23.43</c:v>
                </c:pt>
                <c:pt idx="63">
                  <c:v>23.445</c:v>
                </c:pt>
                <c:pt idx="64">
                  <c:v>23.459999999999997</c:v>
                </c:pt>
                <c:pt idx="65">
                  <c:v>23.474999999999998</c:v>
                </c:pt>
                <c:pt idx="66">
                  <c:v>23.49</c:v>
                </c:pt>
                <c:pt idx="67">
                  <c:v>23.504999999999999</c:v>
                </c:pt>
                <c:pt idx="68">
                  <c:v>23.52</c:v>
                </c:pt>
                <c:pt idx="69">
                  <c:v>23.534999999999997</c:v>
                </c:pt>
                <c:pt idx="70">
                  <c:v>23.549999999999997</c:v>
                </c:pt>
                <c:pt idx="71">
                  <c:v>23.564999999999998</c:v>
                </c:pt>
                <c:pt idx="72">
                  <c:v>23.58</c:v>
                </c:pt>
                <c:pt idx="73">
                  <c:v>23.594999999999999</c:v>
                </c:pt>
                <c:pt idx="74">
                  <c:v>23.61</c:v>
                </c:pt>
                <c:pt idx="75">
                  <c:v>23.624999999999996</c:v>
                </c:pt>
                <c:pt idx="76">
                  <c:v>23.639999999999997</c:v>
                </c:pt>
                <c:pt idx="77">
                  <c:v>23.654999999999998</c:v>
                </c:pt>
                <c:pt idx="78">
                  <c:v>23.669999999999998</c:v>
                </c:pt>
                <c:pt idx="79">
                  <c:v>23.684999999999999</c:v>
                </c:pt>
                <c:pt idx="80">
                  <c:v>23.7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02240"/>
        <c:axId val="123008512"/>
      </c:scatterChart>
      <c:valAx>
        <c:axId val="1230022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008512"/>
        <c:crosses val="autoZero"/>
        <c:crossBetween val="midCat"/>
      </c:valAx>
      <c:valAx>
        <c:axId val="1230085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230022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75.811679999999996</c:v>
                </c:pt>
                <c:pt idx="42">
                  <c:v>75.78116</c:v>
                </c:pt>
                <c:pt idx="43">
                  <c:v>75.750640000000004</c:v>
                </c:pt>
                <c:pt idx="44">
                  <c:v>75.720119999999994</c:v>
                </c:pt>
                <c:pt idx="45">
                  <c:v>75.689599999999999</c:v>
                </c:pt>
                <c:pt idx="46">
                  <c:v>75.659080000000003</c:v>
                </c:pt>
                <c:pt idx="47">
                  <c:v>75.628559999999993</c:v>
                </c:pt>
                <c:pt idx="48">
                  <c:v>75.598039999999997</c:v>
                </c:pt>
                <c:pt idx="49">
                  <c:v>75.567520000000002</c:v>
                </c:pt>
                <c:pt idx="50">
                  <c:v>75.536999999999992</c:v>
                </c:pt>
                <c:pt idx="51">
                  <c:v>75.506479999999996</c:v>
                </c:pt>
                <c:pt idx="52">
                  <c:v>75.475960000000001</c:v>
                </c:pt>
                <c:pt idx="53">
                  <c:v>75.445439999999991</c:v>
                </c:pt>
                <c:pt idx="54">
                  <c:v>75.414919999999995</c:v>
                </c:pt>
                <c:pt idx="55">
                  <c:v>75.384399999999999</c:v>
                </c:pt>
                <c:pt idx="56">
                  <c:v>75.353880000000004</c:v>
                </c:pt>
                <c:pt idx="57">
                  <c:v>75.323359999999994</c:v>
                </c:pt>
                <c:pt idx="58">
                  <c:v>75.292839999999998</c:v>
                </c:pt>
                <c:pt idx="59">
                  <c:v>75.262320000000003</c:v>
                </c:pt>
                <c:pt idx="60">
                  <c:v>75.231799999999993</c:v>
                </c:pt>
                <c:pt idx="61">
                  <c:v>75.208910000000003</c:v>
                </c:pt>
                <c:pt idx="62">
                  <c:v>75.186019999999999</c:v>
                </c:pt>
                <c:pt idx="63">
                  <c:v>75.163129999999995</c:v>
                </c:pt>
                <c:pt idx="64">
                  <c:v>75.140239999999991</c:v>
                </c:pt>
                <c:pt idx="65">
                  <c:v>75.117350000000002</c:v>
                </c:pt>
                <c:pt idx="66">
                  <c:v>75.094459999999998</c:v>
                </c:pt>
                <c:pt idx="67">
                  <c:v>75.071569999999994</c:v>
                </c:pt>
                <c:pt idx="68">
                  <c:v>75.04867999999999</c:v>
                </c:pt>
                <c:pt idx="69">
                  <c:v>75.025790000000001</c:v>
                </c:pt>
                <c:pt idx="70">
                  <c:v>75.002899999999997</c:v>
                </c:pt>
                <c:pt idx="71">
                  <c:v>74.980009999999993</c:v>
                </c:pt>
                <c:pt idx="72">
                  <c:v>74.957120000000003</c:v>
                </c:pt>
                <c:pt idx="73">
                  <c:v>74.934229999999999</c:v>
                </c:pt>
                <c:pt idx="74">
                  <c:v>74.911339999999996</c:v>
                </c:pt>
                <c:pt idx="75">
                  <c:v>74.888449999999992</c:v>
                </c:pt>
                <c:pt idx="76">
                  <c:v>74.865560000000002</c:v>
                </c:pt>
                <c:pt idx="77">
                  <c:v>74.842669999999998</c:v>
                </c:pt>
                <c:pt idx="78">
                  <c:v>74.819779999999994</c:v>
                </c:pt>
                <c:pt idx="79">
                  <c:v>74.796889999999991</c:v>
                </c:pt>
                <c:pt idx="80">
                  <c:v>74.774000000000001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75.82312499999999</c:v>
                </c:pt>
                <c:pt idx="42">
                  <c:v>75.804050000000004</c:v>
                </c:pt>
                <c:pt idx="43">
                  <c:v>75.784975000000003</c:v>
                </c:pt>
                <c:pt idx="44">
                  <c:v>75.765900000000002</c:v>
                </c:pt>
                <c:pt idx="45">
                  <c:v>75.746825000000001</c:v>
                </c:pt>
                <c:pt idx="46">
                  <c:v>75.72775</c:v>
                </c:pt>
                <c:pt idx="47">
                  <c:v>75.708674999999999</c:v>
                </c:pt>
                <c:pt idx="48">
                  <c:v>75.689599999999999</c:v>
                </c:pt>
                <c:pt idx="49">
                  <c:v>75.670524999999998</c:v>
                </c:pt>
                <c:pt idx="50">
                  <c:v>75.651449999999997</c:v>
                </c:pt>
                <c:pt idx="51">
                  <c:v>75.632374999999996</c:v>
                </c:pt>
                <c:pt idx="52">
                  <c:v>75.613299999999995</c:v>
                </c:pt>
                <c:pt idx="53">
                  <c:v>75.594224999999994</c:v>
                </c:pt>
                <c:pt idx="54">
                  <c:v>75.575149999999994</c:v>
                </c:pt>
                <c:pt idx="55">
                  <c:v>75.556074999999993</c:v>
                </c:pt>
                <c:pt idx="56">
                  <c:v>75.536999999999992</c:v>
                </c:pt>
                <c:pt idx="57">
                  <c:v>75.517924999999991</c:v>
                </c:pt>
                <c:pt idx="58">
                  <c:v>75.49884999999999</c:v>
                </c:pt>
                <c:pt idx="59">
                  <c:v>75.479775000000004</c:v>
                </c:pt>
                <c:pt idx="60">
                  <c:v>75.460700000000003</c:v>
                </c:pt>
                <c:pt idx="61">
                  <c:v>75.449254999999994</c:v>
                </c:pt>
                <c:pt idx="62">
                  <c:v>75.437809999999999</c:v>
                </c:pt>
                <c:pt idx="63">
                  <c:v>75.426365000000004</c:v>
                </c:pt>
                <c:pt idx="64">
                  <c:v>75.414919999999995</c:v>
                </c:pt>
                <c:pt idx="65">
                  <c:v>75.403475</c:v>
                </c:pt>
                <c:pt idx="66">
                  <c:v>75.392029999999991</c:v>
                </c:pt>
                <c:pt idx="67">
                  <c:v>75.380584999999996</c:v>
                </c:pt>
                <c:pt idx="68">
                  <c:v>75.369140000000002</c:v>
                </c:pt>
                <c:pt idx="69">
                  <c:v>75.357694999999993</c:v>
                </c:pt>
                <c:pt idx="70">
                  <c:v>75.346249999999998</c:v>
                </c:pt>
                <c:pt idx="71">
                  <c:v>75.334805000000003</c:v>
                </c:pt>
                <c:pt idx="72">
                  <c:v>75.323359999999994</c:v>
                </c:pt>
                <c:pt idx="73">
                  <c:v>75.311914999999999</c:v>
                </c:pt>
                <c:pt idx="74">
                  <c:v>75.300470000000004</c:v>
                </c:pt>
                <c:pt idx="75">
                  <c:v>75.289024999999995</c:v>
                </c:pt>
                <c:pt idx="76">
                  <c:v>75.27758</c:v>
                </c:pt>
                <c:pt idx="77">
                  <c:v>75.266134999999991</c:v>
                </c:pt>
                <c:pt idx="78">
                  <c:v>75.254689999999997</c:v>
                </c:pt>
                <c:pt idx="79">
                  <c:v>75.243245000000002</c:v>
                </c:pt>
                <c:pt idx="80">
                  <c:v>75.231799999999993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95296"/>
        <c:axId val="123097472"/>
      </c:scatterChart>
      <c:valAx>
        <c:axId val="1230952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097472"/>
        <c:crosses val="autoZero"/>
        <c:crossBetween val="midCat"/>
      </c:valAx>
      <c:valAx>
        <c:axId val="123097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230952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9.9999999999999985E-3</c:v>
                </c:pt>
                <c:pt idx="2">
                  <c:v>1.9999999999999997E-2</c:v>
                </c:pt>
                <c:pt idx="3">
                  <c:v>2.9999999999999995E-2</c:v>
                </c:pt>
                <c:pt idx="4">
                  <c:v>3.9999999999999994E-2</c:v>
                </c:pt>
                <c:pt idx="5">
                  <c:v>4.9999999999999989E-2</c:v>
                </c:pt>
                <c:pt idx="6">
                  <c:v>5.9999999999999984E-2</c:v>
                </c:pt>
                <c:pt idx="7">
                  <c:v>6.9999999999999979E-2</c:v>
                </c:pt>
                <c:pt idx="8">
                  <c:v>7.9999999999999974E-2</c:v>
                </c:pt>
                <c:pt idx="9">
                  <c:v>8.9999999999999969E-2</c:v>
                </c:pt>
                <c:pt idx="10">
                  <c:v>9.9999999999999964E-2</c:v>
                </c:pt>
                <c:pt idx="11">
                  <c:v>0.10999999999999996</c:v>
                </c:pt>
                <c:pt idx="12">
                  <c:v>0.11999999999999995</c:v>
                </c:pt>
                <c:pt idx="13">
                  <c:v>0.12999999999999995</c:v>
                </c:pt>
                <c:pt idx="14">
                  <c:v>0.13999999999999996</c:v>
                </c:pt>
                <c:pt idx="15">
                  <c:v>0.14999999999999997</c:v>
                </c:pt>
                <c:pt idx="16">
                  <c:v>0.15999999999999998</c:v>
                </c:pt>
                <c:pt idx="17">
                  <c:v>0.16999999999999998</c:v>
                </c:pt>
                <c:pt idx="18">
                  <c:v>0.18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0.25999999999999995</c:v>
                </c:pt>
                <c:pt idx="24">
                  <c:v>0.27999999999999997</c:v>
                </c:pt>
                <c:pt idx="25">
                  <c:v>0.3</c:v>
                </c:pt>
                <c:pt idx="26">
                  <c:v>0.32</c:v>
                </c:pt>
                <c:pt idx="27">
                  <c:v>0.34</c:v>
                </c:pt>
                <c:pt idx="28">
                  <c:v>0.36000000000000004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0.4200000000000001</c:v>
                </c:pt>
                <c:pt idx="32">
                  <c:v>0.44000000000000011</c:v>
                </c:pt>
                <c:pt idx="33">
                  <c:v>0.46000000000000013</c:v>
                </c:pt>
                <c:pt idx="34">
                  <c:v>0.48000000000000015</c:v>
                </c:pt>
                <c:pt idx="35">
                  <c:v>0.50000000000000011</c:v>
                </c:pt>
                <c:pt idx="36">
                  <c:v>0.52000000000000013</c:v>
                </c:pt>
                <c:pt idx="37">
                  <c:v>0.54000000000000015</c:v>
                </c:pt>
                <c:pt idx="38">
                  <c:v>0.56000000000000016</c:v>
                </c:pt>
                <c:pt idx="39">
                  <c:v>0.58000000000000018</c:v>
                </c:pt>
                <c:pt idx="40">
                  <c:v>0.6</c:v>
                </c:pt>
                <c:pt idx="41">
                  <c:v>0.64500000000000002</c:v>
                </c:pt>
                <c:pt idx="42">
                  <c:v>0.69000000000000006</c:v>
                </c:pt>
                <c:pt idx="43">
                  <c:v>0.7350000000000001</c:v>
                </c:pt>
                <c:pt idx="44">
                  <c:v>0.78000000000000014</c:v>
                </c:pt>
                <c:pt idx="45">
                  <c:v>0.82500000000000018</c:v>
                </c:pt>
                <c:pt idx="46">
                  <c:v>0.87000000000000022</c:v>
                </c:pt>
                <c:pt idx="47">
                  <c:v>0.91500000000000026</c:v>
                </c:pt>
                <c:pt idx="48">
                  <c:v>0.9600000000000003</c:v>
                </c:pt>
                <c:pt idx="49">
                  <c:v>1.0050000000000003</c:v>
                </c:pt>
                <c:pt idx="50">
                  <c:v>1.0500000000000003</c:v>
                </c:pt>
                <c:pt idx="51">
                  <c:v>1.0950000000000002</c:v>
                </c:pt>
                <c:pt idx="52">
                  <c:v>1.1400000000000001</c:v>
                </c:pt>
                <c:pt idx="53">
                  <c:v>1.1850000000000001</c:v>
                </c:pt>
                <c:pt idx="54">
                  <c:v>1.23</c:v>
                </c:pt>
                <c:pt idx="55">
                  <c:v>1.2749999999999999</c:v>
                </c:pt>
                <c:pt idx="56">
                  <c:v>1.3199999999999998</c:v>
                </c:pt>
                <c:pt idx="57">
                  <c:v>1.3649999999999998</c:v>
                </c:pt>
                <c:pt idx="58">
                  <c:v>1.4099999999999997</c:v>
                </c:pt>
                <c:pt idx="59">
                  <c:v>1.4549999999999996</c:v>
                </c:pt>
                <c:pt idx="60">
                  <c:v>1.5</c:v>
                </c:pt>
                <c:pt idx="61">
                  <c:v>1.53</c:v>
                </c:pt>
                <c:pt idx="62">
                  <c:v>1.56</c:v>
                </c:pt>
                <c:pt idx="63">
                  <c:v>1.59</c:v>
                </c:pt>
                <c:pt idx="64">
                  <c:v>1.62</c:v>
                </c:pt>
                <c:pt idx="65">
                  <c:v>1.6500000000000001</c:v>
                </c:pt>
                <c:pt idx="66">
                  <c:v>1.6800000000000002</c:v>
                </c:pt>
                <c:pt idx="67">
                  <c:v>1.7100000000000002</c:v>
                </c:pt>
                <c:pt idx="68">
                  <c:v>1.7400000000000002</c:v>
                </c:pt>
                <c:pt idx="69">
                  <c:v>1.7700000000000002</c:v>
                </c:pt>
                <c:pt idx="70">
                  <c:v>1.8000000000000003</c:v>
                </c:pt>
                <c:pt idx="71">
                  <c:v>1.8300000000000003</c:v>
                </c:pt>
                <c:pt idx="72">
                  <c:v>1.8600000000000003</c:v>
                </c:pt>
                <c:pt idx="73">
                  <c:v>1.8900000000000003</c:v>
                </c:pt>
                <c:pt idx="74">
                  <c:v>1.9200000000000004</c:v>
                </c:pt>
                <c:pt idx="75">
                  <c:v>1.9500000000000004</c:v>
                </c:pt>
                <c:pt idx="76">
                  <c:v>1.9800000000000004</c:v>
                </c:pt>
                <c:pt idx="77">
                  <c:v>2.0100000000000002</c:v>
                </c:pt>
                <c:pt idx="78">
                  <c:v>2.04</c:v>
                </c:pt>
                <c:pt idx="79">
                  <c:v>2.0699999999999998</c:v>
                </c:pt>
                <c:pt idx="80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0.72499999999999998</c:v>
                </c:pt>
                <c:pt idx="42">
                  <c:v>0.75</c:v>
                </c:pt>
                <c:pt idx="43">
                  <c:v>0.77500000000000002</c:v>
                </c:pt>
                <c:pt idx="44">
                  <c:v>0.8</c:v>
                </c:pt>
                <c:pt idx="45">
                  <c:v>0.82500000000000007</c:v>
                </c:pt>
                <c:pt idx="46">
                  <c:v>0.85000000000000009</c:v>
                </c:pt>
                <c:pt idx="47">
                  <c:v>0.87500000000000011</c:v>
                </c:pt>
                <c:pt idx="48">
                  <c:v>0.90000000000000013</c:v>
                </c:pt>
                <c:pt idx="49">
                  <c:v>0.92500000000000016</c:v>
                </c:pt>
                <c:pt idx="50">
                  <c:v>0.95000000000000018</c:v>
                </c:pt>
                <c:pt idx="51">
                  <c:v>0.9750000000000002</c:v>
                </c:pt>
                <c:pt idx="52">
                  <c:v>1.0000000000000002</c:v>
                </c:pt>
                <c:pt idx="53">
                  <c:v>1.0250000000000001</c:v>
                </c:pt>
                <c:pt idx="54">
                  <c:v>1.05</c:v>
                </c:pt>
                <c:pt idx="55">
                  <c:v>1.075</c:v>
                </c:pt>
                <c:pt idx="56">
                  <c:v>1.0999999999999999</c:v>
                </c:pt>
                <c:pt idx="57">
                  <c:v>1.1249999999999998</c:v>
                </c:pt>
                <c:pt idx="58">
                  <c:v>1.1499999999999997</c:v>
                </c:pt>
                <c:pt idx="59">
                  <c:v>1.1749999999999996</c:v>
                </c:pt>
                <c:pt idx="60">
                  <c:v>1.2</c:v>
                </c:pt>
                <c:pt idx="61">
                  <c:v>1.2149999999999999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1.2599999999999996</c:v>
                </c:pt>
                <c:pt idx="65">
                  <c:v>1.2749999999999995</c:v>
                </c:pt>
                <c:pt idx="66">
                  <c:v>1.2899999999999994</c:v>
                </c:pt>
                <c:pt idx="67">
                  <c:v>1.3049999999999993</c:v>
                </c:pt>
                <c:pt idx="68">
                  <c:v>1.3199999999999992</c:v>
                </c:pt>
                <c:pt idx="69">
                  <c:v>1.3349999999999991</c:v>
                </c:pt>
                <c:pt idx="70">
                  <c:v>1.349999999999999</c:v>
                </c:pt>
                <c:pt idx="71">
                  <c:v>1.3649999999999989</c:v>
                </c:pt>
                <c:pt idx="72">
                  <c:v>1.3799999999999988</c:v>
                </c:pt>
                <c:pt idx="73">
                  <c:v>1.3949999999999987</c:v>
                </c:pt>
                <c:pt idx="74">
                  <c:v>1.4099999999999986</c:v>
                </c:pt>
                <c:pt idx="75">
                  <c:v>1.4249999999999985</c:v>
                </c:pt>
                <c:pt idx="76">
                  <c:v>1.4399999999999984</c:v>
                </c:pt>
                <c:pt idx="77">
                  <c:v>1.4549999999999983</c:v>
                </c:pt>
                <c:pt idx="78">
                  <c:v>1.4699999999999982</c:v>
                </c:pt>
                <c:pt idx="79">
                  <c:v>1.4849999999999981</c:v>
                </c:pt>
                <c:pt idx="80">
                  <c:v>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10368"/>
        <c:axId val="123224832"/>
      </c:scatterChart>
      <c:valAx>
        <c:axId val="123210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224832"/>
        <c:crosses val="autoZero"/>
        <c:crossBetween val="midCat"/>
      </c:valAx>
      <c:valAx>
        <c:axId val="12322483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232103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</c:v>
                </c:pt>
                <c:pt idx="42">
                  <c:v>-0.68</c:v>
                </c:pt>
                <c:pt idx="43">
                  <c:v>-0.72000000000000008</c:v>
                </c:pt>
                <c:pt idx="44">
                  <c:v>-0.76000000000000012</c:v>
                </c:pt>
                <c:pt idx="45">
                  <c:v>-0.80000000000000016</c:v>
                </c:pt>
                <c:pt idx="46">
                  <c:v>-0.84000000000000019</c:v>
                </c:pt>
                <c:pt idx="47">
                  <c:v>-0.88000000000000023</c:v>
                </c:pt>
                <c:pt idx="48">
                  <c:v>-0.92000000000000026</c:v>
                </c:pt>
                <c:pt idx="49">
                  <c:v>-0.9600000000000003</c:v>
                </c:pt>
                <c:pt idx="50">
                  <c:v>-1.0000000000000002</c:v>
                </c:pt>
                <c:pt idx="51">
                  <c:v>-1.0400000000000003</c:v>
                </c:pt>
                <c:pt idx="52">
                  <c:v>-1.0800000000000003</c:v>
                </c:pt>
                <c:pt idx="53">
                  <c:v>-1.1200000000000003</c:v>
                </c:pt>
                <c:pt idx="54">
                  <c:v>-1.1600000000000004</c:v>
                </c:pt>
                <c:pt idx="55">
                  <c:v>-1.2000000000000004</c:v>
                </c:pt>
                <c:pt idx="56">
                  <c:v>-1.2400000000000004</c:v>
                </c:pt>
                <c:pt idx="57">
                  <c:v>-1.2800000000000005</c:v>
                </c:pt>
                <c:pt idx="58">
                  <c:v>-1.3200000000000005</c:v>
                </c:pt>
                <c:pt idx="59">
                  <c:v>-1.3600000000000005</c:v>
                </c:pt>
                <c:pt idx="60">
                  <c:v>-1.4</c:v>
                </c:pt>
                <c:pt idx="61">
                  <c:v>-1.43</c:v>
                </c:pt>
                <c:pt idx="62">
                  <c:v>-1.46</c:v>
                </c:pt>
                <c:pt idx="63">
                  <c:v>-1.49</c:v>
                </c:pt>
                <c:pt idx="64">
                  <c:v>-1.52</c:v>
                </c:pt>
                <c:pt idx="65">
                  <c:v>-1.55</c:v>
                </c:pt>
                <c:pt idx="66">
                  <c:v>-1.58</c:v>
                </c:pt>
                <c:pt idx="67">
                  <c:v>-1.61</c:v>
                </c:pt>
                <c:pt idx="68">
                  <c:v>-1.6400000000000001</c:v>
                </c:pt>
                <c:pt idx="69">
                  <c:v>-1.6700000000000002</c:v>
                </c:pt>
                <c:pt idx="70">
                  <c:v>-1.7000000000000002</c:v>
                </c:pt>
                <c:pt idx="71">
                  <c:v>-1.7300000000000002</c:v>
                </c:pt>
                <c:pt idx="72">
                  <c:v>-1.7600000000000002</c:v>
                </c:pt>
                <c:pt idx="73">
                  <c:v>-1.7900000000000003</c:v>
                </c:pt>
                <c:pt idx="74">
                  <c:v>-1.8200000000000003</c:v>
                </c:pt>
                <c:pt idx="75">
                  <c:v>-1.8500000000000003</c:v>
                </c:pt>
                <c:pt idx="76">
                  <c:v>-1.8800000000000003</c:v>
                </c:pt>
                <c:pt idx="77">
                  <c:v>-1.9100000000000004</c:v>
                </c:pt>
                <c:pt idx="78">
                  <c:v>-1.9400000000000004</c:v>
                </c:pt>
                <c:pt idx="79">
                  <c:v>-1.9700000000000004</c:v>
                </c:pt>
                <c:pt idx="80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-0.625</c:v>
                </c:pt>
                <c:pt idx="42">
                  <c:v>-0.65</c:v>
                </c:pt>
                <c:pt idx="43">
                  <c:v>-0.67500000000000004</c:v>
                </c:pt>
                <c:pt idx="44">
                  <c:v>-0.70000000000000007</c:v>
                </c:pt>
                <c:pt idx="45">
                  <c:v>-0.72500000000000009</c:v>
                </c:pt>
                <c:pt idx="46">
                  <c:v>-0.75000000000000011</c:v>
                </c:pt>
                <c:pt idx="47">
                  <c:v>-0.77500000000000013</c:v>
                </c:pt>
                <c:pt idx="48">
                  <c:v>-0.80000000000000016</c:v>
                </c:pt>
                <c:pt idx="49">
                  <c:v>-0.82500000000000018</c:v>
                </c:pt>
                <c:pt idx="50">
                  <c:v>-0.8500000000000002</c:v>
                </c:pt>
                <c:pt idx="51">
                  <c:v>-0.87500000000000022</c:v>
                </c:pt>
                <c:pt idx="52">
                  <c:v>-0.90000000000000024</c:v>
                </c:pt>
                <c:pt idx="53">
                  <c:v>-0.92500000000000027</c:v>
                </c:pt>
                <c:pt idx="54">
                  <c:v>-0.95000000000000029</c:v>
                </c:pt>
                <c:pt idx="55">
                  <c:v>-0.97500000000000031</c:v>
                </c:pt>
                <c:pt idx="56">
                  <c:v>-1.0000000000000002</c:v>
                </c:pt>
                <c:pt idx="57">
                  <c:v>-1.0250000000000001</c:v>
                </c:pt>
                <c:pt idx="58">
                  <c:v>-1.05</c:v>
                </c:pt>
                <c:pt idx="59">
                  <c:v>-1.075</c:v>
                </c:pt>
                <c:pt idx="60">
                  <c:v>-1.1000000000000001</c:v>
                </c:pt>
                <c:pt idx="61">
                  <c:v>-1.115</c:v>
                </c:pt>
                <c:pt idx="62">
                  <c:v>-1.1299999999999999</c:v>
                </c:pt>
                <c:pt idx="63">
                  <c:v>-1.1449999999999998</c:v>
                </c:pt>
                <c:pt idx="64">
                  <c:v>-1.1599999999999997</c:v>
                </c:pt>
                <c:pt idx="65">
                  <c:v>-1.1749999999999996</c:v>
                </c:pt>
                <c:pt idx="66">
                  <c:v>-1.1899999999999995</c:v>
                </c:pt>
                <c:pt idx="67">
                  <c:v>-1.2049999999999994</c:v>
                </c:pt>
                <c:pt idx="68">
                  <c:v>-1.2199999999999993</c:v>
                </c:pt>
                <c:pt idx="69">
                  <c:v>-1.2349999999999992</c:v>
                </c:pt>
                <c:pt idx="70">
                  <c:v>-1.2499999999999991</c:v>
                </c:pt>
                <c:pt idx="71">
                  <c:v>-1.264999999999999</c:v>
                </c:pt>
                <c:pt idx="72">
                  <c:v>-1.2799999999999989</c:v>
                </c:pt>
                <c:pt idx="73">
                  <c:v>-1.2949999999999988</c:v>
                </c:pt>
                <c:pt idx="74">
                  <c:v>-1.3099999999999987</c:v>
                </c:pt>
                <c:pt idx="75">
                  <c:v>-1.3249999999999986</c:v>
                </c:pt>
                <c:pt idx="76">
                  <c:v>-1.3399999999999985</c:v>
                </c:pt>
                <c:pt idx="77">
                  <c:v>-1.3549999999999984</c:v>
                </c:pt>
                <c:pt idx="78">
                  <c:v>-1.3699999999999983</c:v>
                </c:pt>
                <c:pt idx="79">
                  <c:v>-1.3849999999999982</c:v>
                </c:pt>
                <c:pt idx="80">
                  <c:v>-1.4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35328"/>
        <c:axId val="123237504"/>
      </c:scatterChart>
      <c:valAx>
        <c:axId val="1232353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23237504"/>
        <c:crosses val="autoZero"/>
        <c:crossBetween val="midCat"/>
      </c:valAx>
      <c:valAx>
        <c:axId val="123237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23235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-3.3666666666666667</c:v>
                </c:pt>
                <c:pt idx="2" formatCode="General">
                  <c:v>-10.1</c:v>
                </c:pt>
                <c:pt idx="3" formatCode="General">
                  <c:v>-24.6</c:v>
                </c:pt>
                <c:pt idx="4" formatCode="General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-3.5333333333333332</c:v>
                </c:pt>
                <c:pt idx="2" formatCode="General">
                  <c:v>-10.6</c:v>
                </c:pt>
                <c:pt idx="3" formatCode="General">
                  <c:v>-19.8</c:v>
                </c:pt>
                <c:pt idx="4" formatCode="General">
                  <c:v>-20.7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46464"/>
        <c:axId val="123260928"/>
      </c:scatterChart>
      <c:valAx>
        <c:axId val="1232464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23260928"/>
        <c:crosses val="autoZero"/>
        <c:crossBetween val="midCat"/>
      </c:valAx>
      <c:valAx>
        <c:axId val="1232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232464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848.56916666666666</c:v>
                </c:pt>
                <c:pt idx="2">
                  <c:v>847.13833333333332</c:v>
                </c:pt>
                <c:pt idx="3">
                  <c:v>845.70749999999998</c:v>
                </c:pt>
                <c:pt idx="4">
                  <c:v>844.27666666666664</c:v>
                </c:pt>
                <c:pt idx="5">
                  <c:v>842.8458333333333</c:v>
                </c:pt>
                <c:pt idx="6">
                  <c:v>841.41499999999996</c:v>
                </c:pt>
                <c:pt idx="7">
                  <c:v>839.98416666666662</c:v>
                </c:pt>
                <c:pt idx="8">
                  <c:v>838.55333333333328</c:v>
                </c:pt>
                <c:pt idx="9">
                  <c:v>837.12249999999995</c:v>
                </c:pt>
                <c:pt idx="10">
                  <c:v>835.69166666666672</c:v>
                </c:pt>
                <c:pt idx="11">
                  <c:v>834.26083333333338</c:v>
                </c:pt>
                <c:pt idx="12">
                  <c:v>832.83</c:v>
                </c:pt>
                <c:pt idx="13">
                  <c:v>831.3991666666667</c:v>
                </c:pt>
                <c:pt idx="14">
                  <c:v>829.96833333333336</c:v>
                </c:pt>
                <c:pt idx="15">
                  <c:v>828.53750000000002</c:v>
                </c:pt>
                <c:pt idx="16">
                  <c:v>827.10666666666668</c:v>
                </c:pt>
                <c:pt idx="17">
                  <c:v>825.67583333333334</c:v>
                </c:pt>
                <c:pt idx="18">
                  <c:v>824.245</c:v>
                </c:pt>
                <c:pt idx="19">
                  <c:v>822.81416666666667</c:v>
                </c:pt>
                <c:pt idx="20">
                  <c:v>821.38333333333333</c:v>
                </c:pt>
                <c:pt idx="21">
                  <c:v>818.52166666666665</c:v>
                </c:pt>
                <c:pt idx="22">
                  <c:v>815.66</c:v>
                </c:pt>
                <c:pt idx="23">
                  <c:v>812.79833333333329</c:v>
                </c:pt>
                <c:pt idx="24">
                  <c:v>809.93666666666661</c:v>
                </c:pt>
                <c:pt idx="25">
                  <c:v>807.07500000000005</c:v>
                </c:pt>
                <c:pt idx="26">
                  <c:v>804.21333333333337</c:v>
                </c:pt>
                <c:pt idx="27">
                  <c:v>801.35166666666669</c:v>
                </c:pt>
                <c:pt idx="28">
                  <c:v>798.49</c:v>
                </c:pt>
                <c:pt idx="29">
                  <c:v>795.62833333333333</c:v>
                </c:pt>
                <c:pt idx="30">
                  <c:v>792.76666666666665</c:v>
                </c:pt>
                <c:pt idx="31">
                  <c:v>789.90499999999997</c:v>
                </c:pt>
                <c:pt idx="32">
                  <c:v>787.04333333333329</c:v>
                </c:pt>
                <c:pt idx="33">
                  <c:v>784.18166666666662</c:v>
                </c:pt>
                <c:pt idx="34">
                  <c:v>781.31999999999994</c:v>
                </c:pt>
                <c:pt idx="35">
                  <c:v>778.45833333333326</c:v>
                </c:pt>
                <c:pt idx="36">
                  <c:v>775.59666666666669</c:v>
                </c:pt>
                <c:pt idx="37">
                  <c:v>772.73500000000001</c:v>
                </c:pt>
                <c:pt idx="38">
                  <c:v>769.87333333333333</c:v>
                </c:pt>
                <c:pt idx="39">
                  <c:v>767.01166666666666</c:v>
                </c:pt>
                <c:pt idx="40">
                  <c:v>764.15</c:v>
                </c:pt>
                <c:pt idx="41">
                  <c:v>757.98749999999995</c:v>
                </c:pt>
                <c:pt idx="42">
                  <c:v>751.82500000000005</c:v>
                </c:pt>
                <c:pt idx="43">
                  <c:v>745.66250000000002</c:v>
                </c:pt>
                <c:pt idx="44">
                  <c:v>739.5</c:v>
                </c:pt>
                <c:pt idx="45">
                  <c:v>733.33749999999998</c:v>
                </c:pt>
                <c:pt idx="46">
                  <c:v>727.17499999999995</c:v>
                </c:pt>
                <c:pt idx="47">
                  <c:v>721.01250000000005</c:v>
                </c:pt>
                <c:pt idx="48">
                  <c:v>714.85</c:v>
                </c:pt>
                <c:pt idx="49">
                  <c:v>708.6875</c:v>
                </c:pt>
                <c:pt idx="50">
                  <c:v>702.52499999999998</c:v>
                </c:pt>
                <c:pt idx="51">
                  <c:v>696.36249999999995</c:v>
                </c:pt>
                <c:pt idx="52">
                  <c:v>690.2</c:v>
                </c:pt>
                <c:pt idx="53">
                  <c:v>684.03750000000002</c:v>
                </c:pt>
                <c:pt idx="54">
                  <c:v>677.875</c:v>
                </c:pt>
                <c:pt idx="55">
                  <c:v>671.71249999999998</c:v>
                </c:pt>
                <c:pt idx="56">
                  <c:v>665.55</c:v>
                </c:pt>
                <c:pt idx="57">
                  <c:v>659.38749999999993</c:v>
                </c:pt>
                <c:pt idx="58">
                  <c:v>653.22499999999991</c:v>
                </c:pt>
                <c:pt idx="59">
                  <c:v>647.06249999999989</c:v>
                </c:pt>
                <c:pt idx="60">
                  <c:v>640.9</c:v>
                </c:pt>
                <c:pt idx="61">
                  <c:v>636.86249999999995</c:v>
                </c:pt>
                <c:pt idx="62">
                  <c:v>632.82499999999993</c:v>
                </c:pt>
                <c:pt idx="63">
                  <c:v>628.78749999999991</c:v>
                </c:pt>
                <c:pt idx="64">
                  <c:v>624.74999999999989</c:v>
                </c:pt>
                <c:pt idx="65">
                  <c:v>620.71249999999986</c:v>
                </c:pt>
                <c:pt idx="66">
                  <c:v>616.67499999999995</c:v>
                </c:pt>
                <c:pt idx="67">
                  <c:v>612.63749999999993</c:v>
                </c:pt>
                <c:pt idx="68">
                  <c:v>608.59999999999991</c:v>
                </c:pt>
                <c:pt idx="69">
                  <c:v>604.56249999999989</c:v>
                </c:pt>
                <c:pt idx="70">
                  <c:v>600.52499999999986</c:v>
                </c:pt>
                <c:pt idx="71">
                  <c:v>596.48749999999984</c:v>
                </c:pt>
                <c:pt idx="72">
                  <c:v>592.44999999999982</c:v>
                </c:pt>
                <c:pt idx="73">
                  <c:v>588.4124999999998</c:v>
                </c:pt>
                <c:pt idx="74">
                  <c:v>584.37499999999977</c:v>
                </c:pt>
                <c:pt idx="75">
                  <c:v>580.33749999999986</c:v>
                </c:pt>
                <c:pt idx="76">
                  <c:v>576.29999999999973</c:v>
                </c:pt>
                <c:pt idx="77">
                  <c:v>572.26249999999982</c:v>
                </c:pt>
                <c:pt idx="78">
                  <c:v>568.2249999999998</c:v>
                </c:pt>
                <c:pt idx="79">
                  <c:v>564.18749999999977</c:v>
                </c:pt>
                <c:pt idx="80">
                  <c:v>560.15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848.49833333333333</c:v>
                </c:pt>
                <c:pt idx="2">
                  <c:v>846.99666666666667</c:v>
                </c:pt>
                <c:pt idx="3">
                  <c:v>845.495</c:v>
                </c:pt>
                <c:pt idx="4">
                  <c:v>843.99333333333334</c:v>
                </c:pt>
                <c:pt idx="5">
                  <c:v>842.49166666666667</c:v>
                </c:pt>
                <c:pt idx="6">
                  <c:v>840.99</c:v>
                </c:pt>
                <c:pt idx="7">
                  <c:v>839.48833333333334</c:v>
                </c:pt>
                <c:pt idx="8">
                  <c:v>837.98666666666668</c:v>
                </c:pt>
                <c:pt idx="9">
                  <c:v>836.48500000000001</c:v>
                </c:pt>
                <c:pt idx="10">
                  <c:v>834.98333333333335</c:v>
                </c:pt>
                <c:pt idx="11">
                  <c:v>833.48166666666668</c:v>
                </c:pt>
                <c:pt idx="12">
                  <c:v>831.98</c:v>
                </c:pt>
                <c:pt idx="13">
                  <c:v>830.47833333333335</c:v>
                </c:pt>
                <c:pt idx="14">
                  <c:v>828.97666666666669</c:v>
                </c:pt>
                <c:pt idx="15">
                  <c:v>827.47500000000002</c:v>
                </c:pt>
                <c:pt idx="16">
                  <c:v>825.97333333333336</c:v>
                </c:pt>
                <c:pt idx="17">
                  <c:v>824.47166666666669</c:v>
                </c:pt>
                <c:pt idx="18">
                  <c:v>822.97</c:v>
                </c:pt>
                <c:pt idx="19">
                  <c:v>821.46833333333336</c:v>
                </c:pt>
                <c:pt idx="20">
                  <c:v>819.9666666666667</c:v>
                </c:pt>
                <c:pt idx="21">
                  <c:v>816.96333333333337</c:v>
                </c:pt>
                <c:pt idx="22">
                  <c:v>813.96</c:v>
                </c:pt>
                <c:pt idx="23">
                  <c:v>810.95666666666671</c:v>
                </c:pt>
                <c:pt idx="24">
                  <c:v>807.95333333333338</c:v>
                </c:pt>
                <c:pt idx="25">
                  <c:v>804.95</c:v>
                </c:pt>
                <c:pt idx="26">
                  <c:v>801.94666666666672</c:v>
                </c:pt>
                <c:pt idx="27">
                  <c:v>798.94333333333327</c:v>
                </c:pt>
                <c:pt idx="28">
                  <c:v>795.93999999999994</c:v>
                </c:pt>
                <c:pt idx="29">
                  <c:v>792.93666666666661</c:v>
                </c:pt>
                <c:pt idx="30">
                  <c:v>789.93333333333328</c:v>
                </c:pt>
                <c:pt idx="31">
                  <c:v>786.93</c:v>
                </c:pt>
                <c:pt idx="32">
                  <c:v>783.92666666666662</c:v>
                </c:pt>
                <c:pt idx="33">
                  <c:v>780.92333333333329</c:v>
                </c:pt>
                <c:pt idx="34">
                  <c:v>777.92</c:v>
                </c:pt>
                <c:pt idx="35">
                  <c:v>774.91666666666663</c:v>
                </c:pt>
                <c:pt idx="36">
                  <c:v>771.9133333333333</c:v>
                </c:pt>
                <c:pt idx="37">
                  <c:v>768.91</c:v>
                </c:pt>
                <c:pt idx="38">
                  <c:v>765.90666666666664</c:v>
                </c:pt>
                <c:pt idx="39">
                  <c:v>762.90333333333331</c:v>
                </c:pt>
                <c:pt idx="40">
                  <c:v>759.9</c:v>
                </c:pt>
                <c:pt idx="41">
                  <c:v>755.99</c:v>
                </c:pt>
                <c:pt idx="42">
                  <c:v>752.07999999999993</c:v>
                </c:pt>
                <c:pt idx="43">
                  <c:v>748.17</c:v>
                </c:pt>
                <c:pt idx="44">
                  <c:v>744.26</c:v>
                </c:pt>
                <c:pt idx="45">
                  <c:v>740.34999999999991</c:v>
                </c:pt>
                <c:pt idx="46">
                  <c:v>736.43999999999994</c:v>
                </c:pt>
                <c:pt idx="47">
                  <c:v>732.53</c:v>
                </c:pt>
                <c:pt idx="48">
                  <c:v>728.61999999999989</c:v>
                </c:pt>
                <c:pt idx="49">
                  <c:v>724.70999999999992</c:v>
                </c:pt>
                <c:pt idx="50">
                  <c:v>720.8</c:v>
                </c:pt>
                <c:pt idx="51">
                  <c:v>716.88999999999987</c:v>
                </c:pt>
                <c:pt idx="52">
                  <c:v>712.9799999999999</c:v>
                </c:pt>
                <c:pt idx="53">
                  <c:v>709.06999999999994</c:v>
                </c:pt>
                <c:pt idx="54">
                  <c:v>705.15999999999985</c:v>
                </c:pt>
                <c:pt idx="55">
                  <c:v>701.24999999999989</c:v>
                </c:pt>
                <c:pt idx="56">
                  <c:v>697.33999999999992</c:v>
                </c:pt>
                <c:pt idx="57">
                  <c:v>693.42999999999984</c:v>
                </c:pt>
                <c:pt idx="58">
                  <c:v>689.51999999999987</c:v>
                </c:pt>
                <c:pt idx="59">
                  <c:v>685.6099999999999</c:v>
                </c:pt>
                <c:pt idx="60">
                  <c:v>681.7</c:v>
                </c:pt>
                <c:pt idx="61">
                  <c:v>681.3175</c:v>
                </c:pt>
                <c:pt idx="62">
                  <c:v>680.93499999999995</c:v>
                </c:pt>
                <c:pt idx="63">
                  <c:v>680.55250000000001</c:v>
                </c:pt>
                <c:pt idx="64">
                  <c:v>680.17</c:v>
                </c:pt>
                <c:pt idx="65">
                  <c:v>679.78749999999991</c:v>
                </c:pt>
                <c:pt idx="66">
                  <c:v>679.40499999999997</c:v>
                </c:pt>
                <c:pt idx="67">
                  <c:v>679.02249999999992</c:v>
                </c:pt>
                <c:pt idx="68">
                  <c:v>678.63999999999987</c:v>
                </c:pt>
                <c:pt idx="69">
                  <c:v>678.25749999999994</c:v>
                </c:pt>
                <c:pt idx="70">
                  <c:v>677.87499999999989</c:v>
                </c:pt>
                <c:pt idx="71">
                  <c:v>677.49249999999984</c:v>
                </c:pt>
                <c:pt idx="72">
                  <c:v>677.1099999999999</c:v>
                </c:pt>
                <c:pt idx="73">
                  <c:v>676.72749999999985</c:v>
                </c:pt>
                <c:pt idx="74">
                  <c:v>676.3449999999998</c:v>
                </c:pt>
                <c:pt idx="75">
                  <c:v>675.96249999999986</c:v>
                </c:pt>
                <c:pt idx="76">
                  <c:v>675.57999999999981</c:v>
                </c:pt>
                <c:pt idx="77">
                  <c:v>675.19749999999976</c:v>
                </c:pt>
                <c:pt idx="78">
                  <c:v>674.81499999999971</c:v>
                </c:pt>
                <c:pt idx="79">
                  <c:v>674.43249999999978</c:v>
                </c:pt>
                <c:pt idx="80">
                  <c:v>674.05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69888"/>
        <c:axId val="123271808"/>
      </c:scatterChart>
      <c:valAx>
        <c:axId val="1232698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3271808"/>
        <c:crosses val="autoZero"/>
        <c:crossBetween val="midCat"/>
      </c:valAx>
      <c:valAx>
        <c:axId val="123271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232698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-0.16833333333333333</c:v>
                </c:pt>
                <c:pt idx="2">
                  <c:v>-0.33666666666666667</c:v>
                </c:pt>
                <c:pt idx="3">
                  <c:v>-0.505</c:v>
                </c:pt>
                <c:pt idx="4">
                  <c:v>-0.67333333333333334</c:v>
                </c:pt>
                <c:pt idx="5">
                  <c:v>-0.84166666666666667</c:v>
                </c:pt>
                <c:pt idx="6">
                  <c:v>-1.01</c:v>
                </c:pt>
                <c:pt idx="7">
                  <c:v>-1.1783333333333332</c:v>
                </c:pt>
                <c:pt idx="8">
                  <c:v>-1.3466666666666667</c:v>
                </c:pt>
                <c:pt idx="9">
                  <c:v>-1.5150000000000001</c:v>
                </c:pt>
                <c:pt idx="10">
                  <c:v>-1.6833333333333336</c:v>
                </c:pt>
                <c:pt idx="11">
                  <c:v>-1.851666666666667</c:v>
                </c:pt>
                <c:pt idx="12">
                  <c:v>-2.0200000000000005</c:v>
                </c:pt>
                <c:pt idx="13">
                  <c:v>-2.1883333333333339</c:v>
                </c:pt>
                <c:pt idx="14">
                  <c:v>-2.3566666666666674</c:v>
                </c:pt>
                <c:pt idx="15">
                  <c:v>-2.5250000000000008</c:v>
                </c:pt>
                <c:pt idx="16">
                  <c:v>-2.6933333333333342</c:v>
                </c:pt>
                <c:pt idx="17">
                  <c:v>-2.8616666666666677</c:v>
                </c:pt>
                <c:pt idx="18">
                  <c:v>-3.0300000000000011</c:v>
                </c:pt>
                <c:pt idx="19">
                  <c:v>-3.1983333333333346</c:v>
                </c:pt>
                <c:pt idx="20">
                  <c:v>-3.3666666666666667</c:v>
                </c:pt>
                <c:pt idx="21">
                  <c:v>-3.7033333333333331</c:v>
                </c:pt>
                <c:pt idx="22">
                  <c:v>-4.04</c:v>
                </c:pt>
                <c:pt idx="23">
                  <c:v>-4.3766666666666669</c:v>
                </c:pt>
                <c:pt idx="24">
                  <c:v>-4.7133333333333338</c:v>
                </c:pt>
                <c:pt idx="25">
                  <c:v>-5.0500000000000007</c:v>
                </c:pt>
                <c:pt idx="26">
                  <c:v>-5.3866666666666676</c:v>
                </c:pt>
                <c:pt idx="27">
                  <c:v>-5.7233333333333345</c:v>
                </c:pt>
                <c:pt idx="28">
                  <c:v>-6.0600000000000014</c:v>
                </c:pt>
                <c:pt idx="29">
                  <c:v>-6.3966666666666683</c:v>
                </c:pt>
                <c:pt idx="30">
                  <c:v>-6.7333333333333352</c:v>
                </c:pt>
                <c:pt idx="31">
                  <c:v>-7.0700000000000021</c:v>
                </c:pt>
                <c:pt idx="32">
                  <c:v>-7.406666666666669</c:v>
                </c:pt>
                <c:pt idx="33">
                  <c:v>-7.7433333333333358</c:v>
                </c:pt>
                <c:pt idx="34">
                  <c:v>-8.0800000000000018</c:v>
                </c:pt>
                <c:pt idx="35">
                  <c:v>-8.4166666666666679</c:v>
                </c:pt>
                <c:pt idx="36">
                  <c:v>-8.7533333333333339</c:v>
                </c:pt>
                <c:pt idx="37">
                  <c:v>-9.09</c:v>
                </c:pt>
                <c:pt idx="38">
                  <c:v>-9.4266666666666659</c:v>
                </c:pt>
                <c:pt idx="39">
                  <c:v>-9.7633333333333319</c:v>
                </c:pt>
                <c:pt idx="40">
                  <c:v>-10.1</c:v>
                </c:pt>
                <c:pt idx="41">
                  <c:v>-10.824999999999999</c:v>
                </c:pt>
                <c:pt idx="42">
                  <c:v>-11.549999999999999</c:v>
                </c:pt>
                <c:pt idx="43">
                  <c:v>-12.274999999999999</c:v>
                </c:pt>
                <c:pt idx="44">
                  <c:v>-12.999999999999998</c:v>
                </c:pt>
                <c:pt idx="45">
                  <c:v>-13.724999999999998</c:v>
                </c:pt>
                <c:pt idx="46">
                  <c:v>-14.449999999999998</c:v>
                </c:pt>
                <c:pt idx="47">
                  <c:v>-15.174999999999997</c:v>
                </c:pt>
                <c:pt idx="48">
                  <c:v>-15.899999999999997</c:v>
                </c:pt>
                <c:pt idx="49">
                  <c:v>-16.624999999999996</c:v>
                </c:pt>
                <c:pt idx="50">
                  <c:v>-17.349999999999998</c:v>
                </c:pt>
                <c:pt idx="51">
                  <c:v>-18.074999999999999</c:v>
                </c:pt>
                <c:pt idx="52">
                  <c:v>-18.8</c:v>
                </c:pt>
                <c:pt idx="53">
                  <c:v>-19.525000000000002</c:v>
                </c:pt>
                <c:pt idx="54">
                  <c:v>-20.250000000000004</c:v>
                </c:pt>
                <c:pt idx="55">
                  <c:v>-20.975000000000005</c:v>
                </c:pt>
                <c:pt idx="56">
                  <c:v>-21.700000000000006</c:v>
                </c:pt>
                <c:pt idx="57">
                  <c:v>-22.425000000000008</c:v>
                </c:pt>
                <c:pt idx="58">
                  <c:v>-23.150000000000009</c:v>
                </c:pt>
                <c:pt idx="59">
                  <c:v>-23.875000000000011</c:v>
                </c:pt>
                <c:pt idx="60">
                  <c:v>-24.6</c:v>
                </c:pt>
                <c:pt idx="61">
                  <c:v>-25.075000000000003</c:v>
                </c:pt>
                <c:pt idx="62">
                  <c:v>-25.550000000000004</c:v>
                </c:pt>
                <c:pt idx="63">
                  <c:v>-26.025000000000006</c:v>
                </c:pt>
                <c:pt idx="64">
                  <c:v>-26.500000000000007</c:v>
                </c:pt>
                <c:pt idx="65">
                  <c:v>-26.975000000000009</c:v>
                </c:pt>
                <c:pt idx="66">
                  <c:v>-27.45000000000001</c:v>
                </c:pt>
                <c:pt idx="67">
                  <c:v>-27.925000000000011</c:v>
                </c:pt>
                <c:pt idx="68">
                  <c:v>-28.400000000000013</c:v>
                </c:pt>
                <c:pt idx="69">
                  <c:v>-28.875000000000014</c:v>
                </c:pt>
                <c:pt idx="70">
                  <c:v>-29.350000000000016</c:v>
                </c:pt>
                <c:pt idx="71">
                  <c:v>-29.825000000000017</c:v>
                </c:pt>
                <c:pt idx="72">
                  <c:v>-30.300000000000018</c:v>
                </c:pt>
                <c:pt idx="73">
                  <c:v>-30.77500000000002</c:v>
                </c:pt>
                <c:pt idx="74">
                  <c:v>-31.250000000000021</c:v>
                </c:pt>
                <c:pt idx="75">
                  <c:v>-31.725000000000023</c:v>
                </c:pt>
                <c:pt idx="76">
                  <c:v>-32.200000000000024</c:v>
                </c:pt>
                <c:pt idx="77">
                  <c:v>-32.675000000000026</c:v>
                </c:pt>
                <c:pt idx="78">
                  <c:v>-33.150000000000027</c:v>
                </c:pt>
                <c:pt idx="79">
                  <c:v>-33.625000000000028</c:v>
                </c:pt>
                <c:pt idx="80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-0.17666666666666667</c:v>
                </c:pt>
                <c:pt idx="2">
                  <c:v>-0.35333333333333333</c:v>
                </c:pt>
                <c:pt idx="3">
                  <c:v>-0.53</c:v>
                </c:pt>
                <c:pt idx="4">
                  <c:v>-0.70666666666666667</c:v>
                </c:pt>
                <c:pt idx="5">
                  <c:v>-0.8833333333333333</c:v>
                </c:pt>
                <c:pt idx="6">
                  <c:v>-1.06</c:v>
                </c:pt>
                <c:pt idx="7">
                  <c:v>-1.2366666666666668</c:v>
                </c:pt>
                <c:pt idx="8">
                  <c:v>-1.4133333333333336</c:v>
                </c:pt>
                <c:pt idx="9">
                  <c:v>-1.5900000000000003</c:v>
                </c:pt>
                <c:pt idx="10">
                  <c:v>-1.7666666666666671</c:v>
                </c:pt>
                <c:pt idx="11">
                  <c:v>-1.9433333333333338</c:v>
                </c:pt>
                <c:pt idx="12">
                  <c:v>-2.1200000000000006</c:v>
                </c:pt>
                <c:pt idx="13">
                  <c:v>-2.2966666666666673</c:v>
                </c:pt>
                <c:pt idx="14">
                  <c:v>-2.473333333333334</c:v>
                </c:pt>
                <c:pt idx="15">
                  <c:v>-2.6500000000000008</c:v>
                </c:pt>
                <c:pt idx="16">
                  <c:v>-2.8266666666666675</c:v>
                </c:pt>
                <c:pt idx="17">
                  <c:v>-3.0033333333333343</c:v>
                </c:pt>
                <c:pt idx="18">
                  <c:v>-3.180000000000001</c:v>
                </c:pt>
                <c:pt idx="19">
                  <c:v>-3.3566666666666678</c:v>
                </c:pt>
                <c:pt idx="20">
                  <c:v>-3.5333333333333332</c:v>
                </c:pt>
                <c:pt idx="21">
                  <c:v>-3.8866666666666667</c:v>
                </c:pt>
                <c:pt idx="22">
                  <c:v>-4.24</c:v>
                </c:pt>
                <c:pt idx="23">
                  <c:v>-4.5933333333333337</c:v>
                </c:pt>
                <c:pt idx="24">
                  <c:v>-4.9466666666666672</c:v>
                </c:pt>
                <c:pt idx="25">
                  <c:v>-5.3000000000000007</c:v>
                </c:pt>
                <c:pt idx="26">
                  <c:v>-5.6533333333333342</c:v>
                </c:pt>
                <c:pt idx="27">
                  <c:v>-6.0066666666666677</c:v>
                </c:pt>
                <c:pt idx="28">
                  <c:v>-6.3600000000000012</c:v>
                </c:pt>
                <c:pt idx="29">
                  <c:v>-6.7133333333333347</c:v>
                </c:pt>
                <c:pt idx="30">
                  <c:v>-7.0666666666666682</c:v>
                </c:pt>
                <c:pt idx="31">
                  <c:v>-7.4200000000000017</c:v>
                </c:pt>
                <c:pt idx="32">
                  <c:v>-7.7733333333333352</c:v>
                </c:pt>
                <c:pt idx="33">
                  <c:v>-8.1266666666666687</c:v>
                </c:pt>
                <c:pt idx="34">
                  <c:v>-8.4800000000000022</c:v>
                </c:pt>
                <c:pt idx="35">
                  <c:v>-8.8333333333333357</c:v>
                </c:pt>
                <c:pt idx="36">
                  <c:v>-9.1866666666666692</c:v>
                </c:pt>
                <c:pt idx="37">
                  <c:v>-9.5400000000000027</c:v>
                </c:pt>
                <c:pt idx="38">
                  <c:v>-9.8933333333333362</c:v>
                </c:pt>
                <c:pt idx="39">
                  <c:v>-10.24666666666667</c:v>
                </c:pt>
                <c:pt idx="40">
                  <c:v>-10.6</c:v>
                </c:pt>
                <c:pt idx="41">
                  <c:v>-11.06</c:v>
                </c:pt>
                <c:pt idx="42">
                  <c:v>-11.520000000000001</c:v>
                </c:pt>
                <c:pt idx="43">
                  <c:v>-11.980000000000002</c:v>
                </c:pt>
                <c:pt idx="44">
                  <c:v>-12.440000000000003</c:v>
                </c:pt>
                <c:pt idx="45">
                  <c:v>-12.900000000000004</c:v>
                </c:pt>
                <c:pt idx="46">
                  <c:v>-13.360000000000005</c:v>
                </c:pt>
                <c:pt idx="47">
                  <c:v>-13.820000000000006</c:v>
                </c:pt>
                <c:pt idx="48">
                  <c:v>-14.280000000000006</c:v>
                </c:pt>
                <c:pt idx="49">
                  <c:v>-14.740000000000007</c:v>
                </c:pt>
                <c:pt idx="50">
                  <c:v>-15.200000000000008</c:v>
                </c:pt>
                <c:pt idx="51">
                  <c:v>-15.660000000000009</c:v>
                </c:pt>
                <c:pt idx="52">
                  <c:v>-16.120000000000008</c:v>
                </c:pt>
                <c:pt idx="53">
                  <c:v>-16.580000000000009</c:v>
                </c:pt>
                <c:pt idx="54">
                  <c:v>-17.04000000000001</c:v>
                </c:pt>
                <c:pt idx="55">
                  <c:v>-17.500000000000011</c:v>
                </c:pt>
                <c:pt idx="56">
                  <c:v>-17.960000000000012</c:v>
                </c:pt>
                <c:pt idx="57">
                  <c:v>-18.420000000000012</c:v>
                </c:pt>
                <c:pt idx="58">
                  <c:v>-18.880000000000013</c:v>
                </c:pt>
                <c:pt idx="59">
                  <c:v>-19.340000000000014</c:v>
                </c:pt>
                <c:pt idx="60">
                  <c:v>-19.8</c:v>
                </c:pt>
                <c:pt idx="61">
                  <c:v>-19.844999999999999</c:v>
                </c:pt>
                <c:pt idx="62">
                  <c:v>-19.89</c:v>
                </c:pt>
                <c:pt idx="63">
                  <c:v>-19.935000000000002</c:v>
                </c:pt>
                <c:pt idx="64">
                  <c:v>-19.980000000000004</c:v>
                </c:pt>
                <c:pt idx="65">
                  <c:v>-20.025000000000006</c:v>
                </c:pt>
                <c:pt idx="66">
                  <c:v>-20.070000000000007</c:v>
                </c:pt>
                <c:pt idx="67">
                  <c:v>-20.115000000000009</c:v>
                </c:pt>
                <c:pt idx="68">
                  <c:v>-20.160000000000011</c:v>
                </c:pt>
                <c:pt idx="69">
                  <c:v>-20.205000000000013</c:v>
                </c:pt>
                <c:pt idx="70">
                  <c:v>-20.250000000000014</c:v>
                </c:pt>
                <c:pt idx="71">
                  <c:v>-20.295000000000016</c:v>
                </c:pt>
                <c:pt idx="72">
                  <c:v>-20.340000000000018</c:v>
                </c:pt>
                <c:pt idx="73">
                  <c:v>-20.385000000000019</c:v>
                </c:pt>
                <c:pt idx="74">
                  <c:v>-20.430000000000021</c:v>
                </c:pt>
                <c:pt idx="75">
                  <c:v>-20.475000000000023</c:v>
                </c:pt>
                <c:pt idx="76">
                  <c:v>-20.520000000000024</c:v>
                </c:pt>
                <c:pt idx="77">
                  <c:v>-20.565000000000026</c:v>
                </c:pt>
                <c:pt idx="78">
                  <c:v>-20.610000000000028</c:v>
                </c:pt>
                <c:pt idx="79">
                  <c:v>-20.65500000000003</c:v>
                </c:pt>
                <c:pt idx="80">
                  <c:v>-20.7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11552"/>
        <c:axId val="158313472"/>
      </c:scatterChart>
      <c:valAx>
        <c:axId val="1583115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313472"/>
        <c:crosses val="autoZero"/>
        <c:crossBetween val="midCat"/>
      </c:valAx>
      <c:valAx>
        <c:axId val="15831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311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0.17</c:v>
                </c:pt>
                <c:pt idx="2">
                  <c:v>0.51</c:v>
                </c:pt>
                <c:pt idx="3">
                  <c:v>1.05</c:v>
                </c:pt>
                <c:pt idx="4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0.17666666666666667</c:v>
                </c:pt>
                <c:pt idx="2">
                  <c:v>0.53</c:v>
                </c:pt>
                <c:pt idx="3">
                  <c:v>0.9</c:v>
                </c:pt>
                <c:pt idx="4">
                  <c:v>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05312"/>
        <c:axId val="158607232"/>
      </c:scatterChart>
      <c:valAx>
        <c:axId val="1586053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607232"/>
        <c:crosses val="autoZero"/>
        <c:crossBetween val="midCat"/>
      </c:valAx>
      <c:valAx>
        <c:axId val="158607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605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23.208500000000001</c:v>
                </c:pt>
                <c:pt idx="2">
                  <c:v>23.216999999999999</c:v>
                </c:pt>
                <c:pt idx="3">
                  <c:v>23.2255</c:v>
                </c:pt>
                <c:pt idx="4">
                  <c:v>23.233999999999998</c:v>
                </c:pt>
                <c:pt idx="5">
                  <c:v>23.2425</c:v>
                </c:pt>
                <c:pt idx="6">
                  <c:v>23.250999999999998</c:v>
                </c:pt>
                <c:pt idx="7">
                  <c:v>23.259499999999999</c:v>
                </c:pt>
                <c:pt idx="8">
                  <c:v>23.268000000000001</c:v>
                </c:pt>
                <c:pt idx="9">
                  <c:v>23.276499999999999</c:v>
                </c:pt>
                <c:pt idx="10">
                  <c:v>23.285</c:v>
                </c:pt>
                <c:pt idx="11">
                  <c:v>23.293499999999998</c:v>
                </c:pt>
                <c:pt idx="12">
                  <c:v>23.302</c:v>
                </c:pt>
                <c:pt idx="13">
                  <c:v>23.310499999999998</c:v>
                </c:pt>
                <c:pt idx="14">
                  <c:v>23.318999999999999</c:v>
                </c:pt>
                <c:pt idx="15">
                  <c:v>23.327500000000001</c:v>
                </c:pt>
                <c:pt idx="16">
                  <c:v>23.335999999999999</c:v>
                </c:pt>
                <c:pt idx="17">
                  <c:v>23.3445</c:v>
                </c:pt>
                <c:pt idx="18">
                  <c:v>23.352999999999998</c:v>
                </c:pt>
                <c:pt idx="19">
                  <c:v>23.361499999999999</c:v>
                </c:pt>
                <c:pt idx="20">
                  <c:v>23.37</c:v>
                </c:pt>
                <c:pt idx="21">
                  <c:v>23.387</c:v>
                </c:pt>
                <c:pt idx="22">
                  <c:v>23.404</c:v>
                </c:pt>
                <c:pt idx="23">
                  <c:v>23.420999999999999</c:v>
                </c:pt>
                <c:pt idx="24">
                  <c:v>23.437999999999999</c:v>
                </c:pt>
                <c:pt idx="25">
                  <c:v>23.454999999999998</c:v>
                </c:pt>
                <c:pt idx="26">
                  <c:v>23.471999999999998</c:v>
                </c:pt>
                <c:pt idx="27">
                  <c:v>23.489000000000001</c:v>
                </c:pt>
                <c:pt idx="28">
                  <c:v>23.506</c:v>
                </c:pt>
                <c:pt idx="29">
                  <c:v>23.523</c:v>
                </c:pt>
                <c:pt idx="30">
                  <c:v>23.54</c:v>
                </c:pt>
                <c:pt idx="31">
                  <c:v>23.556999999999999</c:v>
                </c:pt>
                <c:pt idx="32">
                  <c:v>23.573999999999998</c:v>
                </c:pt>
                <c:pt idx="33">
                  <c:v>23.591000000000001</c:v>
                </c:pt>
                <c:pt idx="34">
                  <c:v>23.608000000000001</c:v>
                </c:pt>
                <c:pt idx="35">
                  <c:v>23.625</c:v>
                </c:pt>
                <c:pt idx="36">
                  <c:v>23.641999999999999</c:v>
                </c:pt>
                <c:pt idx="37">
                  <c:v>23.658999999999999</c:v>
                </c:pt>
                <c:pt idx="38">
                  <c:v>23.675999999999998</c:v>
                </c:pt>
                <c:pt idx="39">
                  <c:v>23.692999999999998</c:v>
                </c:pt>
                <c:pt idx="40">
                  <c:v>23.71</c:v>
                </c:pt>
                <c:pt idx="41">
                  <c:v>23.736999999999998</c:v>
                </c:pt>
                <c:pt idx="42">
                  <c:v>23.763999999999999</c:v>
                </c:pt>
                <c:pt idx="43">
                  <c:v>23.791</c:v>
                </c:pt>
                <c:pt idx="44">
                  <c:v>23.817999999999998</c:v>
                </c:pt>
                <c:pt idx="45">
                  <c:v>23.844999999999999</c:v>
                </c:pt>
                <c:pt idx="46">
                  <c:v>23.872</c:v>
                </c:pt>
                <c:pt idx="47">
                  <c:v>23.899000000000001</c:v>
                </c:pt>
                <c:pt idx="48">
                  <c:v>23.925999999999998</c:v>
                </c:pt>
                <c:pt idx="49">
                  <c:v>23.952999999999999</c:v>
                </c:pt>
                <c:pt idx="50">
                  <c:v>23.98</c:v>
                </c:pt>
                <c:pt idx="51">
                  <c:v>24.006999999999998</c:v>
                </c:pt>
                <c:pt idx="52">
                  <c:v>24.033999999999999</c:v>
                </c:pt>
                <c:pt idx="53">
                  <c:v>24.061</c:v>
                </c:pt>
                <c:pt idx="54">
                  <c:v>24.088000000000001</c:v>
                </c:pt>
                <c:pt idx="55">
                  <c:v>24.114999999999998</c:v>
                </c:pt>
                <c:pt idx="56">
                  <c:v>24.141999999999999</c:v>
                </c:pt>
                <c:pt idx="57">
                  <c:v>24.169</c:v>
                </c:pt>
                <c:pt idx="58">
                  <c:v>24.195999999999998</c:v>
                </c:pt>
                <c:pt idx="59">
                  <c:v>24.222999999999999</c:v>
                </c:pt>
                <c:pt idx="60">
                  <c:v>24.25</c:v>
                </c:pt>
                <c:pt idx="61">
                  <c:v>24.282499999999999</c:v>
                </c:pt>
                <c:pt idx="62">
                  <c:v>24.314999999999998</c:v>
                </c:pt>
                <c:pt idx="63">
                  <c:v>24.3475</c:v>
                </c:pt>
                <c:pt idx="64">
                  <c:v>24.38</c:v>
                </c:pt>
                <c:pt idx="65">
                  <c:v>24.412499999999998</c:v>
                </c:pt>
                <c:pt idx="66">
                  <c:v>24.445</c:v>
                </c:pt>
                <c:pt idx="67">
                  <c:v>24.477499999999999</c:v>
                </c:pt>
                <c:pt idx="68">
                  <c:v>24.509999999999998</c:v>
                </c:pt>
                <c:pt idx="69">
                  <c:v>24.5425</c:v>
                </c:pt>
                <c:pt idx="70">
                  <c:v>24.574999999999999</c:v>
                </c:pt>
                <c:pt idx="71">
                  <c:v>24.607499999999998</c:v>
                </c:pt>
                <c:pt idx="72">
                  <c:v>24.64</c:v>
                </c:pt>
                <c:pt idx="73">
                  <c:v>24.672499999999999</c:v>
                </c:pt>
                <c:pt idx="74">
                  <c:v>24.704999999999998</c:v>
                </c:pt>
                <c:pt idx="75">
                  <c:v>24.737499999999997</c:v>
                </c:pt>
                <c:pt idx="76">
                  <c:v>24.77</c:v>
                </c:pt>
                <c:pt idx="77">
                  <c:v>24.802499999999998</c:v>
                </c:pt>
                <c:pt idx="78">
                  <c:v>24.834999999999997</c:v>
                </c:pt>
                <c:pt idx="79">
                  <c:v>24.8675</c:v>
                </c:pt>
                <c:pt idx="80">
                  <c:v>24.9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23.208833333333331</c:v>
                </c:pt>
                <c:pt idx="2">
                  <c:v>23.217666666666666</c:v>
                </c:pt>
                <c:pt idx="3">
                  <c:v>23.226499999999998</c:v>
                </c:pt>
                <c:pt idx="4">
                  <c:v>23.235333333333333</c:v>
                </c:pt>
                <c:pt idx="5">
                  <c:v>23.244166666666665</c:v>
                </c:pt>
                <c:pt idx="6">
                  <c:v>23.253</c:v>
                </c:pt>
                <c:pt idx="7">
                  <c:v>23.261833333333332</c:v>
                </c:pt>
                <c:pt idx="8">
                  <c:v>23.270666666666667</c:v>
                </c:pt>
                <c:pt idx="9">
                  <c:v>23.279499999999999</c:v>
                </c:pt>
                <c:pt idx="10">
                  <c:v>23.288333333333334</c:v>
                </c:pt>
                <c:pt idx="11">
                  <c:v>23.297166666666666</c:v>
                </c:pt>
                <c:pt idx="12">
                  <c:v>23.306000000000001</c:v>
                </c:pt>
                <c:pt idx="13">
                  <c:v>23.314833333333333</c:v>
                </c:pt>
                <c:pt idx="14">
                  <c:v>23.323666666666664</c:v>
                </c:pt>
                <c:pt idx="15">
                  <c:v>23.3325</c:v>
                </c:pt>
                <c:pt idx="16">
                  <c:v>23.341333333333331</c:v>
                </c:pt>
                <c:pt idx="17">
                  <c:v>23.350166666666667</c:v>
                </c:pt>
                <c:pt idx="18">
                  <c:v>23.358999999999998</c:v>
                </c:pt>
                <c:pt idx="19">
                  <c:v>23.367833333333333</c:v>
                </c:pt>
                <c:pt idx="20">
                  <c:v>23.376666666666665</c:v>
                </c:pt>
                <c:pt idx="21">
                  <c:v>23.394333333333332</c:v>
                </c:pt>
                <c:pt idx="22">
                  <c:v>23.411999999999999</c:v>
                </c:pt>
                <c:pt idx="23">
                  <c:v>23.429666666666666</c:v>
                </c:pt>
                <c:pt idx="24">
                  <c:v>23.447333333333333</c:v>
                </c:pt>
                <c:pt idx="25">
                  <c:v>23.465</c:v>
                </c:pt>
                <c:pt idx="26">
                  <c:v>23.482666666666667</c:v>
                </c:pt>
                <c:pt idx="27">
                  <c:v>23.500333333333334</c:v>
                </c:pt>
                <c:pt idx="28">
                  <c:v>23.518000000000001</c:v>
                </c:pt>
                <c:pt idx="29">
                  <c:v>23.535666666666668</c:v>
                </c:pt>
                <c:pt idx="30">
                  <c:v>23.553333333333331</c:v>
                </c:pt>
                <c:pt idx="31">
                  <c:v>23.570999999999998</c:v>
                </c:pt>
                <c:pt idx="32">
                  <c:v>23.588666666666665</c:v>
                </c:pt>
                <c:pt idx="33">
                  <c:v>23.606333333333332</c:v>
                </c:pt>
                <c:pt idx="34">
                  <c:v>23.623999999999999</c:v>
                </c:pt>
                <c:pt idx="35">
                  <c:v>23.641666666666666</c:v>
                </c:pt>
                <c:pt idx="36">
                  <c:v>23.659333333333333</c:v>
                </c:pt>
                <c:pt idx="37">
                  <c:v>23.677</c:v>
                </c:pt>
                <c:pt idx="38">
                  <c:v>23.694666666666667</c:v>
                </c:pt>
                <c:pt idx="39">
                  <c:v>23.712333333333333</c:v>
                </c:pt>
                <c:pt idx="40">
                  <c:v>23.73</c:v>
                </c:pt>
                <c:pt idx="41">
                  <c:v>23.7485</c:v>
                </c:pt>
                <c:pt idx="42">
                  <c:v>23.766999999999999</c:v>
                </c:pt>
                <c:pt idx="43">
                  <c:v>23.785499999999999</c:v>
                </c:pt>
                <c:pt idx="44">
                  <c:v>23.803999999999998</c:v>
                </c:pt>
                <c:pt idx="45">
                  <c:v>23.822499999999998</c:v>
                </c:pt>
                <c:pt idx="46">
                  <c:v>23.840999999999998</c:v>
                </c:pt>
                <c:pt idx="47">
                  <c:v>23.859500000000001</c:v>
                </c:pt>
                <c:pt idx="48">
                  <c:v>23.878</c:v>
                </c:pt>
                <c:pt idx="49">
                  <c:v>23.8965</c:v>
                </c:pt>
                <c:pt idx="50">
                  <c:v>23.914999999999999</c:v>
                </c:pt>
                <c:pt idx="51">
                  <c:v>23.933499999999999</c:v>
                </c:pt>
                <c:pt idx="52">
                  <c:v>23.951999999999998</c:v>
                </c:pt>
                <c:pt idx="53">
                  <c:v>23.970499999999998</c:v>
                </c:pt>
                <c:pt idx="54">
                  <c:v>23.988999999999997</c:v>
                </c:pt>
                <c:pt idx="55">
                  <c:v>24.0075</c:v>
                </c:pt>
                <c:pt idx="56">
                  <c:v>24.026</c:v>
                </c:pt>
                <c:pt idx="57">
                  <c:v>24.044499999999999</c:v>
                </c:pt>
                <c:pt idx="58">
                  <c:v>24.062999999999999</c:v>
                </c:pt>
                <c:pt idx="59">
                  <c:v>24.081499999999998</c:v>
                </c:pt>
                <c:pt idx="60">
                  <c:v>24.099999999999998</c:v>
                </c:pt>
                <c:pt idx="61">
                  <c:v>24.1175</c:v>
                </c:pt>
                <c:pt idx="62">
                  <c:v>24.134999999999998</c:v>
                </c:pt>
                <c:pt idx="63">
                  <c:v>24.1525</c:v>
                </c:pt>
                <c:pt idx="64">
                  <c:v>24.169999999999998</c:v>
                </c:pt>
                <c:pt idx="65">
                  <c:v>24.1875</c:v>
                </c:pt>
                <c:pt idx="66">
                  <c:v>24.204999999999998</c:v>
                </c:pt>
                <c:pt idx="67">
                  <c:v>24.2225</c:v>
                </c:pt>
                <c:pt idx="68">
                  <c:v>24.24</c:v>
                </c:pt>
                <c:pt idx="69">
                  <c:v>24.2575</c:v>
                </c:pt>
                <c:pt idx="70">
                  <c:v>24.274999999999999</c:v>
                </c:pt>
                <c:pt idx="71">
                  <c:v>24.2925</c:v>
                </c:pt>
                <c:pt idx="72">
                  <c:v>24.31</c:v>
                </c:pt>
                <c:pt idx="73">
                  <c:v>24.327500000000001</c:v>
                </c:pt>
                <c:pt idx="74">
                  <c:v>24.344999999999999</c:v>
                </c:pt>
                <c:pt idx="75">
                  <c:v>24.362500000000001</c:v>
                </c:pt>
                <c:pt idx="76">
                  <c:v>24.38</c:v>
                </c:pt>
                <c:pt idx="77">
                  <c:v>24.397500000000001</c:v>
                </c:pt>
                <c:pt idx="78">
                  <c:v>24.414999999999999</c:v>
                </c:pt>
                <c:pt idx="79">
                  <c:v>24.432500000000001</c:v>
                </c:pt>
                <c:pt idx="80">
                  <c:v>24.45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42560"/>
        <c:axId val="158644480"/>
      </c:scatterChart>
      <c:valAx>
        <c:axId val="15864256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644480"/>
        <c:crosses val="autoZero"/>
        <c:crossBetween val="midCat"/>
      </c:valAx>
      <c:valAx>
        <c:axId val="1586444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64256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8.5000000000000006E-3</c:v>
                </c:pt>
                <c:pt idx="2">
                  <c:v>1.7000000000000001E-2</c:v>
                </c:pt>
                <c:pt idx="3">
                  <c:v>2.5500000000000002E-2</c:v>
                </c:pt>
                <c:pt idx="4">
                  <c:v>3.4000000000000002E-2</c:v>
                </c:pt>
                <c:pt idx="5">
                  <c:v>4.2500000000000003E-2</c:v>
                </c:pt>
                <c:pt idx="6">
                  <c:v>5.1000000000000004E-2</c:v>
                </c:pt>
                <c:pt idx="7">
                  <c:v>5.9500000000000004E-2</c:v>
                </c:pt>
                <c:pt idx="8">
                  <c:v>6.8000000000000005E-2</c:v>
                </c:pt>
                <c:pt idx="9">
                  <c:v>7.6500000000000012E-2</c:v>
                </c:pt>
                <c:pt idx="10">
                  <c:v>8.500000000000002E-2</c:v>
                </c:pt>
                <c:pt idx="11">
                  <c:v>9.3500000000000028E-2</c:v>
                </c:pt>
                <c:pt idx="12">
                  <c:v>0.10200000000000004</c:v>
                </c:pt>
                <c:pt idx="13">
                  <c:v>0.11050000000000004</c:v>
                </c:pt>
                <c:pt idx="14">
                  <c:v>0.11900000000000005</c:v>
                </c:pt>
                <c:pt idx="15">
                  <c:v>0.12750000000000006</c:v>
                </c:pt>
                <c:pt idx="16">
                  <c:v>0.13600000000000007</c:v>
                </c:pt>
                <c:pt idx="17">
                  <c:v>0.14450000000000007</c:v>
                </c:pt>
                <c:pt idx="18">
                  <c:v>0.15300000000000008</c:v>
                </c:pt>
                <c:pt idx="19">
                  <c:v>0.16150000000000009</c:v>
                </c:pt>
                <c:pt idx="20">
                  <c:v>0.17</c:v>
                </c:pt>
                <c:pt idx="21">
                  <c:v>0.187</c:v>
                </c:pt>
                <c:pt idx="22">
                  <c:v>0.20399999999999999</c:v>
                </c:pt>
                <c:pt idx="23">
                  <c:v>0.22099999999999997</c:v>
                </c:pt>
                <c:pt idx="24">
                  <c:v>0.23799999999999996</c:v>
                </c:pt>
                <c:pt idx="25">
                  <c:v>0.25499999999999995</c:v>
                </c:pt>
                <c:pt idx="26">
                  <c:v>0.27199999999999996</c:v>
                </c:pt>
                <c:pt idx="27">
                  <c:v>0.28899999999999998</c:v>
                </c:pt>
                <c:pt idx="28">
                  <c:v>0.30599999999999999</c:v>
                </c:pt>
                <c:pt idx="29">
                  <c:v>0.32300000000000001</c:v>
                </c:pt>
                <c:pt idx="30">
                  <c:v>0.34</c:v>
                </c:pt>
                <c:pt idx="31">
                  <c:v>0.35700000000000004</c:v>
                </c:pt>
                <c:pt idx="32">
                  <c:v>0.37400000000000005</c:v>
                </c:pt>
                <c:pt idx="33">
                  <c:v>0.39100000000000007</c:v>
                </c:pt>
                <c:pt idx="34">
                  <c:v>0.40800000000000008</c:v>
                </c:pt>
                <c:pt idx="35">
                  <c:v>0.4250000000000001</c:v>
                </c:pt>
                <c:pt idx="36">
                  <c:v>0.44200000000000012</c:v>
                </c:pt>
                <c:pt idx="37">
                  <c:v>0.45900000000000013</c:v>
                </c:pt>
                <c:pt idx="38">
                  <c:v>0.47600000000000015</c:v>
                </c:pt>
                <c:pt idx="39">
                  <c:v>0.49300000000000016</c:v>
                </c:pt>
                <c:pt idx="40">
                  <c:v>0.51</c:v>
                </c:pt>
                <c:pt idx="41">
                  <c:v>0.53700000000000003</c:v>
                </c:pt>
                <c:pt idx="42">
                  <c:v>0.56400000000000006</c:v>
                </c:pt>
                <c:pt idx="43">
                  <c:v>0.59100000000000008</c:v>
                </c:pt>
                <c:pt idx="44">
                  <c:v>0.6180000000000001</c:v>
                </c:pt>
                <c:pt idx="45">
                  <c:v>0.64500000000000013</c:v>
                </c:pt>
                <c:pt idx="46">
                  <c:v>0.67200000000000015</c:v>
                </c:pt>
                <c:pt idx="47">
                  <c:v>0.69900000000000018</c:v>
                </c:pt>
                <c:pt idx="48">
                  <c:v>0.7260000000000002</c:v>
                </c:pt>
                <c:pt idx="49">
                  <c:v>0.75300000000000022</c:v>
                </c:pt>
                <c:pt idx="50">
                  <c:v>0.78000000000000025</c:v>
                </c:pt>
                <c:pt idx="51">
                  <c:v>0.80700000000000027</c:v>
                </c:pt>
                <c:pt idx="52">
                  <c:v>0.8340000000000003</c:v>
                </c:pt>
                <c:pt idx="53">
                  <c:v>0.86100000000000032</c:v>
                </c:pt>
                <c:pt idx="54">
                  <c:v>0.88800000000000034</c:v>
                </c:pt>
                <c:pt idx="55">
                  <c:v>0.91500000000000037</c:v>
                </c:pt>
                <c:pt idx="56">
                  <c:v>0.94200000000000039</c:v>
                </c:pt>
                <c:pt idx="57">
                  <c:v>0.96900000000000042</c:v>
                </c:pt>
                <c:pt idx="58">
                  <c:v>0.99600000000000044</c:v>
                </c:pt>
                <c:pt idx="59">
                  <c:v>1.0230000000000004</c:v>
                </c:pt>
                <c:pt idx="60">
                  <c:v>1.05</c:v>
                </c:pt>
                <c:pt idx="61">
                  <c:v>1.0825</c:v>
                </c:pt>
                <c:pt idx="62">
                  <c:v>1.115</c:v>
                </c:pt>
                <c:pt idx="63">
                  <c:v>1.1475</c:v>
                </c:pt>
                <c:pt idx="64">
                  <c:v>1.18</c:v>
                </c:pt>
                <c:pt idx="65">
                  <c:v>1.2124999999999999</c:v>
                </c:pt>
                <c:pt idx="66">
                  <c:v>1.2449999999999999</c:v>
                </c:pt>
                <c:pt idx="67">
                  <c:v>1.2774999999999999</c:v>
                </c:pt>
                <c:pt idx="68">
                  <c:v>1.3099999999999998</c:v>
                </c:pt>
                <c:pt idx="69">
                  <c:v>1.3424999999999998</c:v>
                </c:pt>
                <c:pt idx="70">
                  <c:v>1.3749999999999998</c:v>
                </c:pt>
                <c:pt idx="71">
                  <c:v>1.4074999999999998</c:v>
                </c:pt>
                <c:pt idx="72">
                  <c:v>1.4399999999999997</c:v>
                </c:pt>
                <c:pt idx="73">
                  <c:v>1.4724999999999997</c:v>
                </c:pt>
                <c:pt idx="74">
                  <c:v>1.5049999999999997</c:v>
                </c:pt>
                <c:pt idx="75">
                  <c:v>1.5374999999999996</c:v>
                </c:pt>
                <c:pt idx="76">
                  <c:v>1.5699999999999996</c:v>
                </c:pt>
                <c:pt idx="77">
                  <c:v>1.6024999999999996</c:v>
                </c:pt>
                <c:pt idx="78">
                  <c:v>1.6349999999999996</c:v>
                </c:pt>
                <c:pt idx="79">
                  <c:v>1.6674999999999995</c:v>
                </c:pt>
                <c:pt idx="80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8.8333333333333337E-3</c:v>
                </c:pt>
                <c:pt idx="2">
                  <c:v>1.7666666666666667E-2</c:v>
                </c:pt>
                <c:pt idx="3">
                  <c:v>2.6500000000000003E-2</c:v>
                </c:pt>
                <c:pt idx="4">
                  <c:v>3.5333333333333335E-2</c:v>
                </c:pt>
                <c:pt idx="5">
                  <c:v>4.4166666666666667E-2</c:v>
                </c:pt>
                <c:pt idx="6">
                  <c:v>5.2999999999999999E-2</c:v>
                </c:pt>
                <c:pt idx="7">
                  <c:v>6.183333333333333E-2</c:v>
                </c:pt>
                <c:pt idx="8">
                  <c:v>7.0666666666666669E-2</c:v>
                </c:pt>
                <c:pt idx="9">
                  <c:v>7.9500000000000001E-2</c:v>
                </c:pt>
                <c:pt idx="10">
                  <c:v>8.8333333333333333E-2</c:v>
                </c:pt>
                <c:pt idx="11">
                  <c:v>9.7166666666666665E-2</c:v>
                </c:pt>
                <c:pt idx="12">
                  <c:v>0.106</c:v>
                </c:pt>
                <c:pt idx="13">
                  <c:v>0.11483333333333333</c:v>
                </c:pt>
                <c:pt idx="14">
                  <c:v>0.12366666666666666</c:v>
                </c:pt>
                <c:pt idx="15">
                  <c:v>0.13250000000000001</c:v>
                </c:pt>
                <c:pt idx="16">
                  <c:v>0.14133333333333334</c:v>
                </c:pt>
                <c:pt idx="17">
                  <c:v>0.15016666666666667</c:v>
                </c:pt>
                <c:pt idx="18">
                  <c:v>0.159</c:v>
                </c:pt>
                <c:pt idx="19">
                  <c:v>0.16783333333333333</c:v>
                </c:pt>
                <c:pt idx="20">
                  <c:v>0.17666666666666667</c:v>
                </c:pt>
                <c:pt idx="21">
                  <c:v>0.19433333333333333</c:v>
                </c:pt>
                <c:pt idx="22">
                  <c:v>0.21199999999999999</c:v>
                </c:pt>
                <c:pt idx="23">
                  <c:v>0.22966666666666666</c:v>
                </c:pt>
                <c:pt idx="24">
                  <c:v>0.24733333333333332</c:v>
                </c:pt>
                <c:pt idx="25">
                  <c:v>0.26500000000000001</c:v>
                </c:pt>
                <c:pt idx="26">
                  <c:v>0.28266666666666668</c:v>
                </c:pt>
                <c:pt idx="27">
                  <c:v>0.30033333333333334</c:v>
                </c:pt>
                <c:pt idx="28">
                  <c:v>0.318</c:v>
                </c:pt>
                <c:pt idx="29">
                  <c:v>0.33566666666666667</c:v>
                </c:pt>
                <c:pt idx="30">
                  <c:v>0.35333333333333333</c:v>
                </c:pt>
                <c:pt idx="31">
                  <c:v>0.371</c:v>
                </c:pt>
                <c:pt idx="32">
                  <c:v>0.38866666666666666</c:v>
                </c:pt>
                <c:pt idx="33">
                  <c:v>0.40633333333333332</c:v>
                </c:pt>
                <c:pt idx="34">
                  <c:v>0.42399999999999999</c:v>
                </c:pt>
                <c:pt idx="35">
                  <c:v>0.44166666666666665</c:v>
                </c:pt>
                <c:pt idx="36">
                  <c:v>0.45933333333333332</c:v>
                </c:pt>
                <c:pt idx="37">
                  <c:v>0.47699999999999998</c:v>
                </c:pt>
                <c:pt idx="38">
                  <c:v>0.49466666666666664</c:v>
                </c:pt>
                <c:pt idx="39">
                  <c:v>0.51233333333333331</c:v>
                </c:pt>
                <c:pt idx="40">
                  <c:v>0.53</c:v>
                </c:pt>
                <c:pt idx="41">
                  <c:v>0.54849999999999999</c:v>
                </c:pt>
                <c:pt idx="42">
                  <c:v>0.56699999999999995</c:v>
                </c:pt>
                <c:pt idx="43">
                  <c:v>0.58549999999999991</c:v>
                </c:pt>
                <c:pt idx="44">
                  <c:v>0.60399999999999987</c:v>
                </c:pt>
                <c:pt idx="45">
                  <c:v>0.62249999999999983</c:v>
                </c:pt>
                <c:pt idx="46">
                  <c:v>0.64099999999999979</c:v>
                </c:pt>
                <c:pt idx="47">
                  <c:v>0.65949999999999975</c:v>
                </c:pt>
                <c:pt idx="48">
                  <c:v>0.67799999999999971</c:v>
                </c:pt>
                <c:pt idx="49">
                  <c:v>0.69649999999999967</c:v>
                </c:pt>
                <c:pt idx="50">
                  <c:v>0.71499999999999964</c:v>
                </c:pt>
                <c:pt idx="51">
                  <c:v>0.7334999999999996</c:v>
                </c:pt>
                <c:pt idx="52">
                  <c:v>0.75199999999999956</c:v>
                </c:pt>
                <c:pt idx="53">
                  <c:v>0.77049999999999952</c:v>
                </c:pt>
                <c:pt idx="54">
                  <c:v>0.78899999999999948</c:v>
                </c:pt>
                <c:pt idx="55">
                  <c:v>0.80749999999999944</c:v>
                </c:pt>
                <c:pt idx="56">
                  <c:v>0.8259999999999994</c:v>
                </c:pt>
                <c:pt idx="57">
                  <c:v>0.84449999999999936</c:v>
                </c:pt>
                <c:pt idx="58">
                  <c:v>0.86299999999999932</c:v>
                </c:pt>
                <c:pt idx="59">
                  <c:v>0.88149999999999928</c:v>
                </c:pt>
                <c:pt idx="60">
                  <c:v>0.9</c:v>
                </c:pt>
                <c:pt idx="61">
                  <c:v>0.91749999999999998</c:v>
                </c:pt>
                <c:pt idx="62">
                  <c:v>0.93499999999999994</c:v>
                </c:pt>
                <c:pt idx="63">
                  <c:v>0.9524999999999999</c:v>
                </c:pt>
                <c:pt idx="64">
                  <c:v>0.96999999999999986</c:v>
                </c:pt>
                <c:pt idx="65">
                  <c:v>0.98749999999999982</c:v>
                </c:pt>
                <c:pt idx="66">
                  <c:v>1.0049999999999999</c:v>
                </c:pt>
                <c:pt idx="67">
                  <c:v>1.0225</c:v>
                </c:pt>
                <c:pt idx="68">
                  <c:v>1.04</c:v>
                </c:pt>
                <c:pt idx="69">
                  <c:v>1.0575000000000001</c:v>
                </c:pt>
                <c:pt idx="70">
                  <c:v>1.0750000000000002</c:v>
                </c:pt>
                <c:pt idx="71">
                  <c:v>1.0925000000000002</c:v>
                </c:pt>
                <c:pt idx="72">
                  <c:v>1.1100000000000003</c:v>
                </c:pt>
                <c:pt idx="73">
                  <c:v>1.1275000000000004</c:v>
                </c:pt>
                <c:pt idx="74">
                  <c:v>1.1450000000000005</c:v>
                </c:pt>
                <c:pt idx="75">
                  <c:v>1.1625000000000005</c:v>
                </c:pt>
                <c:pt idx="76">
                  <c:v>1.1800000000000006</c:v>
                </c:pt>
                <c:pt idx="77">
                  <c:v>1.1975000000000007</c:v>
                </c:pt>
                <c:pt idx="78">
                  <c:v>1.2150000000000007</c:v>
                </c:pt>
                <c:pt idx="79">
                  <c:v>1.2325000000000008</c:v>
                </c:pt>
                <c:pt idx="80">
                  <c:v>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67520"/>
        <c:axId val="158669440"/>
      </c:scatterChart>
      <c:valAx>
        <c:axId val="1586675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669440"/>
        <c:crosses val="autoZero"/>
        <c:crossBetween val="midCat"/>
      </c:valAx>
      <c:valAx>
        <c:axId val="158669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667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15264"/>
        <c:axId val="158717440"/>
      </c:scatterChart>
      <c:valAx>
        <c:axId val="1587152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717440"/>
        <c:crosses val="autoZero"/>
        <c:crossBetween val="midCat"/>
      </c:valAx>
      <c:valAx>
        <c:axId val="15871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71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56864"/>
        <c:axId val="158758784"/>
      </c:scatterChart>
      <c:valAx>
        <c:axId val="15875686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758784"/>
        <c:crosses val="autoZero"/>
        <c:crossBetween val="midCat"/>
      </c:valAx>
      <c:valAx>
        <c:axId val="1587587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75686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74400"/>
        <c:axId val="158776320"/>
      </c:scatterChart>
      <c:valAx>
        <c:axId val="1587744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776320"/>
        <c:crosses val="autoZero"/>
        <c:crossBetween val="midCat"/>
      </c:valAx>
      <c:valAx>
        <c:axId val="158776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774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0.18333333333333335</c:v>
                </c:pt>
                <c:pt idx="2">
                  <c:v>0.55000000000000004</c:v>
                </c:pt>
                <c:pt idx="3">
                  <c:v>1.1399999999999999</c:v>
                </c:pt>
                <c:pt idx="4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0.19333333333333333</c:v>
                </c:pt>
                <c:pt idx="2">
                  <c:v>0.57999999999999996</c:v>
                </c:pt>
                <c:pt idx="3">
                  <c:v>0.98</c:v>
                </c:pt>
                <c:pt idx="4">
                  <c:v>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2992"/>
        <c:axId val="158934912"/>
      </c:scatterChart>
      <c:valAx>
        <c:axId val="158932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934912"/>
        <c:crosses val="autoZero"/>
        <c:crossBetween val="midCat"/>
      </c:valAx>
      <c:valAx>
        <c:axId val="15893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93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25.409166666666664</c:v>
                </c:pt>
                <c:pt idx="2">
                  <c:v>25.418333333333333</c:v>
                </c:pt>
                <c:pt idx="3">
                  <c:v>25.427499999999998</c:v>
                </c:pt>
                <c:pt idx="4">
                  <c:v>25.436666666666664</c:v>
                </c:pt>
                <c:pt idx="5">
                  <c:v>25.445833333333333</c:v>
                </c:pt>
                <c:pt idx="6">
                  <c:v>25.454999999999998</c:v>
                </c:pt>
                <c:pt idx="7">
                  <c:v>25.464166666666664</c:v>
                </c:pt>
                <c:pt idx="8">
                  <c:v>25.473333333333333</c:v>
                </c:pt>
                <c:pt idx="9">
                  <c:v>25.482499999999998</c:v>
                </c:pt>
                <c:pt idx="10">
                  <c:v>25.491666666666664</c:v>
                </c:pt>
                <c:pt idx="11">
                  <c:v>25.500833333333333</c:v>
                </c:pt>
                <c:pt idx="12">
                  <c:v>25.509999999999998</c:v>
                </c:pt>
                <c:pt idx="13">
                  <c:v>25.519166666666667</c:v>
                </c:pt>
                <c:pt idx="14">
                  <c:v>25.528333333333332</c:v>
                </c:pt>
                <c:pt idx="15">
                  <c:v>25.537499999999998</c:v>
                </c:pt>
                <c:pt idx="16">
                  <c:v>25.546666666666667</c:v>
                </c:pt>
                <c:pt idx="17">
                  <c:v>25.555833333333332</c:v>
                </c:pt>
                <c:pt idx="18">
                  <c:v>25.564999999999998</c:v>
                </c:pt>
                <c:pt idx="19">
                  <c:v>25.574166666666667</c:v>
                </c:pt>
                <c:pt idx="20">
                  <c:v>25.583333333333332</c:v>
                </c:pt>
                <c:pt idx="21">
                  <c:v>25.601666666666667</c:v>
                </c:pt>
                <c:pt idx="22">
                  <c:v>25.619999999999997</c:v>
                </c:pt>
                <c:pt idx="23">
                  <c:v>25.638333333333332</c:v>
                </c:pt>
                <c:pt idx="24">
                  <c:v>25.656666666666666</c:v>
                </c:pt>
                <c:pt idx="25">
                  <c:v>25.674999999999997</c:v>
                </c:pt>
                <c:pt idx="26">
                  <c:v>25.693333333333332</c:v>
                </c:pt>
                <c:pt idx="27">
                  <c:v>25.711666666666666</c:v>
                </c:pt>
                <c:pt idx="28">
                  <c:v>25.729999999999997</c:v>
                </c:pt>
                <c:pt idx="29">
                  <c:v>25.748333333333331</c:v>
                </c:pt>
                <c:pt idx="30">
                  <c:v>25.766666666666666</c:v>
                </c:pt>
                <c:pt idx="31">
                  <c:v>25.785</c:v>
                </c:pt>
                <c:pt idx="32">
                  <c:v>25.803333333333331</c:v>
                </c:pt>
                <c:pt idx="33">
                  <c:v>25.821666666666665</c:v>
                </c:pt>
                <c:pt idx="34">
                  <c:v>25.84</c:v>
                </c:pt>
                <c:pt idx="35">
                  <c:v>25.858333333333331</c:v>
                </c:pt>
                <c:pt idx="36">
                  <c:v>25.876666666666665</c:v>
                </c:pt>
                <c:pt idx="37">
                  <c:v>25.895</c:v>
                </c:pt>
                <c:pt idx="38">
                  <c:v>25.91333333333333</c:v>
                </c:pt>
                <c:pt idx="39">
                  <c:v>25.931666666666665</c:v>
                </c:pt>
                <c:pt idx="40">
                  <c:v>25.95</c:v>
                </c:pt>
                <c:pt idx="41">
                  <c:v>25.979499999999998</c:v>
                </c:pt>
                <c:pt idx="42">
                  <c:v>26.009</c:v>
                </c:pt>
                <c:pt idx="43">
                  <c:v>26.038499999999999</c:v>
                </c:pt>
                <c:pt idx="44">
                  <c:v>26.067999999999998</c:v>
                </c:pt>
                <c:pt idx="45">
                  <c:v>26.0975</c:v>
                </c:pt>
                <c:pt idx="46">
                  <c:v>26.126999999999999</c:v>
                </c:pt>
                <c:pt idx="47">
                  <c:v>26.156499999999998</c:v>
                </c:pt>
                <c:pt idx="48">
                  <c:v>26.186</c:v>
                </c:pt>
                <c:pt idx="49">
                  <c:v>26.215499999999999</c:v>
                </c:pt>
                <c:pt idx="50">
                  <c:v>26.244999999999997</c:v>
                </c:pt>
                <c:pt idx="51">
                  <c:v>26.2745</c:v>
                </c:pt>
                <c:pt idx="52">
                  <c:v>26.303999999999998</c:v>
                </c:pt>
                <c:pt idx="53">
                  <c:v>26.333499999999997</c:v>
                </c:pt>
                <c:pt idx="54">
                  <c:v>26.363</c:v>
                </c:pt>
                <c:pt idx="55">
                  <c:v>26.392499999999998</c:v>
                </c:pt>
                <c:pt idx="56">
                  <c:v>26.421999999999997</c:v>
                </c:pt>
                <c:pt idx="57">
                  <c:v>26.451499999999999</c:v>
                </c:pt>
                <c:pt idx="58">
                  <c:v>26.480999999999998</c:v>
                </c:pt>
                <c:pt idx="59">
                  <c:v>26.510499999999997</c:v>
                </c:pt>
                <c:pt idx="60">
                  <c:v>26.54</c:v>
                </c:pt>
                <c:pt idx="61">
                  <c:v>26.575499999999998</c:v>
                </c:pt>
                <c:pt idx="62">
                  <c:v>26.610999999999997</c:v>
                </c:pt>
                <c:pt idx="63">
                  <c:v>26.6465</c:v>
                </c:pt>
                <c:pt idx="64">
                  <c:v>26.681999999999999</c:v>
                </c:pt>
                <c:pt idx="65">
                  <c:v>26.717499999999998</c:v>
                </c:pt>
                <c:pt idx="66">
                  <c:v>26.753</c:v>
                </c:pt>
                <c:pt idx="67">
                  <c:v>26.788499999999999</c:v>
                </c:pt>
                <c:pt idx="68">
                  <c:v>26.823999999999998</c:v>
                </c:pt>
                <c:pt idx="69">
                  <c:v>26.859500000000001</c:v>
                </c:pt>
                <c:pt idx="70">
                  <c:v>26.895</c:v>
                </c:pt>
                <c:pt idx="71">
                  <c:v>26.930499999999999</c:v>
                </c:pt>
                <c:pt idx="72">
                  <c:v>26.966000000000001</c:v>
                </c:pt>
                <c:pt idx="73">
                  <c:v>27.0015</c:v>
                </c:pt>
                <c:pt idx="74">
                  <c:v>27.036999999999999</c:v>
                </c:pt>
                <c:pt idx="75">
                  <c:v>27.072499999999998</c:v>
                </c:pt>
                <c:pt idx="76">
                  <c:v>27.108000000000001</c:v>
                </c:pt>
                <c:pt idx="77">
                  <c:v>27.1435</c:v>
                </c:pt>
                <c:pt idx="78">
                  <c:v>27.178999999999998</c:v>
                </c:pt>
                <c:pt idx="79">
                  <c:v>27.214500000000001</c:v>
                </c:pt>
                <c:pt idx="80">
                  <c:v>27.25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25.409666666666666</c:v>
                </c:pt>
                <c:pt idx="2">
                  <c:v>25.419333333333331</c:v>
                </c:pt>
                <c:pt idx="3">
                  <c:v>25.428999999999998</c:v>
                </c:pt>
                <c:pt idx="4">
                  <c:v>25.438666666666666</c:v>
                </c:pt>
                <c:pt idx="5">
                  <c:v>25.448333333333331</c:v>
                </c:pt>
                <c:pt idx="6">
                  <c:v>25.457999999999998</c:v>
                </c:pt>
                <c:pt idx="7">
                  <c:v>25.467666666666666</c:v>
                </c:pt>
                <c:pt idx="8">
                  <c:v>25.477333333333331</c:v>
                </c:pt>
                <c:pt idx="9">
                  <c:v>25.486999999999998</c:v>
                </c:pt>
                <c:pt idx="10">
                  <c:v>25.496666666666666</c:v>
                </c:pt>
                <c:pt idx="11">
                  <c:v>25.50633333333333</c:v>
                </c:pt>
                <c:pt idx="12">
                  <c:v>25.515999999999998</c:v>
                </c:pt>
                <c:pt idx="13">
                  <c:v>25.525666666666666</c:v>
                </c:pt>
                <c:pt idx="14">
                  <c:v>25.53533333333333</c:v>
                </c:pt>
                <c:pt idx="15">
                  <c:v>25.544999999999998</c:v>
                </c:pt>
                <c:pt idx="16">
                  <c:v>25.554666666666666</c:v>
                </c:pt>
                <c:pt idx="17">
                  <c:v>25.56433333333333</c:v>
                </c:pt>
                <c:pt idx="18">
                  <c:v>25.573999999999998</c:v>
                </c:pt>
                <c:pt idx="19">
                  <c:v>25.583666666666666</c:v>
                </c:pt>
                <c:pt idx="20">
                  <c:v>25.59333333333333</c:v>
                </c:pt>
                <c:pt idx="21">
                  <c:v>25.612666666666666</c:v>
                </c:pt>
                <c:pt idx="22">
                  <c:v>25.631999999999998</c:v>
                </c:pt>
                <c:pt idx="23">
                  <c:v>25.651333333333334</c:v>
                </c:pt>
                <c:pt idx="24">
                  <c:v>25.670666666666666</c:v>
                </c:pt>
                <c:pt idx="25">
                  <c:v>25.689999999999998</c:v>
                </c:pt>
                <c:pt idx="26">
                  <c:v>25.709333333333333</c:v>
                </c:pt>
                <c:pt idx="27">
                  <c:v>25.728666666666665</c:v>
                </c:pt>
                <c:pt idx="28">
                  <c:v>25.747999999999998</c:v>
                </c:pt>
                <c:pt idx="29">
                  <c:v>25.767333333333333</c:v>
                </c:pt>
                <c:pt idx="30">
                  <c:v>25.786666666666665</c:v>
                </c:pt>
                <c:pt idx="31">
                  <c:v>25.805999999999997</c:v>
                </c:pt>
                <c:pt idx="32">
                  <c:v>25.825333333333333</c:v>
                </c:pt>
                <c:pt idx="33">
                  <c:v>25.844666666666665</c:v>
                </c:pt>
                <c:pt idx="34">
                  <c:v>25.863999999999997</c:v>
                </c:pt>
                <c:pt idx="35">
                  <c:v>25.883333333333333</c:v>
                </c:pt>
                <c:pt idx="36">
                  <c:v>25.902666666666665</c:v>
                </c:pt>
                <c:pt idx="37">
                  <c:v>25.921999999999997</c:v>
                </c:pt>
                <c:pt idx="38">
                  <c:v>25.941333333333333</c:v>
                </c:pt>
                <c:pt idx="39">
                  <c:v>25.960666666666665</c:v>
                </c:pt>
                <c:pt idx="40">
                  <c:v>25.979999999999997</c:v>
                </c:pt>
                <c:pt idx="41">
                  <c:v>26</c:v>
                </c:pt>
                <c:pt idx="42">
                  <c:v>26.02</c:v>
                </c:pt>
                <c:pt idx="43">
                  <c:v>26.04</c:v>
                </c:pt>
                <c:pt idx="44">
                  <c:v>26.06</c:v>
                </c:pt>
                <c:pt idx="45">
                  <c:v>26.08</c:v>
                </c:pt>
                <c:pt idx="46">
                  <c:v>26.099999999999998</c:v>
                </c:pt>
                <c:pt idx="47">
                  <c:v>26.119999999999997</c:v>
                </c:pt>
                <c:pt idx="48">
                  <c:v>26.139999999999997</c:v>
                </c:pt>
                <c:pt idx="49">
                  <c:v>26.16</c:v>
                </c:pt>
                <c:pt idx="50">
                  <c:v>26.18</c:v>
                </c:pt>
                <c:pt idx="51">
                  <c:v>26.2</c:v>
                </c:pt>
                <c:pt idx="52">
                  <c:v>26.22</c:v>
                </c:pt>
                <c:pt idx="53">
                  <c:v>26.24</c:v>
                </c:pt>
                <c:pt idx="54">
                  <c:v>26.259999999999998</c:v>
                </c:pt>
                <c:pt idx="55">
                  <c:v>26.279999999999998</c:v>
                </c:pt>
                <c:pt idx="56">
                  <c:v>26.299999999999997</c:v>
                </c:pt>
                <c:pt idx="57">
                  <c:v>26.32</c:v>
                </c:pt>
                <c:pt idx="58">
                  <c:v>26.34</c:v>
                </c:pt>
                <c:pt idx="59">
                  <c:v>26.36</c:v>
                </c:pt>
                <c:pt idx="60">
                  <c:v>26.38</c:v>
                </c:pt>
                <c:pt idx="61">
                  <c:v>26.398999999999997</c:v>
                </c:pt>
                <c:pt idx="62">
                  <c:v>26.417999999999999</c:v>
                </c:pt>
                <c:pt idx="63">
                  <c:v>26.436999999999998</c:v>
                </c:pt>
                <c:pt idx="64">
                  <c:v>26.456</c:v>
                </c:pt>
                <c:pt idx="65">
                  <c:v>26.474999999999998</c:v>
                </c:pt>
                <c:pt idx="66">
                  <c:v>26.494</c:v>
                </c:pt>
                <c:pt idx="67">
                  <c:v>26.512999999999998</c:v>
                </c:pt>
                <c:pt idx="68">
                  <c:v>26.531999999999996</c:v>
                </c:pt>
                <c:pt idx="69">
                  <c:v>26.550999999999998</c:v>
                </c:pt>
                <c:pt idx="70">
                  <c:v>26.569999999999997</c:v>
                </c:pt>
                <c:pt idx="71">
                  <c:v>26.588999999999999</c:v>
                </c:pt>
                <c:pt idx="72">
                  <c:v>26.607999999999997</c:v>
                </c:pt>
                <c:pt idx="73">
                  <c:v>26.626999999999999</c:v>
                </c:pt>
                <c:pt idx="74">
                  <c:v>26.645999999999997</c:v>
                </c:pt>
                <c:pt idx="75">
                  <c:v>26.664999999999999</c:v>
                </c:pt>
                <c:pt idx="76">
                  <c:v>26.683999999999997</c:v>
                </c:pt>
                <c:pt idx="77">
                  <c:v>26.702999999999996</c:v>
                </c:pt>
                <c:pt idx="78">
                  <c:v>26.721999999999998</c:v>
                </c:pt>
                <c:pt idx="79">
                  <c:v>26.740999999999996</c:v>
                </c:pt>
                <c:pt idx="80">
                  <c:v>26.759999999999998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62048"/>
        <c:axId val="158963968"/>
      </c:scatterChart>
      <c:valAx>
        <c:axId val="1589620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8963968"/>
        <c:crosses val="autoZero"/>
        <c:crossBetween val="midCat"/>
      </c:valAx>
      <c:valAx>
        <c:axId val="1589639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896204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9.1666666666666667E-3</c:v>
                </c:pt>
                <c:pt idx="2">
                  <c:v>1.8333333333333333E-2</c:v>
                </c:pt>
                <c:pt idx="3">
                  <c:v>2.75E-2</c:v>
                </c:pt>
                <c:pt idx="4">
                  <c:v>3.6666666666666667E-2</c:v>
                </c:pt>
                <c:pt idx="5">
                  <c:v>4.5833333333333337E-2</c:v>
                </c:pt>
                <c:pt idx="6">
                  <c:v>5.5000000000000007E-2</c:v>
                </c:pt>
                <c:pt idx="7">
                  <c:v>6.4166666666666677E-2</c:v>
                </c:pt>
                <c:pt idx="8">
                  <c:v>7.3333333333333348E-2</c:v>
                </c:pt>
                <c:pt idx="9">
                  <c:v>8.2500000000000018E-2</c:v>
                </c:pt>
                <c:pt idx="10">
                  <c:v>9.1666666666666688E-2</c:v>
                </c:pt>
                <c:pt idx="11">
                  <c:v>0.10083333333333336</c:v>
                </c:pt>
                <c:pt idx="12">
                  <c:v>0.11000000000000003</c:v>
                </c:pt>
                <c:pt idx="13">
                  <c:v>0.1191666666666667</c:v>
                </c:pt>
                <c:pt idx="14">
                  <c:v>0.12833333333333335</c:v>
                </c:pt>
                <c:pt idx="15">
                  <c:v>0.13750000000000001</c:v>
                </c:pt>
                <c:pt idx="16">
                  <c:v>0.14666666666666667</c:v>
                </c:pt>
                <c:pt idx="17">
                  <c:v>0.15583333333333332</c:v>
                </c:pt>
                <c:pt idx="18">
                  <c:v>0.16499999999999998</c:v>
                </c:pt>
                <c:pt idx="19">
                  <c:v>0.17416666666666664</c:v>
                </c:pt>
                <c:pt idx="20">
                  <c:v>0.18333333333333335</c:v>
                </c:pt>
                <c:pt idx="21">
                  <c:v>0.20166666666666669</c:v>
                </c:pt>
                <c:pt idx="22">
                  <c:v>0.22000000000000003</c:v>
                </c:pt>
                <c:pt idx="23">
                  <c:v>0.23833333333333337</c:v>
                </c:pt>
                <c:pt idx="24">
                  <c:v>0.25666666666666671</c:v>
                </c:pt>
                <c:pt idx="25">
                  <c:v>0.27500000000000002</c:v>
                </c:pt>
                <c:pt idx="26">
                  <c:v>0.29333333333333333</c:v>
                </c:pt>
                <c:pt idx="27">
                  <c:v>0.31166666666666665</c:v>
                </c:pt>
                <c:pt idx="28">
                  <c:v>0.32999999999999996</c:v>
                </c:pt>
                <c:pt idx="29">
                  <c:v>0.34833333333333327</c:v>
                </c:pt>
                <c:pt idx="30">
                  <c:v>0.36666666666666659</c:v>
                </c:pt>
                <c:pt idx="31">
                  <c:v>0.3849999999999999</c:v>
                </c:pt>
                <c:pt idx="32">
                  <c:v>0.40333333333333321</c:v>
                </c:pt>
                <c:pt idx="33">
                  <c:v>0.42166666666666652</c:v>
                </c:pt>
                <c:pt idx="34">
                  <c:v>0.43999999999999984</c:v>
                </c:pt>
                <c:pt idx="35">
                  <c:v>0.45833333333333315</c:v>
                </c:pt>
                <c:pt idx="36">
                  <c:v>0.47666666666666646</c:v>
                </c:pt>
                <c:pt idx="37">
                  <c:v>0.49499999999999977</c:v>
                </c:pt>
                <c:pt idx="38">
                  <c:v>0.51333333333333309</c:v>
                </c:pt>
                <c:pt idx="39">
                  <c:v>0.5316666666666664</c:v>
                </c:pt>
                <c:pt idx="40">
                  <c:v>0.55000000000000004</c:v>
                </c:pt>
                <c:pt idx="41">
                  <c:v>0.57950000000000002</c:v>
                </c:pt>
                <c:pt idx="42">
                  <c:v>0.60899999999999999</c:v>
                </c:pt>
                <c:pt idx="43">
                  <c:v>0.63849999999999996</c:v>
                </c:pt>
                <c:pt idx="44">
                  <c:v>0.66799999999999993</c:v>
                </c:pt>
                <c:pt idx="45">
                  <c:v>0.6974999999999999</c:v>
                </c:pt>
                <c:pt idx="46">
                  <c:v>0.72699999999999987</c:v>
                </c:pt>
                <c:pt idx="47">
                  <c:v>0.75649999999999984</c:v>
                </c:pt>
                <c:pt idx="48">
                  <c:v>0.78599999999999981</c:v>
                </c:pt>
                <c:pt idx="49">
                  <c:v>0.81549999999999978</c:v>
                </c:pt>
                <c:pt idx="50">
                  <c:v>0.84499999999999975</c:v>
                </c:pt>
                <c:pt idx="51">
                  <c:v>0.87449999999999972</c:v>
                </c:pt>
                <c:pt idx="52">
                  <c:v>0.90399999999999969</c:v>
                </c:pt>
                <c:pt idx="53">
                  <c:v>0.93349999999999966</c:v>
                </c:pt>
                <c:pt idx="54">
                  <c:v>0.96299999999999963</c:v>
                </c:pt>
                <c:pt idx="55">
                  <c:v>0.9924999999999996</c:v>
                </c:pt>
                <c:pt idx="56">
                  <c:v>1.0219999999999996</c:v>
                </c:pt>
                <c:pt idx="57">
                  <c:v>1.0514999999999997</c:v>
                </c:pt>
                <c:pt idx="58">
                  <c:v>1.0809999999999997</c:v>
                </c:pt>
                <c:pt idx="59">
                  <c:v>1.1104999999999998</c:v>
                </c:pt>
                <c:pt idx="60">
                  <c:v>1.1399999999999999</c:v>
                </c:pt>
                <c:pt idx="61">
                  <c:v>1.1755</c:v>
                </c:pt>
                <c:pt idx="62">
                  <c:v>1.2110000000000001</c:v>
                </c:pt>
                <c:pt idx="63">
                  <c:v>1.2465000000000002</c:v>
                </c:pt>
                <c:pt idx="64">
                  <c:v>1.2820000000000003</c:v>
                </c:pt>
                <c:pt idx="65">
                  <c:v>1.3175000000000003</c:v>
                </c:pt>
                <c:pt idx="66">
                  <c:v>1.3530000000000004</c:v>
                </c:pt>
                <c:pt idx="67">
                  <c:v>1.3885000000000005</c:v>
                </c:pt>
                <c:pt idx="68">
                  <c:v>1.4240000000000006</c:v>
                </c:pt>
                <c:pt idx="69">
                  <c:v>1.4595000000000007</c:v>
                </c:pt>
                <c:pt idx="70">
                  <c:v>1.4950000000000008</c:v>
                </c:pt>
                <c:pt idx="71">
                  <c:v>1.5305000000000009</c:v>
                </c:pt>
                <c:pt idx="72">
                  <c:v>1.5660000000000009</c:v>
                </c:pt>
                <c:pt idx="73">
                  <c:v>1.601500000000001</c:v>
                </c:pt>
                <c:pt idx="74">
                  <c:v>1.6370000000000011</c:v>
                </c:pt>
                <c:pt idx="75">
                  <c:v>1.6725000000000012</c:v>
                </c:pt>
                <c:pt idx="76">
                  <c:v>1.7080000000000013</c:v>
                </c:pt>
                <c:pt idx="77">
                  <c:v>1.7435000000000014</c:v>
                </c:pt>
                <c:pt idx="78">
                  <c:v>1.7790000000000015</c:v>
                </c:pt>
                <c:pt idx="79">
                  <c:v>1.8145000000000016</c:v>
                </c:pt>
                <c:pt idx="80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9.6666666666666672E-3</c:v>
                </c:pt>
                <c:pt idx="2">
                  <c:v>1.9333333333333334E-2</c:v>
                </c:pt>
                <c:pt idx="3">
                  <c:v>2.9000000000000001E-2</c:v>
                </c:pt>
                <c:pt idx="4">
                  <c:v>3.8666666666666669E-2</c:v>
                </c:pt>
                <c:pt idx="5">
                  <c:v>4.8333333333333339E-2</c:v>
                </c:pt>
                <c:pt idx="6">
                  <c:v>5.800000000000001E-2</c:v>
                </c:pt>
                <c:pt idx="7">
                  <c:v>6.7666666666666681E-2</c:v>
                </c:pt>
                <c:pt idx="8">
                  <c:v>7.7333333333333351E-2</c:v>
                </c:pt>
                <c:pt idx="9">
                  <c:v>8.7000000000000022E-2</c:v>
                </c:pt>
                <c:pt idx="10">
                  <c:v>9.6666666666666692E-2</c:v>
                </c:pt>
                <c:pt idx="11">
                  <c:v>0.10633333333333336</c:v>
                </c:pt>
                <c:pt idx="12">
                  <c:v>0.11600000000000003</c:v>
                </c:pt>
                <c:pt idx="13">
                  <c:v>0.1256666666666667</c:v>
                </c:pt>
                <c:pt idx="14">
                  <c:v>0.13533333333333336</c:v>
                </c:pt>
                <c:pt idx="15">
                  <c:v>0.14500000000000002</c:v>
                </c:pt>
                <c:pt idx="16">
                  <c:v>0.15466666666666667</c:v>
                </c:pt>
                <c:pt idx="17">
                  <c:v>0.16433333333333333</c:v>
                </c:pt>
                <c:pt idx="18">
                  <c:v>0.17399999999999999</c:v>
                </c:pt>
                <c:pt idx="19">
                  <c:v>0.18366666666666664</c:v>
                </c:pt>
                <c:pt idx="20">
                  <c:v>0.19333333333333333</c:v>
                </c:pt>
                <c:pt idx="21">
                  <c:v>0.21266666666666667</c:v>
                </c:pt>
                <c:pt idx="22">
                  <c:v>0.23200000000000001</c:v>
                </c:pt>
                <c:pt idx="23">
                  <c:v>0.25133333333333335</c:v>
                </c:pt>
                <c:pt idx="24">
                  <c:v>0.27066666666666667</c:v>
                </c:pt>
                <c:pt idx="25">
                  <c:v>0.28999999999999998</c:v>
                </c:pt>
                <c:pt idx="26">
                  <c:v>0.30933333333333329</c:v>
                </c:pt>
                <c:pt idx="27">
                  <c:v>0.32866666666666661</c:v>
                </c:pt>
                <c:pt idx="28">
                  <c:v>0.34799999999999992</c:v>
                </c:pt>
                <c:pt idx="29">
                  <c:v>0.36733333333333323</c:v>
                </c:pt>
                <c:pt idx="30">
                  <c:v>0.38666666666666655</c:v>
                </c:pt>
                <c:pt idx="31">
                  <c:v>0.40599999999999986</c:v>
                </c:pt>
                <c:pt idx="32">
                  <c:v>0.42533333333333317</c:v>
                </c:pt>
                <c:pt idx="33">
                  <c:v>0.44466666666666649</c:v>
                </c:pt>
                <c:pt idx="34">
                  <c:v>0.4639999999999998</c:v>
                </c:pt>
                <c:pt idx="35">
                  <c:v>0.48333333333333311</c:v>
                </c:pt>
                <c:pt idx="36">
                  <c:v>0.50266666666666648</c:v>
                </c:pt>
                <c:pt idx="37">
                  <c:v>0.5219999999999998</c:v>
                </c:pt>
                <c:pt idx="38">
                  <c:v>0.54133333333333311</c:v>
                </c:pt>
                <c:pt idx="39">
                  <c:v>0.56066666666666642</c:v>
                </c:pt>
                <c:pt idx="40">
                  <c:v>0.57999999999999996</c:v>
                </c:pt>
                <c:pt idx="41">
                  <c:v>0.6</c:v>
                </c:pt>
                <c:pt idx="42">
                  <c:v>0.62</c:v>
                </c:pt>
                <c:pt idx="43">
                  <c:v>0.64</c:v>
                </c:pt>
                <c:pt idx="44">
                  <c:v>0.66</c:v>
                </c:pt>
                <c:pt idx="45">
                  <c:v>0.68</c:v>
                </c:pt>
                <c:pt idx="46">
                  <c:v>0.70000000000000007</c:v>
                </c:pt>
                <c:pt idx="47">
                  <c:v>0.72000000000000008</c:v>
                </c:pt>
                <c:pt idx="48">
                  <c:v>0.7400000000000001</c:v>
                </c:pt>
                <c:pt idx="49">
                  <c:v>0.76000000000000012</c:v>
                </c:pt>
                <c:pt idx="50">
                  <c:v>0.78000000000000014</c:v>
                </c:pt>
                <c:pt idx="51">
                  <c:v>0.80000000000000016</c:v>
                </c:pt>
                <c:pt idx="52">
                  <c:v>0.82000000000000017</c:v>
                </c:pt>
                <c:pt idx="53">
                  <c:v>0.84000000000000019</c:v>
                </c:pt>
                <c:pt idx="54">
                  <c:v>0.86000000000000021</c:v>
                </c:pt>
                <c:pt idx="55">
                  <c:v>0.88000000000000023</c:v>
                </c:pt>
                <c:pt idx="56">
                  <c:v>0.90000000000000024</c:v>
                </c:pt>
                <c:pt idx="57">
                  <c:v>0.92000000000000026</c:v>
                </c:pt>
                <c:pt idx="58">
                  <c:v>0.94000000000000028</c:v>
                </c:pt>
                <c:pt idx="59">
                  <c:v>0.9600000000000003</c:v>
                </c:pt>
                <c:pt idx="60">
                  <c:v>0.98</c:v>
                </c:pt>
                <c:pt idx="61">
                  <c:v>0.999</c:v>
                </c:pt>
                <c:pt idx="62">
                  <c:v>1.018</c:v>
                </c:pt>
                <c:pt idx="63">
                  <c:v>1.0369999999999999</c:v>
                </c:pt>
                <c:pt idx="64">
                  <c:v>1.0559999999999998</c:v>
                </c:pt>
                <c:pt idx="65">
                  <c:v>1.0749999999999997</c:v>
                </c:pt>
                <c:pt idx="66">
                  <c:v>1.0939999999999996</c:v>
                </c:pt>
                <c:pt idx="67">
                  <c:v>1.1129999999999995</c:v>
                </c:pt>
                <c:pt idx="68">
                  <c:v>1.1319999999999995</c:v>
                </c:pt>
                <c:pt idx="69">
                  <c:v>1.1509999999999994</c:v>
                </c:pt>
                <c:pt idx="70">
                  <c:v>1.1699999999999993</c:v>
                </c:pt>
                <c:pt idx="71">
                  <c:v>1.1889999999999992</c:v>
                </c:pt>
                <c:pt idx="72">
                  <c:v>1.2079999999999991</c:v>
                </c:pt>
                <c:pt idx="73">
                  <c:v>1.226999999999999</c:v>
                </c:pt>
                <c:pt idx="74">
                  <c:v>1.2459999999999989</c:v>
                </c:pt>
                <c:pt idx="75">
                  <c:v>1.2649999999999988</c:v>
                </c:pt>
                <c:pt idx="76">
                  <c:v>1.2839999999999987</c:v>
                </c:pt>
                <c:pt idx="77">
                  <c:v>1.3029999999999986</c:v>
                </c:pt>
                <c:pt idx="78">
                  <c:v>1.3219999999999985</c:v>
                </c:pt>
                <c:pt idx="79">
                  <c:v>1.3409999999999984</c:v>
                </c:pt>
                <c:pt idx="80">
                  <c:v>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8896"/>
        <c:axId val="159410816"/>
      </c:scatterChart>
      <c:valAx>
        <c:axId val="1594088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59410816"/>
        <c:crosses val="autoZero"/>
        <c:crossBetween val="midCat"/>
      </c:valAx>
      <c:valAx>
        <c:axId val="159410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59408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73440"/>
        <c:axId val="160179712"/>
      </c:scatterChart>
      <c:valAx>
        <c:axId val="1601734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0179712"/>
        <c:crosses val="autoZero"/>
        <c:crossBetween val="midCat"/>
      </c:valAx>
      <c:valAx>
        <c:axId val="160179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01734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03136"/>
        <c:axId val="160205056"/>
      </c:scatterChart>
      <c:valAx>
        <c:axId val="1602031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0205056"/>
        <c:crosses val="autoZero"/>
        <c:crossBetween val="midCat"/>
      </c:valAx>
      <c:valAx>
        <c:axId val="1602050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020313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094144"/>
        <c:axId val="165096064"/>
      </c:scatterChart>
      <c:valAx>
        <c:axId val="1650941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096064"/>
        <c:crosses val="autoZero"/>
        <c:crossBetween val="midCat"/>
      </c:valAx>
      <c:valAx>
        <c:axId val="165096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094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05024"/>
        <c:axId val="165107200"/>
      </c:scatterChart>
      <c:valAx>
        <c:axId val="1651050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107200"/>
        <c:crosses val="autoZero"/>
        <c:crossBetween val="midCat"/>
      </c:valAx>
      <c:valAx>
        <c:axId val="165107200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65105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1.9</c:v>
                </c:pt>
                <c:pt idx="4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67168"/>
        <c:axId val="165373440"/>
      </c:scatterChart>
      <c:valAx>
        <c:axId val="1653671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373440"/>
        <c:crosses val="autoZero"/>
        <c:crossBetween val="midCat"/>
      </c:valAx>
      <c:valAx>
        <c:axId val="16537344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53671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>
                  <c:v>1</c:v>
                </c:pt>
                <c:pt idx="4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 formatCode="General">
                  <c:v>0.8</c:v>
                </c:pt>
                <c:pt idx="4">
                  <c:v>1.1000000000000001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86496"/>
        <c:axId val="165388672"/>
      </c:scatterChart>
      <c:valAx>
        <c:axId val="1653864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388672"/>
        <c:crosses val="autoZero"/>
        <c:crossBetween val="midCat"/>
      </c:valAx>
      <c:valAx>
        <c:axId val="165388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3864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23.055</c:v>
                </c:pt>
                <c:pt idx="42">
                  <c:v>23.11</c:v>
                </c:pt>
                <c:pt idx="43">
                  <c:v>23.164999999999999</c:v>
                </c:pt>
                <c:pt idx="44">
                  <c:v>23.22</c:v>
                </c:pt>
                <c:pt idx="45">
                  <c:v>23.274999999999999</c:v>
                </c:pt>
                <c:pt idx="46">
                  <c:v>23.33</c:v>
                </c:pt>
                <c:pt idx="47">
                  <c:v>23.384999999999998</c:v>
                </c:pt>
                <c:pt idx="48">
                  <c:v>23.439999999999998</c:v>
                </c:pt>
                <c:pt idx="49">
                  <c:v>23.494999999999997</c:v>
                </c:pt>
                <c:pt idx="50">
                  <c:v>23.549999999999997</c:v>
                </c:pt>
                <c:pt idx="51">
                  <c:v>23.604999999999997</c:v>
                </c:pt>
                <c:pt idx="52">
                  <c:v>23.66</c:v>
                </c:pt>
                <c:pt idx="53">
                  <c:v>23.715</c:v>
                </c:pt>
                <c:pt idx="54">
                  <c:v>23.77</c:v>
                </c:pt>
                <c:pt idx="55">
                  <c:v>23.824999999999999</c:v>
                </c:pt>
                <c:pt idx="56">
                  <c:v>23.88</c:v>
                </c:pt>
                <c:pt idx="57">
                  <c:v>23.934999999999999</c:v>
                </c:pt>
                <c:pt idx="58">
                  <c:v>23.99</c:v>
                </c:pt>
                <c:pt idx="59">
                  <c:v>24.044999999999998</c:v>
                </c:pt>
                <c:pt idx="60">
                  <c:v>24.099999999999998</c:v>
                </c:pt>
                <c:pt idx="61">
                  <c:v>24.134999999999998</c:v>
                </c:pt>
                <c:pt idx="62">
                  <c:v>24.169999999999998</c:v>
                </c:pt>
                <c:pt idx="63">
                  <c:v>24.204999999999998</c:v>
                </c:pt>
                <c:pt idx="64">
                  <c:v>24.24</c:v>
                </c:pt>
                <c:pt idx="65">
                  <c:v>24.274999999999999</c:v>
                </c:pt>
                <c:pt idx="66">
                  <c:v>24.31</c:v>
                </c:pt>
                <c:pt idx="67">
                  <c:v>24.344999999999999</c:v>
                </c:pt>
                <c:pt idx="68">
                  <c:v>24.38</c:v>
                </c:pt>
                <c:pt idx="69">
                  <c:v>24.414999999999999</c:v>
                </c:pt>
                <c:pt idx="70">
                  <c:v>24.45</c:v>
                </c:pt>
                <c:pt idx="71">
                  <c:v>24.484999999999999</c:v>
                </c:pt>
                <c:pt idx="72">
                  <c:v>24.52</c:v>
                </c:pt>
                <c:pt idx="73">
                  <c:v>24.555</c:v>
                </c:pt>
                <c:pt idx="74">
                  <c:v>24.59</c:v>
                </c:pt>
                <c:pt idx="75">
                  <c:v>24.625</c:v>
                </c:pt>
                <c:pt idx="76">
                  <c:v>24.66</c:v>
                </c:pt>
                <c:pt idx="77">
                  <c:v>24.695</c:v>
                </c:pt>
                <c:pt idx="78">
                  <c:v>24.73</c:v>
                </c:pt>
                <c:pt idx="79">
                  <c:v>24.765000000000001</c:v>
                </c:pt>
                <c:pt idx="80">
                  <c:v>24.8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23.035</c:v>
                </c:pt>
                <c:pt idx="42">
                  <c:v>23.07</c:v>
                </c:pt>
                <c:pt idx="43">
                  <c:v>23.105</c:v>
                </c:pt>
                <c:pt idx="44">
                  <c:v>23.14</c:v>
                </c:pt>
                <c:pt idx="45">
                  <c:v>23.175000000000001</c:v>
                </c:pt>
                <c:pt idx="46">
                  <c:v>23.21</c:v>
                </c:pt>
                <c:pt idx="47">
                  <c:v>23.245000000000001</c:v>
                </c:pt>
                <c:pt idx="48">
                  <c:v>23.28</c:v>
                </c:pt>
                <c:pt idx="49">
                  <c:v>23.314999999999998</c:v>
                </c:pt>
                <c:pt idx="50">
                  <c:v>23.349999999999998</c:v>
                </c:pt>
                <c:pt idx="51">
                  <c:v>23.384999999999998</c:v>
                </c:pt>
                <c:pt idx="52">
                  <c:v>23.419999999999998</c:v>
                </c:pt>
                <c:pt idx="53">
                  <c:v>23.454999999999998</c:v>
                </c:pt>
                <c:pt idx="54">
                  <c:v>23.49</c:v>
                </c:pt>
                <c:pt idx="55">
                  <c:v>23.524999999999999</c:v>
                </c:pt>
                <c:pt idx="56">
                  <c:v>23.56</c:v>
                </c:pt>
                <c:pt idx="57">
                  <c:v>23.594999999999999</c:v>
                </c:pt>
                <c:pt idx="58">
                  <c:v>23.63</c:v>
                </c:pt>
                <c:pt idx="59">
                  <c:v>23.664999999999999</c:v>
                </c:pt>
                <c:pt idx="60">
                  <c:v>23.7</c:v>
                </c:pt>
                <c:pt idx="61">
                  <c:v>23.72</c:v>
                </c:pt>
                <c:pt idx="62">
                  <c:v>23.74</c:v>
                </c:pt>
                <c:pt idx="63">
                  <c:v>23.759999999999998</c:v>
                </c:pt>
                <c:pt idx="64">
                  <c:v>23.78</c:v>
                </c:pt>
                <c:pt idx="65">
                  <c:v>23.8</c:v>
                </c:pt>
                <c:pt idx="66">
                  <c:v>23.82</c:v>
                </c:pt>
                <c:pt idx="67">
                  <c:v>23.84</c:v>
                </c:pt>
                <c:pt idx="68">
                  <c:v>23.86</c:v>
                </c:pt>
                <c:pt idx="69">
                  <c:v>23.88</c:v>
                </c:pt>
                <c:pt idx="70">
                  <c:v>23.9</c:v>
                </c:pt>
                <c:pt idx="71">
                  <c:v>23.919999999999998</c:v>
                </c:pt>
                <c:pt idx="72">
                  <c:v>23.939999999999998</c:v>
                </c:pt>
                <c:pt idx="73">
                  <c:v>23.96</c:v>
                </c:pt>
                <c:pt idx="74">
                  <c:v>23.98</c:v>
                </c:pt>
                <c:pt idx="75">
                  <c:v>24</c:v>
                </c:pt>
                <c:pt idx="76">
                  <c:v>24.02</c:v>
                </c:pt>
                <c:pt idx="77">
                  <c:v>24.04</c:v>
                </c:pt>
                <c:pt idx="78">
                  <c:v>24.06</c:v>
                </c:pt>
                <c:pt idx="79">
                  <c:v>24.08</c:v>
                </c:pt>
                <c:pt idx="80">
                  <c:v>24.099999999999998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11456"/>
        <c:axId val="165413632"/>
      </c:scatterChart>
      <c:valAx>
        <c:axId val="1654114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413632"/>
        <c:crosses val="autoZero"/>
        <c:crossBetween val="midCat"/>
      </c:valAx>
      <c:valAx>
        <c:axId val="1654136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41145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76.62809</c:v>
                </c:pt>
                <c:pt idx="42">
                  <c:v>76.650980000000004</c:v>
                </c:pt>
                <c:pt idx="43">
                  <c:v>76.673869999999994</c:v>
                </c:pt>
                <c:pt idx="44">
                  <c:v>76.696759999999998</c:v>
                </c:pt>
                <c:pt idx="45">
                  <c:v>76.719650000000001</c:v>
                </c:pt>
                <c:pt idx="46">
                  <c:v>76.742539999999991</c:v>
                </c:pt>
                <c:pt idx="47">
                  <c:v>76.765429999999995</c:v>
                </c:pt>
                <c:pt idx="48">
                  <c:v>76.788319999999999</c:v>
                </c:pt>
                <c:pt idx="49">
                  <c:v>76.811210000000003</c:v>
                </c:pt>
                <c:pt idx="50">
                  <c:v>76.834099999999992</c:v>
                </c:pt>
                <c:pt idx="51">
                  <c:v>76.856989999999996</c:v>
                </c:pt>
                <c:pt idx="52">
                  <c:v>76.87988</c:v>
                </c:pt>
                <c:pt idx="53">
                  <c:v>76.902770000000004</c:v>
                </c:pt>
                <c:pt idx="54">
                  <c:v>76.925659999999993</c:v>
                </c:pt>
                <c:pt idx="55">
                  <c:v>76.948549999999997</c:v>
                </c:pt>
                <c:pt idx="56">
                  <c:v>76.971440000000001</c:v>
                </c:pt>
                <c:pt idx="57">
                  <c:v>76.994329999999991</c:v>
                </c:pt>
                <c:pt idx="58">
                  <c:v>77.017219999999995</c:v>
                </c:pt>
                <c:pt idx="59">
                  <c:v>77.040109999999999</c:v>
                </c:pt>
                <c:pt idx="60">
                  <c:v>77.063000000000002</c:v>
                </c:pt>
                <c:pt idx="61">
                  <c:v>77.07826</c:v>
                </c:pt>
                <c:pt idx="62">
                  <c:v>77.093519999999998</c:v>
                </c:pt>
                <c:pt idx="63">
                  <c:v>77.108779999999996</c:v>
                </c:pt>
                <c:pt idx="64">
                  <c:v>77.124039999999994</c:v>
                </c:pt>
                <c:pt idx="65">
                  <c:v>77.139299999999992</c:v>
                </c:pt>
                <c:pt idx="66">
                  <c:v>77.154560000000004</c:v>
                </c:pt>
                <c:pt idx="67">
                  <c:v>77.169820000000001</c:v>
                </c:pt>
                <c:pt idx="68">
                  <c:v>77.185079999999999</c:v>
                </c:pt>
                <c:pt idx="69">
                  <c:v>77.200339999999997</c:v>
                </c:pt>
                <c:pt idx="70">
                  <c:v>77.215599999999995</c:v>
                </c:pt>
                <c:pt idx="71">
                  <c:v>77.230859999999993</c:v>
                </c:pt>
                <c:pt idx="72">
                  <c:v>77.246119999999991</c:v>
                </c:pt>
                <c:pt idx="73">
                  <c:v>77.261380000000003</c:v>
                </c:pt>
                <c:pt idx="74">
                  <c:v>77.27664</c:v>
                </c:pt>
                <c:pt idx="75">
                  <c:v>77.291899999999998</c:v>
                </c:pt>
                <c:pt idx="76">
                  <c:v>77.307159999999996</c:v>
                </c:pt>
                <c:pt idx="77">
                  <c:v>77.322419999999994</c:v>
                </c:pt>
                <c:pt idx="78">
                  <c:v>77.337679999999992</c:v>
                </c:pt>
                <c:pt idx="79">
                  <c:v>77.352940000000004</c:v>
                </c:pt>
                <c:pt idx="80">
                  <c:v>77.368200000000002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76.620459999999994</c:v>
                </c:pt>
                <c:pt idx="42">
                  <c:v>76.635719999999992</c:v>
                </c:pt>
                <c:pt idx="43">
                  <c:v>76.650980000000004</c:v>
                </c:pt>
                <c:pt idx="44">
                  <c:v>76.666240000000002</c:v>
                </c:pt>
                <c:pt idx="45">
                  <c:v>76.6815</c:v>
                </c:pt>
                <c:pt idx="46">
                  <c:v>76.696759999999998</c:v>
                </c:pt>
                <c:pt idx="47">
                  <c:v>76.712019999999995</c:v>
                </c:pt>
                <c:pt idx="48">
                  <c:v>76.727279999999993</c:v>
                </c:pt>
                <c:pt idx="49">
                  <c:v>76.742539999999991</c:v>
                </c:pt>
                <c:pt idx="50">
                  <c:v>76.757800000000003</c:v>
                </c:pt>
                <c:pt idx="51">
                  <c:v>76.773060000000001</c:v>
                </c:pt>
                <c:pt idx="52">
                  <c:v>76.788319999999999</c:v>
                </c:pt>
                <c:pt idx="53">
                  <c:v>76.803579999999997</c:v>
                </c:pt>
                <c:pt idx="54">
                  <c:v>76.818839999999994</c:v>
                </c:pt>
                <c:pt idx="55">
                  <c:v>76.834099999999992</c:v>
                </c:pt>
                <c:pt idx="56">
                  <c:v>76.849360000000004</c:v>
                </c:pt>
                <c:pt idx="57">
                  <c:v>76.864620000000002</c:v>
                </c:pt>
                <c:pt idx="58">
                  <c:v>76.87988</c:v>
                </c:pt>
                <c:pt idx="59">
                  <c:v>76.895139999999998</c:v>
                </c:pt>
                <c:pt idx="60">
                  <c:v>76.910399999999996</c:v>
                </c:pt>
                <c:pt idx="61">
                  <c:v>76.92184499999999</c:v>
                </c:pt>
                <c:pt idx="62">
                  <c:v>76.93329</c:v>
                </c:pt>
                <c:pt idx="63">
                  <c:v>76.944734999999994</c:v>
                </c:pt>
                <c:pt idx="64">
                  <c:v>76.956180000000003</c:v>
                </c:pt>
                <c:pt idx="65">
                  <c:v>76.967624999999998</c:v>
                </c:pt>
                <c:pt idx="66">
                  <c:v>76.979069999999993</c:v>
                </c:pt>
                <c:pt idx="67">
                  <c:v>76.990515000000002</c:v>
                </c:pt>
                <c:pt idx="68">
                  <c:v>77.001959999999997</c:v>
                </c:pt>
                <c:pt idx="69">
                  <c:v>77.013404999999992</c:v>
                </c:pt>
                <c:pt idx="70">
                  <c:v>77.024850000000001</c:v>
                </c:pt>
                <c:pt idx="71">
                  <c:v>77.036294999999996</c:v>
                </c:pt>
                <c:pt idx="72">
                  <c:v>77.04773999999999</c:v>
                </c:pt>
                <c:pt idx="73">
                  <c:v>77.059184999999999</c:v>
                </c:pt>
                <c:pt idx="74">
                  <c:v>77.070629999999994</c:v>
                </c:pt>
                <c:pt idx="75">
                  <c:v>77.082075000000003</c:v>
                </c:pt>
                <c:pt idx="76">
                  <c:v>77.093519999999998</c:v>
                </c:pt>
                <c:pt idx="77">
                  <c:v>77.104964999999993</c:v>
                </c:pt>
                <c:pt idx="78">
                  <c:v>77.116410000000002</c:v>
                </c:pt>
                <c:pt idx="79">
                  <c:v>77.127854999999997</c:v>
                </c:pt>
                <c:pt idx="80">
                  <c:v>77.139299999999992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26688"/>
        <c:axId val="165428608"/>
      </c:scatterChart>
      <c:valAx>
        <c:axId val="1654266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428608"/>
        <c:crosses val="autoZero"/>
        <c:crossBetween val="midCat"/>
      </c:valAx>
      <c:valAx>
        <c:axId val="165428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4266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0.85499999999999998</c:v>
                </c:pt>
                <c:pt idx="42">
                  <c:v>0.90999999999999992</c:v>
                </c:pt>
                <c:pt idx="43">
                  <c:v>0.96499999999999986</c:v>
                </c:pt>
                <c:pt idx="44">
                  <c:v>1.0199999999999998</c:v>
                </c:pt>
                <c:pt idx="45">
                  <c:v>1.0749999999999997</c:v>
                </c:pt>
                <c:pt idx="46">
                  <c:v>1.1299999999999997</c:v>
                </c:pt>
                <c:pt idx="47">
                  <c:v>1.1849999999999996</c:v>
                </c:pt>
                <c:pt idx="48">
                  <c:v>1.2399999999999995</c:v>
                </c:pt>
                <c:pt idx="49">
                  <c:v>1.2949999999999995</c:v>
                </c:pt>
                <c:pt idx="50">
                  <c:v>1.3499999999999994</c:v>
                </c:pt>
                <c:pt idx="51">
                  <c:v>1.4049999999999994</c:v>
                </c:pt>
                <c:pt idx="52">
                  <c:v>1.4599999999999993</c:v>
                </c:pt>
                <c:pt idx="53">
                  <c:v>1.5149999999999992</c:v>
                </c:pt>
                <c:pt idx="54">
                  <c:v>1.5699999999999992</c:v>
                </c:pt>
                <c:pt idx="55">
                  <c:v>1.6249999999999991</c:v>
                </c:pt>
                <c:pt idx="56">
                  <c:v>1.679999999999999</c:v>
                </c:pt>
                <c:pt idx="57">
                  <c:v>1.734999999999999</c:v>
                </c:pt>
                <c:pt idx="58">
                  <c:v>1.7899999999999989</c:v>
                </c:pt>
                <c:pt idx="59">
                  <c:v>1.8449999999999989</c:v>
                </c:pt>
                <c:pt idx="60">
                  <c:v>1.9</c:v>
                </c:pt>
                <c:pt idx="61">
                  <c:v>1.9349999999999998</c:v>
                </c:pt>
                <c:pt idx="62">
                  <c:v>1.9699999999999998</c:v>
                </c:pt>
                <c:pt idx="63">
                  <c:v>2.0049999999999999</c:v>
                </c:pt>
                <c:pt idx="64">
                  <c:v>2.04</c:v>
                </c:pt>
                <c:pt idx="65">
                  <c:v>2.0750000000000002</c:v>
                </c:pt>
                <c:pt idx="66">
                  <c:v>2.1100000000000003</c:v>
                </c:pt>
                <c:pt idx="67">
                  <c:v>2.1450000000000005</c:v>
                </c:pt>
                <c:pt idx="68">
                  <c:v>2.1800000000000006</c:v>
                </c:pt>
                <c:pt idx="69">
                  <c:v>2.2150000000000007</c:v>
                </c:pt>
                <c:pt idx="70">
                  <c:v>2.2500000000000009</c:v>
                </c:pt>
                <c:pt idx="71">
                  <c:v>2.285000000000001</c:v>
                </c:pt>
                <c:pt idx="72">
                  <c:v>2.3200000000000012</c:v>
                </c:pt>
                <c:pt idx="73">
                  <c:v>2.3550000000000013</c:v>
                </c:pt>
                <c:pt idx="74">
                  <c:v>2.3900000000000015</c:v>
                </c:pt>
                <c:pt idx="75">
                  <c:v>2.4250000000000016</c:v>
                </c:pt>
                <c:pt idx="76">
                  <c:v>2.4600000000000017</c:v>
                </c:pt>
                <c:pt idx="77">
                  <c:v>2.4950000000000019</c:v>
                </c:pt>
                <c:pt idx="78">
                  <c:v>2.530000000000002</c:v>
                </c:pt>
                <c:pt idx="79">
                  <c:v>2.5650000000000022</c:v>
                </c:pt>
                <c:pt idx="80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3936"/>
        <c:axId val="165474304"/>
      </c:scatterChart>
      <c:valAx>
        <c:axId val="1654639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474304"/>
        <c:crosses val="autoZero"/>
        <c:crossBetween val="midCat"/>
      </c:valAx>
      <c:valAx>
        <c:axId val="16547430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crossAx val="1654639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0.43000000000000005</c:v>
                </c:pt>
                <c:pt idx="42">
                  <c:v>0.46000000000000008</c:v>
                </c:pt>
                <c:pt idx="43">
                  <c:v>0.4900000000000001</c:v>
                </c:pt>
                <c:pt idx="44">
                  <c:v>0.52000000000000013</c:v>
                </c:pt>
                <c:pt idx="45">
                  <c:v>0.55000000000000016</c:v>
                </c:pt>
                <c:pt idx="46">
                  <c:v>0.58000000000000018</c:v>
                </c:pt>
                <c:pt idx="47">
                  <c:v>0.61000000000000021</c:v>
                </c:pt>
                <c:pt idx="48">
                  <c:v>0.64000000000000024</c:v>
                </c:pt>
                <c:pt idx="49">
                  <c:v>0.67000000000000026</c:v>
                </c:pt>
                <c:pt idx="50">
                  <c:v>0.70000000000000029</c:v>
                </c:pt>
                <c:pt idx="51">
                  <c:v>0.73000000000000032</c:v>
                </c:pt>
                <c:pt idx="52">
                  <c:v>0.76000000000000034</c:v>
                </c:pt>
                <c:pt idx="53">
                  <c:v>0.79000000000000037</c:v>
                </c:pt>
                <c:pt idx="54">
                  <c:v>0.8200000000000004</c:v>
                </c:pt>
                <c:pt idx="55">
                  <c:v>0.85000000000000042</c:v>
                </c:pt>
                <c:pt idx="56">
                  <c:v>0.88000000000000045</c:v>
                </c:pt>
                <c:pt idx="57">
                  <c:v>0.91000000000000048</c:v>
                </c:pt>
                <c:pt idx="58">
                  <c:v>0.9400000000000005</c:v>
                </c:pt>
                <c:pt idx="59">
                  <c:v>0.97000000000000053</c:v>
                </c:pt>
                <c:pt idx="60">
                  <c:v>1</c:v>
                </c:pt>
                <c:pt idx="61">
                  <c:v>1.02</c:v>
                </c:pt>
                <c:pt idx="62">
                  <c:v>1.04</c:v>
                </c:pt>
                <c:pt idx="63">
                  <c:v>1.06</c:v>
                </c:pt>
                <c:pt idx="64">
                  <c:v>1.08</c:v>
                </c:pt>
                <c:pt idx="65">
                  <c:v>1.1000000000000001</c:v>
                </c:pt>
                <c:pt idx="66">
                  <c:v>1.1200000000000001</c:v>
                </c:pt>
                <c:pt idx="67">
                  <c:v>1.1400000000000001</c:v>
                </c:pt>
                <c:pt idx="68">
                  <c:v>1.1600000000000001</c:v>
                </c:pt>
                <c:pt idx="69">
                  <c:v>1.1800000000000002</c:v>
                </c:pt>
                <c:pt idx="70">
                  <c:v>1.2000000000000002</c:v>
                </c:pt>
                <c:pt idx="71">
                  <c:v>1.2200000000000002</c:v>
                </c:pt>
                <c:pt idx="72">
                  <c:v>1.2400000000000002</c:v>
                </c:pt>
                <c:pt idx="73">
                  <c:v>1.2600000000000002</c:v>
                </c:pt>
                <c:pt idx="74">
                  <c:v>1.2800000000000002</c:v>
                </c:pt>
                <c:pt idx="75">
                  <c:v>1.3000000000000003</c:v>
                </c:pt>
                <c:pt idx="76">
                  <c:v>1.3200000000000003</c:v>
                </c:pt>
                <c:pt idx="77">
                  <c:v>1.3400000000000003</c:v>
                </c:pt>
                <c:pt idx="78">
                  <c:v>1.3600000000000003</c:v>
                </c:pt>
                <c:pt idx="79">
                  <c:v>1.3800000000000003</c:v>
                </c:pt>
                <c:pt idx="80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0.42000000000000004</c:v>
                </c:pt>
                <c:pt idx="42">
                  <c:v>0.44000000000000006</c:v>
                </c:pt>
                <c:pt idx="43">
                  <c:v>0.46000000000000008</c:v>
                </c:pt>
                <c:pt idx="44">
                  <c:v>0.48000000000000009</c:v>
                </c:pt>
                <c:pt idx="45">
                  <c:v>0.50000000000000011</c:v>
                </c:pt>
                <c:pt idx="46">
                  <c:v>0.52000000000000013</c:v>
                </c:pt>
                <c:pt idx="47">
                  <c:v>0.54000000000000015</c:v>
                </c:pt>
                <c:pt idx="48">
                  <c:v>0.56000000000000016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0.62000000000000022</c:v>
                </c:pt>
                <c:pt idx="52">
                  <c:v>0.64000000000000024</c:v>
                </c:pt>
                <c:pt idx="53">
                  <c:v>0.66000000000000025</c:v>
                </c:pt>
                <c:pt idx="54">
                  <c:v>0.68000000000000027</c:v>
                </c:pt>
                <c:pt idx="55">
                  <c:v>0.70000000000000029</c:v>
                </c:pt>
                <c:pt idx="56">
                  <c:v>0.72000000000000031</c:v>
                </c:pt>
                <c:pt idx="57">
                  <c:v>0.74000000000000032</c:v>
                </c:pt>
                <c:pt idx="58">
                  <c:v>0.76000000000000034</c:v>
                </c:pt>
                <c:pt idx="59">
                  <c:v>0.78000000000000036</c:v>
                </c:pt>
                <c:pt idx="60">
                  <c:v>0.8</c:v>
                </c:pt>
                <c:pt idx="61">
                  <c:v>0.81500000000000006</c:v>
                </c:pt>
                <c:pt idx="62">
                  <c:v>0.83000000000000007</c:v>
                </c:pt>
                <c:pt idx="63">
                  <c:v>0.84500000000000008</c:v>
                </c:pt>
                <c:pt idx="64">
                  <c:v>0.8600000000000001</c:v>
                </c:pt>
                <c:pt idx="65">
                  <c:v>0.87500000000000011</c:v>
                </c:pt>
                <c:pt idx="66">
                  <c:v>0.89000000000000012</c:v>
                </c:pt>
                <c:pt idx="67">
                  <c:v>0.90500000000000014</c:v>
                </c:pt>
                <c:pt idx="68">
                  <c:v>0.92000000000000015</c:v>
                </c:pt>
                <c:pt idx="69">
                  <c:v>0.93500000000000016</c:v>
                </c:pt>
                <c:pt idx="70">
                  <c:v>0.95000000000000018</c:v>
                </c:pt>
                <c:pt idx="71">
                  <c:v>0.96500000000000019</c:v>
                </c:pt>
                <c:pt idx="72">
                  <c:v>0.9800000000000002</c:v>
                </c:pt>
                <c:pt idx="73">
                  <c:v>0.99500000000000022</c:v>
                </c:pt>
                <c:pt idx="74">
                  <c:v>1.0100000000000002</c:v>
                </c:pt>
                <c:pt idx="75">
                  <c:v>1.0250000000000001</c:v>
                </c:pt>
                <c:pt idx="76">
                  <c:v>1.04</c:v>
                </c:pt>
                <c:pt idx="77">
                  <c:v>1.0549999999999999</c:v>
                </c:pt>
                <c:pt idx="78">
                  <c:v>1.0699999999999998</c:v>
                </c:pt>
                <c:pt idx="79">
                  <c:v>1.0849999999999997</c:v>
                </c:pt>
                <c:pt idx="80">
                  <c:v>1.1000000000000001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88896"/>
        <c:axId val="165495168"/>
      </c:scatterChart>
      <c:valAx>
        <c:axId val="1654888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495168"/>
        <c:crosses val="autoZero"/>
        <c:crossBetween val="midCat"/>
      </c:valAx>
      <c:valAx>
        <c:axId val="165495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4888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5.2</c:v>
                </c:pt>
                <c:pt idx="4" formatCode="General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4.2</c:v>
                </c:pt>
                <c:pt idx="4" formatCode="General">
                  <c:v>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08224"/>
        <c:axId val="165510144"/>
      </c:scatterChart>
      <c:valAx>
        <c:axId val="1655082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510144"/>
        <c:crosses val="autoZero"/>
        <c:crossBetween val="midCat"/>
      </c:valAx>
      <c:valAx>
        <c:axId val="165510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508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869.97500000000002</c:v>
                </c:pt>
                <c:pt idx="42">
                  <c:v>871.25</c:v>
                </c:pt>
                <c:pt idx="43">
                  <c:v>872.52499999999998</c:v>
                </c:pt>
                <c:pt idx="44">
                  <c:v>873.8</c:v>
                </c:pt>
                <c:pt idx="45">
                  <c:v>875.07500000000005</c:v>
                </c:pt>
                <c:pt idx="46">
                  <c:v>876.35</c:v>
                </c:pt>
                <c:pt idx="47">
                  <c:v>877.625</c:v>
                </c:pt>
                <c:pt idx="48">
                  <c:v>878.9</c:v>
                </c:pt>
                <c:pt idx="49">
                  <c:v>880.17499999999995</c:v>
                </c:pt>
                <c:pt idx="50">
                  <c:v>881.45</c:v>
                </c:pt>
                <c:pt idx="51">
                  <c:v>882.72500000000002</c:v>
                </c:pt>
                <c:pt idx="52">
                  <c:v>884</c:v>
                </c:pt>
                <c:pt idx="53">
                  <c:v>885.27499999999998</c:v>
                </c:pt>
                <c:pt idx="54">
                  <c:v>886.55</c:v>
                </c:pt>
                <c:pt idx="55">
                  <c:v>887.82500000000005</c:v>
                </c:pt>
                <c:pt idx="56">
                  <c:v>889.1</c:v>
                </c:pt>
                <c:pt idx="57">
                  <c:v>890.375</c:v>
                </c:pt>
                <c:pt idx="58">
                  <c:v>891.65</c:v>
                </c:pt>
                <c:pt idx="59">
                  <c:v>892.92499999999995</c:v>
                </c:pt>
                <c:pt idx="60">
                  <c:v>894.2</c:v>
                </c:pt>
                <c:pt idx="61">
                  <c:v>895.05</c:v>
                </c:pt>
                <c:pt idx="62">
                  <c:v>895.9</c:v>
                </c:pt>
                <c:pt idx="63">
                  <c:v>896.75</c:v>
                </c:pt>
                <c:pt idx="64">
                  <c:v>897.6</c:v>
                </c:pt>
                <c:pt idx="65">
                  <c:v>898.45</c:v>
                </c:pt>
                <c:pt idx="66">
                  <c:v>899.3</c:v>
                </c:pt>
                <c:pt idx="67">
                  <c:v>900.15</c:v>
                </c:pt>
                <c:pt idx="68">
                  <c:v>901</c:v>
                </c:pt>
                <c:pt idx="69">
                  <c:v>901.85</c:v>
                </c:pt>
                <c:pt idx="70">
                  <c:v>902.69999999999993</c:v>
                </c:pt>
                <c:pt idx="71">
                  <c:v>903.55</c:v>
                </c:pt>
                <c:pt idx="72">
                  <c:v>904.4</c:v>
                </c:pt>
                <c:pt idx="73">
                  <c:v>905.25</c:v>
                </c:pt>
                <c:pt idx="74">
                  <c:v>906.09999999999991</c:v>
                </c:pt>
                <c:pt idx="75">
                  <c:v>906.94999999999993</c:v>
                </c:pt>
                <c:pt idx="76">
                  <c:v>907.8</c:v>
                </c:pt>
                <c:pt idx="77">
                  <c:v>908.65</c:v>
                </c:pt>
                <c:pt idx="78">
                  <c:v>909.5</c:v>
                </c:pt>
                <c:pt idx="79">
                  <c:v>910.34999999999991</c:v>
                </c:pt>
                <c:pt idx="80">
                  <c:v>911.2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869.55</c:v>
                </c:pt>
                <c:pt idx="42">
                  <c:v>870.4</c:v>
                </c:pt>
                <c:pt idx="43">
                  <c:v>871.25</c:v>
                </c:pt>
                <c:pt idx="44">
                  <c:v>872.1</c:v>
                </c:pt>
                <c:pt idx="45">
                  <c:v>872.95</c:v>
                </c:pt>
                <c:pt idx="46">
                  <c:v>873.8</c:v>
                </c:pt>
                <c:pt idx="47">
                  <c:v>874.65</c:v>
                </c:pt>
                <c:pt idx="48">
                  <c:v>875.5</c:v>
                </c:pt>
                <c:pt idx="49">
                  <c:v>876.35</c:v>
                </c:pt>
                <c:pt idx="50">
                  <c:v>877.2</c:v>
                </c:pt>
                <c:pt idx="51">
                  <c:v>878.05</c:v>
                </c:pt>
                <c:pt idx="52">
                  <c:v>878.9</c:v>
                </c:pt>
                <c:pt idx="53">
                  <c:v>879.75</c:v>
                </c:pt>
                <c:pt idx="54">
                  <c:v>880.6</c:v>
                </c:pt>
                <c:pt idx="55">
                  <c:v>881.45</c:v>
                </c:pt>
                <c:pt idx="56">
                  <c:v>882.3</c:v>
                </c:pt>
                <c:pt idx="57">
                  <c:v>883.15</c:v>
                </c:pt>
                <c:pt idx="58">
                  <c:v>884</c:v>
                </c:pt>
                <c:pt idx="59">
                  <c:v>884.85</c:v>
                </c:pt>
                <c:pt idx="60">
                  <c:v>885.7</c:v>
                </c:pt>
                <c:pt idx="61">
                  <c:v>886.16750000000002</c:v>
                </c:pt>
                <c:pt idx="62">
                  <c:v>886.63499999999999</c:v>
                </c:pt>
                <c:pt idx="63">
                  <c:v>887.10249999999996</c:v>
                </c:pt>
                <c:pt idx="64">
                  <c:v>887.56999999999994</c:v>
                </c:pt>
                <c:pt idx="65">
                  <c:v>888.03750000000002</c:v>
                </c:pt>
                <c:pt idx="66">
                  <c:v>888.505</c:v>
                </c:pt>
                <c:pt idx="67">
                  <c:v>888.97249999999997</c:v>
                </c:pt>
                <c:pt idx="68">
                  <c:v>889.43999999999994</c:v>
                </c:pt>
                <c:pt idx="69">
                  <c:v>889.90750000000003</c:v>
                </c:pt>
                <c:pt idx="70">
                  <c:v>890.375</c:v>
                </c:pt>
                <c:pt idx="71">
                  <c:v>890.84249999999997</c:v>
                </c:pt>
                <c:pt idx="72">
                  <c:v>891.31</c:v>
                </c:pt>
                <c:pt idx="73">
                  <c:v>891.77749999999992</c:v>
                </c:pt>
                <c:pt idx="74">
                  <c:v>892.245</c:v>
                </c:pt>
                <c:pt idx="75">
                  <c:v>892.71249999999998</c:v>
                </c:pt>
                <c:pt idx="76">
                  <c:v>893.18</c:v>
                </c:pt>
                <c:pt idx="77">
                  <c:v>893.64749999999992</c:v>
                </c:pt>
                <c:pt idx="78">
                  <c:v>894.11500000000001</c:v>
                </c:pt>
                <c:pt idx="79">
                  <c:v>894.58249999999998</c:v>
                </c:pt>
                <c:pt idx="80">
                  <c:v>895.05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39840"/>
        <c:axId val="165541760"/>
      </c:scatterChart>
      <c:valAx>
        <c:axId val="1655398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5541760"/>
        <c:crosses val="autoZero"/>
        <c:crossBetween val="midCat"/>
      </c:valAx>
      <c:valAx>
        <c:axId val="1655417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655398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2.35</c:v>
                </c:pt>
                <c:pt idx="42">
                  <c:v>2.5</c:v>
                </c:pt>
                <c:pt idx="43">
                  <c:v>2.65</c:v>
                </c:pt>
                <c:pt idx="44">
                  <c:v>2.8</c:v>
                </c:pt>
                <c:pt idx="45">
                  <c:v>2.9499999999999997</c:v>
                </c:pt>
                <c:pt idx="46">
                  <c:v>3.0999999999999996</c:v>
                </c:pt>
                <c:pt idx="47">
                  <c:v>3.2499999999999996</c:v>
                </c:pt>
                <c:pt idx="48">
                  <c:v>3.3999999999999995</c:v>
                </c:pt>
                <c:pt idx="49">
                  <c:v>3.5499999999999994</c:v>
                </c:pt>
                <c:pt idx="50">
                  <c:v>3.6999999999999993</c:v>
                </c:pt>
                <c:pt idx="51">
                  <c:v>3.8499999999999992</c:v>
                </c:pt>
                <c:pt idx="52">
                  <c:v>3.9999999999999991</c:v>
                </c:pt>
                <c:pt idx="53">
                  <c:v>4.1499999999999995</c:v>
                </c:pt>
                <c:pt idx="54">
                  <c:v>4.3</c:v>
                </c:pt>
                <c:pt idx="55">
                  <c:v>4.45</c:v>
                </c:pt>
                <c:pt idx="56">
                  <c:v>4.6000000000000005</c:v>
                </c:pt>
                <c:pt idx="57">
                  <c:v>4.7500000000000009</c:v>
                </c:pt>
                <c:pt idx="58">
                  <c:v>4.9000000000000012</c:v>
                </c:pt>
                <c:pt idx="59">
                  <c:v>5.0500000000000016</c:v>
                </c:pt>
                <c:pt idx="60">
                  <c:v>5.2</c:v>
                </c:pt>
                <c:pt idx="61">
                  <c:v>5.3</c:v>
                </c:pt>
                <c:pt idx="62">
                  <c:v>5.3999999999999995</c:v>
                </c:pt>
                <c:pt idx="63">
                  <c:v>5.4999999999999991</c:v>
                </c:pt>
                <c:pt idx="64">
                  <c:v>5.5999999999999988</c:v>
                </c:pt>
                <c:pt idx="65">
                  <c:v>5.6999999999999984</c:v>
                </c:pt>
                <c:pt idx="66">
                  <c:v>5.799999999999998</c:v>
                </c:pt>
                <c:pt idx="67">
                  <c:v>5.8999999999999977</c:v>
                </c:pt>
                <c:pt idx="68">
                  <c:v>5.9999999999999973</c:v>
                </c:pt>
                <c:pt idx="69">
                  <c:v>6.099999999999997</c:v>
                </c:pt>
                <c:pt idx="70">
                  <c:v>6.1999999999999966</c:v>
                </c:pt>
                <c:pt idx="71">
                  <c:v>6.2999999999999963</c:v>
                </c:pt>
                <c:pt idx="72">
                  <c:v>6.3999999999999959</c:v>
                </c:pt>
                <c:pt idx="73">
                  <c:v>6.4999999999999956</c:v>
                </c:pt>
                <c:pt idx="74">
                  <c:v>6.5999999999999952</c:v>
                </c:pt>
                <c:pt idx="75">
                  <c:v>6.6999999999999948</c:v>
                </c:pt>
                <c:pt idx="76">
                  <c:v>6.7999999999999945</c:v>
                </c:pt>
                <c:pt idx="77">
                  <c:v>6.8999999999999941</c:v>
                </c:pt>
                <c:pt idx="78">
                  <c:v>6.9999999999999938</c:v>
                </c:pt>
                <c:pt idx="79">
                  <c:v>7.0999999999999934</c:v>
                </c:pt>
                <c:pt idx="80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2.3000000000000003</c:v>
                </c:pt>
                <c:pt idx="42">
                  <c:v>2.4000000000000004</c:v>
                </c:pt>
                <c:pt idx="43">
                  <c:v>2.5000000000000004</c:v>
                </c:pt>
                <c:pt idx="44">
                  <c:v>2.6000000000000005</c:v>
                </c:pt>
                <c:pt idx="45">
                  <c:v>2.7000000000000006</c:v>
                </c:pt>
                <c:pt idx="46">
                  <c:v>2.8000000000000007</c:v>
                </c:pt>
                <c:pt idx="47">
                  <c:v>2.9000000000000008</c:v>
                </c:pt>
                <c:pt idx="48">
                  <c:v>3.0000000000000009</c:v>
                </c:pt>
                <c:pt idx="49">
                  <c:v>3.100000000000001</c:v>
                </c:pt>
                <c:pt idx="50">
                  <c:v>3.2000000000000011</c:v>
                </c:pt>
                <c:pt idx="51">
                  <c:v>3.3000000000000012</c:v>
                </c:pt>
                <c:pt idx="52">
                  <c:v>3.4000000000000012</c:v>
                </c:pt>
                <c:pt idx="53">
                  <c:v>3.5000000000000013</c:v>
                </c:pt>
                <c:pt idx="54">
                  <c:v>3.6000000000000014</c:v>
                </c:pt>
                <c:pt idx="55">
                  <c:v>3.7000000000000015</c:v>
                </c:pt>
                <c:pt idx="56">
                  <c:v>3.8000000000000016</c:v>
                </c:pt>
                <c:pt idx="57">
                  <c:v>3.9000000000000017</c:v>
                </c:pt>
                <c:pt idx="58">
                  <c:v>4.0000000000000018</c:v>
                </c:pt>
                <c:pt idx="59">
                  <c:v>4.1000000000000014</c:v>
                </c:pt>
                <c:pt idx="60">
                  <c:v>4.2</c:v>
                </c:pt>
                <c:pt idx="61">
                  <c:v>4.2549999999999999</c:v>
                </c:pt>
                <c:pt idx="62">
                  <c:v>4.3099999999999996</c:v>
                </c:pt>
                <c:pt idx="63">
                  <c:v>4.3649999999999993</c:v>
                </c:pt>
                <c:pt idx="64">
                  <c:v>4.419999999999999</c:v>
                </c:pt>
                <c:pt idx="65">
                  <c:v>4.4749999999999988</c:v>
                </c:pt>
                <c:pt idx="66">
                  <c:v>4.5299999999999985</c:v>
                </c:pt>
                <c:pt idx="67">
                  <c:v>4.5849999999999982</c:v>
                </c:pt>
                <c:pt idx="68">
                  <c:v>4.6399999999999979</c:v>
                </c:pt>
                <c:pt idx="69">
                  <c:v>4.6949999999999976</c:v>
                </c:pt>
                <c:pt idx="70">
                  <c:v>4.7499999999999973</c:v>
                </c:pt>
                <c:pt idx="71">
                  <c:v>4.8049999999999971</c:v>
                </c:pt>
                <c:pt idx="72">
                  <c:v>4.8599999999999968</c:v>
                </c:pt>
                <c:pt idx="73">
                  <c:v>4.9149999999999965</c:v>
                </c:pt>
                <c:pt idx="74">
                  <c:v>4.9699999999999962</c:v>
                </c:pt>
                <c:pt idx="75">
                  <c:v>5.0249999999999959</c:v>
                </c:pt>
                <c:pt idx="76">
                  <c:v>5.0799999999999956</c:v>
                </c:pt>
                <c:pt idx="77">
                  <c:v>5.1349999999999953</c:v>
                </c:pt>
                <c:pt idx="78">
                  <c:v>5.1899999999999951</c:v>
                </c:pt>
                <c:pt idx="79">
                  <c:v>5.2449999999999948</c:v>
                </c:pt>
                <c:pt idx="80">
                  <c:v>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72992"/>
        <c:axId val="165574912"/>
      </c:scatterChart>
      <c:valAx>
        <c:axId val="165572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574912"/>
        <c:crosses val="autoZero"/>
        <c:crossBetween val="midCat"/>
      </c:valAx>
      <c:valAx>
        <c:axId val="16557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572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0.31</c:v>
                </c:pt>
                <c:pt idx="2">
                  <c:v>0.93</c:v>
                </c:pt>
                <c:pt idx="3" formatCode="General">
                  <c:v>1.93</c:v>
                </c:pt>
                <c:pt idx="4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0.32</c:v>
                </c:pt>
                <c:pt idx="2">
                  <c:v>0.96</c:v>
                </c:pt>
                <c:pt idx="3" formatCode="General">
                  <c:v>1.63</c:v>
                </c:pt>
                <c:pt idx="4">
                  <c:v>2.2799999999999998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596160"/>
        <c:axId val="165598336"/>
      </c:scatterChart>
      <c:valAx>
        <c:axId val="1655961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598336"/>
        <c:crosses val="autoZero"/>
        <c:crossBetween val="midCat"/>
      </c:valAx>
      <c:valAx>
        <c:axId val="165598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5961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23.215499999999999</c:v>
                </c:pt>
                <c:pt idx="2">
                  <c:v>23.230999999999998</c:v>
                </c:pt>
                <c:pt idx="3">
                  <c:v>23.246500000000001</c:v>
                </c:pt>
                <c:pt idx="4">
                  <c:v>23.262</c:v>
                </c:pt>
                <c:pt idx="5">
                  <c:v>23.2775</c:v>
                </c:pt>
                <c:pt idx="6">
                  <c:v>23.292999999999999</c:v>
                </c:pt>
                <c:pt idx="7">
                  <c:v>23.308499999999999</c:v>
                </c:pt>
                <c:pt idx="8">
                  <c:v>23.323999999999998</c:v>
                </c:pt>
                <c:pt idx="9">
                  <c:v>23.339500000000001</c:v>
                </c:pt>
                <c:pt idx="10">
                  <c:v>23.355</c:v>
                </c:pt>
                <c:pt idx="11">
                  <c:v>23.3705</c:v>
                </c:pt>
                <c:pt idx="12">
                  <c:v>23.385999999999999</c:v>
                </c:pt>
                <c:pt idx="13">
                  <c:v>23.401499999999999</c:v>
                </c:pt>
                <c:pt idx="14">
                  <c:v>23.416999999999998</c:v>
                </c:pt>
                <c:pt idx="15">
                  <c:v>23.432500000000001</c:v>
                </c:pt>
                <c:pt idx="16">
                  <c:v>23.448</c:v>
                </c:pt>
                <c:pt idx="17">
                  <c:v>23.4635</c:v>
                </c:pt>
                <c:pt idx="18">
                  <c:v>23.478999999999999</c:v>
                </c:pt>
                <c:pt idx="19">
                  <c:v>23.494499999999999</c:v>
                </c:pt>
                <c:pt idx="20">
                  <c:v>23.509999999999998</c:v>
                </c:pt>
                <c:pt idx="21">
                  <c:v>23.541</c:v>
                </c:pt>
                <c:pt idx="22">
                  <c:v>23.571999999999999</c:v>
                </c:pt>
                <c:pt idx="23">
                  <c:v>23.602999999999998</c:v>
                </c:pt>
                <c:pt idx="24">
                  <c:v>23.634</c:v>
                </c:pt>
                <c:pt idx="25">
                  <c:v>23.664999999999999</c:v>
                </c:pt>
                <c:pt idx="26">
                  <c:v>23.695999999999998</c:v>
                </c:pt>
                <c:pt idx="27">
                  <c:v>23.727</c:v>
                </c:pt>
                <c:pt idx="28">
                  <c:v>23.757999999999999</c:v>
                </c:pt>
                <c:pt idx="29">
                  <c:v>23.788999999999998</c:v>
                </c:pt>
                <c:pt idx="30">
                  <c:v>23.82</c:v>
                </c:pt>
                <c:pt idx="31">
                  <c:v>23.850999999999999</c:v>
                </c:pt>
                <c:pt idx="32">
                  <c:v>23.881999999999998</c:v>
                </c:pt>
                <c:pt idx="33">
                  <c:v>23.913</c:v>
                </c:pt>
                <c:pt idx="34">
                  <c:v>23.943999999999999</c:v>
                </c:pt>
                <c:pt idx="35">
                  <c:v>23.975000000000001</c:v>
                </c:pt>
                <c:pt idx="36">
                  <c:v>24.006</c:v>
                </c:pt>
                <c:pt idx="37">
                  <c:v>24.036999999999999</c:v>
                </c:pt>
                <c:pt idx="38">
                  <c:v>24.068000000000001</c:v>
                </c:pt>
                <c:pt idx="39">
                  <c:v>24.099</c:v>
                </c:pt>
                <c:pt idx="40">
                  <c:v>24.13</c:v>
                </c:pt>
                <c:pt idx="41">
                  <c:v>24.18</c:v>
                </c:pt>
                <c:pt idx="42">
                  <c:v>24.23</c:v>
                </c:pt>
                <c:pt idx="43">
                  <c:v>24.28</c:v>
                </c:pt>
                <c:pt idx="44">
                  <c:v>24.33</c:v>
                </c:pt>
                <c:pt idx="45">
                  <c:v>24.38</c:v>
                </c:pt>
                <c:pt idx="46">
                  <c:v>24.43</c:v>
                </c:pt>
                <c:pt idx="47">
                  <c:v>24.48</c:v>
                </c:pt>
                <c:pt idx="48">
                  <c:v>24.53</c:v>
                </c:pt>
                <c:pt idx="49">
                  <c:v>24.58</c:v>
                </c:pt>
                <c:pt idx="50">
                  <c:v>24.63</c:v>
                </c:pt>
                <c:pt idx="51">
                  <c:v>24.68</c:v>
                </c:pt>
                <c:pt idx="52">
                  <c:v>24.73</c:v>
                </c:pt>
                <c:pt idx="53">
                  <c:v>24.78</c:v>
                </c:pt>
                <c:pt idx="54">
                  <c:v>24.83</c:v>
                </c:pt>
                <c:pt idx="55">
                  <c:v>24.88</c:v>
                </c:pt>
                <c:pt idx="56">
                  <c:v>24.93</c:v>
                </c:pt>
                <c:pt idx="57">
                  <c:v>24.98</c:v>
                </c:pt>
                <c:pt idx="58">
                  <c:v>25.03</c:v>
                </c:pt>
                <c:pt idx="59">
                  <c:v>25.08</c:v>
                </c:pt>
                <c:pt idx="60">
                  <c:v>25.13</c:v>
                </c:pt>
                <c:pt idx="61">
                  <c:v>25.188499999999998</c:v>
                </c:pt>
                <c:pt idx="62">
                  <c:v>25.247</c:v>
                </c:pt>
                <c:pt idx="63">
                  <c:v>25.305499999999999</c:v>
                </c:pt>
                <c:pt idx="64">
                  <c:v>25.364000000000001</c:v>
                </c:pt>
                <c:pt idx="65">
                  <c:v>25.422499999999999</c:v>
                </c:pt>
                <c:pt idx="66">
                  <c:v>25.480999999999998</c:v>
                </c:pt>
                <c:pt idx="67">
                  <c:v>25.5395</c:v>
                </c:pt>
                <c:pt idx="68">
                  <c:v>25.597999999999999</c:v>
                </c:pt>
                <c:pt idx="69">
                  <c:v>25.656500000000001</c:v>
                </c:pt>
                <c:pt idx="70">
                  <c:v>25.715</c:v>
                </c:pt>
                <c:pt idx="71">
                  <c:v>25.773499999999999</c:v>
                </c:pt>
                <c:pt idx="72">
                  <c:v>25.832000000000001</c:v>
                </c:pt>
                <c:pt idx="73">
                  <c:v>25.890499999999999</c:v>
                </c:pt>
                <c:pt idx="74">
                  <c:v>25.948999999999998</c:v>
                </c:pt>
                <c:pt idx="75">
                  <c:v>26.0075</c:v>
                </c:pt>
                <c:pt idx="76">
                  <c:v>26.065999999999999</c:v>
                </c:pt>
                <c:pt idx="77">
                  <c:v>26.124499999999998</c:v>
                </c:pt>
                <c:pt idx="78">
                  <c:v>26.183</c:v>
                </c:pt>
                <c:pt idx="79">
                  <c:v>26.241499999999998</c:v>
                </c:pt>
                <c:pt idx="80">
                  <c:v>26.3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23.215999999999998</c:v>
                </c:pt>
                <c:pt idx="2">
                  <c:v>23.231999999999999</c:v>
                </c:pt>
                <c:pt idx="3">
                  <c:v>23.247999999999998</c:v>
                </c:pt>
                <c:pt idx="4">
                  <c:v>23.263999999999999</c:v>
                </c:pt>
                <c:pt idx="5">
                  <c:v>23.279999999999998</c:v>
                </c:pt>
                <c:pt idx="6">
                  <c:v>23.295999999999999</c:v>
                </c:pt>
                <c:pt idx="7">
                  <c:v>23.311999999999998</c:v>
                </c:pt>
                <c:pt idx="8">
                  <c:v>23.327999999999999</c:v>
                </c:pt>
                <c:pt idx="9">
                  <c:v>23.343999999999998</c:v>
                </c:pt>
                <c:pt idx="10">
                  <c:v>23.36</c:v>
                </c:pt>
                <c:pt idx="11">
                  <c:v>23.375999999999998</c:v>
                </c:pt>
                <c:pt idx="12">
                  <c:v>23.391999999999999</c:v>
                </c:pt>
                <c:pt idx="13">
                  <c:v>23.407999999999998</c:v>
                </c:pt>
                <c:pt idx="14">
                  <c:v>23.423999999999999</c:v>
                </c:pt>
                <c:pt idx="15">
                  <c:v>23.439999999999998</c:v>
                </c:pt>
                <c:pt idx="16">
                  <c:v>23.456</c:v>
                </c:pt>
                <c:pt idx="17">
                  <c:v>23.471999999999998</c:v>
                </c:pt>
                <c:pt idx="18">
                  <c:v>23.488</c:v>
                </c:pt>
                <c:pt idx="19">
                  <c:v>23.503999999999998</c:v>
                </c:pt>
                <c:pt idx="20">
                  <c:v>23.52</c:v>
                </c:pt>
                <c:pt idx="21">
                  <c:v>23.552</c:v>
                </c:pt>
                <c:pt idx="22">
                  <c:v>23.584</c:v>
                </c:pt>
                <c:pt idx="23">
                  <c:v>23.616</c:v>
                </c:pt>
                <c:pt idx="24">
                  <c:v>23.648</c:v>
                </c:pt>
                <c:pt idx="25">
                  <c:v>23.68</c:v>
                </c:pt>
                <c:pt idx="26">
                  <c:v>23.712</c:v>
                </c:pt>
                <c:pt idx="27">
                  <c:v>23.744</c:v>
                </c:pt>
                <c:pt idx="28">
                  <c:v>23.776</c:v>
                </c:pt>
                <c:pt idx="29">
                  <c:v>23.808</c:v>
                </c:pt>
                <c:pt idx="30">
                  <c:v>23.84</c:v>
                </c:pt>
                <c:pt idx="31">
                  <c:v>23.872</c:v>
                </c:pt>
                <c:pt idx="32">
                  <c:v>23.904</c:v>
                </c:pt>
                <c:pt idx="33">
                  <c:v>23.936</c:v>
                </c:pt>
                <c:pt idx="34">
                  <c:v>23.968</c:v>
                </c:pt>
                <c:pt idx="35">
                  <c:v>24</c:v>
                </c:pt>
                <c:pt idx="36">
                  <c:v>24.032</c:v>
                </c:pt>
                <c:pt idx="37">
                  <c:v>24.064</c:v>
                </c:pt>
                <c:pt idx="38">
                  <c:v>24.096</c:v>
                </c:pt>
                <c:pt idx="39">
                  <c:v>24.128</c:v>
                </c:pt>
                <c:pt idx="40">
                  <c:v>24.16</c:v>
                </c:pt>
                <c:pt idx="41">
                  <c:v>24.1935</c:v>
                </c:pt>
                <c:pt idx="42">
                  <c:v>24.227</c:v>
                </c:pt>
                <c:pt idx="43">
                  <c:v>24.2605</c:v>
                </c:pt>
                <c:pt idx="44">
                  <c:v>24.294</c:v>
                </c:pt>
                <c:pt idx="45">
                  <c:v>24.327500000000001</c:v>
                </c:pt>
                <c:pt idx="46">
                  <c:v>24.361000000000001</c:v>
                </c:pt>
                <c:pt idx="47">
                  <c:v>24.394500000000001</c:v>
                </c:pt>
                <c:pt idx="48">
                  <c:v>24.428000000000001</c:v>
                </c:pt>
                <c:pt idx="49">
                  <c:v>24.461500000000001</c:v>
                </c:pt>
                <c:pt idx="50">
                  <c:v>24.495000000000001</c:v>
                </c:pt>
                <c:pt idx="51">
                  <c:v>24.528500000000001</c:v>
                </c:pt>
                <c:pt idx="52">
                  <c:v>24.562000000000001</c:v>
                </c:pt>
                <c:pt idx="53">
                  <c:v>24.595500000000001</c:v>
                </c:pt>
                <c:pt idx="54">
                  <c:v>24.629000000000001</c:v>
                </c:pt>
                <c:pt idx="55">
                  <c:v>24.662500000000001</c:v>
                </c:pt>
                <c:pt idx="56">
                  <c:v>24.696000000000002</c:v>
                </c:pt>
                <c:pt idx="57">
                  <c:v>24.729500000000002</c:v>
                </c:pt>
                <c:pt idx="58">
                  <c:v>24.763000000000002</c:v>
                </c:pt>
                <c:pt idx="59">
                  <c:v>24.796500000000002</c:v>
                </c:pt>
                <c:pt idx="60">
                  <c:v>24.83</c:v>
                </c:pt>
                <c:pt idx="61">
                  <c:v>24.862500000000001</c:v>
                </c:pt>
                <c:pt idx="62">
                  <c:v>24.895</c:v>
                </c:pt>
                <c:pt idx="63">
                  <c:v>24.927499999999998</c:v>
                </c:pt>
                <c:pt idx="64">
                  <c:v>24.96</c:v>
                </c:pt>
                <c:pt idx="65">
                  <c:v>24.9925</c:v>
                </c:pt>
                <c:pt idx="66">
                  <c:v>25.024999999999999</c:v>
                </c:pt>
                <c:pt idx="67">
                  <c:v>25.057499999999997</c:v>
                </c:pt>
                <c:pt idx="68">
                  <c:v>25.09</c:v>
                </c:pt>
                <c:pt idx="69">
                  <c:v>25.122499999999999</c:v>
                </c:pt>
                <c:pt idx="70">
                  <c:v>25.154999999999998</c:v>
                </c:pt>
                <c:pt idx="71">
                  <c:v>25.1875</c:v>
                </c:pt>
                <c:pt idx="72">
                  <c:v>25.22</c:v>
                </c:pt>
                <c:pt idx="73">
                  <c:v>25.252499999999998</c:v>
                </c:pt>
                <c:pt idx="74">
                  <c:v>25.285</c:v>
                </c:pt>
                <c:pt idx="75">
                  <c:v>25.317499999999999</c:v>
                </c:pt>
                <c:pt idx="76">
                  <c:v>25.35</c:v>
                </c:pt>
                <c:pt idx="77">
                  <c:v>25.3825</c:v>
                </c:pt>
                <c:pt idx="78">
                  <c:v>25.414999999999999</c:v>
                </c:pt>
                <c:pt idx="79">
                  <c:v>25.447500000000002</c:v>
                </c:pt>
                <c:pt idx="80">
                  <c:v>25.48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5216"/>
        <c:axId val="165635584"/>
      </c:scatterChart>
      <c:valAx>
        <c:axId val="1656252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635584"/>
        <c:crosses val="autoZero"/>
        <c:crossBetween val="midCat"/>
      </c:valAx>
      <c:valAx>
        <c:axId val="1656355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6252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1.55E-2</c:v>
                </c:pt>
                <c:pt idx="2">
                  <c:v>3.1E-2</c:v>
                </c:pt>
                <c:pt idx="3">
                  <c:v>4.65E-2</c:v>
                </c:pt>
                <c:pt idx="4">
                  <c:v>6.2E-2</c:v>
                </c:pt>
                <c:pt idx="5">
                  <c:v>7.7499999999999999E-2</c:v>
                </c:pt>
                <c:pt idx="6">
                  <c:v>9.2999999999999999E-2</c:v>
                </c:pt>
                <c:pt idx="7">
                  <c:v>0.1085</c:v>
                </c:pt>
                <c:pt idx="8">
                  <c:v>0.124</c:v>
                </c:pt>
                <c:pt idx="9">
                  <c:v>0.13950000000000001</c:v>
                </c:pt>
                <c:pt idx="10">
                  <c:v>0.15500000000000003</c:v>
                </c:pt>
                <c:pt idx="11">
                  <c:v>0.17050000000000004</c:v>
                </c:pt>
                <c:pt idx="12">
                  <c:v>0.18600000000000005</c:v>
                </c:pt>
                <c:pt idx="13">
                  <c:v>0.20150000000000007</c:v>
                </c:pt>
                <c:pt idx="14">
                  <c:v>0.21700000000000008</c:v>
                </c:pt>
                <c:pt idx="15">
                  <c:v>0.2325000000000001</c:v>
                </c:pt>
                <c:pt idx="16">
                  <c:v>0.24800000000000011</c:v>
                </c:pt>
                <c:pt idx="17">
                  <c:v>0.26350000000000012</c:v>
                </c:pt>
                <c:pt idx="18">
                  <c:v>0.27900000000000014</c:v>
                </c:pt>
                <c:pt idx="19">
                  <c:v>0.29450000000000015</c:v>
                </c:pt>
                <c:pt idx="20">
                  <c:v>0.31</c:v>
                </c:pt>
                <c:pt idx="21">
                  <c:v>0.34100000000000003</c:v>
                </c:pt>
                <c:pt idx="22">
                  <c:v>0.37200000000000005</c:v>
                </c:pt>
                <c:pt idx="23">
                  <c:v>0.40300000000000008</c:v>
                </c:pt>
                <c:pt idx="24">
                  <c:v>0.43400000000000011</c:v>
                </c:pt>
                <c:pt idx="25">
                  <c:v>0.46500000000000014</c:v>
                </c:pt>
                <c:pt idx="26">
                  <c:v>0.49600000000000016</c:v>
                </c:pt>
                <c:pt idx="27">
                  <c:v>0.52700000000000014</c:v>
                </c:pt>
                <c:pt idx="28">
                  <c:v>0.55800000000000016</c:v>
                </c:pt>
                <c:pt idx="29">
                  <c:v>0.58900000000000019</c:v>
                </c:pt>
                <c:pt idx="30">
                  <c:v>0.62000000000000022</c:v>
                </c:pt>
                <c:pt idx="31">
                  <c:v>0.65100000000000025</c:v>
                </c:pt>
                <c:pt idx="32">
                  <c:v>0.68200000000000027</c:v>
                </c:pt>
                <c:pt idx="33">
                  <c:v>0.7130000000000003</c:v>
                </c:pt>
                <c:pt idx="34">
                  <c:v>0.74400000000000033</c:v>
                </c:pt>
                <c:pt idx="35">
                  <c:v>0.77500000000000036</c:v>
                </c:pt>
                <c:pt idx="36">
                  <c:v>0.80600000000000038</c:v>
                </c:pt>
                <c:pt idx="37">
                  <c:v>0.83700000000000041</c:v>
                </c:pt>
                <c:pt idx="38">
                  <c:v>0.86800000000000044</c:v>
                </c:pt>
                <c:pt idx="39">
                  <c:v>0.89900000000000047</c:v>
                </c:pt>
                <c:pt idx="40">
                  <c:v>0.93</c:v>
                </c:pt>
                <c:pt idx="41">
                  <c:v>0.98000000000000009</c:v>
                </c:pt>
                <c:pt idx="42">
                  <c:v>1.03</c:v>
                </c:pt>
                <c:pt idx="43">
                  <c:v>1.08</c:v>
                </c:pt>
                <c:pt idx="44">
                  <c:v>1.1300000000000001</c:v>
                </c:pt>
                <c:pt idx="45">
                  <c:v>1.1800000000000002</c:v>
                </c:pt>
                <c:pt idx="46">
                  <c:v>1.2300000000000002</c:v>
                </c:pt>
                <c:pt idx="47">
                  <c:v>1.2800000000000002</c:v>
                </c:pt>
                <c:pt idx="48">
                  <c:v>1.3300000000000003</c:v>
                </c:pt>
                <c:pt idx="49">
                  <c:v>1.3800000000000003</c:v>
                </c:pt>
                <c:pt idx="50">
                  <c:v>1.4300000000000004</c:v>
                </c:pt>
                <c:pt idx="51">
                  <c:v>1.4800000000000004</c:v>
                </c:pt>
                <c:pt idx="52">
                  <c:v>1.5300000000000005</c:v>
                </c:pt>
                <c:pt idx="53">
                  <c:v>1.5800000000000005</c:v>
                </c:pt>
                <c:pt idx="54">
                  <c:v>1.6300000000000006</c:v>
                </c:pt>
                <c:pt idx="55">
                  <c:v>1.6800000000000006</c:v>
                </c:pt>
                <c:pt idx="56">
                  <c:v>1.7300000000000006</c:v>
                </c:pt>
                <c:pt idx="57">
                  <c:v>1.7800000000000007</c:v>
                </c:pt>
                <c:pt idx="58">
                  <c:v>1.8300000000000007</c:v>
                </c:pt>
                <c:pt idx="59">
                  <c:v>1.8800000000000008</c:v>
                </c:pt>
                <c:pt idx="60">
                  <c:v>1.93</c:v>
                </c:pt>
                <c:pt idx="61">
                  <c:v>1.9884999999999999</c:v>
                </c:pt>
                <c:pt idx="62">
                  <c:v>2.0470000000000002</c:v>
                </c:pt>
                <c:pt idx="63">
                  <c:v>2.1055000000000001</c:v>
                </c:pt>
                <c:pt idx="64">
                  <c:v>2.1640000000000001</c:v>
                </c:pt>
                <c:pt idx="65">
                  <c:v>2.2225000000000001</c:v>
                </c:pt>
                <c:pt idx="66">
                  <c:v>2.2810000000000001</c:v>
                </c:pt>
                <c:pt idx="67">
                  <c:v>2.3395000000000001</c:v>
                </c:pt>
                <c:pt idx="68">
                  <c:v>2.3980000000000001</c:v>
                </c:pt>
                <c:pt idx="69">
                  <c:v>2.4565000000000001</c:v>
                </c:pt>
                <c:pt idx="70">
                  <c:v>2.5150000000000001</c:v>
                </c:pt>
                <c:pt idx="71">
                  <c:v>2.5735000000000001</c:v>
                </c:pt>
                <c:pt idx="72">
                  <c:v>2.6320000000000001</c:v>
                </c:pt>
                <c:pt idx="73">
                  <c:v>2.6905000000000001</c:v>
                </c:pt>
                <c:pt idx="74">
                  <c:v>2.7490000000000001</c:v>
                </c:pt>
                <c:pt idx="75">
                  <c:v>2.8075000000000001</c:v>
                </c:pt>
                <c:pt idx="76">
                  <c:v>2.8660000000000001</c:v>
                </c:pt>
                <c:pt idx="77">
                  <c:v>2.9245000000000001</c:v>
                </c:pt>
                <c:pt idx="78">
                  <c:v>2.9830000000000001</c:v>
                </c:pt>
                <c:pt idx="79">
                  <c:v>3.0415000000000001</c:v>
                </c:pt>
                <c:pt idx="80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</c:v>
                </c:pt>
                <c:pt idx="21">
                  <c:v>0.35199999999999998</c:v>
                </c:pt>
                <c:pt idx="22">
                  <c:v>0.38399999999999995</c:v>
                </c:pt>
                <c:pt idx="23">
                  <c:v>0.41599999999999993</c:v>
                </c:pt>
                <c:pt idx="24">
                  <c:v>0.4479999999999999</c:v>
                </c:pt>
                <c:pt idx="25">
                  <c:v>0.47999999999999987</c:v>
                </c:pt>
                <c:pt idx="26">
                  <c:v>0.5119999999999999</c:v>
                </c:pt>
                <c:pt idx="27">
                  <c:v>0.54399999999999993</c:v>
                </c:pt>
                <c:pt idx="28">
                  <c:v>0.57599999999999996</c:v>
                </c:pt>
                <c:pt idx="29">
                  <c:v>0.60799999999999998</c:v>
                </c:pt>
                <c:pt idx="30">
                  <c:v>0.64</c:v>
                </c:pt>
                <c:pt idx="31">
                  <c:v>0.67200000000000004</c:v>
                </c:pt>
                <c:pt idx="32">
                  <c:v>0.70400000000000007</c:v>
                </c:pt>
                <c:pt idx="33">
                  <c:v>0.7360000000000001</c:v>
                </c:pt>
                <c:pt idx="34">
                  <c:v>0.76800000000000013</c:v>
                </c:pt>
                <c:pt idx="35">
                  <c:v>0.80000000000000016</c:v>
                </c:pt>
                <c:pt idx="36">
                  <c:v>0.83200000000000018</c:v>
                </c:pt>
                <c:pt idx="37">
                  <c:v>0.86400000000000021</c:v>
                </c:pt>
                <c:pt idx="38">
                  <c:v>0.89600000000000024</c:v>
                </c:pt>
                <c:pt idx="39">
                  <c:v>0.92800000000000027</c:v>
                </c:pt>
                <c:pt idx="40">
                  <c:v>0.96</c:v>
                </c:pt>
                <c:pt idx="41">
                  <c:v>0.99349999999999994</c:v>
                </c:pt>
                <c:pt idx="42">
                  <c:v>1.0269999999999999</c:v>
                </c:pt>
                <c:pt idx="43">
                  <c:v>1.0605</c:v>
                </c:pt>
                <c:pt idx="44">
                  <c:v>1.0940000000000001</c:v>
                </c:pt>
                <c:pt idx="45">
                  <c:v>1.1275000000000002</c:v>
                </c:pt>
                <c:pt idx="46">
                  <c:v>1.1610000000000003</c:v>
                </c:pt>
                <c:pt idx="47">
                  <c:v>1.1945000000000003</c:v>
                </c:pt>
                <c:pt idx="48">
                  <c:v>1.2280000000000004</c:v>
                </c:pt>
                <c:pt idx="49">
                  <c:v>1.2615000000000005</c:v>
                </c:pt>
                <c:pt idx="50">
                  <c:v>1.2950000000000006</c:v>
                </c:pt>
                <c:pt idx="51">
                  <c:v>1.3285000000000007</c:v>
                </c:pt>
                <c:pt idx="52">
                  <c:v>1.3620000000000008</c:v>
                </c:pt>
                <c:pt idx="53">
                  <c:v>1.3955000000000009</c:v>
                </c:pt>
                <c:pt idx="54">
                  <c:v>1.4290000000000009</c:v>
                </c:pt>
                <c:pt idx="55">
                  <c:v>1.462500000000001</c:v>
                </c:pt>
                <c:pt idx="56">
                  <c:v>1.4960000000000011</c:v>
                </c:pt>
                <c:pt idx="57">
                  <c:v>1.5295000000000012</c:v>
                </c:pt>
                <c:pt idx="58">
                  <c:v>1.5630000000000013</c:v>
                </c:pt>
                <c:pt idx="59">
                  <c:v>1.5965000000000014</c:v>
                </c:pt>
                <c:pt idx="60">
                  <c:v>1.63</c:v>
                </c:pt>
                <c:pt idx="61">
                  <c:v>1.6624999999999999</c:v>
                </c:pt>
                <c:pt idx="62">
                  <c:v>1.6949999999999998</c:v>
                </c:pt>
                <c:pt idx="63">
                  <c:v>1.7274999999999998</c:v>
                </c:pt>
                <c:pt idx="64">
                  <c:v>1.7599999999999998</c:v>
                </c:pt>
                <c:pt idx="65">
                  <c:v>1.7924999999999998</c:v>
                </c:pt>
                <c:pt idx="66">
                  <c:v>1.8249999999999997</c:v>
                </c:pt>
                <c:pt idx="67">
                  <c:v>1.8574999999999997</c:v>
                </c:pt>
                <c:pt idx="68">
                  <c:v>1.8899999999999997</c:v>
                </c:pt>
                <c:pt idx="69">
                  <c:v>1.9224999999999997</c:v>
                </c:pt>
                <c:pt idx="70">
                  <c:v>1.9549999999999996</c:v>
                </c:pt>
                <c:pt idx="71">
                  <c:v>1.9874999999999996</c:v>
                </c:pt>
                <c:pt idx="72">
                  <c:v>2.0199999999999996</c:v>
                </c:pt>
                <c:pt idx="73">
                  <c:v>2.0524999999999998</c:v>
                </c:pt>
                <c:pt idx="74">
                  <c:v>2.085</c:v>
                </c:pt>
                <c:pt idx="75">
                  <c:v>2.1175000000000002</c:v>
                </c:pt>
                <c:pt idx="76">
                  <c:v>2.1500000000000004</c:v>
                </c:pt>
                <c:pt idx="77">
                  <c:v>2.1825000000000006</c:v>
                </c:pt>
                <c:pt idx="78">
                  <c:v>2.2150000000000007</c:v>
                </c:pt>
                <c:pt idx="79">
                  <c:v>2.2475000000000009</c:v>
                </c:pt>
                <c:pt idx="80">
                  <c:v>2.2799999999999998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8624"/>
        <c:axId val="165660544"/>
      </c:scatterChart>
      <c:valAx>
        <c:axId val="1656586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660544"/>
        <c:crosses val="autoZero"/>
        <c:crossBetween val="midCat"/>
      </c:valAx>
      <c:valAx>
        <c:axId val="16566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658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-0.18</c:v>
                </c:pt>
                <c:pt idx="4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-0.15</c:v>
                </c:pt>
                <c:pt idx="4">
                  <c:v>-0.22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7696"/>
        <c:axId val="165679872"/>
      </c:scatterChart>
      <c:valAx>
        <c:axId val="1656776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679872"/>
        <c:crosses val="autoZero"/>
        <c:crossBetween val="midCat"/>
      </c:valAx>
      <c:valAx>
        <c:axId val="16567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677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35.205500000000001</c:v>
                </c:pt>
                <c:pt idx="42">
                  <c:v>35.201000000000001</c:v>
                </c:pt>
                <c:pt idx="43">
                  <c:v>35.1965</c:v>
                </c:pt>
                <c:pt idx="44">
                  <c:v>35.192</c:v>
                </c:pt>
                <c:pt idx="45">
                  <c:v>35.1875</c:v>
                </c:pt>
                <c:pt idx="46">
                  <c:v>35.183</c:v>
                </c:pt>
                <c:pt idx="47">
                  <c:v>35.1785</c:v>
                </c:pt>
                <c:pt idx="48">
                  <c:v>35.173999999999999</c:v>
                </c:pt>
                <c:pt idx="49">
                  <c:v>35.169499999999999</c:v>
                </c:pt>
                <c:pt idx="50">
                  <c:v>35.164999999999999</c:v>
                </c:pt>
                <c:pt idx="51">
                  <c:v>35.160499999999999</c:v>
                </c:pt>
                <c:pt idx="52">
                  <c:v>35.155999999999999</c:v>
                </c:pt>
                <c:pt idx="53">
                  <c:v>35.151499999999999</c:v>
                </c:pt>
                <c:pt idx="54">
                  <c:v>35.146999999999998</c:v>
                </c:pt>
                <c:pt idx="55">
                  <c:v>35.142499999999998</c:v>
                </c:pt>
                <c:pt idx="56">
                  <c:v>35.137999999999998</c:v>
                </c:pt>
                <c:pt idx="57">
                  <c:v>35.133499999999998</c:v>
                </c:pt>
                <c:pt idx="58">
                  <c:v>35.128999999999998</c:v>
                </c:pt>
                <c:pt idx="59">
                  <c:v>35.124499999999998</c:v>
                </c:pt>
                <c:pt idx="60">
                  <c:v>35.119999999999997</c:v>
                </c:pt>
                <c:pt idx="61">
                  <c:v>35.1145</c:v>
                </c:pt>
                <c:pt idx="62">
                  <c:v>35.108999999999995</c:v>
                </c:pt>
                <c:pt idx="63">
                  <c:v>35.103499999999997</c:v>
                </c:pt>
                <c:pt idx="64">
                  <c:v>35.097999999999999</c:v>
                </c:pt>
                <c:pt idx="65">
                  <c:v>35.092499999999994</c:v>
                </c:pt>
                <c:pt idx="66">
                  <c:v>35.086999999999996</c:v>
                </c:pt>
                <c:pt idx="67">
                  <c:v>35.081499999999998</c:v>
                </c:pt>
                <c:pt idx="68">
                  <c:v>35.076000000000001</c:v>
                </c:pt>
                <c:pt idx="69">
                  <c:v>35.070499999999996</c:v>
                </c:pt>
                <c:pt idx="70">
                  <c:v>35.064999999999998</c:v>
                </c:pt>
                <c:pt idx="71">
                  <c:v>35.0595</c:v>
                </c:pt>
                <c:pt idx="72">
                  <c:v>35.053999999999995</c:v>
                </c:pt>
                <c:pt idx="73">
                  <c:v>35.048499999999997</c:v>
                </c:pt>
                <c:pt idx="74">
                  <c:v>35.042999999999999</c:v>
                </c:pt>
                <c:pt idx="75">
                  <c:v>35.037499999999994</c:v>
                </c:pt>
                <c:pt idx="76">
                  <c:v>35.031999999999996</c:v>
                </c:pt>
                <c:pt idx="77">
                  <c:v>35.026499999999999</c:v>
                </c:pt>
                <c:pt idx="78">
                  <c:v>35.020999999999994</c:v>
                </c:pt>
                <c:pt idx="79">
                  <c:v>35.015499999999996</c:v>
                </c:pt>
                <c:pt idx="80">
                  <c:v>35.01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35.206999999999994</c:v>
                </c:pt>
                <c:pt idx="42">
                  <c:v>35.204000000000001</c:v>
                </c:pt>
                <c:pt idx="43">
                  <c:v>35.201000000000001</c:v>
                </c:pt>
                <c:pt idx="44">
                  <c:v>35.198</c:v>
                </c:pt>
                <c:pt idx="45">
                  <c:v>35.195</c:v>
                </c:pt>
                <c:pt idx="46">
                  <c:v>35.192</c:v>
                </c:pt>
                <c:pt idx="47">
                  <c:v>35.189</c:v>
                </c:pt>
                <c:pt idx="48">
                  <c:v>35.186</c:v>
                </c:pt>
                <c:pt idx="49">
                  <c:v>35.183</c:v>
                </c:pt>
                <c:pt idx="50">
                  <c:v>35.18</c:v>
                </c:pt>
                <c:pt idx="51">
                  <c:v>35.177</c:v>
                </c:pt>
                <c:pt idx="52">
                  <c:v>35.173999999999999</c:v>
                </c:pt>
                <c:pt idx="53">
                  <c:v>35.170999999999999</c:v>
                </c:pt>
                <c:pt idx="54">
                  <c:v>35.167999999999999</c:v>
                </c:pt>
                <c:pt idx="55">
                  <c:v>35.164999999999999</c:v>
                </c:pt>
                <c:pt idx="56">
                  <c:v>35.161999999999999</c:v>
                </c:pt>
                <c:pt idx="57">
                  <c:v>35.158999999999999</c:v>
                </c:pt>
                <c:pt idx="58">
                  <c:v>35.155999999999999</c:v>
                </c:pt>
                <c:pt idx="59">
                  <c:v>35.152999999999999</c:v>
                </c:pt>
                <c:pt idx="60">
                  <c:v>35.15</c:v>
                </c:pt>
                <c:pt idx="61">
                  <c:v>35.146499999999996</c:v>
                </c:pt>
                <c:pt idx="62">
                  <c:v>35.143000000000001</c:v>
                </c:pt>
                <c:pt idx="63">
                  <c:v>35.139499999999998</c:v>
                </c:pt>
                <c:pt idx="64">
                  <c:v>35.135999999999996</c:v>
                </c:pt>
                <c:pt idx="65">
                  <c:v>35.1325</c:v>
                </c:pt>
                <c:pt idx="66">
                  <c:v>35.128999999999998</c:v>
                </c:pt>
                <c:pt idx="67">
                  <c:v>35.125499999999995</c:v>
                </c:pt>
                <c:pt idx="68">
                  <c:v>35.122</c:v>
                </c:pt>
                <c:pt idx="69">
                  <c:v>35.118499999999997</c:v>
                </c:pt>
                <c:pt idx="70">
                  <c:v>35.114999999999995</c:v>
                </c:pt>
                <c:pt idx="71">
                  <c:v>35.111499999999999</c:v>
                </c:pt>
                <c:pt idx="72">
                  <c:v>35.107999999999997</c:v>
                </c:pt>
                <c:pt idx="73">
                  <c:v>35.104499999999994</c:v>
                </c:pt>
                <c:pt idx="74">
                  <c:v>35.100999999999999</c:v>
                </c:pt>
                <c:pt idx="75">
                  <c:v>35.097499999999997</c:v>
                </c:pt>
                <c:pt idx="76">
                  <c:v>35.093999999999994</c:v>
                </c:pt>
                <c:pt idx="77">
                  <c:v>35.090499999999999</c:v>
                </c:pt>
                <c:pt idx="78">
                  <c:v>35.086999999999996</c:v>
                </c:pt>
                <c:pt idx="79">
                  <c:v>35.083499999999994</c:v>
                </c:pt>
                <c:pt idx="80">
                  <c:v>35.08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02656"/>
        <c:axId val="165713024"/>
      </c:scatterChart>
      <c:valAx>
        <c:axId val="1657026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713024"/>
        <c:crosses val="autoZero"/>
        <c:crossBetween val="midCat"/>
      </c:valAx>
      <c:valAx>
        <c:axId val="165713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7026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-9.4500000000000001E-2</c:v>
                </c:pt>
                <c:pt idx="42">
                  <c:v>-9.9000000000000005E-2</c:v>
                </c:pt>
                <c:pt idx="43">
                  <c:v>-0.10350000000000001</c:v>
                </c:pt>
                <c:pt idx="44">
                  <c:v>-0.10800000000000001</c:v>
                </c:pt>
                <c:pt idx="45">
                  <c:v>-0.11250000000000002</c:v>
                </c:pt>
                <c:pt idx="46">
                  <c:v>-0.11700000000000002</c:v>
                </c:pt>
                <c:pt idx="47">
                  <c:v>-0.12150000000000002</c:v>
                </c:pt>
                <c:pt idx="48">
                  <c:v>-0.12600000000000003</c:v>
                </c:pt>
                <c:pt idx="49">
                  <c:v>-0.13050000000000003</c:v>
                </c:pt>
                <c:pt idx="50">
                  <c:v>-0.13500000000000004</c:v>
                </c:pt>
                <c:pt idx="51">
                  <c:v>-0.13950000000000004</c:v>
                </c:pt>
                <c:pt idx="52">
                  <c:v>-0.14400000000000004</c:v>
                </c:pt>
                <c:pt idx="53">
                  <c:v>-0.14850000000000005</c:v>
                </c:pt>
                <c:pt idx="54">
                  <c:v>-0.15300000000000005</c:v>
                </c:pt>
                <c:pt idx="55">
                  <c:v>-0.15750000000000006</c:v>
                </c:pt>
                <c:pt idx="56">
                  <c:v>-0.16200000000000006</c:v>
                </c:pt>
                <c:pt idx="57">
                  <c:v>-0.16650000000000006</c:v>
                </c:pt>
                <c:pt idx="58">
                  <c:v>-0.17100000000000007</c:v>
                </c:pt>
                <c:pt idx="59">
                  <c:v>-0.17550000000000007</c:v>
                </c:pt>
                <c:pt idx="60">
                  <c:v>-0.18</c:v>
                </c:pt>
                <c:pt idx="61">
                  <c:v>-0.1855</c:v>
                </c:pt>
                <c:pt idx="62">
                  <c:v>-0.191</c:v>
                </c:pt>
                <c:pt idx="63">
                  <c:v>-0.19650000000000001</c:v>
                </c:pt>
                <c:pt idx="64">
                  <c:v>-0.20200000000000001</c:v>
                </c:pt>
                <c:pt idx="65">
                  <c:v>-0.20750000000000002</c:v>
                </c:pt>
                <c:pt idx="66">
                  <c:v>-0.21300000000000002</c:v>
                </c:pt>
                <c:pt idx="67">
                  <c:v>-0.21850000000000003</c:v>
                </c:pt>
                <c:pt idx="68">
                  <c:v>-0.22400000000000003</c:v>
                </c:pt>
                <c:pt idx="69">
                  <c:v>-0.22950000000000004</c:v>
                </c:pt>
                <c:pt idx="70">
                  <c:v>-0.23500000000000004</c:v>
                </c:pt>
                <c:pt idx="71">
                  <c:v>-0.24050000000000005</c:v>
                </c:pt>
                <c:pt idx="72">
                  <c:v>-0.24600000000000005</c:v>
                </c:pt>
                <c:pt idx="73">
                  <c:v>-0.25150000000000006</c:v>
                </c:pt>
                <c:pt idx="74">
                  <c:v>-0.25700000000000006</c:v>
                </c:pt>
                <c:pt idx="75">
                  <c:v>-0.26250000000000007</c:v>
                </c:pt>
                <c:pt idx="76">
                  <c:v>-0.26800000000000007</c:v>
                </c:pt>
                <c:pt idx="77">
                  <c:v>-0.27350000000000008</c:v>
                </c:pt>
                <c:pt idx="78">
                  <c:v>-0.27900000000000008</c:v>
                </c:pt>
                <c:pt idx="79">
                  <c:v>-0.28450000000000009</c:v>
                </c:pt>
                <c:pt idx="80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-9.2999999999999999E-2</c:v>
                </c:pt>
                <c:pt idx="42">
                  <c:v>-9.6000000000000002E-2</c:v>
                </c:pt>
                <c:pt idx="43">
                  <c:v>-9.9000000000000005E-2</c:v>
                </c:pt>
                <c:pt idx="44">
                  <c:v>-0.10200000000000001</c:v>
                </c:pt>
                <c:pt idx="45">
                  <c:v>-0.10500000000000001</c:v>
                </c:pt>
                <c:pt idx="46">
                  <c:v>-0.10800000000000001</c:v>
                </c:pt>
                <c:pt idx="47">
                  <c:v>-0.11100000000000002</c:v>
                </c:pt>
                <c:pt idx="48">
                  <c:v>-0.11400000000000002</c:v>
                </c:pt>
                <c:pt idx="49">
                  <c:v>-0.11700000000000002</c:v>
                </c:pt>
                <c:pt idx="50">
                  <c:v>-0.12000000000000002</c:v>
                </c:pt>
                <c:pt idx="51">
                  <c:v>-0.12300000000000003</c:v>
                </c:pt>
                <c:pt idx="52">
                  <c:v>-0.12600000000000003</c:v>
                </c:pt>
                <c:pt idx="53">
                  <c:v>-0.12900000000000003</c:v>
                </c:pt>
                <c:pt idx="54">
                  <c:v>-0.13200000000000003</c:v>
                </c:pt>
                <c:pt idx="55">
                  <c:v>-0.13500000000000004</c:v>
                </c:pt>
                <c:pt idx="56">
                  <c:v>-0.13800000000000004</c:v>
                </c:pt>
                <c:pt idx="57">
                  <c:v>-0.14100000000000004</c:v>
                </c:pt>
                <c:pt idx="58">
                  <c:v>-0.14400000000000004</c:v>
                </c:pt>
                <c:pt idx="59">
                  <c:v>-0.14700000000000005</c:v>
                </c:pt>
                <c:pt idx="60">
                  <c:v>-0.15</c:v>
                </c:pt>
                <c:pt idx="61">
                  <c:v>-0.1535</c:v>
                </c:pt>
                <c:pt idx="62">
                  <c:v>-0.157</c:v>
                </c:pt>
                <c:pt idx="63">
                  <c:v>-0.1605</c:v>
                </c:pt>
                <c:pt idx="64">
                  <c:v>-0.16400000000000001</c:v>
                </c:pt>
                <c:pt idx="65">
                  <c:v>-0.16750000000000001</c:v>
                </c:pt>
                <c:pt idx="66">
                  <c:v>-0.17100000000000001</c:v>
                </c:pt>
                <c:pt idx="67">
                  <c:v>-0.17450000000000002</c:v>
                </c:pt>
                <c:pt idx="68">
                  <c:v>-0.17800000000000002</c:v>
                </c:pt>
                <c:pt idx="69">
                  <c:v>-0.18150000000000002</c:v>
                </c:pt>
                <c:pt idx="70">
                  <c:v>-0.18500000000000003</c:v>
                </c:pt>
                <c:pt idx="71">
                  <c:v>-0.18850000000000003</c:v>
                </c:pt>
                <c:pt idx="72">
                  <c:v>-0.19200000000000003</c:v>
                </c:pt>
                <c:pt idx="73">
                  <c:v>-0.19550000000000003</c:v>
                </c:pt>
                <c:pt idx="74">
                  <c:v>-0.19900000000000004</c:v>
                </c:pt>
                <c:pt idx="75">
                  <c:v>-0.20250000000000004</c:v>
                </c:pt>
                <c:pt idx="76">
                  <c:v>-0.20600000000000004</c:v>
                </c:pt>
                <c:pt idx="77">
                  <c:v>-0.20950000000000005</c:v>
                </c:pt>
                <c:pt idx="78">
                  <c:v>-0.21300000000000005</c:v>
                </c:pt>
                <c:pt idx="79">
                  <c:v>-0.21650000000000005</c:v>
                </c:pt>
                <c:pt idx="80">
                  <c:v>-0.22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45024"/>
        <c:axId val="165746944"/>
      </c:scatterChart>
      <c:valAx>
        <c:axId val="1657450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746944"/>
        <c:crosses val="autoZero"/>
        <c:crossBetween val="midCat"/>
      </c:valAx>
      <c:valAx>
        <c:axId val="165746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745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0.34</c:v>
                </c:pt>
                <c:pt idx="2">
                  <c:v>1.02</c:v>
                </c:pt>
                <c:pt idx="3">
                  <c:v>2.11</c:v>
                </c:pt>
                <c:pt idx="4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>
                  <c:v>1.79</c:v>
                </c:pt>
                <c:pt idx="4">
                  <c:v>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64096"/>
        <c:axId val="165774464"/>
      </c:scatterChart>
      <c:valAx>
        <c:axId val="1657640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774464"/>
        <c:crosses val="autoZero"/>
        <c:crossBetween val="midCat"/>
      </c:valAx>
      <c:valAx>
        <c:axId val="16577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764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25.416999999999998</c:v>
                </c:pt>
                <c:pt idx="2">
                  <c:v>25.433999999999997</c:v>
                </c:pt>
                <c:pt idx="3">
                  <c:v>25.450999999999997</c:v>
                </c:pt>
                <c:pt idx="4">
                  <c:v>25.468</c:v>
                </c:pt>
                <c:pt idx="5">
                  <c:v>25.484999999999999</c:v>
                </c:pt>
                <c:pt idx="6">
                  <c:v>25.501999999999999</c:v>
                </c:pt>
                <c:pt idx="7">
                  <c:v>25.518999999999998</c:v>
                </c:pt>
                <c:pt idx="8">
                  <c:v>25.535999999999998</c:v>
                </c:pt>
                <c:pt idx="9">
                  <c:v>25.552999999999997</c:v>
                </c:pt>
                <c:pt idx="10">
                  <c:v>25.57</c:v>
                </c:pt>
                <c:pt idx="11">
                  <c:v>25.587</c:v>
                </c:pt>
                <c:pt idx="12">
                  <c:v>25.603999999999999</c:v>
                </c:pt>
                <c:pt idx="13">
                  <c:v>25.620999999999999</c:v>
                </c:pt>
                <c:pt idx="14">
                  <c:v>25.637999999999998</c:v>
                </c:pt>
                <c:pt idx="15">
                  <c:v>25.654999999999998</c:v>
                </c:pt>
                <c:pt idx="16">
                  <c:v>25.671999999999997</c:v>
                </c:pt>
                <c:pt idx="17">
                  <c:v>25.689</c:v>
                </c:pt>
                <c:pt idx="18">
                  <c:v>25.706</c:v>
                </c:pt>
                <c:pt idx="19">
                  <c:v>25.722999999999999</c:v>
                </c:pt>
                <c:pt idx="20">
                  <c:v>25.74</c:v>
                </c:pt>
                <c:pt idx="21">
                  <c:v>25.773999999999997</c:v>
                </c:pt>
                <c:pt idx="22">
                  <c:v>25.808</c:v>
                </c:pt>
                <c:pt idx="23">
                  <c:v>25.841999999999999</c:v>
                </c:pt>
                <c:pt idx="24">
                  <c:v>25.875999999999998</c:v>
                </c:pt>
                <c:pt idx="25">
                  <c:v>25.91</c:v>
                </c:pt>
                <c:pt idx="26">
                  <c:v>25.943999999999999</c:v>
                </c:pt>
                <c:pt idx="27">
                  <c:v>25.977999999999998</c:v>
                </c:pt>
                <c:pt idx="28">
                  <c:v>26.011999999999997</c:v>
                </c:pt>
                <c:pt idx="29">
                  <c:v>26.045999999999999</c:v>
                </c:pt>
                <c:pt idx="30">
                  <c:v>26.08</c:v>
                </c:pt>
                <c:pt idx="31">
                  <c:v>26.113999999999997</c:v>
                </c:pt>
                <c:pt idx="32">
                  <c:v>26.148</c:v>
                </c:pt>
                <c:pt idx="33">
                  <c:v>26.181999999999999</c:v>
                </c:pt>
                <c:pt idx="34">
                  <c:v>26.215999999999998</c:v>
                </c:pt>
                <c:pt idx="35">
                  <c:v>26.25</c:v>
                </c:pt>
                <c:pt idx="36">
                  <c:v>26.283999999999999</c:v>
                </c:pt>
                <c:pt idx="37">
                  <c:v>26.317999999999998</c:v>
                </c:pt>
                <c:pt idx="38">
                  <c:v>26.352</c:v>
                </c:pt>
                <c:pt idx="39">
                  <c:v>26.385999999999999</c:v>
                </c:pt>
                <c:pt idx="40">
                  <c:v>26.419999999999998</c:v>
                </c:pt>
                <c:pt idx="41">
                  <c:v>26.474499999999999</c:v>
                </c:pt>
                <c:pt idx="42">
                  <c:v>26.529</c:v>
                </c:pt>
                <c:pt idx="43">
                  <c:v>26.583499999999997</c:v>
                </c:pt>
                <c:pt idx="44">
                  <c:v>26.637999999999998</c:v>
                </c:pt>
                <c:pt idx="45">
                  <c:v>26.692499999999999</c:v>
                </c:pt>
                <c:pt idx="46">
                  <c:v>26.747</c:v>
                </c:pt>
                <c:pt idx="47">
                  <c:v>26.801499999999997</c:v>
                </c:pt>
                <c:pt idx="48">
                  <c:v>26.855999999999998</c:v>
                </c:pt>
                <c:pt idx="49">
                  <c:v>26.910499999999999</c:v>
                </c:pt>
                <c:pt idx="50">
                  <c:v>26.965</c:v>
                </c:pt>
                <c:pt idx="51">
                  <c:v>27.019499999999997</c:v>
                </c:pt>
                <c:pt idx="52">
                  <c:v>27.073999999999998</c:v>
                </c:pt>
                <c:pt idx="53">
                  <c:v>27.128499999999999</c:v>
                </c:pt>
                <c:pt idx="54">
                  <c:v>27.183</c:v>
                </c:pt>
                <c:pt idx="55">
                  <c:v>27.237499999999997</c:v>
                </c:pt>
                <c:pt idx="56">
                  <c:v>27.291999999999998</c:v>
                </c:pt>
                <c:pt idx="57">
                  <c:v>27.346499999999999</c:v>
                </c:pt>
                <c:pt idx="58">
                  <c:v>27.401</c:v>
                </c:pt>
                <c:pt idx="59">
                  <c:v>27.455499999999997</c:v>
                </c:pt>
                <c:pt idx="60">
                  <c:v>27.509999999999998</c:v>
                </c:pt>
                <c:pt idx="61">
                  <c:v>27.5745</c:v>
                </c:pt>
                <c:pt idx="62">
                  <c:v>27.638999999999999</c:v>
                </c:pt>
                <c:pt idx="63">
                  <c:v>27.703499999999998</c:v>
                </c:pt>
                <c:pt idx="64">
                  <c:v>27.767999999999997</c:v>
                </c:pt>
                <c:pt idx="65">
                  <c:v>27.832499999999996</c:v>
                </c:pt>
                <c:pt idx="66">
                  <c:v>27.896999999999998</c:v>
                </c:pt>
                <c:pt idx="67">
                  <c:v>27.961499999999997</c:v>
                </c:pt>
                <c:pt idx="68">
                  <c:v>28.025999999999996</c:v>
                </c:pt>
                <c:pt idx="69">
                  <c:v>28.090499999999999</c:v>
                </c:pt>
                <c:pt idx="70">
                  <c:v>28.154999999999998</c:v>
                </c:pt>
                <c:pt idx="71">
                  <c:v>28.219499999999996</c:v>
                </c:pt>
                <c:pt idx="72">
                  <c:v>28.283999999999995</c:v>
                </c:pt>
                <c:pt idx="73">
                  <c:v>28.348499999999994</c:v>
                </c:pt>
                <c:pt idx="74">
                  <c:v>28.412999999999997</c:v>
                </c:pt>
                <c:pt idx="75">
                  <c:v>28.477499999999996</c:v>
                </c:pt>
                <c:pt idx="76">
                  <c:v>28.541999999999994</c:v>
                </c:pt>
                <c:pt idx="77">
                  <c:v>28.606499999999997</c:v>
                </c:pt>
                <c:pt idx="78">
                  <c:v>28.670999999999996</c:v>
                </c:pt>
                <c:pt idx="79">
                  <c:v>28.735499999999995</c:v>
                </c:pt>
                <c:pt idx="80">
                  <c:v>28.799999999999997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25.417499999999997</c:v>
                </c:pt>
                <c:pt idx="2">
                  <c:v>25.434999999999999</c:v>
                </c:pt>
                <c:pt idx="3">
                  <c:v>25.452499999999997</c:v>
                </c:pt>
                <c:pt idx="4">
                  <c:v>25.47</c:v>
                </c:pt>
                <c:pt idx="5">
                  <c:v>25.487499999999997</c:v>
                </c:pt>
                <c:pt idx="6">
                  <c:v>25.504999999999999</c:v>
                </c:pt>
                <c:pt idx="7">
                  <c:v>25.522499999999997</c:v>
                </c:pt>
                <c:pt idx="8">
                  <c:v>25.54</c:v>
                </c:pt>
                <c:pt idx="9">
                  <c:v>25.557499999999997</c:v>
                </c:pt>
                <c:pt idx="10">
                  <c:v>25.574999999999999</c:v>
                </c:pt>
                <c:pt idx="11">
                  <c:v>25.592499999999998</c:v>
                </c:pt>
                <c:pt idx="12">
                  <c:v>25.61</c:v>
                </c:pt>
                <c:pt idx="13">
                  <c:v>25.627499999999998</c:v>
                </c:pt>
                <c:pt idx="14">
                  <c:v>25.645</c:v>
                </c:pt>
                <c:pt idx="15">
                  <c:v>25.662499999999998</c:v>
                </c:pt>
                <c:pt idx="16">
                  <c:v>25.68</c:v>
                </c:pt>
                <c:pt idx="17">
                  <c:v>25.697499999999998</c:v>
                </c:pt>
                <c:pt idx="18">
                  <c:v>25.715</c:v>
                </c:pt>
                <c:pt idx="19">
                  <c:v>25.732499999999998</c:v>
                </c:pt>
                <c:pt idx="20">
                  <c:v>25.75</c:v>
                </c:pt>
                <c:pt idx="21">
                  <c:v>25.785</c:v>
                </c:pt>
                <c:pt idx="22">
                  <c:v>25.82</c:v>
                </c:pt>
                <c:pt idx="23">
                  <c:v>25.854999999999997</c:v>
                </c:pt>
                <c:pt idx="24">
                  <c:v>25.889999999999997</c:v>
                </c:pt>
                <c:pt idx="25">
                  <c:v>25.924999999999997</c:v>
                </c:pt>
                <c:pt idx="26">
                  <c:v>25.959999999999997</c:v>
                </c:pt>
                <c:pt idx="27">
                  <c:v>25.994999999999997</c:v>
                </c:pt>
                <c:pt idx="28">
                  <c:v>26.029999999999998</c:v>
                </c:pt>
                <c:pt idx="29">
                  <c:v>26.064999999999998</c:v>
                </c:pt>
                <c:pt idx="30">
                  <c:v>26.099999999999998</c:v>
                </c:pt>
                <c:pt idx="31">
                  <c:v>26.134999999999998</c:v>
                </c:pt>
                <c:pt idx="32">
                  <c:v>26.169999999999998</c:v>
                </c:pt>
                <c:pt idx="33">
                  <c:v>26.204999999999998</c:v>
                </c:pt>
                <c:pt idx="34">
                  <c:v>26.24</c:v>
                </c:pt>
                <c:pt idx="35">
                  <c:v>26.274999999999999</c:v>
                </c:pt>
                <c:pt idx="36">
                  <c:v>26.31</c:v>
                </c:pt>
                <c:pt idx="37">
                  <c:v>26.344999999999999</c:v>
                </c:pt>
                <c:pt idx="38">
                  <c:v>26.38</c:v>
                </c:pt>
                <c:pt idx="39">
                  <c:v>26.414999999999999</c:v>
                </c:pt>
                <c:pt idx="40">
                  <c:v>26.45</c:v>
                </c:pt>
                <c:pt idx="41">
                  <c:v>26.486999999999998</c:v>
                </c:pt>
                <c:pt idx="42">
                  <c:v>26.523999999999997</c:v>
                </c:pt>
                <c:pt idx="43">
                  <c:v>26.561</c:v>
                </c:pt>
                <c:pt idx="44">
                  <c:v>26.597999999999999</c:v>
                </c:pt>
                <c:pt idx="45">
                  <c:v>26.634999999999998</c:v>
                </c:pt>
                <c:pt idx="46">
                  <c:v>26.671999999999997</c:v>
                </c:pt>
                <c:pt idx="47">
                  <c:v>26.709</c:v>
                </c:pt>
                <c:pt idx="48">
                  <c:v>26.745999999999999</c:v>
                </c:pt>
                <c:pt idx="49">
                  <c:v>26.782999999999998</c:v>
                </c:pt>
                <c:pt idx="50">
                  <c:v>26.819999999999997</c:v>
                </c:pt>
                <c:pt idx="51">
                  <c:v>26.856999999999999</c:v>
                </c:pt>
                <c:pt idx="52">
                  <c:v>26.893999999999998</c:v>
                </c:pt>
                <c:pt idx="53">
                  <c:v>26.930999999999997</c:v>
                </c:pt>
                <c:pt idx="54">
                  <c:v>26.967999999999996</c:v>
                </c:pt>
                <c:pt idx="55">
                  <c:v>27.004999999999999</c:v>
                </c:pt>
                <c:pt idx="56">
                  <c:v>27.041999999999998</c:v>
                </c:pt>
                <c:pt idx="57">
                  <c:v>27.078999999999997</c:v>
                </c:pt>
                <c:pt idx="58">
                  <c:v>27.115999999999996</c:v>
                </c:pt>
                <c:pt idx="59">
                  <c:v>27.152999999999999</c:v>
                </c:pt>
                <c:pt idx="60">
                  <c:v>27.189999999999998</c:v>
                </c:pt>
                <c:pt idx="61">
                  <c:v>27.2255</c:v>
                </c:pt>
                <c:pt idx="62">
                  <c:v>27.260999999999999</c:v>
                </c:pt>
                <c:pt idx="63">
                  <c:v>27.296499999999998</c:v>
                </c:pt>
                <c:pt idx="64">
                  <c:v>27.332000000000001</c:v>
                </c:pt>
                <c:pt idx="65">
                  <c:v>27.3675</c:v>
                </c:pt>
                <c:pt idx="66">
                  <c:v>27.402999999999999</c:v>
                </c:pt>
                <c:pt idx="67">
                  <c:v>27.438499999999998</c:v>
                </c:pt>
                <c:pt idx="68">
                  <c:v>27.474</c:v>
                </c:pt>
                <c:pt idx="69">
                  <c:v>27.509499999999999</c:v>
                </c:pt>
                <c:pt idx="70">
                  <c:v>27.544999999999998</c:v>
                </c:pt>
                <c:pt idx="71">
                  <c:v>27.580499999999997</c:v>
                </c:pt>
                <c:pt idx="72">
                  <c:v>27.616</c:v>
                </c:pt>
                <c:pt idx="73">
                  <c:v>27.651499999999999</c:v>
                </c:pt>
                <c:pt idx="74">
                  <c:v>27.686999999999998</c:v>
                </c:pt>
                <c:pt idx="75">
                  <c:v>27.722499999999997</c:v>
                </c:pt>
                <c:pt idx="76">
                  <c:v>27.757999999999999</c:v>
                </c:pt>
                <c:pt idx="77">
                  <c:v>27.793499999999998</c:v>
                </c:pt>
                <c:pt idx="78">
                  <c:v>27.828999999999997</c:v>
                </c:pt>
                <c:pt idx="79">
                  <c:v>27.864499999999996</c:v>
                </c:pt>
                <c:pt idx="80">
                  <c:v>27.9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9056"/>
        <c:axId val="165803520"/>
      </c:scatterChart>
      <c:valAx>
        <c:axId val="16578905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803520"/>
        <c:crosses val="autoZero"/>
        <c:crossBetween val="midCat"/>
      </c:valAx>
      <c:valAx>
        <c:axId val="1658035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7890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1.7000000000000001E-2</c:v>
                </c:pt>
                <c:pt idx="2">
                  <c:v>3.4000000000000002E-2</c:v>
                </c:pt>
                <c:pt idx="3">
                  <c:v>5.1000000000000004E-2</c:v>
                </c:pt>
                <c:pt idx="4">
                  <c:v>6.8000000000000005E-2</c:v>
                </c:pt>
                <c:pt idx="5">
                  <c:v>8.5000000000000006E-2</c:v>
                </c:pt>
                <c:pt idx="6">
                  <c:v>0.10200000000000001</c:v>
                </c:pt>
                <c:pt idx="7">
                  <c:v>0.11900000000000001</c:v>
                </c:pt>
                <c:pt idx="8">
                  <c:v>0.13600000000000001</c:v>
                </c:pt>
                <c:pt idx="9">
                  <c:v>0.15300000000000002</c:v>
                </c:pt>
                <c:pt idx="10">
                  <c:v>0.17000000000000004</c:v>
                </c:pt>
                <c:pt idx="11">
                  <c:v>0.18700000000000006</c:v>
                </c:pt>
                <c:pt idx="12">
                  <c:v>0.20400000000000007</c:v>
                </c:pt>
                <c:pt idx="13">
                  <c:v>0.22100000000000009</c:v>
                </c:pt>
                <c:pt idx="14">
                  <c:v>0.2380000000000001</c:v>
                </c:pt>
                <c:pt idx="15">
                  <c:v>0.25500000000000012</c:v>
                </c:pt>
                <c:pt idx="16">
                  <c:v>0.27200000000000013</c:v>
                </c:pt>
                <c:pt idx="17">
                  <c:v>0.28900000000000015</c:v>
                </c:pt>
                <c:pt idx="18">
                  <c:v>0.30600000000000016</c:v>
                </c:pt>
                <c:pt idx="19">
                  <c:v>0.32300000000000018</c:v>
                </c:pt>
                <c:pt idx="20">
                  <c:v>0.34</c:v>
                </c:pt>
                <c:pt idx="21">
                  <c:v>0.374</c:v>
                </c:pt>
                <c:pt idx="22">
                  <c:v>0.40799999999999997</c:v>
                </c:pt>
                <c:pt idx="23">
                  <c:v>0.44199999999999995</c:v>
                </c:pt>
                <c:pt idx="24">
                  <c:v>0.47599999999999992</c:v>
                </c:pt>
                <c:pt idx="25">
                  <c:v>0.5099999999999999</c:v>
                </c:pt>
                <c:pt idx="26">
                  <c:v>0.54399999999999993</c:v>
                </c:pt>
                <c:pt idx="27">
                  <c:v>0.57799999999999996</c:v>
                </c:pt>
                <c:pt idx="28">
                  <c:v>0.61199999999999999</c:v>
                </c:pt>
                <c:pt idx="29">
                  <c:v>0.64600000000000002</c:v>
                </c:pt>
                <c:pt idx="30">
                  <c:v>0.68</c:v>
                </c:pt>
                <c:pt idx="31">
                  <c:v>0.71400000000000008</c:v>
                </c:pt>
                <c:pt idx="32">
                  <c:v>0.74800000000000011</c:v>
                </c:pt>
                <c:pt idx="33">
                  <c:v>0.78200000000000014</c:v>
                </c:pt>
                <c:pt idx="34">
                  <c:v>0.81600000000000017</c:v>
                </c:pt>
                <c:pt idx="35">
                  <c:v>0.8500000000000002</c:v>
                </c:pt>
                <c:pt idx="36">
                  <c:v>0.88400000000000023</c:v>
                </c:pt>
                <c:pt idx="37">
                  <c:v>0.91800000000000026</c:v>
                </c:pt>
                <c:pt idx="38">
                  <c:v>0.95200000000000029</c:v>
                </c:pt>
                <c:pt idx="39">
                  <c:v>0.98600000000000032</c:v>
                </c:pt>
                <c:pt idx="40">
                  <c:v>1.02</c:v>
                </c:pt>
                <c:pt idx="41">
                  <c:v>1.0745</c:v>
                </c:pt>
                <c:pt idx="42">
                  <c:v>1.129</c:v>
                </c:pt>
                <c:pt idx="43">
                  <c:v>1.1835</c:v>
                </c:pt>
                <c:pt idx="44">
                  <c:v>1.238</c:v>
                </c:pt>
                <c:pt idx="45">
                  <c:v>1.2925</c:v>
                </c:pt>
                <c:pt idx="46">
                  <c:v>1.347</c:v>
                </c:pt>
                <c:pt idx="47">
                  <c:v>1.4015</c:v>
                </c:pt>
                <c:pt idx="48">
                  <c:v>1.456</c:v>
                </c:pt>
                <c:pt idx="49">
                  <c:v>1.5105</c:v>
                </c:pt>
                <c:pt idx="50">
                  <c:v>1.5649999999999999</c:v>
                </c:pt>
                <c:pt idx="51">
                  <c:v>1.6194999999999999</c:v>
                </c:pt>
                <c:pt idx="52">
                  <c:v>1.6739999999999999</c:v>
                </c:pt>
                <c:pt idx="53">
                  <c:v>1.7284999999999999</c:v>
                </c:pt>
                <c:pt idx="54">
                  <c:v>1.7829999999999999</c:v>
                </c:pt>
                <c:pt idx="55">
                  <c:v>1.8374999999999999</c:v>
                </c:pt>
                <c:pt idx="56">
                  <c:v>1.8919999999999999</c:v>
                </c:pt>
                <c:pt idx="57">
                  <c:v>1.9464999999999999</c:v>
                </c:pt>
                <c:pt idx="58">
                  <c:v>2.0009999999999999</c:v>
                </c:pt>
                <c:pt idx="59">
                  <c:v>2.0554999999999999</c:v>
                </c:pt>
                <c:pt idx="60">
                  <c:v>2.11</c:v>
                </c:pt>
                <c:pt idx="61">
                  <c:v>2.1745000000000001</c:v>
                </c:pt>
                <c:pt idx="62">
                  <c:v>2.2389999999999999</c:v>
                </c:pt>
                <c:pt idx="63">
                  <c:v>2.3034999999999997</c:v>
                </c:pt>
                <c:pt idx="64">
                  <c:v>2.3679999999999994</c:v>
                </c:pt>
                <c:pt idx="65">
                  <c:v>2.4324999999999992</c:v>
                </c:pt>
                <c:pt idx="66">
                  <c:v>2.496999999999999</c:v>
                </c:pt>
                <c:pt idx="67">
                  <c:v>2.5614999999999988</c:v>
                </c:pt>
                <c:pt idx="68">
                  <c:v>2.6259999999999986</c:v>
                </c:pt>
                <c:pt idx="69">
                  <c:v>2.6904999999999983</c:v>
                </c:pt>
                <c:pt idx="70">
                  <c:v>2.7549999999999981</c:v>
                </c:pt>
                <c:pt idx="71">
                  <c:v>2.8194999999999979</c:v>
                </c:pt>
                <c:pt idx="72">
                  <c:v>2.8839999999999977</c:v>
                </c:pt>
                <c:pt idx="73">
                  <c:v>2.9484999999999975</c:v>
                </c:pt>
                <c:pt idx="74">
                  <c:v>3.0129999999999972</c:v>
                </c:pt>
                <c:pt idx="75">
                  <c:v>3.077499999999997</c:v>
                </c:pt>
                <c:pt idx="76">
                  <c:v>3.1419999999999968</c:v>
                </c:pt>
                <c:pt idx="77">
                  <c:v>3.2064999999999966</c:v>
                </c:pt>
                <c:pt idx="78">
                  <c:v>3.2709999999999964</c:v>
                </c:pt>
                <c:pt idx="79">
                  <c:v>3.3354999999999961</c:v>
                </c:pt>
                <c:pt idx="80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1.087</c:v>
                </c:pt>
                <c:pt idx="42">
                  <c:v>1.1239999999999999</c:v>
                </c:pt>
                <c:pt idx="43">
                  <c:v>1.1609999999999998</c:v>
                </c:pt>
                <c:pt idx="44">
                  <c:v>1.1979999999999997</c:v>
                </c:pt>
                <c:pt idx="45">
                  <c:v>1.2349999999999997</c:v>
                </c:pt>
                <c:pt idx="46">
                  <c:v>1.2719999999999996</c:v>
                </c:pt>
                <c:pt idx="47">
                  <c:v>1.3089999999999995</c:v>
                </c:pt>
                <c:pt idx="48">
                  <c:v>1.3459999999999994</c:v>
                </c:pt>
                <c:pt idx="49">
                  <c:v>1.3829999999999993</c:v>
                </c:pt>
                <c:pt idx="50">
                  <c:v>1.4199999999999993</c:v>
                </c:pt>
                <c:pt idx="51">
                  <c:v>1.4569999999999992</c:v>
                </c:pt>
                <c:pt idx="52">
                  <c:v>1.4939999999999991</c:v>
                </c:pt>
                <c:pt idx="53">
                  <c:v>1.530999999999999</c:v>
                </c:pt>
                <c:pt idx="54">
                  <c:v>1.567999999999999</c:v>
                </c:pt>
                <c:pt idx="55">
                  <c:v>1.6049999999999989</c:v>
                </c:pt>
                <c:pt idx="56">
                  <c:v>1.6419999999999988</c:v>
                </c:pt>
                <c:pt idx="57">
                  <c:v>1.6789999999999987</c:v>
                </c:pt>
                <c:pt idx="58">
                  <c:v>1.7159999999999986</c:v>
                </c:pt>
                <c:pt idx="59">
                  <c:v>1.7529999999999986</c:v>
                </c:pt>
                <c:pt idx="60">
                  <c:v>1.79</c:v>
                </c:pt>
                <c:pt idx="61">
                  <c:v>1.8255000000000001</c:v>
                </c:pt>
                <c:pt idx="62">
                  <c:v>1.8610000000000002</c:v>
                </c:pt>
                <c:pt idx="63">
                  <c:v>1.8965000000000003</c:v>
                </c:pt>
                <c:pt idx="64">
                  <c:v>1.9320000000000004</c:v>
                </c:pt>
                <c:pt idx="65">
                  <c:v>1.9675000000000005</c:v>
                </c:pt>
                <c:pt idx="66">
                  <c:v>2.0030000000000006</c:v>
                </c:pt>
                <c:pt idx="67">
                  <c:v>2.0385000000000004</c:v>
                </c:pt>
                <c:pt idx="68">
                  <c:v>2.0740000000000003</c:v>
                </c:pt>
                <c:pt idx="69">
                  <c:v>2.1095000000000002</c:v>
                </c:pt>
                <c:pt idx="70">
                  <c:v>2.145</c:v>
                </c:pt>
                <c:pt idx="71">
                  <c:v>2.1804999999999999</c:v>
                </c:pt>
                <c:pt idx="72">
                  <c:v>2.2159999999999997</c:v>
                </c:pt>
                <c:pt idx="73">
                  <c:v>2.2514999999999996</c:v>
                </c:pt>
                <c:pt idx="74">
                  <c:v>2.2869999999999995</c:v>
                </c:pt>
                <c:pt idx="75">
                  <c:v>2.3224999999999993</c:v>
                </c:pt>
                <c:pt idx="76">
                  <c:v>2.3579999999999992</c:v>
                </c:pt>
                <c:pt idx="77">
                  <c:v>2.3934999999999991</c:v>
                </c:pt>
                <c:pt idx="78">
                  <c:v>2.4289999999999989</c:v>
                </c:pt>
                <c:pt idx="79">
                  <c:v>2.4644999999999988</c:v>
                </c:pt>
                <c:pt idx="80">
                  <c:v>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04384"/>
        <c:axId val="165906304"/>
      </c:scatterChart>
      <c:valAx>
        <c:axId val="1659043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906304"/>
        <c:crosses val="autoZero"/>
        <c:crossBetween val="midCat"/>
      </c:valAx>
      <c:valAx>
        <c:axId val="165906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904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-0.17</c:v>
                </c:pt>
                <c:pt idx="4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-0.14000000000000001</c:v>
                </c:pt>
                <c:pt idx="4">
                  <c:v>-0.2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15264"/>
        <c:axId val="165925632"/>
      </c:scatterChart>
      <c:valAx>
        <c:axId val="1659152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5925632"/>
        <c:crosses val="autoZero"/>
        <c:crossBetween val="midCat"/>
      </c:valAx>
      <c:valAx>
        <c:axId val="16592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591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35.255500000000005</c:v>
                </c:pt>
                <c:pt idx="42">
                  <c:v>35.251000000000005</c:v>
                </c:pt>
                <c:pt idx="43">
                  <c:v>35.246500000000005</c:v>
                </c:pt>
                <c:pt idx="44">
                  <c:v>35.242000000000004</c:v>
                </c:pt>
                <c:pt idx="45">
                  <c:v>35.237500000000004</c:v>
                </c:pt>
                <c:pt idx="46">
                  <c:v>35.233000000000004</c:v>
                </c:pt>
                <c:pt idx="47">
                  <c:v>35.228500000000004</c:v>
                </c:pt>
                <c:pt idx="48">
                  <c:v>35.224000000000004</c:v>
                </c:pt>
                <c:pt idx="49">
                  <c:v>35.219500000000004</c:v>
                </c:pt>
                <c:pt idx="50">
                  <c:v>35.215000000000003</c:v>
                </c:pt>
                <c:pt idx="51">
                  <c:v>35.210500000000003</c:v>
                </c:pt>
                <c:pt idx="52">
                  <c:v>35.206000000000003</c:v>
                </c:pt>
                <c:pt idx="53">
                  <c:v>35.201500000000003</c:v>
                </c:pt>
                <c:pt idx="54">
                  <c:v>35.197000000000003</c:v>
                </c:pt>
                <c:pt idx="55">
                  <c:v>35.192500000000003</c:v>
                </c:pt>
                <c:pt idx="56">
                  <c:v>35.188000000000002</c:v>
                </c:pt>
                <c:pt idx="57">
                  <c:v>35.183500000000002</c:v>
                </c:pt>
                <c:pt idx="58">
                  <c:v>35.179000000000002</c:v>
                </c:pt>
                <c:pt idx="59">
                  <c:v>35.174500000000002</c:v>
                </c:pt>
                <c:pt idx="60">
                  <c:v>35.17</c:v>
                </c:pt>
                <c:pt idx="61">
                  <c:v>35.165000000000006</c:v>
                </c:pt>
                <c:pt idx="62">
                  <c:v>35.160000000000004</c:v>
                </c:pt>
                <c:pt idx="63">
                  <c:v>35.155000000000001</c:v>
                </c:pt>
                <c:pt idx="64">
                  <c:v>35.150000000000006</c:v>
                </c:pt>
                <c:pt idx="65">
                  <c:v>35.145000000000003</c:v>
                </c:pt>
                <c:pt idx="66">
                  <c:v>35.14</c:v>
                </c:pt>
                <c:pt idx="67">
                  <c:v>35.135000000000005</c:v>
                </c:pt>
                <c:pt idx="68">
                  <c:v>35.130000000000003</c:v>
                </c:pt>
                <c:pt idx="69">
                  <c:v>35.125</c:v>
                </c:pt>
                <c:pt idx="70">
                  <c:v>35.120000000000005</c:v>
                </c:pt>
                <c:pt idx="71">
                  <c:v>35.115000000000002</c:v>
                </c:pt>
                <c:pt idx="72">
                  <c:v>35.110000000000007</c:v>
                </c:pt>
                <c:pt idx="73">
                  <c:v>35.105000000000004</c:v>
                </c:pt>
                <c:pt idx="74">
                  <c:v>35.1</c:v>
                </c:pt>
                <c:pt idx="75">
                  <c:v>35.095000000000006</c:v>
                </c:pt>
                <c:pt idx="76">
                  <c:v>35.090000000000003</c:v>
                </c:pt>
                <c:pt idx="77">
                  <c:v>35.085000000000001</c:v>
                </c:pt>
                <c:pt idx="78">
                  <c:v>35.080000000000005</c:v>
                </c:pt>
                <c:pt idx="79">
                  <c:v>35.075000000000003</c:v>
                </c:pt>
                <c:pt idx="80">
                  <c:v>35.07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35.257000000000005</c:v>
                </c:pt>
                <c:pt idx="42">
                  <c:v>35.254000000000005</c:v>
                </c:pt>
                <c:pt idx="43">
                  <c:v>35.251000000000005</c:v>
                </c:pt>
                <c:pt idx="44">
                  <c:v>35.248000000000005</c:v>
                </c:pt>
                <c:pt idx="45">
                  <c:v>35.245000000000005</c:v>
                </c:pt>
                <c:pt idx="46">
                  <c:v>35.242000000000004</c:v>
                </c:pt>
                <c:pt idx="47">
                  <c:v>35.239000000000004</c:v>
                </c:pt>
                <c:pt idx="48">
                  <c:v>35.236000000000004</c:v>
                </c:pt>
                <c:pt idx="49">
                  <c:v>35.233000000000004</c:v>
                </c:pt>
                <c:pt idx="50">
                  <c:v>35.230000000000004</c:v>
                </c:pt>
                <c:pt idx="51">
                  <c:v>35.227000000000004</c:v>
                </c:pt>
                <c:pt idx="52">
                  <c:v>35.224000000000004</c:v>
                </c:pt>
                <c:pt idx="53">
                  <c:v>35.221000000000004</c:v>
                </c:pt>
                <c:pt idx="54">
                  <c:v>35.218000000000004</c:v>
                </c:pt>
                <c:pt idx="55">
                  <c:v>35.215000000000003</c:v>
                </c:pt>
                <c:pt idx="56">
                  <c:v>35.212000000000003</c:v>
                </c:pt>
                <c:pt idx="57">
                  <c:v>35.209000000000003</c:v>
                </c:pt>
                <c:pt idx="58">
                  <c:v>35.206000000000003</c:v>
                </c:pt>
                <c:pt idx="59">
                  <c:v>35.203000000000003</c:v>
                </c:pt>
                <c:pt idx="60">
                  <c:v>35.200000000000003</c:v>
                </c:pt>
                <c:pt idx="61">
                  <c:v>35.197000000000003</c:v>
                </c:pt>
                <c:pt idx="62">
                  <c:v>35.194000000000003</c:v>
                </c:pt>
                <c:pt idx="63">
                  <c:v>35.191000000000003</c:v>
                </c:pt>
                <c:pt idx="64">
                  <c:v>35.188000000000002</c:v>
                </c:pt>
                <c:pt idx="65">
                  <c:v>35.185000000000002</c:v>
                </c:pt>
                <c:pt idx="66">
                  <c:v>35.182000000000002</c:v>
                </c:pt>
                <c:pt idx="67">
                  <c:v>35.179000000000002</c:v>
                </c:pt>
                <c:pt idx="68">
                  <c:v>35.176000000000002</c:v>
                </c:pt>
                <c:pt idx="69">
                  <c:v>35.173000000000002</c:v>
                </c:pt>
                <c:pt idx="70">
                  <c:v>35.17</c:v>
                </c:pt>
                <c:pt idx="71">
                  <c:v>35.167000000000002</c:v>
                </c:pt>
                <c:pt idx="72">
                  <c:v>35.164000000000001</c:v>
                </c:pt>
                <c:pt idx="73">
                  <c:v>35.161000000000001</c:v>
                </c:pt>
                <c:pt idx="74">
                  <c:v>35.158000000000001</c:v>
                </c:pt>
                <c:pt idx="75">
                  <c:v>35.155000000000001</c:v>
                </c:pt>
                <c:pt idx="76">
                  <c:v>35.152000000000001</c:v>
                </c:pt>
                <c:pt idx="77">
                  <c:v>35.149000000000001</c:v>
                </c:pt>
                <c:pt idx="78">
                  <c:v>35.146000000000001</c:v>
                </c:pt>
                <c:pt idx="79">
                  <c:v>35.143000000000001</c:v>
                </c:pt>
                <c:pt idx="80">
                  <c:v>35.14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22528"/>
        <c:axId val="166028800"/>
      </c:scatterChart>
      <c:valAx>
        <c:axId val="16602252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6028800"/>
        <c:crosses val="autoZero"/>
        <c:crossBetween val="midCat"/>
      </c:valAx>
      <c:valAx>
        <c:axId val="1660288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602252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6397200349956256"/>
          <c:y val="0.59473097112860895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-8.4500000000000006E-2</c:v>
                </c:pt>
                <c:pt idx="42">
                  <c:v>-8.900000000000001E-2</c:v>
                </c:pt>
                <c:pt idx="43">
                  <c:v>-9.3500000000000014E-2</c:v>
                </c:pt>
                <c:pt idx="44">
                  <c:v>-9.8000000000000018E-2</c:v>
                </c:pt>
                <c:pt idx="45">
                  <c:v>-0.10250000000000002</c:v>
                </c:pt>
                <c:pt idx="46">
                  <c:v>-0.10700000000000003</c:v>
                </c:pt>
                <c:pt idx="47">
                  <c:v>-0.11150000000000003</c:v>
                </c:pt>
                <c:pt idx="48">
                  <c:v>-0.11600000000000003</c:v>
                </c:pt>
                <c:pt idx="49">
                  <c:v>-0.12050000000000004</c:v>
                </c:pt>
                <c:pt idx="50">
                  <c:v>-0.12500000000000003</c:v>
                </c:pt>
                <c:pt idx="51">
                  <c:v>-0.12950000000000003</c:v>
                </c:pt>
                <c:pt idx="52">
                  <c:v>-0.13400000000000004</c:v>
                </c:pt>
                <c:pt idx="53">
                  <c:v>-0.13850000000000004</c:v>
                </c:pt>
                <c:pt idx="54">
                  <c:v>-0.14300000000000004</c:v>
                </c:pt>
                <c:pt idx="55">
                  <c:v>-0.14750000000000005</c:v>
                </c:pt>
                <c:pt idx="56">
                  <c:v>-0.15200000000000005</c:v>
                </c:pt>
                <c:pt idx="57">
                  <c:v>-0.15650000000000006</c:v>
                </c:pt>
                <c:pt idx="58">
                  <c:v>-0.16100000000000006</c:v>
                </c:pt>
                <c:pt idx="59">
                  <c:v>-0.16550000000000006</c:v>
                </c:pt>
                <c:pt idx="60">
                  <c:v>-0.17</c:v>
                </c:pt>
                <c:pt idx="61">
                  <c:v>-0.17500000000000002</c:v>
                </c:pt>
                <c:pt idx="62">
                  <c:v>-0.18000000000000002</c:v>
                </c:pt>
                <c:pt idx="63">
                  <c:v>-0.18500000000000003</c:v>
                </c:pt>
                <c:pt idx="64">
                  <c:v>-0.19000000000000003</c:v>
                </c:pt>
                <c:pt idx="65">
                  <c:v>-0.19500000000000003</c:v>
                </c:pt>
                <c:pt idx="66">
                  <c:v>-0.20000000000000004</c:v>
                </c:pt>
                <c:pt idx="67">
                  <c:v>-0.20500000000000004</c:v>
                </c:pt>
                <c:pt idx="68">
                  <c:v>-0.21000000000000005</c:v>
                </c:pt>
                <c:pt idx="69">
                  <c:v>-0.21500000000000005</c:v>
                </c:pt>
                <c:pt idx="70">
                  <c:v>-0.22000000000000006</c:v>
                </c:pt>
                <c:pt idx="71">
                  <c:v>-0.22500000000000006</c:v>
                </c:pt>
                <c:pt idx="72">
                  <c:v>-0.23000000000000007</c:v>
                </c:pt>
                <c:pt idx="73">
                  <c:v>-0.23500000000000007</c:v>
                </c:pt>
                <c:pt idx="74">
                  <c:v>-0.24000000000000007</c:v>
                </c:pt>
                <c:pt idx="75">
                  <c:v>-0.24500000000000008</c:v>
                </c:pt>
                <c:pt idx="76">
                  <c:v>-0.25000000000000006</c:v>
                </c:pt>
                <c:pt idx="77">
                  <c:v>-0.25500000000000006</c:v>
                </c:pt>
                <c:pt idx="78">
                  <c:v>-0.26000000000000006</c:v>
                </c:pt>
                <c:pt idx="79">
                  <c:v>-0.26500000000000007</c:v>
                </c:pt>
                <c:pt idx="80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-8.3000000000000004E-2</c:v>
                </c:pt>
                <c:pt idx="42">
                  <c:v>-8.6000000000000007E-2</c:v>
                </c:pt>
                <c:pt idx="43">
                  <c:v>-8.900000000000001E-2</c:v>
                </c:pt>
                <c:pt idx="44">
                  <c:v>-9.2000000000000012E-2</c:v>
                </c:pt>
                <c:pt idx="45">
                  <c:v>-9.5000000000000015E-2</c:v>
                </c:pt>
                <c:pt idx="46">
                  <c:v>-9.8000000000000018E-2</c:v>
                </c:pt>
                <c:pt idx="47">
                  <c:v>-0.10100000000000002</c:v>
                </c:pt>
                <c:pt idx="48">
                  <c:v>-0.10400000000000002</c:v>
                </c:pt>
                <c:pt idx="49">
                  <c:v>-0.10700000000000003</c:v>
                </c:pt>
                <c:pt idx="50">
                  <c:v>-0.11000000000000003</c:v>
                </c:pt>
                <c:pt idx="51">
                  <c:v>-0.11300000000000003</c:v>
                </c:pt>
                <c:pt idx="52">
                  <c:v>-0.11600000000000003</c:v>
                </c:pt>
                <c:pt idx="53">
                  <c:v>-0.11900000000000004</c:v>
                </c:pt>
                <c:pt idx="54">
                  <c:v>-0.12200000000000004</c:v>
                </c:pt>
                <c:pt idx="55">
                  <c:v>-0.12500000000000003</c:v>
                </c:pt>
                <c:pt idx="56">
                  <c:v>-0.12800000000000003</c:v>
                </c:pt>
                <c:pt idx="57">
                  <c:v>-0.13100000000000003</c:v>
                </c:pt>
                <c:pt idx="58">
                  <c:v>-0.13400000000000004</c:v>
                </c:pt>
                <c:pt idx="59">
                  <c:v>-0.13700000000000004</c:v>
                </c:pt>
                <c:pt idx="60">
                  <c:v>-0.14000000000000001</c:v>
                </c:pt>
                <c:pt idx="61">
                  <c:v>-0.14300000000000002</c:v>
                </c:pt>
                <c:pt idx="62">
                  <c:v>-0.14600000000000002</c:v>
                </c:pt>
                <c:pt idx="63">
                  <c:v>-0.14900000000000002</c:v>
                </c:pt>
                <c:pt idx="64">
                  <c:v>-0.15200000000000002</c:v>
                </c:pt>
                <c:pt idx="65">
                  <c:v>-0.15500000000000003</c:v>
                </c:pt>
                <c:pt idx="66">
                  <c:v>-0.15800000000000003</c:v>
                </c:pt>
                <c:pt idx="67">
                  <c:v>-0.16100000000000003</c:v>
                </c:pt>
                <c:pt idx="68">
                  <c:v>-0.16400000000000003</c:v>
                </c:pt>
                <c:pt idx="69">
                  <c:v>-0.16700000000000004</c:v>
                </c:pt>
                <c:pt idx="70">
                  <c:v>-0.17000000000000004</c:v>
                </c:pt>
                <c:pt idx="71">
                  <c:v>-0.17300000000000004</c:v>
                </c:pt>
                <c:pt idx="72">
                  <c:v>-0.17600000000000005</c:v>
                </c:pt>
                <c:pt idx="73">
                  <c:v>-0.17900000000000005</c:v>
                </c:pt>
                <c:pt idx="74">
                  <c:v>-0.18200000000000005</c:v>
                </c:pt>
                <c:pt idx="75">
                  <c:v>-0.18500000000000005</c:v>
                </c:pt>
                <c:pt idx="76">
                  <c:v>-0.18800000000000006</c:v>
                </c:pt>
                <c:pt idx="77">
                  <c:v>-0.19100000000000006</c:v>
                </c:pt>
                <c:pt idx="78">
                  <c:v>-0.19400000000000006</c:v>
                </c:pt>
                <c:pt idx="79">
                  <c:v>-0.19700000000000006</c:v>
                </c:pt>
                <c:pt idx="80">
                  <c:v>-0.2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47744"/>
        <c:axId val="166049664"/>
      </c:scatterChart>
      <c:valAx>
        <c:axId val="16604774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166049664"/>
        <c:crosses val="autoZero"/>
        <c:crossBetween val="midCat"/>
      </c:valAx>
      <c:valAx>
        <c:axId val="166049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66047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62720"/>
        <c:axId val="166073088"/>
      </c:scatterChart>
      <c:valAx>
        <c:axId val="1660627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6073088"/>
        <c:crosses val="autoZero"/>
        <c:crossBetween val="midCat"/>
      </c:valAx>
      <c:valAx>
        <c:axId val="16607308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660627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Mastersheet!$CY$98:$CY$168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1.5807715836214038E-6</c:v>
                </c:pt>
                <c:pt idx="13">
                  <c:v>1.5001663067077919E-4</c:v>
                </c:pt>
                <c:pt idx="14">
                  <c:v>1.0099792035222861E-3</c:v>
                </c:pt>
                <c:pt idx="15">
                  <c:v>3.0371733896709338E-3</c:v>
                </c:pt>
                <c:pt idx="16">
                  <c:v>6.3349638291529632E-3</c:v>
                </c:pt>
                <c:pt idx="17">
                  <c:v>1.0805478486791786E-2</c:v>
                </c:pt>
                <c:pt idx="18">
                  <c:v>1.6278720670500953E-2</c:v>
                </c:pt>
                <c:pt idx="19">
                  <c:v>2.2575336705650314E-2</c:v>
                </c:pt>
                <c:pt idx="20">
                  <c:v>2.9531522633825504E-2</c:v>
                </c:pt>
                <c:pt idx="21">
                  <c:v>3.7006536780069613E-2</c:v>
                </c:pt>
                <c:pt idx="22">
                  <c:v>4.4882963960111578E-2</c:v>
                </c:pt>
                <c:pt idx="23">
                  <c:v>5.3064304457987523E-2</c:v>
                </c:pt>
                <c:pt idx="24">
                  <c:v>6.1471852118852317E-2</c:v>
                </c:pt>
                <c:pt idx="25">
                  <c:v>7.004165557662631E-2</c:v>
                </c:pt>
                <c:pt idx="26">
                  <c:v>7.8721843199329289E-2</c:v>
                </c:pt>
                <c:pt idx="27">
                  <c:v>8.7470373910123481E-2</c:v>
                </c:pt>
                <c:pt idx="28">
                  <c:v>9.6253189096923847E-2</c:v>
                </c:pt>
                <c:pt idx="29">
                  <c:v>0.10504271165548258</c:v>
                </c:pt>
                <c:pt idx="30">
                  <c:v>0.11381663356758953</c:v>
                </c:pt>
                <c:pt idx="31">
                  <c:v>0.12258148061436873</c:v>
                </c:pt>
                <c:pt idx="32">
                  <c:v>0.13132217714648153</c:v>
                </c:pt>
                <c:pt idx="33">
                  <c:v>0.1400263460746338</c:v>
                </c:pt>
                <c:pt idx="34">
                  <c:v>0.14868385174720916</c:v>
                </c:pt>
                <c:pt idx="35">
                  <c:v>0.15728642427840303</c:v>
                </c:pt>
                <c:pt idx="36">
                  <c:v>0.16582735003179852</c:v>
                </c:pt>
                <c:pt idx="37">
                  <c:v>0.17430121591586142</c:v>
                </c:pt>
                <c:pt idx="38">
                  <c:v>0.18270369754425295</c:v>
                </c:pt>
                <c:pt idx="39">
                  <c:v>0.19103138324366384</c:v>
                </c:pt>
                <c:pt idx="40">
                  <c:v>0.19928162743925087</c:v>
                </c:pt>
                <c:pt idx="41">
                  <c:v>0.20745242818631093</c:v>
                </c:pt>
                <c:pt idx="42">
                  <c:v>0.21554232460799605</c:v>
                </c:pt>
                <c:pt idx="43">
                  <c:v>0.2235503107929217</c:v>
                </c:pt>
                <c:pt idx="44">
                  <c:v>0.2314757633437303</c:v>
                </c:pt>
                <c:pt idx="45">
                  <c:v>0.23931838028008676</c:v>
                </c:pt>
                <c:pt idx="46">
                  <c:v>0.24707812941284943</c:v>
                </c:pt>
                <c:pt idx="47">
                  <c:v>0.25475520464032736</c:v>
                </c:pt>
                <c:pt idx="48">
                  <c:v>0.26234998888842892</c:v>
                </c:pt>
                <c:pt idx="49">
                  <c:v>0.26986302263703171</c:v>
                </c:pt>
                <c:pt idx="50">
                  <c:v>0.27729497715471818</c:v>
                </c:pt>
                <c:pt idx="51">
                  <c:v>0.28463387430300602</c:v>
                </c:pt>
                <c:pt idx="52">
                  <c:v>0.29188111114830761</c:v>
                </c:pt>
                <c:pt idx="53">
                  <c:v>0.29903813973160287</c:v>
                </c:pt>
                <c:pt idx="54">
                  <c:v>0.30610645231206929</c:v>
                </c:pt>
                <c:pt idx="55">
                  <c:v>0.3130875689902119</c:v>
                </c:pt>
                <c:pt idx="56">
                  <c:v>0.3199830273375926</c:v>
                </c:pt>
                <c:pt idx="57">
                  <c:v>0.32679437372122311</c:v>
                </c:pt>
                <c:pt idx="58">
                  <c:v>0.33352315606112487</c:v>
                </c:pt>
                <c:pt idx="59">
                  <c:v>0.3401709178013656</c:v>
                </c:pt>
                <c:pt idx="60">
                  <c:v>0.34673919290959493</c:v>
                </c:pt>
                <c:pt idx="61">
                  <c:v>0.3532295017490078</c:v>
                </c:pt>
                <c:pt idx="62">
                  <c:v>0.35964334769085277</c:v>
                </c:pt>
                <c:pt idx="63">
                  <c:v>0.36598221435579142</c:v>
                </c:pt>
                <c:pt idx="64">
                  <c:v>0.37224756338941339</c:v>
                </c:pt>
                <c:pt idx="65">
                  <c:v>0.3784408326914106</c:v>
                </c:pt>
                <c:pt idx="66">
                  <c:v>0.38456343503001056</c:v>
                </c:pt>
                <c:pt idx="67">
                  <c:v>0.39061675698336307</c:v>
                </c:pt>
                <c:pt idx="68">
                  <c:v>0.39660215815817756</c:v>
                </c:pt>
                <c:pt idx="69">
                  <c:v>0.40252097064315817</c:v>
                </c:pt>
                <c:pt idx="70">
                  <c:v>0.40837449866101538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02656"/>
        <c:axId val="168904576"/>
      </c:scatterChart>
      <c:valAx>
        <c:axId val="1689026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904576"/>
        <c:crosses val="autoZero"/>
        <c:crossBetween val="midCat"/>
      </c:valAx>
      <c:valAx>
        <c:axId val="168904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89026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Mastersheet!$CW$98:$CW$168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5.295584805131703E-6</c:v>
                </c:pt>
                <c:pt idx="13">
                  <c:v>5.0255571274711026E-4</c:v>
                </c:pt>
                <c:pt idx="14">
                  <c:v>3.3834303317996583E-3</c:v>
                </c:pt>
                <c:pt idx="15">
                  <c:v>1.0174530855397629E-2</c:v>
                </c:pt>
                <c:pt idx="16">
                  <c:v>2.1222128827662428E-2</c:v>
                </c:pt>
                <c:pt idx="17">
                  <c:v>3.6198352930752485E-2</c:v>
                </c:pt>
                <c:pt idx="18">
                  <c:v>5.4533714246178193E-2</c:v>
                </c:pt>
                <c:pt idx="19">
                  <c:v>7.5627377963928558E-2</c:v>
                </c:pt>
                <c:pt idx="20">
                  <c:v>9.8930600823315437E-2</c:v>
                </c:pt>
                <c:pt idx="21">
                  <c:v>0.12397189821323321</c:v>
                </c:pt>
                <c:pt idx="22">
                  <c:v>0.15035792926637379</c:v>
                </c:pt>
                <c:pt idx="23">
                  <c:v>0.17776541993425821</c:v>
                </c:pt>
                <c:pt idx="24">
                  <c:v>0.20593070459815527</c:v>
                </c:pt>
                <c:pt idx="25">
                  <c:v>0.23463954618169813</c:v>
                </c:pt>
                <c:pt idx="26">
                  <c:v>0.26371817471775311</c:v>
                </c:pt>
                <c:pt idx="27">
                  <c:v>0.29302575259891367</c:v>
                </c:pt>
                <c:pt idx="28">
                  <c:v>0.32244818347469489</c:v>
                </c:pt>
                <c:pt idx="29">
                  <c:v>0.35189308404586667</c:v>
                </c:pt>
                <c:pt idx="30">
                  <c:v>0.38128572245142495</c:v>
                </c:pt>
                <c:pt idx="31">
                  <c:v>0.41064796005813525</c:v>
                </c:pt>
                <c:pt idx="32">
                  <c:v>0.43992929344071313</c:v>
                </c:pt>
                <c:pt idx="33">
                  <c:v>0.46908825935002324</c:v>
                </c:pt>
                <c:pt idx="34">
                  <c:v>0.4980909033531507</c:v>
                </c:pt>
                <c:pt idx="35">
                  <c:v>0.52690952133265012</c:v>
                </c:pt>
                <c:pt idx="36">
                  <c:v>0.55552162260652505</c:v>
                </c:pt>
                <c:pt idx="37">
                  <c:v>0.5839090733181358</c:v>
                </c:pt>
                <c:pt idx="38">
                  <c:v>0.61205738677324739</c:v>
                </c:pt>
                <c:pt idx="39">
                  <c:v>0.6399551338662739</c:v>
                </c:pt>
                <c:pt idx="40">
                  <c:v>0.66759345192149044</c:v>
                </c:pt>
                <c:pt idx="41">
                  <c:v>0.69496563442414161</c:v>
                </c:pt>
                <c:pt idx="42">
                  <c:v>0.72206678743678676</c:v>
                </c:pt>
                <c:pt idx="43">
                  <c:v>0.7488935411562877</c:v>
                </c:pt>
                <c:pt idx="44">
                  <c:v>0.77544380720149653</c:v>
                </c:pt>
                <c:pt idx="45">
                  <c:v>0.80171657393829066</c:v>
                </c:pt>
                <c:pt idx="46">
                  <c:v>0.82771173353304561</c:v>
                </c:pt>
                <c:pt idx="47">
                  <c:v>0.85342993554509672</c:v>
                </c:pt>
                <c:pt idx="48">
                  <c:v>0.87887246277623698</c:v>
                </c:pt>
                <c:pt idx="49">
                  <c:v>0.90404112583405627</c:v>
                </c:pt>
                <c:pt idx="50">
                  <c:v>0.92893817346830598</c:v>
                </c:pt>
                <c:pt idx="51">
                  <c:v>0.95352347891507028</c:v>
                </c:pt>
                <c:pt idx="52">
                  <c:v>0.97780172234683049</c:v>
                </c:pt>
                <c:pt idx="53">
                  <c:v>1.0017777681008697</c:v>
                </c:pt>
                <c:pt idx="54">
                  <c:v>1.0254566152454321</c:v>
                </c:pt>
                <c:pt idx="55">
                  <c:v>1.0488433561172099</c:v>
                </c:pt>
                <c:pt idx="56">
                  <c:v>1.0719431415809353</c:v>
                </c:pt>
                <c:pt idx="57">
                  <c:v>1.0947611519660974</c:v>
                </c:pt>
                <c:pt idx="58">
                  <c:v>1.1173025728047683</c:v>
                </c:pt>
                <c:pt idx="59">
                  <c:v>1.1395725746345748</c:v>
                </c:pt>
                <c:pt idx="60">
                  <c:v>1.161576296247143</c:v>
                </c:pt>
                <c:pt idx="61">
                  <c:v>1.1833188308591762</c:v>
                </c:pt>
                <c:pt idx="62">
                  <c:v>1.2048052147643569</c:v>
                </c:pt>
                <c:pt idx="63">
                  <c:v>1.2260404180919013</c:v>
                </c:pt>
                <c:pt idx="64">
                  <c:v>1.2470293373545349</c:v>
                </c:pt>
                <c:pt idx="65">
                  <c:v>1.2677767895162255</c:v>
                </c:pt>
                <c:pt idx="66">
                  <c:v>1.2882875073505353</c:v>
                </c:pt>
                <c:pt idx="67">
                  <c:v>1.3085661358942664</c:v>
                </c:pt>
                <c:pt idx="68">
                  <c:v>1.3286172298298948</c:v>
                </c:pt>
                <c:pt idx="69">
                  <c:v>1.34844525165458</c:v>
                </c:pt>
                <c:pt idx="70">
                  <c:v>1.3680545705144016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34016"/>
        <c:axId val="168936192"/>
      </c:scatterChart>
      <c:valAx>
        <c:axId val="1689340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936192"/>
        <c:crosses val="autoZero"/>
        <c:crossBetween val="midCat"/>
      </c:valAx>
      <c:valAx>
        <c:axId val="1689361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89340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Mastersheet!$BS$98:$BS$168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0.12585185456296386</c:v>
                </c:pt>
                <c:pt idx="13">
                  <c:v>0.13414062012925534</c:v>
                </c:pt>
                <c:pt idx="14">
                  <c:v>0.14020948951000814</c:v>
                </c:pt>
                <c:pt idx="15">
                  <c:v>0.14518836236253274</c:v>
                </c:pt>
                <c:pt idx="16">
                  <c:v>0.149495729685132</c:v>
                </c:pt>
                <c:pt idx="17">
                  <c:v>0.15333973569861481</c:v>
                </c:pt>
                <c:pt idx="18">
                  <c:v>0.15684110109618954</c:v>
                </c:pt>
                <c:pt idx="19">
                  <c:v>0.16007693255280667</c:v>
                </c:pt>
                <c:pt idx="20">
                  <c:v>0.16309987781122487</c:v>
                </c:pt>
                <c:pt idx="21">
                  <c:v>0.16595378329607918</c:v>
                </c:pt>
                <c:pt idx="22">
                  <c:v>0.16866572283522782</c:v>
                </c:pt>
                <c:pt idx="23">
                  <c:v>0.17125650845382398</c:v>
                </c:pt>
                <c:pt idx="24">
                  <c:v>0.17374252533841136</c:v>
                </c:pt>
                <c:pt idx="25">
                  <c:v>0.17613693196214636</c:v>
                </c:pt>
                <c:pt idx="26">
                  <c:v>0.17845047401927816</c:v>
                </c:pt>
                <c:pt idx="27">
                  <c:v>0.18069205352812864</c:v>
                </c:pt>
                <c:pt idx="28">
                  <c:v>0.18286913722008777</c:v>
                </c:pt>
                <c:pt idx="29">
                  <c:v>0.18498805624213957</c:v>
                </c:pt>
                <c:pt idx="30">
                  <c:v>0.1870542304378767</c:v>
                </c:pt>
                <c:pt idx="31">
                  <c:v>0.18908246007358812</c:v>
                </c:pt>
                <c:pt idx="32">
                  <c:v>0.19107593815025847</c:v>
                </c:pt>
                <c:pt idx="33">
                  <c:v>0.19303748246212382</c:v>
                </c:pt>
                <c:pt idx="34">
                  <c:v>0.19496959287784407</c:v>
                </c:pt>
                <c:pt idx="35">
                  <c:v>0.19687449801717119</c:v>
                </c:pt>
                <c:pt idx="36">
                  <c:v>0.19875419360207197</c:v>
                </c:pt>
                <c:pt idx="37">
                  <c:v>0.20061047420948738</c:v>
                </c:pt>
                <c:pt idx="38">
                  <c:v>0.2024449597484255</c:v>
                </c:pt>
                <c:pt idx="39">
                  <c:v>0.20425911768424423</c:v>
                </c:pt>
                <c:pt idx="40">
                  <c:v>0.20605428180836335</c:v>
                </c:pt>
                <c:pt idx="41">
                  <c:v>0.20783734983374486</c:v>
                </c:pt>
                <c:pt idx="42">
                  <c:v>0.2096090719581899</c:v>
                </c:pt>
                <c:pt idx="43">
                  <c:v>0.21137014126581719</c:v>
                </c:pt>
                <c:pt idx="44">
                  <c:v>0.21312119930170695</c:v>
                </c:pt>
                <c:pt idx="45">
                  <c:v>0.21486284099592981</c:v>
                </c:pt>
                <c:pt idx="46">
                  <c:v>0.21659561902341967</c:v>
                </c:pt>
                <c:pt idx="47">
                  <c:v>0.21832004767362953</c:v>
                </c:pt>
                <c:pt idx="48">
                  <c:v>0.22003660629325084</c:v>
                </c:pt>
                <c:pt idx="49">
                  <c:v>0.22174574235625782</c:v>
                </c:pt>
                <c:pt idx="50">
                  <c:v>0.22344787420787385</c:v>
                </c:pt>
                <c:pt idx="51">
                  <c:v>0.22514451113061371</c:v>
                </c:pt>
                <c:pt idx="52">
                  <c:v>0.22683593397910065</c:v>
                </c:pt>
                <c:pt idx="53">
                  <c:v>0.22852240642063618</c:v>
                </c:pt>
                <c:pt idx="54">
                  <c:v>0.23020417631905096</c:v>
                </c:pt>
                <c:pt idx="55">
                  <c:v>0.23188147698118861</c:v>
                </c:pt>
                <c:pt idx="56">
                  <c:v>0.23355452828222759</c:v>
                </c:pt>
                <c:pt idx="57">
                  <c:v>0.23522353768383064</c:v>
                </c:pt>
                <c:pt idx="58">
                  <c:v>0.23688870115723795</c:v>
                </c:pt>
                <c:pt idx="59">
                  <c:v>0.23855020402183802</c:v>
                </c:pt>
                <c:pt idx="60">
                  <c:v>0.24020822170839864</c:v>
                </c:pt>
                <c:pt idx="61">
                  <c:v>0.24186492656689687</c:v>
                </c:pt>
                <c:pt idx="62">
                  <c:v>0.24352039148537563</c:v>
                </c:pt>
                <c:pt idx="63">
                  <c:v>0.24517468629967815</c:v>
                </c:pt>
                <c:pt idx="64">
                  <c:v>0.24682787796575362</c:v>
                </c:pt>
                <c:pt idx="65">
                  <c:v>0.24848003072009292</c:v>
                </c:pt>
                <c:pt idx="66">
                  <c:v>0.250131206229254</c:v>
                </c:pt>
                <c:pt idx="67">
                  <c:v>0.25178146372934151</c:v>
                </c:pt>
                <c:pt idx="68">
                  <c:v>0.25343086015623029</c:v>
                </c:pt>
                <c:pt idx="69">
                  <c:v>0.25507945026724654</c:v>
                </c:pt>
                <c:pt idx="70">
                  <c:v>0.25672728675496898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98400"/>
        <c:axId val="169000320"/>
      </c:scatterChart>
      <c:valAx>
        <c:axId val="1689984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000320"/>
        <c:crosses val="autoZero"/>
        <c:crossBetween val="midCat"/>
      </c:valAx>
      <c:valAx>
        <c:axId val="1690003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89984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Mastersheet!$BQ$98:$BQ$168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1.2925927281481935</c:v>
                </c:pt>
                <c:pt idx="13">
                  <c:v>1.7070310064627674</c:v>
                </c:pt>
                <c:pt idx="14">
                  <c:v>2.0104744755004078</c:v>
                </c:pt>
                <c:pt idx="15">
                  <c:v>2.259418118126638</c:v>
                </c:pt>
                <c:pt idx="16">
                  <c:v>2.4747864842566001</c:v>
                </c:pt>
                <c:pt idx="17">
                  <c:v>2.66698678493074</c:v>
                </c:pt>
                <c:pt idx="18">
                  <c:v>2.8420550548094767</c:v>
                </c:pt>
                <c:pt idx="19">
                  <c:v>3.0038466276403337</c:v>
                </c:pt>
                <c:pt idx="20">
                  <c:v>3.1549938905612436</c:v>
                </c:pt>
                <c:pt idx="21">
                  <c:v>3.2976891648039581</c:v>
                </c:pt>
                <c:pt idx="22">
                  <c:v>3.4332861417613909</c:v>
                </c:pt>
                <c:pt idx="23">
                  <c:v>3.5628254226912</c:v>
                </c:pt>
                <c:pt idx="24">
                  <c:v>3.6871262669205689</c:v>
                </c:pt>
                <c:pt idx="25">
                  <c:v>3.8068465981073181</c:v>
                </c:pt>
                <c:pt idx="26">
                  <c:v>3.9225237009639082</c:v>
                </c:pt>
                <c:pt idx="27">
                  <c:v>4.0346026764064327</c:v>
                </c:pt>
                <c:pt idx="28">
                  <c:v>4.1434568610043874</c:v>
                </c:pt>
                <c:pt idx="29">
                  <c:v>4.2494028121069789</c:v>
                </c:pt>
                <c:pt idx="30">
                  <c:v>4.352711521893835</c:v>
                </c:pt>
                <c:pt idx="31">
                  <c:v>4.4541230036794071</c:v>
                </c:pt>
                <c:pt idx="32">
                  <c:v>4.5537969075129237</c:v>
                </c:pt>
                <c:pt idx="33">
                  <c:v>4.6518741231061913</c:v>
                </c:pt>
                <c:pt idx="34">
                  <c:v>4.7484796438922032</c:v>
                </c:pt>
                <c:pt idx="35">
                  <c:v>4.8437249008585592</c:v>
                </c:pt>
                <c:pt idx="36">
                  <c:v>4.9377096801035991</c:v>
                </c:pt>
                <c:pt idx="37">
                  <c:v>5.0305237104743705</c:v>
                </c:pt>
                <c:pt idx="38">
                  <c:v>5.1222479874212743</c:v>
                </c:pt>
                <c:pt idx="39">
                  <c:v>5.2129558842122119</c:v>
                </c:pt>
                <c:pt idx="40">
                  <c:v>5.3027140904181671</c:v>
                </c:pt>
                <c:pt idx="41">
                  <c:v>5.3918674916872433</c:v>
                </c:pt>
                <c:pt idx="42">
                  <c:v>5.4804535979094959</c:v>
                </c:pt>
                <c:pt idx="43">
                  <c:v>5.5685070632908582</c:v>
                </c:pt>
                <c:pt idx="44">
                  <c:v>5.6560599650853467</c:v>
                </c:pt>
                <c:pt idx="45">
                  <c:v>5.7431420497964911</c:v>
                </c:pt>
                <c:pt idx="46">
                  <c:v>5.8297809511709833</c:v>
                </c:pt>
                <c:pt idx="47">
                  <c:v>5.9160023836814775</c:v>
                </c:pt>
                <c:pt idx="48">
                  <c:v>6.0018303146625414</c:v>
                </c:pt>
                <c:pt idx="49">
                  <c:v>6.0872871178128918</c:v>
                </c:pt>
                <c:pt idx="50">
                  <c:v>6.1723937103936919</c:v>
                </c:pt>
                <c:pt idx="51">
                  <c:v>6.2572255565306838</c:v>
                </c:pt>
                <c:pt idx="52">
                  <c:v>6.3417966989550338</c:v>
                </c:pt>
                <c:pt idx="53">
                  <c:v>6.4261203210318083</c:v>
                </c:pt>
                <c:pt idx="54">
                  <c:v>6.5102088159525495</c:v>
                </c:pt>
                <c:pt idx="55">
                  <c:v>6.5940738490594306</c:v>
                </c:pt>
                <c:pt idx="56">
                  <c:v>6.6777264141113797</c:v>
                </c:pt>
                <c:pt idx="57">
                  <c:v>6.7611768841915323</c:v>
                </c:pt>
                <c:pt idx="58">
                  <c:v>6.8444350578618973</c:v>
                </c:pt>
                <c:pt idx="59">
                  <c:v>6.9275102010919003</c:v>
                </c:pt>
                <c:pt idx="60">
                  <c:v>7.0104110854199329</c:v>
                </c:pt>
                <c:pt idx="61">
                  <c:v>7.0932463283448426</c:v>
                </c:pt>
                <c:pt idx="62">
                  <c:v>7.176019574268782</c:v>
                </c:pt>
                <c:pt idx="63">
                  <c:v>7.2587343149839079</c:v>
                </c:pt>
                <c:pt idx="64">
                  <c:v>7.3413938982876799</c:v>
                </c:pt>
                <c:pt idx="65">
                  <c:v>7.4240015360046447</c:v>
                </c:pt>
                <c:pt idx="66">
                  <c:v>7.5065603114627013</c:v>
                </c:pt>
                <c:pt idx="67">
                  <c:v>7.5890731864670764</c:v>
                </c:pt>
                <c:pt idx="68">
                  <c:v>7.671543007811513</c:v>
                </c:pt>
                <c:pt idx="69">
                  <c:v>7.7539725133623278</c:v>
                </c:pt>
                <c:pt idx="70">
                  <c:v>7.8363643377484493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25920"/>
        <c:axId val="169027840"/>
      </c:scatterChart>
      <c:valAx>
        <c:axId val="1690259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027840"/>
        <c:crosses val="autoZero"/>
        <c:crossBetween val="midCat"/>
      </c:valAx>
      <c:valAx>
        <c:axId val="1690278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0259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Mastersheet!$BS$170:$BS$240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0.12575746253434281</c:v>
                </c:pt>
                <c:pt idx="13">
                  <c:v>0.13401079043264535</c:v>
                </c:pt>
                <c:pt idx="14">
                  <c:v>0.14005049036179198</c:v>
                </c:pt>
                <c:pt idx="15">
                  <c:v>0.14500283262621191</c:v>
                </c:pt>
                <c:pt idx="16">
                  <c:v>0.14928502256991011</c:v>
                </c:pt>
                <c:pt idx="17">
                  <c:v>0.15310459241296595</c:v>
                </c:pt>
                <c:pt idx="18">
                  <c:v>0.15658192332175475</c:v>
                </c:pt>
                <c:pt idx="19">
                  <c:v>0.15979391474317894</c:v>
                </c:pt>
                <c:pt idx="20">
                  <c:v>0.16279307938428261</c:v>
                </c:pt>
                <c:pt idx="21">
                  <c:v>0.16562314085155155</c:v>
                </c:pt>
                <c:pt idx="22">
                  <c:v>0.16831111021305914</c:v>
                </c:pt>
                <c:pt idx="23">
                  <c:v>0.17087775361168522</c:v>
                </c:pt>
                <c:pt idx="24">
                  <c:v>0.1733394219391704</c:v>
                </c:pt>
                <c:pt idx="25">
                  <c:v>0.17570924757097317</c:v>
                </c:pt>
                <c:pt idx="26">
                  <c:v>0.17799795604823448</c:v>
                </c:pt>
                <c:pt idx="27">
                  <c:v>0.18021443363839068</c:v>
                </c:pt>
                <c:pt idx="28">
                  <c:v>0.18236613464063695</c:v>
                </c:pt>
                <c:pt idx="29">
                  <c:v>0.18445938031028958</c:v>
                </c:pt>
                <c:pt idx="30">
                  <c:v>0.18649958257013211</c:v>
                </c:pt>
                <c:pt idx="31">
                  <c:v>0.18850080133454911</c:v>
                </c:pt>
                <c:pt idx="32">
                  <c:v>0.19046627933014548</c:v>
                </c:pt>
                <c:pt idx="33">
                  <c:v>0.19239887637316561</c:v>
                </c:pt>
                <c:pt idx="34">
                  <c:v>0.19430112817599379</c:v>
                </c:pt>
                <c:pt idx="35">
                  <c:v>0.19617529418916504</c:v>
                </c:pt>
                <c:pt idx="36">
                  <c:v>0.19802339685477668</c:v>
                </c:pt>
                <c:pt idx="37">
                  <c:v>0.19984725406641801</c:v>
                </c:pt>
                <c:pt idx="38">
                  <c:v>0.20164850620671945</c:v>
                </c:pt>
                <c:pt idx="39">
                  <c:v>0.20342863882038578</c:v>
                </c:pt>
                <c:pt idx="40">
                  <c:v>0.20518900174662491</c:v>
                </c:pt>
                <c:pt idx="41">
                  <c:v>0.20693645954495515</c:v>
                </c:pt>
                <c:pt idx="42">
                  <c:v>0.20867177496605627</c:v>
                </c:pt>
                <c:pt idx="43">
                  <c:v>0.2103956522790095</c:v>
                </c:pt>
                <c:pt idx="44">
                  <c:v>0.2121087430331037</c:v>
                </c:pt>
                <c:pt idx="45">
                  <c:v>0.2138116511378452</c:v>
                </c:pt>
                <c:pt idx="46">
                  <c:v>0.21550493735364751</c:v>
                </c:pt>
                <c:pt idx="47">
                  <c:v>0.21718912327185624</c:v>
                </c:pt>
                <c:pt idx="48">
                  <c:v>0.21886469485111007</c:v>
                </c:pt>
                <c:pt idx="49">
                  <c:v>0.22053210556725589</c:v>
                </c:pt>
                <c:pt idx="50">
                  <c:v>0.22219177922577216</c:v>
                </c:pt>
                <c:pt idx="51">
                  <c:v>0.22384568450504144</c:v>
                </c:pt>
                <c:pt idx="52">
                  <c:v>0.22549409063430828</c:v>
                </c:pt>
                <c:pt idx="53">
                  <c:v>0.2271372507028977</c:v>
                </c:pt>
                <c:pt idx="54">
                  <c:v>0.22877540292575255</c:v>
                </c:pt>
                <c:pt idx="55">
                  <c:v>0.23040877178737382</c:v>
                </c:pt>
                <c:pt idx="56">
                  <c:v>0.23203756907795361</c:v>
                </c:pt>
                <c:pt idx="57">
                  <c:v>0.23366199483369476</c:v>
                </c:pt>
                <c:pt idx="58">
                  <c:v>0.23528223819177208</c:v>
                </c:pt>
                <c:pt idx="59">
                  <c:v>0.23689847816907963</c:v>
                </c:pt>
                <c:pt idx="60">
                  <c:v>0.23851088437278264</c:v>
                </c:pt>
                <c:pt idx="61">
                  <c:v>0.24012159910923969</c:v>
                </c:pt>
                <c:pt idx="62">
                  <c:v>0.24173069023228294</c:v>
                </c:pt>
                <c:pt idx="63">
                  <c:v>0.24333822291332766</c:v>
                </c:pt>
                <c:pt idx="64">
                  <c:v>0.24494425977880893</c:v>
                </c:pt>
                <c:pt idx="65">
                  <c:v>0.24654886103960982</c:v>
                </c:pt>
                <c:pt idx="66">
                  <c:v>0.24815208461294738</c:v>
                </c:pt>
                <c:pt idx="67">
                  <c:v>0.24975398623716211</c:v>
                </c:pt>
                <c:pt idx="68">
                  <c:v>0.25135461957983696</c:v>
                </c:pt>
                <c:pt idx="69">
                  <c:v>0.25295403633965452</c:v>
                </c:pt>
                <c:pt idx="70">
                  <c:v>0.25455228634237465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44992"/>
        <c:axId val="169055360"/>
      </c:scatterChart>
      <c:valAx>
        <c:axId val="1690449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055360"/>
        <c:crosses val="autoZero"/>
        <c:crossBetween val="midCat"/>
      </c:valAx>
      <c:valAx>
        <c:axId val="1690553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904499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Mastersheet!$BQ$170:$BQ$240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1.2878731267171399</c:v>
                </c:pt>
                <c:pt idx="13">
                  <c:v>1.7005395216322683</c:v>
                </c:pt>
                <c:pt idx="14">
                  <c:v>2.0025245180895985</c:v>
                </c:pt>
                <c:pt idx="15">
                  <c:v>2.2501416313105964</c:v>
                </c:pt>
                <c:pt idx="16">
                  <c:v>2.4642511284955053</c:v>
                </c:pt>
                <c:pt idx="17">
                  <c:v>2.655229620648297</c:v>
                </c:pt>
                <c:pt idx="18">
                  <c:v>2.8290961660877372</c:v>
                </c:pt>
                <c:pt idx="19">
                  <c:v>2.9896957371589474</c:v>
                </c:pt>
                <c:pt idx="20">
                  <c:v>3.1396539692141294</c:v>
                </c:pt>
                <c:pt idx="21">
                  <c:v>3.2811570425775769</c:v>
                </c:pt>
                <c:pt idx="22">
                  <c:v>3.4155555106529571</c:v>
                </c:pt>
                <c:pt idx="23">
                  <c:v>3.5438876805842607</c:v>
                </c:pt>
                <c:pt idx="24">
                  <c:v>3.6669710969585192</c:v>
                </c:pt>
                <c:pt idx="25">
                  <c:v>3.785462378548659</c:v>
                </c:pt>
                <c:pt idx="26">
                  <c:v>3.8998978024117243</c:v>
                </c:pt>
                <c:pt idx="27">
                  <c:v>4.0107216819195353</c:v>
                </c:pt>
                <c:pt idx="28">
                  <c:v>4.118306732031848</c:v>
                </c:pt>
                <c:pt idx="29">
                  <c:v>4.2229690155144795</c:v>
                </c:pt>
                <c:pt idx="30">
                  <c:v>4.3249791285066044</c:v>
                </c:pt>
                <c:pt idx="31">
                  <c:v>4.4250400667274548</c:v>
                </c:pt>
                <c:pt idx="32">
                  <c:v>4.5233139665072732</c:v>
                </c:pt>
                <c:pt idx="33">
                  <c:v>4.61994381865828</c:v>
                </c:pt>
                <c:pt idx="34">
                  <c:v>4.7150564087996907</c:v>
                </c:pt>
                <c:pt idx="35">
                  <c:v>4.8087647094582522</c:v>
                </c:pt>
                <c:pt idx="36">
                  <c:v>4.9011698427388346</c:v>
                </c:pt>
                <c:pt idx="37">
                  <c:v>4.9923627033209002</c:v>
                </c:pt>
                <c:pt idx="38">
                  <c:v>5.0824253103359727</c:v>
                </c:pt>
                <c:pt idx="39">
                  <c:v>5.1714319410192884</c:v>
                </c:pt>
                <c:pt idx="40">
                  <c:v>5.2594500873312464</c:v>
                </c:pt>
                <c:pt idx="41">
                  <c:v>5.3468229772477578</c:v>
                </c:pt>
                <c:pt idx="42">
                  <c:v>5.4335887483028147</c:v>
                </c:pt>
                <c:pt idx="43">
                  <c:v>5.5197826139504746</c:v>
                </c:pt>
                <c:pt idx="44">
                  <c:v>5.6054371516551846</c:v>
                </c:pt>
                <c:pt idx="45">
                  <c:v>5.6905825568922594</c:v>
                </c:pt>
                <c:pt idx="46">
                  <c:v>5.7752468676823749</c:v>
                </c:pt>
                <c:pt idx="47">
                  <c:v>5.859456163592812</c:v>
                </c:pt>
                <c:pt idx="48">
                  <c:v>5.9432347425555028</c:v>
                </c:pt>
                <c:pt idx="49">
                  <c:v>6.026605278362795</c:v>
                </c:pt>
                <c:pt idx="50">
                  <c:v>6.1095889612886074</c:v>
                </c:pt>
                <c:pt idx="51">
                  <c:v>6.192284225252072</c:v>
                </c:pt>
                <c:pt idx="52">
                  <c:v>6.2747045317154138</c:v>
                </c:pt>
                <c:pt idx="53">
                  <c:v>6.3568625351448844</c:v>
                </c:pt>
                <c:pt idx="54">
                  <c:v>6.4387701462876263</c:v>
                </c:pt>
                <c:pt idx="55">
                  <c:v>6.5204385893686911</c:v>
                </c:pt>
                <c:pt idx="56">
                  <c:v>6.6018784538976814</c:v>
                </c:pt>
                <c:pt idx="57">
                  <c:v>6.6830997416847389</c:v>
                </c:pt>
                <c:pt idx="58">
                  <c:v>6.7641119095886033</c:v>
                </c:pt>
                <c:pt idx="59">
                  <c:v>6.844923908453981</c:v>
                </c:pt>
                <c:pt idx="60">
                  <c:v>6.9255442186391312</c:v>
                </c:pt>
                <c:pt idx="61">
                  <c:v>7.0060799554619848</c:v>
                </c:pt>
                <c:pt idx="62">
                  <c:v>7.0865345116141478</c:v>
                </c:pt>
                <c:pt idx="63">
                  <c:v>7.1669111456663837</c:v>
                </c:pt>
                <c:pt idx="64">
                  <c:v>7.2472129889404471</c:v>
                </c:pt>
                <c:pt idx="65">
                  <c:v>7.3274430519804916</c:v>
                </c:pt>
                <c:pt idx="66">
                  <c:v>7.4076042306473688</c:v>
                </c:pt>
                <c:pt idx="67">
                  <c:v>7.4876993118581057</c:v>
                </c:pt>
                <c:pt idx="68">
                  <c:v>7.5677309789918477</c:v>
                </c:pt>
                <c:pt idx="69">
                  <c:v>7.6477018169827238</c:v>
                </c:pt>
                <c:pt idx="70">
                  <c:v>7.7276143171187321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80704"/>
        <c:axId val="169086976"/>
      </c:scatterChart>
      <c:valAx>
        <c:axId val="1690807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086976"/>
        <c:crosses val="autoZero"/>
        <c:crossBetween val="midCat"/>
      </c:valAx>
      <c:valAx>
        <c:axId val="169086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0807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Mastersheet!$BS$242:$BS$312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0.12582036070384195</c:v>
                </c:pt>
                <c:pt idx="13">
                  <c:v>0.13409730080096469</c:v>
                </c:pt>
                <c:pt idx="14">
                  <c:v>0.14015643533367853</c:v>
                </c:pt>
                <c:pt idx="15">
                  <c:v>0.14512645313155351</c:v>
                </c:pt>
                <c:pt idx="16">
                  <c:v>0.14942541627153741</c:v>
                </c:pt>
                <c:pt idx="17">
                  <c:v>0.1532612647939724</c:v>
                </c:pt>
                <c:pt idx="18">
                  <c:v>0.15675460611170725</c:v>
                </c:pt>
                <c:pt idx="19">
                  <c:v>0.15998247775508712</c:v>
                </c:pt>
                <c:pt idx="20">
                  <c:v>0.16299748240590536</c:v>
                </c:pt>
                <c:pt idx="21">
                  <c:v>0.16584342549856801</c:v>
                </c:pt>
                <c:pt idx="22">
                  <c:v>0.16854735991059172</c:v>
                </c:pt>
                <c:pt idx="23">
                  <c:v>0.17113008234710758</c:v>
                </c:pt>
                <c:pt idx="24">
                  <c:v>0.17360796654021171</c:v>
                </c:pt>
                <c:pt idx="25">
                  <c:v>0.17599416224317593</c:v>
                </c:pt>
                <c:pt idx="26">
                  <c:v>0.17829940841350123</c:v>
                </c:pt>
                <c:pt idx="27">
                  <c:v>0.18053260180137429</c:v>
                </c:pt>
                <c:pt idx="28">
                  <c:v>0.18270120497720438</c:v>
                </c:pt>
                <c:pt idx="29">
                  <c:v>0.1848115457745596</c:v>
                </c:pt>
                <c:pt idx="30">
                  <c:v>0.1868690413811438</c:v>
                </c:pt>
                <c:pt idx="31">
                  <c:v>0.18888824446989058</c:v>
                </c:pt>
                <c:pt idx="32">
                  <c:v>0.19087236460750723</c:v>
                </c:pt>
                <c:pt idx="33">
                  <c:v>0.19282423358042614</c:v>
                </c:pt>
                <c:pt idx="34">
                  <c:v>0.19474636318585348</c:v>
                </c:pt>
                <c:pt idx="35">
                  <c:v>0.19664099229792029</c:v>
                </c:pt>
                <c:pt idx="36">
                  <c:v>0.19851012552032843</c:v>
                </c:pt>
                <c:pt idx="37">
                  <c:v>0.20035556517539518</c:v>
                </c:pt>
                <c:pt idx="38">
                  <c:v>0.2021789379683889</c:v>
                </c:pt>
                <c:pt idx="39">
                  <c:v>0.20398171736171478</c:v>
                </c:pt>
                <c:pt idx="40">
                  <c:v>0.20576524246577749</c:v>
                </c:pt>
                <c:pt idx="41">
                  <c:v>0.2075363998770117</c:v>
                </c:pt>
                <c:pt idx="42">
                  <c:v>0.20929594394336315</c:v>
                </c:pt>
                <c:pt idx="43">
                  <c:v>0.21104457144258035</c:v>
                </c:pt>
                <c:pt idx="44">
                  <c:v>0.21278292721934983</c:v>
                </c:pt>
                <c:pt idx="45">
                  <c:v>0.21451160916140105</c:v>
                </c:pt>
                <c:pt idx="46">
                  <c:v>0.21623117260305336</c:v>
                </c:pt>
                <c:pt idx="47">
                  <c:v>0.2179421342317128</c:v>
                </c:pt>
                <c:pt idx="48">
                  <c:v>0.21964497556184892</c:v>
                </c:pt>
                <c:pt idx="49">
                  <c:v>0.22134014603169788</c:v>
                </c:pt>
                <c:pt idx="50">
                  <c:v>0.2230280657700757</c:v>
                </c:pt>
                <c:pt idx="51">
                  <c:v>0.22471024034054687</c:v>
                </c:pt>
                <c:pt idx="52">
                  <c:v>0.22638695211093826</c:v>
                </c:pt>
                <c:pt idx="53">
                  <c:v>0.22805846613504169</c:v>
                </c:pt>
                <c:pt idx="54">
                  <c:v>0.22972503154953677</c:v>
                </c:pt>
                <c:pt idx="55">
                  <c:v>0.23138688283188016</c:v>
                </c:pt>
                <c:pt idx="56">
                  <c:v>0.23304424093561607</c:v>
                </c:pt>
                <c:pt idx="57">
                  <c:v>0.23469731431730026</c:v>
                </c:pt>
                <c:pt idx="58">
                  <c:v>0.23634629986733269</c:v>
                </c:pt>
                <c:pt idx="59">
                  <c:v>0.23799138375536935</c:v>
                </c:pt>
                <c:pt idx="60">
                  <c:v>0.23963274219962336</c:v>
                </c:pt>
                <c:pt idx="61">
                  <c:v>0.24127253990315423</c:v>
                </c:pt>
                <c:pt idx="62">
                  <c:v>0.24291085036207058</c:v>
                </c:pt>
                <c:pt idx="63">
                  <c:v>0.24454774397367465</c:v>
                </c:pt>
                <c:pt idx="64">
                  <c:v>0.24618328821268395</c:v>
                </c:pt>
                <c:pt idx="65">
                  <c:v>0.24781754779517448</c:v>
                </c:pt>
                <c:pt idx="66">
                  <c:v>0.24945058483124638</c:v>
                </c:pt>
                <c:pt idx="67">
                  <c:v>0.25108245896732773</c:v>
                </c:pt>
                <c:pt idx="68">
                  <c:v>0.25271322751894237</c:v>
                </c:pt>
                <c:pt idx="69">
                  <c:v>0.25434294559468756</c:v>
                </c:pt>
                <c:pt idx="70">
                  <c:v>0.25597166621211037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16416"/>
        <c:axId val="169118336"/>
      </c:scatterChart>
      <c:valAx>
        <c:axId val="1691164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118336"/>
        <c:crosses val="autoZero"/>
        <c:crossBetween val="midCat"/>
      </c:valAx>
      <c:valAx>
        <c:axId val="1691183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91164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Mastersheet!$BQ$242:$BQ$312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1.2910180351920977</c:v>
                </c:pt>
                <c:pt idx="13">
                  <c:v>1.7048650400482352</c:v>
                </c:pt>
                <c:pt idx="14">
                  <c:v>2.0078217666839264</c:v>
                </c:pt>
                <c:pt idx="15">
                  <c:v>2.2563226565776753</c:v>
                </c:pt>
                <c:pt idx="16">
                  <c:v>2.47127081357687</c:v>
                </c:pt>
                <c:pt idx="17">
                  <c:v>2.6630632396986189</c:v>
                </c:pt>
                <c:pt idx="18">
                  <c:v>2.837730305585362</c:v>
                </c:pt>
                <c:pt idx="19">
                  <c:v>2.9991238877543558</c:v>
                </c:pt>
                <c:pt idx="20">
                  <c:v>3.149874120295268</c:v>
                </c:pt>
                <c:pt idx="21">
                  <c:v>3.2921712749283989</c:v>
                </c:pt>
                <c:pt idx="22">
                  <c:v>3.4273679955295866</c:v>
                </c:pt>
                <c:pt idx="23">
                  <c:v>3.5565041173553791</c:v>
                </c:pt>
                <c:pt idx="24">
                  <c:v>3.680398327010586</c:v>
                </c:pt>
                <c:pt idx="25">
                  <c:v>3.7997081121587968</c:v>
                </c:pt>
                <c:pt idx="26">
                  <c:v>3.9149704206750608</c:v>
                </c:pt>
                <c:pt idx="27">
                  <c:v>4.0266300900687133</c:v>
                </c:pt>
                <c:pt idx="28">
                  <c:v>4.1350602488602188</c:v>
                </c:pt>
                <c:pt idx="29">
                  <c:v>4.2405772887279811</c:v>
                </c:pt>
                <c:pt idx="30">
                  <c:v>4.3434520690571885</c:v>
                </c:pt>
                <c:pt idx="31">
                  <c:v>4.4444122234945294</c:v>
                </c:pt>
                <c:pt idx="32">
                  <c:v>4.5436182303753609</c:v>
                </c:pt>
                <c:pt idx="33">
                  <c:v>4.641211679021306</c:v>
                </c:pt>
                <c:pt idx="34">
                  <c:v>4.7373181592926725</c:v>
                </c:pt>
                <c:pt idx="35">
                  <c:v>4.8320496148960155</c:v>
                </c:pt>
                <c:pt idx="36">
                  <c:v>4.9255062760164208</c:v>
                </c:pt>
                <c:pt idx="37">
                  <c:v>5.0177782587697592</c:v>
                </c:pt>
                <c:pt idx="38">
                  <c:v>5.108946898419445</c:v>
                </c:pt>
                <c:pt idx="39">
                  <c:v>5.1990858680857386</c:v>
                </c:pt>
                <c:pt idx="40">
                  <c:v>5.2882621232888747</c:v>
                </c:pt>
                <c:pt idx="41">
                  <c:v>5.3768199938505843</c:v>
                </c:pt>
                <c:pt idx="42">
                  <c:v>5.4647971971681581</c:v>
                </c:pt>
                <c:pt idx="43">
                  <c:v>5.5522285721290165</c:v>
                </c:pt>
                <c:pt idx="44">
                  <c:v>5.6391463609674908</c:v>
                </c:pt>
                <c:pt idx="45">
                  <c:v>5.7255804580700511</c:v>
                </c:pt>
                <c:pt idx="46">
                  <c:v>5.8115586301526676</c:v>
                </c:pt>
                <c:pt idx="47">
                  <c:v>5.8971067115856393</c:v>
                </c:pt>
                <c:pt idx="48">
                  <c:v>5.9822487780924458</c:v>
                </c:pt>
                <c:pt idx="49">
                  <c:v>6.0670073015848951</c:v>
                </c:pt>
                <c:pt idx="50">
                  <c:v>6.1514032885037846</c:v>
                </c:pt>
                <c:pt idx="51">
                  <c:v>6.235512017027343</c:v>
                </c:pt>
                <c:pt idx="52">
                  <c:v>6.3193476055469127</c:v>
                </c:pt>
                <c:pt idx="53">
                  <c:v>6.4029233067520845</c:v>
                </c:pt>
                <c:pt idx="54">
                  <c:v>6.486251577476839</c:v>
                </c:pt>
                <c:pt idx="55">
                  <c:v>6.5693441415940086</c:v>
                </c:pt>
                <c:pt idx="56">
                  <c:v>6.6522120467808028</c:v>
                </c:pt>
                <c:pt idx="57">
                  <c:v>6.7348657158650127</c:v>
                </c:pt>
                <c:pt idx="58">
                  <c:v>6.8173149933666348</c:v>
                </c:pt>
                <c:pt idx="59">
                  <c:v>6.8995691877684671</c:v>
                </c:pt>
                <c:pt idx="60">
                  <c:v>6.9816371099811692</c:v>
                </c:pt>
                <c:pt idx="61">
                  <c:v>7.063626995157712</c:v>
                </c:pt>
                <c:pt idx="62">
                  <c:v>7.1455425181035279</c:v>
                </c:pt>
                <c:pt idx="63">
                  <c:v>7.2273871986837337</c:v>
                </c:pt>
                <c:pt idx="64">
                  <c:v>7.3091644106341978</c:v>
                </c:pt>
                <c:pt idx="65">
                  <c:v>7.3908773897587254</c:v>
                </c:pt>
                <c:pt idx="66">
                  <c:v>7.4725292415623183</c:v>
                </c:pt>
                <c:pt idx="67">
                  <c:v>7.5541229483663868</c:v>
                </c:pt>
                <c:pt idx="68">
                  <c:v>7.6356613759471195</c:v>
                </c:pt>
                <c:pt idx="69">
                  <c:v>7.7171472797343785</c:v>
                </c:pt>
                <c:pt idx="70">
                  <c:v>7.7985833106055189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27296"/>
        <c:axId val="169141760"/>
      </c:scatterChart>
      <c:valAx>
        <c:axId val="1691272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141760"/>
        <c:crosses val="autoZero"/>
        <c:crossBetween val="midCat"/>
      </c:valAx>
      <c:valAx>
        <c:axId val="1691417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12729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Mastersheet!$BQ$314:$BQ$384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1.2962037878848527</c:v>
                </c:pt>
                <c:pt idx="13">
                  <c:v>1.7118905067442782</c:v>
                </c:pt>
                <c:pt idx="14">
                  <c:v>2.0163037865602029</c:v>
                </c:pt>
                <c:pt idx="15">
                  <c:v>2.2660874779965776</c:v>
                </c:pt>
                <c:pt idx="16">
                  <c:v>2.4822201525163052</c:v>
                </c:pt>
                <c:pt idx="17">
                  <c:v>2.6751353527861363</c:v>
                </c:pt>
                <c:pt idx="18">
                  <c:v>2.8508840759376262</c:v>
                </c:pt>
                <c:pt idx="19">
                  <c:v>3.0133310145291157</c:v>
                </c:pt>
                <c:pt idx="20">
                  <c:v>3.1651148099754054</c:v>
                </c:pt>
                <c:pt idx="21">
                  <c:v>3.3082085887943897</c:v>
                </c:pt>
                <c:pt idx="22">
                  <c:v>3.4440075127376812</c:v>
                </c:pt>
                <c:pt idx="23">
                  <c:v>3.573582540655186</c:v>
                </c:pt>
                <c:pt idx="24">
                  <c:v>3.6977759001711856</c:v>
                </c:pt>
                <c:pt idx="25">
                  <c:v>3.8172633722361073</c:v>
                </c:pt>
                <c:pt idx="26">
                  <c:v>3.9325964457319946</c:v>
                </c:pt>
                <c:pt idx="27">
                  <c:v>4.0442317411670787</c:v>
                </c:pt>
                <c:pt idx="28">
                  <c:v>4.1525520944159098</c:v>
                </c:pt>
                <c:pt idx="29">
                  <c:v>4.2578820101272754</c:v>
                </c:pt>
                <c:pt idx="30">
                  <c:v>4.3604992138534708</c:v>
                </c:pt>
                <c:pt idx="31">
                  <c:v>4.4608427459287618</c:v>
                </c:pt>
                <c:pt idx="32">
                  <c:v>4.5591037343425365</c:v>
                </c:pt>
                <c:pt idx="33">
                  <c:v>4.6554499774044045</c:v>
                </c:pt>
                <c:pt idx="34">
                  <c:v>4.7500296698555582</c:v>
                </c:pt>
                <c:pt idx="35">
                  <c:v>4.8429744037605538</c:v>
                </c:pt>
                <c:pt idx="36">
                  <c:v>4.9344016087214424</c:v>
                </c:pt>
                <c:pt idx="37">
                  <c:v>5.0244165537186776</c:v>
                </c:pt>
                <c:pt idx="38">
                  <c:v>5.1131140026544033</c:v>
                </c:pt>
                <c:pt idx="39">
                  <c:v>5.2005795937311259</c:v>
                </c:pt>
                <c:pt idx="40">
                  <c:v>5.2868909966630131</c:v>
                </c:pt>
                <c:pt idx="41">
                  <c:v>5.3721899788348431</c:v>
                </c:pt>
                <c:pt idx="42">
                  <c:v>5.4565365925654437</c:v>
                </c:pt>
                <c:pt idx="43">
                  <c:v>5.5399858799393007</c:v>
                </c:pt>
                <c:pt idx="44">
                  <c:v>5.6225884234381445</c:v>
                </c:pt>
                <c:pt idx="45">
                  <c:v>5.7043908220992812</c:v>
                </c:pt>
                <c:pt idx="46">
                  <c:v>5.7854361050684195</c:v>
                </c:pt>
                <c:pt idx="47">
                  <c:v>5.8657640922519034</c:v>
                </c:pt>
                <c:pt idx="48">
                  <c:v>5.945411710052074</c:v>
                </c:pt>
                <c:pt idx="49">
                  <c:v>6.0244132687901208</c:v>
                </c:pt>
                <c:pt idx="50">
                  <c:v>6.1028007073078125</c:v>
                </c:pt>
                <c:pt idx="51">
                  <c:v>6.1805184730624534</c:v>
                </c:pt>
                <c:pt idx="52">
                  <c:v>6.2575974465882469</c:v>
                </c:pt>
                <c:pt idx="53">
                  <c:v>6.3340664667740754</c:v>
                </c:pt>
                <c:pt idx="54">
                  <c:v>6.4099525092746097</c:v>
                </c:pt>
                <c:pt idx="55">
                  <c:v>6.4852808456318032</c:v>
                </c:pt>
                <c:pt idx="56">
                  <c:v>6.5600751855788388</c:v>
                </c:pt>
                <c:pt idx="57">
                  <c:v>6.6343578046342087</c:v>
                </c:pt>
                <c:pt idx="58">
                  <c:v>6.7081496587893312</c:v>
                </c:pt>
                <c:pt idx="59">
                  <c:v>6.7814704878388605</c:v>
                </c:pt>
                <c:pt idx="60">
                  <c:v>6.8543389086885682</c:v>
                </c:pt>
                <c:pt idx="61">
                  <c:v>6.9267435029847446</c:v>
                </c:pt>
                <c:pt idx="62">
                  <c:v>6.9987020506037734</c:v>
                </c:pt>
                <c:pt idx="63">
                  <c:v>7.0702313688771197</c:v>
                </c:pt>
                <c:pt idx="64">
                  <c:v>7.1413473815296769</c:v>
                </c:pt>
                <c:pt idx="65">
                  <c:v>7.2120651814975041</c:v>
                </c:pt>
                <c:pt idx="66">
                  <c:v>7.2823990882705463</c:v>
                </c:pt>
                <c:pt idx="67">
                  <c:v>7.3523627003276006</c:v>
                </c:pt>
                <c:pt idx="68">
                  <c:v>7.4219689431628213</c:v>
                </c:pt>
                <c:pt idx="69">
                  <c:v>7.4912301133446073</c:v>
                </c:pt>
                <c:pt idx="70">
                  <c:v>7.5601579189966381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75296"/>
        <c:axId val="169181568"/>
      </c:scatterChart>
      <c:valAx>
        <c:axId val="16917529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181568"/>
        <c:crosses val="autoZero"/>
        <c:crossBetween val="midCat"/>
      </c:valAx>
      <c:valAx>
        <c:axId val="1691815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17529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Mastersheet!$BS$314:$BS$384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0.12592407575769704</c:v>
                </c:pt>
                <c:pt idx="13">
                  <c:v>0.13423781013488556</c:v>
                </c:pt>
                <c:pt idx="14">
                  <c:v>0.14032607573120404</c:v>
                </c:pt>
                <c:pt idx="15">
                  <c:v>0.14532174955993157</c:v>
                </c:pt>
                <c:pt idx="16">
                  <c:v>0.14964440305032611</c:v>
                </c:pt>
                <c:pt idx="17">
                  <c:v>0.15350270705572272</c:v>
                </c:pt>
                <c:pt idx="18">
                  <c:v>0.15701768151875253</c:v>
                </c:pt>
                <c:pt idx="19">
                  <c:v>0.16026662029058231</c:v>
                </c:pt>
                <c:pt idx="20">
                  <c:v>0.16330229619950809</c:v>
                </c:pt>
                <c:pt idx="21">
                  <c:v>0.1661641717758878</c:v>
                </c:pt>
                <c:pt idx="22">
                  <c:v>0.16888015025475361</c:v>
                </c:pt>
                <c:pt idx="23">
                  <c:v>0.17147165081310373</c:v>
                </c:pt>
                <c:pt idx="24">
                  <c:v>0.17395551800342371</c:v>
                </c:pt>
                <c:pt idx="25">
                  <c:v>0.17634526744472215</c:v>
                </c:pt>
                <c:pt idx="26">
                  <c:v>0.17865192891463991</c:v>
                </c:pt>
                <c:pt idx="27">
                  <c:v>0.18088463482334155</c:v>
                </c:pt>
                <c:pt idx="28">
                  <c:v>0.18305104188831819</c:v>
                </c:pt>
                <c:pt idx="29">
                  <c:v>0.18515764020254552</c:v>
                </c:pt>
                <c:pt idx="30">
                  <c:v>0.18720998427706942</c:v>
                </c:pt>
                <c:pt idx="31">
                  <c:v>0.18921685491857523</c:v>
                </c:pt>
                <c:pt idx="32">
                  <c:v>0.19118207468685072</c:v>
                </c:pt>
                <c:pt idx="33">
                  <c:v>0.19310899954808811</c:v>
                </c:pt>
                <c:pt idx="34">
                  <c:v>0.19500059339711115</c:v>
                </c:pt>
                <c:pt idx="35">
                  <c:v>0.19685948807521109</c:v>
                </c:pt>
                <c:pt idx="36">
                  <c:v>0.19868803217442885</c:v>
                </c:pt>
                <c:pt idx="37">
                  <c:v>0.20048833107437353</c:v>
                </c:pt>
                <c:pt idx="38">
                  <c:v>0.20226228005308805</c:v>
                </c:pt>
                <c:pt idx="39">
                  <c:v>0.20401159187462251</c:v>
                </c:pt>
                <c:pt idx="40">
                  <c:v>0.20573781993326026</c:v>
                </c:pt>
                <c:pt idx="41">
                  <c:v>0.20744379957669687</c:v>
                </c:pt>
                <c:pt idx="42">
                  <c:v>0.20913073185130887</c:v>
                </c:pt>
                <c:pt idx="43">
                  <c:v>0.21079971759878602</c:v>
                </c:pt>
                <c:pt idx="44">
                  <c:v>0.2124517684687629</c:v>
                </c:pt>
                <c:pt idx="45">
                  <c:v>0.21408781644198563</c:v>
                </c:pt>
                <c:pt idx="46">
                  <c:v>0.21570872210136841</c:v>
                </c:pt>
                <c:pt idx="47">
                  <c:v>0.21731528184503809</c:v>
                </c:pt>
                <c:pt idx="48">
                  <c:v>0.21890823420104147</c:v>
                </c:pt>
                <c:pt idx="49">
                  <c:v>0.22048826537580241</c:v>
                </c:pt>
                <c:pt idx="50">
                  <c:v>0.22205601414615625</c:v>
                </c:pt>
                <c:pt idx="51">
                  <c:v>0.22361036946124904</c:v>
                </c:pt>
                <c:pt idx="52">
                  <c:v>0.22515194893176493</c:v>
                </c:pt>
                <c:pt idx="53">
                  <c:v>0.22668132933548152</c:v>
                </c:pt>
                <c:pt idx="54">
                  <c:v>0.22819905018549222</c:v>
                </c:pt>
                <c:pt idx="55">
                  <c:v>0.22970561691263605</c:v>
                </c:pt>
                <c:pt idx="56">
                  <c:v>0.23120150371157677</c:v>
                </c:pt>
                <c:pt idx="57">
                  <c:v>0.2326871560926842</c:v>
                </c:pt>
                <c:pt idx="58">
                  <c:v>0.23416299317578662</c:v>
                </c:pt>
                <c:pt idx="59">
                  <c:v>0.23562940975677718</c:v>
                </c:pt>
                <c:pt idx="60">
                  <c:v>0.23708677817377136</c:v>
                </c:pt>
                <c:pt idx="61">
                  <c:v>0.2385348700596949</c:v>
                </c:pt>
                <c:pt idx="62">
                  <c:v>0.23997404101207548</c:v>
                </c:pt>
                <c:pt idx="63">
                  <c:v>0.24140462737754242</c:v>
                </c:pt>
                <c:pt idx="64">
                  <c:v>0.24282694763059354</c:v>
                </c:pt>
                <c:pt idx="65">
                  <c:v>0.24424130362995009</c:v>
                </c:pt>
                <c:pt idx="66">
                  <c:v>0.24564798176541092</c:v>
                </c:pt>
                <c:pt idx="67">
                  <c:v>0.247047254006552</c:v>
                </c:pt>
                <c:pt idx="68">
                  <c:v>0.2484393788632564</c:v>
                </c:pt>
                <c:pt idx="69">
                  <c:v>0.24982460226689213</c:v>
                </c:pt>
                <c:pt idx="70">
                  <c:v>0.25120315837993273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02816"/>
        <c:axId val="169204736"/>
      </c:scatterChart>
      <c:valAx>
        <c:axId val="1692028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204736"/>
        <c:crosses val="autoZero"/>
        <c:crossBetween val="midCat"/>
      </c:valAx>
      <c:valAx>
        <c:axId val="1692047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92028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Mastersheet!$BQ$386:$BQ$456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1.2930471006384838</c:v>
                </c:pt>
                <c:pt idx="13">
                  <c:v>1.7075483866609189</c:v>
                </c:pt>
                <c:pt idx="14">
                  <c:v>2.0109857175646302</c:v>
                </c:pt>
                <c:pt idx="15">
                  <c:v>2.2598815903144844</c:v>
                </c:pt>
                <c:pt idx="16">
                  <c:v>2.4751715887497574</c:v>
                </c:pt>
                <c:pt idx="17">
                  <c:v>2.6672687920941645</c:v>
                </c:pt>
                <c:pt idx="18">
                  <c:v>2.8422128442048047</c:v>
                </c:pt>
                <c:pt idx="19">
                  <c:v>3.0038615076925193</c:v>
                </c:pt>
                <c:pt idx="20">
                  <c:v>3.1548489076976796</c:v>
                </c:pt>
                <c:pt idx="21">
                  <c:v>3.29714481307676</c:v>
                </c:pt>
                <c:pt idx="22">
                  <c:v>3.4321422212712447</c:v>
                </c:pt>
                <c:pt idx="23">
                  <c:v>3.5609105122684679</c:v>
                </c:pt>
                <c:pt idx="24">
                  <c:v>3.6842907359069774</c:v>
                </c:pt>
                <c:pt idx="25">
                  <c:v>3.8029577785653461</c:v>
                </c:pt>
                <c:pt idx="26">
                  <c:v>3.9174624396250697</c:v>
                </c:pt>
                <c:pt idx="27">
                  <c:v>4.0282608017527153</c:v>
                </c:pt>
                <c:pt idx="28">
                  <c:v>4.1357352771736435</c:v>
                </c:pt>
                <c:pt idx="29">
                  <c:v>4.2402100342075277</c:v>
                </c:pt>
                <c:pt idx="30">
                  <c:v>4.3419625297477324</c:v>
                </c:pt>
                <c:pt idx="31">
                  <c:v>4.4413744525299377</c:v>
                </c:pt>
                <c:pt idx="32">
                  <c:v>4.5386413079079126</c:v>
                </c:pt>
                <c:pt idx="33">
                  <c:v>4.6339346128498873</c:v>
                </c:pt>
                <c:pt idx="34">
                  <c:v>4.7274057493664214</c:v>
                </c:pt>
                <c:pt idx="35">
                  <c:v>4.8191890633730843</c:v>
                </c:pt>
                <c:pt idx="36">
                  <c:v>4.9094043812620081</c:v>
                </c:pt>
                <c:pt idx="37">
                  <c:v>4.9981590719512106</c:v>
                </c:pt>
                <c:pt idx="38">
                  <c:v>5.0855497504106042</c:v>
                </c:pt>
                <c:pt idx="39">
                  <c:v>5.171663695655826</c:v>
                </c:pt>
                <c:pt idx="40">
                  <c:v>5.2565800393172877</c:v>
                </c:pt>
                <c:pt idx="41">
                  <c:v>5.3404414373542046</c:v>
                </c:pt>
                <c:pt idx="42">
                  <c:v>5.4233091076151219</c:v>
                </c:pt>
                <c:pt idx="43">
                  <c:v>5.5052391425743972</c:v>
                </c:pt>
                <c:pt idx="44">
                  <c:v>5.5862830749654062</c:v>
                </c:pt>
                <c:pt idx="45">
                  <c:v>5.6664883665469832</c:v>
                </c:pt>
                <c:pt idx="46">
                  <c:v>5.7458988323157625</c:v>
                </c:pt>
                <c:pt idx="47">
                  <c:v>5.8245550102211086</c:v>
                </c:pt>
                <c:pt idx="48">
                  <c:v>5.9024944846461462</c:v>
                </c:pt>
                <c:pt idx="49">
                  <c:v>5.9797521704834047</c:v>
                </c:pt>
                <c:pt idx="50">
                  <c:v>6.0563605634773658</c:v>
                </c:pt>
                <c:pt idx="51">
                  <c:v>6.1323117215032577</c:v>
                </c:pt>
                <c:pt idx="52">
                  <c:v>6.2076352751238488</c:v>
                </c:pt>
                <c:pt idx="53">
                  <c:v>6.2823589182150892</c:v>
                </c:pt>
                <c:pt idx="54">
                  <c:v>6.3565085752932218</c:v>
                </c:pt>
                <c:pt idx="55">
                  <c:v>6.4301085509518741</c:v>
                </c:pt>
                <c:pt idx="56">
                  <c:v>6.5031816636767052</c:v>
                </c:pt>
                <c:pt idx="57">
                  <c:v>6.5757493659745689</c:v>
                </c:pt>
                <c:pt idx="58">
                  <c:v>6.6478318524777436</c:v>
                </c:pt>
                <c:pt idx="59">
                  <c:v>6.7194481574515121</c:v>
                </c:pt>
                <c:pt idx="60">
                  <c:v>6.7906162429384205</c:v>
                </c:pt>
                <c:pt idx="61">
                  <c:v>6.8613243556548218</c:v>
                </c:pt>
                <c:pt idx="62">
                  <c:v>6.9315897101147002</c:v>
                </c:pt>
                <c:pt idx="63">
                  <c:v>7.0014285961578899</c:v>
                </c:pt>
                <c:pt idx="64">
                  <c:v>7.0708564446831828</c:v>
                </c:pt>
                <c:pt idx="65">
                  <c:v>7.1398878875862577</c:v>
                </c:pt>
                <c:pt idx="66">
                  <c:v>7.2085368125101423</c:v>
                </c:pt>
                <c:pt idx="67">
                  <c:v>7.2768164129415656</c:v>
                </c:pt>
                <c:pt idx="68">
                  <c:v>7.3447392341241722</c:v>
                </c:pt>
                <c:pt idx="69">
                  <c:v>7.4123172152036512</c:v>
                </c:pt>
                <c:pt idx="70">
                  <c:v>7.4795617279731887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61408"/>
        <c:axId val="169363328"/>
      </c:scatterChart>
      <c:valAx>
        <c:axId val="16936140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363328"/>
        <c:crosses val="autoZero"/>
        <c:crossBetween val="midCat"/>
      </c:valAx>
      <c:valAx>
        <c:axId val="169363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36140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Mastersheet!$BS$386:$BS$456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0.12586094201276968</c:v>
                </c:pt>
                <c:pt idx="13">
                  <c:v>0.13415096773321838</c:v>
                </c:pt>
                <c:pt idx="14">
                  <c:v>0.1402197143512926</c:v>
                </c:pt>
                <c:pt idx="15">
                  <c:v>0.1451976318062897</c:v>
                </c:pt>
                <c:pt idx="16">
                  <c:v>0.14950343177499514</c:v>
                </c:pt>
                <c:pt idx="17">
                  <c:v>0.15334537584188329</c:v>
                </c:pt>
                <c:pt idx="18">
                  <c:v>0.15684425688409609</c:v>
                </c:pt>
                <c:pt idx="19">
                  <c:v>0.16007723015385039</c:v>
                </c:pt>
                <c:pt idx="20">
                  <c:v>0.1630969781539536</c:v>
                </c:pt>
                <c:pt idx="21">
                  <c:v>0.16594289626153519</c:v>
                </c:pt>
                <c:pt idx="22">
                  <c:v>0.1686428444254249</c:v>
                </c:pt>
                <c:pt idx="23">
                  <c:v>0.17121821024536935</c:v>
                </c:pt>
                <c:pt idx="24">
                  <c:v>0.17368581471813954</c:v>
                </c:pt>
                <c:pt idx="25">
                  <c:v>0.17605915557130694</c:v>
                </c:pt>
                <c:pt idx="26">
                  <c:v>0.17834924879250139</c:v>
                </c:pt>
                <c:pt idx="27">
                  <c:v>0.18056521603505429</c:v>
                </c:pt>
                <c:pt idx="28">
                  <c:v>0.18271470554347288</c:v>
                </c:pt>
                <c:pt idx="29">
                  <c:v>0.18480420068415057</c:v>
                </c:pt>
                <c:pt idx="30">
                  <c:v>0.18683925059495465</c:v>
                </c:pt>
                <c:pt idx="31">
                  <c:v>0.18882748905059876</c:v>
                </c:pt>
                <c:pt idx="32">
                  <c:v>0.19077282615815824</c:v>
                </c:pt>
                <c:pt idx="33">
                  <c:v>0.19267869225699777</c:v>
                </c:pt>
                <c:pt idx="34">
                  <c:v>0.19454811498732844</c:v>
                </c:pt>
                <c:pt idx="35">
                  <c:v>0.1963837812674617</c:v>
                </c:pt>
                <c:pt idx="36">
                  <c:v>0.19818808762524015</c:v>
                </c:pt>
                <c:pt idx="37">
                  <c:v>0.19996318143902422</c:v>
                </c:pt>
                <c:pt idx="38">
                  <c:v>0.20171099500821207</c:v>
                </c:pt>
                <c:pt idx="39">
                  <c:v>0.20343327391311652</c:v>
                </c:pt>
                <c:pt idx="40">
                  <c:v>0.20513160078634576</c:v>
                </c:pt>
                <c:pt idx="41">
                  <c:v>0.20680882874708409</c:v>
                </c:pt>
                <c:pt idx="42">
                  <c:v>0.20846618215230245</c:v>
                </c:pt>
                <c:pt idx="43">
                  <c:v>0.21010478285148793</c:v>
                </c:pt>
                <c:pt idx="44">
                  <c:v>0.21172566149930813</c:v>
                </c:pt>
                <c:pt idx="45">
                  <c:v>0.21332976733093964</c:v>
                </c:pt>
                <c:pt idx="46">
                  <c:v>0.21491797664631526</c:v>
                </c:pt>
                <c:pt idx="47">
                  <c:v>0.21649110020442217</c:v>
                </c:pt>
                <c:pt idx="48">
                  <c:v>0.21804988969292294</c:v>
                </c:pt>
                <c:pt idx="49">
                  <c:v>0.21959504340966809</c:v>
                </c:pt>
                <c:pt idx="50">
                  <c:v>0.22112721126954732</c:v>
                </c:pt>
                <c:pt idx="51">
                  <c:v>0.22264623443006515</c:v>
                </c:pt>
                <c:pt idx="52">
                  <c:v>0.22415270550247698</c:v>
                </c:pt>
                <c:pt idx="53">
                  <c:v>0.22564717836430176</c:v>
                </c:pt>
                <c:pt idx="54">
                  <c:v>0.22713017150586445</c:v>
                </c:pt>
                <c:pt idx="55">
                  <c:v>0.22860217101903749</c:v>
                </c:pt>
                <c:pt idx="56">
                  <c:v>0.23006363327353413</c:v>
                </c:pt>
                <c:pt idx="57">
                  <c:v>0.23151498731949138</c:v>
                </c:pt>
                <c:pt idx="58">
                  <c:v>0.23295663704955488</c:v>
                </c:pt>
                <c:pt idx="59">
                  <c:v>0.23438896314903027</c:v>
                </c:pt>
                <c:pt idx="60">
                  <c:v>0.23581232485876838</c:v>
                </c:pt>
                <c:pt idx="61">
                  <c:v>0.23722648711309646</c:v>
                </c:pt>
                <c:pt idx="62">
                  <c:v>0.238631794202294</c:v>
                </c:pt>
                <c:pt idx="63">
                  <c:v>0.2400285719231578</c:v>
                </c:pt>
                <c:pt idx="64">
                  <c:v>0.24141712889366368</c:v>
                </c:pt>
                <c:pt idx="65">
                  <c:v>0.24279775775172519</c:v>
                </c:pt>
                <c:pt idx="66">
                  <c:v>0.24417073625020286</c:v>
                </c:pt>
                <c:pt idx="67">
                  <c:v>0.24553632825883132</c:v>
                </c:pt>
                <c:pt idx="68">
                  <c:v>0.24689478468248346</c:v>
                </c:pt>
                <c:pt idx="69">
                  <c:v>0.248246344304073</c:v>
                </c:pt>
                <c:pt idx="70">
                  <c:v>0.24959123455946375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89056"/>
        <c:axId val="169395328"/>
      </c:scatterChart>
      <c:valAx>
        <c:axId val="1693890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395328"/>
        <c:crosses val="autoZero"/>
        <c:crossBetween val="midCat"/>
      </c:valAx>
      <c:valAx>
        <c:axId val="1693953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938905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Mastersheet!$BQ$458:$BQ$528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1.294624695777959</c:v>
                </c:pt>
                <c:pt idx="13">
                  <c:v>1.7097183743524664</c:v>
                </c:pt>
                <c:pt idx="14">
                  <c:v>2.0136433862932557</c:v>
                </c:pt>
                <c:pt idx="15">
                  <c:v>2.2629828792512425</c:v>
                </c:pt>
                <c:pt idx="16">
                  <c:v>2.4786939216004855</c:v>
                </c:pt>
                <c:pt idx="17">
                  <c:v>2.6711998197651226</c:v>
                </c:pt>
                <c:pt idx="18">
                  <c:v>2.8465458916105528</c:v>
                </c:pt>
                <c:pt idx="19">
                  <c:v>3.0085933629989006</c:v>
                </c:pt>
                <c:pt idx="20">
                  <c:v>3.1599786159748424</c:v>
                </c:pt>
                <c:pt idx="21">
                  <c:v>3.3026730971922178</c:v>
                </c:pt>
                <c:pt idx="22">
                  <c:v>3.4380708854825586</c:v>
                </c:pt>
                <c:pt idx="23">
                  <c:v>3.5672421496165545</c:v>
                </c:pt>
                <c:pt idx="24">
                  <c:v>3.6910285277581143</c:v>
                </c:pt>
                <c:pt idx="25">
                  <c:v>3.8101053530613758</c:v>
                </c:pt>
                <c:pt idx="26">
                  <c:v>3.9250237691895329</c:v>
                </c:pt>
                <c:pt idx="27">
                  <c:v>4.0362401272927437</c:v>
                </c:pt>
                <c:pt idx="28">
                  <c:v>4.144137051007732</c:v>
                </c:pt>
                <c:pt idx="29">
                  <c:v>4.2490388764242679</c:v>
                </c:pt>
                <c:pt idx="30">
                  <c:v>4.3512231943856463</c:v>
                </c:pt>
                <c:pt idx="31">
                  <c:v>4.4511172498278313</c:v>
                </c:pt>
                <c:pt idx="32">
                  <c:v>4.548912998724389</c:v>
                </c:pt>
                <c:pt idx="33">
                  <c:v>4.644778944161656</c:v>
                </c:pt>
                <c:pt idx="34">
                  <c:v>4.7388638863020214</c:v>
                </c:pt>
                <c:pt idx="35">
                  <c:v>4.831299941597238</c:v>
                </c:pt>
                <c:pt idx="36">
                  <c:v>4.9222049972602901</c:v>
                </c:pt>
                <c:pt idx="37">
                  <c:v>5.0116847243344251</c:v>
                </c:pt>
                <c:pt idx="38">
                  <c:v>5.0998342421753051</c:v>
                </c:pt>
                <c:pt idx="39">
                  <c:v>5.1867395050176537</c:v>
                </c:pt>
                <c:pt idx="40">
                  <c:v>5.2724784650202663</c:v>
                </c:pt>
                <c:pt idx="41">
                  <c:v>5.3571929447472959</c:v>
                </c:pt>
                <c:pt idx="42">
                  <c:v>5.4409432239303044</c:v>
                </c:pt>
                <c:pt idx="43">
                  <c:v>5.5237845501266225</c:v>
                </c:pt>
                <c:pt idx="44">
                  <c:v>5.6057676921756698</c:v>
                </c:pt>
                <c:pt idx="45">
                  <c:v>5.6869394187316944</c:v>
                </c:pt>
                <c:pt idx="46">
                  <c:v>5.7673429138245078</c:v>
                </c:pt>
                <c:pt idx="47">
                  <c:v>5.8470181392194736</c:v>
                </c:pt>
                <c:pt idx="48">
                  <c:v>5.9260021516135284</c:v>
                </c:pt>
                <c:pt idx="49">
                  <c:v>6.004329381313255</c:v>
                </c:pt>
                <c:pt idx="50">
                  <c:v>6.0820318779208664</c:v>
                </c:pt>
                <c:pt idx="51">
                  <c:v>6.1590777905903629</c:v>
                </c:pt>
                <c:pt idx="52">
                  <c:v>6.2354972311338397</c:v>
                </c:pt>
                <c:pt idx="53">
                  <c:v>6.3113183326205951</c:v>
                </c:pt>
                <c:pt idx="54">
                  <c:v>6.386567421242515</c:v>
                </c:pt>
                <c:pt idx="55">
                  <c:v>6.4612691697088493</c:v>
                </c:pt>
                <c:pt idx="56">
                  <c:v>6.5354467345237772</c:v>
                </c:pt>
                <c:pt idx="57">
                  <c:v>6.6091218791545172</c:v>
                </c:pt>
                <c:pt idx="58">
                  <c:v>6.6823150848107957</c:v>
                </c:pt>
                <c:pt idx="59">
                  <c:v>6.7550456503138809</c:v>
                </c:pt>
                <c:pt idx="60">
                  <c:v>6.8273317823309387</c:v>
                </c:pt>
                <c:pt idx="61">
                  <c:v>6.8991617957309952</c:v>
                </c:pt>
                <c:pt idx="62">
                  <c:v>6.9705531125166988</c:v>
                </c:pt>
                <c:pt idx="63">
                  <c:v>7.0415222153512396</c:v>
                </c:pt>
                <c:pt idx="64">
                  <c:v>7.1120847145705053</c:v>
                </c:pt>
                <c:pt idx="65">
                  <c:v>7.1822554092679605</c:v>
                </c:pt>
                <c:pt idx="66">
                  <c:v>7.2520483430752973</c:v>
                </c:pt>
                <c:pt idx="67">
                  <c:v>7.3214768551864173</c:v>
                </c:pt>
                <c:pt idx="68">
                  <c:v>7.3905536271071313</c:v>
                </c:pt>
                <c:pt idx="69">
                  <c:v>7.4592907255562935</c:v>
                </c:pt>
                <c:pt idx="70">
                  <c:v>7.5276996418952766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16576"/>
        <c:axId val="169431040"/>
      </c:scatterChart>
      <c:valAx>
        <c:axId val="1694165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431040"/>
        <c:crosses val="autoZero"/>
        <c:crossBetween val="midCat"/>
      </c:valAx>
      <c:valAx>
        <c:axId val="1694310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4165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Mastersheet!$BS$458:$BS$528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0.12589249391555918</c:v>
                </c:pt>
                <c:pt idx="13">
                  <c:v>0.13419436748704933</c:v>
                </c:pt>
                <c:pt idx="14">
                  <c:v>0.14027286772586511</c:v>
                </c:pt>
                <c:pt idx="15">
                  <c:v>0.14525965758502485</c:v>
                </c:pt>
                <c:pt idx="16">
                  <c:v>0.1495738784320097</c:v>
                </c:pt>
                <c:pt idx="17">
                  <c:v>0.15342399639530246</c:v>
                </c:pt>
                <c:pt idx="18">
                  <c:v>0.15693091783221105</c:v>
                </c:pt>
                <c:pt idx="19">
                  <c:v>0.16017186725997803</c:v>
                </c:pt>
                <c:pt idx="20">
                  <c:v>0.16319957231949686</c:v>
                </c:pt>
                <c:pt idx="21">
                  <c:v>0.16605346194384435</c:v>
                </c:pt>
                <c:pt idx="22">
                  <c:v>0.16876141770965117</c:v>
                </c:pt>
                <c:pt idx="23">
                  <c:v>0.17134484299233108</c:v>
                </c:pt>
                <c:pt idx="24">
                  <c:v>0.17382057055516228</c:v>
                </c:pt>
                <c:pt idx="25">
                  <c:v>0.17620210706122752</c:v>
                </c:pt>
                <c:pt idx="26">
                  <c:v>0.17850047538379066</c:v>
                </c:pt>
                <c:pt idx="27">
                  <c:v>0.18072480254585485</c:v>
                </c:pt>
                <c:pt idx="28">
                  <c:v>0.18288274102015464</c:v>
                </c:pt>
                <c:pt idx="29">
                  <c:v>0.18498077752848538</c:v>
                </c:pt>
                <c:pt idx="30">
                  <c:v>0.18702446388771293</c:v>
                </c:pt>
                <c:pt idx="31">
                  <c:v>0.18902234499655662</c:v>
                </c:pt>
                <c:pt idx="32">
                  <c:v>0.19097825997448781</c:v>
                </c:pt>
                <c:pt idx="33">
                  <c:v>0.19289557888323311</c:v>
                </c:pt>
                <c:pt idx="34">
                  <c:v>0.19477727772604042</c:v>
                </c:pt>
                <c:pt idx="35">
                  <c:v>0.19662599883194473</c:v>
                </c:pt>
                <c:pt idx="36">
                  <c:v>0.19844409994520582</c:v>
                </c:pt>
                <c:pt idx="37">
                  <c:v>0.20023369448668851</c:v>
                </c:pt>
                <c:pt idx="38">
                  <c:v>0.20199668484350611</c:v>
                </c:pt>
                <c:pt idx="39">
                  <c:v>0.20373479010035309</c:v>
                </c:pt>
                <c:pt idx="40">
                  <c:v>0.20544956930040534</c:v>
                </c:pt>
                <c:pt idx="41">
                  <c:v>0.20714385889494594</c:v>
                </c:pt>
                <c:pt idx="42">
                  <c:v>0.20881886447860609</c:v>
                </c:pt>
                <c:pt idx="43">
                  <c:v>0.21047569100253244</c:v>
                </c:pt>
                <c:pt idx="44">
                  <c:v>0.2121153538435134</c:v>
                </c:pt>
                <c:pt idx="45">
                  <c:v>0.21373878837463386</c:v>
                </c:pt>
                <c:pt idx="46">
                  <c:v>0.21534685827649014</c:v>
                </c:pt>
                <c:pt idx="47">
                  <c:v>0.21694036278438947</c:v>
                </c:pt>
                <c:pt idx="48">
                  <c:v>0.21852004303227054</c:v>
                </c:pt>
                <c:pt idx="49">
                  <c:v>0.2200865876262651</c:v>
                </c:pt>
                <c:pt idx="50">
                  <c:v>0.22164063755841731</c:v>
                </c:pt>
                <c:pt idx="51">
                  <c:v>0.22318155581180726</c:v>
                </c:pt>
                <c:pt idx="52">
                  <c:v>0.22470994462267679</c:v>
                </c:pt>
                <c:pt idx="53">
                  <c:v>0.22622636665241189</c:v>
                </c:pt>
                <c:pt idx="54">
                  <c:v>0.22773134842485029</c:v>
                </c:pt>
                <c:pt idx="55">
                  <c:v>0.22922538339417697</c:v>
                </c:pt>
                <c:pt idx="56">
                  <c:v>0.23070893469047554</c:v>
                </c:pt>
                <c:pt idx="57">
                  <c:v>0.23218243758309037</c:v>
                </c:pt>
                <c:pt idx="58">
                  <c:v>0.23364630169621592</c:v>
                </c:pt>
                <c:pt idx="59">
                  <c:v>0.23510091300627764</c:v>
                </c:pt>
                <c:pt idx="60">
                  <c:v>0.23654663564661876</c:v>
                </c:pt>
                <c:pt idx="61">
                  <c:v>0.2379832359146199</c:v>
                </c:pt>
                <c:pt idx="62">
                  <c:v>0.23941106225033398</c:v>
                </c:pt>
                <c:pt idx="63">
                  <c:v>0.2408304443070248</c:v>
                </c:pt>
                <c:pt idx="64">
                  <c:v>0.2422416942914101</c:v>
                </c:pt>
                <c:pt idx="65">
                  <c:v>0.2436451081853592</c:v>
                </c:pt>
                <c:pt idx="66">
                  <c:v>0.24504096686150598</c:v>
                </c:pt>
                <c:pt idx="67">
                  <c:v>0.24642953710372836</c:v>
                </c:pt>
                <c:pt idx="68">
                  <c:v>0.24781107254214263</c:v>
                </c:pt>
                <c:pt idx="69">
                  <c:v>0.24918581451112587</c:v>
                </c:pt>
                <c:pt idx="70">
                  <c:v>0.25055399283790553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40000"/>
        <c:axId val="169441920"/>
      </c:scatterChart>
      <c:valAx>
        <c:axId val="1694400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441920"/>
        <c:crosses val="autoZero"/>
        <c:crossBetween val="midCat"/>
      </c:valAx>
      <c:valAx>
        <c:axId val="1694419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94400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Mastersheet!$CY$170:$CY$240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1.4395606665325319E-6</c:v>
                </c:pt>
                <c:pt idx="13">
                  <c:v>1.4070554209495898E-4</c:v>
                </c:pt>
                <c:pt idx="14">
                  <c:v>9.5851881874511413E-4</c:v>
                </c:pt>
                <c:pt idx="15">
                  <c:v>2.9012146847853708E-3</c:v>
                </c:pt>
                <c:pt idx="16">
                  <c:v>6.0765135905379592E-3</c:v>
                </c:pt>
                <c:pt idx="17">
                  <c:v>1.0394467644358479E-2</c:v>
                </c:pt>
                <c:pt idx="18">
                  <c:v>1.5692476336385305E-2</c:v>
                </c:pt>
                <c:pt idx="19">
                  <c:v>2.1797101822017304E-2</c:v>
                </c:pt>
                <c:pt idx="20">
                  <c:v>2.8549026315752644E-2</c:v>
                </c:pt>
                <c:pt idx="21">
                  <c:v>3.5810847106026826E-2</c:v>
                </c:pt>
                <c:pt idx="22">
                  <c:v>4.3467623077236624E-2</c:v>
                </c:pt>
                <c:pt idx="23">
                  <c:v>5.1424691113862948E-2</c:v>
                </c:pt>
                <c:pt idx="24">
                  <c:v>5.9604714727075021E-2</c:v>
                </c:pt>
                <c:pt idx="25">
                  <c:v>6.7944769741159664E-2</c:v>
                </c:pt>
                <c:pt idx="26">
                  <c:v>7.6393759285689186E-2</c:v>
                </c:pt>
                <c:pt idx="27">
                  <c:v>8.4910229760790074E-2</c:v>
                </c:pt>
                <c:pt idx="28">
                  <c:v>9.346057007270471E-2</c:v>
                </c:pt>
                <c:pt idx="29">
                  <c:v>0.10201754527566731</c:v>
                </c:pt>
                <c:pt idx="30">
                  <c:v>0.11055910962957675</c:v>
                </c:pt>
                <c:pt idx="31">
                  <c:v>0.11908757336449821</c:v>
                </c:pt>
                <c:pt idx="32">
                  <c:v>0.12758813911247888</c:v>
                </c:pt>
                <c:pt idx="33">
                  <c:v>0.13604869802019953</c:v>
                </c:pt>
                <c:pt idx="34">
                  <c:v>0.14445937097342612</c:v>
                </c:pt>
                <c:pt idx="35">
                  <c:v>0.15281213199640414</c:v>
                </c:pt>
                <c:pt idx="36">
                  <c:v>0.1611004983278804</c:v>
                </c:pt>
                <c:pt idx="37">
                  <c:v>0.16931927467790953</c:v>
                </c:pt>
                <c:pt idx="38">
                  <c:v>0.17746434160526767</c:v>
                </c:pt>
                <c:pt idx="39">
                  <c:v>0.18553247991481792</c:v>
                </c:pt>
                <c:pt idx="40">
                  <c:v>0.19352122454394849</c:v>
                </c:pt>
                <c:pt idx="41">
                  <c:v>0.20142874266239374</c:v>
                </c:pt>
                <c:pt idx="42">
                  <c:v>0.20925373171338746</c:v>
                </c:pt>
                <c:pt idx="43">
                  <c:v>0.21699533392733245</c:v>
                </c:pt>
                <c:pt idx="44">
                  <c:v>0.22465306448310751</c:v>
                </c:pt>
                <c:pt idx="45">
                  <c:v>0.23222675100966031</c:v>
                </c:pt>
                <c:pt idx="46">
                  <c:v>0.23971648253735939</c:v>
                </c:pt>
                <c:pt idx="47">
                  <c:v>0.24712256634545202</c:v>
                </c:pt>
                <c:pt idx="48">
                  <c:v>0.25444549142482875</c:v>
                </c:pt>
                <c:pt idx="49">
                  <c:v>0.26168589749717258</c:v>
                </c:pt>
                <c:pt idx="50">
                  <c:v>0.26884454871233227</c:v>
                </c:pt>
                <c:pt idx="51">
                  <c:v>0.2759128521662465</c:v>
                </c:pt>
                <c:pt idx="52">
                  <c:v>0.28289214425843645</c:v>
                </c:pt>
                <c:pt idx="53">
                  <c:v>0.28978381587023783</c:v>
                </c:pt>
                <c:pt idx="54">
                  <c:v>0.29658929811741058</c:v>
                </c:pt>
                <c:pt idx="55">
                  <c:v>0.30331005037468139</c:v>
                </c:pt>
                <c:pt idx="56">
                  <c:v>0.30994755021944431</c:v>
                </c:pt>
                <c:pt idx="57">
                  <c:v>0.31650328499909808</c:v>
                </c:pt>
                <c:pt idx="58">
                  <c:v>0.3229787447738256</c:v>
                </c:pt>
                <c:pt idx="59">
                  <c:v>0.32937541642597473</c:v>
                </c:pt>
                <c:pt idx="60">
                  <c:v>0.33569477875991427</c:v>
                </c:pt>
                <c:pt idx="61">
                  <c:v>0.34193829844354151</c:v>
                </c:pt>
                <c:pt idx="62">
                  <c:v>0.3481074266654382</c:v>
                </c:pt>
                <c:pt idx="63">
                  <c:v>0.35420359640087967</c:v>
                </c:pt>
                <c:pt idx="64">
                  <c:v>0.36022822019590556</c:v>
                </c:pt>
                <c:pt idx="65">
                  <c:v>0.36618268839227219</c:v>
                </c:pt>
                <c:pt idx="66">
                  <c:v>0.37206836772752422</c:v>
                </c:pt>
                <c:pt idx="67">
                  <c:v>0.37788660025408038</c:v>
                </c:pt>
                <c:pt idx="68">
                  <c:v>0.38363870252940369</c:v>
                </c:pt>
                <c:pt idx="69">
                  <c:v>0.38932596503631522</c:v>
                </c:pt>
                <c:pt idx="70">
                  <c:v>0.39494965179836755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471360"/>
        <c:axId val="169481728"/>
      </c:scatterChart>
      <c:valAx>
        <c:axId val="1694713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481728"/>
        <c:crosses val="autoZero"/>
        <c:crossBetween val="midCat"/>
      </c:valAx>
      <c:valAx>
        <c:axId val="16948172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94713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Mastersheet!$CW$170:$CW$240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4.8225282328839821E-6</c:v>
                </c:pt>
                <c:pt idx="13">
                  <c:v>4.7136356601811257E-4</c:v>
                </c:pt>
                <c:pt idx="14">
                  <c:v>3.2110380427961323E-3</c:v>
                </c:pt>
                <c:pt idx="15">
                  <c:v>9.719069194030993E-3</c:v>
                </c:pt>
                <c:pt idx="16">
                  <c:v>2.0356320528302163E-2</c:v>
                </c:pt>
                <c:pt idx="17">
                  <c:v>3.4821466608600908E-2</c:v>
                </c:pt>
                <c:pt idx="18">
                  <c:v>5.2569795726890772E-2</c:v>
                </c:pt>
                <c:pt idx="19">
                  <c:v>7.3020291103757975E-2</c:v>
                </c:pt>
                <c:pt idx="20">
                  <c:v>9.5639238157771367E-2</c:v>
                </c:pt>
                <c:pt idx="21">
                  <c:v>0.11996633780518988</c:v>
                </c:pt>
                <c:pt idx="22">
                  <c:v>0.14561653730874269</c:v>
                </c:pt>
                <c:pt idx="23">
                  <c:v>0.17227271523144089</c:v>
                </c:pt>
                <c:pt idx="24">
                  <c:v>0.19967579433570132</c:v>
                </c:pt>
                <c:pt idx="25">
                  <c:v>0.22761497863288488</c:v>
                </c:pt>
                <c:pt idx="26">
                  <c:v>0.25591909360705878</c:v>
                </c:pt>
                <c:pt idx="27">
                  <c:v>0.28444926969864676</c:v>
                </c:pt>
                <c:pt idx="28">
                  <c:v>0.3130929097435608</c:v>
                </c:pt>
                <c:pt idx="29">
                  <c:v>0.34175877667348548</c:v>
                </c:pt>
                <c:pt idx="30">
                  <c:v>0.37037301725908212</c:v>
                </c:pt>
                <c:pt idx="31">
                  <c:v>0.39894337077106901</c:v>
                </c:pt>
                <c:pt idx="32">
                  <c:v>0.42742026602680427</c:v>
                </c:pt>
                <c:pt idx="33">
                  <c:v>0.45576313836766841</c:v>
                </c:pt>
                <c:pt idx="34">
                  <c:v>0.48393889276097751</c:v>
                </c:pt>
                <c:pt idx="35">
                  <c:v>0.51192064218795386</c:v>
                </c:pt>
                <c:pt idx="36">
                  <c:v>0.53968666939839938</c:v>
                </c:pt>
                <c:pt idx="37">
                  <c:v>0.56721957017099689</c:v>
                </c:pt>
                <c:pt idx="38">
                  <c:v>0.59450554437764669</c:v>
                </c:pt>
                <c:pt idx="39">
                  <c:v>0.62153380771464006</c:v>
                </c:pt>
                <c:pt idx="40">
                  <c:v>0.64829610222222744</c:v>
                </c:pt>
                <c:pt idx="41">
                  <c:v>0.67478628791901907</c:v>
                </c:pt>
                <c:pt idx="42">
                  <c:v>0.70100000123984796</c:v>
                </c:pt>
                <c:pt idx="43">
                  <c:v>0.72693436865656369</c:v>
                </c:pt>
                <c:pt idx="44">
                  <c:v>0.75258776601841015</c:v>
                </c:pt>
                <c:pt idx="45">
                  <c:v>0.77795961588236207</c:v>
                </c:pt>
                <c:pt idx="46">
                  <c:v>0.80305021650015396</c:v>
                </c:pt>
                <c:pt idx="47">
                  <c:v>0.82786059725726424</c:v>
                </c:pt>
                <c:pt idx="48">
                  <c:v>0.85239239627317631</c:v>
                </c:pt>
                <c:pt idx="49">
                  <c:v>0.87664775661552818</c:v>
                </c:pt>
                <c:pt idx="50">
                  <c:v>0.90062923818631313</c:v>
                </c:pt>
                <c:pt idx="51">
                  <c:v>0.9243080547569259</c:v>
                </c:pt>
                <c:pt idx="52">
                  <c:v>0.94768868326576217</c:v>
                </c:pt>
                <c:pt idx="53">
                  <c:v>0.97077578316529678</c:v>
                </c:pt>
                <c:pt idx="54">
                  <c:v>0.99357414869332539</c:v>
                </c:pt>
                <c:pt idx="55">
                  <c:v>1.0160886687551827</c:v>
                </c:pt>
                <c:pt idx="56">
                  <c:v>1.0383242932351384</c:v>
                </c:pt>
                <c:pt idx="57">
                  <c:v>1.0602860047469786</c:v>
                </c:pt>
                <c:pt idx="58">
                  <c:v>1.0819787949923159</c:v>
                </c:pt>
                <c:pt idx="59">
                  <c:v>1.1034076450270154</c:v>
                </c:pt>
                <c:pt idx="60">
                  <c:v>1.1245775088457128</c:v>
                </c:pt>
                <c:pt idx="61">
                  <c:v>1.145493299785864</c:v>
                </c:pt>
                <c:pt idx="62">
                  <c:v>1.1661598793292181</c:v>
                </c:pt>
                <c:pt idx="63">
                  <c:v>1.186582047942947</c:v>
                </c:pt>
                <c:pt idx="64">
                  <c:v>1.2067645376562837</c:v>
                </c:pt>
                <c:pt idx="65">
                  <c:v>1.2267120061141119</c:v>
                </c:pt>
                <c:pt idx="66">
                  <c:v>1.2464290318872062</c:v>
                </c:pt>
                <c:pt idx="67">
                  <c:v>1.2659201108511693</c:v>
                </c:pt>
                <c:pt idx="68">
                  <c:v>1.2851896534735023</c:v>
                </c:pt>
                <c:pt idx="69">
                  <c:v>1.304241982871656</c:v>
                </c:pt>
                <c:pt idx="70">
                  <c:v>1.3230813335245313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07072"/>
        <c:axId val="169513344"/>
      </c:scatterChart>
      <c:valAx>
        <c:axId val="1695070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513344"/>
        <c:crosses val="autoZero"/>
        <c:crossBetween val="midCat"/>
      </c:valAx>
      <c:valAx>
        <c:axId val="1695133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50707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Mastersheet!$CY$242:$CY$312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1.5323511333601419E-6</c:v>
                </c:pt>
                <c:pt idx="13">
                  <c:v>1.4685486876211338E-4</c:v>
                </c:pt>
                <c:pt idx="14">
                  <c:v>9.9257388721420235E-4</c:v>
                </c:pt>
                <c:pt idx="15">
                  <c:v>2.9912907418301903E-3</c:v>
                </c:pt>
                <c:pt idx="16">
                  <c:v>6.2478701318397362E-3</c:v>
                </c:pt>
                <c:pt idx="17">
                  <c:v>1.0667117707707063E-2</c:v>
                </c:pt>
                <c:pt idx="18">
                  <c:v>1.6081524465646931E-2</c:v>
                </c:pt>
                <c:pt idx="19">
                  <c:v>2.2313721427885874E-2</c:v>
                </c:pt>
                <c:pt idx="20">
                  <c:v>2.9201407024234068E-2</c:v>
                </c:pt>
                <c:pt idx="21">
                  <c:v>3.6604956219746028E-2</c:v>
                </c:pt>
                <c:pt idx="22">
                  <c:v>4.4407780255290456E-2</c:v>
                </c:pt>
                <c:pt idx="23">
                  <c:v>5.2513992263586731E-2</c:v>
                </c:pt>
                <c:pt idx="24">
                  <c:v>6.0845342687126817E-2</c:v>
                </c:pt>
                <c:pt idx="25">
                  <c:v>6.9338222270977662E-2</c:v>
                </c:pt>
                <c:pt idx="26">
                  <c:v>7.794101718578228E-2</c:v>
                </c:pt>
                <c:pt idx="27">
                  <c:v>8.66118816573892E-2</c:v>
                </c:pt>
                <c:pt idx="28">
                  <c:v>9.531690570548787E-2</c:v>
                </c:pt>
                <c:pt idx="29">
                  <c:v>0.10402862574958663</c:v>
                </c:pt>
                <c:pt idx="30">
                  <c:v>0.1127248206962404</c:v>
                </c:pt>
                <c:pt idx="31">
                  <c:v>0.1214105963746102</c:v>
                </c:pt>
                <c:pt idx="32">
                  <c:v>0.13007097093163736</c:v>
                </c:pt>
                <c:pt idx="33">
                  <c:v>0.13869365766676561</c:v>
                </c:pt>
                <c:pt idx="34">
                  <c:v>0.14726860736052877</c:v>
                </c:pt>
                <c:pt idx="35">
                  <c:v>0.15578763229570339</c:v>
                </c:pt>
                <c:pt idx="36">
                  <c:v>0.16424409660790398</c:v>
                </c:pt>
                <c:pt idx="37">
                  <c:v>0.17263266057111584</c:v>
                </c:pt>
                <c:pt idx="38">
                  <c:v>0.18094906883327472</c:v>
                </c:pt>
                <c:pt idx="39">
                  <c:v>0.18918997455674524</c:v>
                </c:pt>
                <c:pt idx="40">
                  <c:v>0.19735279297342354</c:v>
                </c:pt>
                <c:pt idx="41">
                  <c:v>0.20543557910831536</c:v>
                </c:pt>
                <c:pt idx="42">
                  <c:v>0.21343692542076201</c:v>
                </c:pt>
                <c:pt idx="43">
                  <c:v>0.22135587590962241</c:v>
                </c:pt>
                <c:pt idx="44">
                  <c:v>0.22919185386815075</c:v>
                </c:pt>
                <c:pt idx="45">
                  <c:v>0.23694460098845066</c:v>
                </c:pt>
                <c:pt idx="46">
                  <c:v>0.2446141259298546</c:v>
                </c:pt>
                <c:pt idx="47">
                  <c:v>0.25220066080057063</c:v>
                </c:pt>
                <c:pt idx="48">
                  <c:v>0.25970462427360558</c:v>
                </c:pt>
                <c:pt idx="49">
                  <c:v>0.26712659027884722</c:v>
                </c:pt>
                <c:pt idx="50">
                  <c:v>0.27446726139336181</c:v>
                </c:pt>
                <c:pt idx="51">
                  <c:v>0.28171473664398577</c:v>
                </c:pt>
                <c:pt idx="52">
                  <c:v>0.28887043620131997</c:v>
                </c:pt>
                <c:pt idx="53">
                  <c:v>0.29593583368704551</c:v>
                </c:pt>
                <c:pt idx="54">
                  <c:v>0.30291244152300845</c:v>
                </c:pt>
                <c:pt idx="55">
                  <c:v>0.30980179865248658</c:v>
                </c:pt>
                <c:pt idx="56">
                  <c:v>0.31660546026110647</c:v>
                </c:pt>
                <c:pt idx="57">
                  <c:v>0.32332498918588232</c:v>
                </c:pt>
                <c:pt idx="58">
                  <c:v>0.32996194875132795</c:v>
                </c:pt>
                <c:pt idx="59">
                  <c:v>0.33651789681331834</c:v>
                </c:pt>
                <c:pt idx="60">
                  <c:v>0.34299438082614619</c:v>
                </c:pt>
                <c:pt idx="61">
                  <c:v>0.34939293377706848</c:v>
                </c:pt>
                <c:pt idx="62">
                  <c:v>0.35571507085683929</c:v>
                </c:pt>
                <c:pt idx="63">
                  <c:v>0.36196228675484882</c:v>
                </c:pt>
                <c:pt idx="64">
                  <c:v>0.36813605348448303</c:v>
                </c:pt>
                <c:pt idx="65">
                  <c:v>0.37423781865856931</c:v>
                </c:pt>
                <c:pt idx="66">
                  <c:v>0.3802690041466894</c:v>
                </c:pt>
                <c:pt idx="67">
                  <c:v>0.38623100505638175</c:v>
                </c:pt>
                <c:pt idx="68">
                  <c:v>0.39212518898873827</c:v>
                </c:pt>
                <c:pt idx="69">
                  <c:v>0.39795289552616797</c:v>
                </c:pt>
                <c:pt idx="70">
                  <c:v>0.40371543591629155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38688"/>
        <c:axId val="169540608"/>
      </c:scatterChart>
      <c:valAx>
        <c:axId val="16953868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540608"/>
        <c:crosses val="autoZero"/>
        <c:crossBetween val="midCat"/>
      </c:valAx>
      <c:valAx>
        <c:axId val="169540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953868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Mastersheet!$CW$242:$CW$312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5.1333762967564752E-6</c:v>
                </c:pt>
                <c:pt idx="13">
                  <c:v>4.9196381035307988E-4</c:v>
                </c:pt>
                <c:pt idx="14">
                  <c:v>3.3251225221675781E-3</c:v>
                </c:pt>
                <c:pt idx="15">
                  <c:v>1.0020823985131138E-2</c:v>
                </c:pt>
                <c:pt idx="16">
                  <c:v>2.0930364941663115E-2</c:v>
                </c:pt>
                <c:pt idx="17">
                  <c:v>3.5734844320818665E-2</c:v>
                </c:pt>
                <c:pt idx="18">
                  <c:v>5.3873106959917219E-2</c:v>
                </c:pt>
                <c:pt idx="19">
                  <c:v>7.475096678341768E-2</c:v>
                </c:pt>
                <c:pt idx="20">
                  <c:v>9.7824713531184132E-2</c:v>
                </c:pt>
                <c:pt idx="21">
                  <c:v>0.12262660333614919</c:v>
                </c:pt>
                <c:pt idx="22">
                  <c:v>0.14876606385522304</c:v>
                </c:pt>
                <c:pt idx="23">
                  <c:v>0.17592187408301554</c:v>
                </c:pt>
                <c:pt idx="24">
                  <c:v>0.20383189800187484</c:v>
                </c:pt>
                <c:pt idx="25">
                  <c:v>0.23228304460777516</c:v>
                </c:pt>
                <c:pt idx="26">
                  <c:v>0.26110240757237063</c:v>
                </c:pt>
                <c:pt idx="27">
                  <c:v>0.29014980355225384</c:v>
                </c:pt>
                <c:pt idx="28">
                  <c:v>0.31931163411338437</c:v>
                </c:pt>
                <c:pt idx="29">
                  <c:v>0.34849589626111521</c:v>
                </c:pt>
                <c:pt idx="30">
                  <c:v>0.37762814933240535</c:v>
                </c:pt>
                <c:pt idx="31">
                  <c:v>0.40672549785494416</c:v>
                </c:pt>
                <c:pt idx="32">
                  <c:v>0.43573775262098513</c:v>
                </c:pt>
                <c:pt idx="33">
                  <c:v>0.46462375318366483</c:v>
                </c:pt>
                <c:pt idx="34">
                  <c:v>0.49334983465777138</c:v>
                </c:pt>
                <c:pt idx="35">
                  <c:v>0.52188856819060636</c:v>
                </c:pt>
                <c:pt idx="36">
                  <c:v>0.55021772363647836</c:v>
                </c:pt>
                <c:pt idx="37">
                  <c:v>0.57831941291323807</c:v>
                </c:pt>
                <c:pt idx="38">
                  <c:v>0.60617938059147036</c:v>
                </c:pt>
                <c:pt idx="39">
                  <c:v>0.63378641476509656</c:v>
                </c:pt>
                <c:pt idx="40">
                  <c:v>0.66113185646096884</c:v>
                </c:pt>
                <c:pt idx="41">
                  <c:v>0.68820919001285652</c:v>
                </c:pt>
                <c:pt idx="42">
                  <c:v>0.71501370015955279</c:v>
                </c:pt>
                <c:pt idx="43">
                  <c:v>0.74154218429723506</c:v>
                </c:pt>
                <c:pt idx="44">
                  <c:v>0.76779271045830499</c:v>
                </c:pt>
                <c:pt idx="45">
                  <c:v>0.79376441331130976</c:v>
                </c:pt>
                <c:pt idx="46">
                  <c:v>0.81945732186501297</c:v>
                </c:pt>
                <c:pt idx="47">
                  <c:v>0.84487221368191157</c:v>
                </c:pt>
                <c:pt idx="48">
                  <c:v>0.8700104913165787</c:v>
                </c:pt>
                <c:pt idx="49">
                  <c:v>0.89487407743413816</c:v>
                </c:pt>
                <c:pt idx="50">
                  <c:v>0.91946532566776207</c:v>
                </c:pt>
                <c:pt idx="51">
                  <c:v>0.94374436775735238</c:v>
                </c:pt>
                <c:pt idx="52">
                  <c:v>0.96771596127442194</c:v>
                </c:pt>
                <c:pt idx="53">
                  <c:v>0.99138504285160256</c:v>
                </c:pt>
                <c:pt idx="54">
                  <c:v>1.0147566791020783</c:v>
                </c:pt>
                <c:pt idx="55">
                  <c:v>1.0378360254858301</c:v>
                </c:pt>
                <c:pt idx="56">
                  <c:v>1.0606282918747068</c:v>
                </c:pt>
                <c:pt idx="57">
                  <c:v>1.0831387137727058</c:v>
                </c:pt>
                <c:pt idx="58">
                  <c:v>1.1053725283169487</c:v>
                </c:pt>
                <c:pt idx="59">
                  <c:v>1.1273349543246165</c:v>
                </c:pt>
                <c:pt idx="60">
                  <c:v>1.1490311757675897</c:v>
                </c:pt>
                <c:pt idx="61">
                  <c:v>1.1704663281531795</c:v>
                </c:pt>
                <c:pt idx="62">
                  <c:v>1.1916454873704116</c:v>
                </c:pt>
                <c:pt idx="63">
                  <c:v>1.2125736606287436</c:v>
                </c:pt>
                <c:pt idx="64">
                  <c:v>1.2332557791730181</c:v>
                </c:pt>
                <c:pt idx="65">
                  <c:v>1.2536966925062072</c:v>
                </c:pt>
                <c:pt idx="66">
                  <c:v>1.2739011638914095</c:v>
                </c:pt>
                <c:pt idx="67">
                  <c:v>1.293873866938879</c:v>
                </c:pt>
                <c:pt idx="68">
                  <c:v>1.3136193831122733</c:v>
                </c:pt>
                <c:pt idx="69">
                  <c:v>1.3331422000126627</c:v>
                </c:pt>
                <c:pt idx="70">
                  <c:v>1.3524467103195768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39936"/>
        <c:axId val="169641856"/>
      </c:scatterChart>
      <c:valAx>
        <c:axId val="1696399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641856"/>
        <c:crosses val="autoZero"/>
        <c:crossBetween val="midCat"/>
      </c:valAx>
      <c:valAx>
        <c:axId val="1696418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6399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Mastersheet!$CY$314:$CY$384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1.5807715836214038E-6</c:v>
                </c:pt>
                <c:pt idx="13">
                  <c:v>1.5001663067077919E-4</c:v>
                </c:pt>
                <c:pt idx="14">
                  <c:v>1.0099792035222861E-3</c:v>
                </c:pt>
                <c:pt idx="15">
                  <c:v>3.0371733896709338E-3</c:v>
                </c:pt>
                <c:pt idx="16">
                  <c:v>6.3349638291529632E-3</c:v>
                </c:pt>
                <c:pt idx="17">
                  <c:v>1.0805478486791786E-2</c:v>
                </c:pt>
                <c:pt idx="18">
                  <c:v>1.6278720670500953E-2</c:v>
                </c:pt>
                <c:pt idx="19">
                  <c:v>2.2575336705650314E-2</c:v>
                </c:pt>
                <c:pt idx="20">
                  <c:v>2.9531522633825504E-2</c:v>
                </c:pt>
                <c:pt idx="21">
                  <c:v>3.7006536780069613E-2</c:v>
                </c:pt>
                <c:pt idx="22">
                  <c:v>4.4882963960111578E-2</c:v>
                </c:pt>
                <c:pt idx="23">
                  <c:v>5.3064304457987523E-2</c:v>
                </c:pt>
                <c:pt idx="24">
                  <c:v>6.1471852118852317E-2</c:v>
                </c:pt>
                <c:pt idx="25">
                  <c:v>7.004165557662631E-2</c:v>
                </c:pt>
                <c:pt idx="26">
                  <c:v>7.8721843199329289E-2</c:v>
                </c:pt>
                <c:pt idx="27">
                  <c:v>8.7470373910123481E-2</c:v>
                </c:pt>
                <c:pt idx="28">
                  <c:v>9.6253189096923847E-2</c:v>
                </c:pt>
                <c:pt idx="29">
                  <c:v>0.10504271165548258</c:v>
                </c:pt>
                <c:pt idx="30">
                  <c:v>0.11381663356758953</c:v>
                </c:pt>
                <c:pt idx="31">
                  <c:v>0.12256511880642831</c:v>
                </c:pt>
                <c:pt idx="32">
                  <c:v>0.13127346505427229</c:v>
                </c:pt>
                <c:pt idx="33">
                  <c:v>0.13992977950837251</c:v>
                </c:pt>
                <c:pt idx="34">
                  <c:v>0.14852448325724116</c:v>
                </c:pt>
                <c:pt idx="35">
                  <c:v>0.15704990725817544</c:v>
                </c:pt>
                <c:pt idx="36">
                  <c:v>0.16549996203522155</c:v>
                </c:pt>
                <c:pt idx="37">
                  <c:v>0.17386986683361089</c:v>
                </c:pt>
                <c:pt idx="38">
                  <c:v>0.18215592685481141</c:v>
                </c:pt>
                <c:pt idx="39">
                  <c:v>0.19035534948950891</c:v>
                </c:pt>
                <c:pt idx="40">
                  <c:v>0.19846609228216894</c:v>
                </c:pt>
                <c:pt idx="41">
                  <c:v>0.20648673679900625</c:v>
                </c:pt>
                <c:pt idx="42">
                  <c:v>0.21441638371084365</c:v>
                </c:pt>
                <c:pt idx="43">
                  <c:v>0.22225456530729448</c:v>
                </c:pt>
                <c:pt idx="44">
                  <c:v>0.23000117237890788</c:v>
                </c:pt>
                <c:pt idx="45">
                  <c:v>0.23765639297870197</c:v>
                </c:pt>
                <c:pt idx="46">
                  <c:v>0.24522066103483822</c:v>
                </c:pt>
                <c:pt idx="47">
                  <c:v>0.25269461315573233</c:v>
                </c:pt>
                <c:pt idx="48">
                  <c:v>0.26007905226683331</c:v>
                </c:pt>
                <c:pt idx="49">
                  <c:v>0.26737491695915411</c:v>
                </c:pt>
                <c:pt idx="50">
                  <c:v>0.27458325562497932</c:v>
                </c:pt>
                <c:pt idx="51">
                  <c:v>0.28169249542732533</c:v>
                </c:pt>
                <c:pt idx="52">
                  <c:v>0.2887043737283766</c:v>
                </c:pt>
                <c:pt idx="53">
                  <c:v>0.29562066386335456</c:v>
                </c:pt>
                <c:pt idx="54">
                  <c:v>0.30244316141367988</c:v>
                </c:pt>
                <c:pt idx="55">
                  <c:v>0.30917367283303582</c:v>
                </c:pt>
                <c:pt idx="56">
                  <c:v>0.31581400604540033</c:v>
                </c:pt>
                <c:pt idx="57">
                  <c:v>0.32236596269792767</c:v>
                </c:pt>
                <c:pt idx="58">
                  <c:v>0.32883133180403556</c:v>
                </c:pt>
                <c:pt idx="59">
                  <c:v>0.33521188455545775</c:v>
                </c:pt>
                <c:pt idx="60">
                  <c:v>0.34150937011784899</c:v>
                </c:pt>
                <c:pt idx="61">
                  <c:v>0.34772551225429404</c:v>
                </c:pt>
                <c:pt idx="62">
                  <c:v>0.35386200664580736</c:v>
                </c:pt>
                <c:pt idx="63">
                  <c:v>0.35992051879858172</c:v>
                </c:pt>
                <c:pt idx="64">
                  <c:v>0.36590268244490726</c:v>
                </c:pt>
                <c:pt idx="65">
                  <c:v>0.37181009835919671</c:v>
                </c:pt>
                <c:pt idx="66">
                  <c:v>0.3776443335225993</c:v>
                </c:pt>
                <c:pt idx="67">
                  <c:v>0.38340692057991432</c:v>
                </c:pt>
                <c:pt idx="68">
                  <c:v>0.38909935754105418</c:v>
                </c:pt>
                <c:pt idx="69">
                  <c:v>0.39472310768658997</c:v>
                </c:pt>
                <c:pt idx="70">
                  <c:v>0.40027959964297893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45024"/>
        <c:axId val="169755392"/>
      </c:scatterChart>
      <c:valAx>
        <c:axId val="1697450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755392"/>
        <c:crosses val="autoZero"/>
        <c:crossBetween val="midCat"/>
      </c:valAx>
      <c:valAx>
        <c:axId val="1697553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97450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Mastersheet!$CW$314:$CW$384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5.295584805131703E-6</c:v>
                </c:pt>
                <c:pt idx="13">
                  <c:v>5.0255571274711026E-4</c:v>
                </c:pt>
                <c:pt idx="14">
                  <c:v>3.3834303317996583E-3</c:v>
                </c:pt>
                <c:pt idx="15">
                  <c:v>1.0174530855397629E-2</c:v>
                </c:pt>
                <c:pt idx="16">
                  <c:v>2.1222128827662428E-2</c:v>
                </c:pt>
                <c:pt idx="17">
                  <c:v>3.6198352930752485E-2</c:v>
                </c:pt>
                <c:pt idx="18">
                  <c:v>5.4533714246178193E-2</c:v>
                </c:pt>
                <c:pt idx="19">
                  <c:v>7.5627377963928558E-2</c:v>
                </c:pt>
                <c:pt idx="20">
                  <c:v>9.8930600823315437E-2</c:v>
                </c:pt>
                <c:pt idx="21">
                  <c:v>0.12397189821323321</c:v>
                </c:pt>
                <c:pt idx="22">
                  <c:v>0.15035792926637379</c:v>
                </c:pt>
                <c:pt idx="23">
                  <c:v>0.17776541993425821</c:v>
                </c:pt>
                <c:pt idx="24">
                  <c:v>0.20593070459815527</c:v>
                </c:pt>
                <c:pt idx="25">
                  <c:v>0.23463954618169813</c:v>
                </c:pt>
                <c:pt idx="26">
                  <c:v>0.26371817471775311</c:v>
                </c:pt>
                <c:pt idx="27">
                  <c:v>0.29302575259891367</c:v>
                </c:pt>
                <c:pt idx="28">
                  <c:v>0.32244818347469489</c:v>
                </c:pt>
                <c:pt idx="29">
                  <c:v>0.35189308404586667</c:v>
                </c:pt>
                <c:pt idx="30">
                  <c:v>0.38128572245142495</c:v>
                </c:pt>
                <c:pt idx="31">
                  <c:v>0.41059314800153485</c:v>
                </c:pt>
                <c:pt idx="32">
                  <c:v>0.4397661079318122</c:v>
                </c:pt>
                <c:pt idx="33">
                  <c:v>0.46876476135304795</c:v>
                </c:pt>
                <c:pt idx="34">
                  <c:v>0.49755701891175791</c:v>
                </c:pt>
                <c:pt idx="35">
                  <c:v>0.52611718931488771</c:v>
                </c:pt>
                <c:pt idx="36">
                  <c:v>0.55442487281799224</c:v>
                </c:pt>
                <c:pt idx="37">
                  <c:v>0.58246405389259648</c:v>
                </c:pt>
                <c:pt idx="38">
                  <c:v>0.61022235496361821</c:v>
                </c:pt>
                <c:pt idx="39">
                  <c:v>0.63769042078985483</c:v>
                </c:pt>
                <c:pt idx="40">
                  <c:v>0.66486140914526592</c:v>
                </c:pt>
                <c:pt idx="41">
                  <c:v>0.69173056827667101</c:v>
                </c:pt>
                <c:pt idx="42">
                  <c:v>0.71829488543132625</c:v>
                </c:pt>
                <c:pt idx="43">
                  <c:v>0.74455279377943651</c:v>
                </c:pt>
                <c:pt idx="44">
                  <c:v>0.77050392746934138</c:v>
                </c:pt>
                <c:pt idx="45">
                  <c:v>0.7961489164786516</c:v>
                </c:pt>
                <c:pt idx="46">
                  <c:v>0.82148921446670808</c:v>
                </c:pt>
                <c:pt idx="47">
                  <c:v>0.84652695407170331</c:v>
                </c:pt>
                <c:pt idx="48">
                  <c:v>0.87126482509389158</c:v>
                </c:pt>
                <c:pt idx="49">
                  <c:v>0.89570597181316636</c:v>
                </c:pt>
                <c:pt idx="50">
                  <c:v>0.91985390634368069</c:v>
                </c:pt>
                <c:pt idx="51">
                  <c:v>0.94366985968153982</c:v>
                </c:pt>
                <c:pt idx="52">
                  <c:v>0.96715965199006171</c:v>
                </c:pt>
                <c:pt idx="53">
                  <c:v>0.99032922394223777</c:v>
                </c:pt>
                <c:pt idx="54">
                  <c:v>1.0131845907358277</c:v>
                </c:pt>
                <c:pt idx="55">
                  <c:v>1.03573180399067</c:v>
                </c:pt>
                <c:pt idx="56">
                  <c:v>1.0579769202520912</c:v>
                </c:pt>
                <c:pt idx="57">
                  <c:v>1.0799259750380577</c:v>
                </c:pt>
                <c:pt idx="58">
                  <c:v>1.1015849615435191</c:v>
                </c:pt>
                <c:pt idx="59">
                  <c:v>1.1229598132607834</c:v>
                </c:pt>
                <c:pt idx="60">
                  <c:v>1.1440563898947942</c:v>
                </c:pt>
                <c:pt idx="61">
                  <c:v>1.164880466051885</c:v>
                </c:pt>
                <c:pt idx="62">
                  <c:v>1.1854377222634547</c:v>
                </c:pt>
                <c:pt idx="63">
                  <c:v>1.2057337379752489</c:v>
                </c:pt>
                <c:pt idx="64">
                  <c:v>1.2257739861904393</c:v>
                </c:pt>
                <c:pt idx="65">
                  <c:v>1.2455638295033089</c:v>
                </c:pt>
                <c:pt idx="66">
                  <c:v>1.2651085173007077</c:v>
                </c:pt>
                <c:pt idx="67">
                  <c:v>1.2844131839427131</c:v>
                </c:pt>
                <c:pt idx="68">
                  <c:v>1.3034828477625315</c:v>
                </c:pt>
                <c:pt idx="69">
                  <c:v>1.3223224107500764</c:v>
                </c:pt>
                <c:pt idx="70">
                  <c:v>1.3409366588039795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85216"/>
        <c:axId val="169803776"/>
      </c:scatterChart>
      <c:valAx>
        <c:axId val="1697852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803776"/>
        <c:crosses val="autoZero"/>
        <c:crossBetween val="midCat"/>
      </c:valAx>
      <c:valAx>
        <c:axId val="1698037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7852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Mastersheet!$CY$386:$CY$456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1.4852923562760787E-6</c:v>
                </c:pt>
                <c:pt idx="13">
                  <c:v>1.4375147421893567E-4</c:v>
                </c:pt>
                <c:pt idx="14">
                  <c:v>9.7542138307149019E-4</c:v>
                </c:pt>
                <c:pt idx="15">
                  <c:v>2.9459728574075831E-3</c:v>
                </c:pt>
                <c:pt idx="16">
                  <c:v>6.1617223531193997E-3</c:v>
                </c:pt>
                <c:pt idx="17">
                  <c:v>1.0530116842488625E-2</c:v>
                </c:pt>
                <c:pt idx="18">
                  <c:v>1.5886112710188829E-2</c:v>
                </c:pt>
                <c:pt idx="19">
                  <c:v>2.2054312934832301E-2</c:v>
                </c:pt>
                <c:pt idx="20">
                  <c:v>2.8873911354632142E-2</c:v>
                </c:pt>
                <c:pt idx="21">
                  <c:v>3.6206395939102055E-2</c:v>
                </c:pt>
                <c:pt idx="22">
                  <c:v>4.3936002633011874E-2</c:v>
                </c:pt>
                <c:pt idx="23">
                  <c:v>5.1967456781069975E-2</c:v>
                </c:pt>
                <c:pt idx="24">
                  <c:v>6.0222965390712591E-2</c:v>
                </c:pt>
                <c:pt idx="25">
                  <c:v>6.8639261611539729E-2</c:v>
                </c:pt>
                <c:pt idx="26">
                  <c:v>7.7164989874296028E-2</c:v>
                </c:pt>
                <c:pt idx="27">
                  <c:v>8.5758500235544266E-2</c:v>
                </c:pt>
                <c:pt idx="28">
                  <c:v>9.4386031891877137E-2</c:v>
                </c:pt>
                <c:pt idx="29">
                  <c:v>0.10302023531901329</c:v>
                </c:pt>
                <c:pt idx="30">
                  <c:v>0.11163897685234526</c:v>
                </c:pt>
                <c:pt idx="31">
                  <c:v>0.12022572265286025</c:v>
                </c:pt>
                <c:pt idx="32">
                  <c:v>0.12876603172495046</c:v>
                </c:pt>
                <c:pt idx="33">
                  <c:v>0.13724829569581362</c:v>
                </c:pt>
                <c:pt idx="34">
                  <c:v>0.14566323190717154</c:v>
                </c:pt>
                <c:pt idx="35">
                  <c:v>0.15400347129779784</c:v>
                </c:pt>
                <c:pt idx="36">
                  <c:v>0.162263222364222</c:v>
                </c:pt>
                <c:pt idx="37">
                  <c:v>0.17043799631842188</c:v>
                </c:pt>
                <c:pt idx="38">
                  <c:v>0.17852438160879616</c:v>
                </c:pt>
                <c:pt idx="39">
                  <c:v>0.1865198583819983</c:v>
                </c:pt>
                <c:pt idx="40">
                  <c:v>0.19442264536697293</c:v>
                </c:pt>
                <c:pt idx="41">
                  <c:v>0.20223157316547016</c:v>
                </c:pt>
                <c:pt idx="42">
                  <c:v>0.20994597912107649</c:v>
                </c:pt>
                <c:pt idx="43">
                  <c:v>0.21756561987941334</c:v>
                </c:pt>
                <c:pt idx="44">
                  <c:v>0.22509059849897714</c:v>
                </c:pt>
                <c:pt idx="45">
                  <c:v>0.23252130356678016</c:v>
                </c:pt>
                <c:pt idx="46">
                  <c:v>0.23985835824802967</c:v>
                </c:pt>
                <c:pt idx="47">
                  <c:v>0.24710257757981363</c:v>
                </c:pt>
                <c:pt idx="48">
                  <c:v>0.25425493262499621</c:v>
                </c:pt>
                <c:pt idx="49">
                  <c:v>0.26131652034962488</c:v>
                </c:pt>
                <c:pt idx="50">
                  <c:v>0.26828853828718563</c:v>
                </c:pt>
                <c:pt idx="51">
                  <c:v>0.27516596352098621</c:v>
                </c:pt>
                <c:pt idx="52">
                  <c:v>0.28195039586794957</c:v>
                </c:pt>
                <c:pt idx="53">
                  <c:v>0.28864347236183724</c:v>
                </c:pt>
                <c:pt idx="54">
                  <c:v>0.29524685429847386</c:v>
                </c:pt>
                <c:pt idx="55">
                  <c:v>0.30176221644808854</c:v>
                </c:pt>
                <c:pt idx="56">
                  <c:v>0.30819123809029275</c:v>
                </c:pt>
                <c:pt idx="57">
                  <c:v>0.31453559558400679</c:v>
                </c:pt>
                <c:pt idx="58">
                  <c:v>0.32079695623151239</c:v>
                </c:pt>
                <c:pt idx="59">
                  <c:v>0.32697697323459529</c:v>
                </c:pt>
                <c:pt idx="60">
                  <c:v>0.33307728157301197</c:v>
                </c:pt>
                <c:pt idx="61">
                  <c:v>0.33909949466223516</c:v>
                </c:pt>
                <c:pt idx="62">
                  <c:v>0.34504520166985797</c:v>
                </c:pt>
                <c:pt idx="63">
                  <c:v>0.35091596538871767</c:v>
                </c:pt>
                <c:pt idx="64">
                  <c:v>0.35671332058044652</c:v>
                </c:pt>
                <c:pt idx="65">
                  <c:v>0.36243877271631936</c:v>
                </c:pt>
                <c:pt idx="66">
                  <c:v>0.36809379705338885</c:v>
                </c:pt>
                <c:pt idx="67">
                  <c:v>0.37367983799313415</c:v>
                </c:pt>
                <c:pt idx="68">
                  <c:v>0.37919830867785165</c:v>
                </c:pt>
                <c:pt idx="69">
                  <c:v>0.38465059078657177</c:v>
                </c:pt>
                <c:pt idx="70">
                  <c:v>0.3900380344980634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37312"/>
        <c:axId val="169839232"/>
      </c:scatterChart>
      <c:valAx>
        <c:axId val="1698373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839232"/>
        <c:crosses val="autoZero"/>
        <c:crossBetween val="midCat"/>
      </c:valAx>
      <c:valAx>
        <c:axId val="1698392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98373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Mastersheet!$CW$386:$CW$456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4.9757293935248638E-6</c:v>
                </c:pt>
                <c:pt idx="13">
                  <c:v>4.815674386334345E-4</c:v>
                </c:pt>
                <c:pt idx="14">
                  <c:v>3.2676616332894923E-3</c:v>
                </c:pt>
                <c:pt idx="15">
                  <c:v>9.8690090723154034E-3</c:v>
                </c:pt>
                <c:pt idx="16">
                  <c:v>2.0641769882949988E-2</c:v>
                </c:pt>
                <c:pt idx="17">
                  <c:v>3.5275891422336891E-2</c:v>
                </c:pt>
                <c:pt idx="18">
                  <c:v>5.3218477579132575E-2</c:v>
                </c:pt>
                <c:pt idx="19">
                  <c:v>7.3881948331688208E-2</c:v>
                </c:pt>
                <c:pt idx="20">
                  <c:v>9.6727603038017682E-2</c:v>
                </c:pt>
                <c:pt idx="21">
                  <c:v>0.12129142639599189</c:v>
                </c:pt>
                <c:pt idx="22">
                  <c:v>0.14718560882058979</c:v>
                </c:pt>
                <c:pt idx="23">
                  <c:v>0.17409098021658442</c:v>
                </c:pt>
                <c:pt idx="24">
                  <c:v>0.20174693405888719</c:v>
                </c:pt>
                <c:pt idx="25">
                  <c:v>0.22994152639865811</c:v>
                </c:pt>
                <c:pt idx="26">
                  <c:v>0.25850271607889169</c:v>
                </c:pt>
                <c:pt idx="27">
                  <c:v>0.28729097578907331</c:v>
                </c:pt>
                <c:pt idx="28">
                  <c:v>0.3161932068377884</c:v>
                </c:pt>
                <c:pt idx="29">
                  <c:v>0.34511778831869455</c:v>
                </c:pt>
                <c:pt idx="30">
                  <c:v>0.37399057245535666</c:v>
                </c:pt>
                <c:pt idx="31">
                  <c:v>0.40275617088708182</c:v>
                </c:pt>
                <c:pt idx="32">
                  <c:v>0.43136620627858402</c:v>
                </c:pt>
                <c:pt idx="33">
                  <c:v>0.45978179058097568</c:v>
                </c:pt>
                <c:pt idx="34">
                  <c:v>0.48797182688902463</c:v>
                </c:pt>
                <c:pt idx="35">
                  <c:v>0.51591162884762276</c:v>
                </c:pt>
                <c:pt idx="36">
                  <c:v>0.54358179492014369</c:v>
                </c:pt>
                <c:pt idx="37">
                  <c:v>0.57096728766671334</c:v>
                </c:pt>
                <c:pt idx="38">
                  <c:v>0.59805667838946719</c:v>
                </c:pt>
                <c:pt idx="39">
                  <c:v>0.6248415255796943</c:v>
                </c:pt>
                <c:pt idx="40">
                  <c:v>0.65131586197935931</c:v>
                </c:pt>
                <c:pt idx="41">
                  <c:v>0.67747577010432503</c:v>
                </c:pt>
                <c:pt idx="42">
                  <c:v>0.70331903005560625</c:v>
                </c:pt>
                <c:pt idx="43">
                  <c:v>0.72884482659603467</c:v>
                </c:pt>
                <c:pt idx="44">
                  <c:v>0.75405350497157342</c:v>
                </c:pt>
                <c:pt idx="45">
                  <c:v>0.77894636694871355</c:v>
                </c:pt>
                <c:pt idx="46">
                  <c:v>0.80352550013089941</c:v>
                </c:pt>
                <c:pt idx="47">
                  <c:v>0.82779363489237567</c:v>
                </c:pt>
                <c:pt idx="48">
                  <c:v>0.85175402429373726</c:v>
                </c:pt>
                <c:pt idx="49">
                  <c:v>0.87541034317124344</c:v>
                </c:pt>
                <c:pt idx="50">
                  <c:v>0.89876660326207181</c:v>
                </c:pt>
                <c:pt idx="51">
                  <c:v>0.92180597779530382</c:v>
                </c:pt>
                <c:pt idx="52">
                  <c:v>0.94453382615763115</c:v>
                </c:pt>
                <c:pt idx="53">
                  <c:v>0.96695563241215476</c:v>
                </c:pt>
                <c:pt idx="54">
                  <c:v>0.98907696189988736</c:v>
                </c:pt>
                <c:pt idx="55">
                  <c:v>1.0109034251010967</c:v>
                </c:pt>
                <c:pt idx="56">
                  <c:v>1.0324406476024808</c:v>
                </c:pt>
                <c:pt idx="57">
                  <c:v>1.0536942452064229</c:v>
                </c:pt>
                <c:pt idx="58">
                  <c:v>1.0746698033755666</c:v>
                </c:pt>
                <c:pt idx="59">
                  <c:v>1.0953728603358943</c:v>
                </c:pt>
                <c:pt idx="60">
                  <c:v>1.1158088932695902</c:v>
                </c:pt>
                <c:pt idx="61">
                  <c:v>1.1359833071184877</c:v>
                </c:pt>
                <c:pt idx="62">
                  <c:v>1.1559014255940243</c:v>
                </c:pt>
                <c:pt idx="63">
                  <c:v>1.1755684840522043</c:v>
                </c:pt>
                <c:pt idx="64">
                  <c:v>1.1949896239444959</c:v>
                </c:pt>
                <c:pt idx="65">
                  <c:v>1.2141698885996699</c:v>
                </c:pt>
                <c:pt idx="66">
                  <c:v>1.2331142201288527</c:v>
                </c:pt>
                <c:pt idx="67">
                  <c:v>1.2518274572769994</c:v>
                </c:pt>
                <c:pt idx="68">
                  <c:v>1.270314334070803</c:v>
                </c:pt>
                <c:pt idx="69">
                  <c:v>1.2885794791350154</c:v>
                </c:pt>
                <c:pt idx="70">
                  <c:v>1.3066274155685125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288"/>
        <c:axId val="169890944"/>
      </c:scatterChart>
      <c:valAx>
        <c:axId val="16986828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890944"/>
        <c:crosses val="autoZero"/>
        <c:crossBetween val="midCat"/>
      </c:valAx>
      <c:valAx>
        <c:axId val="1698909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6986828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Mastersheet!$CY$458:$CY$528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1.5323511333601419E-6</c:v>
                </c:pt>
                <c:pt idx="13">
                  <c:v>1.4685486876211338E-4</c:v>
                </c:pt>
                <c:pt idx="14">
                  <c:v>9.9257388721420235E-4</c:v>
                </c:pt>
                <c:pt idx="15">
                  <c:v>2.9912907418301903E-3</c:v>
                </c:pt>
                <c:pt idx="16">
                  <c:v>6.2478701318397362E-3</c:v>
                </c:pt>
                <c:pt idx="17">
                  <c:v>1.0667117707707063E-2</c:v>
                </c:pt>
                <c:pt idx="18">
                  <c:v>1.6081524465646931E-2</c:v>
                </c:pt>
                <c:pt idx="19">
                  <c:v>2.2313721427885874E-2</c:v>
                </c:pt>
                <c:pt idx="20">
                  <c:v>2.9201407024234068E-2</c:v>
                </c:pt>
                <c:pt idx="21">
                  <c:v>3.6604956219746028E-2</c:v>
                </c:pt>
                <c:pt idx="22">
                  <c:v>4.4407780255290456E-2</c:v>
                </c:pt>
                <c:pt idx="23">
                  <c:v>5.2513992263586731E-2</c:v>
                </c:pt>
                <c:pt idx="24">
                  <c:v>6.0845342687126817E-2</c:v>
                </c:pt>
                <c:pt idx="25">
                  <c:v>6.9338222270977662E-2</c:v>
                </c:pt>
                <c:pt idx="26">
                  <c:v>7.794101718578228E-2</c:v>
                </c:pt>
                <c:pt idx="27">
                  <c:v>8.66118816573892E-2</c:v>
                </c:pt>
                <c:pt idx="28">
                  <c:v>9.531690570548787E-2</c:v>
                </c:pt>
                <c:pt idx="29">
                  <c:v>0.10402862574958663</c:v>
                </c:pt>
                <c:pt idx="30">
                  <c:v>0.1127248206962404</c:v>
                </c:pt>
                <c:pt idx="31">
                  <c:v>0.12139432153142855</c:v>
                </c:pt>
                <c:pt idx="32">
                  <c:v>0.1300225118753221</c:v>
                </c:pt>
                <c:pt idx="33">
                  <c:v>0.13859758209212164</c:v>
                </c:pt>
                <c:pt idx="34">
                  <c:v>0.14711003302306894</c:v>
                </c:pt>
                <c:pt idx="35">
                  <c:v>0.15555227158309054</c:v>
                </c:pt>
                <c:pt idx="36">
                  <c:v>0.16391828026742397</c:v>
                </c:pt>
                <c:pt idx="37">
                  <c:v>0.17220334624958944</c:v>
                </c:pt>
                <c:pt idx="38">
                  <c:v>0.18040383865414764</c:v>
                </c:pt>
                <c:pt idx="39">
                  <c:v>0.18851702489156913</c:v>
                </c:pt>
                <c:pt idx="40">
                  <c:v>0.19654091876688404</c:v>
                </c:pt>
                <c:pt idx="41">
                  <c:v>0.20447415451794421</c:v>
                </c:pt>
                <c:pt idx="42">
                  <c:v>0.21231588208326527</c:v>
                </c:pt>
                <c:pt idx="43">
                  <c:v>0.22006567980765482</c:v>
                </c:pt>
                <c:pt idx="44">
                  <c:v>0.22772348151645566</c:v>
                </c:pt>
                <c:pt idx="45">
                  <c:v>0.23528951546588311</c:v>
                </c:pt>
                <c:pt idx="46">
                  <c:v>0.24276425313846384</c:v>
                </c:pt>
                <c:pt idx="47">
                  <c:v>0.25014836622317532</c:v>
                </c:pt>
                <c:pt idx="48">
                  <c:v>0.25744269041851187</c:v>
                </c:pt>
                <c:pt idx="49">
                  <c:v>0.26464819493796743</c:v>
                </c:pt>
                <c:pt idx="50">
                  <c:v>0.27176595679323562</c:v>
                </c:pt>
                <c:pt idx="51">
                  <c:v>0.27878764349864299</c:v>
                </c:pt>
                <c:pt idx="52">
                  <c:v>0.28571488128474093</c:v>
                </c:pt>
                <c:pt idx="53">
                  <c:v>0.29254933530728311</c:v>
                </c:pt>
                <c:pt idx="54">
                  <c:v>0.29929269618737037</c:v>
                </c:pt>
                <c:pt idx="55">
                  <c:v>0.30594666881298899</c:v>
                </c:pt>
                <c:pt idx="56">
                  <c:v>0.31251296304066167</c:v>
                </c:pt>
                <c:pt idx="57">
                  <c:v>0.31899328599568239</c:v>
                </c:pt>
                <c:pt idx="58">
                  <c:v>0.32538933571893236</c:v>
                </c:pt>
                <c:pt idx="59">
                  <c:v>0.33170279594895924</c:v>
                </c:pt>
                <c:pt idx="60">
                  <c:v>0.33793533186196423</c:v>
                </c:pt>
                <c:pt idx="61">
                  <c:v>0.34408858662044567</c:v>
                </c:pt>
                <c:pt idx="62">
                  <c:v>0.35016417860467353</c:v>
                </c:pt>
                <c:pt idx="63">
                  <c:v>0.3561636992208369</c:v>
                </c:pt>
                <c:pt idx="64">
                  <c:v>0.36208871119602204</c:v>
                </c:pt>
                <c:pt idx="65">
                  <c:v>0.36794074728400705</c:v>
                </c:pt>
                <c:pt idx="66">
                  <c:v>0.37372130931738662</c:v>
                </c:pt>
                <c:pt idx="67">
                  <c:v>0.37943186755131225</c:v>
                </c:pt>
                <c:pt idx="68">
                  <c:v>0.38507386025234647</c:v>
                </c:pt>
                <c:pt idx="69">
                  <c:v>0.39064869349288567</c:v>
                </c:pt>
                <c:pt idx="70">
                  <c:v>0.3961577411174802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04000"/>
        <c:axId val="170139648"/>
      </c:scatterChart>
      <c:valAx>
        <c:axId val="1699040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139648"/>
        <c:crosses val="autoZero"/>
        <c:crossBetween val="midCat"/>
      </c:valAx>
      <c:valAx>
        <c:axId val="1701396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99040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Mastersheet!$CW$458:$CW$528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5.1333762967564752E-6</c:v>
                </c:pt>
                <c:pt idx="13">
                  <c:v>4.9196381035307988E-4</c:v>
                </c:pt>
                <c:pt idx="14">
                  <c:v>3.3251225221675781E-3</c:v>
                </c:pt>
                <c:pt idx="15">
                  <c:v>1.0020823985131138E-2</c:v>
                </c:pt>
                <c:pt idx="16">
                  <c:v>2.0930364941663115E-2</c:v>
                </c:pt>
                <c:pt idx="17">
                  <c:v>3.5734844320818665E-2</c:v>
                </c:pt>
                <c:pt idx="18">
                  <c:v>5.3873106959917219E-2</c:v>
                </c:pt>
                <c:pt idx="19">
                  <c:v>7.475096678341768E-2</c:v>
                </c:pt>
                <c:pt idx="20">
                  <c:v>9.7824713531184132E-2</c:v>
                </c:pt>
                <c:pt idx="21">
                  <c:v>0.12262660333614919</c:v>
                </c:pt>
                <c:pt idx="22">
                  <c:v>0.14876606385522304</c:v>
                </c:pt>
                <c:pt idx="23">
                  <c:v>0.17592187408301554</c:v>
                </c:pt>
                <c:pt idx="24">
                  <c:v>0.20383189800187484</c:v>
                </c:pt>
                <c:pt idx="25">
                  <c:v>0.23228304460777516</c:v>
                </c:pt>
                <c:pt idx="26">
                  <c:v>0.26110240757237063</c:v>
                </c:pt>
                <c:pt idx="27">
                  <c:v>0.29014980355225384</c:v>
                </c:pt>
                <c:pt idx="28">
                  <c:v>0.31931163411338437</c:v>
                </c:pt>
                <c:pt idx="29">
                  <c:v>0.34849589626111521</c:v>
                </c:pt>
                <c:pt idx="30">
                  <c:v>0.37762814933240535</c:v>
                </c:pt>
                <c:pt idx="31">
                  <c:v>0.40667097713028566</c:v>
                </c:pt>
                <c:pt idx="32">
                  <c:v>0.43557541478232903</c:v>
                </c:pt>
                <c:pt idx="33">
                  <c:v>0.46430190000860749</c:v>
                </c:pt>
                <c:pt idx="34">
                  <c:v>0.492818610627281</c:v>
                </c:pt>
                <c:pt idx="35">
                  <c:v>0.52110010980335331</c:v>
                </c:pt>
                <c:pt idx="36">
                  <c:v>0.54912623889587031</c:v>
                </c:pt>
                <c:pt idx="37">
                  <c:v>0.57688120993612468</c:v>
                </c:pt>
                <c:pt idx="38">
                  <c:v>0.60435285949139461</c:v>
                </c:pt>
                <c:pt idx="39">
                  <c:v>0.63153203338675656</c:v>
                </c:pt>
                <c:pt idx="40">
                  <c:v>0.65841207786906153</c:v>
                </c:pt>
                <c:pt idx="41">
                  <c:v>0.68498841763511309</c:v>
                </c:pt>
                <c:pt idx="42">
                  <c:v>0.71125820497893866</c:v>
                </c:pt>
                <c:pt idx="43">
                  <c:v>0.73722002735564363</c:v>
                </c:pt>
                <c:pt idx="44">
                  <c:v>0.7628736630801265</c:v>
                </c:pt>
                <c:pt idx="45">
                  <c:v>0.78821987681070849</c:v>
                </c:pt>
                <c:pt idx="46">
                  <c:v>0.81326024801385388</c:v>
                </c:pt>
                <c:pt idx="47">
                  <c:v>0.83799702684763733</c:v>
                </c:pt>
                <c:pt idx="48">
                  <c:v>0.86243301290201468</c:v>
                </c:pt>
                <c:pt idx="49">
                  <c:v>0.88657145304219098</c:v>
                </c:pt>
                <c:pt idx="50">
                  <c:v>0.91041595525733932</c:v>
                </c:pt>
                <c:pt idx="51">
                  <c:v>0.93393860572045406</c:v>
                </c:pt>
                <c:pt idx="52">
                  <c:v>0.95714485230388213</c:v>
                </c:pt>
                <c:pt idx="53">
                  <c:v>0.98004027327939836</c:v>
                </c:pt>
                <c:pt idx="54">
                  <c:v>1.0026305322276907</c:v>
                </c:pt>
                <c:pt idx="55">
                  <c:v>1.0249213405235131</c:v>
                </c:pt>
                <c:pt idx="56">
                  <c:v>1.0469184261862166</c:v>
                </c:pt>
                <c:pt idx="57">
                  <c:v>1.0686275080855361</c:v>
                </c:pt>
                <c:pt idx="58">
                  <c:v>1.0900542746584234</c:v>
                </c:pt>
                <c:pt idx="59">
                  <c:v>1.1112043664290134</c:v>
                </c:pt>
                <c:pt idx="60">
                  <c:v>1.1320833617375803</c:v>
                </c:pt>
                <c:pt idx="61">
                  <c:v>1.152696765178493</c:v>
                </c:pt>
                <c:pt idx="62">
                  <c:v>1.1730499983256564</c:v>
                </c:pt>
                <c:pt idx="63">
                  <c:v>1.1931483923898036</c:v>
                </c:pt>
                <c:pt idx="64">
                  <c:v>1.2129971825066739</c:v>
                </c:pt>
                <c:pt idx="65">
                  <c:v>1.2326015034014237</c:v>
                </c:pt>
                <c:pt idx="66">
                  <c:v>1.2519663862132453</c:v>
                </c:pt>
                <c:pt idx="67">
                  <c:v>1.271096756296896</c:v>
                </c:pt>
                <c:pt idx="68">
                  <c:v>1.2899974318453606</c:v>
                </c:pt>
                <c:pt idx="69">
                  <c:v>1.308673123201167</c:v>
                </c:pt>
                <c:pt idx="70">
                  <c:v>1.3271284327435586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60512"/>
        <c:axId val="170162432"/>
      </c:scatterChart>
      <c:valAx>
        <c:axId val="1701605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162432"/>
        <c:crosses val="autoZero"/>
        <c:crossBetween val="midCat"/>
      </c:valAx>
      <c:valAx>
        <c:axId val="170162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01605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Mastersheet!$CY$98:$CY$168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1.5807715836214038E-6</c:v>
                </c:pt>
                <c:pt idx="13">
                  <c:v>1.5001663067077919E-4</c:v>
                </c:pt>
                <c:pt idx="14">
                  <c:v>1.0099792035222861E-3</c:v>
                </c:pt>
                <c:pt idx="15">
                  <c:v>3.0371733896709338E-3</c:v>
                </c:pt>
                <c:pt idx="16">
                  <c:v>6.3349638291529632E-3</c:v>
                </c:pt>
                <c:pt idx="17">
                  <c:v>1.0805478486791786E-2</c:v>
                </c:pt>
                <c:pt idx="18">
                  <c:v>1.6278720670500953E-2</c:v>
                </c:pt>
                <c:pt idx="19">
                  <c:v>2.2575336705650314E-2</c:v>
                </c:pt>
                <c:pt idx="20">
                  <c:v>2.9531522633825504E-2</c:v>
                </c:pt>
                <c:pt idx="21">
                  <c:v>3.7006536780069613E-2</c:v>
                </c:pt>
                <c:pt idx="22">
                  <c:v>4.4882963960111578E-2</c:v>
                </c:pt>
                <c:pt idx="23">
                  <c:v>5.3064304457987523E-2</c:v>
                </c:pt>
                <c:pt idx="24">
                  <c:v>6.1471852118852317E-2</c:v>
                </c:pt>
                <c:pt idx="25">
                  <c:v>7.004165557662631E-2</c:v>
                </c:pt>
                <c:pt idx="26">
                  <c:v>7.8721843199329289E-2</c:v>
                </c:pt>
                <c:pt idx="27">
                  <c:v>8.7470373910123481E-2</c:v>
                </c:pt>
                <c:pt idx="28">
                  <c:v>9.6253189096923847E-2</c:v>
                </c:pt>
                <c:pt idx="29">
                  <c:v>0.10504271165548258</c:v>
                </c:pt>
                <c:pt idx="30">
                  <c:v>0.11381663356758953</c:v>
                </c:pt>
                <c:pt idx="31">
                  <c:v>0.12258148061436873</c:v>
                </c:pt>
                <c:pt idx="32">
                  <c:v>0.13132217714648153</c:v>
                </c:pt>
                <c:pt idx="33">
                  <c:v>0.1400263460746338</c:v>
                </c:pt>
                <c:pt idx="34">
                  <c:v>0.14868385174720916</c:v>
                </c:pt>
                <c:pt idx="35">
                  <c:v>0.15728642427840303</c:v>
                </c:pt>
                <c:pt idx="36">
                  <c:v>0.16582735003179852</c:v>
                </c:pt>
                <c:pt idx="37">
                  <c:v>0.17430121591586142</c:v>
                </c:pt>
                <c:pt idx="38">
                  <c:v>0.18270369754425295</c:v>
                </c:pt>
                <c:pt idx="39">
                  <c:v>0.19103138324366384</c:v>
                </c:pt>
                <c:pt idx="40">
                  <c:v>0.19928162743925087</c:v>
                </c:pt>
                <c:pt idx="41">
                  <c:v>0.20745242818631093</c:v>
                </c:pt>
                <c:pt idx="42">
                  <c:v>0.21554232460799605</c:v>
                </c:pt>
                <c:pt idx="43">
                  <c:v>0.2235503107929217</c:v>
                </c:pt>
                <c:pt idx="44">
                  <c:v>0.2314757633437303</c:v>
                </c:pt>
                <c:pt idx="45">
                  <c:v>0.23931838028008676</c:v>
                </c:pt>
                <c:pt idx="46">
                  <c:v>0.24707812941284943</c:v>
                </c:pt>
                <c:pt idx="47">
                  <c:v>0.25475520464032736</c:v>
                </c:pt>
                <c:pt idx="48">
                  <c:v>0.26234998888842892</c:v>
                </c:pt>
                <c:pt idx="49">
                  <c:v>0.26986302263703171</c:v>
                </c:pt>
                <c:pt idx="50">
                  <c:v>0.27729497715471818</c:v>
                </c:pt>
                <c:pt idx="51">
                  <c:v>0.28463387430300602</c:v>
                </c:pt>
                <c:pt idx="52">
                  <c:v>0.29188111114830761</c:v>
                </c:pt>
                <c:pt idx="53">
                  <c:v>0.29903813973160287</c:v>
                </c:pt>
                <c:pt idx="54">
                  <c:v>0.30610645231206929</c:v>
                </c:pt>
                <c:pt idx="55">
                  <c:v>0.3130875689902119</c:v>
                </c:pt>
                <c:pt idx="56">
                  <c:v>0.3199830273375926</c:v>
                </c:pt>
                <c:pt idx="57">
                  <c:v>0.32679437372122311</c:v>
                </c:pt>
                <c:pt idx="58">
                  <c:v>0.33352315606112487</c:v>
                </c:pt>
                <c:pt idx="59">
                  <c:v>0.3401709178013656</c:v>
                </c:pt>
                <c:pt idx="60">
                  <c:v>0.34673919290959493</c:v>
                </c:pt>
                <c:pt idx="61">
                  <c:v>0.3532295017490078</c:v>
                </c:pt>
                <c:pt idx="62">
                  <c:v>0.35964334769085277</c:v>
                </c:pt>
                <c:pt idx="63">
                  <c:v>0.36598221435579142</c:v>
                </c:pt>
                <c:pt idx="64">
                  <c:v>0.37224756338941339</c:v>
                </c:pt>
                <c:pt idx="65">
                  <c:v>0.3784408326914106</c:v>
                </c:pt>
                <c:pt idx="66">
                  <c:v>0.38456343503001056</c:v>
                </c:pt>
                <c:pt idx="67">
                  <c:v>0.39061675698336307</c:v>
                </c:pt>
                <c:pt idx="68">
                  <c:v>0.39660215815817756</c:v>
                </c:pt>
                <c:pt idx="69">
                  <c:v>0.40252097064315817</c:v>
                </c:pt>
                <c:pt idx="70">
                  <c:v>0.40837449866101538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Mastersheet!$CY$170:$CY$240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1.4395606665325319E-6</c:v>
                </c:pt>
                <c:pt idx="13">
                  <c:v>1.4070554209495898E-4</c:v>
                </c:pt>
                <c:pt idx="14">
                  <c:v>9.5851881874511413E-4</c:v>
                </c:pt>
                <c:pt idx="15">
                  <c:v>2.9012146847853708E-3</c:v>
                </c:pt>
                <c:pt idx="16">
                  <c:v>6.0765135905379592E-3</c:v>
                </c:pt>
                <c:pt idx="17">
                  <c:v>1.0394467644358479E-2</c:v>
                </c:pt>
                <c:pt idx="18">
                  <c:v>1.5692476336385305E-2</c:v>
                </c:pt>
                <c:pt idx="19">
                  <c:v>2.1797101822017304E-2</c:v>
                </c:pt>
                <c:pt idx="20">
                  <c:v>2.8549026315752644E-2</c:v>
                </c:pt>
                <c:pt idx="21">
                  <c:v>3.5810847106026826E-2</c:v>
                </c:pt>
                <c:pt idx="22">
                  <c:v>4.3467623077236624E-2</c:v>
                </c:pt>
                <c:pt idx="23">
                  <c:v>5.1424691113862948E-2</c:v>
                </c:pt>
                <c:pt idx="24">
                  <c:v>5.9604714727075021E-2</c:v>
                </c:pt>
                <c:pt idx="25">
                  <c:v>6.7944769741159664E-2</c:v>
                </c:pt>
                <c:pt idx="26">
                  <c:v>7.6393759285689186E-2</c:v>
                </c:pt>
                <c:pt idx="27">
                  <c:v>8.4910229760790074E-2</c:v>
                </c:pt>
                <c:pt idx="28">
                  <c:v>9.346057007270471E-2</c:v>
                </c:pt>
                <c:pt idx="29">
                  <c:v>0.10201754527566731</c:v>
                </c:pt>
                <c:pt idx="30">
                  <c:v>0.11055910962957675</c:v>
                </c:pt>
                <c:pt idx="31">
                  <c:v>0.11908757336449821</c:v>
                </c:pt>
                <c:pt idx="32">
                  <c:v>0.12758813911247888</c:v>
                </c:pt>
                <c:pt idx="33">
                  <c:v>0.13604869802019953</c:v>
                </c:pt>
                <c:pt idx="34">
                  <c:v>0.14445937097342612</c:v>
                </c:pt>
                <c:pt idx="35">
                  <c:v>0.15281213199640414</c:v>
                </c:pt>
                <c:pt idx="36">
                  <c:v>0.1611004983278804</c:v>
                </c:pt>
                <c:pt idx="37">
                  <c:v>0.16931927467790953</c:v>
                </c:pt>
                <c:pt idx="38">
                  <c:v>0.17746434160526767</c:v>
                </c:pt>
                <c:pt idx="39">
                  <c:v>0.18553247991481792</c:v>
                </c:pt>
                <c:pt idx="40">
                  <c:v>0.19352122454394849</c:v>
                </c:pt>
                <c:pt idx="41">
                  <c:v>0.20142874266239374</c:v>
                </c:pt>
                <c:pt idx="42">
                  <c:v>0.20925373171338746</c:v>
                </c:pt>
                <c:pt idx="43">
                  <c:v>0.21699533392733245</c:v>
                </c:pt>
                <c:pt idx="44">
                  <c:v>0.22465306448310751</c:v>
                </c:pt>
                <c:pt idx="45">
                  <c:v>0.23222675100966031</c:v>
                </c:pt>
                <c:pt idx="46">
                  <c:v>0.23971648253735939</c:v>
                </c:pt>
                <c:pt idx="47">
                  <c:v>0.24712256634545202</c:v>
                </c:pt>
                <c:pt idx="48">
                  <c:v>0.25444549142482875</c:v>
                </c:pt>
                <c:pt idx="49">
                  <c:v>0.26168589749717258</c:v>
                </c:pt>
                <c:pt idx="50">
                  <c:v>0.26884454871233227</c:v>
                </c:pt>
                <c:pt idx="51">
                  <c:v>0.2759128521662465</c:v>
                </c:pt>
                <c:pt idx="52">
                  <c:v>0.28289214425843645</c:v>
                </c:pt>
                <c:pt idx="53">
                  <c:v>0.28978381587023783</c:v>
                </c:pt>
                <c:pt idx="54">
                  <c:v>0.29658929811741058</c:v>
                </c:pt>
                <c:pt idx="55">
                  <c:v>0.30331005037468139</c:v>
                </c:pt>
                <c:pt idx="56">
                  <c:v>0.30994755021944431</c:v>
                </c:pt>
                <c:pt idx="57">
                  <c:v>0.31650328499909808</c:v>
                </c:pt>
                <c:pt idx="58">
                  <c:v>0.3229787447738256</c:v>
                </c:pt>
                <c:pt idx="59">
                  <c:v>0.32937541642597473</c:v>
                </c:pt>
                <c:pt idx="60">
                  <c:v>0.33569477875991427</c:v>
                </c:pt>
                <c:pt idx="61">
                  <c:v>0.34193829844354151</c:v>
                </c:pt>
                <c:pt idx="62">
                  <c:v>0.3481074266654382</c:v>
                </c:pt>
                <c:pt idx="63">
                  <c:v>0.35420359640087967</c:v>
                </c:pt>
                <c:pt idx="64">
                  <c:v>0.36022822019590556</c:v>
                </c:pt>
                <c:pt idx="65">
                  <c:v>0.36618268839227219</c:v>
                </c:pt>
                <c:pt idx="66">
                  <c:v>0.37206836772752422</c:v>
                </c:pt>
                <c:pt idx="67">
                  <c:v>0.37788660025408038</c:v>
                </c:pt>
                <c:pt idx="68">
                  <c:v>0.38363870252940369</c:v>
                </c:pt>
                <c:pt idx="69">
                  <c:v>0.38932596503631522</c:v>
                </c:pt>
                <c:pt idx="70">
                  <c:v>0.39494965179836755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Mastersheet!$CY$242:$CY$312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1.5323511333601419E-6</c:v>
                </c:pt>
                <c:pt idx="13">
                  <c:v>1.4685486876211338E-4</c:v>
                </c:pt>
                <c:pt idx="14">
                  <c:v>9.9257388721420235E-4</c:v>
                </c:pt>
                <c:pt idx="15">
                  <c:v>2.9912907418301903E-3</c:v>
                </c:pt>
                <c:pt idx="16">
                  <c:v>6.2478701318397362E-3</c:v>
                </c:pt>
                <c:pt idx="17">
                  <c:v>1.0667117707707063E-2</c:v>
                </c:pt>
                <c:pt idx="18">
                  <c:v>1.6081524465646931E-2</c:v>
                </c:pt>
                <c:pt idx="19">
                  <c:v>2.2313721427885874E-2</c:v>
                </c:pt>
                <c:pt idx="20">
                  <c:v>2.9201407024234068E-2</c:v>
                </c:pt>
                <c:pt idx="21">
                  <c:v>3.6604956219746028E-2</c:v>
                </c:pt>
                <c:pt idx="22">
                  <c:v>4.4407780255290456E-2</c:v>
                </c:pt>
                <c:pt idx="23">
                  <c:v>5.2513992263586731E-2</c:v>
                </c:pt>
                <c:pt idx="24">
                  <c:v>6.0845342687126817E-2</c:v>
                </c:pt>
                <c:pt idx="25">
                  <c:v>6.9338222270977662E-2</c:v>
                </c:pt>
                <c:pt idx="26">
                  <c:v>7.794101718578228E-2</c:v>
                </c:pt>
                <c:pt idx="27">
                  <c:v>8.66118816573892E-2</c:v>
                </c:pt>
                <c:pt idx="28">
                  <c:v>9.531690570548787E-2</c:v>
                </c:pt>
                <c:pt idx="29">
                  <c:v>0.10402862574958663</c:v>
                </c:pt>
                <c:pt idx="30">
                  <c:v>0.1127248206962404</c:v>
                </c:pt>
                <c:pt idx="31">
                  <c:v>0.1214105963746102</c:v>
                </c:pt>
                <c:pt idx="32">
                  <c:v>0.13007097093163736</c:v>
                </c:pt>
                <c:pt idx="33">
                  <c:v>0.13869365766676561</c:v>
                </c:pt>
                <c:pt idx="34">
                  <c:v>0.14726860736052877</c:v>
                </c:pt>
                <c:pt idx="35">
                  <c:v>0.15578763229570339</c:v>
                </c:pt>
                <c:pt idx="36">
                  <c:v>0.16424409660790398</c:v>
                </c:pt>
                <c:pt idx="37">
                  <c:v>0.17263266057111584</c:v>
                </c:pt>
                <c:pt idx="38">
                  <c:v>0.18094906883327472</c:v>
                </c:pt>
                <c:pt idx="39">
                  <c:v>0.18918997455674524</c:v>
                </c:pt>
                <c:pt idx="40">
                  <c:v>0.19735279297342354</c:v>
                </c:pt>
                <c:pt idx="41">
                  <c:v>0.20543557910831536</c:v>
                </c:pt>
                <c:pt idx="42">
                  <c:v>0.21343692542076201</c:v>
                </c:pt>
                <c:pt idx="43">
                  <c:v>0.22135587590962241</c:v>
                </c:pt>
                <c:pt idx="44">
                  <c:v>0.22919185386815075</c:v>
                </c:pt>
                <c:pt idx="45">
                  <c:v>0.23694460098845066</c:v>
                </c:pt>
                <c:pt idx="46">
                  <c:v>0.2446141259298546</c:v>
                </c:pt>
                <c:pt idx="47">
                  <c:v>0.25220066080057063</c:v>
                </c:pt>
                <c:pt idx="48">
                  <c:v>0.25970462427360558</c:v>
                </c:pt>
                <c:pt idx="49">
                  <c:v>0.26712659027884722</c:v>
                </c:pt>
                <c:pt idx="50">
                  <c:v>0.27446726139336181</c:v>
                </c:pt>
                <c:pt idx="51">
                  <c:v>0.28171473664398577</c:v>
                </c:pt>
                <c:pt idx="52">
                  <c:v>0.28887043620131997</c:v>
                </c:pt>
                <c:pt idx="53">
                  <c:v>0.29593583368704551</c:v>
                </c:pt>
                <c:pt idx="54">
                  <c:v>0.30291244152300845</c:v>
                </c:pt>
                <c:pt idx="55">
                  <c:v>0.30980179865248658</c:v>
                </c:pt>
                <c:pt idx="56">
                  <c:v>0.31660546026110647</c:v>
                </c:pt>
                <c:pt idx="57">
                  <c:v>0.32332498918588232</c:v>
                </c:pt>
                <c:pt idx="58">
                  <c:v>0.32996194875132795</c:v>
                </c:pt>
                <c:pt idx="59">
                  <c:v>0.33651789681331834</c:v>
                </c:pt>
                <c:pt idx="60">
                  <c:v>0.34299438082614619</c:v>
                </c:pt>
                <c:pt idx="61">
                  <c:v>0.34939293377706848</c:v>
                </c:pt>
                <c:pt idx="62">
                  <c:v>0.35571507085683929</c:v>
                </c:pt>
                <c:pt idx="63">
                  <c:v>0.36196228675484882</c:v>
                </c:pt>
                <c:pt idx="64">
                  <c:v>0.36813605348448303</c:v>
                </c:pt>
                <c:pt idx="65">
                  <c:v>0.37423781865856931</c:v>
                </c:pt>
                <c:pt idx="66">
                  <c:v>0.3802690041466894</c:v>
                </c:pt>
                <c:pt idx="67">
                  <c:v>0.38623100505638175</c:v>
                </c:pt>
                <c:pt idx="68">
                  <c:v>0.39212518898873827</c:v>
                </c:pt>
                <c:pt idx="69">
                  <c:v>0.39795289552616797</c:v>
                </c:pt>
                <c:pt idx="70">
                  <c:v>0.40371543591629155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Mastersheet!$CY$314:$CY$384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1.5807715836214038E-6</c:v>
                </c:pt>
                <c:pt idx="13">
                  <c:v>1.5001663067077919E-4</c:v>
                </c:pt>
                <c:pt idx="14">
                  <c:v>1.0099792035222861E-3</c:v>
                </c:pt>
                <c:pt idx="15">
                  <c:v>3.0371733896709338E-3</c:v>
                </c:pt>
                <c:pt idx="16">
                  <c:v>6.3349638291529632E-3</c:v>
                </c:pt>
                <c:pt idx="17">
                  <c:v>1.0805478486791786E-2</c:v>
                </c:pt>
                <c:pt idx="18">
                  <c:v>1.6278720670500953E-2</c:v>
                </c:pt>
                <c:pt idx="19">
                  <c:v>2.2575336705650314E-2</c:v>
                </c:pt>
                <c:pt idx="20">
                  <c:v>2.9531522633825504E-2</c:v>
                </c:pt>
                <c:pt idx="21">
                  <c:v>3.7006536780069613E-2</c:v>
                </c:pt>
                <c:pt idx="22">
                  <c:v>4.4882963960111578E-2</c:v>
                </c:pt>
                <c:pt idx="23">
                  <c:v>5.3064304457987523E-2</c:v>
                </c:pt>
                <c:pt idx="24">
                  <c:v>6.1471852118852317E-2</c:v>
                </c:pt>
                <c:pt idx="25">
                  <c:v>7.004165557662631E-2</c:v>
                </c:pt>
                <c:pt idx="26">
                  <c:v>7.8721843199329289E-2</c:v>
                </c:pt>
                <c:pt idx="27">
                  <c:v>8.7470373910123481E-2</c:v>
                </c:pt>
                <c:pt idx="28">
                  <c:v>9.6253189096923847E-2</c:v>
                </c:pt>
                <c:pt idx="29">
                  <c:v>0.10504271165548258</c:v>
                </c:pt>
                <c:pt idx="30">
                  <c:v>0.11381663356758953</c:v>
                </c:pt>
                <c:pt idx="31">
                  <c:v>0.12256511880642831</c:v>
                </c:pt>
                <c:pt idx="32">
                  <c:v>0.13127346505427229</c:v>
                </c:pt>
                <c:pt idx="33">
                  <c:v>0.13992977950837251</c:v>
                </c:pt>
                <c:pt idx="34">
                  <c:v>0.14852448325724116</c:v>
                </c:pt>
                <c:pt idx="35">
                  <c:v>0.15704990725817544</c:v>
                </c:pt>
                <c:pt idx="36">
                  <c:v>0.16549996203522155</c:v>
                </c:pt>
                <c:pt idx="37">
                  <c:v>0.17386986683361089</c:v>
                </c:pt>
                <c:pt idx="38">
                  <c:v>0.18215592685481141</c:v>
                </c:pt>
                <c:pt idx="39">
                  <c:v>0.19035534948950891</c:v>
                </c:pt>
                <c:pt idx="40">
                  <c:v>0.19846609228216894</c:v>
                </c:pt>
                <c:pt idx="41">
                  <c:v>0.20648673679900625</c:v>
                </c:pt>
                <c:pt idx="42">
                  <c:v>0.21441638371084365</c:v>
                </c:pt>
                <c:pt idx="43">
                  <c:v>0.22225456530729448</c:v>
                </c:pt>
                <c:pt idx="44">
                  <c:v>0.23000117237890788</c:v>
                </c:pt>
                <c:pt idx="45">
                  <c:v>0.23765639297870197</c:v>
                </c:pt>
                <c:pt idx="46">
                  <c:v>0.24522066103483822</c:v>
                </c:pt>
                <c:pt idx="47">
                  <c:v>0.25269461315573233</c:v>
                </c:pt>
                <c:pt idx="48">
                  <c:v>0.26007905226683331</c:v>
                </c:pt>
                <c:pt idx="49">
                  <c:v>0.26737491695915411</c:v>
                </c:pt>
                <c:pt idx="50">
                  <c:v>0.27458325562497932</c:v>
                </c:pt>
                <c:pt idx="51">
                  <c:v>0.28169249542732533</c:v>
                </c:pt>
                <c:pt idx="52">
                  <c:v>0.2887043737283766</c:v>
                </c:pt>
                <c:pt idx="53">
                  <c:v>0.29562066386335456</c:v>
                </c:pt>
                <c:pt idx="54">
                  <c:v>0.30244316141367988</c:v>
                </c:pt>
                <c:pt idx="55">
                  <c:v>0.30917367283303582</c:v>
                </c:pt>
                <c:pt idx="56">
                  <c:v>0.31581400604540033</c:v>
                </c:pt>
                <c:pt idx="57">
                  <c:v>0.32236596269792767</c:v>
                </c:pt>
                <c:pt idx="58">
                  <c:v>0.32883133180403556</c:v>
                </c:pt>
                <c:pt idx="59">
                  <c:v>0.33521188455545775</c:v>
                </c:pt>
                <c:pt idx="60">
                  <c:v>0.34150937011784899</c:v>
                </c:pt>
                <c:pt idx="61">
                  <c:v>0.34772551225429404</c:v>
                </c:pt>
                <c:pt idx="62">
                  <c:v>0.35386200664580736</c:v>
                </c:pt>
                <c:pt idx="63">
                  <c:v>0.35992051879858172</c:v>
                </c:pt>
                <c:pt idx="64">
                  <c:v>0.36590268244490726</c:v>
                </c:pt>
                <c:pt idx="65">
                  <c:v>0.37181009835919671</c:v>
                </c:pt>
                <c:pt idx="66">
                  <c:v>0.3776443335225993</c:v>
                </c:pt>
                <c:pt idx="67">
                  <c:v>0.38340692057991432</c:v>
                </c:pt>
                <c:pt idx="68">
                  <c:v>0.38909935754105418</c:v>
                </c:pt>
                <c:pt idx="69">
                  <c:v>0.39472310768658997</c:v>
                </c:pt>
                <c:pt idx="70">
                  <c:v>0.40027959964297893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Mastersheet!$CY$386:$CY$456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1.4852923562760787E-6</c:v>
                </c:pt>
                <c:pt idx="13">
                  <c:v>1.4375147421893567E-4</c:v>
                </c:pt>
                <c:pt idx="14">
                  <c:v>9.7542138307149019E-4</c:v>
                </c:pt>
                <c:pt idx="15">
                  <c:v>2.9459728574075831E-3</c:v>
                </c:pt>
                <c:pt idx="16">
                  <c:v>6.1617223531193997E-3</c:v>
                </c:pt>
                <c:pt idx="17">
                  <c:v>1.0530116842488625E-2</c:v>
                </c:pt>
                <c:pt idx="18">
                  <c:v>1.5886112710188829E-2</c:v>
                </c:pt>
                <c:pt idx="19">
                  <c:v>2.2054312934832301E-2</c:v>
                </c:pt>
                <c:pt idx="20">
                  <c:v>2.8873911354632142E-2</c:v>
                </c:pt>
                <c:pt idx="21">
                  <c:v>3.6206395939102055E-2</c:v>
                </c:pt>
                <c:pt idx="22">
                  <c:v>4.3936002633011874E-2</c:v>
                </c:pt>
                <c:pt idx="23">
                  <c:v>5.1967456781069975E-2</c:v>
                </c:pt>
                <c:pt idx="24">
                  <c:v>6.0222965390712591E-2</c:v>
                </c:pt>
                <c:pt idx="25">
                  <c:v>6.8639261611539729E-2</c:v>
                </c:pt>
                <c:pt idx="26">
                  <c:v>7.7164989874296028E-2</c:v>
                </c:pt>
                <c:pt idx="27">
                  <c:v>8.5758500235544266E-2</c:v>
                </c:pt>
                <c:pt idx="28">
                  <c:v>9.4386031891877137E-2</c:v>
                </c:pt>
                <c:pt idx="29">
                  <c:v>0.10302023531901329</c:v>
                </c:pt>
                <c:pt idx="30">
                  <c:v>0.11163897685234526</c:v>
                </c:pt>
                <c:pt idx="31">
                  <c:v>0.12022572265286025</c:v>
                </c:pt>
                <c:pt idx="32">
                  <c:v>0.12876603172495046</c:v>
                </c:pt>
                <c:pt idx="33">
                  <c:v>0.13724829569581362</c:v>
                </c:pt>
                <c:pt idx="34">
                  <c:v>0.14566323190717154</c:v>
                </c:pt>
                <c:pt idx="35">
                  <c:v>0.15400347129779784</c:v>
                </c:pt>
                <c:pt idx="36">
                  <c:v>0.162263222364222</c:v>
                </c:pt>
                <c:pt idx="37">
                  <c:v>0.17043799631842188</c:v>
                </c:pt>
                <c:pt idx="38">
                  <c:v>0.17852438160879616</c:v>
                </c:pt>
                <c:pt idx="39">
                  <c:v>0.1865198583819983</c:v>
                </c:pt>
                <c:pt idx="40">
                  <c:v>0.19442264536697293</c:v>
                </c:pt>
                <c:pt idx="41">
                  <c:v>0.20223157316547016</c:v>
                </c:pt>
                <c:pt idx="42">
                  <c:v>0.20994597912107649</c:v>
                </c:pt>
                <c:pt idx="43">
                  <c:v>0.21756561987941334</c:v>
                </c:pt>
                <c:pt idx="44">
                  <c:v>0.22509059849897714</c:v>
                </c:pt>
                <c:pt idx="45">
                  <c:v>0.23252130356678016</c:v>
                </c:pt>
                <c:pt idx="46">
                  <c:v>0.23985835824802967</c:v>
                </c:pt>
                <c:pt idx="47">
                  <c:v>0.24710257757981363</c:v>
                </c:pt>
                <c:pt idx="48">
                  <c:v>0.25425493262499621</c:v>
                </c:pt>
                <c:pt idx="49">
                  <c:v>0.26131652034962488</c:v>
                </c:pt>
                <c:pt idx="50">
                  <c:v>0.26828853828718563</c:v>
                </c:pt>
                <c:pt idx="51">
                  <c:v>0.27516596352098621</c:v>
                </c:pt>
                <c:pt idx="52">
                  <c:v>0.28195039586794957</c:v>
                </c:pt>
                <c:pt idx="53">
                  <c:v>0.28864347236183724</c:v>
                </c:pt>
                <c:pt idx="54">
                  <c:v>0.29524685429847386</c:v>
                </c:pt>
                <c:pt idx="55">
                  <c:v>0.30176221644808854</c:v>
                </c:pt>
                <c:pt idx="56">
                  <c:v>0.30819123809029275</c:v>
                </c:pt>
                <c:pt idx="57">
                  <c:v>0.31453559558400679</c:v>
                </c:pt>
                <c:pt idx="58">
                  <c:v>0.32079695623151239</c:v>
                </c:pt>
                <c:pt idx="59">
                  <c:v>0.32697697323459529</c:v>
                </c:pt>
                <c:pt idx="60">
                  <c:v>0.33307728157301197</c:v>
                </c:pt>
                <c:pt idx="61">
                  <c:v>0.33909949466223516</c:v>
                </c:pt>
                <c:pt idx="62">
                  <c:v>0.34504520166985797</c:v>
                </c:pt>
                <c:pt idx="63">
                  <c:v>0.35091596538871767</c:v>
                </c:pt>
                <c:pt idx="64">
                  <c:v>0.35671332058044652</c:v>
                </c:pt>
                <c:pt idx="65">
                  <c:v>0.36243877271631936</c:v>
                </c:pt>
                <c:pt idx="66">
                  <c:v>0.36809379705338885</c:v>
                </c:pt>
                <c:pt idx="67">
                  <c:v>0.37367983799313415</c:v>
                </c:pt>
                <c:pt idx="68">
                  <c:v>0.37919830867785165</c:v>
                </c:pt>
                <c:pt idx="69">
                  <c:v>0.38465059078657177</c:v>
                </c:pt>
                <c:pt idx="70">
                  <c:v>0.3900380344980634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Mastersheet!$CY$458:$CY$528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1.5323511333601419E-6</c:v>
                </c:pt>
                <c:pt idx="13">
                  <c:v>1.4685486876211338E-4</c:v>
                </c:pt>
                <c:pt idx="14">
                  <c:v>9.9257388721420235E-4</c:v>
                </c:pt>
                <c:pt idx="15">
                  <c:v>2.9912907418301903E-3</c:v>
                </c:pt>
                <c:pt idx="16">
                  <c:v>6.2478701318397362E-3</c:v>
                </c:pt>
                <c:pt idx="17">
                  <c:v>1.0667117707707063E-2</c:v>
                </c:pt>
                <c:pt idx="18">
                  <c:v>1.6081524465646931E-2</c:v>
                </c:pt>
                <c:pt idx="19">
                  <c:v>2.2313721427885874E-2</c:v>
                </c:pt>
                <c:pt idx="20">
                  <c:v>2.9201407024234068E-2</c:v>
                </c:pt>
                <c:pt idx="21">
                  <c:v>3.6604956219746028E-2</c:v>
                </c:pt>
                <c:pt idx="22">
                  <c:v>4.4407780255290456E-2</c:v>
                </c:pt>
                <c:pt idx="23">
                  <c:v>5.2513992263586731E-2</c:v>
                </c:pt>
                <c:pt idx="24">
                  <c:v>6.0845342687126817E-2</c:v>
                </c:pt>
                <c:pt idx="25">
                  <c:v>6.9338222270977662E-2</c:v>
                </c:pt>
                <c:pt idx="26">
                  <c:v>7.794101718578228E-2</c:v>
                </c:pt>
                <c:pt idx="27">
                  <c:v>8.66118816573892E-2</c:v>
                </c:pt>
                <c:pt idx="28">
                  <c:v>9.531690570548787E-2</c:v>
                </c:pt>
                <c:pt idx="29">
                  <c:v>0.10402862574958663</c:v>
                </c:pt>
                <c:pt idx="30">
                  <c:v>0.1127248206962404</c:v>
                </c:pt>
                <c:pt idx="31">
                  <c:v>0.12139432153142855</c:v>
                </c:pt>
                <c:pt idx="32">
                  <c:v>0.1300225118753221</c:v>
                </c:pt>
                <c:pt idx="33">
                  <c:v>0.13859758209212164</c:v>
                </c:pt>
                <c:pt idx="34">
                  <c:v>0.14711003302306894</c:v>
                </c:pt>
                <c:pt idx="35">
                  <c:v>0.15555227158309054</c:v>
                </c:pt>
                <c:pt idx="36">
                  <c:v>0.16391828026742397</c:v>
                </c:pt>
                <c:pt idx="37">
                  <c:v>0.17220334624958944</c:v>
                </c:pt>
                <c:pt idx="38">
                  <c:v>0.18040383865414764</c:v>
                </c:pt>
                <c:pt idx="39">
                  <c:v>0.18851702489156913</c:v>
                </c:pt>
                <c:pt idx="40">
                  <c:v>0.19654091876688404</c:v>
                </c:pt>
                <c:pt idx="41">
                  <c:v>0.20447415451794421</c:v>
                </c:pt>
                <c:pt idx="42">
                  <c:v>0.21231588208326527</c:v>
                </c:pt>
                <c:pt idx="43">
                  <c:v>0.22006567980765482</c:v>
                </c:pt>
                <c:pt idx="44">
                  <c:v>0.22772348151645566</c:v>
                </c:pt>
                <c:pt idx="45">
                  <c:v>0.23528951546588311</c:v>
                </c:pt>
                <c:pt idx="46">
                  <c:v>0.24276425313846384</c:v>
                </c:pt>
                <c:pt idx="47">
                  <c:v>0.25014836622317532</c:v>
                </c:pt>
                <c:pt idx="48">
                  <c:v>0.25744269041851187</c:v>
                </c:pt>
                <c:pt idx="49">
                  <c:v>0.26464819493796743</c:v>
                </c:pt>
                <c:pt idx="50">
                  <c:v>0.27176595679323562</c:v>
                </c:pt>
                <c:pt idx="51">
                  <c:v>0.27878764349864299</c:v>
                </c:pt>
                <c:pt idx="52">
                  <c:v>0.28571488128474093</c:v>
                </c:pt>
                <c:pt idx="53">
                  <c:v>0.29254933530728311</c:v>
                </c:pt>
                <c:pt idx="54">
                  <c:v>0.29929269618737037</c:v>
                </c:pt>
                <c:pt idx="55">
                  <c:v>0.30594666881298899</c:v>
                </c:pt>
                <c:pt idx="56">
                  <c:v>0.31251296304066167</c:v>
                </c:pt>
                <c:pt idx="57">
                  <c:v>0.31899328599568239</c:v>
                </c:pt>
                <c:pt idx="58">
                  <c:v>0.32538933571893236</c:v>
                </c:pt>
                <c:pt idx="59">
                  <c:v>0.33170279594895924</c:v>
                </c:pt>
                <c:pt idx="60">
                  <c:v>0.33793533186196423</c:v>
                </c:pt>
                <c:pt idx="61">
                  <c:v>0.34408858662044567</c:v>
                </c:pt>
                <c:pt idx="62">
                  <c:v>0.35016417860467353</c:v>
                </c:pt>
                <c:pt idx="63">
                  <c:v>0.3561636992208369</c:v>
                </c:pt>
                <c:pt idx="64">
                  <c:v>0.36208871119602204</c:v>
                </c:pt>
                <c:pt idx="65">
                  <c:v>0.36794074728400705</c:v>
                </c:pt>
                <c:pt idx="66">
                  <c:v>0.37372130931738662</c:v>
                </c:pt>
                <c:pt idx="67">
                  <c:v>0.37943186755131225</c:v>
                </c:pt>
                <c:pt idx="68">
                  <c:v>0.38507386025234647</c:v>
                </c:pt>
                <c:pt idx="69">
                  <c:v>0.39064869349288567</c:v>
                </c:pt>
                <c:pt idx="70">
                  <c:v>0.3961577411174802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Mastersheet!$CY$26:$CY$96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1.191198275019012E-6</c:v>
                </c:pt>
                <c:pt idx="13">
                  <c:v>1.235873384200909E-4</c:v>
                </c:pt>
                <c:pt idx="14">
                  <c:v>8.6219395386573697E-4</c:v>
                </c:pt>
                <c:pt idx="15">
                  <c:v>2.6441394348006631E-3</c:v>
                </c:pt>
                <c:pt idx="16">
                  <c:v>5.5845954995936862E-3</c:v>
                </c:pt>
                <c:pt idx="17">
                  <c:v>9.6084954855672026E-3</c:v>
                </c:pt>
                <c:pt idx="18">
                  <c:v>1.4567430809955139E-2</c:v>
                </c:pt>
                <c:pt idx="19">
                  <c:v>2.0299448330474156E-2</c:v>
                </c:pt>
                <c:pt idx="20">
                  <c:v>2.665401005041422E-2</c:v>
                </c:pt>
                <c:pt idx="21">
                  <c:v>3.3500289063996894E-2</c:v>
                </c:pt>
                <c:pt idx="22">
                  <c:v>4.0728242491543096E-2</c:v>
                </c:pt>
                <c:pt idx="23">
                  <c:v>4.8246860389768158E-2</c:v>
                </c:pt>
                <c:pt idx="24">
                  <c:v>5.5981542421292482E-2</c:v>
                </c:pt>
                <c:pt idx="25">
                  <c:v>6.3871424851218203E-2</c:v>
                </c:pt>
                <c:pt idx="26">
                  <c:v>7.1866971181901648E-2</c:v>
                </c:pt>
                <c:pt idx="27">
                  <c:v>7.9927915807880751E-2</c:v>
                </c:pt>
                <c:pt idx="28">
                  <c:v>8.8021556400184595E-2</c:v>
                </c:pt>
                <c:pt idx="29">
                  <c:v>9.6121355894685109E-2</c:v>
                </c:pt>
                <c:pt idx="30">
                  <c:v>0.10420580604706914</c:v>
                </c:pt>
                <c:pt idx="31">
                  <c:v>0.11225750638329886</c:v>
                </c:pt>
                <c:pt idx="32">
                  <c:v>0.12026241812874279</c:v>
                </c:pt>
                <c:pt idx="33">
                  <c:v>0.12820925929922752</c:v>
                </c:pt>
                <c:pt idx="34">
                  <c:v>0.1360890133296857</c:v>
                </c:pt>
                <c:pt idx="35">
                  <c:v>0.14389452896675753</c:v>
                </c:pt>
                <c:pt idx="36">
                  <c:v>0.15162019358822793</c:v>
                </c:pt>
                <c:pt idx="37">
                  <c:v>0.15926166570906761</c:v>
                </c:pt>
                <c:pt idx="38">
                  <c:v>0.16681565531382889</c:v>
                </c:pt>
                <c:pt idx="39">
                  <c:v>0.17427974294573512</c:v>
                </c:pt>
                <c:pt idx="40">
                  <c:v>0.18165223029883182</c:v>
                </c:pt>
                <c:pt idx="41">
                  <c:v>0.1889320164981281</c:v>
                </c:pt>
                <c:pt idx="42">
                  <c:v>0.19611849539284817</c:v>
                </c:pt>
                <c:pt idx="43">
                  <c:v>0.20321147009309107</c:v>
                </c:pt>
                <c:pt idx="44">
                  <c:v>0.21021108170037292</c:v>
                </c:pt>
                <c:pt idx="45">
                  <c:v>0.2171177497570933</c:v>
                </c:pt>
                <c:pt idx="46">
                  <c:v>0.2239321223996891</c:v>
                </c:pt>
                <c:pt idx="47">
                  <c:v>0.23065503456923653</c:v>
                </c:pt>
                <c:pt idx="48">
                  <c:v>0.23728747293041033</c:v>
                </c:pt>
                <c:pt idx="49">
                  <c:v>0.24383054638974549</c:v>
                </c:pt>
                <c:pt idx="50">
                  <c:v>0.25028546129873919</c:v>
                </c:pt>
                <c:pt idx="51">
                  <c:v>0.25665350058551711</c:v>
                </c:pt>
                <c:pt idx="52">
                  <c:v>0.26293600618788515</c:v>
                </c:pt>
                <c:pt idx="53">
                  <c:v>0.26913436426617748</c:v>
                </c:pt>
                <c:pt idx="54">
                  <c:v>0.27524999276100715</c:v>
                </c:pt>
                <c:pt idx="55">
                  <c:v>0.28128433093242672</c:v>
                </c:pt>
                <c:pt idx="56">
                  <c:v>0.28723883057586519</c:v>
                </c:pt>
                <c:pt idx="57">
                  <c:v>0.29311494865906074</c:v>
                </c:pt>
                <c:pt idx="58">
                  <c:v>0.29891414116466991</c:v>
                </c:pt>
                <c:pt idx="59">
                  <c:v>0.30463785795695408</c:v>
                </c:pt>
                <c:pt idx="60">
                  <c:v>0.31028753851908708</c:v>
                </c:pt>
                <c:pt idx="61">
                  <c:v>0.31586460843113695</c:v>
                </c:pt>
                <c:pt idx="62">
                  <c:v>0.32137047647852646</c:v>
                </c:pt>
                <c:pt idx="63">
                  <c:v>0.32680653229734186</c:v>
                </c:pt>
                <c:pt idx="64">
                  <c:v>0.33217414447682037</c:v>
                </c:pt>
                <c:pt idx="65">
                  <c:v>0.3374746590511476</c:v>
                </c:pt>
                <c:pt idx="66">
                  <c:v>0.3427093983226277</c:v>
                </c:pt>
                <c:pt idx="67">
                  <c:v>0.34787965996676312</c:v>
                </c:pt>
                <c:pt idx="68">
                  <c:v>0.35298671637691748</c:v>
                </c:pt>
                <c:pt idx="69">
                  <c:v>0.35803181421233965</c:v>
                </c:pt>
                <c:pt idx="70">
                  <c:v>0.36301617411850828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187776"/>
        <c:axId val="170271872"/>
      </c:scatterChart>
      <c:valAx>
        <c:axId val="1701877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271872"/>
        <c:crosses val="autoZero"/>
        <c:crossBetween val="midCat"/>
      </c:valAx>
      <c:valAx>
        <c:axId val="1702718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initiation 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18777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Mastersheet!$BS$98:$BS$168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0.12585185456296386</c:v>
                </c:pt>
                <c:pt idx="13">
                  <c:v>0.13414062012925534</c:v>
                </c:pt>
                <c:pt idx="14">
                  <c:v>0.14020948951000814</c:v>
                </c:pt>
                <c:pt idx="15">
                  <c:v>0.14518836236253274</c:v>
                </c:pt>
                <c:pt idx="16">
                  <c:v>0.149495729685132</c:v>
                </c:pt>
                <c:pt idx="17">
                  <c:v>0.15333973569861481</c:v>
                </c:pt>
                <c:pt idx="18">
                  <c:v>0.15684110109618954</c:v>
                </c:pt>
                <c:pt idx="19">
                  <c:v>0.16007693255280667</c:v>
                </c:pt>
                <c:pt idx="20">
                  <c:v>0.16309987781122487</c:v>
                </c:pt>
                <c:pt idx="21">
                  <c:v>0.16595378329607918</c:v>
                </c:pt>
                <c:pt idx="22">
                  <c:v>0.16866572283522782</c:v>
                </c:pt>
                <c:pt idx="23">
                  <c:v>0.17125650845382398</c:v>
                </c:pt>
                <c:pt idx="24">
                  <c:v>0.17374252533841136</c:v>
                </c:pt>
                <c:pt idx="25">
                  <c:v>0.17613693196214636</c:v>
                </c:pt>
                <c:pt idx="26">
                  <c:v>0.17845047401927816</c:v>
                </c:pt>
                <c:pt idx="27">
                  <c:v>0.18069205352812864</c:v>
                </c:pt>
                <c:pt idx="28">
                  <c:v>0.18286913722008777</c:v>
                </c:pt>
                <c:pt idx="29">
                  <c:v>0.18498805624213957</c:v>
                </c:pt>
                <c:pt idx="30">
                  <c:v>0.1870542304378767</c:v>
                </c:pt>
                <c:pt idx="31">
                  <c:v>0.18908246007358812</c:v>
                </c:pt>
                <c:pt idx="32">
                  <c:v>0.19107593815025847</c:v>
                </c:pt>
                <c:pt idx="33">
                  <c:v>0.19303748246212382</c:v>
                </c:pt>
                <c:pt idx="34">
                  <c:v>0.19496959287784407</c:v>
                </c:pt>
                <c:pt idx="35">
                  <c:v>0.19687449801717119</c:v>
                </c:pt>
                <c:pt idx="36">
                  <c:v>0.19875419360207197</c:v>
                </c:pt>
                <c:pt idx="37">
                  <c:v>0.20061047420948738</c:v>
                </c:pt>
                <c:pt idx="38">
                  <c:v>0.2024449597484255</c:v>
                </c:pt>
                <c:pt idx="39">
                  <c:v>0.20425911768424423</c:v>
                </c:pt>
                <c:pt idx="40">
                  <c:v>0.20605428180836335</c:v>
                </c:pt>
                <c:pt idx="41">
                  <c:v>0.20783734983374486</c:v>
                </c:pt>
                <c:pt idx="42">
                  <c:v>0.2096090719581899</c:v>
                </c:pt>
                <c:pt idx="43">
                  <c:v>0.21137014126581719</c:v>
                </c:pt>
                <c:pt idx="44">
                  <c:v>0.21312119930170695</c:v>
                </c:pt>
                <c:pt idx="45">
                  <c:v>0.21486284099592981</c:v>
                </c:pt>
                <c:pt idx="46">
                  <c:v>0.21659561902341967</c:v>
                </c:pt>
                <c:pt idx="47">
                  <c:v>0.21832004767362953</c:v>
                </c:pt>
                <c:pt idx="48">
                  <c:v>0.22003660629325084</c:v>
                </c:pt>
                <c:pt idx="49">
                  <c:v>0.22174574235625782</c:v>
                </c:pt>
                <c:pt idx="50">
                  <c:v>0.22344787420787385</c:v>
                </c:pt>
                <c:pt idx="51">
                  <c:v>0.22514451113061371</c:v>
                </c:pt>
                <c:pt idx="52">
                  <c:v>0.22683593397910065</c:v>
                </c:pt>
                <c:pt idx="53">
                  <c:v>0.22852240642063618</c:v>
                </c:pt>
                <c:pt idx="54">
                  <c:v>0.23020417631905096</c:v>
                </c:pt>
                <c:pt idx="55">
                  <c:v>0.23188147698118861</c:v>
                </c:pt>
                <c:pt idx="56">
                  <c:v>0.23355452828222759</c:v>
                </c:pt>
                <c:pt idx="57">
                  <c:v>0.23522353768383064</c:v>
                </c:pt>
                <c:pt idx="58">
                  <c:v>0.23688870115723795</c:v>
                </c:pt>
                <c:pt idx="59">
                  <c:v>0.23855020402183802</c:v>
                </c:pt>
                <c:pt idx="60">
                  <c:v>0.24020822170839864</c:v>
                </c:pt>
                <c:pt idx="61">
                  <c:v>0.24186492656689687</c:v>
                </c:pt>
                <c:pt idx="62">
                  <c:v>0.24352039148537563</c:v>
                </c:pt>
                <c:pt idx="63">
                  <c:v>0.24517468629967815</c:v>
                </c:pt>
                <c:pt idx="64">
                  <c:v>0.24682787796575362</c:v>
                </c:pt>
                <c:pt idx="65">
                  <c:v>0.24848003072009292</c:v>
                </c:pt>
                <c:pt idx="66">
                  <c:v>0.250131206229254</c:v>
                </c:pt>
                <c:pt idx="67">
                  <c:v>0.25178146372934151</c:v>
                </c:pt>
                <c:pt idx="68">
                  <c:v>0.25343086015623029</c:v>
                </c:pt>
                <c:pt idx="69">
                  <c:v>0.25507945026724654</c:v>
                </c:pt>
                <c:pt idx="70">
                  <c:v>0.25672728675496898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Mastersheet!$BS$170:$BS$240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0.12575746253434281</c:v>
                </c:pt>
                <c:pt idx="13">
                  <c:v>0.13401079043264535</c:v>
                </c:pt>
                <c:pt idx="14">
                  <c:v>0.14005049036179198</c:v>
                </c:pt>
                <c:pt idx="15">
                  <c:v>0.14500283262621191</c:v>
                </c:pt>
                <c:pt idx="16">
                  <c:v>0.14928502256991011</c:v>
                </c:pt>
                <c:pt idx="17">
                  <c:v>0.15310459241296595</c:v>
                </c:pt>
                <c:pt idx="18">
                  <c:v>0.15658192332175475</c:v>
                </c:pt>
                <c:pt idx="19">
                  <c:v>0.15979391474317894</c:v>
                </c:pt>
                <c:pt idx="20">
                  <c:v>0.16279307938428261</c:v>
                </c:pt>
                <c:pt idx="21">
                  <c:v>0.16562314085155155</c:v>
                </c:pt>
                <c:pt idx="22">
                  <c:v>0.16831111021305914</c:v>
                </c:pt>
                <c:pt idx="23">
                  <c:v>0.17087775361168522</c:v>
                </c:pt>
                <c:pt idx="24">
                  <c:v>0.1733394219391704</c:v>
                </c:pt>
                <c:pt idx="25">
                  <c:v>0.17570924757097317</c:v>
                </c:pt>
                <c:pt idx="26">
                  <c:v>0.17799795604823448</c:v>
                </c:pt>
                <c:pt idx="27">
                  <c:v>0.18021443363839068</c:v>
                </c:pt>
                <c:pt idx="28">
                  <c:v>0.18236613464063695</c:v>
                </c:pt>
                <c:pt idx="29">
                  <c:v>0.18445938031028958</c:v>
                </c:pt>
                <c:pt idx="30">
                  <c:v>0.18649958257013211</c:v>
                </c:pt>
                <c:pt idx="31">
                  <c:v>0.18850080133454911</c:v>
                </c:pt>
                <c:pt idx="32">
                  <c:v>0.19046627933014548</c:v>
                </c:pt>
                <c:pt idx="33">
                  <c:v>0.19239887637316561</c:v>
                </c:pt>
                <c:pt idx="34">
                  <c:v>0.19430112817599379</c:v>
                </c:pt>
                <c:pt idx="35">
                  <c:v>0.19617529418916504</c:v>
                </c:pt>
                <c:pt idx="36">
                  <c:v>0.19802339685477668</c:v>
                </c:pt>
                <c:pt idx="37">
                  <c:v>0.19984725406641801</c:v>
                </c:pt>
                <c:pt idx="38">
                  <c:v>0.20164850620671945</c:v>
                </c:pt>
                <c:pt idx="39">
                  <c:v>0.20342863882038578</c:v>
                </c:pt>
                <c:pt idx="40">
                  <c:v>0.20518900174662491</c:v>
                </c:pt>
                <c:pt idx="41">
                  <c:v>0.20693645954495515</c:v>
                </c:pt>
                <c:pt idx="42">
                  <c:v>0.20867177496605627</c:v>
                </c:pt>
                <c:pt idx="43">
                  <c:v>0.2103956522790095</c:v>
                </c:pt>
                <c:pt idx="44">
                  <c:v>0.2121087430331037</c:v>
                </c:pt>
                <c:pt idx="45">
                  <c:v>0.2138116511378452</c:v>
                </c:pt>
                <c:pt idx="46">
                  <c:v>0.21550493735364751</c:v>
                </c:pt>
                <c:pt idx="47">
                  <c:v>0.21718912327185624</c:v>
                </c:pt>
                <c:pt idx="48">
                  <c:v>0.21886469485111007</c:v>
                </c:pt>
                <c:pt idx="49">
                  <c:v>0.22053210556725589</c:v>
                </c:pt>
                <c:pt idx="50">
                  <c:v>0.22219177922577216</c:v>
                </c:pt>
                <c:pt idx="51">
                  <c:v>0.22384568450504144</c:v>
                </c:pt>
                <c:pt idx="52">
                  <c:v>0.22549409063430828</c:v>
                </c:pt>
                <c:pt idx="53">
                  <c:v>0.2271372507028977</c:v>
                </c:pt>
                <c:pt idx="54">
                  <c:v>0.22877540292575255</c:v>
                </c:pt>
                <c:pt idx="55">
                  <c:v>0.23040877178737382</c:v>
                </c:pt>
                <c:pt idx="56">
                  <c:v>0.23203756907795361</c:v>
                </c:pt>
                <c:pt idx="57">
                  <c:v>0.23366199483369476</c:v>
                </c:pt>
                <c:pt idx="58">
                  <c:v>0.23528223819177208</c:v>
                </c:pt>
                <c:pt idx="59">
                  <c:v>0.23689847816907963</c:v>
                </c:pt>
                <c:pt idx="60">
                  <c:v>0.23851088437278264</c:v>
                </c:pt>
                <c:pt idx="61">
                  <c:v>0.24012159910923969</c:v>
                </c:pt>
                <c:pt idx="62">
                  <c:v>0.24173069023228294</c:v>
                </c:pt>
                <c:pt idx="63">
                  <c:v>0.24333822291332766</c:v>
                </c:pt>
                <c:pt idx="64">
                  <c:v>0.24494425977880893</c:v>
                </c:pt>
                <c:pt idx="65">
                  <c:v>0.24654886103960982</c:v>
                </c:pt>
                <c:pt idx="66">
                  <c:v>0.24815208461294738</c:v>
                </c:pt>
                <c:pt idx="67">
                  <c:v>0.24975398623716211</c:v>
                </c:pt>
                <c:pt idx="68">
                  <c:v>0.25135461957983696</c:v>
                </c:pt>
                <c:pt idx="69">
                  <c:v>0.25295403633965452</c:v>
                </c:pt>
                <c:pt idx="70">
                  <c:v>0.25455228634237465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Mastersheet!$BS$242:$BS$312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0.12582036070384195</c:v>
                </c:pt>
                <c:pt idx="13">
                  <c:v>0.13409730080096469</c:v>
                </c:pt>
                <c:pt idx="14">
                  <c:v>0.14015643533367853</c:v>
                </c:pt>
                <c:pt idx="15">
                  <c:v>0.14512645313155351</c:v>
                </c:pt>
                <c:pt idx="16">
                  <c:v>0.14942541627153741</c:v>
                </c:pt>
                <c:pt idx="17">
                  <c:v>0.1532612647939724</c:v>
                </c:pt>
                <c:pt idx="18">
                  <c:v>0.15675460611170725</c:v>
                </c:pt>
                <c:pt idx="19">
                  <c:v>0.15998247775508712</c:v>
                </c:pt>
                <c:pt idx="20">
                  <c:v>0.16299748240590536</c:v>
                </c:pt>
                <c:pt idx="21">
                  <c:v>0.16584342549856801</c:v>
                </c:pt>
                <c:pt idx="22">
                  <c:v>0.16854735991059172</c:v>
                </c:pt>
                <c:pt idx="23">
                  <c:v>0.17113008234710758</c:v>
                </c:pt>
                <c:pt idx="24">
                  <c:v>0.17360796654021171</c:v>
                </c:pt>
                <c:pt idx="25">
                  <c:v>0.17599416224317593</c:v>
                </c:pt>
                <c:pt idx="26">
                  <c:v>0.17829940841350123</c:v>
                </c:pt>
                <c:pt idx="27">
                  <c:v>0.18053260180137429</c:v>
                </c:pt>
                <c:pt idx="28">
                  <c:v>0.18270120497720438</c:v>
                </c:pt>
                <c:pt idx="29">
                  <c:v>0.1848115457745596</c:v>
                </c:pt>
                <c:pt idx="30">
                  <c:v>0.1868690413811438</c:v>
                </c:pt>
                <c:pt idx="31">
                  <c:v>0.18888824446989058</c:v>
                </c:pt>
                <c:pt idx="32">
                  <c:v>0.19087236460750723</c:v>
                </c:pt>
                <c:pt idx="33">
                  <c:v>0.19282423358042614</c:v>
                </c:pt>
                <c:pt idx="34">
                  <c:v>0.19474636318585348</c:v>
                </c:pt>
                <c:pt idx="35">
                  <c:v>0.19664099229792029</c:v>
                </c:pt>
                <c:pt idx="36">
                  <c:v>0.19851012552032843</c:v>
                </c:pt>
                <c:pt idx="37">
                  <c:v>0.20035556517539518</c:v>
                </c:pt>
                <c:pt idx="38">
                  <c:v>0.2021789379683889</c:v>
                </c:pt>
                <c:pt idx="39">
                  <c:v>0.20398171736171478</c:v>
                </c:pt>
                <c:pt idx="40">
                  <c:v>0.20576524246577749</c:v>
                </c:pt>
                <c:pt idx="41">
                  <c:v>0.2075363998770117</c:v>
                </c:pt>
                <c:pt idx="42">
                  <c:v>0.20929594394336315</c:v>
                </c:pt>
                <c:pt idx="43">
                  <c:v>0.21104457144258035</c:v>
                </c:pt>
                <c:pt idx="44">
                  <c:v>0.21278292721934983</c:v>
                </c:pt>
                <c:pt idx="45">
                  <c:v>0.21451160916140105</c:v>
                </c:pt>
                <c:pt idx="46">
                  <c:v>0.21623117260305336</c:v>
                </c:pt>
                <c:pt idx="47">
                  <c:v>0.2179421342317128</c:v>
                </c:pt>
                <c:pt idx="48">
                  <c:v>0.21964497556184892</c:v>
                </c:pt>
                <c:pt idx="49">
                  <c:v>0.22134014603169788</c:v>
                </c:pt>
                <c:pt idx="50">
                  <c:v>0.2230280657700757</c:v>
                </c:pt>
                <c:pt idx="51">
                  <c:v>0.22471024034054687</c:v>
                </c:pt>
                <c:pt idx="52">
                  <c:v>0.22638695211093826</c:v>
                </c:pt>
                <c:pt idx="53">
                  <c:v>0.22805846613504169</c:v>
                </c:pt>
                <c:pt idx="54">
                  <c:v>0.22972503154953677</c:v>
                </c:pt>
                <c:pt idx="55">
                  <c:v>0.23138688283188016</c:v>
                </c:pt>
                <c:pt idx="56">
                  <c:v>0.23304424093561607</c:v>
                </c:pt>
                <c:pt idx="57">
                  <c:v>0.23469731431730026</c:v>
                </c:pt>
                <c:pt idx="58">
                  <c:v>0.23634629986733269</c:v>
                </c:pt>
                <c:pt idx="59">
                  <c:v>0.23799138375536935</c:v>
                </c:pt>
                <c:pt idx="60">
                  <c:v>0.23963274219962336</c:v>
                </c:pt>
                <c:pt idx="61">
                  <c:v>0.24127253990315423</c:v>
                </c:pt>
                <c:pt idx="62">
                  <c:v>0.24291085036207058</c:v>
                </c:pt>
                <c:pt idx="63">
                  <c:v>0.24454774397367465</c:v>
                </c:pt>
                <c:pt idx="64">
                  <c:v>0.24618328821268395</c:v>
                </c:pt>
                <c:pt idx="65">
                  <c:v>0.24781754779517448</c:v>
                </c:pt>
                <c:pt idx="66">
                  <c:v>0.24945058483124638</c:v>
                </c:pt>
                <c:pt idx="67">
                  <c:v>0.25108245896732773</c:v>
                </c:pt>
                <c:pt idx="68">
                  <c:v>0.25271322751894237</c:v>
                </c:pt>
                <c:pt idx="69">
                  <c:v>0.25434294559468756</c:v>
                </c:pt>
                <c:pt idx="70">
                  <c:v>0.25597166621211037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Mastersheet!$BS$314:$BS$384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0.12592407575769704</c:v>
                </c:pt>
                <c:pt idx="13">
                  <c:v>0.13423781013488556</c:v>
                </c:pt>
                <c:pt idx="14">
                  <c:v>0.14032607573120404</c:v>
                </c:pt>
                <c:pt idx="15">
                  <c:v>0.14532174955993157</c:v>
                </c:pt>
                <c:pt idx="16">
                  <c:v>0.14964440305032611</c:v>
                </c:pt>
                <c:pt idx="17">
                  <c:v>0.15350270705572272</c:v>
                </c:pt>
                <c:pt idx="18">
                  <c:v>0.15701768151875253</c:v>
                </c:pt>
                <c:pt idx="19">
                  <c:v>0.16026662029058231</c:v>
                </c:pt>
                <c:pt idx="20">
                  <c:v>0.16330229619950809</c:v>
                </c:pt>
                <c:pt idx="21">
                  <c:v>0.1661641717758878</c:v>
                </c:pt>
                <c:pt idx="22">
                  <c:v>0.16888015025475361</c:v>
                </c:pt>
                <c:pt idx="23">
                  <c:v>0.17147165081310373</c:v>
                </c:pt>
                <c:pt idx="24">
                  <c:v>0.17395551800342371</c:v>
                </c:pt>
                <c:pt idx="25">
                  <c:v>0.17634526744472215</c:v>
                </c:pt>
                <c:pt idx="26">
                  <c:v>0.17865192891463991</c:v>
                </c:pt>
                <c:pt idx="27">
                  <c:v>0.18088463482334155</c:v>
                </c:pt>
                <c:pt idx="28">
                  <c:v>0.18305104188831819</c:v>
                </c:pt>
                <c:pt idx="29">
                  <c:v>0.18515764020254552</c:v>
                </c:pt>
                <c:pt idx="30">
                  <c:v>0.18720998427706942</c:v>
                </c:pt>
                <c:pt idx="31">
                  <c:v>0.18921685491857523</c:v>
                </c:pt>
                <c:pt idx="32">
                  <c:v>0.19118207468685072</c:v>
                </c:pt>
                <c:pt idx="33">
                  <c:v>0.19310899954808811</c:v>
                </c:pt>
                <c:pt idx="34">
                  <c:v>0.19500059339711115</c:v>
                </c:pt>
                <c:pt idx="35">
                  <c:v>0.19685948807521109</c:v>
                </c:pt>
                <c:pt idx="36">
                  <c:v>0.19868803217442885</c:v>
                </c:pt>
                <c:pt idx="37">
                  <c:v>0.20048833107437353</c:v>
                </c:pt>
                <c:pt idx="38">
                  <c:v>0.20226228005308805</c:v>
                </c:pt>
                <c:pt idx="39">
                  <c:v>0.20401159187462251</c:v>
                </c:pt>
                <c:pt idx="40">
                  <c:v>0.20573781993326026</c:v>
                </c:pt>
                <c:pt idx="41">
                  <c:v>0.20744379957669687</c:v>
                </c:pt>
                <c:pt idx="42">
                  <c:v>0.20913073185130887</c:v>
                </c:pt>
                <c:pt idx="43">
                  <c:v>0.21079971759878602</c:v>
                </c:pt>
                <c:pt idx="44">
                  <c:v>0.2124517684687629</c:v>
                </c:pt>
                <c:pt idx="45">
                  <c:v>0.21408781644198563</c:v>
                </c:pt>
                <c:pt idx="46">
                  <c:v>0.21570872210136841</c:v>
                </c:pt>
                <c:pt idx="47">
                  <c:v>0.21731528184503809</c:v>
                </c:pt>
                <c:pt idx="48">
                  <c:v>0.21890823420104147</c:v>
                </c:pt>
                <c:pt idx="49">
                  <c:v>0.22048826537580241</c:v>
                </c:pt>
                <c:pt idx="50">
                  <c:v>0.22205601414615625</c:v>
                </c:pt>
                <c:pt idx="51">
                  <c:v>0.22361036946124904</c:v>
                </c:pt>
                <c:pt idx="52">
                  <c:v>0.22515194893176493</c:v>
                </c:pt>
                <c:pt idx="53">
                  <c:v>0.22668132933548152</c:v>
                </c:pt>
                <c:pt idx="54">
                  <c:v>0.22819905018549222</c:v>
                </c:pt>
                <c:pt idx="55">
                  <c:v>0.22970561691263605</c:v>
                </c:pt>
                <c:pt idx="56">
                  <c:v>0.23120150371157677</c:v>
                </c:pt>
                <c:pt idx="57">
                  <c:v>0.2326871560926842</c:v>
                </c:pt>
                <c:pt idx="58">
                  <c:v>0.23416299317578662</c:v>
                </c:pt>
                <c:pt idx="59">
                  <c:v>0.23562940975677718</c:v>
                </c:pt>
                <c:pt idx="60">
                  <c:v>0.23708677817377136</c:v>
                </c:pt>
                <c:pt idx="61">
                  <c:v>0.2385348700596949</c:v>
                </c:pt>
                <c:pt idx="62">
                  <c:v>0.23997404101207548</c:v>
                </c:pt>
                <c:pt idx="63">
                  <c:v>0.24140462737754242</c:v>
                </c:pt>
                <c:pt idx="64">
                  <c:v>0.24282694763059354</c:v>
                </c:pt>
                <c:pt idx="65">
                  <c:v>0.24424130362995009</c:v>
                </c:pt>
                <c:pt idx="66">
                  <c:v>0.24564798176541092</c:v>
                </c:pt>
                <c:pt idx="67">
                  <c:v>0.247047254006552</c:v>
                </c:pt>
                <c:pt idx="68">
                  <c:v>0.2484393788632564</c:v>
                </c:pt>
                <c:pt idx="69">
                  <c:v>0.24982460226689213</c:v>
                </c:pt>
                <c:pt idx="70">
                  <c:v>0.25120315837993273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Mastersheet!$BS$386:$BS$456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0.12586094201276968</c:v>
                </c:pt>
                <c:pt idx="13">
                  <c:v>0.13415096773321838</c:v>
                </c:pt>
                <c:pt idx="14">
                  <c:v>0.1402197143512926</c:v>
                </c:pt>
                <c:pt idx="15">
                  <c:v>0.1451976318062897</c:v>
                </c:pt>
                <c:pt idx="16">
                  <c:v>0.14950343177499514</c:v>
                </c:pt>
                <c:pt idx="17">
                  <c:v>0.15334537584188329</c:v>
                </c:pt>
                <c:pt idx="18">
                  <c:v>0.15684425688409609</c:v>
                </c:pt>
                <c:pt idx="19">
                  <c:v>0.16007723015385039</c:v>
                </c:pt>
                <c:pt idx="20">
                  <c:v>0.1630969781539536</c:v>
                </c:pt>
                <c:pt idx="21">
                  <c:v>0.16594289626153519</c:v>
                </c:pt>
                <c:pt idx="22">
                  <c:v>0.1686428444254249</c:v>
                </c:pt>
                <c:pt idx="23">
                  <c:v>0.17121821024536935</c:v>
                </c:pt>
                <c:pt idx="24">
                  <c:v>0.17368581471813954</c:v>
                </c:pt>
                <c:pt idx="25">
                  <c:v>0.17605915557130694</c:v>
                </c:pt>
                <c:pt idx="26">
                  <c:v>0.17834924879250139</c:v>
                </c:pt>
                <c:pt idx="27">
                  <c:v>0.18056521603505429</c:v>
                </c:pt>
                <c:pt idx="28">
                  <c:v>0.18271470554347288</c:v>
                </c:pt>
                <c:pt idx="29">
                  <c:v>0.18480420068415057</c:v>
                </c:pt>
                <c:pt idx="30">
                  <c:v>0.18683925059495465</c:v>
                </c:pt>
                <c:pt idx="31">
                  <c:v>0.18882748905059876</c:v>
                </c:pt>
                <c:pt idx="32">
                  <c:v>0.19077282615815824</c:v>
                </c:pt>
                <c:pt idx="33">
                  <c:v>0.19267869225699777</c:v>
                </c:pt>
                <c:pt idx="34">
                  <c:v>0.19454811498732844</c:v>
                </c:pt>
                <c:pt idx="35">
                  <c:v>0.1963837812674617</c:v>
                </c:pt>
                <c:pt idx="36">
                  <c:v>0.19818808762524015</c:v>
                </c:pt>
                <c:pt idx="37">
                  <c:v>0.19996318143902422</c:v>
                </c:pt>
                <c:pt idx="38">
                  <c:v>0.20171099500821207</c:v>
                </c:pt>
                <c:pt idx="39">
                  <c:v>0.20343327391311652</c:v>
                </c:pt>
                <c:pt idx="40">
                  <c:v>0.20513160078634576</c:v>
                </c:pt>
                <c:pt idx="41">
                  <c:v>0.20680882874708409</c:v>
                </c:pt>
                <c:pt idx="42">
                  <c:v>0.20846618215230245</c:v>
                </c:pt>
                <c:pt idx="43">
                  <c:v>0.21010478285148793</c:v>
                </c:pt>
                <c:pt idx="44">
                  <c:v>0.21172566149930813</c:v>
                </c:pt>
                <c:pt idx="45">
                  <c:v>0.21332976733093964</c:v>
                </c:pt>
                <c:pt idx="46">
                  <c:v>0.21491797664631526</c:v>
                </c:pt>
                <c:pt idx="47">
                  <c:v>0.21649110020442217</c:v>
                </c:pt>
                <c:pt idx="48">
                  <c:v>0.21804988969292294</c:v>
                </c:pt>
                <c:pt idx="49">
                  <c:v>0.21959504340966809</c:v>
                </c:pt>
                <c:pt idx="50">
                  <c:v>0.22112721126954732</c:v>
                </c:pt>
                <c:pt idx="51">
                  <c:v>0.22264623443006515</c:v>
                </c:pt>
                <c:pt idx="52">
                  <c:v>0.22415270550247698</c:v>
                </c:pt>
                <c:pt idx="53">
                  <c:v>0.22564717836430176</c:v>
                </c:pt>
                <c:pt idx="54">
                  <c:v>0.22713017150586445</c:v>
                </c:pt>
                <c:pt idx="55">
                  <c:v>0.22860217101903749</c:v>
                </c:pt>
                <c:pt idx="56">
                  <c:v>0.23006363327353413</c:v>
                </c:pt>
                <c:pt idx="57">
                  <c:v>0.23151498731949138</c:v>
                </c:pt>
                <c:pt idx="58">
                  <c:v>0.23295663704955488</c:v>
                </c:pt>
                <c:pt idx="59">
                  <c:v>0.23438896314903027</c:v>
                </c:pt>
                <c:pt idx="60">
                  <c:v>0.23581232485876838</c:v>
                </c:pt>
                <c:pt idx="61">
                  <c:v>0.23722648711309646</c:v>
                </c:pt>
                <c:pt idx="62">
                  <c:v>0.238631794202294</c:v>
                </c:pt>
                <c:pt idx="63">
                  <c:v>0.2400285719231578</c:v>
                </c:pt>
                <c:pt idx="64">
                  <c:v>0.24141712889366368</c:v>
                </c:pt>
                <c:pt idx="65">
                  <c:v>0.24279775775172519</c:v>
                </c:pt>
                <c:pt idx="66">
                  <c:v>0.24417073625020286</c:v>
                </c:pt>
                <c:pt idx="67">
                  <c:v>0.24553632825883132</c:v>
                </c:pt>
                <c:pt idx="68">
                  <c:v>0.24689478468248346</c:v>
                </c:pt>
                <c:pt idx="69">
                  <c:v>0.248246344304073</c:v>
                </c:pt>
                <c:pt idx="70">
                  <c:v>0.24959123455946375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Mastersheet!$BS$458:$BS$528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0.12589249391555918</c:v>
                </c:pt>
                <c:pt idx="13">
                  <c:v>0.13419436748704933</c:v>
                </c:pt>
                <c:pt idx="14">
                  <c:v>0.14027286772586511</c:v>
                </c:pt>
                <c:pt idx="15">
                  <c:v>0.14525965758502485</c:v>
                </c:pt>
                <c:pt idx="16">
                  <c:v>0.1495738784320097</c:v>
                </c:pt>
                <c:pt idx="17">
                  <c:v>0.15342399639530246</c:v>
                </c:pt>
                <c:pt idx="18">
                  <c:v>0.15693091783221105</c:v>
                </c:pt>
                <c:pt idx="19">
                  <c:v>0.16017186725997803</c:v>
                </c:pt>
                <c:pt idx="20">
                  <c:v>0.16319957231949686</c:v>
                </c:pt>
                <c:pt idx="21">
                  <c:v>0.16605346194384435</c:v>
                </c:pt>
                <c:pt idx="22">
                  <c:v>0.16876141770965117</c:v>
                </c:pt>
                <c:pt idx="23">
                  <c:v>0.17134484299233108</c:v>
                </c:pt>
                <c:pt idx="24">
                  <c:v>0.17382057055516228</c:v>
                </c:pt>
                <c:pt idx="25">
                  <c:v>0.17620210706122752</c:v>
                </c:pt>
                <c:pt idx="26">
                  <c:v>0.17850047538379066</c:v>
                </c:pt>
                <c:pt idx="27">
                  <c:v>0.18072480254585485</c:v>
                </c:pt>
                <c:pt idx="28">
                  <c:v>0.18288274102015464</c:v>
                </c:pt>
                <c:pt idx="29">
                  <c:v>0.18498077752848538</c:v>
                </c:pt>
                <c:pt idx="30">
                  <c:v>0.18702446388771293</c:v>
                </c:pt>
                <c:pt idx="31">
                  <c:v>0.18902234499655662</c:v>
                </c:pt>
                <c:pt idx="32">
                  <c:v>0.19097825997448781</c:v>
                </c:pt>
                <c:pt idx="33">
                  <c:v>0.19289557888323311</c:v>
                </c:pt>
                <c:pt idx="34">
                  <c:v>0.19477727772604042</c:v>
                </c:pt>
                <c:pt idx="35">
                  <c:v>0.19662599883194473</c:v>
                </c:pt>
                <c:pt idx="36">
                  <c:v>0.19844409994520582</c:v>
                </c:pt>
                <c:pt idx="37">
                  <c:v>0.20023369448668851</c:v>
                </c:pt>
                <c:pt idx="38">
                  <c:v>0.20199668484350611</c:v>
                </c:pt>
                <c:pt idx="39">
                  <c:v>0.20373479010035309</c:v>
                </c:pt>
                <c:pt idx="40">
                  <c:v>0.20544956930040534</c:v>
                </c:pt>
                <c:pt idx="41">
                  <c:v>0.20714385889494594</c:v>
                </c:pt>
                <c:pt idx="42">
                  <c:v>0.20881886447860609</c:v>
                </c:pt>
                <c:pt idx="43">
                  <c:v>0.21047569100253244</c:v>
                </c:pt>
                <c:pt idx="44">
                  <c:v>0.2121153538435134</c:v>
                </c:pt>
                <c:pt idx="45">
                  <c:v>0.21373878837463386</c:v>
                </c:pt>
                <c:pt idx="46">
                  <c:v>0.21534685827649014</c:v>
                </c:pt>
                <c:pt idx="47">
                  <c:v>0.21694036278438947</c:v>
                </c:pt>
                <c:pt idx="48">
                  <c:v>0.21852004303227054</c:v>
                </c:pt>
                <c:pt idx="49">
                  <c:v>0.2200865876262651</c:v>
                </c:pt>
                <c:pt idx="50">
                  <c:v>0.22164063755841731</c:v>
                </c:pt>
                <c:pt idx="51">
                  <c:v>0.22318155581180726</c:v>
                </c:pt>
                <c:pt idx="52">
                  <c:v>0.22470994462267679</c:v>
                </c:pt>
                <c:pt idx="53">
                  <c:v>0.22622636665241189</c:v>
                </c:pt>
                <c:pt idx="54">
                  <c:v>0.22773134842485029</c:v>
                </c:pt>
                <c:pt idx="55">
                  <c:v>0.22922538339417697</c:v>
                </c:pt>
                <c:pt idx="56">
                  <c:v>0.23070893469047554</c:v>
                </c:pt>
                <c:pt idx="57">
                  <c:v>0.23218243758309037</c:v>
                </c:pt>
                <c:pt idx="58">
                  <c:v>0.23364630169621592</c:v>
                </c:pt>
                <c:pt idx="59">
                  <c:v>0.23510091300627764</c:v>
                </c:pt>
                <c:pt idx="60">
                  <c:v>0.23654663564661876</c:v>
                </c:pt>
                <c:pt idx="61">
                  <c:v>0.2379832359146199</c:v>
                </c:pt>
                <c:pt idx="62">
                  <c:v>0.23941106225033398</c:v>
                </c:pt>
                <c:pt idx="63">
                  <c:v>0.2408304443070248</c:v>
                </c:pt>
                <c:pt idx="64">
                  <c:v>0.2422416942914101</c:v>
                </c:pt>
                <c:pt idx="65">
                  <c:v>0.2436451081853592</c:v>
                </c:pt>
                <c:pt idx="66">
                  <c:v>0.24504096686150598</c:v>
                </c:pt>
                <c:pt idx="67">
                  <c:v>0.24642953710372836</c:v>
                </c:pt>
                <c:pt idx="68">
                  <c:v>0.24781107254214263</c:v>
                </c:pt>
                <c:pt idx="69">
                  <c:v>0.24918581451112587</c:v>
                </c:pt>
                <c:pt idx="70">
                  <c:v>0.25055399283790553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Mastersheet!$BS$26:$BS$96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0.12420999800998324</c:v>
                </c:pt>
                <c:pt idx="13">
                  <c:v>0.12935396858062692</c:v>
                </c:pt>
                <c:pt idx="14">
                  <c:v>0.13285578508859294</c:v>
                </c:pt>
                <c:pt idx="15">
                  <c:v>0.13559089393882312</c:v>
                </c:pt>
                <c:pt idx="16">
                  <c:v>0.13786825446933182</c:v>
                </c:pt>
                <c:pt idx="17">
                  <c:v>0.13983675185700917</c:v>
                </c:pt>
                <c:pt idx="18">
                  <c:v>0.14158071519041424</c:v>
                </c:pt>
                <c:pt idx="19">
                  <c:v>0.14315299745195487</c:v>
                </c:pt>
                <c:pt idx="20">
                  <c:v>0.14458912443291663</c:v>
                </c:pt>
                <c:pt idx="21">
                  <c:v>0.14591423557480582</c:v>
                </c:pt>
                <c:pt idx="22">
                  <c:v>0.14714683708831863</c:v>
                </c:pt>
                <c:pt idx="23">
                  <c:v>0.14830098548057202</c:v>
                </c:pt>
                <c:pt idx="24">
                  <c:v>0.14938763270928962</c:v>
                </c:pt>
                <c:pt idx="25">
                  <c:v>0.15041549391107367</c:v>
                </c:pt>
                <c:pt idx="26">
                  <c:v>0.15139162878127707</c:v>
                </c:pt>
                <c:pt idx="27">
                  <c:v>0.15232184367971505</c:v>
                </c:pt>
                <c:pt idx="28">
                  <c:v>0.15321097736874947</c:v>
                </c:pt>
                <c:pt idx="29">
                  <c:v>0.15406310884873986</c:v>
                </c:pt>
                <c:pt idx="30">
                  <c:v>0.15488171163062447</c:v>
                </c:pt>
                <c:pt idx="31">
                  <c:v>0.15566977031185991</c:v>
                </c:pt>
                <c:pt idx="32">
                  <c:v>0.15642987007115361</c:v>
                </c:pt>
                <c:pt idx="33">
                  <c:v>0.15716426634961952</c:v>
                </c:pt>
                <c:pt idx="34">
                  <c:v>0.15787493979694095</c:v>
                </c:pt>
                <c:pt idx="35">
                  <c:v>0.15856364009717691</c:v>
                </c:pt>
                <c:pt idx="36">
                  <c:v>0.15923192128982172</c:v>
                </c:pt>
                <c:pt idx="37">
                  <c:v>0.15988117050741688</c:v>
                </c:pt>
                <c:pt idx="38">
                  <c:v>0.16051263156041262</c:v>
                </c:pt>
                <c:pt idx="39">
                  <c:v>0.16112742444803976</c:v>
                </c:pt>
                <c:pt idx="40">
                  <c:v>0.16172656161796778</c:v>
                </c:pt>
                <c:pt idx="41">
                  <c:v>0.16231096160895114</c:v>
                </c:pt>
                <c:pt idx="42">
                  <c:v>0.16288146057010905</c:v>
                </c:pt>
                <c:pt idx="43">
                  <c:v>0.16343882204457444</c:v>
                </c:pt>
                <c:pt idx="44">
                  <c:v>0.1639837453246355</c:v>
                </c:pt>
                <c:pt idx="45">
                  <c:v>0.16451687262355963</c:v>
                </c:pt>
                <c:pt idx="46">
                  <c:v>0.16503879526128495</c:v>
                </c:pt>
                <c:pt idx="47">
                  <c:v>0.16555005902365294</c:v>
                </c:pt>
                <c:pt idx="48">
                  <c:v>0.1660511688253174</c:v>
                </c:pt>
                <c:pt idx="49">
                  <c:v>0.16654259278303396</c:v>
                </c:pt>
                <c:pt idx="50">
                  <c:v>0.16702476578732714</c:v>
                </c:pt>
                <c:pt idx="51">
                  <c:v>0.16749809264549312</c:v>
                </c:pt>
                <c:pt idx="52">
                  <c:v>0.16796295085673946</c:v>
                </c:pt>
                <c:pt idx="53">
                  <c:v>0.16841969307037766</c:v>
                </c:pt>
                <c:pt idx="54">
                  <c:v>0.16886864926989653</c:v>
                </c:pt>
                <c:pt idx="55">
                  <c:v>0.16931012871910953</c:v>
                </c:pt>
                <c:pt idx="56">
                  <c:v>0.16974442170107229</c:v>
                </c:pt>
                <c:pt idx="57">
                  <c:v>0.17017180107592492</c:v>
                </c:pt>
                <c:pt idx="58">
                  <c:v>0.17059252368001437</c:v>
                </c:pt>
                <c:pt idx="59">
                  <c:v>0.17100683158547964</c:v>
                </c:pt>
                <c:pt idx="60">
                  <c:v>0.17141495323681546</c:v>
                </c:pt>
                <c:pt idx="61">
                  <c:v>0.17181710447867984</c:v>
                </c:pt>
                <c:pt idx="62">
                  <c:v>0.1722134894873058</c:v>
                </c:pt>
                <c:pt idx="63">
                  <c:v>0.1726043016162602</c:v>
                </c:pt>
                <c:pt idx="64">
                  <c:v>0.17298972416591155</c:v>
                </c:pt>
                <c:pt idx="65">
                  <c:v>0.17336993108479143</c:v>
                </c:pt>
                <c:pt idx="66">
                  <c:v>0.17374508761001833</c:v>
                </c:pt>
                <c:pt idx="67">
                  <c:v>0.17411535085308544</c:v>
                </c:pt>
                <c:pt idx="68">
                  <c:v>0.17448087033655987</c:v>
                </c:pt>
                <c:pt idx="69">
                  <c:v>0.17484178848659127</c:v>
                </c:pt>
                <c:pt idx="70">
                  <c:v>0.17519824108556414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14368"/>
        <c:axId val="170337024"/>
      </c:scatterChart>
      <c:valAx>
        <c:axId val="17031436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337024"/>
        <c:crosses val="autoZero"/>
        <c:crossBetween val="midCat"/>
      </c:valAx>
      <c:valAx>
        <c:axId val="1703370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initiation 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0314368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Mastersheet!$CW$98:$CW$168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5.295584805131703E-6</c:v>
                </c:pt>
                <c:pt idx="13">
                  <c:v>5.0255571274711026E-4</c:v>
                </c:pt>
                <c:pt idx="14">
                  <c:v>3.3834303317996583E-3</c:v>
                </c:pt>
                <c:pt idx="15">
                  <c:v>1.0174530855397629E-2</c:v>
                </c:pt>
                <c:pt idx="16">
                  <c:v>2.1222128827662428E-2</c:v>
                </c:pt>
                <c:pt idx="17">
                  <c:v>3.6198352930752485E-2</c:v>
                </c:pt>
                <c:pt idx="18">
                  <c:v>5.4533714246178193E-2</c:v>
                </c:pt>
                <c:pt idx="19">
                  <c:v>7.5627377963928558E-2</c:v>
                </c:pt>
                <c:pt idx="20">
                  <c:v>9.8930600823315437E-2</c:v>
                </c:pt>
                <c:pt idx="21">
                  <c:v>0.12397189821323321</c:v>
                </c:pt>
                <c:pt idx="22">
                  <c:v>0.15035792926637379</c:v>
                </c:pt>
                <c:pt idx="23">
                  <c:v>0.17776541993425821</c:v>
                </c:pt>
                <c:pt idx="24">
                  <c:v>0.20593070459815527</c:v>
                </c:pt>
                <c:pt idx="25">
                  <c:v>0.23463954618169813</c:v>
                </c:pt>
                <c:pt idx="26">
                  <c:v>0.26371817471775311</c:v>
                </c:pt>
                <c:pt idx="27">
                  <c:v>0.29302575259891367</c:v>
                </c:pt>
                <c:pt idx="28">
                  <c:v>0.32244818347469489</c:v>
                </c:pt>
                <c:pt idx="29">
                  <c:v>0.35189308404586667</c:v>
                </c:pt>
                <c:pt idx="30">
                  <c:v>0.38128572245142495</c:v>
                </c:pt>
                <c:pt idx="31">
                  <c:v>0.41064796005813525</c:v>
                </c:pt>
                <c:pt idx="32">
                  <c:v>0.43992929344071313</c:v>
                </c:pt>
                <c:pt idx="33">
                  <c:v>0.46908825935002324</c:v>
                </c:pt>
                <c:pt idx="34">
                  <c:v>0.4980909033531507</c:v>
                </c:pt>
                <c:pt idx="35">
                  <c:v>0.52690952133265012</c:v>
                </c:pt>
                <c:pt idx="36">
                  <c:v>0.55552162260652505</c:v>
                </c:pt>
                <c:pt idx="37">
                  <c:v>0.5839090733181358</c:v>
                </c:pt>
                <c:pt idx="38">
                  <c:v>0.61205738677324739</c:v>
                </c:pt>
                <c:pt idx="39">
                  <c:v>0.6399551338662739</c:v>
                </c:pt>
                <c:pt idx="40">
                  <c:v>0.66759345192149044</c:v>
                </c:pt>
                <c:pt idx="41">
                  <c:v>0.69496563442414161</c:v>
                </c:pt>
                <c:pt idx="42">
                  <c:v>0.72206678743678676</c:v>
                </c:pt>
                <c:pt idx="43">
                  <c:v>0.7488935411562877</c:v>
                </c:pt>
                <c:pt idx="44">
                  <c:v>0.77544380720149653</c:v>
                </c:pt>
                <c:pt idx="45">
                  <c:v>0.80171657393829066</c:v>
                </c:pt>
                <c:pt idx="46">
                  <c:v>0.82771173353304561</c:v>
                </c:pt>
                <c:pt idx="47">
                  <c:v>0.85342993554509672</c:v>
                </c:pt>
                <c:pt idx="48">
                  <c:v>0.87887246277623698</c:v>
                </c:pt>
                <c:pt idx="49">
                  <c:v>0.90404112583405627</c:v>
                </c:pt>
                <c:pt idx="50">
                  <c:v>0.92893817346830598</c:v>
                </c:pt>
                <c:pt idx="51">
                  <c:v>0.95352347891507028</c:v>
                </c:pt>
                <c:pt idx="52">
                  <c:v>0.97780172234683049</c:v>
                </c:pt>
                <c:pt idx="53">
                  <c:v>1.0017777681008697</c:v>
                </c:pt>
                <c:pt idx="54">
                  <c:v>1.0254566152454321</c:v>
                </c:pt>
                <c:pt idx="55">
                  <c:v>1.0488433561172099</c:v>
                </c:pt>
                <c:pt idx="56">
                  <c:v>1.0719431415809353</c:v>
                </c:pt>
                <c:pt idx="57">
                  <c:v>1.0947611519660974</c:v>
                </c:pt>
                <c:pt idx="58">
                  <c:v>1.1173025728047683</c:v>
                </c:pt>
                <c:pt idx="59">
                  <c:v>1.1395725746345748</c:v>
                </c:pt>
                <c:pt idx="60">
                  <c:v>1.161576296247143</c:v>
                </c:pt>
                <c:pt idx="61">
                  <c:v>1.1833188308591762</c:v>
                </c:pt>
                <c:pt idx="62">
                  <c:v>1.2048052147643569</c:v>
                </c:pt>
                <c:pt idx="63">
                  <c:v>1.2260404180919013</c:v>
                </c:pt>
                <c:pt idx="64">
                  <c:v>1.2470293373545349</c:v>
                </c:pt>
                <c:pt idx="65">
                  <c:v>1.2677767895162255</c:v>
                </c:pt>
                <c:pt idx="66">
                  <c:v>1.2882875073505353</c:v>
                </c:pt>
                <c:pt idx="67">
                  <c:v>1.3085661358942664</c:v>
                </c:pt>
                <c:pt idx="68">
                  <c:v>1.3286172298298948</c:v>
                </c:pt>
                <c:pt idx="69">
                  <c:v>1.34844525165458</c:v>
                </c:pt>
                <c:pt idx="70">
                  <c:v>1.3680545705144016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Mastersheet!$CW$170:$CW$240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4.8225282328839821E-6</c:v>
                </c:pt>
                <c:pt idx="13">
                  <c:v>4.7136356601811257E-4</c:v>
                </c:pt>
                <c:pt idx="14">
                  <c:v>3.2110380427961323E-3</c:v>
                </c:pt>
                <c:pt idx="15">
                  <c:v>9.719069194030993E-3</c:v>
                </c:pt>
                <c:pt idx="16">
                  <c:v>2.0356320528302163E-2</c:v>
                </c:pt>
                <c:pt idx="17">
                  <c:v>3.4821466608600908E-2</c:v>
                </c:pt>
                <c:pt idx="18">
                  <c:v>5.2569795726890772E-2</c:v>
                </c:pt>
                <c:pt idx="19">
                  <c:v>7.3020291103757975E-2</c:v>
                </c:pt>
                <c:pt idx="20">
                  <c:v>9.5639238157771367E-2</c:v>
                </c:pt>
                <c:pt idx="21">
                  <c:v>0.11996633780518988</c:v>
                </c:pt>
                <c:pt idx="22">
                  <c:v>0.14561653730874269</c:v>
                </c:pt>
                <c:pt idx="23">
                  <c:v>0.17227271523144089</c:v>
                </c:pt>
                <c:pt idx="24">
                  <c:v>0.19967579433570132</c:v>
                </c:pt>
                <c:pt idx="25">
                  <c:v>0.22761497863288488</c:v>
                </c:pt>
                <c:pt idx="26">
                  <c:v>0.25591909360705878</c:v>
                </c:pt>
                <c:pt idx="27">
                  <c:v>0.28444926969864676</c:v>
                </c:pt>
                <c:pt idx="28">
                  <c:v>0.3130929097435608</c:v>
                </c:pt>
                <c:pt idx="29">
                  <c:v>0.34175877667348548</c:v>
                </c:pt>
                <c:pt idx="30">
                  <c:v>0.37037301725908212</c:v>
                </c:pt>
                <c:pt idx="31">
                  <c:v>0.39894337077106901</c:v>
                </c:pt>
                <c:pt idx="32">
                  <c:v>0.42742026602680427</c:v>
                </c:pt>
                <c:pt idx="33">
                  <c:v>0.45576313836766841</c:v>
                </c:pt>
                <c:pt idx="34">
                  <c:v>0.48393889276097751</c:v>
                </c:pt>
                <c:pt idx="35">
                  <c:v>0.51192064218795386</c:v>
                </c:pt>
                <c:pt idx="36">
                  <c:v>0.53968666939839938</c:v>
                </c:pt>
                <c:pt idx="37">
                  <c:v>0.56721957017099689</c:v>
                </c:pt>
                <c:pt idx="38">
                  <c:v>0.59450554437764669</c:v>
                </c:pt>
                <c:pt idx="39">
                  <c:v>0.62153380771464006</c:v>
                </c:pt>
                <c:pt idx="40">
                  <c:v>0.64829610222222744</c:v>
                </c:pt>
                <c:pt idx="41">
                  <c:v>0.67478628791901907</c:v>
                </c:pt>
                <c:pt idx="42">
                  <c:v>0.70100000123984796</c:v>
                </c:pt>
                <c:pt idx="43">
                  <c:v>0.72693436865656369</c:v>
                </c:pt>
                <c:pt idx="44">
                  <c:v>0.75258776601841015</c:v>
                </c:pt>
                <c:pt idx="45">
                  <c:v>0.77795961588236207</c:v>
                </c:pt>
                <c:pt idx="46">
                  <c:v>0.80305021650015396</c:v>
                </c:pt>
                <c:pt idx="47">
                  <c:v>0.82786059725726424</c:v>
                </c:pt>
                <c:pt idx="48">
                  <c:v>0.85239239627317631</c:v>
                </c:pt>
                <c:pt idx="49">
                  <c:v>0.87664775661552818</c:v>
                </c:pt>
                <c:pt idx="50">
                  <c:v>0.90062923818631313</c:v>
                </c:pt>
                <c:pt idx="51">
                  <c:v>0.9243080547569259</c:v>
                </c:pt>
                <c:pt idx="52">
                  <c:v>0.94768868326576217</c:v>
                </c:pt>
                <c:pt idx="53">
                  <c:v>0.97077578316529678</c:v>
                </c:pt>
                <c:pt idx="54">
                  <c:v>0.99357414869332539</c:v>
                </c:pt>
                <c:pt idx="55">
                  <c:v>1.0160886687551827</c:v>
                </c:pt>
                <c:pt idx="56">
                  <c:v>1.0383242932351384</c:v>
                </c:pt>
                <c:pt idx="57">
                  <c:v>1.0602860047469786</c:v>
                </c:pt>
                <c:pt idx="58">
                  <c:v>1.0819787949923159</c:v>
                </c:pt>
                <c:pt idx="59">
                  <c:v>1.1034076450270154</c:v>
                </c:pt>
                <c:pt idx="60">
                  <c:v>1.1245775088457128</c:v>
                </c:pt>
                <c:pt idx="61">
                  <c:v>1.145493299785864</c:v>
                </c:pt>
                <c:pt idx="62">
                  <c:v>1.1661598793292181</c:v>
                </c:pt>
                <c:pt idx="63">
                  <c:v>1.186582047942947</c:v>
                </c:pt>
                <c:pt idx="64">
                  <c:v>1.2067645376562837</c:v>
                </c:pt>
                <c:pt idx="65">
                  <c:v>1.2267120061141119</c:v>
                </c:pt>
                <c:pt idx="66">
                  <c:v>1.2464290318872062</c:v>
                </c:pt>
                <c:pt idx="67">
                  <c:v>1.2659201108511693</c:v>
                </c:pt>
                <c:pt idx="68">
                  <c:v>1.2851896534735023</c:v>
                </c:pt>
                <c:pt idx="69">
                  <c:v>1.304241982871656</c:v>
                </c:pt>
                <c:pt idx="70">
                  <c:v>1.3230813335245313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Mastersheet!$CW$242:$CW$312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5.1333762967564752E-6</c:v>
                </c:pt>
                <c:pt idx="13">
                  <c:v>4.9196381035307988E-4</c:v>
                </c:pt>
                <c:pt idx="14">
                  <c:v>3.3251225221675781E-3</c:v>
                </c:pt>
                <c:pt idx="15">
                  <c:v>1.0020823985131138E-2</c:v>
                </c:pt>
                <c:pt idx="16">
                  <c:v>2.0930364941663115E-2</c:v>
                </c:pt>
                <c:pt idx="17">
                  <c:v>3.5734844320818665E-2</c:v>
                </c:pt>
                <c:pt idx="18">
                  <c:v>5.3873106959917219E-2</c:v>
                </c:pt>
                <c:pt idx="19">
                  <c:v>7.475096678341768E-2</c:v>
                </c:pt>
                <c:pt idx="20">
                  <c:v>9.7824713531184132E-2</c:v>
                </c:pt>
                <c:pt idx="21">
                  <c:v>0.12262660333614919</c:v>
                </c:pt>
                <c:pt idx="22">
                  <c:v>0.14876606385522304</c:v>
                </c:pt>
                <c:pt idx="23">
                  <c:v>0.17592187408301554</c:v>
                </c:pt>
                <c:pt idx="24">
                  <c:v>0.20383189800187484</c:v>
                </c:pt>
                <c:pt idx="25">
                  <c:v>0.23228304460777516</c:v>
                </c:pt>
                <c:pt idx="26">
                  <c:v>0.26110240757237063</c:v>
                </c:pt>
                <c:pt idx="27">
                  <c:v>0.29014980355225384</c:v>
                </c:pt>
                <c:pt idx="28">
                  <c:v>0.31931163411338437</c:v>
                </c:pt>
                <c:pt idx="29">
                  <c:v>0.34849589626111521</c:v>
                </c:pt>
                <c:pt idx="30">
                  <c:v>0.37762814933240535</c:v>
                </c:pt>
                <c:pt idx="31">
                  <c:v>0.40672549785494416</c:v>
                </c:pt>
                <c:pt idx="32">
                  <c:v>0.43573775262098513</c:v>
                </c:pt>
                <c:pt idx="33">
                  <c:v>0.46462375318366483</c:v>
                </c:pt>
                <c:pt idx="34">
                  <c:v>0.49334983465777138</c:v>
                </c:pt>
                <c:pt idx="35">
                  <c:v>0.52188856819060636</c:v>
                </c:pt>
                <c:pt idx="36">
                  <c:v>0.55021772363647836</c:v>
                </c:pt>
                <c:pt idx="37">
                  <c:v>0.57831941291323807</c:v>
                </c:pt>
                <c:pt idx="38">
                  <c:v>0.60617938059147036</c:v>
                </c:pt>
                <c:pt idx="39">
                  <c:v>0.63378641476509656</c:v>
                </c:pt>
                <c:pt idx="40">
                  <c:v>0.66113185646096884</c:v>
                </c:pt>
                <c:pt idx="41">
                  <c:v>0.68820919001285652</c:v>
                </c:pt>
                <c:pt idx="42">
                  <c:v>0.71501370015955279</c:v>
                </c:pt>
                <c:pt idx="43">
                  <c:v>0.74154218429723506</c:v>
                </c:pt>
                <c:pt idx="44">
                  <c:v>0.76779271045830499</c:v>
                </c:pt>
                <c:pt idx="45">
                  <c:v>0.79376441331130976</c:v>
                </c:pt>
                <c:pt idx="46">
                  <c:v>0.81945732186501297</c:v>
                </c:pt>
                <c:pt idx="47">
                  <c:v>0.84487221368191157</c:v>
                </c:pt>
                <c:pt idx="48">
                  <c:v>0.8700104913165787</c:v>
                </c:pt>
                <c:pt idx="49">
                  <c:v>0.89487407743413816</c:v>
                </c:pt>
                <c:pt idx="50">
                  <c:v>0.91946532566776207</c:v>
                </c:pt>
                <c:pt idx="51">
                  <c:v>0.94374436775735238</c:v>
                </c:pt>
                <c:pt idx="52">
                  <c:v>0.96771596127442194</c:v>
                </c:pt>
                <c:pt idx="53">
                  <c:v>0.99138504285160256</c:v>
                </c:pt>
                <c:pt idx="54">
                  <c:v>1.0147566791020783</c:v>
                </c:pt>
                <c:pt idx="55">
                  <c:v>1.0378360254858301</c:v>
                </c:pt>
                <c:pt idx="56">
                  <c:v>1.0606282918747068</c:v>
                </c:pt>
                <c:pt idx="57">
                  <c:v>1.0831387137727058</c:v>
                </c:pt>
                <c:pt idx="58">
                  <c:v>1.1053725283169487</c:v>
                </c:pt>
                <c:pt idx="59">
                  <c:v>1.1273349543246165</c:v>
                </c:pt>
                <c:pt idx="60">
                  <c:v>1.1490311757675897</c:v>
                </c:pt>
                <c:pt idx="61">
                  <c:v>1.1704663281531795</c:v>
                </c:pt>
                <c:pt idx="62">
                  <c:v>1.1916454873704116</c:v>
                </c:pt>
                <c:pt idx="63">
                  <c:v>1.2125736606287436</c:v>
                </c:pt>
                <c:pt idx="64">
                  <c:v>1.2332557791730181</c:v>
                </c:pt>
                <c:pt idx="65">
                  <c:v>1.2536966925062072</c:v>
                </c:pt>
                <c:pt idx="66">
                  <c:v>1.2739011638914095</c:v>
                </c:pt>
                <c:pt idx="67">
                  <c:v>1.293873866938879</c:v>
                </c:pt>
                <c:pt idx="68">
                  <c:v>1.3136193831122733</c:v>
                </c:pt>
                <c:pt idx="69">
                  <c:v>1.3331422000126627</c:v>
                </c:pt>
                <c:pt idx="70">
                  <c:v>1.3524467103195768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Mastersheet!$CW$314:$CW$384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5.295584805131703E-6</c:v>
                </c:pt>
                <c:pt idx="13">
                  <c:v>5.0255571274711026E-4</c:v>
                </c:pt>
                <c:pt idx="14">
                  <c:v>3.3834303317996583E-3</c:v>
                </c:pt>
                <c:pt idx="15">
                  <c:v>1.0174530855397629E-2</c:v>
                </c:pt>
                <c:pt idx="16">
                  <c:v>2.1222128827662428E-2</c:v>
                </c:pt>
                <c:pt idx="17">
                  <c:v>3.6198352930752485E-2</c:v>
                </c:pt>
                <c:pt idx="18">
                  <c:v>5.4533714246178193E-2</c:v>
                </c:pt>
                <c:pt idx="19">
                  <c:v>7.5627377963928558E-2</c:v>
                </c:pt>
                <c:pt idx="20">
                  <c:v>9.8930600823315437E-2</c:v>
                </c:pt>
                <c:pt idx="21">
                  <c:v>0.12397189821323321</c:v>
                </c:pt>
                <c:pt idx="22">
                  <c:v>0.15035792926637379</c:v>
                </c:pt>
                <c:pt idx="23">
                  <c:v>0.17776541993425821</c:v>
                </c:pt>
                <c:pt idx="24">
                  <c:v>0.20593070459815527</c:v>
                </c:pt>
                <c:pt idx="25">
                  <c:v>0.23463954618169813</c:v>
                </c:pt>
                <c:pt idx="26">
                  <c:v>0.26371817471775311</c:v>
                </c:pt>
                <c:pt idx="27">
                  <c:v>0.29302575259891367</c:v>
                </c:pt>
                <c:pt idx="28">
                  <c:v>0.32244818347469489</c:v>
                </c:pt>
                <c:pt idx="29">
                  <c:v>0.35189308404586667</c:v>
                </c:pt>
                <c:pt idx="30">
                  <c:v>0.38128572245142495</c:v>
                </c:pt>
                <c:pt idx="31">
                  <c:v>0.41059314800153485</c:v>
                </c:pt>
                <c:pt idx="32">
                  <c:v>0.4397661079318122</c:v>
                </c:pt>
                <c:pt idx="33">
                  <c:v>0.46876476135304795</c:v>
                </c:pt>
                <c:pt idx="34">
                  <c:v>0.49755701891175791</c:v>
                </c:pt>
                <c:pt idx="35">
                  <c:v>0.52611718931488771</c:v>
                </c:pt>
                <c:pt idx="36">
                  <c:v>0.55442487281799224</c:v>
                </c:pt>
                <c:pt idx="37">
                  <c:v>0.58246405389259648</c:v>
                </c:pt>
                <c:pt idx="38">
                  <c:v>0.61022235496361821</c:v>
                </c:pt>
                <c:pt idx="39">
                  <c:v>0.63769042078985483</c:v>
                </c:pt>
                <c:pt idx="40">
                  <c:v>0.66486140914526592</c:v>
                </c:pt>
                <c:pt idx="41">
                  <c:v>0.69173056827667101</c:v>
                </c:pt>
                <c:pt idx="42">
                  <c:v>0.71829488543132625</c:v>
                </c:pt>
                <c:pt idx="43">
                  <c:v>0.74455279377943651</c:v>
                </c:pt>
                <c:pt idx="44">
                  <c:v>0.77050392746934138</c:v>
                </c:pt>
                <c:pt idx="45">
                  <c:v>0.7961489164786516</c:v>
                </c:pt>
                <c:pt idx="46">
                  <c:v>0.82148921446670808</c:v>
                </c:pt>
                <c:pt idx="47">
                  <c:v>0.84652695407170331</c:v>
                </c:pt>
                <c:pt idx="48">
                  <c:v>0.87126482509389158</c:v>
                </c:pt>
                <c:pt idx="49">
                  <c:v>0.89570597181316636</c:v>
                </c:pt>
                <c:pt idx="50">
                  <c:v>0.91985390634368069</c:v>
                </c:pt>
                <c:pt idx="51">
                  <c:v>0.94366985968153982</c:v>
                </c:pt>
                <c:pt idx="52">
                  <c:v>0.96715965199006171</c:v>
                </c:pt>
                <c:pt idx="53">
                  <c:v>0.99032922394223777</c:v>
                </c:pt>
                <c:pt idx="54">
                  <c:v>1.0131845907358277</c:v>
                </c:pt>
                <c:pt idx="55">
                  <c:v>1.03573180399067</c:v>
                </c:pt>
                <c:pt idx="56">
                  <c:v>1.0579769202520912</c:v>
                </c:pt>
                <c:pt idx="57">
                  <c:v>1.0799259750380577</c:v>
                </c:pt>
                <c:pt idx="58">
                  <c:v>1.1015849615435191</c:v>
                </c:pt>
                <c:pt idx="59">
                  <c:v>1.1229598132607834</c:v>
                </c:pt>
                <c:pt idx="60">
                  <c:v>1.1440563898947942</c:v>
                </c:pt>
                <c:pt idx="61">
                  <c:v>1.164880466051885</c:v>
                </c:pt>
                <c:pt idx="62">
                  <c:v>1.1854377222634547</c:v>
                </c:pt>
                <c:pt idx="63">
                  <c:v>1.2057337379752489</c:v>
                </c:pt>
                <c:pt idx="64">
                  <c:v>1.2257739861904393</c:v>
                </c:pt>
                <c:pt idx="65">
                  <c:v>1.2455638295033089</c:v>
                </c:pt>
                <c:pt idx="66">
                  <c:v>1.2651085173007077</c:v>
                </c:pt>
                <c:pt idx="67">
                  <c:v>1.2844131839427131</c:v>
                </c:pt>
                <c:pt idx="68">
                  <c:v>1.3034828477625315</c:v>
                </c:pt>
                <c:pt idx="69">
                  <c:v>1.3223224107500764</c:v>
                </c:pt>
                <c:pt idx="70">
                  <c:v>1.3409366588039795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Mastersheet!$CW$386:$CW$456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4.9757293935248638E-6</c:v>
                </c:pt>
                <c:pt idx="13">
                  <c:v>4.815674386334345E-4</c:v>
                </c:pt>
                <c:pt idx="14">
                  <c:v>3.2676616332894923E-3</c:v>
                </c:pt>
                <c:pt idx="15">
                  <c:v>9.8690090723154034E-3</c:v>
                </c:pt>
                <c:pt idx="16">
                  <c:v>2.0641769882949988E-2</c:v>
                </c:pt>
                <c:pt idx="17">
                  <c:v>3.5275891422336891E-2</c:v>
                </c:pt>
                <c:pt idx="18">
                  <c:v>5.3218477579132575E-2</c:v>
                </c:pt>
                <c:pt idx="19">
                  <c:v>7.3881948331688208E-2</c:v>
                </c:pt>
                <c:pt idx="20">
                  <c:v>9.6727603038017682E-2</c:v>
                </c:pt>
                <c:pt idx="21">
                  <c:v>0.12129142639599189</c:v>
                </c:pt>
                <c:pt idx="22">
                  <c:v>0.14718560882058979</c:v>
                </c:pt>
                <c:pt idx="23">
                  <c:v>0.17409098021658442</c:v>
                </c:pt>
                <c:pt idx="24">
                  <c:v>0.20174693405888719</c:v>
                </c:pt>
                <c:pt idx="25">
                  <c:v>0.22994152639865811</c:v>
                </c:pt>
                <c:pt idx="26">
                  <c:v>0.25850271607889169</c:v>
                </c:pt>
                <c:pt idx="27">
                  <c:v>0.28729097578907331</c:v>
                </c:pt>
                <c:pt idx="28">
                  <c:v>0.3161932068377884</c:v>
                </c:pt>
                <c:pt idx="29">
                  <c:v>0.34511778831869455</c:v>
                </c:pt>
                <c:pt idx="30">
                  <c:v>0.37399057245535666</c:v>
                </c:pt>
                <c:pt idx="31">
                  <c:v>0.40275617088708182</c:v>
                </c:pt>
                <c:pt idx="32">
                  <c:v>0.43136620627858402</c:v>
                </c:pt>
                <c:pt idx="33">
                  <c:v>0.45978179058097568</c:v>
                </c:pt>
                <c:pt idx="34">
                  <c:v>0.48797182688902463</c:v>
                </c:pt>
                <c:pt idx="35">
                  <c:v>0.51591162884762276</c:v>
                </c:pt>
                <c:pt idx="36">
                  <c:v>0.54358179492014369</c:v>
                </c:pt>
                <c:pt idx="37">
                  <c:v>0.57096728766671334</c:v>
                </c:pt>
                <c:pt idx="38">
                  <c:v>0.59805667838946719</c:v>
                </c:pt>
                <c:pt idx="39">
                  <c:v>0.6248415255796943</c:v>
                </c:pt>
                <c:pt idx="40">
                  <c:v>0.65131586197935931</c:v>
                </c:pt>
                <c:pt idx="41">
                  <c:v>0.67747577010432503</c:v>
                </c:pt>
                <c:pt idx="42">
                  <c:v>0.70331903005560625</c:v>
                </c:pt>
                <c:pt idx="43">
                  <c:v>0.72884482659603467</c:v>
                </c:pt>
                <c:pt idx="44">
                  <c:v>0.75405350497157342</c:v>
                </c:pt>
                <c:pt idx="45">
                  <c:v>0.77894636694871355</c:v>
                </c:pt>
                <c:pt idx="46">
                  <c:v>0.80352550013089941</c:v>
                </c:pt>
                <c:pt idx="47">
                  <c:v>0.82779363489237567</c:v>
                </c:pt>
                <c:pt idx="48">
                  <c:v>0.85175402429373726</c:v>
                </c:pt>
                <c:pt idx="49">
                  <c:v>0.87541034317124344</c:v>
                </c:pt>
                <c:pt idx="50">
                  <c:v>0.89876660326207181</c:v>
                </c:pt>
                <c:pt idx="51">
                  <c:v>0.92180597779530382</c:v>
                </c:pt>
                <c:pt idx="52">
                  <c:v>0.94453382615763115</c:v>
                </c:pt>
                <c:pt idx="53">
                  <c:v>0.96695563241215476</c:v>
                </c:pt>
                <c:pt idx="54">
                  <c:v>0.98907696189988736</c:v>
                </c:pt>
                <c:pt idx="55">
                  <c:v>1.0109034251010967</c:v>
                </c:pt>
                <c:pt idx="56">
                  <c:v>1.0324406476024808</c:v>
                </c:pt>
                <c:pt idx="57">
                  <c:v>1.0536942452064229</c:v>
                </c:pt>
                <c:pt idx="58">
                  <c:v>1.0746698033755666</c:v>
                </c:pt>
                <c:pt idx="59">
                  <c:v>1.0953728603358943</c:v>
                </c:pt>
                <c:pt idx="60">
                  <c:v>1.1158088932695902</c:v>
                </c:pt>
                <c:pt idx="61">
                  <c:v>1.1359833071184877</c:v>
                </c:pt>
                <c:pt idx="62">
                  <c:v>1.1559014255940243</c:v>
                </c:pt>
                <c:pt idx="63">
                  <c:v>1.1755684840522043</c:v>
                </c:pt>
                <c:pt idx="64">
                  <c:v>1.1949896239444959</c:v>
                </c:pt>
                <c:pt idx="65">
                  <c:v>1.2141698885996699</c:v>
                </c:pt>
                <c:pt idx="66">
                  <c:v>1.2331142201288527</c:v>
                </c:pt>
                <c:pt idx="67">
                  <c:v>1.2518274572769994</c:v>
                </c:pt>
                <c:pt idx="68">
                  <c:v>1.270314334070803</c:v>
                </c:pt>
                <c:pt idx="69">
                  <c:v>1.2885794791350154</c:v>
                </c:pt>
                <c:pt idx="70">
                  <c:v>1.3066274155685125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Mastersheet!$CW$458:$CW$528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5.1333762967564752E-6</c:v>
                </c:pt>
                <c:pt idx="13">
                  <c:v>4.9196381035307988E-4</c:v>
                </c:pt>
                <c:pt idx="14">
                  <c:v>3.3251225221675781E-3</c:v>
                </c:pt>
                <c:pt idx="15">
                  <c:v>1.0020823985131138E-2</c:v>
                </c:pt>
                <c:pt idx="16">
                  <c:v>2.0930364941663115E-2</c:v>
                </c:pt>
                <c:pt idx="17">
                  <c:v>3.5734844320818665E-2</c:v>
                </c:pt>
                <c:pt idx="18">
                  <c:v>5.3873106959917219E-2</c:v>
                </c:pt>
                <c:pt idx="19">
                  <c:v>7.475096678341768E-2</c:v>
                </c:pt>
                <c:pt idx="20">
                  <c:v>9.7824713531184132E-2</c:v>
                </c:pt>
                <c:pt idx="21">
                  <c:v>0.12262660333614919</c:v>
                </c:pt>
                <c:pt idx="22">
                  <c:v>0.14876606385522304</c:v>
                </c:pt>
                <c:pt idx="23">
                  <c:v>0.17592187408301554</c:v>
                </c:pt>
                <c:pt idx="24">
                  <c:v>0.20383189800187484</c:v>
                </c:pt>
                <c:pt idx="25">
                  <c:v>0.23228304460777516</c:v>
                </c:pt>
                <c:pt idx="26">
                  <c:v>0.26110240757237063</c:v>
                </c:pt>
                <c:pt idx="27">
                  <c:v>0.29014980355225384</c:v>
                </c:pt>
                <c:pt idx="28">
                  <c:v>0.31931163411338437</c:v>
                </c:pt>
                <c:pt idx="29">
                  <c:v>0.34849589626111521</c:v>
                </c:pt>
                <c:pt idx="30">
                  <c:v>0.37762814933240535</c:v>
                </c:pt>
                <c:pt idx="31">
                  <c:v>0.40667097713028566</c:v>
                </c:pt>
                <c:pt idx="32">
                  <c:v>0.43557541478232903</c:v>
                </c:pt>
                <c:pt idx="33">
                  <c:v>0.46430190000860749</c:v>
                </c:pt>
                <c:pt idx="34">
                  <c:v>0.492818610627281</c:v>
                </c:pt>
                <c:pt idx="35">
                  <c:v>0.52110010980335331</c:v>
                </c:pt>
                <c:pt idx="36">
                  <c:v>0.54912623889587031</c:v>
                </c:pt>
                <c:pt idx="37">
                  <c:v>0.57688120993612468</c:v>
                </c:pt>
                <c:pt idx="38">
                  <c:v>0.60435285949139461</c:v>
                </c:pt>
                <c:pt idx="39">
                  <c:v>0.63153203338675656</c:v>
                </c:pt>
                <c:pt idx="40">
                  <c:v>0.65841207786906153</c:v>
                </c:pt>
                <c:pt idx="41">
                  <c:v>0.68498841763511309</c:v>
                </c:pt>
                <c:pt idx="42">
                  <c:v>0.71125820497893866</c:v>
                </c:pt>
                <c:pt idx="43">
                  <c:v>0.73722002735564363</c:v>
                </c:pt>
                <c:pt idx="44">
                  <c:v>0.7628736630801265</c:v>
                </c:pt>
                <c:pt idx="45">
                  <c:v>0.78821987681070849</c:v>
                </c:pt>
                <c:pt idx="46">
                  <c:v>0.81326024801385388</c:v>
                </c:pt>
                <c:pt idx="47">
                  <c:v>0.83799702684763733</c:v>
                </c:pt>
                <c:pt idx="48">
                  <c:v>0.86243301290201468</c:v>
                </c:pt>
                <c:pt idx="49">
                  <c:v>0.88657145304219098</c:v>
                </c:pt>
                <c:pt idx="50">
                  <c:v>0.91041595525733932</c:v>
                </c:pt>
                <c:pt idx="51">
                  <c:v>0.93393860572045406</c:v>
                </c:pt>
                <c:pt idx="52">
                  <c:v>0.95714485230388213</c:v>
                </c:pt>
                <c:pt idx="53">
                  <c:v>0.98004027327939836</c:v>
                </c:pt>
                <c:pt idx="54">
                  <c:v>1.0026305322276907</c:v>
                </c:pt>
                <c:pt idx="55">
                  <c:v>1.0249213405235131</c:v>
                </c:pt>
                <c:pt idx="56">
                  <c:v>1.0469184261862166</c:v>
                </c:pt>
                <c:pt idx="57">
                  <c:v>1.0686275080855361</c:v>
                </c:pt>
                <c:pt idx="58">
                  <c:v>1.0900542746584234</c:v>
                </c:pt>
                <c:pt idx="59">
                  <c:v>1.1112043664290134</c:v>
                </c:pt>
                <c:pt idx="60">
                  <c:v>1.1320833617375803</c:v>
                </c:pt>
                <c:pt idx="61">
                  <c:v>1.152696765178493</c:v>
                </c:pt>
                <c:pt idx="62">
                  <c:v>1.1730499983256564</c:v>
                </c:pt>
                <c:pt idx="63">
                  <c:v>1.1931483923898036</c:v>
                </c:pt>
                <c:pt idx="64">
                  <c:v>1.2129971825066739</c:v>
                </c:pt>
                <c:pt idx="65">
                  <c:v>1.2326015034014237</c:v>
                </c:pt>
                <c:pt idx="66">
                  <c:v>1.2519663862132453</c:v>
                </c:pt>
                <c:pt idx="67">
                  <c:v>1.271096756296896</c:v>
                </c:pt>
                <c:pt idx="68">
                  <c:v>1.2899974318453606</c:v>
                </c:pt>
                <c:pt idx="69">
                  <c:v>1.308673123201167</c:v>
                </c:pt>
                <c:pt idx="70">
                  <c:v>1.3271284327435586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Mastersheet!$CW$26:$CW$96</c:f>
              <c:numCache>
                <c:formatCode>0.000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3.9905142213136902E-6</c:v>
                </c:pt>
                <c:pt idx="13">
                  <c:v>4.1401758370730453E-4</c:v>
                </c:pt>
                <c:pt idx="14">
                  <c:v>2.888349745450219E-3</c:v>
                </c:pt>
                <c:pt idx="15">
                  <c:v>8.8578671065822224E-3</c:v>
                </c:pt>
                <c:pt idx="16">
                  <c:v>1.8708394923638849E-2</c:v>
                </c:pt>
                <c:pt idx="17">
                  <c:v>3.218845987665013E-2</c:v>
                </c:pt>
                <c:pt idx="18">
                  <c:v>4.8800893213349718E-2</c:v>
                </c:pt>
                <c:pt idx="19">
                  <c:v>6.800315190708843E-2</c:v>
                </c:pt>
                <c:pt idx="20">
                  <c:v>8.9290933668887643E-2</c:v>
                </c:pt>
                <c:pt idx="21">
                  <c:v>0.1122259683643896</c:v>
                </c:pt>
                <c:pt idx="22">
                  <c:v>0.13643961234666938</c:v>
                </c:pt>
                <c:pt idx="23">
                  <c:v>0.16162698230572334</c:v>
                </c:pt>
                <c:pt idx="24">
                  <c:v>0.18753816711132981</c:v>
                </c:pt>
                <c:pt idx="25">
                  <c:v>0.21396927325158097</c:v>
                </c:pt>
                <c:pt idx="26">
                  <c:v>0.24075435345937055</c:v>
                </c:pt>
                <c:pt idx="27">
                  <c:v>0.26775851795640054</c:v>
                </c:pt>
                <c:pt idx="28">
                  <c:v>0.29487221394061841</c:v>
                </c:pt>
                <c:pt idx="29">
                  <c:v>0.3220065422471951</c:v>
                </c:pt>
                <c:pt idx="30">
                  <c:v>0.34908945025768162</c:v>
                </c:pt>
                <c:pt idx="31">
                  <c:v>0.37606264638405118</c:v>
                </c:pt>
                <c:pt idx="32">
                  <c:v>0.40287910073128835</c:v>
                </c:pt>
                <c:pt idx="33">
                  <c:v>0.42950101865241219</c:v>
                </c:pt>
                <c:pt idx="34">
                  <c:v>0.45589819465444709</c:v>
                </c:pt>
                <c:pt idx="35">
                  <c:v>0.48204667203863777</c:v>
                </c:pt>
                <c:pt idx="36">
                  <c:v>0.5079276485205636</c:v>
                </c:pt>
                <c:pt idx="37">
                  <c:v>0.53352658012537646</c:v>
                </c:pt>
                <c:pt idx="38">
                  <c:v>0.55883244530132681</c:v>
                </c:pt>
                <c:pt idx="39">
                  <c:v>0.58383713886821265</c:v>
                </c:pt>
                <c:pt idx="40">
                  <c:v>0.6085349715010866</c:v>
                </c:pt>
                <c:pt idx="41">
                  <c:v>0.63292225526872914</c:v>
                </c:pt>
                <c:pt idx="42">
                  <c:v>0.65699695956604143</c:v>
                </c:pt>
                <c:pt idx="43">
                  <c:v>0.68075842481185511</c:v>
                </c:pt>
                <c:pt idx="44">
                  <c:v>0.70420712369624927</c:v>
                </c:pt>
                <c:pt idx="45">
                  <c:v>0.72734446168626254</c:v>
                </c:pt>
                <c:pt idx="46">
                  <c:v>0.75017261003895852</c:v>
                </c:pt>
                <c:pt idx="47">
                  <c:v>0.7726943658069424</c:v>
                </c:pt>
                <c:pt idx="48">
                  <c:v>0.79491303431687466</c:v>
                </c:pt>
                <c:pt idx="49">
                  <c:v>0.8168323304056474</c:v>
                </c:pt>
                <c:pt idx="50">
                  <c:v>0.83845629535077637</c:v>
                </c:pt>
                <c:pt idx="51">
                  <c:v>0.8597892269614823</c:v>
                </c:pt>
                <c:pt idx="52">
                  <c:v>0.88083562072941524</c:v>
                </c:pt>
                <c:pt idx="53">
                  <c:v>0.90160012029169467</c:v>
                </c:pt>
                <c:pt idx="54">
                  <c:v>0.922087475749374</c:v>
                </c:pt>
                <c:pt idx="55">
                  <c:v>0.94230250862362952</c:v>
                </c:pt>
                <c:pt idx="56">
                  <c:v>0.96225008242914833</c:v>
                </c:pt>
                <c:pt idx="57">
                  <c:v>0.9819350780078534</c:v>
                </c:pt>
                <c:pt idx="58">
                  <c:v>1.0013623729016443</c:v>
                </c:pt>
                <c:pt idx="59">
                  <c:v>1.0205368241557962</c:v>
                </c:pt>
                <c:pt idx="60">
                  <c:v>1.0394632540389417</c:v>
                </c:pt>
                <c:pt idx="61">
                  <c:v>1.0581464382443089</c:v>
                </c:pt>
                <c:pt idx="62">
                  <c:v>1.0765910962030636</c:v>
                </c:pt>
                <c:pt idx="63">
                  <c:v>1.0948018831960953</c:v>
                </c:pt>
                <c:pt idx="64">
                  <c:v>1.1127833839973482</c:v>
                </c:pt>
                <c:pt idx="65">
                  <c:v>1.1305401078213444</c:v>
                </c:pt>
                <c:pt idx="66">
                  <c:v>1.1480764843808029</c:v>
                </c:pt>
                <c:pt idx="67">
                  <c:v>1.1653968608886565</c:v>
                </c:pt>
                <c:pt idx="68">
                  <c:v>1.1825054998626736</c:v>
                </c:pt>
                <c:pt idx="69">
                  <c:v>1.1994065776113378</c:v>
                </c:pt>
                <c:pt idx="70">
                  <c:v>1.2161041832970028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94912"/>
        <c:axId val="170709376"/>
      </c:scatterChart>
      <c:valAx>
        <c:axId val="1706949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709376"/>
        <c:crosses val="autoZero"/>
        <c:crossBetween val="midCat"/>
      </c:valAx>
      <c:valAx>
        <c:axId val="1707093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7069491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Mastersheet!$DB$98:$DB$168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7.1628207999999995</c:v>
                </c:pt>
                <c:pt idx="13">
                  <c:v>7.1694291250000006</c:v>
                </c:pt>
                <c:pt idx="14">
                  <c:v>7.1760374500000008</c:v>
                </c:pt>
                <c:pt idx="15">
                  <c:v>7.1826457749999983</c:v>
                </c:pt>
                <c:pt idx="16">
                  <c:v>7.1892540999999985</c:v>
                </c:pt>
                <c:pt idx="17">
                  <c:v>7.1958624250000005</c:v>
                </c:pt>
                <c:pt idx="18">
                  <c:v>7.2024707500000007</c:v>
                </c:pt>
                <c:pt idx="19">
                  <c:v>7.2090790750000009</c:v>
                </c:pt>
                <c:pt idx="20">
                  <c:v>7.215687400000002</c:v>
                </c:pt>
                <c:pt idx="21">
                  <c:v>7.2222957250000022</c:v>
                </c:pt>
                <c:pt idx="22">
                  <c:v>7.2289040500000024</c:v>
                </c:pt>
                <c:pt idx="23">
                  <c:v>7.2355123750000025</c:v>
                </c:pt>
                <c:pt idx="24">
                  <c:v>7.2421207000000019</c:v>
                </c:pt>
                <c:pt idx="25">
                  <c:v>7.2487290250000012</c:v>
                </c:pt>
                <c:pt idx="26">
                  <c:v>7.2553373500000014</c:v>
                </c:pt>
                <c:pt idx="27">
                  <c:v>7.2619456750000015</c:v>
                </c:pt>
                <c:pt idx="28">
                  <c:v>7.2685540000000026</c:v>
                </c:pt>
                <c:pt idx="29">
                  <c:v>7.2751623250000028</c:v>
                </c:pt>
                <c:pt idx="30">
                  <c:v>7.2817706500000021</c:v>
                </c:pt>
                <c:pt idx="31">
                  <c:v>7.2890398075000018</c:v>
                </c:pt>
                <c:pt idx="32">
                  <c:v>7.296875392857145</c:v>
                </c:pt>
                <c:pt idx="33">
                  <c:v>7.3052001659090928</c:v>
                </c:pt>
                <c:pt idx="34">
                  <c:v>7.3139503195652189</c:v>
                </c:pt>
                <c:pt idx="35">
                  <c:v>7.3230726812500011</c:v>
                </c:pt>
                <c:pt idx="36">
                  <c:v>7.3325225860000023</c:v>
                </c:pt>
                <c:pt idx="37">
                  <c:v>7.3422622403846169</c:v>
                </c:pt>
                <c:pt idx="38">
                  <c:v>7.3522594500000027</c:v>
                </c:pt>
                <c:pt idx="39">
                  <c:v>7.3624866196428593</c:v>
                </c:pt>
                <c:pt idx="40">
                  <c:v>7.3729199603448308</c:v>
                </c:pt>
                <c:pt idx="41">
                  <c:v>7.3835388550000012</c:v>
                </c:pt>
                <c:pt idx="42">
                  <c:v>7.3943253467741963</c:v>
                </c:pt>
                <c:pt idx="43">
                  <c:v>7.4052637234375025</c:v>
                </c:pt>
                <c:pt idx="44">
                  <c:v>7.4163401772727315</c:v>
                </c:pt>
                <c:pt idx="45">
                  <c:v>7.4275425250000033</c:v>
                </c:pt>
                <c:pt idx="46">
                  <c:v>7.4388599757142888</c:v>
                </c:pt>
                <c:pt idx="47">
                  <c:v>7.4502829375000026</c:v>
                </c:pt>
                <c:pt idx="48">
                  <c:v>7.4618028554054066</c:v>
                </c:pt>
                <c:pt idx="49">
                  <c:v>7.4734120750000015</c:v>
                </c:pt>
                <c:pt idx="50">
                  <c:v>7.4851037269230787</c:v>
                </c:pt>
                <c:pt idx="51">
                  <c:v>7.4966513512500015</c:v>
                </c:pt>
                <c:pt idx="52">
                  <c:v>7.5080654865853669</c:v>
                </c:pt>
                <c:pt idx="53">
                  <c:v>7.5193556678571438</c:v>
                </c:pt>
                <c:pt idx="54">
                  <c:v>7.5305305430232581</c:v>
                </c:pt>
                <c:pt idx="55">
                  <c:v>7.5415979738636389</c:v>
                </c:pt>
                <c:pt idx="56">
                  <c:v>7.5525651233333351</c:v>
                </c:pt>
                <c:pt idx="57">
                  <c:v>7.5634385315217401</c:v>
                </c:pt>
                <c:pt idx="58">
                  <c:v>7.5742241819148939</c:v>
                </c:pt>
                <c:pt idx="59">
                  <c:v>7.584927559375001</c:v>
                </c:pt>
                <c:pt idx="60">
                  <c:v>7.5955537010204086</c:v>
                </c:pt>
                <c:pt idx="61">
                  <c:v>7.606107241000001</c:v>
                </c:pt>
                <c:pt idx="62">
                  <c:v>7.6165924500000015</c:v>
                </c:pt>
                <c:pt idx="63">
                  <c:v>7.6270132701923092</c:v>
                </c:pt>
                <c:pt idx="64">
                  <c:v>7.637373346226414</c:v>
                </c:pt>
                <c:pt idx="65">
                  <c:v>7.6476760527777792</c:v>
                </c:pt>
                <c:pt idx="66">
                  <c:v>7.6579245190909111</c:v>
                </c:pt>
                <c:pt idx="67">
                  <c:v>7.668121650892858</c:v>
                </c:pt>
                <c:pt idx="68">
                  <c:v>7.6782701500000021</c:v>
                </c:pt>
                <c:pt idx="69">
                  <c:v>7.6883725318965519</c:v>
                </c:pt>
                <c:pt idx="70">
                  <c:v>7.6984311415254227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Mastersheet!$DB$170:$DB$240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7.1099541999999989</c:v>
                </c:pt>
                <c:pt idx="13">
                  <c:v>7.1143597500000002</c:v>
                </c:pt>
                <c:pt idx="14">
                  <c:v>7.1187652999999989</c:v>
                </c:pt>
                <c:pt idx="15">
                  <c:v>7.1231708500000002</c:v>
                </c:pt>
                <c:pt idx="16">
                  <c:v>7.1275763999999997</c:v>
                </c:pt>
                <c:pt idx="17">
                  <c:v>7.1319819499999983</c:v>
                </c:pt>
                <c:pt idx="18">
                  <c:v>7.1363875000000005</c:v>
                </c:pt>
                <c:pt idx="19">
                  <c:v>7.1407930499999992</c:v>
                </c:pt>
                <c:pt idx="20">
                  <c:v>7.1451985999999978</c:v>
                </c:pt>
                <c:pt idx="21">
                  <c:v>7.1496041499999992</c:v>
                </c:pt>
                <c:pt idx="22">
                  <c:v>7.1540096999999996</c:v>
                </c:pt>
                <c:pt idx="23">
                  <c:v>7.15841525</c:v>
                </c:pt>
                <c:pt idx="24">
                  <c:v>7.1628208000000013</c:v>
                </c:pt>
                <c:pt idx="25">
                  <c:v>7.1672263500000009</c:v>
                </c:pt>
                <c:pt idx="26">
                  <c:v>7.1716319000000013</c:v>
                </c:pt>
                <c:pt idx="27">
                  <c:v>7.1760374500000017</c:v>
                </c:pt>
                <c:pt idx="28">
                  <c:v>7.1804430000000004</c:v>
                </c:pt>
                <c:pt idx="29">
                  <c:v>7.184848549999999</c:v>
                </c:pt>
                <c:pt idx="30">
                  <c:v>7.1892541000000003</c:v>
                </c:pt>
                <c:pt idx="31">
                  <c:v>7.1942103437500018</c:v>
                </c:pt>
                <c:pt idx="32">
                  <c:v>7.1996386107142847</c:v>
                </c:pt>
                <c:pt idx="33">
                  <c:v>7.205474534090909</c:v>
                </c:pt>
                <c:pt idx="34">
                  <c:v>7.2116649413043481</c:v>
                </c:pt>
                <c:pt idx="35">
                  <c:v>7.2181655218749992</c:v>
                </c:pt>
                <c:pt idx="36">
                  <c:v>7.2249390550000001</c:v>
                </c:pt>
                <c:pt idx="37">
                  <c:v>7.2319540461538461</c:v>
                </c:pt>
                <c:pt idx="38">
                  <c:v>7.2391836666666656</c:v>
                </c:pt>
                <c:pt idx="39">
                  <c:v>7.2466049205357139</c:v>
                </c:pt>
                <c:pt idx="40">
                  <c:v>7.2541979836206893</c:v>
                </c:pt>
                <c:pt idx="41">
                  <c:v>7.2619456750000007</c:v>
                </c:pt>
                <c:pt idx="42">
                  <c:v>7.2698330306451613</c:v>
                </c:pt>
                <c:pt idx="43">
                  <c:v>7.2778469570312501</c:v>
                </c:pt>
                <c:pt idx="44">
                  <c:v>7.2859759477272714</c:v>
                </c:pt>
                <c:pt idx="45">
                  <c:v>7.2942098499999988</c:v>
                </c:pt>
                <c:pt idx="46">
                  <c:v>7.3025396714285709</c:v>
                </c:pt>
                <c:pt idx="47">
                  <c:v>7.3109574187499984</c:v>
                </c:pt>
                <c:pt idx="48">
                  <c:v>7.3194559628378357</c:v>
                </c:pt>
                <c:pt idx="49">
                  <c:v>7.3280289249999981</c:v>
                </c:pt>
                <c:pt idx="50">
                  <c:v>7.3366705807692298</c:v>
                </c:pt>
                <c:pt idx="51">
                  <c:v>7.3452105699999981</c:v>
                </c:pt>
                <c:pt idx="52">
                  <c:v>7.3536563317073167</c:v>
                </c:pt>
                <c:pt idx="53">
                  <c:v>7.3620145964285708</c:v>
                </c:pt>
                <c:pt idx="54">
                  <c:v>7.3702914686046501</c:v>
                </c:pt>
                <c:pt idx="55">
                  <c:v>7.3784924977272714</c:v>
                </c:pt>
                <c:pt idx="56">
                  <c:v>7.3866227399999991</c:v>
                </c:pt>
                <c:pt idx="57">
                  <c:v>7.3946868119565217</c:v>
                </c:pt>
                <c:pt idx="58">
                  <c:v>7.4026889372340419</c:v>
                </c:pt>
                <c:pt idx="59">
                  <c:v>7.4106329875000014</c:v>
                </c:pt>
                <c:pt idx="60">
                  <c:v>7.4185225183673476</c:v>
                </c:pt>
                <c:pt idx="61">
                  <c:v>7.4263608010000004</c:v>
                </c:pt>
                <c:pt idx="62">
                  <c:v>7.43415085</c:v>
                </c:pt>
                <c:pt idx="63">
                  <c:v>7.4418954480769237</c:v>
                </c:pt>
                <c:pt idx="64">
                  <c:v>7.4495971679245274</c:v>
                </c:pt>
                <c:pt idx="65">
                  <c:v>7.4572583916666657</c:v>
                </c:pt>
                <c:pt idx="66">
                  <c:v>7.4648813281818187</c:v>
                </c:pt>
                <c:pt idx="67">
                  <c:v>7.4724680285714289</c:v>
                </c:pt>
                <c:pt idx="68">
                  <c:v>7.4800204000000008</c:v>
                </c:pt>
                <c:pt idx="69">
                  <c:v>7.4875402181034483</c:v>
                </c:pt>
                <c:pt idx="70">
                  <c:v>7.4950291381355925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Mastersheet!$DB$242:$DB$312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7.1451985999999996</c:v>
                </c:pt>
                <c:pt idx="13">
                  <c:v>7.151072666666666</c:v>
                </c:pt>
                <c:pt idx="14">
                  <c:v>7.1569467333333332</c:v>
                </c:pt>
                <c:pt idx="15">
                  <c:v>7.1628207999999995</c:v>
                </c:pt>
                <c:pt idx="16">
                  <c:v>7.1686948666666659</c:v>
                </c:pt>
                <c:pt idx="17">
                  <c:v>7.1745689333333313</c:v>
                </c:pt>
                <c:pt idx="18">
                  <c:v>7.1804429999999986</c:v>
                </c:pt>
                <c:pt idx="19">
                  <c:v>7.1863170666666667</c:v>
                </c:pt>
                <c:pt idx="20">
                  <c:v>7.1921911333333322</c:v>
                </c:pt>
                <c:pt idx="21">
                  <c:v>7.1980651999999985</c:v>
                </c:pt>
                <c:pt idx="22">
                  <c:v>7.2039392666666666</c:v>
                </c:pt>
                <c:pt idx="23">
                  <c:v>7.2098133333333339</c:v>
                </c:pt>
                <c:pt idx="24">
                  <c:v>7.2156874000000002</c:v>
                </c:pt>
                <c:pt idx="25">
                  <c:v>7.2215614666666657</c:v>
                </c:pt>
                <c:pt idx="26">
                  <c:v>7.227435533333332</c:v>
                </c:pt>
                <c:pt idx="27">
                  <c:v>7.2333095999999992</c:v>
                </c:pt>
                <c:pt idx="28">
                  <c:v>7.2391836666666656</c:v>
                </c:pt>
                <c:pt idx="29">
                  <c:v>7.2450577333333328</c:v>
                </c:pt>
                <c:pt idx="30">
                  <c:v>7.2509318000000009</c:v>
                </c:pt>
                <c:pt idx="31">
                  <c:v>7.2574299862500009</c:v>
                </c:pt>
                <c:pt idx="32">
                  <c:v>7.2644631321428577</c:v>
                </c:pt>
                <c:pt idx="33">
                  <c:v>7.2719582886363634</c:v>
                </c:pt>
                <c:pt idx="34">
                  <c:v>7.2798551934782623</c:v>
                </c:pt>
                <c:pt idx="35">
                  <c:v>7.2881036281249996</c:v>
                </c:pt>
                <c:pt idx="36">
                  <c:v>7.2966614090000004</c:v>
                </c:pt>
                <c:pt idx="37">
                  <c:v>7.3054928423076921</c:v>
                </c:pt>
                <c:pt idx="38">
                  <c:v>7.3145675222222231</c:v>
                </c:pt>
                <c:pt idx="39">
                  <c:v>7.323859386607146</c:v>
                </c:pt>
                <c:pt idx="40">
                  <c:v>7.3333459681034485</c:v>
                </c:pt>
                <c:pt idx="41">
                  <c:v>7.343007795000001</c:v>
                </c:pt>
                <c:pt idx="42">
                  <c:v>7.3528279080645165</c:v>
                </c:pt>
                <c:pt idx="43">
                  <c:v>7.3627914679687505</c:v>
                </c:pt>
                <c:pt idx="44">
                  <c:v>7.37288543409091</c:v>
                </c:pt>
                <c:pt idx="45">
                  <c:v>7.3830983000000012</c:v>
                </c:pt>
                <c:pt idx="46">
                  <c:v>7.3934198742857147</c:v>
                </c:pt>
                <c:pt idx="47">
                  <c:v>7.4038410979166676</c:v>
                </c:pt>
                <c:pt idx="48">
                  <c:v>7.4143538912162166</c:v>
                </c:pt>
                <c:pt idx="49">
                  <c:v>7.4249510250000004</c:v>
                </c:pt>
                <c:pt idx="50">
                  <c:v>7.4356260115384618</c:v>
                </c:pt>
                <c:pt idx="51">
                  <c:v>7.4461527343750005</c:v>
                </c:pt>
                <c:pt idx="52">
                  <c:v>7.4565420420731705</c:v>
                </c:pt>
                <c:pt idx="53">
                  <c:v>7.4668037499999995</c:v>
                </c:pt>
                <c:pt idx="54">
                  <c:v>7.4769467604651165</c:v>
                </c:pt>
                <c:pt idx="55">
                  <c:v>7.4869791664772736</c:v>
                </c:pt>
                <c:pt idx="56">
                  <c:v>7.4969083416666669</c:v>
                </c:pt>
                <c:pt idx="57">
                  <c:v>7.5067410184782624</c:v>
                </c:pt>
                <c:pt idx="58">
                  <c:v>7.51648335638298</c:v>
                </c:pt>
                <c:pt idx="59">
                  <c:v>7.5261410015625012</c:v>
                </c:pt>
                <c:pt idx="60">
                  <c:v>7.5357191392857148</c:v>
                </c:pt>
                <c:pt idx="61">
                  <c:v>7.5452225399999993</c:v>
                </c:pt>
                <c:pt idx="62">
                  <c:v>7.5546556000000002</c:v>
                </c:pt>
                <c:pt idx="63">
                  <c:v>7.5640223774038482</c:v>
                </c:pt>
                <c:pt idx="64">
                  <c:v>7.5733266240566044</c:v>
                </c:pt>
                <c:pt idx="65">
                  <c:v>7.5825718138888885</c:v>
                </c:pt>
                <c:pt idx="66">
                  <c:v>7.5917611681818187</c:v>
                </c:pt>
                <c:pt idx="67">
                  <c:v>7.6008976781250013</c:v>
                </c:pt>
                <c:pt idx="68">
                  <c:v>7.6099841250000013</c:v>
                </c:pt>
                <c:pt idx="69">
                  <c:v>7.6190230982758624</c:v>
                </c:pt>
                <c:pt idx="70">
                  <c:v>7.6280170118644079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Mastersheet!$DB$314:$DB$384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7.1628207999999995</c:v>
                </c:pt>
                <c:pt idx="13">
                  <c:v>7.1694291250000006</c:v>
                </c:pt>
                <c:pt idx="14">
                  <c:v>7.1760374500000008</c:v>
                </c:pt>
                <c:pt idx="15">
                  <c:v>7.1826457749999983</c:v>
                </c:pt>
                <c:pt idx="16">
                  <c:v>7.1892540999999985</c:v>
                </c:pt>
                <c:pt idx="17">
                  <c:v>7.1958624250000005</c:v>
                </c:pt>
                <c:pt idx="18">
                  <c:v>7.2024707500000007</c:v>
                </c:pt>
                <c:pt idx="19">
                  <c:v>7.2090790750000009</c:v>
                </c:pt>
                <c:pt idx="20">
                  <c:v>7.215687400000002</c:v>
                </c:pt>
                <c:pt idx="21">
                  <c:v>7.2222957250000022</c:v>
                </c:pt>
                <c:pt idx="22">
                  <c:v>7.2289040500000024</c:v>
                </c:pt>
                <c:pt idx="23">
                  <c:v>7.2355123750000025</c:v>
                </c:pt>
                <c:pt idx="24">
                  <c:v>7.2421207000000019</c:v>
                </c:pt>
                <c:pt idx="25">
                  <c:v>7.2487290250000012</c:v>
                </c:pt>
                <c:pt idx="26">
                  <c:v>7.2553373500000014</c:v>
                </c:pt>
                <c:pt idx="27">
                  <c:v>7.2619456750000015</c:v>
                </c:pt>
                <c:pt idx="28">
                  <c:v>7.2685540000000026</c:v>
                </c:pt>
                <c:pt idx="29">
                  <c:v>7.2751623250000028</c:v>
                </c:pt>
                <c:pt idx="30">
                  <c:v>7.2817706500000021</c:v>
                </c:pt>
                <c:pt idx="31">
                  <c:v>7.2885992525000018</c:v>
                </c:pt>
                <c:pt idx="32">
                  <c:v>7.295616664285717</c:v>
                </c:pt>
                <c:pt idx="33">
                  <c:v>7.3027971386363646</c:v>
                </c:pt>
                <c:pt idx="34">
                  <c:v>7.310119406521741</c:v>
                </c:pt>
                <c:pt idx="35">
                  <c:v>7.3175657437500004</c:v>
                </c:pt>
                <c:pt idx="36">
                  <c:v>7.3251212619999997</c:v>
                </c:pt>
                <c:pt idx="37">
                  <c:v>7.3327733634615404</c:v>
                </c:pt>
                <c:pt idx="38">
                  <c:v>7.3405113166666673</c:v>
                </c:pt>
                <c:pt idx="39">
                  <c:v>7.3483259232142863</c:v>
                </c:pt>
                <c:pt idx="40">
                  <c:v>7.3562092534482764</c:v>
                </c:pt>
                <c:pt idx="41">
                  <c:v>7.3641544349999997</c:v>
                </c:pt>
                <c:pt idx="42">
                  <c:v>7.3721554822580639</c:v>
                </c:pt>
                <c:pt idx="43">
                  <c:v>7.3802071578124995</c:v>
                </c:pt>
                <c:pt idx="44">
                  <c:v>7.3883048590909093</c:v>
                </c:pt>
                <c:pt idx="45">
                  <c:v>7.3964445250000024</c:v>
                </c:pt>
                <c:pt idx="46">
                  <c:v>7.4046225585714289</c:v>
                </c:pt>
                <c:pt idx="47">
                  <c:v>7.4128357625000012</c:v>
                </c:pt>
                <c:pt idx="48">
                  <c:v>7.421081285135136</c:v>
                </c:pt>
                <c:pt idx="49">
                  <c:v>7.4293565750000008</c:v>
                </c:pt>
                <c:pt idx="50">
                  <c:v>7.4376593423076924</c:v>
                </c:pt>
                <c:pt idx="51">
                  <c:v>7.4457672487499993</c:v>
                </c:pt>
                <c:pt idx="52">
                  <c:v>7.4536945524390239</c:v>
                </c:pt>
                <c:pt idx="53">
                  <c:v>7.4614541535714292</c:v>
                </c:pt>
                <c:pt idx="54">
                  <c:v>7.4690577523255826</c:v>
                </c:pt>
                <c:pt idx="55">
                  <c:v>7.476515985227274</c:v>
                </c:pt>
                <c:pt idx="56">
                  <c:v>7.4838385433333343</c:v>
                </c:pt>
                <c:pt idx="57">
                  <c:v>7.4910342749999996</c:v>
                </c:pt>
                <c:pt idx="58">
                  <c:v>7.4981112755319144</c:v>
                </c:pt>
                <c:pt idx="59">
                  <c:v>7.5050769656249985</c:v>
                </c:pt>
                <c:pt idx="60">
                  <c:v>7.5119381602040791</c:v>
                </c:pt>
                <c:pt idx="61">
                  <c:v>7.5187011289999965</c:v>
                </c:pt>
                <c:pt idx="62">
                  <c:v>7.5253716499999985</c:v>
                </c:pt>
                <c:pt idx="63">
                  <c:v>7.5319550567307685</c:v>
                </c:pt>
                <c:pt idx="64">
                  <c:v>7.5384562801886794</c:v>
                </c:pt>
                <c:pt idx="65">
                  <c:v>7.5448798861111097</c:v>
                </c:pt>
                <c:pt idx="66">
                  <c:v>7.5512301081818185</c:v>
                </c:pt>
                <c:pt idx="67">
                  <c:v>7.5575108776785713</c:v>
                </c:pt>
                <c:pt idx="68">
                  <c:v>7.56372585</c:v>
                </c:pt>
                <c:pt idx="69">
                  <c:v>7.5698784284482761</c:v>
                </c:pt>
                <c:pt idx="70">
                  <c:v>7.5759717855932198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Mastersheet!$DB$386:$DB$456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7.1275764000000006</c:v>
                </c:pt>
                <c:pt idx="13">
                  <c:v>7.132716208333334</c:v>
                </c:pt>
                <c:pt idx="14">
                  <c:v>7.1378560166666665</c:v>
                </c:pt>
                <c:pt idx="15">
                  <c:v>7.1429958249999999</c:v>
                </c:pt>
                <c:pt idx="16">
                  <c:v>7.1481356333333332</c:v>
                </c:pt>
                <c:pt idx="17">
                  <c:v>7.1532754416666684</c:v>
                </c:pt>
                <c:pt idx="18">
                  <c:v>7.1584152500000018</c:v>
                </c:pt>
                <c:pt idx="19">
                  <c:v>7.1635550583333343</c:v>
                </c:pt>
                <c:pt idx="20">
                  <c:v>7.1686948666666677</c:v>
                </c:pt>
                <c:pt idx="21">
                  <c:v>7.173834675000001</c:v>
                </c:pt>
                <c:pt idx="22">
                  <c:v>7.1789744833333344</c:v>
                </c:pt>
                <c:pt idx="23">
                  <c:v>7.1841142916666678</c:v>
                </c:pt>
                <c:pt idx="24">
                  <c:v>7.1892541000000003</c:v>
                </c:pt>
                <c:pt idx="25">
                  <c:v>7.1943939083333337</c:v>
                </c:pt>
                <c:pt idx="26">
                  <c:v>7.1995337166666671</c:v>
                </c:pt>
                <c:pt idx="27">
                  <c:v>7.2046735250000005</c:v>
                </c:pt>
                <c:pt idx="28">
                  <c:v>7.2098133333333339</c:v>
                </c:pt>
                <c:pt idx="29">
                  <c:v>7.2149531416666672</c:v>
                </c:pt>
                <c:pt idx="30">
                  <c:v>7.2200929500000015</c:v>
                </c:pt>
                <c:pt idx="31">
                  <c:v>7.2252694712500007</c:v>
                </c:pt>
                <c:pt idx="32">
                  <c:v>7.2304774607142868</c:v>
                </c:pt>
                <c:pt idx="33">
                  <c:v>7.2357126272727275</c:v>
                </c:pt>
                <c:pt idx="34">
                  <c:v>7.2409714260869569</c:v>
                </c:pt>
                <c:pt idx="35">
                  <c:v>7.2462509031249995</c:v>
                </c:pt>
                <c:pt idx="36">
                  <c:v>7.2515485769999994</c:v>
                </c:pt>
                <c:pt idx="37">
                  <c:v>7.2568623480769237</c:v>
                </c:pt>
                <c:pt idx="38">
                  <c:v>7.2621904277777789</c:v>
                </c:pt>
                <c:pt idx="39">
                  <c:v>7.2675312830357148</c:v>
                </c:pt>
                <c:pt idx="40">
                  <c:v>7.2728835922413788</c:v>
                </c:pt>
                <c:pt idx="41">
                  <c:v>7.2782462099999998</c:v>
                </c:pt>
                <c:pt idx="42">
                  <c:v>7.2836181387096781</c:v>
                </c:pt>
                <c:pt idx="43">
                  <c:v>7.2889985054687507</c:v>
                </c:pt>
                <c:pt idx="44">
                  <c:v>7.2943865431818189</c:v>
                </c:pt>
                <c:pt idx="45">
                  <c:v>7.2997815749999999</c:v>
                </c:pt>
                <c:pt idx="46">
                  <c:v>7.3051830014285715</c:v>
                </c:pt>
                <c:pt idx="47">
                  <c:v>7.3105902895833328</c:v>
                </c:pt>
                <c:pt idx="48">
                  <c:v>7.3160029641891899</c:v>
                </c:pt>
                <c:pt idx="49">
                  <c:v>7.3214206000000006</c:v>
                </c:pt>
                <c:pt idx="50">
                  <c:v>7.3268428153846159</c:v>
                </c:pt>
                <c:pt idx="51">
                  <c:v>7.3321591281250011</c:v>
                </c:pt>
                <c:pt idx="52">
                  <c:v>7.3373772871951211</c:v>
                </c:pt>
                <c:pt idx="53">
                  <c:v>7.3425043035714284</c:v>
                </c:pt>
                <c:pt idx="54">
                  <c:v>7.3475465360465133</c:v>
                </c:pt>
                <c:pt idx="55">
                  <c:v>7.3525097653409102</c:v>
                </c:pt>
                <c:pt idx="56">
                  <c:v>7.3573992583333352</c:v>
                </c:pt>
                <c:pt idx="57">
                  <c:v>7.362219823913045</c:v>
                </c:pt>
                <c:pt idx="58">
                  <c:v>7.3669758617021301</c:v>
                </c:pt>
                <c:pt idx="59">
                  <c:v>7.3716714046875031</c:v>
                </c:pt>
                <c:pt idx="60">
                  <c:v>7.3763101566326537</c:v>
                </c:pt>
                <c:pt idx="61">
                  <c:v>7.3808955250000015</c:v>
                </c:pt>
                <c:pt idx="62">
                  <c:v>7.3854306500000018</c:v>
                </c:pt>
                <c:pt idx="63">
                  <c:v>7.3899184302884633</c:v>
                </c:pt>
                <c:pt idx="64">
                  <c:v>7.3943615457547187</c:v>
                </c:pt>
                <c:pt idx="65">
                  <c:v>7.3987624777777778</c:v>
                </c:pt>
                <c:pt idx="66">
                  <c:v>7.4031235272727294</c:v>
                </c:pt>
                <c:pt idx="67">
                  <c:v>7.4074468308035737</c:v>
                </c:pt>
                <c:pt idx="68">
                  <c:v>7.4117343750000027</c:v>
                </c:pt>
                <c:pt idx="69">
                  <c:v>7.4159880094827608</c:v>
                </c:pt>
                <c:pt idx="70">
                  <c:v>7.4202094584745781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Mastersheet!$DB$458:$DB$528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7.1451985999999996</c:v>
                </c:pt>
                <c:pt idx="13">
                  <c:v>7.151072666666666</c:v>
                </c:pt>
                <c:pt idx="14">
                  <c:v>7.1569467333333332</c:v>
                </c:pt>
                <c:pt idx="15">
                  <c:v>7.1628207999999995</c:v>
                </c:pt>
                <c:pt idx="16">
                  <c:v>7.1686948666666659</c:v>
                </c:pt>
                <c:pt idx="17">
                  <c:v>7.1745689333333313</c:v>
                </c:pt>
                <c:pt idx="18">
                  <c:v>7.1804429999999986</c:v>
                </c:pt>
                <c:pt idx="19">
                  <c:v>7.1863170666666667</c:v>
                </c:pt>
                <c:pt idx="20">
                  <c:v>7.1921911333333322</c:v>
                </c:pt>
                <c:pt idx="21">
                  <c:v>7.1980651999999985</c:v>
                </c:pt>
                <c:pt idx="22">
                  <c:v>7.2039392666666666</c:v>
                </c:pt>
                <c:pt idx="23">
                  <c:v>7.2098133333333339</c:v>
                </c:pt>
                <c:pt idx="24">
                  <c:v>7.2156874000000002</c:v>
                </c:pt>
                <c:pt idx="25">
                  <c:v>7.2215614666666657</c:v>
                </c:pt>
                <c:pt idx="26">
                  <c:v>7.227435533333332</c:v>
                </c:pt>
                <c:pt idx="27">
                  <c:v>7.2333095999999992</c:v>
                </c:pt>
                <c:pt idx="28">
                  <c:v>7.2391836666666656</c:v>
                </c:pt>
                <c:pt idx="29">
                  <c:v>7.2450577333333328</c:v>
                </c:pt>
                <c:pt idx="30">
                  <c:v>7.2509318000000009</c:v>
                </c:pt>
                <c:pt idx="31">
                  <c:v>7.2569894312499992</c:v>
                </c:pt>
                <c:pt idx="32">
                  <c:v>7.2632044035714287</c:v>
                </c:pt>
                <c:pt idx="33">
                  <c:v>7.2695552613636378</c:v>
                </c:pt>
                <c:pt idx="34">
                  <c:v>7.2760242804347834</c:v>
                </c:pt>
                <c:pt idx="35">
                  <c:v>7.2825966906249997</c:v>
                </c:pt>
                <c:pt idx="36">
                  <c:v>7.2892600850000004</c:v>
                </c:pt>
                <c:pt idx="37">
                  <c:v>7.2960039653846174</c:v>
                </c:pt>
                <c:pt idx="38">
                  <c:v>7.3028193888888895</c:v>
                </c:pt>
                <c:pt idx="39">
                  <c:v>7.309698690178573</c:v>
                </c:pt>
                <c:pt idx="40">
                  <c:v>7.3166352612068986</c:v>
                </c:pt>
                <c:pt idx="41">
                  <c:v>7.3236233750000013</c:v>
                </c:pt>
                <c:pt idx="42">
                  <c:v>7.3306580435483895</c:v>
                </c:pt>
                <c:pt idx="43">
                  <c:v>7.3377349023437519</c:v>
                </c:pt>
                <c:pt idx="44">
                  <c:v>7.3448501159090922</c:v>
                </c:pt>
                <c:pt idx="45">
                  <c:v>7.3520003000000012</c:v>
                </c:pt>
                <c:pt idx="46">
                  <c:v>7.3591824571428583</c:v>
                </c:pt>
                <c:pt idx="47">
                  <c:v>7.3663939229166671</c:v>
                </c:pt>
                <c:pt idx="48">
                  <c:v>7.3736323209459469</c:v>
                </c:pt>
                <c:pt idx="49">
                  <c:v>7.3808955249999997</c:v>
                </c:pt>
                <c:pt idx="50">
                  <c:v>7.3881816269230773</c:v>
                </c:pt>
                <c:pt idx="51">
                  <c:v>7.3953237012500015</c:v>
                </c:pt>
                <c:pt idx="52">
                  <c:v>7.4023322865853673</c:v>
                </c:pt>
                <c:pt idx="53">
                  <c:v>7.4092169178571439</c:v>
                </c:pt>
                <c:pt idx="54">
                  <c:v>7.4159862430232568</c:v>
                </c:pt>
                <c:pt idx="55">
                  <c:v>7.4226481238636381</c:v>
                </c:pt>
                <c:pt idx="56">
                  <c:v>7.4292097233333338</c:v>
                </c:pt>
                <c:pt idx="57">
                  <c:v>7.4356775815217393</c:v>
                </c:pt>
                <c:pt idx="58">
                  <c:v>7.4420576819148927</c:v>
                </c:pt>
                <c:pt idx="59">
                  <c:v>7.4483555093750002</c:v>
                </c:pt>
                <c:pt idx="60">
                  <c:v>7.4545761010204084</c:v>
                </c:pt>
                <c:pt idx="61">
                  <c:v>7.4607240910000012</c:v>
                </c:pt>
                <c:pt idx="62">
                  <c:v>7.4668037500000013</c:v>
                </c:pt>
                <c:pt idx="63">
                  <c:v>7.4728190201923095</c:v>
                </c:pt>
                <c:pt idx="64">
                  <c:v>7.4787735462264173</c:v>
                </c:pt>
                <c:pt idx="65">
                  <c:v>7.4846707027777795</c:v>
                </c:pt>
                <c:pt idx="66">
                  <c:v>7.4905136190909118</c:v>
                </c:pt>
                <c:pt idx="67">
                  <c:v>7.4963052008928583</c:v>
                </c:pt>
                <c:pt idx="68">
                  <c:v>7.5020481500000002</c:v>
                </c:pt>
                <c:pt idx="69">
                  <c:v>7.5077449818965523</c:v>
                </c:pt>
                <c:pt idx="70">
                  <c:v>7.5133980415254245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Mastersheet!$DB$26:$DB$96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7.0042209999999994</c:v>
                </c:pt>
                <c:pt idx="13">
                  <c:v>7.0042209999999994</c:v>
                </c:pt>
                <c:pt idx="14">
                  <c:v>7.0042209999999994</c:v>
                </c:pt>
                <c:pt idx="15">
                  <c:v>7.0042209999999994</c:v>
                </c:pt>
                <c:pt idx="16">
                  <c:v>7.0042209999999994</c:v>
                </c:pt>
                <c:pt idx="17">
                  <c:v>7.0042209999999994</c:v>
                </c:pt>
                <c:pt idx="18">
                  <c:v>7.0042209999999976</c:v>
                </c:pt>
                <c:pt idx="19">
                  <c:v>7.0042209999999976</c:v>
                </c:pt>
                <c:pt idx="20">
                  <c:v>7.0042209999999976</c:v>
                </c:pt>
                <c:pt idx="21">
                  <c:v>7.0042209999999976</c:v>
                </c:pt>
                <c:pt idx="22">
                  <c:v>7.0042209999999967</c:v>
                </c:pt>
                <c:pt idx="23">
                  <c:v>7.0042209999999967</c:v>
                </c:pt>
                <c:pt idx="24">
                  <c:v>7.0042209999999967</c:v>
                </c:pt>
                <c:pt idx="25">
                  <c:v>7.0042209999999967</c:v>
                </c:pt>
                <c:pt idx="26">
                  <c:v>7.0042209999999967</c:v>
                </c:pt>
                <c:pt idx="27">
                  <c:v>7.0042209999999967</c:v>
                </c:pt>
                <c:pt idx="28">
                  <c:v>7.0042209999999967</c:v>
                </c:pt>
                <c:pt idx="29">
                  <c:v>7.0042209999999967</c:v>
                </c:pt>
                <c:pt idx="30">
                  <c:v>7.0042209999999967</c:v>
                </c:pt>
                <c:pt idx="31">
                  <c:v>7.0042209999999967</c:v>
                </c:pt>
                <c:pt idx="32">
                  <c:v>7.0042209999999967</c:v>
                </c:pt>
                <c:pt idx="33">
                  <c:v>7.0042209999999967</c:v>
                </c:pt>
                <c:pt idx="34">
                  <c:v>7.0042209999999967</c:v>
                </c:pt>
                <c:pt idx="35">
                  <c:v>7.0042209999999967</c:v>
                </c:pt>
                <c:pt idx="36">
                  <c:v>7.0042209999999976</c:v>
                </c:pt>
                <c:pt idx="37">
                  <c:v>7.0042209999999976</c:v>
                </c:pt>
                <c:pt idx="38">
                  <c:v>7.0042209999999994</c:v>
                </c:pt>
                <c:pt idx="39">
                  <c:v>7.0042209999999994</c:v>
                </c:pt>
                <c:pt idx="40">
                  <c:v>7.0042210000000003</c:v>
                </c:pt>
                <c:pt idx="41">
                  <c:v>7.0042210000000003</c:v>
                </c:pt>
                <c:pt idx="42">
                  <c:v>7.0042210000000029</c:v>
                </c:pt>
                <c:pt idx="43">
                  <c:v>7.0042210000000029</c:v>
                </c:pt>
                <c:pt idx="44">
                  <c:v>7.0042210000000029</c:v>
                </c:pt>
                <c:pt idx="45">
                  <c:v>7.0042210000000047</c:v>
                </c:pt>
                <c:pt idx="46">
                  <c:v>7.0042210000000047</c:v>
                </c:pt>
                <c:pt idx="47">
                  <c:v>7.0042210000000047</c:v>
                </c:pt>
                <c:pt idx="48">
                  <c:v>7.0042210000000047</c:v>
                </c:pt>
                <c:pt idx="49">
                  <c:v>7.0042210000000056</c:v>
                </c:pt>
                <c:pt idx="50">
                  <c:v>7.0042210000000056</c:v>
                </c:pt>
                <c:pt idx="51">
                  <c:v>7.0042210000000056</c:v>
                </c:pt>
                <c:pt idx="52">
                  <c:v>7.0042210000000056</c:v>
                </c:pt>
                <c:pt idx="53">
                  <c:v>7.0042210000000074</c:v>
                </c:pt>
                <c:pt idx="54">
                  <c:v>7.0042210000000074</c:v>
                </c:pt>
                <c:pt idx="55">
                  <c:v>7.0042210000000074</c:v>
                </c:pt>
                <c:pt idx="56">
                  <c:v>7.0042210000000074</c:v>
                </c:pt>
                <c:pt idx="57">
                  <c:v>7.0042210000000074</c:v>
                </c:pt>
                <c:pt idx="58">
                  <c:v>7.0042210000000074</c:v>
                </c:pt>
                <c:pt idx="59">
                  <c:v>7.0042210000000074</c:v>
                </c:pt>
                <c:pt idx="60">
                  <c:v>7.0042210000000074</c:v>
                </c:pt>
                <c:pt idx="61">
                  <c:v>7.0042210000000074</c:v>
                </c:pt>
                <c:pt idx="62">
                  <c:v>7.0042210000000074</c:v>
                </c:pt>
                <c:pt idx="63">
                  <c:v>7.0042210000000082</c:v>
                </c:pt>
                <c:pt idx="64">
                  <c:v>7.0042210000000082</c:v>
                </c:pt>
                <c:pt idx="65">
                  <c:v>7.0042210000000082</c:v>
                </c:pt>
                <c:pt idx="66">
                  <c:v>7.0042210000000082</c:v>
                </c:pt>
                <c:pt idx="67">
                  <c:v>7.0042210000000082</c:v>
                </c:pt>
                <c:pt idx="68">
                  <c:v>7.0042210000000082</c:v>
                </c:pt>
                <c:pt idx="69">
                  <c:v>7.0042210000000082</c:v>
                </c:pt>
                <c:pt idx="70">
                  <c:v>7.0042210000000082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08832"/>
        <c:axId val="170810752"/>
      </c:scatterChart>
      <c:valAx>
        <c:axId val="1708088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10752"/>
        <c:crosses val="autoZero"/>
        <c:crossBetween val="midCat"/>
      </c:valAx>
      <c:valAx>
        <c:axId val="1708107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 corrosion 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0883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Mastersheet!$BQ$98:$BQ$168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1.2925927281481935</c:v>
                </c:pt>
                <c:pt idx="13">
                  <c:v>1.7070310064627674</c:v>
                </c:pt>
                <c:pt idx="14">
                  <c:v>2.0104744755004078</c:v>
                </c:pt>
                <c:pt idx="15">
                  <c:v>2.259418118126638</c:v>
                </c:pt>
                <c:pt idx="16">
                  <c:v>2.4747864842566001</c:v>
                </c:pt>
                <c:pt idx="17">
                  <c:v>2.66698678493074</c:v>
                </c:pt>
                <c:pt idx="18">
                  <c:v>2.8420550548094767</c:v>
                </c:pt>
                <c:pt idx="19">
                  <c:v>3.0038466276403337</c:v>
                </c:pt>
                <c:pt idx="20">
                  <c:v>3.1549938905612436</c:v>
                </c:pt>
                <c:pt idx="21">
                  <c:v>3.2976891648039581</c:v>
                </c:pt>
                <c:pt idx="22">
                  <c:v>3.4332861417613909</c:v>
                </c:pt>
                <c:pt idx="23">
                  <c:v>3.5628254226912</c:v>
                </c:pt>
                <c:pt idx="24">
                  <c:v>3.6871262669205689</c:v>
                </c:pt>
                <c:pt idx="25">
                  <c:v>3.8068465981073181</c:v>
                </c:pt>
                <c:pt idx="26">
                  <c:v>3.9225237009639082</c:v>
                </c:pt>
                <c:pt idx="27">
                  <c:v>4.0346026764064327</c:v>
                </c:pt>
                <c:pt idx="28">
                  <c:v>4.1434568610043874</c:v>
                </c:pt>
                <c:pt idx="29">
                  <c:v>4.2494028121069789</c:v>
                </c:pt>
                <c:pt idx="30">
                  <c:v>4.352711521893835</c:v>
                </c:pt>
                <c:pt idx="31">
                  <c:v>4.4541230036794071</c:v>
                </c:pt>
                <c:pt idx="32">
                  <c:v>4.5537969075129237</c:v>
                </c:pt>
                <c:pt idx="33">
                  <c:v>4.6518741231061913</c:v>
                </c:pt>
                <c:pt idx="34">
                  <c:v>4.7484796438922032</c:v>
                </c:pt>
                <c:pt idx="35">
                  <c:v>4.8437249008585592</c:v>
                </c:pt>
                <c:pt idx="36">
                  <c:v>4.9377096801035991</c:v>
                </c:pt>
                <c:pt idx="37">
                  <c:v>5.0305237104743705</c:v>
                </c:pt>
                <c:pt idx="38">
                  <c:v>5.1222479874212743</c:v>
                </c:pt>
                <c:pt idx="39">
                  <c:v>5.2129558842122119</c:v>
                </c:pt>
                <c:pt idx="40">
                  <c:v>5.3027140904181671</c:v>
                </c:pt>
                <c:pt idx="41">
                  <c:v>5.3918674916872433</c:v>
                </c:pt>
                <c:pt idx="42">
                  <c:v>5.4804535979094959</c:v>
                </c:pt>
                <c:pt idx="43">
                  <c:v>5.5685070632908582</c:v>
                </c:pt>
                <c:pt idx="44">
                  <c:v>5.6560599650853467</c:v>
                </c:pt>
                <c:pt idx="45">
                  <c:v>5.7431420497964911</c:v>
                </c:pt>
                <c:pt idx="46">
                  <c:v>5.8297809511709833</c:v>
                </c:pt>
                <c:pt idx="47">
                  <c:v>5.9160023836814775</c:v>
                </c:pt>
                <c:pt idx="48">
                  <c:v>6.0018303146625414</c:v>
                </c:pt>
                <c:pt idx="49">
                  <c:v>6.0872871178128918</c:v>
                </c:pt>
                <c:pt idx="50">
                  <c:v>6.1723937103936919</c:v>
                </c:pt>
                <c:pt idx="51">
                  <c:v>6.2572255565306838</c:v>
                </c:pt>
                <c:pt idx="52">
                  <c:v>6.3417966989550338</c:v>
                </c:pt>
                <c:pt idx="53">
                  <c:v>6.4261203210318083</c:v>
                </c:pt>
                <c:pt idx="54">
                  <c:v>6.5102088159525495</c:v>
                </c:pt>
                <c:pt idx="55">
                  <c:v>6.5940738490594306</c:v>
                </c:pt>
                <c:pt idx="56">
                  <c:v>6.6777264141113797</c:v>
                </c:pt>
                <c:pt idx="57">
                  <c:v>6.7611768841915323</c:v>
                </c:pt>
                <c:pt idx="58">
                  <c:v>6.8444350578618973</c:v>
                </c:pt>
                <c:pt idx="59">
                  <c:v>6.9275102010919003</c:v>
                </c:pt>
                <c:pt idx="60">
                  <c:v>7.0104110854199329</c:v>
                </c:pt>
                <c:pt idx="61">
                  <c:v>7.0932463283448426</c:v>
                </c:pt>
                <c:pt idx="62">
                  <c:v>7.176019574268782</c:v>
                </c:pt>
                <c:pt idx="63">
                  <c:v>7.2587343149839079</c:v>
                </c:pt>
                <c:pt idx="64">
                  <c:v>7.3413938982876799</c:v>
                </c:pt>
                <c:pt idx="65">
                  <c:v>7.4240015360046447</c:v>
                </c:pt>
                <c:pt idx="66">
                  <c:v>7.5065603114627013</c:v>
                </c:pt>
                <c:pt idx="67">
                  <c:v>7.5890731864670764</c:v>
                </c:pt>
                <c:pt idx="68">
                  <c:v>7.671543007811513</c:v>
                </c:pt>
                <c:pt idx="69">
                  <c:v>7.7539725133623278</c:v>
                </c:pt>
                <c:pt idx="70">
                  <c:v>7.8363643377484493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Mastersheet!$BQ$170:$BQ$240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1.2878731267171399</c:v>
                </c:pt>
                <c:pt idx="13">
                  <c:v>1.7005395216322683</c:v>
                </c:pt>
                <c:pt idx="14">
                  <c:v>2.0025245180895985</c:v>
                </c:pt>
                <c:pt idx="15">
                  <c:v>2.2501416313105964</c:v>
                </c:pt>
                <c:pt idx="16">
                  <c:v>2.4642511284955053</c:v>
                </c:pt>
                <c:pt idx="17">
                  <c:v>2.655229620648297</c:v>
                </c:pt>
                <c:pt idx="18">
                  <c:v>2.8290961660877372</c:v>
                </c:pt>
                <c:pt idx="19">
                  <c:v>2.9896957371589474</c:v>
                </c:pt>
                <c:pt idx="20">
                  <c:v>3.1396539692141294</c:v>
                </c:pt>
                <c:pt idx="21">
                  <c:v>3.2811570425775769</c:v>
                </c:pt>
                <c:pt idx="22">
                  <c:v>3.4155555106529571</c:v>
                </c:pt>
                <c:pt idx="23">
                  <c:v>3.5438876805842607</c:v>
                </c:pt>
                <c:pt idx="24">
                  <c:v>3.6669710969585192</c:v>
                </c:pt>
                <c:pt idx="25">
                  <c:v>3.785462378548659</c:v>
                </c:pt>
                <c:pt idx="26">
                  <c:v>3.8998978024117243</c:v>
                </c:pt>
                <c:pt idx="27">
                  <c:v>4.0107216819195353</c:v>
                </c:pt>
                <c:pt idx="28">
                  <c:v>4.118306732031848</c:v>
                </c:pt>
                <c:pt idx="29">
                  <c:v>4.2229690155144795</c:v>
                </c:pt>
                <c:pt idx="30">
                  <c:v>4.3249791285066044</c:v>
                </c:pt>
                <c:pt idx="31">
                  <c:v>4.4250400667274548</c:v>
                </c:pt>
                <c:pt idx="32">
                  <c:v>4.5233139665072732</c:v>
                </c:pt>
                <c:pt idx="33">
                  <c:v>4.61994381865828</c:v>
                </c:pt>
                <c:pt idx="34">
                  <c:v>4.7150564087996907</c:v>
                </c:pt>
                <c:pt idx="35">
                  <c:v>4.8087647094582522</c:v>
                </c:pt>
                <c:pt idx="36">
                  <c:v>4.9011698427388346</c:v>
                </c:pt>
                <c:pt idx="37">
                  <c:v>4.9923627033209002</c:v>
                </c:pt>
                <c:pt idx="38">
                  <c:v>5.0824253103359727</c:v>
                </c:pt>
                <c:pt idx="39">
                  <c:v>5.1714319410192884</c:v>
                </c:pt>
                <c:pt idx="40">
                  <c:v>5.2594500873312464</c:v>
                </c:pt>
                <c:pt idx="41">
                  <c:v>5.3468229772477578</c:v>
                </c:pt>
                <c:pt idx="42">
                  <c:v>5.4335887483028147</c:v>
                </c:pt>
                <c:pt idx="43">
                  <c:v>5.5197826139504746</c:v>
                </c:pt>
                <c:pt idx="44">
                  <c:v>5.6054371516551846</c:v>
                </c:pt>
                <c:pt idx="45">
                  <c:v>5.6905825568922594</c:v>
                </c:pt>
                <c:pt idx="46">
                  <c:v>5.7752468676823749</c:v>
                </c:pt>
                <c:pt idx="47">
                  <c:v>5.859456163592812</c:v>
                </c:pt>
                <c:pt idx="48">
                  <c:v>5.9432347425555028</c:v>
                </c:pt>
                <c:pt idx="49">
                  <c:v>6.026605278362795</c:v>
                </c:pt>
                <c:pt idx="50">
                  <c:v>6.1095889612886074</c:v>
                </c:pt>
                <c:pt idx="51">
                  <c:v>6.192284225252072</c:v>
                </c:pt>
                <c:pt idx="52">
                  <c:v>6.2747045317154138</c:v>
                </c:pt>
                <c:pt idx="53">
                  <c:v>6.3568625351448844</c:v>
                </c:pt>
                <c:pt idx="54">
                  <c:v>6.4387701462876263</c:v>
                </c:pt>
                <c:pt idx="55">
                  <c:v>6.5204385893686911</c:v>
                </c:pt>
                <c:pt idx="56">
                  <c:v>6.6018784538976814</c:v>
                </c:pt>
                <c:pt idx="57">
                  <c:v>6.6830997416847389</c:v>
                </c:pt>
                <c:pt idx="58">
                  <c:v>6.7641119095886033</c:v>
                </c:pt>
                <c:pt idx="59">
                  <c:v>6.844923908453981</c:v>
                </c:pt>
                <c:pt idx="60">
                  <c:v>6.9255442186391312</c:v>
                </c:pt>
                <c:pt idx="61">
                  <c:v>7.0060799554619848</c:v>
                </c:pt>
                <c:pt idx="62">
                  <c:v>7.0865345116141478</c:v>
                </c:pt>
                <c:pt idx="63">
                  <c:v>7.1669111456663837</c:v>
                </c:pt>
                <c:pt idx="64">
                  <c:v>7.2472129889404471</c:v>
                </c:pt>
                <c:pt idx="65">
                  <c:v>7.3274430519804916</c:v>
                </c:pt>
                <c:pt idx="66">
                  <c:v>7.4076042306473688</c:v>
                </c:pt>
                <c:pt idx="67">
                  <c:v>7.4876993118581057</c:v>
                </c:pt>
                <c:pt idx="68">
                  <c:v>7.5677309789918477</c:v>
                </c:pt>
                <c:pt idx="69">
                  <c:v>7.6477018169827238</c:v>
                </c:pt>
                <c:pt idx="70">
                  <c:v>7.7276143171187321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Mastersheet!$BQ$242:$BQ$312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1.2910180351920977</c:v>
                </c:pt>
                <c:pt idx="13">
                  <c:v>1.7048650400482352</c:v>
                </c:pt>
                <c:pt idx="14">
                  <c:v>2.0078217666839264</c:v>
                </c:pt>
                <c:pt idx="15">
                  <c:v>2.2563226565776753</c:v>
                </c:pt>
                <c:pt idx="16">
                  <c:v>2.47127081357687</c:v>
                </c:pt>
                <c:pt idx="17">
                  <c:v>2.6630632396986189</c:v>
                </c:pt>
                <c:pt idx="18">
                  <c:v>2.837730305585362</c:v>
                </c:pt>
                <c:pt idx="19">
                  <c:v>2.9991238877543558</c:v>
                </c:pt>
                <c:pt idx="20">
                  <c:v>3.149874120295268</c:v>
                </c:pt>
                <c:pt idx="21">
                  <c:v>3.2921712749283989</c:v>
                </c:pt>
                <c:pt idx="22">
                  <c:v>3.4273679955295866</c:v>
                </c:pt>
                <c:pt idx="23">
                  <c:v>3.5565041173553791</c:v>
                </c:pt>
                <c:pt idx="24">
                  <c:v>3.680398327010586</c:v>
                </c:pt>
                <c:pt idx="25">
                  <c:v>3.7997081121587968</c:v>
                </c:pt>
                <c:pt idx="26">
                  <c:v>3.9149704206750608</c:v>
                </c:pt>
                <c:pt idx="27">
                  <c:v>4.0266300900687133</c:v>
                </c:pt>
                <c:pt idx="28">
                  <c:v>4.1350602488602188</c:v>
                </c:pt>
                <c:pt idx="29">
                  <c:v>4.2405772887279811</c:v>
                </c:pt>
                <c:pt idx="30">
                  <c:v>4.3434520690571885</c:v>
                </c:pt>
                <c:pt idx="31">
                  <c:v>4.4444122234945294</c:v>
                </c:pt>
                <c:pt idx="32">
                  <c:v>4.5436182303753609</c:v>
                </c:pt>
                <c:pt idx="33">
                  <c:v>4.641211679021306</c:v>
                </c:pt>
                <c:pt idx="34">
                  <c:v>4.7373181592926725</c:v>
                </c:pt>
                <c:pt idx="35">
                  <c:v>4.8320496148960155</c:v>
                </c:pt>
                <c:pt idx="36">
                  <c:v>4.9255062760164208</c:v>
                </c:pt>
                <c:pt idx="37">
                  <c:v>5.0177782587697592</c:v>
                </c:pt>
                <c:pt idx="38">
                  <c:v>5.108946898419445</c:v>
                </c:pt>
                <c:pt idx="39">
                  <c:v>5.1990858680857386</c:v>
                </c:pt>
                <c:pt idx="40">
                  <c:v>5.2882621232888747</c:v>
                </c:pt>
                <c:pt idx="41">
                  <c:v>5.3768199938505843</c:v>
                </c:pt>
                <c:pt idx="42">
                  <c:v>5.4647971971681581</c:v>
                </c:pt>
                <c:pt idx="43">
                  <c:v>5.5522285721290165</c:v>
                </c:pt>
                <c:pt idx="44">
                  <c:v>5.6391463609674908</c:v>
                </c:pt>
                <c:pt idx="45">
                  <c:v>5.7255804580700511</c:v>
                </c:pt>
                <c:pt idx="46">
                  <c:v>5.8115586301526676</c:v>
                </c:pt>
                <c:pt idx="47">
                  <c:v>5.8971067115856393</c:v>
                </c:pt>
                <c:pt idx="48">
                  <c:v>5.9822487780924458</c:v>
                </c:pt>
                <c:pt idx="49">
                  <c:v>6.0670073015848951</c:v>
                </c:pt>
                <c:pt idx="50">
                  <c:v>6.1514032885037846</c:v>
                </c:pt>
                <c:pt idx="51">
                  <c:v>6.235512017027343</c:v>
                </c:pt>
                <c:pt idx="52">
                  <c:v>6.3193476055469127</c:v>
                </c:pt>
                <c:pt idx="53">
                  <c:v>6.4029233067520845</c:v>
                </c:pt>
                <c:pt idx="54">
                  <c:v>6.486251577476839</c:v>
                </c:pt>
                <c:pt idx="55">
                  <c:v>6.5693441415940086</c:v>
                </c:pt>
                <c:pt idx="56">
                  <c:v>6.6522120467808028</c:v>
                </c:pt>
                <c:pt idx="57">
                  <c:v>6.7348657158650127</c:v>
                </c:pt>
                <c:pt idx="58">
                  <c:v>6.8173149933666348</c:v>
                </c:pt>
                <c:pt idx="59">
                  <c:v>6.8995691877684671</c:v>
                </c:pt>
                <c:pt idx="60">
                  <c:v>6.9816371099811692</c:v>
                </c:pt>
                <c:pt idx="61">
                  <c:v>7.063626995157712</c:v>
                </c:pt>
                <c:pt idx="62">
                  <c:v>7.1455425181035279</c:v>
                </c:pt>
                <c:pt idx="63">
                  <c:v>7.2273871986837337</c:v>
                </c:pt>
                <c:pt idx="64">
                  <c:v>7.3091644106341978</c:v>
                </c:pt>
                <c:pt idx="65">
                  <c:v>7.3908773897587254</c:v>
                </c:pt>
                <c:pt idx="66">
                  <c:v>7.4725292415623183</c:v>
                </c:pt>
                <c:pt idx="67">
                  <c:v>7.5541229483663868</c:v>
                </c:pt>
                <c:pt idx="68">
                  <c:v>7.6356613759471195</c:v>
                </c:pt>
                <c:pt idx="69">
                  <c:v>7.7171472797343785</c:v>
                </c:pt>
                <c:pt idx="70">
                  <c:v>7.7985833106055189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Mastersheet!$BQ$314:$BQ$384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1.2962037878848527</c:v>
                </c:pt>
                <c:pt idx="13">
                  <c:v>1.7118905067442782</c:v>
                </c:pt>
                <c:pt idx="14">
                  <c:v>2.0163037865602029</c:v>
                </c:pt>
                <c:pt idx="15">
                  <c:v>2.2660874779965776</c:v>
                </c:pt>
                <c:pt idx="16">
                  <c:v>2.4822201525163052</c:v>
                </c:pt>
                <c:pt idx="17">
                  <c:v>2.6751353527861363</c:v>
                </c:pt>
                <c:pt idx="18">
                  <c:v>2.8508840759376262</c:v>
                </c:pt>
                <c:pt idx="19">
                  <c:v>3.0133310145291157</c:v>
                </c:pt>
                <c:pt idx="20">
                  <c:v>3.1651148099754054</c:v>
                </c:pt>
                <c:pt idx="21">
                  <c:v>3.3082085887943897</c:v>
                </c:pt>
                <c:pt idx="22">
                  <c:v>3.4440075127376812</c:v>
                </c:pt>
                <c:pt idx="23">
                  <c:v>3.573582540655186</c:v>
                </c:pt>
                <c:pt idx="24">
                  <c:v>3.6977759001711856</c:v>
                </c:pt>
                <c:pt idx="25">
                  <c:v>3.8172633722361073</c:v>
                </c:pt>
                <c:pt idx="26">
                  <c:v>3.9325964457319946</c:v>
                </c:pt>
                <c:pt idx="27">
                  <c:v>4.0442317411670787</c:v>
                </c:pt>
                <c:pt idx="28">
                  <c:v>4.1525520944159098</c:v>
                </c:pt>
                <c:pt idx="29">
                  <c:v>4.2578820101272754</c:v>
                </c:pt>
                <c:pt idx="30">
                  <c:v>4.3604992138534708</c:v>
                </c:pt>
                <c:pt idx="31">
                  <c:v>4.4608427459287618</c:v>
                </c:pt>
                <c:pt idx="32">
                  <c:v>4.5591037343425365</c:v>
                </c:pt>
                <c:pt idx="33">
                  <c:v>4.6554499774044045</c:v>
                </c:pt>
                <c:pt idx="34">
                  <c:v>4.7500296698555582</c:v>
                </c:pt>
                <c:pt idx="35">
                  <c:v>4.8429744037605538</c:v>
                </c:pt>
                <c:pt idx="36">
                  <c:v>4.9344016087214424</c:v>
                </c:pt>
                <c:pt idx="37">
                  <c:v>5.0244165537186776</c:v>
                </c:pt>
                <c:pt idx="38">
                  <c:v>5.1131140026544033</c:v>
                </c:pt>
                <c:pt idx="39">
                  <c:v>5.2005795937311259</c:v>
                </c:pt>
                <c:pt idx="40">
                  <c:v>5.2868909966630131</c:v>
                </c:pt>
                <c:pt idx="41">
                  <c:v>5.3721899788348431</c:v>
                </c:pt>
                <c:pt idx="42">
                  <c:v>5.4565365925654437</c:v>
                </c:pt>
                <c:pt idx="43">
                  <c:v>5.5399858799393007</c:v>
                </c:pt>
                <c:pt idx="44">
                  <c:v>5.6225884234381445</c:v>
                </c:pt>
                <c:pt idx="45">
                  <c:v>5.7043908220992812</c:v>
                </c:pt>
                <c:pt idx="46">
                  <c:v>5.7854361050684195</c:v>
                </c:pt>
                <c:pt idx="47">
                  <c:v>5.8657640922519034</c:v>
                </c:pt>
                <c:pt idx="48">
                  <c:v>5.945411710052074</c:v>
                </c:pt>
                <c:pt idx="49">
                  <c:v>6.0244132687901208</c:v>
                </c:pt>
                <c:pt idx="50">
                  <c:v>6.1028007073078125</c:v>
                </c:pt>
                <c:pt idx="51">
                  <c:v>6.1805184730624534</c:v>
                </c:pt>
                <c:pt idx="52">
                  <c:v>6.2575974465882469</c:v>
                </c:pt>
                <c:pt idx="53">
                  <c:v>6.3340664667740754</c:v>
                </c:pt>
                <c:pt idx="54">
                  <c:v>6.4099525092746097</c:v>
                </c:pt>
                <c:pt idx="55">
                  <c:v>6.4852808456318032</c:v>
                </c:pt>
                <c:pt idx="56">
                  <c:v>6.5600751855788388</c:v>
                </c:pt>
                <c:pt idx="57">
                  <c:v>6.6343578046342087</c:v>
                </c:pt>
                <c:pt idx="58">
                  <c:v>6.7081496587893312</c:v>
                </c:pt>
                <c:pt idx="59">
                  <c:v>6.7814704878388605</c:v>
                </c:pt>
                <c:pt idx="60">
                  <c:v>6.8543389086885682</c:v>
                </c:pt>
                <c:pt idx="61">
                  <c:v>6.9267435029847446</c:v>
                </c:pt>
                <c:pt idx="62">
                  <c:v>6.9987020506037734</c:v>
                </c:pt>
                <c:pt idx="63">
                  <c:v>7.0702313688771197</c:v>
                </c:pt>
                <c:pt idx="64">
                  <c:v>7.1413473815296769</c:v>
                </c:pt>
                <c:pt idx="65">
                  <c:v>7.2120651814975041</c:v>
                </c:pt>
                <c:pt idx="66">
                  <c:v>7.2823990882705463</c:v>
                </c:pt>
                <c:pt idx="67">
                  <c:v>7.3523627003276006</c:v>
                </c:pt>
                <c:pt idx="68">
                  <c:v>7.4219689431628213</c:v>
                </c:pt>
                <c:pt idx="69">
                  <c:v>7.4912301133446073</c:v>
                </c:pt>
                <c:pt idx="70">
                  <c:v>7.5601579189966381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Mastersheet!$BQ$386:$BQ$456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1.2930471006384838</c:v>
                </c:pt>
                <c:pt idx="13">
                  <c:v>1.7075483866609189</c:v>
                </c:pt>
                <c:pt idx="14">
                  <c:v>2.0109857175646302</c:v>
                </c:pt>
                <c:pt idx="15">
                  <c:v>2.2598815903144844</c:v>
                </c:pt>
                <c:pt idx="16">
                  <c:v>2.4751715887497574</c:v>
                </c:pt>
                <c:pt idx="17">
                  <c:v>2.6672687920941645</c:v>
                </c:pt>
                <c:pt idx="18">
                  <c:v>2.8422128442048047</c:v>
                </c:pt>
                <c:pt idx="19">
                  <c:v>3.0038615076925193</c:v>
                </c:pt>
                <c:pt idx="20">
                  <c:v>3.1548489076976796</c:v>
                </c:pt>
                <c:pt idx="21">
                  <c:v>3.29714481307676</c:v>
                </c:pt>
                <c:pt idx="22">
                  <c:v>3.4321422212712447</c:v>
                </c:pt>
                <c:pt idx="23">
                  <c:v>3.5609105122684679</c:v>
                </c:pt>
                <c:pt idx="24">
                  <c:v>3.6842907359069774</c:v>
                </c:pt>
                <c:pt idx="25">
                  <c:v>3.8029577785653461</c:v>
                </c:pt>
                <c:pt idx="26">
                  <c:v>3.9174624396250697</c:v>
                </c:pt>
                <c:pt idx="27">
                  <c:v>4.0282608017527153</c:v>
                </c:pt>
                <c:pt idx="28">
                  <c:v>4.1357352771736435</c:v>
                </c:pt>
                <c:pt idx="29">
                  <c:v>4.2402100342075277</c:v>
                </c:pt>
                <c:pt idx="30">
                  <c:v>4.3419625297477324</c:v>
                </c:pt>
                <c:pt idx="31">
                  <c:v>4.4413744525299377</c:v>
                </c:pt>
                <c:pt idx="32">
                  <c:v>4.5386413079079126</c:v>
                </c:pt>
                <c:pt idx="33">
                  <c:v>4.6339346128498873</c:v>
                </c:pt>
                <c:pt idx="34">
                  <c:v>4.7274057493664214</c:v>
                </c:pt>
                <c:pt idx="35">
                  <c:v>4.8191890633730843</c:v>
                </c:pt>
                <c:pt idx="36">
                  <c:v>4.9094043812620081</c:v>
                </c:pt>
                <c:pt idx="37">
                  <c:v>4.9981590719512106</c:v>
                </c:pt>
                <c:pt idx="38">
                  <c:v>5.0855497504106042</c:v>
                </c:pt>
                <c:pt idx="39">
                  <c:v>5.171663695655826</c:v>
                </c:pt>
                <c:pt idx="40">
                  <c:v>5.2565800393172877</c:v>
                </c:pt>
                <c:pt idx="41">
                  <c:v>5.3404414373542046</c:v>
                </c:pt>
                <c:pt idx="42">
                  <c:v>5.4233091076151219</c:v>
                </c:pt>
                <c:pt idx="43">
                  <c:v>5.5052391425743972</c:v>
                </c:pt>
                <c:pt idx="44">
                  <c:v>5.5862830749654062</c:v>
                </c:pt>
                <c:pt idx="45">
                  <c:v>5.6664883665469832</c:v>
                </c:pt>
                <c:pt idx="46">
                  <c:v>5.7458988323157625</c:v>
                </c:pt>
                <c:pt idx="47">
                  <c:v>5.8245550102211086</c:v>
                </c:pt>
                <c:pt idx="48">
                  <c:v>5.9024944846461462</c:v>
                </c:pt>
                <c:pt idx="49">
                  <c:v>5.9797521704834047</c:v>
                </c:pt>
                <c:pt idx="50">
                  <c:v>6.0563605634773658</c:v>
                </c:pt>
                <c:pt idx="51">
                  <c:v>6.1323117215032577</c:v>
                </c:pt>
                <c:pt idx="52">
                  <c:v>6.2076352751238488</c:v>
                </c:pt>
                <c:pt idx="53">
                  <c:v>6.2823589182150892</c:v>
                </c:pt>
                <c:pt idx="54">
                  <c:v>6.3565085752932218</c:v>
                </c:pt>
                <c:pt idx="55">
                  <c:v>6.4301085509518741</c:v>
                </c:pt>
                <c:pt idx="56">
                  <c:v>6.5031816636767052</c:v>
                </c:pt>
                <c:pt idx="57">
                  <c:v>6.5757493659745689</c:v>
                </c:pt>
                <c:pt idx="58">
                  <c:v>6.6478318524777436</c:v>
                </c:pt>
                <c:pt idx="59">
                  <c:v>6.7194481574515121</c:v>
                </c:pt>
                <c:pt idx="60">
                  <c:v>6.7906162429384205</c:v>
                </c:pt>
                <c:pt idx="61">
                  <c:v>6.8613243556548218</c:v>
                </c:pt>
                <c:pt idx="62">
                  <c:v>6.9315897101147002</c:v>
                </c:pt>
                <c:pt idx="63">
                  <c:v>7.0014285961578899</c:v>
                </c:pt>
                <c:pt idx="64">
                  <c:v>7.0708564446831828</c:v>
                </c:pt>
                <c:pt idx="65">
                  <c:v>7.1398878875862577</c:v>
                </c:pt>
                <c:pt idx="66">
                  <c:v>7.2085368125101423</c:v>
                </c:pt>
                <c:pt idx="67">
                  <c:v>7.2768164129415656</c:v>
                </c:pt>
                <c:pt idx="68">
                  <c:v>7.3447392341241722</c:v>
                </c:pt>
                <c:pt idx="69">
                  <c:v>7.4123172152036512</c:v>
                </c:pt>
                <c:pt idx="70">
                  <c:v>7.4795617279731887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Mastersheet!$BQ$458:$BQ$528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1.294624695777959</c:v>
                </c:pt>
                <c:pt idx="13">
                  <c:v>1.7097183743524664</c:v>
                </c:pt>
                <c:pt idx="14">
                  <c:v>2.0136433862932557</c:v>
                </c:pt>
                <c:pt idx="15">
                  <c:v>2.2629828792512425</c:v>
                </c:pt>
                <c:pt idx="16">
                  <c:v>2.4786939216004855</c:v>
                </c:pt>
                <c:pt idx="17">
                  <c:v>2.6711998197651226</c:v>
                </c:pt>
                <c:pt idx="18">
                  <c:v>2.8465458916105528</c:v>
                </c:pt>
                <c:pt idx="19">
                  <c:v>3.0085933629989006</c:v>
                </c:pt>
                <c:pt idx="20">
                  <c:v>3.1599786159748424</c:v>
                </c:pt>
                <c:pt idx="21">
                  <c:v>3.3026730971922178</c:v>
                </c:pt>
                <c:pt idx="22">
                  <c:v>3.4380708854825586</c:v>
                </c:pt>
                <c:pt idx="23">
                  <c:v>3.5672421496165545</c:v>
                </c:pt>
                <c:pt idx="24">
                  <c:v>3.6910285277581143</c:v>
                </c:pt>
                <c:pt idx="25">
                  <c:v>3.8101053530613758</c:v>
                </c:pt>
                <c:pt idx="26">
                  <c:v>3.9250237691895329</c:v>
                </c:pt>
                <c:pt idx="27">
                  <c:v>4.0362401272927437</c:v>
                </c:pt>
                <c:pt idx="28">
                  <c:v>4.144137051007732</c:v>
                </c:pt>
                <c:pt idx="29">
                  <c:v>4.2490388764242679</c:v>
                </c:pt>
                <c:pt idx="30">
                  <c:v>4.3512231943856463</c:v>
                </c:pt>
                <c:pt idx="31">
                  <c:v>4.4511172498278313</c:v>
                </c:pt>
                <c:pt idx="32">
                  <c:v>4.548912998724389</c:v>
                </c:pt>
                <c:pt idx="33">
                  <c:v>4.644778944161656</c:v>
                </c:pt>
                <c:pt idx="34">
                  <c:v>4.7388638863020214</c:v>
                </c:pt>
                <c:pt idx="35">
                  <c:v>4.831299941597238</c:v>
                </c:pt>
                <c:pt idx="36">
                  <c:v>4.9222049972602901</c:v>
                </c:pt>
                <c:pt idx="37">
                  <c:v>5.0116847243344251</c:v>
                </c:pt>
                <c:pt idx="38">
                  <c:v>5.0998342421753051</c:v>
                </c:pt>
                <c:pt idx="39">
                  <c:v>5.1867395050176537</c:v>
                </c:pt>
                <c:pt idx="40">
                  <c:v>5.2724784650202663</c:v>
                </c:pt>
                <c:pt idx="41">
                  <c:v>5.3571929447472959</c:v>
                </c:pt>
                <c:pt idx="42">
                  <c:v>5.4409432239303044</c:v>
                </c:pt>
                <c:pt idx="43">
                  <c:v>5.5237845501266225</c:v>
                </c:pt>
                <c:pt idx="44">
                  <c:v>5.6057676921756698</c:v>
                </c:pt>
                <c:pt idx="45">
                  <c:v>5.6869394187316944</c:v>
                </c:pt>
                <c:pt idx="46">
                  <c:v>5.7673429138245078</c:v>
                </c:pt>
                <c:pt idx="47">
                  <c:v>5.8470181392194736</c:v>
                </c:pt>
                <c:pt idx="48">
                  <c:v>5.9260021516135284</c:v>
                </c:pt>
                <c:pt idx="49">
                  <c:v>6.004329381313255</c:v>
                </c:pt>
                <c:pt idx="50">
                  <c:v>6.0820318779208664</c:v>
                </c:pt>
                <c:pt idx="51">
                  <c:v>6.1590777905903629</c:v>
                </c:pt>
                <c:pt idx="52">
                  <c:v>6.2354972311338397</c:v>
                </c:pt>
                <c:pt idx="53">
                  <c:v>6.3113183326205951</c:v>
                </c:pt>
                <c:pt idx="54">
                  <c:v>6.386567421242515</c:v>
                </c:pt>
                <c:pt idx="55">
                  <c:v>6.4612691697088493</c:v>
                </c:pt>
                <c:pt idx="56">
                  <c:v>6.5354467345237772</c:v>
                </c:pt>
                <c:pt idx="57">
                  <c:v>6.6091218791545172</c:v>
                </c:pt>
                <c:pt idx="58">
                  <c:v>6.6823150848107957</c:v>
                </c:pt>
                <c:pt idx="59">
                  <c:v>6.7550456503138809</c:v>
                </c:pt>
                <c:pt idx="60">
                  <c:v>6.8273317823309387</c:v>
                </c:pt>
                <c:pt idx="61">
                  <c:v>6.8991617957309952</c:v>
                </c:pt>
                <c:pt idx="62">
                  <c:v>6.9705531125166988</c:v>
                </c:pt>
                <c:pt idx="63">
                  <c:v>7.0415222153512396</c:v>
                </c:pt>
                <c:pt idx="64">
                  <c:v>7.1120847145705053</c:v>
                </c:pt>
                <c:pt idx="65">
                  <c:v>7.1822554092679605</c:v>
                </c:pt>
                <c:pt idx="66">
                  <c:v>7.2520483430752973</c:v>
                </c:pt>
                <c:pt idx="67">
                  <c:v>7.3214768551864173</c:v>
                </c:pt>
                <c:pt idx="68">
                  <c:v>7.3905536271071313</c:v>
                </c:pt>
                <c:pt idx="69">
                  <c:v>7.4592907255562935</c:v>
                </c:pt>
                <c:pt idx="70">
                  <c:v>7.5276996418952766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Mastersheet!$BQ$26:$BQ$96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1.2104999004991621</c:v>
                </c:pt>
                <c:pt idx="13">
                  <c:v>1.4676984290313457</c:v>
                </c:pt>
                <c:pt idx="14">
                  <c:v>1.6427892544296476</c:v>
                </c:pt>
                <c:pt idx="15">
                  <c:v>1.7795446969411557</c:v>
                </c:pt>
                <c:pt idx="16">
                  <c:v>1.8934127234665901</c:v>
                </c:pt>
                <c:pt idx="17">
                  <c:v>1.9918375928504581</c:v>
                </c:pt>
                <c:pt idx="18">
                  <c:v>2.0790357595207114</c:v>
                </c:pt>
                <c:pt idx="19">
                  <c:v>2.1576498725977422</c:v>
                </c:pt>
                <c:pt idx="20">
                  <c:v>2.2294562216458322</c:v>
                </c:pt>
                <c:pt idx="21">
                  <c:v>2.2957117787402903</c:v>
                </c:pt>
                <c:pt idx="22">
                  <c:v>2.3573418544159312</c:v>
                </c:pt>
                <c:pt idx="23">
                  <c:v>2.4150492740286005</c:v>
                </c:pt>
                <c:pt idx="24">
                  <c:v>2.4693816354644813</c:v>
                </c:pt>
                <c:pt idx="25">
                  <c:v>2.5207746955536829</c:v>
                </c:pt>
                <c:pt idx="26">
                  <c:v>2.5695814390638536</c:v>
                </c:pt>
                <c:pt idx="27">
                  <c:v>2.6160921839857525</c:v>
                </c:pt>
                <c:pt idx="28">
                  <c:v>2.660548868437473</c:v>
                </c:pt>
                <c:pt idx="29">
                  <c:v>2.7031554424369926</c:v>
                </c:pt>
                <c:pt idx="30">
                  <c:v>2.7440855815312242</c:v>
                </c:pt>
                <c:pt idx="31">
                  <c:v>2.7834885155929951</c:v>
                </c:pt>
                <c:pt idx="32">
                  <c:v>2.8214935035576816</c:v>
                </c:pt>
                <c:pt idx="33">
                  <c:v>2.8582133174809758</c:v>
                </c:pt>
                <c:pt idx="34">
                  <c:v>2.8937469898470467</c:v>
                </c:pt>
                <c:pt idx="35">
                  <c:v>2.9281820048588449</c:v>
                </c:pt>
                <c:pt idx="36">
                  <c:v>2.9615960644910864</c:v>
                </c:pt>
                <c:pt idx="37">
                  <c:v>2.9940585253708436</c:v>
                </c:pt>
                <c:pt idx="38">
                  <c:v>3.0256315780206307</c:v>
                </c:pt>
                <c:pt idx="39">
                  <c:v>3.0563712224019888</c:v>
                </c:pt>
                <c:pt idx="40">
                  <c:v>3.0863280808983888</c:v>
                </c:pt>
                <c:pt idx="41">
                  <c:v>3.1155480804475562</c:v>
                </c:pt>
                <c:pt idx="42">
                  <c:v>3.1440730285054532</c:v>
                </c:pt>
                <c:pt idx="43">
                  <c:v>3.1719411022287218</c:v>
                </c:pt>
                <c:pt idx="44">
                  <c:v>3.1991872662317755</c:v>
                </c:pt>
                <c:pt idx="45">
                  <c:v>3.2258436311779826</c:v>
                </c:pt>
                <c:pt idx="46">
                  <c:v>3.2519397630642484</c:v>
                </c:pt>
                <c:pt idx="47">
                  <c:v>3.2775029511826483</c:v>
                </c:pt>
                <c:pt idx="48">
                  <c:v>3.3025584412658699</c:v>
                </c:pt>
                <c:pt idx="49">
                  <c:v>3.3271296391516985</c:v>
                </c:pt>
                <c:pt idx="50">
                  <c:v>3.3512382893663579</c:v>
                </c:pt>
                <c:pt idx="51">
                  <c:v>3.3749046322746556</c:v>
                </c:pt>
                <c:pt idx="52">
                  <c:v>3.3981475428369734</c:v>
                </c:pt>
                <c:pt idx="53">
                  <c:v>3.4209846535188815</c:v>
                </c:pt>
                <c:pt idx="54">
                  <c:v>3.4434324634948266</c:v>
                </c:pt>
                <c:pt idx="55">
                  <c:v>3.4655064359554753</c:v>
                </c:pt>
                <c:pt idx="56">
                  <c:v>3.4872210850536134</c:v>
                </c:pt>
                <c:pt idx="57">
                  <c:v>3.5085900537962451</c:v>
                </c:pt>
                <c:pt idx="58">
                  <c:v>3.5296261840007195</c:v>
                </c:pt>
                <c:pt idx="59">
                  <c:v>3.5503415792739816</c:v>
                </c:pt>
                <c:pt idx="60">
                  <c:v>3.5707476618407727</c:v>
                </c:pt>
                <c:pt idx="61">
                  <c:v>3.5908552239339921</c:v>
                </c:pt>
                <c:pt idx="62">
                  <c:v>3.6106744743652905</c:v>
                </c:pt>
                <c:pt idx="63">
                  <c:v>3.6302150808130085</c:v>
                </c:pt>
                <c:pt idx="64">
                  <c:v>3.6494862082955781</c:v>
                </c:pt>
                <c:pt idx="65">
                  <c:v>3.6684965542395718</c:v>
                </c:pt>
                <c:pt idx="66">
                  <c:v>3.6872543805009173</c:v>
                </c:pt>
                <c:pt idx="67">
                  <c:v>3.705767542654272</c:v>
                </c:pt>
                <c:pt idx="68">
                  <c:v>3.7240435168279928</c:v>
                </c:pt>
                <c:pt idx="69">
                  <c:v>3.7420894243295644</c:v>
                </c:pt>
                <c:pt idx="70">
                  <c:v>3.7599120542782059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918656"/>
        <c:axId val="170920576"/>
      </c:scatterChart>
      <c:valAx>
        <c:axId val="17091865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920576"/>
        <c:crosses val="autoZero"/>
        <c:crossBetween val="midCat"/>
      </c:valAx>
      <c:valAx>
        <c:axId val="1709205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carbonation depth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918656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Mastersheet!$BY$98:$BY$168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0.51154527999999999</c:v>
                </c:pt>
                <c:pt idx="13">
                  <c:v>0.51201722500000002</c:v>
                </c:pt>
                <c:pt idx="14">
                  <c:v>0.51248917000000005</c:v>
                </c:pt>
                <c:pt idx="15">
                  <c:v>0.51296111499999986</c:v>
                </c:pt>
                <c:pt idx="16">
                  <c:v>0.51343305999999989</c:v>
                </c:pt>
                <c:pt idx="17">
                  <c:v>0.51390500500000003</c:v>
                </c:pt>
                <c:pt idx="18">
                  <c:v>0.51437695000000005</c:v>
                </c:pt>
                <c:pt idx="19">
                  <c:v>0.51484889500000008</c:v>
                </c:pt>
                <c:pt idx="20">
                  <c:v>0.51532084000000011</c:v>
                </c:pt>
                <c:pt idx="21">
                  <c:v>0.51579278500000014</c:v>
                </c:pt>
                <c:pt idx="22">
                  <c:v>0.51626473000000017</c:v>
                </c:pt>
                <c:pt idx="23">
                  <c:v>0.5167366750000002</c:v>
                </c:pt>
                <c:pt idx="24">
                  <c:v>0.51720862000000012</c:v>
                </c:pt>
                <c:pt idx="25">
                  <c:v>0.51768056500000004</c:v>
                </c:pt>
                <c:pt idx="26">
                  <c:v>0.51815251000000007</c:v>
                </c:pt>
                <c:pt idx="27">
                  <c:v>0.5186244550000001</c:v>
                </c:pt>
                <c:pt idx="28">
                  <c:v>0.51909640000000012</c:v>
                </c:pt>
                <c:pt idx="29">
                  <c:v>0.51956834500000015</c:v>
                </c:pt>
                <c:pt idx="30">
                  <c:v>0.52004029000000007</c:v>
                </c:pt>
                <c:pt idx="31">
                  <c:v>0.52055942950000011</c:v>
                </c:pt>
                <c:pt idx="32">
                  <c:v>0.52111902142857158</c:v>
                </c:pt>
                <c:pt idx="33">
                  <c:v>0.52171354954545468</c:v>
                </c:pt>
                <c:pt idx="34">
                  <c:v>0.52233845695652181</c:v>
                </c:pt>
                <c:pt idx="35">
                  <c:v>0.52298994625000006</c:v>
                </c:pt>
                <c:pt idx="36">
                  <c:v>0.5236648276000001</c:v>
                </c:pt>
                <c:pt idx="37">
                  <c:v>0.52436040192307709</c:v>
                </c:pt>
                <c:pt idx="38">
                  <c:v>0.52507437000000012</c:v>
                </c:pt>
                <c:pt idx="39">
                  <c:v>0.52580476107142871</c:v>
                </c:pt>
                <c:pt idx="40">
                  <c:v>0.52654987620689675</c:v>
                </c:pt>
                <c:pt idx="41">
                  <c:v>0.52730824300000001</c:v>
                </c:pt>
                <c:pt idx="42">
                  <c:v>0.5280785790322583</c:v>
                </c:pt>
                <c:pt idx="43">
                  <c:v>0.52885976218750019</c:v>
                </c:pt>
                <c:pt idx="44">
                  <c:v>0.52965080636363659</c:v>
                </c:pt>
                <c:pt idx="45">
                  <c:v>0.53045084147058841</c:v>
                </c:pt>
                <c:pt idx="46">
                  <c:v>0.53125909685714301</c:v>
                </c:pt>
                <c:pt idx="47">
                  <c:v>0.53207488750000009</c:v>
                </c:pt>
                <c:pt idx="48">
                  <c:v>0.53289760243243256</c:v>
                </c:pt>
                <c:pt idx="49">
                  <c:v>0.53372669500000014</c:v>
                </c:pt>
                <c:pt idx="50">
                  <c:v>0.53456167461538473</c:v>
                </c:pt>
                <c:pt idx="51">
                  <c:v>0.53538636825000008</c:v>
                </c:pt>
                <c:pt idx="52">
                  <c:v>0.53620152853658543</c:v>
                </c:pt>
                <c:pt idx="53">
                  <c:v>0.53700783642857153</c:v>
                </c:pt>
                <c:pt idx="54">
                  <c:v>0.53780590953488383</c:v>
                </c:pt>
                <c:pt idx="55">
                  <c:v>0.53859630931818192</c:v>
                </c:pt>
                <c:pt idx="56">
                  <c:v>0.53937954733333349</c:v>
                </c:pt>
                <c:pt idx="57">
                  <c:v>0.54015609065217396</c:v>
                </c:pt>
                <c:pt idx="58">
                  <c:v>0.54092636659574467</c:v>
                </c:pt>
                <c:pt idx="59">
                  <c:v>0.54169076687500006</c:v>
                </c:pt>
                <c:pt idx="60">
                  <c:v>0.54244965122448985</c:v>
                </c:pt>
                <c:pt idx="61">
                  <c:v>0.54320335060000002</c:v>
                </c:pt>
                <c:pt idx="62">
                  <c:v>0.54395217000000007</c:v>
                </c:pt>
                <c:pt idx="63">
                  <c:v>0.54469639096153855</c:v>
                </c:pt>
                <c:pt idx="64">
                  <c:v>0.54543627377358483</c:v>
                </c:pt>
                <c:pt idx="65">
                  <c:v>0.54617205944444458</c:v>
                </c:pt>
                <c:pt idx="66">
                  <c:v>0.54690397145454561</c:v>
                </c:pt>
                <c:pt idx="67">
                  <c:v>0.54763221732142864</c:v>
                </c:pt>
                <c:pt idx="68">
                  <c:v>0.54835699000000016</c:v>
                </c:pt>
                <c:pt idx="69">
                  <c:v>0.54907846913793101</c:v>
                </c:pt>
                <c:pt idx="70">
                  <c:v>0.54979682220338977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Mastersheet!$BY$170:$BY$240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0.50776971999999987</c:v>
                </c:pt>
                <c:pt idx="13">
                  <c:v>0.50808434999999996</c:v>
                </c:pt>
                <c:pt idx="14">
                  <c:v>0.50839897999999994</c:v>
                </c:pt>
                <c:pt idx="15">
                  <c:v>0.50871360999999993</c:v>
                </c:pt>
                <c:pt idx="16">
                  <c:v>0.50902823999999991</c:v>
                </c:pt>
                <c:pt idx="17">
                  <c:v>0.50934286999999989</c:v>
                </c:pt>
                <c:pt idx="18">
                  <c:v>0.50965749999999999</c:v>
                </c:pt>
                <c:pt idx="19">
                  <c:v>0.50997212999999986</c:v>
                </c:pt>
                <c:pt idx="20">
                  <c:v>0.51028675999999984</c:v>
                </c:pt>
                <c:pt idx="21">
                  <c:v>0.51060138999999993</c:v>
                </c:pt>
                <c:pt idx="22">
                  <c:v>0.51091601999999992</c:v>
                </c:pt>
                <c:pt idx="23">
                  <c:v>0.51123065000000001</c:v>
                </c:pt>
                <c:pt idx="24">
                  <c:v>0.5115452800000001</c:v>
                </c:pt>
                <c:pt idx="25">
                  <c:v>0.51185990999999997</c:v>
                </c:pt>
                <c:pt idx="26">
                  <c:v>0.51217454000000007</c:v>
                </c:pt>
                <c:pt idx="27">
                  <c:v>0.51248917000000016</c:v>
                </c:pt>
                <c:pt idx="28">
                  <c:v>0.51280380000000003</c:v>
                </c:pt>
                <c:pt idx="29">
                  <c:v>0.5131184299999999</c:v>
                </c:pt>
                <c:pt idx="30">
                  <c:v>0.51343306</c:v>
                </c:pt>
                <c:pt idx="31">
                  <c:v>0.5137870187500001</c:v>
                </c:pt>
                <c:pt idx="32">
                  <c:v>0.51417468785714271</c:v>
                </c:pt>
                <c:pt idx="33">
                  <c:v>0.51459147045454545</c:v>
                </c:pt>
                <c:pt idx="34">
                  <c:v>0.51503356913043485</c:v>
                </c:pt>
                <c:pt idx="35">
                  <c:v>0.51549781937499994</c:v>
                </c:pt>
                <c:pt idx="36">
                  <c:v>0.51598156299999998</c:v>
                </c:pt>
                <c:pt idx="37">
                  <c:v>0.51648255076923077</c:v>
                </c:pt>
                <c:pt idx="38">
                  <c:v>0.51699886666666661</c:v>
                </c:pt>
                <c:pt idx="39">
                  <c:v>0.51752886839285706</c:v>
                </c:pt>
                <c:pt idx="40">
                  <c:v>0.51807114017241374</c:v>
                </c:pt>
                <c:pt idx="41">
                  <c:v>0.51862445499999998</c:v>
                </c:pt>
                <c:pt idx="42">
                  <c:v>0.51918774419354841</c:v>
                </c:pt>
                <c:pt idx="43">
                  <c:v>0.51976007265625002</c:v>
                </c:pt>
                <c:pt idx="44">
                  <c:v>0.52034061863636349</c:v>
                </c:pt>
                <c:pt idx="45">
                  <c:v>0.52092865705882341</c:v>
                </c:pt>
                <c:pt idx="46">
                  <c:v>0.52152354571428561</c:v>
                </c:pt>
                <c:pt idx="47">
                  <c:v>0.52212471374999991</c:v>
                </c:pt>
                <c:pt idx="48">
                  <c:v>0.52273165202702687</c:v>
                </c:pt>
                <c:pt idx="49">
                  <c:v>0.52334390499999983</c:v>
                </c:pt>
                <c:pt idx="50">
                  <c:v>0.52396106384615382</c:v>
                </c:pt>
                <c:pt idx="51">
                  <c:v>0.52457096199999986</c:v>
                </c:pt>
                <c:pt idx="52">
                  <c:v>0.52517413073170727</c:v>
                </c:pt>
                <c:pt idx="53">
                  <c:v>0.52577105071428565</c:v>
                </c:pt>
                <c:pt idx="54">
                  <c:v>0.5263621579069766</c:v>
                </c:pt>
                <c:pt idx="55">
                  <c:v>0.52694784863636357</c:v>
                </c:pt>
                <c:pt idx="56">
                  <c:v>0.52752848399999996</c:v>
                </c:pt>
                <c:pt idx="57">
                  <c:v>0.52810439369565221</c:v>
                </c:pt>
                <c:pt idx="58">
                  <c:v>0.52867587936170213</c:v>
                </c:pt>
                <c:pt idx="59">
                  <c:v>0.52924321750000003</c:v>
                </c:pt>
                <c:pt idx="60">
                  <c:v>0.52980666204081639</c:v>
                </c:pt>
                <c:pt idx="61">
                  <c:v>0.53036644659999999</c:v>
                </c:pt>
                <c:pt idx="62">
                  <c:v>0.53092278647058821</c:v>
                </c:pt>
                <c:pt idx="63">
                  <c:v>0.53147588038461535</c:v>
                </c:pt>
                <c:pt idx="64">
                  <c:v>0.53202591207547156</c:v>
                </c:pt>
                <c:pt idx="65">
                  <c:v>0.53257305166666657</c:v>
                </c:pt>
                <c:pt idx="66">
                  <c:v>0.53311745690909096</c:v>
                </c:pt>
                <c:pt idx="67">
                  <c:v>0.53365927428571425</c:v>
                </c:pt>
                <c:pt idx="68">
                  <c:v>0.53419864000000006</c:v>
                </c:pt>
                <c:pt idx="69">
                  <c:v>0.53473568086206891</c:v>
                </c:pt>
                <c:pt idx="70">
                  <c:v>0.53527051508474566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Mastersheet!$BY$242:$BY$312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0.51028675999999995</c:v>
                </c:pt>
                <c:pt idx="13">
                  <c:v>0.51070626666666663</c:v>
                </c:pt>
                <c:pt idx="14">
                  <c:v>0.51112577333333331</c:v>
                </c:pt>
                <c:pt idx="15">
                  <c:v>0.51154527999999999</c:v>
                </c:pt>
                <c:pt idx="16">
                  <c:v>0.51196478666666656</c:v>
                </c:pt>
                <c:pt idx="17">
                  <c:v>0.51238429333333313</c:v>
                </c:pt>
                <c:pt idx="18">
                  <c:v>0.51280379999999992</c:v>
                </c:pt>
                <c:pt idx="19">
                  <c:v>0.5132233066666666</c:v>
                </c:pt>
                <c:pt idx="20">
                  <c:v>0.51364281333333328</c:v>
                </c:pt>
                <c:pt idx="21">
                  <c:v>0.51406231999999985</c:v>
                </c:pt>
                <c:pt idx="22">
                  <c:v>0.51448182666666664</c:v>
                </c:pt>
                <c:pt idx="23">
                  <c:v>0.51490133333333332</c:v>
                </c:pt>
                <c:pt idx="24">
                  <c:v>0.51532084</c:v>
                </c:pt>
                <c:pt idx="25">
                  <c:v>0.51574034666666657</c:v>
                </c:pt>
                <c:pt idx="26">
                  <c:v>0.51615985333333314</c:v>
                </c:pt>
                <c:pt idx="27">
                  <c:v>0.51657935999999993</c:v>
                </c:pt>
                <c:pt idx="28">
                  <c:v>0.51699886666666661</c:v>
                </c:pt>
                <c:pt idx="29">
                  <c:v>0.51741837333333329</c:v>
                </c:pt>
                <c:pt idx="30">
                  <c:v>0.51783788000000008</c:v>
                </c:pt>
                <c:pt idx="31">
                  <c:v>0.51830195925</c:v>
                </c:pt>
                <c:pt idx="32">
                  <c:v>0.51880424357142862</c:v>
                </c:pt>
                <c:pt idx="33">
                  <c:v>0.5193395231818182</c:v>
                </c:pt>
                <c:pt idx="34">
                  <c:v>0.51990349434782612</c:v>
                </c:pt>
                <c:pt idx="35">
                  <c:v>0.52049257062499987</c:v>
                </c:pt>
                <c:pt idx="36">
                  <c:v>0.52110373939999999</c:v>
                </c:pt>
                <c:pt idx="37">
                  <c:v>0.52173445153846143</c:v>
                </c:pt>
                <c:pt idx="38">
                  <c:v>0.52238253555555558</c:v>
                </c:pt>
                <c:pt idx="39">
                  <c:v>0.5230461301785716</c:v>
                </c:pt>
                <c:pt idx="40">
                  <c:v>0.52372363086206897</c:v>
                </c:pt>
                <c:pt idx="41">
                  <c:v>0.52441364700000004</c:v>
                </c:pt>
                <c:pt idx="42">
                  <c:v>0.52511496741935482</c:v>
                </c:pt>
                <c:pt idx="43">
                  <c:v>0.5258265323437501</c:v>
                </c:pt>
                <c:pt idx="44">
                  <c:v>0.52654741045454545</c:v>
                </c:pt>
                <c:pt idx="45">
                  <c:v>0.52727678</c:v>
                </c:pt>
                <c:pt idx="46">
                  <c:v>0.52801391314285717</c:v>
                </c:pt>
                <c:pt idx="47">
                  <c:v>0.52875816291666666</c:v>
                </c:pt>
                <c:pt idx="48">
                  <c:v>0.52950895229729733</c:v>
                </c:pt>
                <c:pt idx="49">
                  <c:v>0.530265765</c:v>
                </c:pt>
                <c:pt idx="50">
                  <c:v>0.53102813769230772</c:v>
                </c:pt>
                <c:pt idx="51">
                  <c:v>0.53177992187500001</c:v>
                </c:pt>
                <c:pt idx="52">
                  <c:v>0.53252189231707314</c:v>
                </c:pt>
                <c:pt idx="53">
                  <c:v>0.53325475</c:v>
                </c:pt>
                <c:pt idx="54">
                  <c:v>0.53397913069767433</c:v>
                </c:pt>
                <c:pt idx="55">
                  <c:v>0.53469561238636365</c:v>
                </c:pt>
                <c:pt idx="56">
                  <c:v>0.53540472166666664</c:v>
                </c:pt>
                <c:pt idx="57">
                  <c:v>0.53610693934782616</c:v>
                </c:pt>
                <c:pt idx="58">
                  <c:v>0.53680270531914898</c:v>
                </c:pt>
                <c:pt idx="59">
                  <c:v>0.53749242281250009</c:v>
                </c:pt>
                <c:pt idx="60">
                  <c:v>0.53817646214285719</c:v>
                </c:pt>
                <c:pt idx="61">
                  <c:v>0.538855164</c:v>
                </c:pt>
                <c:pt idx="62">
                  <c:v>0.53952884235294118</c:v>
                </c:pt>
                <c:pt idx="63">
                  <c:v>0.54019778701923094</c:v>
                </c:pt>
                <c:pt idx="64">
                  <c:v>0.54086226594339626</c:v>
                </c:pt>
                <c:pt idx="65">
                  <c:v>0.54152252722222216</c:v>
                </c:pt>
                <c:pt idx="66">
                  <c:v>0.54217880090909087</c:v>
                </c:pt>
                <c:pt idx="67">
                  <c:v>0.54283130062500007</c:v>
                </c:pt>
                <c:pt idx="68">
                  <c:v>0.54348022500000004</c:v>
                </c:pt>
                <c:pt idx="69">
                  <c:v>0.54412575896551718</c:v>
                </c:pt>
                <c:pt idx="70">
                  <c:v>0.54476807491525425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Mastersheet!$BY$314:$BY$384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0.51154527999999999</c:v>
                </c:pt>
                <c:pt idx="13">
                  <c:v>0.51201722500000002</c:v>
                </c:pt>
                <c:pt idx="14">
                  <c:v>0.51248917000000005</c:v>
                </c:pt>
                <c:pt idx="15">
                  <c:v>0.51296111499999986</c:v>
                </c:pt>
                <c:pt idx="16">
                  <c:v>0.51343305999999989</c:v>
                </c:pt>
                <c:pt idx="17">
                  <c:v>0.51390500500000003</c:v>
                </c:pt>
                <c:pt idx="18">
                  <c:v>0.51437695000000005</c:v>
                </c:pt>
                <c:pt idx="19">
                  <c:v>0.51484889500000008</c:v>
                </c:pt>
                <c:pt idx="20">
                  <c:v>0.51532084000000011</c:v>
                </c:pt>
                <c:pt idx="21">
                  <c:v>0.51579278500000014</c:v>
                </c:pt>
                <c:pt idx="22">
                  <c:v>0.51626473000000017</c:v>
                </c:pt>
                <c:pt idx="23">
                  <c:v>0.5167366750000002</c:v>
                </c:pt>
                <c:pt idx="24">
                  <c:v>0.51720862000000012</c:v>
                </c:pt>
                <c:pt idx="25">
                  <c:v>0.51768056500000004</c:v>
                </c:pt>
                <c:pt idx="26">
                  <c:v>0.51815251000000007</c:v>
                </c:pt>
                <c:pt idx="27">
                  <c:v>0.5186244550000001</c:v>
                </c:pt>
                <c:pt idx="28">
                  <c:v>0.51909640000000012</c:v>
                </c:pt>
                <c:pt idx="29">
                  <c:v>0.51956834500000015</c:v>
                </c:pt>
                <c:pt idx="30">
                  <c:v>0.52004029000000007</c:v>
                </c:pt>
                <c:pt idx="31">
                  <c:v>0.52052796650000011</c:v>
                </c:pt>
                <c:pt idx="32">
                  <c:v>0.52102912714285732</c:v>
                </c:pt>
                <c:pt idx="33">
                  <c:v>0.52154193318181818</c:v>
                </c:pt>
                <c:pt idx="34">
                  <c:v>0.52206486565217403</c:v>
                </c:pt>
                <c:pt idx="35">
                  <c:v>0.52259665874999994</c:v>
                </c:pt>
                <c:pt idx="36">
                  <c:v>0.5231362491999999</c:v>
                </c:pt>
                <c:pt idx="37">
                  <c:v>0.52368273730769244</c:v>
                </c:pt>
                <c:pt idx="38">
                  <c:v>0.52423535666666665</c:v>
                </c:pt>
                <c:pt idx="39">
                  <c:v>0.52479345035714287</c:v>
                </c:pt>
                <c:pt idx="40">
                  <c:v>0.52535645206896553</c:v>
                </c:pt>
                <c:pt idx="41">
                  <c:v>0.52592387099999993</c:v>
                </c:pt>
                <c:pt idx="42">
                  <c:v>0.52649527967741927</c:v>
                </c:pt>
                <c:pt idx="43">
                  <c:v>0.52707030406249999</c:v>
                </c:pt>
                <c:pt idx="44">
                  <c:v>0.52764861545454544</c:v>
                </c:pt>
                <c:pt idx="45">
                  <c:v>0.52822992382352951</c:v>
                </c:pt>
                <c:pt idx="46">
                  <c:v>0.52881397228571425</c:v>
                </c:pt>
                <c:pt idx="47">
                  <c:v>0.52940053250000008</c:v>
                </c:pt>
                <c:pt idx="48">
                  <c:v>0.52998940081081081</c:v>
                </c:pt>
                <c:pt idx="49">
                  <c:v>0.53058039500000009</c:v>
                </c:pt>
                <c:pt idx="50">
                  <c:v>0.53117335153846146</c:v>
                </c:pt>
                <c:pt idx="51">
                  <c:v>0.53175239175</c:v>
                </c:pt>
                <c:pt idx="52">
                  <c:v>0.532318533902439</c:v>
                </c:pt>
                <c:pt idx="53">
                  <c:v>0.53287269928571424</c:v>
                </c:pt>
                <c:pt idx="54">
                  <c:v>0.53341572348837218</c:v>
                </c:pt>
                <c:pt idx="55">
                  <c:v>0.53394836613636376</c:v>
                </c:pt>
                <c:pt idx="56">
                  <c:v>0.53447131933333336</c:v>
                </c:pt>
                <c:pt idx="57">
                  <c:v>0.53498521499999996</c:v>
                </c:pt>
                <c:pt idx="58">
                  <c:v>0.53549063127659569</c:v>
                </c:pt>
                <c:pt idx="59">
                  <c:v>0.53598809812499981</c:v>
                </c:pt>
                <c:pt idx="60">
                  <c:v>0.53647810224489778</c:v>
                </c:pt>
                <c:pt idx="61">
                  <c:v>0.5369610913999997</c:v>
                </c:pt>
                <c:pt idx="62">
                  <c:v>0.53743747823529398</c:v>
                </c:pt>
                <c:pt idx="63">
                  <c:v>0.53790764365384602</c:v>
                </c:pt>
                <c:pt idx="64">
                  <c:v>0.5383719398113207</c:v>
                </c:pt>
                <c:pt idx="65">
                  <c:v>0.53883069277777762</c:v>
                </c:pt>
                <c:pt idx="66">
                  <c:v>0.5392842049090909</c:v>
                </c:pt>
                <c:pt idx="67">
                  <c:v>0.53973275696428569</c:v>
                </c:pt>
                <c:pt idx="68">
                  <c:v>0.54017660999999995</c:v>
                </c:pt>
                <c:pt idx="69">
                  <c:v>0.54061600706896551</c:v>
                </c:pt>
                <c:pt idx="70">
                  <c:v>0.54105117474576259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Mastersheet!$BY$386:$BY$456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0.50902824000000002</c:v>
                </c:pt>
                <c:pt idx="13">
                  <c:v>0.50939530833333335</c:v>
                </c:pt>
                <c:pt idx="14">
                  <c:v>0.50976237666666657</c:v>
                </c:pt>
                <c:pt idx="15">
                  <c:v>0.51012944500000001</c:v>
                </c:pt>
                <c:pt idx="16">
                  <c:v>0.51049651333333335</c:v>
                </c:pt>
                <c:pt idx="17">
                  <c:v>0.51086358166666679</c:v>
                </c:pt>
                <c:pt idx="18">
                  <c:v>0.51123065000000012</c:v>
                </c:pt>
                <c:pt idx="19">
                  <c:v>0.51159771833333334</c:v>
                </c:pt>
                <c:pt idx="20">
                  <c:v>0.51196478666666667</c:v>
                </c:pt>
                <c:pt idx="21">
                  <c:v>0.512331855</c:v>
                </c:pt>
                <c:pt idx="22">
                  <c:v>0.51269892333333345</c:v>
                </c:pt>
                <c:pt idx="23">
                  <c:v>0.51306599166666678</c:v>
                </c:pt>
                <c:pt idx="24">
                  <c:v>0.51343306</c:v>
                </c:pt>
                <c:pt idx="25">
                  <c:v>0.51380012833333333</c:v>
                </c:pt>
                <c:pt idx="26">
                  <c:v>0.51416719666666666</c:v>
                </c:pt>
                <c:pt idx="27">
                  <c:v>0.51453426499999999</c:v>
                </c:pt>
                <c:pt idx="28">
                  <c:v>0.51490133333333332</c:v>
                </c:pt>
                <c:pt idx="29">
                  <c:v>0.51526840166666676</c:v>
                </c:pt>
                <c:pt idx="30">
                  <c:v>0.5156354700000001</c:v>
                </c:pt>
                <c:pt idx="31">
                  <c:v>0.51600516025000009</c:v>
                </c:pt>
                <c:pt idx="32">
                  <c:v>0.51637709785714292</c:v>
                </c:pt>
                <c:pt idx="33">
                  <c:v>0.51675097636363632</c:v>
                </c:pt>
                <c:pt idx="34">
                  <c:v>0.51712654260869573</c:v>
                </c:pt>
                <c:pt idx="35">
                  <c:v>0.51750358562499998</c:v>
                </c:pt>
                <c:pt idx="36">
                  <c:v>0.5178819281999999</c:v>
                </c:pt>
                <c:pt idx="37">
                  <c:v>0.51826142038461542</c:v>
                </c:pt>
                <c:pt idx="38">
                  <c:v>0.51864193444444451</c:v>
                </c:pt>
                <c:pt idx="39">
                  <c:v>0.51902336089285717</c:v>
                </c:pt>
                <c:pt idx="40">
                  <c:v>0.51940560534482749</c:v>
                </c:pt>
                <c:pt idx="41">
                  <c:v>0.519788586</c:v>
                </c:pt>
                <c:pt idx="42">
                  <c:v>0.52017223161290327</c:v>
                </c:pt>
                <c:pt idx="43">
                  <c:v>0.52055647984374998</c:v>
                </c:pt>
                <c:pt idx="44">
                  <c:v>0.5209412759090909</c:v>
                </c:pt>
                <c:pt idx="45">
                  <c:v>0.52132657147058825</c:v>
                </c:pt>
                <c:pt idx="46">
                  <c:v>0.52171232371428566</c:v>
                </c:pt>
                <c:pt idx="47">
                  <c:v>0.52209849458333324</c:v>
                </c:pt>
                <c:pt idx="48">
                  <c:v>0.52248505013513513</c:v>
                </c:pt>
                <c:pt idx="49">
                  <c:v>0.52287196000000002</c:v>
                </c:pt>
                <c:pt idx="50">
                  <c:v>0.52325919692307687</c:v>
                </c:pt>
                <c:pt idx="51">
                  <c:v>0.52363887062500003</c:v>
                </c:pt>
                <c:pt idx="52">
                  <c:v>0.52401153451219507</c:v>
                </c:pt>
                <c:pt idx="53">
                  <c:v>0.52437768928571427</c:v>
                </c:pt>
                <c:pt idx="54">
                  <c:v>0.52473778906976754</c:v>
                </c:pt>
                <c:pt idx="55">
                  <c:v>0.52509224670454557</c:v>
                </c:pt>
                <c:pt idx="56">
                  <c:v>0.52544143833333345</c:v>
                </c:pt>
                <c:pt idx="57">
                  <c:v>0.52578570739130448</c:v>
                </c:pt>
                <c:pt idx="58">
                  <c:v>0.52612536808510657</c:v>
                </c:pt>
                <c:pt idx="59">
                  <c:v>0.52646070843750015</c:v>
                </c:pt>
                <c:pt idx="60">
                  <c:v>0.52679199295918377</c:v>
                </c:pt>
                <c:pt idx="61">
                  <c:v>0.52711946500000006</c:v>
                </c:pt>
                <c:pt idx="62">
                  <c:v>0.5274433488235295</c:v>
                </c:pt>
                <c:pt idx="63">
                  <c:v>0.52776385144230775</c:v>
                </c:pt>
                <c:pt idx="64">
                  <c:v>0.52808116424528317</c:v>
                </c:pt>
                <c:pt idx="65">
                  <c:v>0.52839546444444441</c:v>
                </c:pt>
                <c:pt idx="66">
                  <c:v>0.52870691636363654</c:v>
                </c:pt>
                <c:pt idx="67">
                  <c:v>0.52901567258928583</c:v>
                </c:pt>
                <c:pt idx="68">
                  <c:v>0.52932187500000016</c:v>
                </c:pt>
                <c:pt idx="69">
                  <c:v>0.52962565568965536</c:v>
                </c:pt>
                <c:pt idx="70">
                  <c:v>0.52992713779661027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Mastersheet!$BY$458:$BY$528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0.51028675999999995</c:v>
                </c:pt>
                <c:pt idx="13">
                  <c:v>0.51070626666666663</c:v>
                </c:pt>
                <c:pt idx="14">
                  <c:v>0.51112577333333331</c:v>
                </c:pt>
                <c:pt idx="15">
                  <c:v>0.51154527999999999</c:v>
                </c:pt>
                <c:pt idx="16">
                  <c:v>0.51196478666666656</c:v>
                </c:pt>
                <c:pt idx="17">
                  <c:v>0.51238429333333313</c:v>
                </c:pt>
                <c:pt idx="18">
                  <c:v>0.51280379999999992</c:v>
                </c:pt>
                <c:pt idx="19">
                  <c:v>0.5132233066666666</c:v>
                </c:pt>
                <c:pt idx="20">
                  <c:v>0.51364281333333328</c:v>
                </c:pt>
                <c:pt idx="21">
                  <c:v>0.51406231999999985</c:v>
                </c:pt>
                <c:pt idx="22">
                  <c:v>0.51448182666666664</c:v>
                </c:pt>
                <c:pt idx="23">
                  <c:v>0.51490133333333332</c:v>
                </c:pt>
                <c:pt idx="24">
                  <c:v>0.51532084</c:v>
                </c:pt>
                <c:pt idx="25">
                  <c:v>0.51574034666666657</c:v>
                </c:pt>
                <c:pt idx="26">
                  <c:v>0.51615985333333314</c:v>
                </c:pt>
                <c:pt idx="27">
                  <c:v>0.51657935999999993</c:v>
                </c:pt>
                <c:pt idx="28">
                  <c:v>0.51699886666666661</c:v>
                </c:pt>
                <c:pt idx="29">
                  <c:v>0.51741837333333329</c:v>
                </c:pt>
                <c:pt idx="30">
                  <c:v>0.51783788000000008</c:v>
                </c:pt>
                <c:pt idx="31">
                  <c:v>0.51827049624999988</c:v>
                </c:pt>
                <c:pt idx="32">
                  <c:v>0.51871434928571425</c:v>
                </c:pt>
                <c:pt idx="33">
                  <c:v>0.51916790681818192</c:v>
                </c:pt>
                <c:pt idx="34">
                  <c:v>0.51962990304347834</c:v>
                </c:pt>
                <c:pt idx="35">
                  <c:v>0.52009928312499998</c:v>
                </c:pt>
                <c:pt idx="36">
                  <c:v>0.52057516100000001</c:v>
                </c:pt>
                <c:pt idx="37">
                  <c:v>0.521056786923077</c:v>
                </c:pt>
                <c:pt idx="38">
                  <c:v>0.52154352222222222</c:v>
                </c:pt>
                <c:pt idx="39">
                  <c:v>0.52203481946428576</c:v>
                </c:pt>
                <c:pt idx="40">
                  <c:v>0.52253020672413808</c:v>
                </c:pt>
                <c:pt idx="41">
                  <c:v>0.52302927500000007</c:v>
                </c:pt>
                <c:pt idx="42">
                  <c:v>0.52353166806451623</c:v>
                </c:pt>
                <c:pt idx="43">
                  <c:v>0.52403707421875012</c:v>
                </c:pt>
                <c:pt idx="44">
                  <c:v>0.52454521954545463</c:v>
                </c:pt>
                <c:pt idx="45">
                  <c:v>0.52505586235294122</c:v>
                </c:pt>
                <c:pt idx="46">
                  <c:v>0.52556878857142864</c:v>
                </c:pt>
                <c:pt idx="47">
                  <c:v>0.52608380791666665</c:v>
                </c:pt>
                <c:pt idx="48">
                  <c:v>0.52660075067567569</c:v>
                </c:pt>
                <c:pt idx="49">
                  <c:v>0.52711946499999995</c:v>
                </c:pt>
                <c:pt idx="50">
                  <c:v>0.52763981461538467</c:v>
                </c:pt>
                <c:pt idx="51">
                  <c:v>0.52814987825000004</c:v>
                </c:pt>
                <c:pt idx="52">
                  <c:v>0.5286504085365854</c:v>
                </c:pt>
                <c:pt idx="53">
                  <c:v>0.52914208642857141</c:v>
                </c:pt>
                <c:pt idx="54">
                  <c:v>0.52962552953488373</c:v>
                </c:pt>
                <c:pt idx="55">
                  <c:v>0.53010129931818195</c:v>
                </c:pt>
                <c:pt idx="56">
                  <c:v>0.53056990733333331</c:v>
                </c:pt>
                <c:pt idx="57">
                  <c:v>0.53103182065217391</c:v>
                </c:pt>
                <c:pt idx="58">
                  <c:v>0.53148746659574464</c:v>
                </c:pt>
                <c:pt idx="59">
                  <c:v>0.53193723687499994</c:v>
                </c:pt>
                <c:pt idx="60">
                  <c:v>0.53238149122448986</c:v>
                </c:pt>
                <c:pt idx="61">
                  <c:v>0.53282056060000005</c:v>
                </c:pt>
                <c:pt idx="62">
                  <c:v>0.53325475000000011</c:v>
                </c:pt>
                <c:pt idx="63">
                  <c:v>0.53368434096153861</c:v>
                </c:pt>
                <c:pt idx="64">
                  <c:v>0.53410959377358502</c:v>
                </c:pt>
                <c:pt idx="65">
                  <c:v>0.53453074944444456</c:v>
                </c:pt>
                <c:pt idx="66">
                  <c:v>0.53494803145454561</c:v>
                </c:pt>
                <c:pt idx="67">
                  <c:v>0.53536164732142866</c:v>
                </c:pt>
                <c:pt idx="68">
                  <c:v>0.53577178999999997</c:v>
                </c:pt>
                <c:pt idx="69">
                  <c:v>0.53617863913793107</c:v>
                </c:pt>
                <c:pt idx="70">
                  <c:v>0.53658236220338984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995712"/>
        <c:axId val="170997632"/>
      </c:scatterChart>
      <c:valAx>
        <c:axId val="1709957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997632"/>
        <c:crosses val="autoZero"/>
        <c:crossBetween val="midCat"/>
      </c:valAx>
      <c:valAx>
        <c:axId val="1709976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99571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(Corrosion damage</a:t>
            </a:r>
            <a:r>
              <a:rPr lang="en-AU" baseline="0"/>
              <a:t> due to chloride</a:t>
            </a:r>
            <a:r>
              <a:rPr lang="en-AU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Mastersheet!$ER$98:$ER$168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7.2268763326630124E-7</c:v>
                </c:pt>
                <c:pt idx="13">
                  <c:v>1.3725762309424632E-4</c:v>
                </c:pt>
                <c:pt idx="14">
                  <c:v>1.3869926520495479E-3</c:v>
                </c:pt>
                <c:pt idx="15">
                  <c:v>5.5646818714576709E-3</c:v>
                </c:pt>
                <c:pt idx="16">
                  <c:v>1.4517569021226919E-2</c:v>
                </c:pt>
                <c:pt idx="17">
                  <c:v>2.9733313485677548E-2</c:v>
                </c:pt>
                <c:pt idx="18">
                  <c:v>5.2291877702956784E-2</c:v>
                </c:pt>
                <c:pt idx="19">
                  <c:v>8.2929246038214846E-2</c:v>
                </c:pt>
                <c:pt idx="20">
                  <c:v>0.12211785884399434</c:v>
                </c:pt>
                <c:pt idx="21">
                  <c:v>0.17013608227462401</c:v>
                </c:pt>
                <c:pt idx="22">
                  <c:v>0.22712199352558701</c:v>
                </c:pt>
                <c:pt idx="23">
                  <c:v>0.29311331833376369</c:v>
                </c:pt>
                <c:pt idx="24">
                  <c:v>0.36807659712471374</c:v>
                </c:pt>
                <c:pt idx="25">
                  <c:v>0.45192836286850824</c:v>
                </c:pt>
                <c:pt idx="26">
                  <c:v>0.54455050526585425</c:v>
                </c:pt>
                <c:pt idx="27">
                  <c:v>0.64580142982265265</c:v>
                </c:pt>
                <c:pt idx="28">
                  <c:v>0.75552417549199391</c:v>
                </c:pt>
                <c:pt idx="29">
                  <c:v>0.87355232615439649</c:v>
                </c:pt>
                <c:pt idx="30">
                  <c:v>0.99971431502035735</c:v>
                </c:pt>
                <c:pt idx="31">
                  <c:v>1.1341330254624373</c:v>
                </c:pt>
                <c:pt idx="32">
                  <c:v>1.2766790584698002</c:v>
                </c:pt>
                <c:pt idx="33">
                  <c:v>1.4272220992184206</c:v>
                </c:pt>
                <c:pt idx="34">
                  <c:v>1.5856322384494423</c:v>
                </c:pt>
                <c:pt idx="35">
                  <c:v>1.7517809491757319</c:v>
                </c:pt>
                <c:pt idx="36">
                  <c:v>1.9255418006663521</c:v>
                </c:pt>
                <c:pt idx="37">
                  <c:v>2.106790971740848</c:v>
                </c:pt>
                <c:pt idx="38">
                  <c:v>2.295407610549721</c:v>
                </c:pt>
                <c:pt idx="39">
                  <c:v>2.4912740768767838</c:v>
                </c:pt>
                <c:pt idx="40">
                  <c:v>2.6942760945992346</c:v>
                </c:pt>
                <c:pt idx="41">
                  <c:v>2.9043028355752942</c:v>
                </c:pt>
                <c:pt idx="42">
                  <c:v>3.1212469513800554</c:v>
                </c:pt>
                <c:pt idx="43">
                  <c:v>3.3450045655997833</c:v>
                </c:pt>
                <c:pt idx="44">
                  <c:v>3.5754752365435398</c:v>
                </c:pt>
                <c:pt idx="45">
                  <c:v>3.8125618980292635</c:v>
                </c:pt>
                <c:pt idx="46">
                  <c:v>4.0561707841973211</c:v>
                </c:pt>
                <c:pt idx="47">
                  <c:v>4.3062113429799735</c:v>
                </c:pt>
                <c:pt idx="48">
                  <c:v>4.5625961418208618</c:v>
                </c:pt>
                <c:pt idx="49">
                  <c:v>4.8252407684326943</c:v>
                </c:pt>
                <c:pt idx="50">
                  <c:v>5.0940637287482406</c:v>
                </c:pt>
                <c:pt idx="51">
                  <c:v>5.3686373454212921</c:v>
                </c:pt>
                <c:pt idx="52">
                  <c:v>5.6488686191091464</c:v>
                </c:pt>
                <c:pt idx="53">
                  <c:v>5.9346679732037613</c:v>
                </c:pt>
                <c:pt idx="54">
                  <c:v>6.2259490997180151</c:v>
                </c:pt>
                <c:pt idx="55">
                  <c:v>6.5226288116422557</c:v>
                </c:pt>
                <c:pt idx="56">
                  <c:v>6.8246269018227101</c:v>
                </c:pt>
                <c:pt idx="57">
                  <c:v>7.1318660083163401</c:v>
                </c:pt>
                <c:pt idx="58">
                  <c:v>7.4442714861067039</c:v>
                </c:pt>
                <c:pt idx="59">
                  <c:v>7.7617712850157252</c:v>
                </c:pt>
                <c:pt idx="60">
                  <c:v>8.084295833611133</c:v>
                </c:pt>
                <c:pt idx="61">
                  <c:v>8.4117779288857868</c:v>
                </c:pt>
                <c:pt idx="62">
                  <c:v>8.7441526314716853</c:v>
                </c:pt>
                <c:pt idx="63">
                  <c:v>9.0813571661433752</c:v>
                </c:pt>
                <c:pt idx="64">
                  <c:v>9.4233308273639889</c:v>
                </c:pt>
                <c:pt idx="65">
                  <c:v>9.7700148896271486</c:v>
                </c:pt>
                <c:pt idx="66">
                  <c:v>10.121352522354142</c:v>
                </c:pt>
                <c:pt idx="67">
                  <c:v>10.47728870911094</c:v>
                </c:pt>
                <c:pt idx="68">
                  <c:v>10.837770170917835</c:v>
                </c:pt>
                <c:pt idx="69">
                  <c:v>11.202745293432526</c:v>
                </c:pt>
                <c:pt idx="70">
                  <c:v>11.572164057798444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Mastersheet!$ER$170:$ER$240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6.5489106244590477E-7</c:v>
                </c:pt>
                <c:pt idx="13">
                  <c:v>1.2807878813803211E-4</c:v>
                </c:pt>
                <c:pt idx="14">
                  <c:v>1.3093105906666722E-3</c:v>
                </c:pt>
                <c:pt idx="15">
                  <c:v>5.2861847664807306E-3</c:v>
                </c:pt>
                <c:pt idx="16">
                  <c:v>1.3845460466566182E-2</c:v>
                </c:pt>
                <c:pt idx="17">
                  <c:v>2.8432577305461917E-2</c:v>
                </c:pt>
                <c:pt idx="18">
                  <c:v>5.009930084007818E-2</c:v>
                </c:pt>
                <c:pt idx="19">
                  <c:v>7.9562797475280819E-2</c:v>
                </c:pt>
                <c:pt idx="20">
                  <c:v>0.11728273789486973</c:v>
                </c:pt>
                <c:pt idx="21">
                  <c:v>0.1635286013128468</c:v>
                </c:pt>
                <c:pt idx="22">
                  <c:v>0.21843208803312175</c:v>
                </c:pt>
                <c:pt idx="23">
                  <c:v>0.28202618788997713</c:v>
                </c:pt>
                <c:pt idx="24">
                  <c:v>0.35427379182755275</c:v>
                </c:pt>
                <c:pt idx="25">
                  <c:v>0.43508851190978337</c:v>
                </c:pt>
                <c:pt idx="26">
                  <c:v>0.5243498118358767</c:v>
                </c:pt>
                <c:pt idx="27">
                  <c:v>0.62191401165924853</c:v>
                </c:pt>
                <c:pt idx="28">
                  <c:v>0.72762230237273928</c:v>
                </c:pt>
                <c:pt idx="29">
                  <c:v>0.84130658791881296</c:v>
                </c:pt>
                <c:pt idx="30">
                  <c:v>0.9627937423648576</c:v>
                </c:pt>
                <c:pt idx="31">
                  <c:v>1.0921492322556301</c:v>
                </c:pt>
                <c:pt idx="32">
                  <c:v>1.229234028116609</c:v>
                </c:pt>
                <c:pt idx="33">
                  <c:v>1.3739087225442386</c:v>
                </c:pt>
                <c:pt idx="34">
                  <c:v>1.5260348107172432</c:v>
                </c:pt>
                <c:pt idx="35">
                  <c:v>1.6854756286400523</c:v>
                </c:pt>
                <c:pt idx="36">
                  <c:v>1.8520970313470155</c:v>
                </c:pt>
                <c:pt idx="37">
                  <c:v>2.0257678731729918</c:v>
                </c:pt>
                <c:pt idx="38">
                  <c:v>2.2063603372159055</c:v>
                </c:pt>
                <c:pt idx="39">
                  <c:v>2.3937501499032527</c:v>
                </c:pt>
                <c:pt idx="40">
                  <c:v>2.5878167081361196</c:v>
                </c:pt>
                <c:pt idx="41">
                  <c:v>2.7884431401000915</c:v>
                </c:pt>
                <c:pt idx="42">
                  <c:v>2.9955163159797471</c:v>
                </c:pt>
                <c:pt idx="43">
                  <c:v>3.2089268211071791</c:v>
                </c:pt>
                <c:pt idx="44">
                  <c:v>3.4285689012314298</c:v>
                </c:pt>
                <c:pt idx="45">
                  <c:v>3.6543403874071911</c:v>
                </c:pt>
                <c:pt idx="46">
                  <c:v>3.8861426063079749</c:v>
                </c:pt>
                <c:pt idx="47">
                  <c:v>4.1238802804576125</c:v>
                </c:pt>
                <c:pt idx="48">
                  <c:v>4.3674614218524956</c:v>
                </c:pt>
                <c:pt idx="49">
                  <c:v>4.6167972216522113</c:v>
                </c:pt>
                <c:pt idx="50">
                  <c:v>4.8718019379934203</c:v>
                </c:pt>
                <c:pt idx="51">
                  <c:v>5.132138522007569</c:v>
                </c:pt>
                <c:pt idx="52">
                  <c:v>5.397714753032937</c:v>
                </c:pt>
                <c:pt idx="53">
                  <c:v>5.6684417396883271</c:v>
                </c:pt>
                <c:pt idx="54">
                  <c:v>5.9442337728199988</c:v>
                </c:pt>
                <c:pt idx="55">
                  <c:v>6.225008184379373</c:v>
                </c:pt>
                <c:pt idx="56">
                  <c:v>6.5106852123187524</c:v>
                </c:pt>
                <c:pt idx="57">
                  <c:v>6.801187871496575</c:v>
                </c:pt>
                <c:pt idx="58">
                  <c:v>7.096441830511357</c:v>
                </c:pt>
                <c:pt idx="59">
                  <c:v>7.3963752943324685</c:v>
                </c:pt>
                <c:pt idx="60">
                  <c:v>7.7009188925588274</c:v>
                </c:pt>
                <c:pt idx="61">
                  <c:v>8.0100055731113944</c:v>
                </c:pt>
                <c:pt idx="62">
                  <c:v>8.3235705011486782</c:v>
                </c:pt>
                <c:pt idx="63">
                  <c:v>8.6415509629864644</c:v>
                </c:pt>
                <c:pt idx="64">
                  <c:v>8.9638862747966837</c:v>
                </c:pt>
                <c:pt idx="65">
                  <c:v>9.2905176958616718</c:v>
                </c:pt>
                <c:pt idx="66">
                  <c:v>9.6213883461620391</c:v>
                </c:pt>
                <c:pt idx="67">
                  <c:v>9.9564431280812311</c:v>
                </c:pt>
                <c:pt idx="68">
                  <c:v>10.29562865201548</c:v>
                </c:pt>
                <c:pt idx="69">
                  <c:v>10.638893165686392</c:v>
                </c:pt>
                <c:pt idx="70">
                  <c:v>10.986186486959982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Mastersheet!$ER$242:$ER$312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6.9940099136448751E-7</c:v>
                </c:pt>
                <c:pt idx="13">
                  <c:v>1.3413507750955923E-4</c:v>
                </c:pt>
                <c:pt idx="14">
                  <c:v>1.3606675656979233E-3</c:v>
                </c:pt>
                <c:pt idx="15">
                  <c:v>5.470504321518738E-3</c:v>
                </c:pt>
                <c:pt idx="16">
                  <c:v>1.4290593971263825E-2</c:v>
                </c:pt>
                <c:pt idx="17">
                  <c:v>2.9294458934171735E-2</c:v>
                </c:pt>
                <c:pt idx="18">
                  <c:v>5.1552632473495952E-2</c:v>
                </c:pt>
                <c:pt idx="19">
                  <c:v>8.1794810303863069E-2</c:v>
                </c:pt>
                <c:pt idx="20">
                  <c:v>0.12048916543629046</c:v>
                </c:pt>
                <c:pt idx="21">
                  <c:v>0.16791109213965355</c:v>
                </c:pt>
                <c:pt idx="22">
                  <c:v>0.22419653194622172</c:v>
                </c:pt>
                <c:pt idx="23">
                  <c:v>0.28938162085238234</c:v>
                </c:pt>
                <c:pt idx="24">
                  <c:v>0.36343167047135266</c:v>
                </c:pt>
                <c:pt idx="25">
                  <c:v>0.44626222667020554</c:v>
                </c:pt>
                <c:pt idx="26">
                  <c:v>0.53775435600457588</c:v>
                </c:pt>
                <c:pt idx="27">
                  <c:v>0.63776575349839437</c:v>
                </c:pt>
                <c:pt idx="28">
                  <c:v>0.74613882608398152</c:v>
                </c:pt>
                <c:pt idx="29">
                  <c:v>0.86270658105978337</c:v>
                </c:pt>
                <c:pt idx="30">
                  <c:v>0.98729691486598337</c:v>
                </c:pt>
                <c:pt idx="31">
                  <c:v>1.1200132550050774</c:v>
                </c:pt>
                <c:pt idx="32">
                  <c:v>1.2607229346700473</c:v>
                </c:pt>
                <c:pt idx="33">
                  <c:v>1.4092925515153196</c:v>
                </c:pt>
                <c:pt idx="34">
                  <c:v>1.5655892753862319</c:v>
                </c:pt>
                <c:pt idx="35">
                  <c:v>1.7294818121806965</c:v>
                </c:pt>
                <c:pt idx="36">
                  <c:v>1.900841105885053</c:v>
                </c:pt>
                <c:pt idx="37">
                  <c:v>2.0795408408398246</c:v>
                </c:pt>
                <c:pt idx="38">
                  <c:v>2.2654577913946294</c:v>
                </c:pt>
                <c:pt idx="39">
                  <c:v>2.4584720549464754</c:v>
                </c:pt>
                <c:pt idx="40">
                  <c:v>2.6584671959430137</c:v>
                </c:pt>
                <c:pt idx="41">
                  <c:v>2.865330322060498</c:v>
                </c:pt>
                <c:pt idx="42">
                  <c:v>3.0789521089155754</c:v>
                </c:pt>
                <c:pt idx="43">
                  <c:v>3.2992267859614057</c:v>
                </c:pt>
                <c:pt idx="44">
                  <c:v>3.5260520933694046</c:v>
                </c:pt>
                <c:pt idx="45">
                  <c:v>3.7593292175009063</c:v>
                </c:pt>
                <c:pt idx="46">
                  <c:v>3.9989627108728074</c:v>
                </c:pt>
                <c:pt idx="47">
                  <c:v>4.2448604011999223</c:v>
                </c:pt>
                <c:pt idx="48">
                  <c:v>4.4969332930685066</c:v>
                </c:pt>
                <c:pt idx="49">
                  <c:v>4.7550954649917712</c:v>
                </c:pt>
                <c:pt idx="50">
                  <c:v>5.0192639639690766</c:v>
                </c:pt>
                <c:pt idx="51">
                  <c:v>5.2890130320006854</c:v>
                </c:pt>
                <c:pt idx="52">
                  <c:v>5.5642485259175727</c:v>
                </c:pt>
                <c:pt idx="53">
                  <c:v>5.8448797640575263</c:v>
                </c:pt>
                <c:pt idx="54">
                  <c:v>6.1308193697438531</c:v>
                </c:pt>
                <c:pt idx="55">
                  <c:v>6.4219831214288554</c:v>
                </c:pt>
                <c:pt idx="56">
                  <c:v>6.7182898095348689</c:v>
                </c:pt>
                <c:pt idx="57">
                  <c:v>7.0196610999309739</c:v>
                </c:pt>
                <c:pt idx="58">
                  <c:v>7.3260214039159708</c:v>
                </c:pt>
                <c:pt idx="59">
                  <c:v>7.6372977545284595</c:v>
                </c:pt>
                <c:pt idx="60">
                  <c:v>7.9534196889725148</c:v>
                </c:pt>
                <c:pt idx="61">
                  <c:v>8.2743191369242428</c:v>
                </c:pt>
                <c:pt idx="62">
                  <c:v>8.5999303144729513</c:v>
                </c:pt>
                <c:pt idx="63">
                  <c:v>8.9301896234423648</c:v>
                </c:pt>
                <c:pt idx="64">
                  <c:v>9.2650355558371977</c:v>
                </c:pt>
                <c:pt idx="65">
                  <c:v>9.6044086031628524</c:v>
                </c:pt>
                <c:pt idx="66">
                  <c:v>9.9482511703690513</c:v>
                </c:pt>
                <c:pt idx="67">
                  <c:v>10.296507494177925</c:v>
                </c:pt>
                <c:pt idx="68">
                  <c:v>10.649123565563496</c:v>
                </c:pt>
                <c:pt idx="69">
                  <c:v>11.006047056158849</c:v>
                </c:pt>
                <c:pt idx="70">
                  <c:v>11.367227248377947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Mastersheet!$ER$314:$ER$384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7.2268763326630124E-7</c:v>
                </c:pt>
                <c:pt idx="13">
                  <c:v>1.3725762309424632E-4</c:v>
                </c:pt>
                <c:pt idx="14">
                  <c:v>1.3869926520495479E-3</c:v>
                </c:pt>
                <c:pt idx="15">
                  <c:v>5.5646818714576709E-3</c:v>
                </c:pt>
                <c:pt idx="16">
                  <c:v>1.4517569021226919E-2</c:v>
                </c:pt>
                <c:pt idx="17">
                  <c:v>2.9733313485677548E-2</c:v>
                </c:pt>
                <c:pt idx="18">
                  <c:v>5.2291877702956784E-2</c:v>
                </c:pt>
                <c:pt idx="19">
                  <c:v>8.2929246038214846E-2</c:v>
                </c:pt>
                <c:pt idx="20">
                  <c:v>0.12211785884399434</c:v>
                </c:pt>
                <c:pt idx="21">
                  <c:v>0.17013608227462401</c:v>
                </c:pt>
                <c:pt idx="22">
                  <c:v>0.22712199352558701</c:v>
                </c:pt>
                <c:pt idx="23">
                  <c:v>0.29311331833376369</c:v>
                </c:pt>
                <c:pt idx="24">
                  <c:v>0.36807659712471374</c:v>
                </c:pt>
                <c:pt idx="25">
                  <c:v>0.45192836286850824</c:v>
                </c:pt>
                <c:pt idx="26">
                  <c:v>0.54455050526585425</c:v>
                </c:pt>
                <c:pt idx="27">
                  <c:v>0.64580142982265265</c:v>
                </c:pt>
                <c:pt idx="28">
                  <c:v>0.75552417549199391</c:v>
                </c:pt>
                <c:pt idx="29">
                  <c:v>0.87355232615439649</c:v>
                </c:pt>
                <c:pt idx="30">
                  <c:v>0.99971431502035735</c:v>
                </c:pt>
                <c:pt idx="31">
                  <c:v>1.1339353709575537</c:v>
                </c:pt>
                <c:pt idx="32">
                  <c:v>1.2760567603895039</c:v>
                </c:pt>
                <c:pt idx="33">
                  <c:v>1.4259206578159616</c:v>
                </c:pt>
                <c:pt idx="34">
                  <c:v>1.5833713587861378</c:v>
                </c:pt>
                <c:pt idx="35">
                  <c:v>1.7482561432266637</c:v>
                </c:pt>
                <c:pt idx="36">
                  <c:v>1.9204258763967235</c:v>
                </c:pt>
                <c:pt idx="37">
                  <c:v>2.0997354127385877</c:v>
                </c:pt>
                <c:pt idx="38">
                  <c:v>2.2860438516683756</c:v>
                </c:pt>
                <c:pt idx="39">
                  <c:v>2.4792146823186276</c:v>
                </c:pt>
                <c:pt idx="40">
                  <c:v>2.6791158452677353</c:v>
                </c:pt>
                <c:pt idx="41">
                  <c:v>2.8856197325599715</c:v>
                </c:pt>
                <c:pt idx="42">
                  <c:v>3.0986031422443023</c:v>
                </c:pt>
                <c:pt idx="43">
                  <c:v>3.3179471998174925</c:v>
                </c:pt>
                <c:pt idx="44">
                  <c:v>3.5435372560335403</c:v>
                </c:pt>
                <c:pt idx="45">
                  <c:v>3.7752627683082776</c:v>
                </c:pt>
                <c:pt idx="46">
                  <c:v>4.0130171712389542</c:v>
                </c:pt>
                <c:pt idx="47">
                  <c:v>4.2566977404423145</c:v>
                </c:pt>
                <c:pt idx="48">
                  <c:v>4.5062054529022504</c:v>
                </c:pt>
                <c:pt idx="49">
                  <c:v>4.7614448462361256</c:v>
                </c:pt>
                <c:pt idx="50">
                  <c:v>5.0223238786830304</c:v>
                </c:pt>
                <c:pt idx="51">
                  <c:v>5.2884081493913069</c:v>
                </c:pt>
                <c:pt idx="52">
                  <c:v>5.5595957266198912</c:v>
                </c:pt>
                <c:pt idx="53">
                  <c:v>5.8357885244807921</c:v>
                </c:pt>
                <c:pt idx="54">
                  <c:v>6.116892119037157</c:v>
                </c:pt>
                <c:pt idx="55">
                  <c:v>6.4028155734236165</c:v>
                </c:pt>
                <c:pt idx="56">
                  <c:v>6.6934712717925891</c:v>
                </c:pt>
                <c:pt idx="57">
                  <c:v>6.9887747618199398</c:v>
                </c:pt>
                <c:pt idx="58">
                  <c:v>7.2886446054552421</c:v>
                </c:pt>
                <c:pt idx="59">
                  <c:v>7.5930022375736872</c:v>
                </c:pt>
                <c:pt idx="60">
                  <c:v>7.9017718321693691</c:v>
                </c:pt>
                <c:pt idx="61">
                  <c:v>8.2148801757233407</c:v>
                </c:pt>
                <c:pt idx="62">
                  <c:v>8.5322565473798555</c:v>
                </c:pt>
                <c:pt idx="63">
                  <c:v>8.8538326055710552</c:v>
                </c:pt>
                <c:pt idx="64">
                  <c:v>9.1795422807378877</c:v>
                </c:pt>
                <c:pt idx="65">
                  <c:v>9.5093216738088717</c:v>
                </c:pt>
                <c:pt idx="66">
                  <c:v>9.8431089601104826</c:v>
                </c:pt>
                <c:pt idx="67">
                  <c:v>10.180844298398526</c:v>
                </c:pt>
                <c:pt idx="68">
                  <c:v>10.522469744714185</c:v>
                </c:pt>
                <c:pt idx="69">
                  <c:v>10.867929170784894</c:v>
                </c:pt>
                <c:pt idx="70">
                  <c:v>11.217168186704063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Mastersheet!$ER$386:$ER$456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6.7680842632684735E-7</c:v>
                </c:pt>
                <c:pt idx="13">
                  <c:v>1.3107583514930621E-4</c:v>
                </c:pt>
                <c:pt idx="14">
                  <c:v>1.3347754992272989E-3</c:v>
                </c:pt>
                <c:pt idx="15">
                  <c:v>5.3776770356590859E-3</c:v>
                </c:pt>
                <c:pt idx="16">
                  <c:v>1.4066567431554535E-2</c:v>
                </c:pt>
                <c:pt idx="17">
                  <c:v>2.8860895639088908E-2</c:v>
                </c:pt>
                <c:pt idx="18">
                  <c:v>5.0821795763101918E-2</c:v>
                </c:pt>
                <c:pt idx="19">
                  <c:v>8.0672690701077479E-2</c:v>
                </c:pt>
                <c:pt idx="20">
                  <c:v>0.11887749677497425</c:v>
                </c:pt>
                <c:pt idx="21">
                  <c:v>0.16570864583036235</c:v>
                </c:pt>
                <c:pt idx="22">
                  <c:v>0.2212999536748656</c:v>
                </c:pt>
                <c:pt idx="23">
                  <c:v>0.28568597758680808</c:v>
                </c:pt>
                <c:pt idx="24">
                  <c:v>0.35883081260805094</c:v>
                </c:pt>
                <c:pt idx="25">
                  <c:v>0.44064903089622337</c:v>
                </c:pt>
                <c:pt idx="26">
                  <c:v>0.53102089026727506</c:v>
                </c:pt>
                <c:pt idx="27">
                  <c:v>0.62980339052189149</c:v>
                </c:pt>
                <c:pt idx="28">
                  <c:v>0.73683832253239379</c:v>
                </c:pt>
                <c:pt idx="29">
                  <c:v>0.85195813354300054</c:v>
                </c:pt>
                <c:pt idx="30">
                  <c:v>0.97499020020255833</c:v>
                </c:pt>
                <c:pt idx="31">
                  <c:v>1.1057761138344824</c:v>
                </c:pt>
                <c:pt idx="32">
                  <c:v>1.2441439664556653</c:v>
                </c:pt>
                <c:pt idx="33">
                  <c:v>1.3899235899088069</c:v>
                </c:pt>
                <c:pt idx="34">
                  <c:v>1.5429477110129444</c:v>
                </c:pt>
                <c:pt idx="35">
                  <c:v>1.703052757760259</c:v>
                </c:pt>
                <c:pt idx="36">
                  <c:v>1.870079405384607</c:v>
                </c:pt>
                <c:pt idx="37">
                  <c:v>2.0438729284254817</c:v>
                </c:pt>
                <c:pt idx="38">
                  <c:v>2.2242834082415168</c:v>
                </c:pt>
                <c:pt idx="39">
                  <c:v>2.4111658331137877</c:v>
                </c:pt>
                <c:pt idx="40">
                  <c:v>2.6043801189296323</c:v>
                </c:pt>
                <c:pt idx="41">
                  <c:v>2.8037910716036034</c:v>
                </c:pt>
                <c:pt idx="42">
                  <c:v>3.0092683072606379</c:v>
                </c:pt>
                <c:pt idx="43">
                  <c:v>3.2206861423358801</c:v>
                </c:pt>
                <c:pt idx="44">
                  <c:v>3.4379234628137367</c:v>
                </c:pt>
                <c:pt idx="45">
                  <c:v>3.6608635795994808</c:v>
                </c:pt>
                <c:pt idx="46">
                  <c:v>3.8893940753163072</c:v>
                </c:pt>
                <c:pt idx="47">
                  <c:v>4.1234066465194008</c:v>
                </c:pt>
                <c:pt idx="48">
                  <c:v>4.362796944321496</c:v>
                </c:pt>
                <c:pt idx="49">
                  <c:v>4.6074644156584155</c:v>
                </c:pt>
                <c:pt idx="50">
                  <c:v>4.8573121468335785</c:v>
                </c:pt>
                <c:pt idx="51">
                  <c:v>5.1120776332383677</c:v>
                </c:pt>
                <c:pt idx="52">
                  <c:v>5.3716629288390783</c:v>
                </c:pt>
                <c:pt idx="53">
                  <c:v>5.6359736864109244</c:v>
                </c:pt>
                <c:pt idx="54">
                  <c:v>5.9049189912200424</c:v>
                </c:pt>
                <c:pt idx="55">
                  <c:v>6.1784112023523265</c:v>
                </c:pt>
                <c:pt idx="56">
                  <c:v>6.4563658015976886</c:v>
                </c:pt>
                <c:pt idx="57">
                  <c:v>6.7387012497229586</c:v>
                </c:pt>
                <c:pt idx="58">
                  <c:v>7.025338849913668</c:v>
                </c:pt>
                <c:pt idx="59">
                  <c:v>7.3162026181284334</c:v>
                </c:pt>
                <c:pt idx="60">
                  <c:v>7.611219160088285</c:v>
                </c:pt>
                <c:pt idx="61">
                  <c:v>7.9103175546085067</c:v>
                </c:pt>
                <c:pt idx="62">
                  <c:v>8.2134292429763605</c:v>
                </c:pt>
                <c:pt idx="63">
                  <c:v>8.5204879240779015</c:v>
                </c:pt>
                <c:pt idx="64">
                  <c:v>8.8314294549805119</c:v>
                </c:pt>
                <c:pt idx="65">
                  <c:v>9.1461917566849653</c:v>
                </c:pt>
                <c:pt idx="66">
                  <c:v>9.4647147247710155</c:v>
                </c:pt>
                <c:pt idx="67">
                  <c:v>9.7869401446683995</c:v>
                </c:pt>
                <c:pt idx="68">
                  <c:v>10.112811611299586</c:v>
                </c:pt>
                <c:pt idx="69">
                  <c:v>10.442274452849055</c:v>
                </c:pt>
                <c:pt idx="70">
                  <c:v>10.775275658429413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Mastersheet!$ER$458:$ER$528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6.9940099136448751E-7</c:v>
                </c:pt>
                <c:pt idx="13">
                  <c:v>1.3413507750955923E-4</c:v>
                </c:pt>
                <c:pt idx="14">
                  <c:v>1.3606675656979233E-3</c:v>
                </c:pt>
                <c:pt idx="15">
                  <c:v>5.470504321518738E-3</c:v>
                </c:pt>
                <c:pt idx="16">
                  <c:v>1.4290593971263825E-2</c:v>
                </c:pt>
                <c:pt idx="17">
                  <c:v>2.9294458934171735E-2</c:v>
                </c:pt>
                <c:pt idx="18">
                  <c:v>5.1552632473495952E-2</c:v>
                </c:pt>
                <c:pt idx="19">
                  <c:v>8.1794810303863069E-2</c:v>
                </c:pt>
                <c:pt idx="20">
                  <c:v>0.12048916543629046</c:v>
                </c:pt>
                <c:pt idx="21">
                  <c:v>0.16791109213965355</c:v>
                </c:pt>
                <c:pt idx="22">
                  <c:v>0.22419653194622172</c:v>
                </c:pt>
                <c:pt idx="23">
                  <c:v>0.28938162085238234</c:v>
                </c:pt>
                <c:pt idx="24">
                  <c:v>0.36343167047135266</c:v>
                </c:pt>
                <c:pt idx="25">
                  <c:v>0.44626222667020554</c:v>
                </c:pt>
                <c:pt idx="26">
                  <c:v>0.53775435600457588</c:v>
                </c:pt>
                <c:pt idx="27">
                  <c:v>0.63776575349839437</c:v>
                </c:pt>
                <c:pt idx="28">
                  <c:v>0.74613882608398152</c:v>
                </c:pt>
                <c:pt idx="29">
                  <c:v>0.86270658105978337</c:v>
                </c:pt>
                <c:pt idx="30">
                  <c:v>0.98729691486598337</c:v>
                </c:pt>
                <c:pt idx="31">
                  <c:v>1.1198173503804776</c:v>
                </c:pt>
                <c:pt idx="32">
                  <c:v>1.260106132405846</c:v>
                </c:pt>
                <c:pt idx="33">
                  <c:v>1.4080025929091466</c:v>
                </c:pt>
                <c:pt idx="34">
                  <c:v>1.5633483500683973</c:v>
                </c:pt>
                <c:pt idx="35">
                  <c:v>1.725988158490849</c:v>
                </c:pt>
                <c:pt idx="36">
                  <c:v>1.8957704979811991</c:v>
                </c:pt>
                <c:pt idx="37">
                  <c:v>2.0725479661580319</c:v>
                </c:pt>
                <c:pt idx="38">
                  <c:v>2.2561775239466315</c:v>
                </c:pt>
                <c:pt idx="39">
                  <c:v>2.4465206309169383</c:v>
                </c:pt>
                <c:pt idx="40">
                  <c:v>2.6434432984445344</c:v>
                </c:pt>
                <c:pt idx="41">
                  <c:v>2.8468160819348358</c:v>
                </c:pt>
                <c:pt idx="42">
                  <c:v>3.05651402827396</c:v>
                </c:pt>
                <c:pt idx="43">
                  <c:v>3.2724165908285214</c:v>
                </c:pt>
                <c:pt idx="44">
                  <c:v>3.4944075213960191</c:v>
                </c:pt>
                <c:pt idx="45">
                  <c:v>3.7223747462795496</c:v>
                </c:pt>
                <c:pt idx="46">
                  <c:v>3.9562102319543668</c:v>
                </c:pt>
                <c:pt idx="47">
                  <c:v>4.1958098444833736</c:v>
                </c:pt>
                <c:pt idx="48">
                  <c:v>4.4410732058307403</c:v>
                </c:pt>
                <c:pt idx="49">
                  <c:v>4.6919035494434391</c:v>
                </c:pt>
                <c:pt idx="50">
                  <c:v>4.9482075768705611</c:v>
                </c:pt>
                <c:pt idx="51">
                  <c:v>5.2096385802784821</c:v>
                </c:pt>
                <c:pt idx="52">
                  <c:v>5.4760976977907623</c:v>
                </c:pt>
                <c:pt idx="53">
                  <c:v>5.7474897360309489</c:v>
                </c:pt>
                <c:pt idx="54">
                  <c:v>6.023722998863926</c:v>
                </c:pt>
                <c:pt idx="55">
                  <c:v>6.3047091241395234</c:v>
                </c:pt>
                <c:pt idx="56">
                  <c:v>6.5903629283275453</c:v>
                </c:pt>
                <c:pt idx="57">
                  <c:v>6.8806022588547853</c:v>
                </c:pt>
                <c:pt idx="58">
                  <c:v>7.1753478539046203</c:v>
                </c:pt>
                <c:pt idx="59">
                  <c:v>7.4745232094013616</c:v>
                </c:pt>
                <c:pt idx="60">
                  <c:v>7.7780544528817952</c:v>
                </c:pt>
                <c:pt idx="61">
                  <c:v>8.0858702239434788</c:v>
                </c:pt>
                <c:pt idx="62">
                  <c:v>8.3979015609542742</c:v>
                </c:pt>
                <c:pt idx="63">
                  <c:v>8.7140817937105091</c:v>
                </c:pt>
                <c:pt idx="64">
                  <c:v>9.034346441734213</c:v>
                </c:pt>
                <c:pt idx="65">
                  <c:v>9.3586331179097009</c:v>
                </c:pt>
                <c:pt idx="66">
                  <c:v>9.6868814371687471</c:v>
                </c:pt>
                <c:pt idx="67">
                  <c:v>10.01903292994565</c:v>
                </c:pt>
                <c:pt idx="68">
                  <c:v>10.355030960135581</c:v>
                </c:pt>
                <c:pt idx="69">
                  <c:v>10.694820647302182</c:v>
                </c:pt>
                <c:pt idx="70">
                  <c:v>11.038348792892897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57600"/>
        <c:axId val="174872064"/>
      </c:scatterChart>
      <c:valAx>
        <c:axId val="1748576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872064"/>
        <c:crosses val="autoZero"/>
        <c:crossBetween val="midCat"/>
      </c:valAx>
      <c:valAx>
        <c:axId val="1748720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85760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(Corrosion damage due to </a:t>
            </a:r>
            <a:r>
              <a:rPr lang="en-AU" baseline="0"/>
              <a:t>carbonation</a:t>
            </a:r>
            <a:r>
              <a:rPr lang="en-AU"/>
              <a:t>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Mastersheet!$EL$98:$EL$168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4.1090470887909262E-3</c:v>
                </c:pt>
                <c:pt idx="13">
                  <c:v>8.7651100302651545E-3</c:v>
                </c:pt>
                <c:pt idx="14">
                  <c:v>1.3751153588282406E-2</c:v>
                </c:pt>
                <c:pt idx="15">
                  <c:v>1.8997767020429348E-2</c:v>
                </c:pt>
                <c:pt idx="16">
                  <c:v>2.4466877242138779E-2</c:v>
                </c:pt>
                <c:pt idx="17">
                  <c:v>3.0133807723965709E-2</c:v>
                </c:pt>
                <c:pt idx="18">
                  <c:v>3.598105093089625E-2</c:v>
                </c:pt>
                <c:pt idx="19">
                  <c:v>4.1995449089746999E-2</c:v>
                </c:pt>
                <c:pt idx="20">
                  <c:v>4.8166708858423855E-2</c:v>
                </c:pt>
                <c:pt idx="21">
                  <c:v>5.4488535749186683E-2</c:v>
                </c:pt>
                <c:pt idx="22">
                  <c:v>6.0954319924689054E-2</c:v>
                </c:pt>
                <c:pt idx="23">
                  <c:v>6.7558524714728022E-2</c:v>
                </c:pt>
                <c:pt idx="24">
                  <c:v>7.4296444732502576E-2</c:v>
                </c:pt>
                <c:pt idx="25">
                  <c:v>8.1164032938892502E-2</c:v>
                </c:pt>
                <c:pt idx="26">
                  <c:v>8.8157773432673933E-2</c:v>
                </c:pt>
                <c:pt idx="27">
                  <c:v>9.5274585612154808E-2</c:v>
                </c:pt>
                <c:pt idx="28">
                  <c:v>0.10251175048505427</c:v>
                </c:pt>
                <c:pt idx="29">
                  <c:v>0.10986685300293851</c:v>
                </c:pt>
                <c:pt idx="30">
                  <c:v>0.11733773623827982</c:v>
                </c:pt>
                <c:pt idx="31">
                  <c:v>0.12493679884956835</c:v>
                </c:pt>
                <c:pt idx="32">
                  <c:v>0.13266295196209874</c:v>
                </c:pt>
                <c:pt idx="33">
                  <c:v>0.14051524540964191</c:v>
                </c:pt>
                <c:pt idx="34">
                  <c:v>0.14849285060677328</c:v>
                </c:pt>
                <c:pt idx="35">
                  <c:v>0.1565950461656857</c:v>
                </c:pt>
                <c:pt idx="36">
                  <c:v>0.16482120572476266</c:v>
                </c:pt>
                <c:pt idx="37">
                  <c:v>0.17317078757651855</c:v>
                </c:pt>
                <c:pt idx="38">
                  <c:v>0.18164332577209491</c:v>
                </c:pt>
                <c:pt idx="39">
                  <c:v>0.19023842244704117</c:v>
                </c:pt>
                <c:pt idx="40">
                  <c:v>0.19895574116462683</c:v>
                </c:pt>
                <c:pt idx="41">
                  <c:v>0.20780068176229669</c:v>
                </c:pt>
                <c:pt idx="42">
                  <c:v>0.21677322543784494</c:v>
                </c:pt>
                <c:pt idx="43">
                  <c:v>0.2258733901526761</c:v>
                </c:pt>
                <c:pt idx="44">
                  <c:v>0.23510122751734358</c:v>
                </c:pt>
                <c:pt idx="45">
                  <c:v>0.24445682002661742</c:v>
                </c:pt>
                <c:pt idx="46">
                  <c:v>0.25394027859665663</c:v>
                </c:pt>
                <c:pt idx="47">
                  <c:v>0.26355174036438228</c:v>
                </c:pt>
                <c:pt idx="48">
                  <c:v>0.27329136671529108</c:v>
                </c:pt>
                <c:pt idx="49">
                  <c:v>0.28315934151104311</c:v>
                </c:pt>
                <c:pt idx="50">
                  <c:v>0.29315586949235772</c:v>
                </c:pt>
                <c:pt idx="51">
                  <c:v>0.3032765585150225</c:v>
                </c:pt>
                <c:pt idx="52">
                  <c:v>0.3135215033231819</c:v>
                </c:pt>
                <c:pt idx="53">
                  <c:v>0.3238908121852131</c:v>
                </c:pt>
                <c:pt idx="54">
                  <c:v>0.33438460602277964</c:v>
                </c:pt>
                <c:pt idx="55">
                  <c:v>0.34500301761522989</c:v>
                </c:pt>
                <c:pt idx="56">
                  <c:v>0.35574619087150122</c:v>
                </c:pt>
                <c:pt idx="57">
                  <c:v>0.36661428016264241</c:v>
                </c:pt>
                <c:pt idx="58">
                  <c:v>0.37760744970887511</c:v>
                </c:pt>
                <c:pt idx="59">
                  <c:v>0.38872587301583245</c:v>
                </c:pt>
                <c:pt idx="60">
                  <c:v>0.39996973235522576</c:v>
                </c:pt>
                <c:pt idx="61">
                  <c:v>0.41134263010470984</c:v>
                </c:pt>
                <c:pt idx="62">
                  <c:v>0.42284483211704893</c:v>
                </c:pt>
                <c:pt idx="63">
                  <c:v>0.43447660895172563</c:v>
                </c:pt>
                <c:pt idx="64">
                  <c:v>0.44623823567794796</c:v>
                </c:pt>
                <c:pt idx="65">
                  <c:v>0.45812999169050334</c:v>
                </c:pt>
                <c:pt idx="66">
                  <c:v>0.47015216053745873</c:v>
                </c:pt>
                <c:pt idx="67">
                  <c:v>0.48230502975878364</c:v>
                </c:pt>
                <c:pt idx="68">
                  <c:v>0.49458889073505641</c:v>
                </c:pt>
                <c:pt idx="69">
                  <c:v>0.50700403854548548</c:v>
                </c:pt>
                <c:pt idx="70">
                  <c:v>0.519550771834562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Mastersheet!$EL$170:$EL$240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4.0857600084742195E-3</c:v>
                </c:pt>
                <c:pt idx="13">
                  <c:v>8.7117573512043266E-3</c:v>
                </c:pt>
                <c:pt idx="14">
                  <c:v>1.366238962486511E-2</c:v>
                </c:pt>
                <c:pt idx="15">
                  <c:v>1.8868568541341828E-2</c:v>
                </c:pt>
                <c:pt idx="16">
                  <c:v>2.4292329553026116E-2</c:v>
                </c:pt>
                <c:pt idx="17">
                  <c:v>2.9909020492243983E-2</c:v>
                </c:pt>
                <c:pt idx="18">
                  <c:v>3.5701116783505626E-2</c:v>
                </c:pt>
                <c:pt idx="19">
                  <c:v>4.1655420612747671E-2</c:v>
                </c:pt>
                <c:pt idx="20">
                  <c:v>4.7761584800674391E-2</c:v>
                </c:pt>
                <c:pt idx="21">
                  <c:v>5.4013228863503696E-2</c:v>
                </c:pt>
                <c:pt idx="22">
                  <c:v>6.0403669858519145E-2</c:v>
                </c:pt>
                <c:pt idx="23">
                  <c:v>6.6927294184958797E-2</c:v>
                </c:pt>
                <c:pt idx="24">
                  <c:v>7.3579316893391811E-2</c:v>
                </c:pt>
                <c:pt idx="25">
                  <c:v>8.0355609550397555E-2</c:v>
                </c:pt>
                <c:pt idx="26">
                  <c:v>8.725257357922786E-2</c:v>
                </c:pt>
                <c:pt idx="27">
                  <c:v>9.4267044807552908E-2</c:v>
                </c:pt>
                <c:pt idx="28">
                  <c:v>0.10139622005244206</c:v>
                </c:pt>
                <c:pt idx="29">
                  <c:v>0.10863759965319164</c:v>
                </c:pt>
                <c:pt idx="30">
                  <c:v>0.11598894179273314</c:v>
                </c:pt>
                <c:pt idx="31">
                  <c:v>0.12346070015000124</c:v>
                </c:pt>
                <c:pt idx="32">
                  <c:v>0.13105161119081654</c:v>
                </c:pt>
                <c:pt idx="33">
                  <c:v>0.13876055170602553</c:v>
                </c:pt>
                <c:pt idx="34">
                  <c:v>0.14658652146654194</c:v>
                </c:pt>
                <c:pt idx="35">
                  <c:v>0.15452862865237832</c:v>
                </c:pt>
                <c:pt idx="36">
                  <c:v>0.16258607751802828</c:v>
                </c:pt>
                <c:pt idx="37">
                  <c:v>0.17075815787782039</c:v>
                </c:pt>
                <c:pt idx="38">
                  <c:v>0.17904423608519396</c:v>
                </c:pt>
                <c:pt idx="39">
                  <c:v>0.1874437472479788</c:v>
                </c:pt>
                <c:pt idx="40">
                  <c:v>0.19595618847374816</c:v>
                </c:pt>
                <c:pt idx="41">
                  <c:v>0.20458668318949536</c:v>
                </c:pt>
                <c:pt idx="42">
                  <c:v>0.21333503511289076</c:v>
                </c:pt>
                <c:pt idx="43">
                  <c:v>0.22220108475106523</c:v>
                </c:pt>
                <c:pt idx="44">
                  <c:v>0.23118470624188231</c:v>
                </c:pt>
                <c:pt idx="45">
                  <c:v>0.24028580454864443</c:v>
                </c:pt>
                <c:pt idx="46">
                  <c:v>0.24950431296038331</c:v>
                </c:pt>
                <c:pt idx="47">
                  <c:v>0.25884019085746079</c:v>
                </c:pt>
                <c:pt idx="48">
                  <c:v>0.26829342170839887</c:v>
                </c:pt>
                <c:pt idx="49">
                  <c:v>0.27786401126898197</c:v>
                </c:pt>
                <c:pt idx="50">
                  <c:v>0.28755198595890558</c:v>
                </c:pt>
                <c:pt idx="51">
                  <c:v>0.29735494222447567</c:v>
                </c:pt>
                <c:pt idx="52">
                  <c:v>0.30727286052836772</c:v>
                </c:pt>
                <c:pt idx="53">
                  <c:v>0.31730573443292276</c:v>
                </c:pt>
                <c:pt idx="54">
                  <c:v>0.32745356974509704</c:v>
                </c:pt>
                <c:pt idx="55">
                  <c:v>0.33771638373492985</c:v>
                </c:pt>
                <c:pt idx="56">
                  <c:v>0.34809420441991812</c:v>
                </c:pt>
                <c:pt idx="57">
                  <c:v>0.35858706990861627</c:v>
                </c:pt>
                <c:pt idx="58">
                  <c:v>0.36919502779755242</c:v>
                </c:pt>
                <c:pt idx="59">
                  <c:v>0.37991813461624824</c:v>
                </c:pt>
                <c:pt idx="60">
                  <c:v>0.39075645531571734</c:v>
                </c:pt>
                <c:pt idx="61">
                  <c:v>0.40171337769511711</c:v>
                </c:pt>
                <c:pt idx="62">
                  <c:v>0.41278904347695927</c:v>
                </c:pt>
                <c:pt idx="63">
                  <c:v>0.42398359880359687</c:v>
                </c:pt>
                <c:pt idx="64">
                  <c:v>0.43529719404159828</c:v>
                </c:pt>
                <c:pt idx="65">
                  <c:v>0.44672998359877075</c:v>
                </c:pt>
                <c:pt idx="66">
                  <c:v>0.45828212575284327</c:v>
                </c:pt>
                <c:pt idx="67">
                  <c:v>0.46995378249091374</c:v>
                </c:pt>
                <c:pt idx="68">
                  <c:v>0.4817451193588298</c:v>
                </c:pt>
                <c:pt idx="69">
                  <c:v>0.49365630531976351</c:v>
                </c:pt>
                <c:pt idx="70">
                  <c:v>0.50568751262128986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Mastersheet!$EL$242:$EL$312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4.1012748165734168E-3</c:v>
                </c:pt>
                <c:pt idx="13">
                  <c:v>8.7473005130871313E-3</c:v>
                </c:pt>
                <c:pt idx="14">
                  <c:v>1.3721520100866344E-2</c:v>
                </c:pt>
                <c:pt idx="15">
                  <c:v>1.8954630190709081E-2</c:v>
                </c:pt>
                <c:pt idx="16">
                  <c:v>2.440859359804208E-2</c:v>
                </c:pt>
                <c:pt idx="17">
                  <c:v>3.005874157308222E-2</c:v>
                </c:pt>
                <c:pt idx="18">
                  <c:v>3.5887560525200507E-2</c:v>
                </c:pt>
                <c:pt idx="19">
                  <c:v>4.1881878935838585E-2</c:v>
                </c:pt>
                <c:pt idx="20">
                  <c:v>4.8031385101523709E-2</c:v>
                </c:pt>
                <c:pt idx="21">
                  <c:v>5.432975541513578E-2</c:v>
                </c:pt>
                <c:pt idx="22">
                  <c:v>6.077035522164826E-2</c:v>
                </c:pt>
                <c:pt idx="23">
                  <c:v>6.7347621746555744E-2</c:v>
                </c:pt>
                <c:pt idx="24">
                  <c:v>7.4056822610619674E-2</c:v>
                </c:pt>
                <c:pt idx="25">
                  <c:v>8.0893883161493624E-2</c:v>
                </c:pt>
                <c:pt idx="26">
                  <c:v>8.7855259447817274E-2</c:v>
                </c:pt>
                <c:pt idx="27">
                  <c:v>9.4937842509852877E-2</c:v>
                </c:pt>
                <c:pt idx="28">
                  <c:v>0.10213888478129411</c:v>
                </c:pt>
                <c:pt idx="29">
                  <c:v>0.10945594249001421</c:v>
                </c:pt>
                <c:pt idx="30">
                  <c:v>0.11688682988338756</c:v>
                </c:pt>
                <c:pt idx="31">
                  <c:v>0.12444329335373308</c:v>
                </c:pt>
                <c:pt idx="32">
                  <c:v>0.13212418482743082</c:v>
                </c:pt>
                <c:pt idx="33">
                  <c:v>0.13992849545076663</c:v>
                </c:pt>
                <c:pt idx="34">
                  <c:v>0.14785533839091827</c:v>
                </c:pt>
                <c:pt idx="35">
                  <c:v>0.15590393439102551</c:v>
                </c:pt>
                <c:pt idx="36">
                  <c:v>0.16407359954504394</c:v>
                </c:pt>
                <c:pt idx="37">
                  <c:v>0.17236373487869761</c:v>
                </c:pt>
                <c:pt idx="38">
                  <c:v>0.18077381741267506</c:v>
                </c:pt>
                <c:pt idx="39">
                  <c:v>0.18930339245193342</c:v>
                </c:pt>
                <c:pt idx="40">
                  <c:v>0.19795206689665099</c:v>
                </c:pt>
                <c:pt idx="41">
                  <c:v>0.20672514705862072</c:v>
                </c:pt>
                <c:pt idx="42">
                  <c:v>0.21562255371858627</c:v>
                </c:pt>
                <c:pt idx="43">
                  <c:v>0.22464424440439759</c:v>
                </c:pt>
                <c:pt idx="44">
                  <c:v>0.23379021026191227</c:v>
                </c:pt>
                <c:pt idx="45">
                  <c:v>0.24306047327670413</c:v>
                </c:pt>
                <c:pt idx="46">
                  <c:v>0.2524550837990171</c:v>
                </c:pt>
                <c:pt idx="47">
                  <c:v>0.26197411833193718</c:v>
                </c:pt>
                <c:pt idx="48">
                  <c:v>0.27161767754892013</c:v>
                </c:pt>
                <c:pt idx="49">
                  <c:v>0.28138588451191499</c:v>
                </c:pt>
                <c:pt idx="50">
                  <c:v>0.29127888306552951</c:v>
                </c:pt>
                <c:pt idx="51">
                  <c:v>0.30129222964960212</c:v>
                </c:pt>
                <c:pt idx="52">
                  <c:v>0.31142595897911463</c:v>
                </c:pt>
                <c:pt idx="53">
                  <c:v>0.32168011924742307</c:v>
                </c:pt>
                <c:pt idx="54">
                  <c:v>0.33205477124940352</c:v>
                </c:pt>
                <c:pt idx="55">
                  <c:v>0.34254998758040461</c:v>
                </c:pt>
                <c:pt idx="56">
                  <c:v>0.35316585190312072</c:v>
                </c:pt>
                <c:pt idx="57">
                  <c:v>0.36390245827544854</c:v>
                </c:pt>
                <c:pt idx="58">
                  <c:v>0.37475991053322433</c:v>
                </c:pt>
                <c:pt idx="59">
                  <c:v>0.385738321722432</c:v>
                </c:pt>
                <c:pt idx="60">
                  <c:v>0.39683781357611514</c:v>
                </c:pt>
                <c:pt idx="61">
                  <c:v>0.40806189478142479</c:v>
                </c:pt>
                <c:pt idx="62">
                  <c:v>0.41941076815132522</c:v>
                </c:pt>
                <c:pt idx="63">
                  <c:v>0.43088464109654601</c:v>
                </c:pt>
                <c:pt idx="64">
                  <c:v>0.44248372542656439</c:v>
                </c:pt>
                <c:pt idx="65">
                  <c:v>0.45420823716355069</c:v>
                </c:pt>
                <c:pt idx="66">
                  <c:v>0.46605839636824492</c:v>
                </c:pt>
                <c:pt idx="67">
                  <c:v>0.47803442697684512</c:v>
                </c:pt>
                <c:pt idx="68">
                  <c:v>0.49013655664806571</c:v>
                </c:pt>
                <c:pt idx="69">
                  <c:v>0.50236501661958277</c:v>
                </c:pt>
                <c:pt idx="70">
                  <c:v>0.51472004157317719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Mastersheet!$EL$314:$EL$384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4.1114051016386353E-3</c:v>
                </c:pt>
                <c:pt idx="13">
                  <c:v>8.7714606874513979E-3</c:v>
                </c:pt>
                <c:pt idx="14">
                  <c:v>1.3762587871650422E-2</c:v>
                </c:pt>
                <c:pt idx="15">
                  <c:v>1.9015220615596733E-2</c:v>
                </c:pt>
                <c:pt idx="16">
                  <c:v>2.4491209528974274E-2</c:v>
                </c:pt>
                <c:pt idx="17">
                  <c:v>3.0165834305446559E-2</c:v>
                </c:pt>
                <c:pt idx="18">
                  <c:v>3.6021560396420474E-2</c:v>
                </c:pt>
                <c:pt idx="19">
                  <c:v>4.2045212797782061E-2</c:v>
                </c:pt>
                <c:pt idx="20">
                  <c:v>4.8226487122557893E-2</c:v>
                </c:pt>
                <c:pt idx="21">
                  <c:v>5.455761377787384E-2</c:v>
                </c:pt>
                <c:pt idx="22">
                  <c:v>6.1031812122337117E-2</c:v>
                </c:pt>
                <c:pt idx="23">
                  <c:v>6.7643395652059457E-2</c:v>
                </c:pt>
                <c:pt idx="24">
                  <c:v>7.438752547242905E-2</c:v>
                </c:pt>
                <c:pt idx="25">
                  <c:v>8.1260034088576183E-2</c:v>
                </c:pt>
                <c:pt idx="26">
                  <c:v>8.8257295807830455E-2</c:v>
                </c:pt>
                <c:pt idx="27">
                  <c:v>9.5376129109723193E-2</c:v>
                </c:pt>
                <c:pt idx="28">
                  <c:v>0.10261372157894784</c:v>
                </c:pt>
                <c:pt idx="29">
                  <c:v>0.10996757115971069</c:v>
                </c:pt>
                <c:pt idx="30">
                  <c:v>0.11743543947043081</c:v>
                </c:pt>
                <c:pt idx="31">
                  <c:v>0.12502049878528662</c:v>
                </c:pt>
                <c:pt idx="32">
                  <c:v>0.13272117250616217</c:v>
                </c:pt>
                <c:pt idx="33">
                  <c:v>0.14053604282864227</c:v>
                </c:pt>
                <c:pt idx="34">
                  <c:v>0.14846383114574085</c:v>
                </c:pt>
                <c:pt idx="35">
                  <c:v>0.1565033815923246</c:v>
                </c:pt>
                <c:pt idx="36">
                  <c:v>0.1646536471190268</c:v>
                </c:pt>
                <c:pt idx="37">
                  <c:v>0.17291367762292481</c:v>
                </c:pt>
                <c:pt idx="38">
                  <c:v>0.18128260976525382</c:v>
                </c:pt>
                <c:pt idx="39">
                  <c:v>0.18975965818401139</c:v>
                </c:pt>
                <c:pt idx="40">
                  <c:v>0.19834410786842502</c:v>
                </c:pt>
                <c:pt idx="41">
                  <c:v>0.20703672650030649</c:v>
                </c:pt>
                <c:pt idx="42">
                  <c:v>0.21583697363903945</c:v>
                </c:pt>
                <c:pt idx="43">
                  <c:v>0.22474435931603667</c:v>
                </c:pt>
                <c:pt idx="44">
                  <c:v>0.23375843969317389</c:v>
                </c:pt>
                <c:pt idx="45">
                  <c:v>0.24287881320985416</c:v>
                </c:pt>
                <c:pt idx="46">
                  <c:v>0.25210511715149442</c:v>
                </c:pt>
                <c:pt idx="47">
                  <c:v>0.26143702458307255</c:v>
                </c:pt>
                <c:pt idx="48">
                  <c:v>0.27087424160023205</c:v>
                </c:pt>
                <c:pt idx="49">
                  <c:v>0.28041650485772085</c:v>
                </c:pt>
                <c:pt idx="50">
                  <c:v>0.29006357934091803</c:v>
                </c:pt>
                <c:pt idx="51">
                  <c:v>0.2998068998448446</c:v>
                </c:pt>
                <c:pt idx="52">
                  <c:v>0.3096460579697492</c:v>
                </c:pt>
                <c:pt idx="53">
                  <c:v>0.31958067101474896</c:v>
                </c:pt>
                <c:pt idx="54">
                  <c:v>0.32961038023136596</c:v>
                </c:pt>
                <c:pt idx="55">
                  <c:v>0.33973484923189845</c:v>
                </c:pt>
                <c:pt idx="56">
                  <c:v>0.34995376253578703</c:v>
                </c:pt>
                <c:pt idx="57">
                  <c:v>0.36026682423929302</c:v>
                </c:pt>
                <c:pt idx="58">
                  <c:v>0.37067375679564829</c:v>
                </c:pt>
                <c:pt idx="59">
                  <c:v>0.38117429989442414</c:v>
                </c:pt>
                <c:pt idx="60">
                  <c:v>0.39176820943021173</c:v>
                </c:pt>
                <c:pt idx="61">
                  <c:v>0.402454278087785</c:v>
                </c:pt>
                <c:pt idx="62">
                  <c:v>0.41323227091987547</c:v>
                </c:pt>
                <c:pt idx="63">
                  <c:v>0.4241019672207057</c:v>
                </c:pt>
                <c:pt idx="64">
                  <c:v>0.43506315973625248</c:v>
                </c:pt>
                <c:pt idx="65">
                  <c:v>0.44611565393183783</c:v>
                </c:pt>
                <c:pt idx="66">
                  <c:v>0.45725926731193028</c:v>
                </c:pt>
                <c:pt idx="67">
                  <c:v>0.46849382878758444</c:v>
                </c:pt>
                <c:pt idx="68">
                  <c:v>0.47981917808742014</c:v>
                </c:pt>
                <c:pt idx="69">
                  <c:v>0.49123516520846083</c:v>
                </c:pt>
                <c:pt idx="70">
                  <c:v>0.50274164990351589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Mastersheet!$EL$386:$EL$456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4.0958569914828135E-3</c:v>
                </c:pt>
                <c:pt idx="13">
                  <c:v>8.7358291529833487E-3</c:v>
                </c:pt>
                <c:pt idx="14">
                  <c:v>1.3703295661324218E-2</c:v>
                </c:pt>
                <c:pt idx="15">
                  <c:v>1.8928905542206546E-2</c:v>
                </c:pt>
                <c:pt idx="16">
                  <c:v>2.4374581332485802E-2</c:v>
                </c:pt>
                <c:pt idx="17">
                  <c:v>3.0015618322908038E-2</c:v>
                </c:pt>
                <c:pt idx="18">
                  <c:v>3.583446984849837E-2</c:v>
                </c:pt>
                <c:pt idx="19">
                  <c:v>4.1817933386356913E-2</c:v>
                </c:pt>
                <c:pt idx="20">
                  <c:v>4.7955667785881874E-2</c:v>
                </c:pt>
                <c:pt idx="21">
                  <c:v>5.4239856684493985E-2</c:v>
                </c:pt>
                <c:pt idx="22">
                  <c:v>6.066367213893329E-2</c:v>
                </c:pt>
                <c:pt idx="23">
                  <c:v>6.7221377767315654E-2</c:v>
                </c:pt>
                <c:pt idx="24">
                  <c:v>7.3908083031888699E-2</c:v>
                </c:pt>
                <c:pt idx="25">
                  <c:v>8.071956757299284E-2</c:v>
                </c:pt>
                <c:pt idx="26">
                  <c:v>8.7652151984889515E-2</c:v>
                </c:pt>
                <c:pt idx="27">
                  <c:v>9.4702600447353388E-2</c:v>
                </c:pt>
                <c:pt idx="28">
                  <c:v>0.10186804584475952</c:v>
                </c:pt>
                <c:pt idx="29">
                  <c:v>0.10914593115444346</c:v>
                </c:pt>
                <c:pt idx="30">
                  <c:v>0.11653396285871423</c:v>
                </c:pt>
                <c:pt idx="31">
                  <c:v>0.12403236422409648</c:v>
                </c:pt>
                <c:pt idx="32">
                  <c:v>0.13163938208786116</c:v>
                </c:pt>
                <c:pt idx="33">
                  <c:v>0.13935342635049749</c:v>
                </c:pt>
                <c:pt idx="34">
                  <c:v>0.14717304984145299</c:v>
                </c:pt>
                <c:pt idx="35">
                  <c:v>0.15509693141271619</c:v>
                </c:pt>
                <c:pt idx="36">
                  <c:v>0.16312386163149997</c:v>
                </c:pt>
                <c:pt idx="37">
                  <c:v>0.17125273058590329</c:v>
                </c:pt>
                <c:pt idx="38">
                  <c:v>0.17948251742345736</c:v>
                </c:pt>
                <c:pt idx="39">
                  <c:v>0.18781228132230046</c:v>
                </c:pt>
                <c:pt idx="40">
                  <c:v>0.19624115365553957</c:v>
                </c:pt>
                <c:pt idx="41">
                  <c:v>0.20476973060058454</c:v>
                </c:pt>
                <c:pt idx="42">
                  <c:v>0.21339731873869572</c:v>
                </c:pt>
                <c:pt idx="43">
                  <c:v>0.22212327636806348</c:v>
                </c:pt>
                <c:pt idx="44">
                  <c:v>0.23094700904286428</c:v>
                </c:pt>
                <c:pt idx="45">
                  <c:v>0.23986796561370893</c:v>
                </c:pt>
                <c:pt idx="46">
                  <c:v>0.24888563470054034</c:v>
                </c:pt>
                <c:pt idx="47">
                  <c:v>0.25799954154017307</c:v>
                </c:pt>
                <c:pt idx="48">
                  <c:v>0.26720924515975558</c:v>
                </c:pt>
                <c:pt idx="49">
                  <c:v>0.27651433583489177</c:v>
                </c:pt>
                <c:pt idx="50">
                  <c:v>0.28591443279729989</c:v>
                </c:pt>
                <c:pt idx="51">
                  <c:v>0.295405160287256</c:v>
                </c:pt>
                <c:pt idx="52">
                  <c:v>0.30498608499694746</c:v>
                </c:pt>
                <c:pt idx="53">
                  <c:v>0.31465679827582088</c:v>
                </c:pt>
                <c:pt idx="54">
                  <c:v>0.32441691446903959</c:v>
                </c:pt>
                <c:pt idx="55">
                  <c:v>0.33426606940176856</c:v>
                </c:pt>
                <c:pt idx="56">
                  <c:v>0.34420391899358493</c:v>
                </c:pt>
                <c:pt idx="57">
                  <c:v>0.35423013798930414</c:v>
                </c:pt>
                <c:pt idx="58">
                  <c:v>0.36434441879422697</c:v>
                </c:pt>
                <c:pt idx="59">
                  <c:v>0.37454647040325512</c:v>
                </c:pt>
                <c:pt idx="60">
                  <c:v>0.38483601741460449</c:v>
                </c:pt>
                <c:pt idx="61">
                  <c:v>0.39521184208927868</c:v>
                </c:pt>
                <c:pt idx="62">
                  <c:v>0.40567367852617287</c:v>
                </c:pt>
                <c:pt idx="63">
                  <c:v>0.4162212745492061</c:v>
                </c:pt>
                <c:pt idx="64">
                  <c:v>0.42685439095051725</c:v>
                </c:pt>
                <c:pt idx="65">
                  <c:v>0.43757280078813399</c:v>
                </c:pt>
                <c:pt idx="66">
                  <c:v>0.44837628873330826</c:v>
                </c:pt>
                <c:pt idx="67">
                  <c:v>0.4592646504631826</c:v>
                </c:pt>
                <c:pt idx="68">
                  <c:v>0.47023769209493926</c:v>
                </c:pt>
                <c:pt idx="69">
                  <c:v>0.48129522965793053</c:v>
                </c:pt>
                <c:pt idx="70">
                  <c:v>0.4924370886006797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Mastersheet!$EL$458:$EL$528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4.1036260904292491E-3</c:v>
                </c:pt>
                <c:pt idx="13">
                  <c:v>8.7536322697140019E-3</c:v>
                </c:pt>
                <c:pt idx="14">
                  <c:v>1.3732919002429277E-2</c:v>
                </c:pt>
                <c:pt idx="15">
                  <c:v>1.8972027716114157E-2</c:v>
                </c:pt>
                <c:pt idx="16">
                  <c:v>2.4432844844115707E-2</c:v>
                </c:pt>
                <c:pt idx="17">
                  <c:v>3.0090657707643225E-2</c:v>
                </c:pt>
                <c:pt idx="18">
                  <c:v>3.5927925511581658E-2</c:v>
                </c:pt>
                <c:pt idx="19">
                  <c:v>4.193145929255554E-2</c:v>
                </c:pt>
                <c:pt idx="20">
                  <c:v>4.8090936073241636E-2</c:v>
                </c:pt>
                <c:pt idx="21">
                  <c:v>5.4398562657061847E-2</c:v>
                </c:pt>
                <c:pt idx="22">
                  <c:v>6.0847534528958136E-2</c:v>
                </c:pt>
                <c:pt idx="23">
                  <c:v>6.7432140017698872E-2</c:v>
                </c:pt>
                <c:pt idx="24">
                  <c:v>7.4147514173543164E-2</c:v>
                </c:pt>
                <c:pt idx="25">
                  <c:v>8.0989462830734354E-2</c:v>
                </c:pt>
                <c:pt idx="26">
                  <c:v>8.7954333196846202E-2</c:v>
                </c:pt>
                <c:pt idx="27">
                  <c:v>9.5038916353733155E-2</c:v>
                </c:pt>
                <c:pt idx="28">
                  <c:v>0.1022403722836719</c:v>
                </c:pt>
                <c:pt idx="29">
                  <c:v>0.10955617119081075</c:v>
                </c:pt>
                <c:pt idx="30">
                  <c:v>0.11698404686460138</c:v>
                </c:pt>
                <c:pt idx="31">
                  <c:v>0.12452655177609728</c:v>
                </c:pt>
                <c:pt idx="32">
                  <c:v>0.1321820555083075</c:v>
                </c:pt>
                <c:pt idx="33">
                  <c:v>0.13994908723982905</c:v>
                </c:pt>
                <c:pt idx="34">
                  <c:v>0.14782631605133878</c:v>
                </c:pt>
                <c:pt idx="35">
                  <c:v>0.15581253438750309</c:v>
                </c:pt>
                <c:pt idx="36">
                  <c:v>0.16390664406026031</c:v>
                </c:pt>
                <c:pt idx="37">
                  <c:v>0.17210764431856465</c:v>
                </c:pt>
                <c:pt idx="38">
                  <c:v>0.1804146216131555</c:v>
                </c:pt>
                <c:pt idx="39">
                  <c:v>0.18882674076285955</c:v>
                </c:pt>
                <c:pt idx="40">
                  <c:v>0.1973432372883244</c:v>
                </c:pt>
                <c:pt idx="41">
                  <c:v>0.20596482046826439</c:v>
                </c:pt>
                <c:pt idx="42">
                  <c:v>0.21469089998524385</c:v>
                </c:pt>
                <c:pt idx="43">
                  <c:v>0.22352093622007244</c:v>
                </c:pt>
                <c:pt idx="44">
                  <c:v>0.23245443588617234</c:v>
                </c:pt>
                <c:pt idx="45">
                  <c:v>0.24149094815495276</c:v>
                </c:pt>
                <c:pt idx="46">
                  <c:v>0.25063006120467324</c:v>
                </c:pt>
                <c:pt idx="47">
                  <c:v>0.25987139913617896</c:v>
                </c:pt>
                <c:pt idx="48">
                  <c:v>0.26921461920779816</c:v>
                </c:pt>
                <c:pt idx="49">
                  <c:v>0.27865940934897515</c:v>
                </c:pt>
                <c:pt idx="50">
                  <c:v>0.28820548591824918</c:v>
                </c:pt>
                <c:pt idx="51">
                  <c:v>0.29784641053997812</c:v>
                </c:pt>
                <c:pt idx="52">
                  <c:v>0.30758178657124718</c:v>
                </c:pt>
                <c:pt idx="53">
                  <c:v>0.317411242340088</c:v>
                </c:pt>
                <c:pt idx="54">
                  <c:v>0.32733442945687613</c:v>
                </c:pt>
                <c:pt idx="55">
                  <c:v>0.3373510212746485</c:v>
                </c:pt>
                <c:pt idx="56">
                  <c:v>0.34746071148223917</c:v>
                </c:pt>
                <c:pt idx="57">
                  <c:v>0.35766321281616437</c:v>
                </c:pt>
                <c:pt idx="58">
                  <c:v>0.36795825587897557</c:v>
                </c:pt>
                <c:pt idx="59">
                  <c:v>0.37834558805327373</c:v>
                </c:pt>
                <c:pt idx="60">
                  <c:v>0.38882497250188947</c:v>
                </c:pt>
                <c:pt idx="61">
                  <c:v>0.39939521784378079</c:v>
                </c:pt>
                <c:pt idx="62">
                  <c:v>0.41005609609471821</c:v>
                </c:pt>
                <c:pt idx="63">
                  <c:v>0.42080739314549792</c:v>
                </c:pt>
                <c:pt idx="64">
                  <c:v>0.43164890799557182</c:v>
                </c:pt>
                <c:pt idx="65">
                  <c:v>0.44258045204208302</c:v>
                </c:pt>
                <c:pt idx="66">
                  <c:v>0.45360184841938411</c:v>
                </c:pt>
                <c:pt idx="67">
                  <c:v>0.4647129313846336</c:v>
                </c:pt>
                <c:pt idx="68">
                  <c:v>0.47591354574552758</c:v>
                </c:pt>
                <c:pt idx="69">
                  <c:v>0.48720354632661012</c:v>
                </c:pt>
                <c:pt idx="70">
                  <c:v>0.49858279747097006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914560"/>
        <c:axId val="175064192"/>
      </c:scatterChart>
      <c:valAx>
        <c:axId val="1749145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064192"/>
        <c:crosses val="autoZero"/>
        <c:crossBetween val="midCat"/>
      </c:valAx>
      <c:valAx>
        <c:axId val="1750641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914560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(Rebar loss due to chloride ingress)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Mastersheet!$ES$98:$ES$168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0.16474487839999999</c:v>
                </c:pt>
                <c:pt idx="13">
                  <c:v>0.16489686987500002</c:v>
                </c:pt>
                <c:pt idx="14">
                  <c:v>0.16504886135000002</c:v>
                </c:pt>
                <c:pt idx="15">
                  <c:v>0.16520085282499997</c:v>
                </c:pt>
                <c:pt idx="16">
                  <c:v>0.16535284429999997</c:v>
                </c:pt>
                <c:pt idx="17">
                  <c:v>0.165504835775</c:v>
                </c:pt>
                <c:pt idx="18">
                  <c:v>0.16565682725</c:v>
                </c:pt>
                <c:pt idx="19">
                  <c:v>0.16580881872500003</c:v>
                </c:pt>
                <c:pt idx="20">
                  <c:v>0.16596081020000003</c:v>
                </c:pt>
                <c:pt idx="21">
                  <c:v>0.16611280167500006</c:v>
                </c:pt>
                <c:pt idx="22">
                  <c:v>0.16626479315000006</c:v>
                </c:pt>
                <c:pt idx="23">
                  <c:v>0.16641678462500006</c:v>
                </c:pt>
                <c:pt idx="24">
                  <c:v>0.16656877610000004</c:v>
                </c:pt>
                <c:pt idx="25">
                  <c:v>0.16672076757500001</c:v>
                </c:pt>
                <c:pt idx="26">
                  <c:v>0.16687275905000004</c:v>
                </c:pt>
                <c:pt idx="27">
                  <c:v>0.16702475052500004</c:v>
                </c:pt>
                <c:pt idx="28">
                  <c:v>0.16717674200000004</c:v>
                </c:pt>
                <c:pt idx="29">
                  <c:v>0.16732873347500007</c:v>
                </c:pt>
                <c:pt idx="30">
                  <c:v>0.16748072495000005</c:v>
                </c:pt>
                <c:pt idx="31">
                  <c:v>0.16764791557250003</c:v>
                </c:pt>
                <c:pt idx="32">
                  <c:v>0.16782813403571434</c:v>
                </c:pt>
                <c:pt idx="33">
                  <c:v>0.16801960381590914</c:v>
                </c:pt>
                <c:pt idx="34">
                  <c:v>0.16822085735000003</c:v>
                </c:pt>
                <c:pt idx="35">
                  <c:v>0.16843067166875003</c:v>
                </c:pt>
                <c:pt idx="36">
                  <c:v>0.16864801947800004</c:v>
                </c:pt>
                <c:pt idx="37">
                  <c:v>0.16887203152884619</c:v>
                </c:pt>
                <c:pt idx="38">
                  <c:v>0.16910196735000005</c:v>
                </c:pt>
                <c:pt idx="39">
                  <c:v>0.16933719225178576</c:v>
                </c:pt>
                <c:pt idx="40">
                  <c:v>0.16957715908793111</c:v>
                </c:pt>
                <c:pt idx="41">
                  <c:v>0.16982139366500001</c:v>
                </c:pt>
                <c:pt idx="42">
                  <c:v>0.17006948297580651</c:v>
                </c:pt>
                <c:pt idx="43">
                  <c:v>0.17032106563906255</c:v>
                </c:pt>
                <c:pt idx="44">
                  <c:v>0.17057582407727281</c:v>
                </c:pt>
                <c:pt idx="45">
                  <c:v>0.17083347807500007</c:v>
                </c:pt>
                <c:pt idx="46">
                  <c:v>0.17109377944142865</c:v>
                </c:pt>
                <c:pt idx="47">
                  <c:v>0.17135650756250007</c:v>
                </c:pt>
                <c:pt idx="48">
                  <c:v>0.17162146567432435</c:v>
                </c:pt>
                <c:pt idx="49">
                  <c:v>0.17188847772500004</c:v>
                </c:pt>
                <c:pt idx="50">
                  <c:v>0.17215738571923081</c:v>
                </c:pt>
                <c:pt idx="51">
                  <c:v>0.17242298107875004</c:v>
                </c:pt>
                <c:pt idx="52">
                  <c:v>0.17268550619146344</c:v>
                </c:pt>
                <c:pt idx="53">
                  <c:v>0.1729451803607143</c:v>
                </c:pt>
                <c:pt idx="54">
                  <c:v>0.17320220248953494</c:v>
                </c:pt>
                <c:pt idx="55">
                  <c:v>0.17345675339886368</c:v>
                </c:pt>
                <c:pt idx="56">
                  <c:v>0.17370899783666671</c:v>
                </c:pt>
                <c:pt idx="57">
                  <c:v>0.17395908622500003</c:v>
                </c:pt>
                <c:pt idx="58">
                  <c:v>0.17420715618404256</c:v>
                </c:pt>
                <c:pt idx="59">
                  <c:v>0.17445333386562503</c:v>
                </c:pt>
                <c:pt idx="60">
                  <c:v>0.17469773512346939</c:v>
                </c:pt>
                <c:pt idx="61">
                  <c:v>0.17494046654300002</c:v>
                </c:pt>
                <c:pt idx="62">
                  <c:v>0.17518162635000004</c:v>
                </c:pt>
                <c:pt idx="63">
                  <c:v>0.17542130521442312</c:v>
                </c:pt>
                <c:pt idx="64">
                  <c:v>0.17565958696320752</c:v>
                </c:pt>
                <c:pt idx="65">
                  <c:v>0.17589654921388892</c:v>
                </c:pt>
                <c:pt idx="66">
                  <c:v>0.17613226393909096</c:v>
                </c:pt>
                <c:pt idx="67">
                  <c:v>0.17636679797053573</c:v>
                </c:pt>
                <c:pt idx="68">
                  <c:v>0.17660021345000004</c:v>
                </c:pt>
                <c:pt idx="69">
                  <c:v>0.1768325682336207</c:v>
                </c:pt>
                <c:pt idx="70">
                  <c:v>0.17706391625508472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Mastersheet!$ES$170:$ES$240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0.16352894659999997</c:v>
                </c:pt>
                <c:pt idx="13">
                  <c:v>0.16363027425000001</c:v>
                </c:pt>
                <c:pt idx="14">
                  <c:v>0.16373160189999997</c:v>
                </c:pt>
                <c:pt idx="15">
                  <c:v>0.16383292955000001</c:v>
                </c:pt>
                <c:pt idx="16">
                  <c:v>0.16393425719999999</c:v>
                </c:pt>
                <c:pt idx="17">
                  <c:v>0.16403558484999997</c:v>
                </c:pt>
                <c:pt idx="18">
                  <c:v>0.16413691250000001</c:v>
                </c:pt>
                <c:pt idx="19">
                  <c:v>0.16423824014999999</c:v>
                </c:pt>
                <c:pt idx="20">
                  <c:v>0.16433956779999995</c:v>
                </c:pt>
                <c:pt idx="21">
                  <c:v>0.16444089544999999</c:v>
                </c:pt>
                <c:pt idx="22">
                  <c:v>0.1645422231</c:v>
                </c:pt>
                <c:pt idx="23">
                  <c:v>0.16464355075000001</c:v>
                </c:pt>
                <c:pt idx="24">
                  <c:v>0.16474487840000002</c:v>
                </c:pt>
                <c:pt idx="25">
                  <c:v>0.16484620605000003</c:v>
                </c:pt>
                <c:pt idx="26">
                  <c:v>0.16494753370000004</c:v>
                </c:pt>
                <c:pt idx="27">
                  <c:v>0.16504886135000005</c:v>
                </c:pt>
                <c:pt idx="28">
                  <c:v>0.165150189</c:v>
                </c:pt>
                <c:pt idx="29">
                  <c:v>0.16525151664999999</c:v>
                </c:pt>
                <c:pt idx="30">
                  <c:v>0.1653528443</c:v>
                </c:pt>
                <c:pt idx="31">
                  <c:v>0.16546683790625002</c:v>
                </c:pt>
                <c:pt idx="32">
                  <c:v>0.16559168804642854</c:v>
                </c:pt>
                <c:pt idx="33">
                  <c:v>0.16572591428409089</c:v>
                </c:pt>
                <c:pt idx="34">
                  <c:v>0.16586829365</c:v>
                </c:pt>
                <c:pt idx="35">
                  <c:v>0.16601780700312499</c:v>
                </c:pt>
                <c:pt idx="36">
                  <c:v>0.166173598265</c:v>
                </c:pt>
                <c:pt idx="37">
                  <c:v>0.16633494306153845</c:v>
                </c:pt>
                <c:pt idx="38">
                  <c:v>0.16650122433333331</c:v>
                </c:pt>
                <c:pt idx="39">
                  <c:v>0.16667191317232141</c:v>
                </c:pt>
                <c:pt idx="40">
                  <c:v>0.16684655362327586</c:v>
                </c:pt>
                <c:pt idx="41">
                  <c:v>0.16702475052500002</c:v>
                </c:pt>
                <c:pt idx="42">
                  <c:v>0.16720615970483871</c:v>
                </c:pt>
                <c:pt idx="43">
                  <c:v>0.16739048001171875</c:v>
                </c:pt>
                <c:pt idx="44">
                  <c:v>0.16757744679772724</c:v>
                </c:pt>
                <c:pt idx="45">
                  <c:v>0.16776682654999997</c:v>
                </c:pt>
                <c:pt idx="46">
                  <c:v>0.16795841244285711</c:v>
                </c:pt>
                <c:pt idx="47">
                  <c:v>0.16815202063124995</c:v>
                </c:pt>
                <c:pt idx="48">
                  <c:v>0.16834748714527023</c:v>
                </c:pt>
                <c:pt idx="49">
                  <c:v>0.16854466527499995</c:v>
                </c:pt>
                <c:pt idx="50">
                  <c:v>0.1687434233576923</c:v>
                </c:pt>
                <c:pt idx="51">
                  <c:v>0.16893984310999996</c:v>
                </c:pt>
                <c:pt idx="52">
                  <c:v>0.16913409562926829</c:v>
                </c:pt>
                <c:pt idx="53">
                  <c:v>0.16932633571785713</c:v>
                </c:pt>
                <c:pt idx="54">
                  <c:v>0.16951670377790695</c:v>
                </c:pt>
                <c:pt idx="55">
                  <c:v>0.16970532744772723</c:v>
                </c:pt>
                <c:pt idx="56">
                  <c:v>0.16989232301999999</c:v>
                </c:pt>
                <c:pt idx="57">
                  <c:v>0.170077796675</c:v>
                </c:pt>
                <c:pt idx="58">
                  <c:v>0.17026184555638296</c:v>
                </c:pt>
                <c:pt idx="59">
                  <c:v>0.17044455871250003</c:v>
                </c:pt>
                <c:pt idx="60">
                  <c:v>0.170626017922449</c:v>
                </c:pt>
                <c:pt idx="61">
                  <c:v>0.17080629842300002</c:v>
                </c:pt>
                <c:pt idx="62">
                  <c:v>0.17098546954999999</c:v>
                </c:pt>
                <c:pt idx="63">
                  <c:v>0.17116359530576924</c:v>
                </c:pt>
                <c:pt idx="64">
                  <c:v>0.17134073486226412</c:v>
                </c:pt>
                <c:pt idx="65">
                  <c:v>0.17151694300833331</c:v>
                </c:pt>
                <c:pt idx="66">
                  <c:v>0.17169227054818184</c:v>
                </c:pt>
                <c:pt idx="67">
                  <c:v>0.17186676465714287</c:v>
                </c:pt>
                <c:pt idx="68">
                  <c:v>0.17204046920000002</c:v>
                </c:pt>
                <c:pt idx="69">
                  <c:v>0.17221342501637932</c:v>
                </c:pt>
                <c:pt idx="70">
                  <c:v>0.17238567017711862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Mastersheet!$ES$242:$ES$312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0.16433956779999997</c:v>
                </c:pt>
                <c:pt idx="13">
                  <c:v>0.16447467133333332</c:v>
                </c:pt>
                <c:pt idx="14">
                  <c:v>0.16460977486666667</c:v>
                </c:pt>
                <c:pt idx="15">
                  <c:v>0.16474487839999999</c:v>
                </c:pt>
                <c:pt idx="16">
                  <c:v>0.16487998193333331</c:v>
                </c:pt>
                <c:pt idx="17">
                  <c:v>0.16501508546666663</c:v>
                </c:pt>
                <c:pt idx="18">
                  <c:v>0.16515018899999998</c:v>
                </c:pt>
                <c:pt idx="19">
                  <c:v>0.16528529253333332</c:v>
                </c:pt>
                <c:pt idx="20">
                  <c:v>0.16542039606666664</c:v>
                </c:pt>
                <c:pt idx="21">
                  <c:v>0.16555549959999996</c:v>
                </c:pt>
                <c:pt idx="22">
                  <c:v>0.16569060313333334</c:v>
                </c:pt>
                <c:pt idx="23">
                  <c:v>0.16582570666666668</c:v>
                </c:pt>
                <c:pt idx="24">
                  <c:v>0.1659608102</c:v>
                </c:pt>
                <c:pt idx="25">
                  <c:v>0.16609591373333329</c:v>
                </c:pt>
                <c:pt idx="26">
                  <c:v>0.16623101726666664</c:v>
                </c:pt>
                <c:pt idx="27">
                  <c:v>0.16636612079999999</c:v>
                </c:pt>
                <c:pt idx="28">
                  <c:v>0.16650122433333331</c:v>
                </c:pt>
                <c:pt idx="29">
                  <c:v>0.16663632786666666</c:v>
                </c:pt>
                <c:pt idx="30">
                  <c:v>0.16677143140000003</c:v>
                </c:pt>
                <c:pt idx="31">
                  <c:v>0.16692088968375002</c:v>
                </c:pt>
                <c:pt idx="32">
                  <c:v>0.16708265203928571</c:v>
                </c:pt>
                <c:pt idx="33">
                  <c:v>0.16725504063863636</c:v>
                </c:pt>
                <c:pt idx="34">
                  <c:v>0.16743666945000002</c:v>
                </c:pt>
                <c:pt idx="35">
                  <c:v>0.167626383446875</c:v>
                </c:pt>
                <c:pt idx="36">
                  <c:v>0.16782321240700002</c:v>
                </c:pt>
                <c:pt idx="37">
                  <c:v>0.16802633537307693</c:v>
                </c:pt>
                <c:pt idx="38">
                  <c:v>0.16823505301111114</c:v>
                </c:pt>
                <c:pt idx="39">
                  <c:v>0.16844876589196436</c:v>
                </c:pt>
                <c:pt idx="40">
                  <c:v>0.16866695726637931</c:v>
                </c:pt>
                <c:pt idx="41">
                  <c:v>0.16888917928500002</c:v>
                </c:pt>
                <c:pt idx="42">
                  <c:v>0.16911504188548387</c:v>
                </c:pt>
                <c:pt idx="43">
                  <c:v>0.16934420376328127</c:v>
                </c:pt>
                <c:pt idx="44">
                  <c:v>0.16957636498409093</c:v>
                </c:pt>
                <c:pt idx="45">
                  <c:v>0.16981126090000004</c:v>
                </c:pt>
                <c:pt idx="46">
                  <c:v>0.17004865710857142</c:v>
                </c:pt>
                <c:pt idx="47">
                  <c:v>0.17028834525208336</c:v>
                </c:pt>
                <c:pt idx="48">
                  <c:v>0.17053013949797297</c:v>
                </c:pt>
                <c:pt idx="49">
                  <c:v>0.17077387357500001</c:v>
                </c:pt>
                <c:pt idx="50">
                  <c:v>0.17101939826538462</c:v>
                </c:pt>
                <c:pt idx="51">
                  <c:v>0.171261512890625</c:v>
                </c:pt>
                <c:pt idx="52">
                  <c:v>0.17150046696768292</c:v>
                </c:pt>
                <c:pt idx="53">
                  <c:v>0.17173648624999999</c:v>
                </c:pt>
                <c:pt idx="54">
                  <c:v>0.17196977549069767</c:v>
                </c:pt>
                <c:pt idx="55">
                  <c:v>0.1722005208289773</c:v>
                </c:pt>
                <c:pt idx="56">
                  <c:v>0.17242889185833332</c:v>
                </c:pt>
                <c:pt idx="57">
                  <c:v>0.17265504342500004</c:v>
                </c:pt>
                <c:pt idx="58">
                  <c:v>0.17287911719680854</c:v>
                </c:pt>
                <c:pt idx="59">
                  <c:v>0.17310124303593752</c:v>
                </c:pt>
                <c:pt idx="60">
                  <c:v>0.17332154020357143</c:v>
                </c:pt>
                <c:pt idx="61">
                  <c:v>0.17354011841999997</c:v>
                </c:pt>
                <c:pt idx="62">
                  <c:v>0.17375707879999999</c:v>
                </c:pt>
                <c:pt idx="63">
                  <c:v>0.17397251468028851</c:v>
                </c:pt>
                <c:pt idx="64">
                  <c:v>0.1741865123533019</c:v>
                </c:pt>
                <c:pt idx="65">
                  <c:v>0.17439915171944442</c:v>
                </c:pt>
                <c:pt idx="66">
                  <c:v>0.17461050686818183</c:v>
                </c:pt>
                <c:pt idx="67">
                  <c:v>0.17482064659687502</c:v>
                </c:pt>
                <c:pt idx="68">
                  <c:v>0.17502963487500003</c:v>
                </c:pt>
                <c:pt idx="69">
                  <c:v>0.17523753126034483</c:v>
                </c:pt>
                <c:pt idx="70">
                  <c:v>0.17544439127288139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Mastersheet!$ES$314:$ES$384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0.16474487839999999</c:v>
                </c:pt>
                <c:pt idx="13">
                  <c:v>0.16489686987500002</c:v>
                </c:pt>
                <c:pt idx="14">
                  <c:v>0.16504886135000002</c:v>
                </c:pt>
                <c:pt idx="15">
                  <c:v>0.16520085282499997</c:v>
                </c:pt>
                <c:pt idx="16">
                  <c:v>0.16535284429999997</c:v>
                </c:pt>
                <c:pt idx="17">
                  <c:v>0.165504835775</c:v>
                </c:pt>
                <c:pt idx="18">
                  <c:v>0.16565682725</c:v>
                </c:pt>
                <c:pt idx="19">
                  <c:v>0.16580881872500003</c:v>
                </c:pt>
                <c:pt idx="20">
                  <c:v>0.16596081020000003</c:v>
                </c:pt>
                <c:pt idx="21">
                  <c:v>0.16611280167500006</c:v>
                </c:pt>
                <c:pt idx="22">
                  <c:v>0.16626479315000006</c:v>
                </c:pt>
                <c:pt idx="23">
                  <c:v>0.16641678462500006</c:v>
                </c:pt>
                <c:pt idx="24">
                  <c:v>0.16656877610000004</c:v>
                </c:pt>
                <c:pt idx="25">
                  <c:v>0.16672076757500001</c:v>
                </c:pt>
                <c:pt idx="26">
                  <c:v>0.16687275905000004</c:v>
                </c:pt>
                <c:pt idx="27">
                  <c:v>0.16702475052500004</c:v>
                </c:pt>
                <c:pt idx="28">
                  <c:v>0.16717674200000004</c:v>
                </c:pt>
                <c:pt idx="29">
                  <c:v>0.16732873347500007</c:v>
                </c:pt>
                <c:pt idx="30">
                  <c:v>0.16748072495000005</c:v>
                </c:pt>
                <c:pt idx="31">
                  <c:v>0.16763778280750005</c:v>
                </c:pt>
                <c:pt idx="32">
                  <c:v>0.16779918327857149</c:v>
                </c:pt>
                <c:pt idx="33">
                  <c:v>0.16796433418863638</c:v>
                </c:pt>
                <c:pt idx="34">
                  <c:v>0.16813274635000003</c:v>
                </c:pt>
                <c:pt idx="35">
                  <c:v>0.16830401210625001</c:v>
                </c:pt>
                <c:pt idx="36">
                  <c:v>0.168477789026</c:v>
                </c:pt>
                <c:pt idx="37">
                  <c:v>0.16865378735961542</c:v>
                </c:pt>
                <c:pt idx="38">
                  <c:v>0.16883176028333335</c:v>
                </c:pt>
                <c:pt idx="39">
                  <c:v>0.16901149623392858</c:v>
                </c:pt>
                <c:pt idx="40">
                  <c:v>0.16919281282931034</c:v>
                </c:pt>
                <c:pt idx="41">
                  <c:v>0.16937555200499999</c:v>
                </c:pt>
                <c:pt idx="42">
                  <c:v>0.16955957609193548</c:v>
                </c:pt>
                <c:pt idx="43">
                  <c:v>0.16974476462968749</c:v>
                </c:pt>
                <c:pt idx="44">
                  <c:v>0.16993101175909092</c:v>
                </c:pt>
                <c:pt idx="45">
                  <c:v>0.17011822407500005</c:v>
                </c:pt>
                <c:pt idx="46">
                  <c:v>0.17030631884714287</c:v>
                </c:pt>
                <c:pt idx="47">
                  <c:v>0.17049522253750002</c:v>
                </c:pt>
                <c:pt idx="48">
                  <c:v>0.17068486955810813</c:v>
                </c:pt>
                <c:pt idx="49">
                  <c:v>0.17087520122500002</c:v>
                </c:pt>
                <c:pt idx="50">
                  <c:v>0.17106616487307694</c:v>
                </c:pt>
                <c:pt idx="51">
                  <c:v>0.17125264672124998</c:v>
                </c:pt>
                <c:pt idx="52">
                  <c:v>0.17143497470609756</c:v>
                </c:pt>
                <c:pt idx="53">
                  <c:v>0.17161344553214286</c:v>
                </c:pt>
                <c:pt idx="54">
                  <c:v>0.17178832830348839</c:v>
                </c:pt>
                <c:pt idx="55">
                  <c:v>0.17195986766022731</c:v>
                </c:pt>
                <c:pt idx="56">
                  <c:v>0.1721282864966667</c:v>
                </c:pt>
                <c:pt idx="57">
                  <c:v>0.172293788325</c:v>
                </c:pt>
                <c:pt idx="58">
                  <c:v>0.17245655933723403</c:v>
                </c:pt>
                <c:pt idx="59">
                  <c:v>0.17261677020937496</c:v>
                </c:pt>
                <c:pt idx="60">
                  <c:v>0.17277457768469381</c:v>
                </c:pt>
                <c:pt idx="61">
                  <c:v>0.17293012596699991</c:v>
                </c:pt>
                <c:pt idx="62">
                  <c:v>0.17308354794999997</c:v>
                </c:pt>
                <c:pt idx="63">
                  <c:v>0.17323496630480767</c:v>
                </c:pt>
                <c:pt idx="64">
                  <c:v>0.17338449444433962</c:v>
                </c:pt>
                <c:pt idx="65">
                  <c:v>0.17353223738055551</c:v>
                </c:pt>
                <c:pt idx="66">
                  <c:v>0.17367829248818181</c:v>
                </c:pt>
                <c:pt idx="67">
                  <c:v>0.17382275018660714</c:v>
                </c:pt>
                <c:pt idx="68">
                  <c:v>0.17396569454999999</c:v>
                </c:pt>
                <c:pt idx="69">
                  <c:v>0.17410720385431036</c:v>
                </c:pt>
                <c:pt idx="70">
                  <c:v>0.17424735106864406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Mastersheet!$ES$386:$ES$456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0.16393425720000002</c:v>
                </c:pt>
                <c:pt idx="13">
                  <c:v>0.16405247279166668</c:v>
                </c:pt>
                <c:pt idx="14">
                  <c:v>0.16417068838333332</c:v>
                </c:pt>
                <c:pt idx="15">
                  <c:v>0.16428890397499998</c:v>
                </c:pt>
                <c:pt idx="16">
                  <c:v>0.16440711956666665</c:v>
                </c:pt>
                <c:pt idx="17">
                  <c:v>0.16452533515833337</c:v>
                </c:pt>
                <c:pt idx="18">
                  <c:v>0.16464355075000003</c:v>
                </c:pt>
                <c:pt idx="19">
                  <c:v>0.1647617663416667</c:v>
                </c:pt>
                <c:pt idx="20">
                  <c:v>0.16487998193333336</c:v>
                </c:pt>
                <c:pt idx="21">
                  <c:v>0.16499819752500003</c:v>
                </c:pt>
                <c:pt idx="22">
                  <c:v>0.16511641311666669</c:v>
                </c:pt>
                <c:pt idx="23">
                  <c:v>0.16523462870833336</c:v>
                </c:pt>
                <c:pt idx="24">
                  <c:v>0.1653528443</c:v>
                </c:pt>
                <c:pt idx="25">
                  <c:v>0.16547105989166666</c:v>
                </c:pt>
                <c:pt idx="26">
                  <c:v>0.16558927548333335</c:v>
                </c:pt>
                <c:pt idx="27">
                  <c:v>0.16570749107500002</c:v>
                </c:pt>
                <c:pt idx="28">
                  <c:v>0.16582570666666668</c:v>
                </c:pt>
                <c:pt idx="29">
                  <c:v>0.16594392225833335</c:v>
                </c:pt>
                <c:pt idx="30">
                  <c:v>0.16606213785000004</c:v>
                </c:pt>
                <c:pt idx="31">
                  <c:v>0.16618119783875002</c:v>
                </c:pt>
                <c:pt idx="32">
                  <c:v>0.16630098159642859</c:v>
                </c:pt>
                <c:pt idx="33">
                  <c:v>0.16642139042727272</c:v>
                </c:pt>
                <c:pt idx="34">
                  <c:v>0.16654234279999999</c:v>
                </c:pt>
                <c:pt idx="35">
                  <c:v>0.166663770771875</c:v>
                </c:pt>
                <c:pt idx="36">
                  <c:v>0.166785617271</c:v>
                </c:pt>
                <c:pt idx="37">
                  <c:v>0.16690783400576925</c:v>
                </c:pt>
                <c:pt idx="38">
                  <c:v>0.16703037983888891</c:v>
                </c:pt>
                <c:pt idx="39">
                  <c:v>0.16715321950982143</c:v>
                </c:pt>
                <c:pt idx="40">
                  <c:v>0.1672763226215517</c:v>
                </c:pt>
                <c:pt idx="41">
                  <c:v>0.16739966282999999</c:v>
                </c:pt>
                <c:pt idx="42">
                  <c:v>0.16752321719032259</c:v>
                </c:pt>
                <c:pt idx="43">
                  <c:v>0.16764696562578127</c:v>
                </c:pt>
                <c:pt idx="44">
                  <c:v>0.16777089049318183</c:v>
                </c:pt>
                <c:pt idx="45">
                  <c:v>0.16789497622499999</c:v>
                </c:pt>
                <c:pt idx="46">
                  <c:v>0.16801920903285714</c:v>
                </c:pt>
                <c:pt idx="47">
                  <c:v>0.16814357666041665</c:v>
                </c:pt>
                <c:pt idx="48">
                  <c:v>0.16826806817635137</c:v>
                </c:pt>
                <c:pt idx="49">
                  <c:v>0.1683926738</c:v>
                </c:pt>
                <c:pt idx="50">
                  <c:v>0.16851738475384617</c:v>
                </c:pt>
                <c:pt idx="51">
                  <c:v>0.16863965994687502</c:v>
                </c:pt>
                <c:pt idx="52">
                  <c:v>0.16875967760548777</c:v>
                </c:pt>
                <c:pt idx="53">
                  <c:v>0.16887759898214286</c:v>
                </c:pt>
                <c:pt idx="54">
                  <c:v>0.16899357032906981</c:v>
                </c:pt>
                <c:pt idx="55">
                  <c:v>0.16910772460284093</c:v>
                </c:pt>
                <c:pt idx="56">
                  <c:v>0.16922018294166671</c:v>
                </c:pt>
                <c:pt idx="57">
                  <c:v>0.16933105595000003</c:v>
                </c:pt>
                <c:pt idx="58">
                  <c:v>0.16944044481914899</c:v>
                </c:pt>
                <c:pt idx="59">
                  <c:v>0.16954844230781257</c:v>
                </c:pt>
                <c:pt idx="60">
                  <c:v>0.16965513360255102</c:v>
                </c:pt>
                <c:pt idx="61">
                  <c:v>0.16976059707500002</c:v>
                </c:pt>
                <c:pt idx="62">
                  <c:v>0.16986490495000003</c:v>
                </c:pt>
                <c:pt idx="63">
                  <c:v>0.16996812389663465</c:v>
                </c:pt>
                <c:pt idx="64">
                  <c:v>0.17007031555235852</c:v>
                </c:pt>
                <c:pt idx="65">
                  <c:v>0.1701715369888889</c:v>
                </c:pt>
                <c:pt idx="66">
                  <c:v>0.17027184112727278</c:v>
                </c:pt>
                <c:pt idx="67">
                  <c:v>0.17037127710848218</c:v>
                </c:pt>
                <c:pt idx="68">
                  <c:v>0.17046989062500006</c:v>
                </c:pt>
                <c:pt idx="69">
                  <c:v>0.17056772421810348</c:v>
                </c:pt>
                <c:pt idx="70">
                  <c:v>0.1706648175449153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Mastersheet!$ES$458:$ES$528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0.16433956779999997</c:v>
                </c:pt>
                <c:pt idx="13">
                  <c:v>0.16447467133333332</c:v>
                </c:pt>
                <c:pt idx="14">
                  <c:v>0.16460977486666667</c:v>
                </c:pt>
                <c:pt idx="15">
                  <c:v>0.16474487839999999</c:v>
                </c:pt>
                <c:pt idx="16">
                  <c:v>0.16487998193333331</c:v>
                </c:pt>
                <c:pt idx="17">
                  <c:v>0.16501508546666663</c:v>
                </c:pt>
                <c:pt idx="18">
                  <c:v>0.16515018899999998</c:v>
                </c:pt>
                <c:pt idx="19">
                  <c:v>0.16528529253333332</c:v>
                </c:pt>
                <c:pt idx="20">
                  <c:v>0.16542039606666664</c:v>
                </c:pt>
                <c:pt idx="21">
                  <c:v>0.16555549959999996</c:v>
                </c:pt>
                <c:pt idx="22">
                  <c:v>0.16569060313333334</c:v>
                </c:pt>
                <c:pt idx="23">
                  <c:v>0.16582570666666668</c:v>
                </c:pt>
                <c:pt idx="24">
                  <c:v>0.1659608102</c:v>
                </c:pt>
                <c:pt idx="25">
                  <c:v>0.16609591373333329</c:v>
                </c:pt>
                <c:pt idx="26">
                  <c:v>0.16623101726666664</c:v>
                </c:pt>
                <c:pt idx="27">
                  <c:v>0.16636612079999999</c:v>
                </c:pt>
                <c:pt idx="28">
                  <c:v>0.16650122433333331</c:v>
                </c:pt>
                <c:pt idx="29">
                  <c:v>0.16663632786666666</c:v>
                </c:pt>
                <c:pt idx="30">
                  <c:v>0.16677143140000003</c:v>
                </c:pt>
                <c:pt idx="31">
                  <c:v>0.16691075691874999</c:v>
                </c:pt>
                <c:pt idx="32">
                  <c:v>0.16705370128214286</c:v>
                </c:pt>
                <c:pt idx="33">
                  <c:v>0.16719977101136366</c:v>
                </c:pt>
                <c:pt idx="34">
                  <c:v>0.16734855845000002</c:v>
                </c:pt>
                <c:pt idx="35">
                  <c:v>0.16749972388437498</c:v>
                </c:pt>
                <c:pt idx="36">
                  <c:v>0.167652981955</c:v>
                </c:pt>
                <c:pt idx="37">
                  <c:v>0.16780809120384621</c:v>
                </c:pt>
                <c:pt idx="38">
                  <c:v>0.16796484594444447</c:v>
                </c:pt>
                <c:pt idx="39">
                  <c:v>0.16812306987410719</c:v>
                </c:pt>
                <c:pt idx="40">
                  <c:v>0.16828261100775865</c:v>
                </c:pt>
                <c:pt idx="41">
                  <c:v>0.16844333762500002</c:v>
                </c:pt>
                <c:pt idx="42">
                  <c:v>0.16860513500161295</c:v>
                </c:pt>
                <c:pt idx="43">
                  <c:v>0.1687679027539063</c:v>
                </c:pt>
                <c:pt idx="44">
                  <c:v>0.16893155266590912</c:v>
                </c:pt>
                <c:pt idx="45">
                  <c:v>0.16909600690000001</c:v>
                </c:pt>
                <c:pt idx="46">
                  <c:v>0.16926119651428573</c:v>
                </c:pt>
                <c:pt idx="47">
                  <c:v>0.16942706022708334</c:v>
                </c:pt>
                <c:pt idx="48">
                  <c:v>0.16959354338175678</c:v>
                </c:pt>
                <c:pt idx="49">
                  <c:v>0.16976059707499999</c:v>
                </c:pt>
                <c:pt idx="50">
                  <c:v>0.16992817741923077</c:v>
                </c:pt>
                <c:pt idx="51">
                  <c:v>0.17009244512875002</c:v>
                </c:pt>
                <c:pt idx="52">
                  <c:v>0.17025364259146344</c:v>
                </c:pt>
                <c:pt idx="53">
                  <c:v>0.17041198911071431</c:v>
                </c:pt>
                <c:pt idx="54">
                  <c:v>0.17056768358953489</c:v>
                </c:pt>
                <c:pt idx="55">
                  <c:v>0.17072090684886368</c:v>
                </c:pt>
                <c:pt idx="56">
                  <c:v>0.17087182363666667</c:v>
                </c:pt>
                <c:pt idx="57">
                  <c:v>0.17102058437500001</c:v>
                </c:pt>
                <c:pt idx="58">
                  <c:v>0.17116732668404253</c:v>
                </c:pt>
                <c:pt idx="59">
                  <c:v>0.17131217671562501</c:v>
                </c:pt>
                <c:pt idx="60">
                  <c:v>0.17145525032346939</c:v>
                </c:pt>
                <c:pt idx="61">
                  <c:v>0.17159665409300001</c:v>
                </c:pt>
                <c:pt idx="62">
                  <c:v>0.17173648625000001</c:v>
                </c:pt>
                <c:pt idx="63">
                  <c:v>0.17187483746442311</c:v>
                </c:pt>
                <c:pt idx="64">
                  <c:v>0.17201179156320759</c:v>
                </c:pt>
                <c:pt idx="65">
                  <c:v>0.17214742616388892</c:v>
                </c:pt>
                <c:pt idx="66">
                  <c:v>0.17228181323909098</c:v>
                </c:pt>
                <c:pt idx="67">
                  <c:v>0.17241501962053574</c:v>
                </c:pt>
                <c:pt idx="68">
                  <c:v>0.17254710745000001</c:v>
                </c:pt>
                <c:pt idx="69">
                  <c:v>0.17267813458362069</c:v>
                </c:pt>
                <c:pt idx="70">
                  <c:v>0.17280815495508475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18592"/>
        <c:axId val="175124864"/>
      </c:scatterChart>
      <c:valAx>
        <c:axId val="17511859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24864"/>
        <c:crosses val="autoZero"/>
        <c:crossBetween val="midCat"/>
      </c:valAx>
      <c:valAx>
        <c:axId val="1751248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1859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 (Rebar loss due to carbonation)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Mastersheet!$EM$98:$EM$168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1.1765541439999999E-2</c:v>
                </c:pt>
                <c:pt idx="13">
                  <c:v>1.1776396175E-2</c:v>
                </c:pt>
                <c:pt idx="14">
                  <c:v>1.1787250910000002E-2</c:v>
                </c:pt>
                <c:pt idx="15">
                  <c:v>1.1798105644999996E-2</c:v>
                </c:pt>
                <c:pt idx="16">
                  <c:v>1.1808960379999997E-2</c:v>
                </c:pt>
                <c:pt idx="17">
                  <c:v>1.1819815115E-2</c:v>
                </c:pt>
                <c:pt idx="18">
                  <c:v>1.1830669850000001E-2</c:v>
                </c:pt>
                <c:pt idx="19">
                  <c:v>1.1841524585000002E-2</c:v>
                </c:pt>
                <c:pt idx="20">
                  <c:v>1.1852379320000002E-2</c:v>
                </c:pt>
                <c:pt idx="21">
                  <c:v>1.1863234055000003E-2</c:v>
                </c:pt>
                <c:pt idx="22">
                  <c:v>1.1874088790000004E-2</c:v>
                </c:pt>
                <c:pt idx="23">
                  <c:v>1.1884943525000004E-2</c:v>
                </c:pt>
                <c:pt idx="24">
                  <c:v>1.1895798260000003E-2</c:v>
                </c:pt>
                <c:pt idx="25">
                  <c:v>1.1906652995000001E-2</c:v>
                </c:pt>
                <c:pt idx="26">
                  <c:v>1.191750773E-2</c:v>
                </c:pt>
                <c:pt idx="27">
                  <c:v>1.1928362465000002E-2</c:v>
                </c:pt>
                <c:pt idx="28">
                  <c:v>1.1939217200000003E-2</c:v>
                </c:pt>
                <c:pt idx="29">
                  <c:v>1.1950071935000004E-2</c:v>
                </c:pt>
                <c:pt idx="30">
                  <c:v>1.1960926670000002E-2</c:v>
                </c:pt>
                <c:pt idx="31">
                  <c:v>1.1972866878500002E-2</c:v>
                </c:pt>
                <c:pt idx="32">
                  <c:v>1.1985737492857146E-2</c:v>
                </c:pt>
                <c:pt idx="33">
                  <c:v>1.1999411639545458E-2</c:v>
                </c:pt>
                <c:pt idx="34">
                  <c:v>1.2013784510000002E-2</c:v>
                </c:pt>
                <c:pt idx="35">
                  <c:v>1.2028768763750001E-2</c:v>
                </c:pt>
                <c:pt idx="36">
                  <c:v>1.2044291034800002E-2</c:v>
                </c:pt>
                <c:pt idx="37">
                  <c:v>1.2060289244230773E-2</c:v>
                </c:pt>
                <c:pt idx="38">
                  <c:v>1.2076710510000003E-2</c:v>
                </c:pt>
                <c:pt idx="39">
                  <c:v>1.2093509504642859E-2</c:v>
                </c:pt>
                <c:pt idx="40">
                  <c:v>1.2110647152758626E-2</c:v>
                </c:pt>
                <c:pt idx="41">
                  <c:v>1.2128089589E-2</c:v>
                </c:pt>
                <c:pt idx="42">
                  <c:v>1.214580731774194E-2</c:v>
                </c:pt>
                <c:pt idx="43">
                  <c:v>1.2163774530312504E-2</c:v>
                </c:pt>
                <c:pt idx="44">
                  <c:v>1.2181968546363641E-2</c:v>
                </c:pt>
                <c:pt idx="45">
                  <c:v>1.2200369353823534E-2</c:v>
                </c:pt>
                <c:pt idx="46">
                  <c:v>1.221895922771429E-2</c:v>
                </c:pt>
                <c:pt idx="47">
                  <c:v>1.2237722412500002E-2</c:v>
                </c:pt>
                <c:pt idx="48">
                  <c:v>1.2256644855945948E-2</c:v>
                </c:pt>
                <c:pt idx="49">
                  <c:v>1.2275713985000002E-2</c:v>
                </c:pt>
                <c:pt idx="50">
                  <c:v>1.2294918516153849E-2</c:v>
                </c:pt>
                <c:pt idx="51">
                  <c:v>1.2313886469750002E-2</c:v>
                </c:pt>
                <c:pt idx="52">
                  <c:v>1.2332635156341464E-2</c:v>
                </c:pt>
                <c:pt idx="53">
                  <c:v>1.2351180237857145E-2</c:v>
                </c:pt>
                <c:pt idx="54">
                  <c:v>1.2369535919302328E-2</c:v>
                </c:pt>
                <c:pt idx="55">
                  <c:v>1.2387715114318184E-2</c:v>
                </c:pt>
                <c:pt idx="56">
                  <c:v>1.240572958866667E-2</c:v>
                </c:pt>
                <c:pt idx="57">
                  <c:v>1.2423590085E-2</c:v>
                </c:pt>
                <c:pt idx="58">
                  <c:v>1.2441306431702126E-2</c:v>
                </c:pt>
                <c:pt idx="59">
                  <c:v>1.2458887638125001E-2</c:v>
                </c:pt>
                <c:pt idx="60">
                  <c:v>1.2476341978163266E-2</c:v>
                </c:pt>
                <c:pt idx="61">
                  <c:v>1.24936770638E-2</c:v>
                </c:pt>
                <c:pt idx="62">
                  <c:v>1.2510899910000001E-2</c:v>
                </c:pt>
                <c:pt idx="63">
                  <c:v>1.2528016992115386E-2</c:v>
                </c:pt>
                <c:pt idx="64">
                  <c:v>1.2545034296792452E-2</c:v>
                </c:pt>
                <c:pt idx="65">
                  <c:v>1.2561957367222225E-2</c:v>
                </c:pt>
                <c:pt idx="66">
                  <c:v>1.2578791343454548E-2</c:v>
                </c:pt>
                <c:pt idx="67">
                  <c:v>1.2595540998392859E-2</c:v>
                </c:pt>
                <c:pt idx="68">
                  <c:v>1.2612210770000003E-2</c:v>
                </c:pt>
                <c:pt idx="69">
                  <c:v>1.2628804790172412E-2</c:v>
                </c:pt>
                <c:pt idx="70">
                  <c:v>1.2645326910677964E-2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Mastersheet!$EM$170:$EM$240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1.1678703559999996E-2</c:v>
                </c:pt>
                <c:pt idx="13">
                  <c:v>1.1685940049999999E-2</c:v>
                </c:pt>
                <c:pt idx="14">
                  <c:v>1.1693176539999999E-2</c:v>
                </c:pt>
                <c:pt idx="15">
                  <c:v>1.1700413029999999E-2</c:v>
                </c:pt>
                <c:pt idx="16">
                  <c:v>1.1707649519999998E-2</c:v>
                </c:pt>
                <c:pt idx="17">
                  <c:v>1.1714886009999998E-2</c:v>
                </c:pt>
                <c:pt idx="18">
                  <c:v>1.1722122499999999E-2</c:v>
                </c:pt>
                <c:pt idx="19">
                  <c:v>1.1729358989999996E-2</c:v>
                </c:pt>
                <c:pt idx="20">
                  <c:v>1.1736595479999995E-2</c:v>
                </c:pt>
                <c:pt idx="21">
                  <c:v>1.1743831969999998E-2</c:v>
                </c:pt>
                <c:pt idx="22">
                  <c:v>1.1751068459999998E-2</c:v>
                </c:pt>
                <c:pt idx="23">
                  <c:v>1.1758304949999999E-2</c:v>
                </c:pt>
                <c:pt idx="24">
                  <c:v>1.1765541440000003E-2</c:v>
                </c:pt>
                <c:pt idx="25">
                  <c:v>1.1772777929999999E-2</c:v>
                </c:pt>
                <c:pt idx="26">
                  <c:v>1.1780014420000002E-2</c:v>
                </c:pt>
                <c:pt idx="27">
                  <c:v>1.1787250910000003E-2</c:v>
                </c:pt>
                <c:pt idx="28">
                  <c:v>1.1794487400000001E-2</c:v>
                </c:pt>
                <c:pt idx="29">
                  <c:v>1.1801723889999997E-2</c:v>
                </c:pt>
                <c:pt idx="30">
                  <c:v>1.1808960380000001E-2</c:v>
                </c:pt>
                <c:pt idx="31">
                  <c:v>1.1817101431250003E-2</c:v>
                </c:pt>
                <c:pt idx="32">
                  <c:v>1.1826017820714282E-2</c:v>
                </c:pt>
                <c:pt idx="33">
                  <c:v>1.1835603820454545E-2</c:v>
                </c:pt>
                <c:pt idx="34">
                  <c:v>1.1845772090000001E-2</c:v>
                </c:pt>
                <c:pt idx="35">
                  <c:v>1.1856449845624999E-2</c:v>
                </c:pt>
                <c:pt idx="36">
                  <c:v>1.1867575949E-2</c:v>
                </c:pt>
                <c:pt idx="37">
                  <c:v>1.1879098667692307E-2</c:v>
                </c:pt>
                <c:pt idx="38">
                  <c:v>1.1890973933333332E-2</c:v>
                </c:pt>
                <c:pt idx="39">
                  <c:v>1.1903163973035712E-2</c:v>
                </c:pt>
                <c:pt idx="40">
                  <c:v>1.1915636223965517E-2</c:v>
                </c:pt>
                <c:pt idx="41">
                  <c:v>1.1928362465E-2</c:v>
                </c:pt>
                <c:pt idx="42">
                  <c:v>1.1941318116451613E-2</c:v>
                </c:pt>
                <c:pt idx="43">
                  <c:v>1.1954481671093749E-2</c:v>
                </c:pt>
                <c:pt idx="44">
                  <c:v>1.196783422863636E-2</c:v>
                </c:pt>
                <c:pt idx="45">
                  <c:v>1.1981359112352938E-2</c:v>
                </c:pt>
                <c:pt idx="46">
                  <c:v>1.1995041551428569E-2</c:v>
                </c:pt>
                <c:pt idx="47">
                  <c:v>1.2008868416249997E-2</c:v>
                </c:pt>
                <c:pt idx="48">
                  <c:v>1.2022827996621618E-2</c:v>
                </c:pt>
                <c:pt idx="49">
                  <c:v>1.2036909814999996E-2</c:v>
                </c:pt>
                <c:pt idx="50">
                  <c:v>1.2051104468461537E-2</c:v>
                </c:pt>
                <c:pt idx="51">
                  <c:v>1.2065132125999996E-2</c:v>
                </c:pt>
                <c:pt idx="52">
                  <c:v>1.2079005006829267E-2</c:v>
                </c:pt>
                <c:pt idx="53">
                  <c:v>1.209273416642857E-2</c:v>
                </c:pt>
                <c:pt idx="54">
                  <c:v>1.2106329631860462E-2</c:v>
                </c:pt>
                <c:pt idx="55">
                  <c:v>1.2119800518636361E-2</c:v>
                </c:pt>
                <c:pt idx="56">
                  <c:v>1.2133155131999999E-2</c:v>
                </c:pt>
                <c:pt idx="57">
                  <c:v>1.2146401055E-2</c:v>
                </c:pt>
                <c:pt idx="58">
                  <c:v>1.215954522531915E-2</c:v>
                </c:pt>
                <c:pt idx="59">
                  <c:v>1.21725940025E-2</c:v>
                </c:pt>
                <c:pt idx="60">
                  <c:v>1.2185553226938777E-2</c:v>
                </c:pt>
                <c:pt idx="61">
                  <c:v>1.21984282718E-2</c:v>
                </c:pt>
                <c:pt idx="62">
                  <c:v>1.2211224088823528E-2</c:v>
                </c:pt>
                <c:pt idx="63">
                  <c:v>1.2223945248846154E-2</c:v>
                </c:pt>
                <c:pt idx="64">
                  <c:v>1.2236595977735847E-2</c:v>
                </c:pt>
                <c:pt idx="65">
                  <c:v>1.2249180188333332E-2</c:v>
                </c:pt>
                <c:pt idx="66">
                  <c:v>1.2261701508909092E-2</c:v>
                </c:pt>
                <c:pt idx="67">
                  <c:v>1.2274163308571428E-2</c:v>
                </c:pt>
                <c:pt idx="68">
                  <c:v>1.2286568720000002E-2</c:v>
                </c:pt>
                <c:pt idx="69">
                  <c:v>1.2298920659827585E-2</c:v>
                </c:pt>
                <c:pt idx="70">
                  <c:v>1.231122184694915E-2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Mastersheet!$EM$242:$EM$312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1.1736595479999999E-2</c:v>
                </c:pt>
                <c:pt idx="13">
                  <c:v>1.1746244133333332E-2</c:v>
                </c:pt>
                <c:pt idx="14">
                  <c:v>1.1755892786666666E-2</c:v>
                </c:pt>
                <c:pt idx="15">
                  <c:v>1.1765541439999999E-2</c:v>
                </c:pt>
                <c:pt idx="16">
                  <c:v>1.177519009333333E-2</c:v>
                </c:pt>
                <c:pt idx="17">
                  <c:v>1.1784838746666661E-2</c:v>
                </c:pt>
                <c:pt idx="18">
                  <c:v>1.1794487399999998E-2</c:v>
                </c:pt>
                <c:pt idx="19">
                  <c:v>1.1804136053333332E-2</c:v>
                </c:pt>
                <c:pt idx="20">
                  <c:v>1.1813784706666665E-2</c:v>
                </c:pt>
                <c:pt idx="21">
                  <c:v>1.1823433359999996E-2</c:v>
                </c:pt>
                <c:pt idx="22">
                  <c:v>1.1833082013333333E-2</c:v>
                </c:pt>
                <c:pt idx="23">
                  <c:v>1.1842730666666666E-2</c:v>
                </c:pt>
                <c:pt idx="24">
                  <c:v>1.185237932E-2</c:v>
                </c:pt>
                <c:pt idx="25">
                  <c:v>1.1862027973333331E-2</c:v>
                </c:pt>
                <c:pt idx="26">
                  <c:v>1.1871676626666662E-2</c:v>
                </c:pt>
                <c:pt idx="27">
                  <c:v>1.1881325279999999E-2</c:v>
                </c:pt>
                <c:pt idx="28">
                  <c:v>1.1890973933333332E-2</c:v>
                </c:pt>
                <c:pt idx="29">
                  <c:v>1.1900622586666666E-2</c:v>
                </c:pt>
                <c:pt idx="30">
                  <c:v>1.1910271240000003E-2</c:v>
                </c:pt>
                <c:pt idx="31">
                  <c:v>1.192094506275E-2</c:v>
                </c:pt>
                <c:pt idx="32">
                  <c:v>1.1932497602142858E-2</c:v>
                </c:pt>
                <c:pt idx="33">
                  <c:v>1.1944809033181819E-2</c:v>
                </c:pt>
                <c:pt idx="34">
                  <c:v>1.1957780370000001E-2</c:v>
                </c:pt>
                <c:pt idx="35">
                  <c:v>1.1971329124374997E-2</c:v>
                </c:pt>
                <c:pt idx="36">
                  <c:v>1.1985386006199999E-2</c:v>
                </c:pt>
                <c:pt idx="37">
                  <c:v>1.1999892385384613E-2</c:v>
                </c:pt>
                <c:pt idx="38">
                  <c:v>1.2014798317777778E-2</c:v>
                </c:pt>
                <c:pt idx="39">
                  <c:v>1.2030060994107146E-2</c:v>
                </c:pt>
                <c:pt idx="40">
                  <c:v>1.2045643509827586E-2</c:v>
                </c:pt>
                <c:pt idx="41">
                  <c:v>1.2061513881000002E-2</c:v>
                </c:pt>
                <c:pt idx="42">
                  <c:v>1.2077644250645161E-2</c:v>
                </c:pt>
                <c:pt idx="43">
                  <c:v>1.2094010243906252E-2</c:v>
                </c:pt>
                <c:pt idx="44">
                  <c:v>1.2110590440454545E-2</c:v>
                </c:pt>
                <c:pt idx="45">
                  <c:v>1.2127365939999999E-2</c:v>
                </c:pt>
                <c:pt idx="46">
                  <c:v>1.2144320002285715E-2</c:v>
                </c:pt>
                <c:pt idx="47">
                  <c:v>1.2161437747083333E-2</c:v>
                </c:pt>
                <c:pt idx="48">
                  <c:v>1.2178705902837839E-2</c:v>
                </c:pt>
                <c:pt idx="49">
                  <c:v>1.2196112594999999E-2</c:v>
                </c:pt>
                <c:pt idx="50">
                  <c:v>1.2213647166923077E-2</c:v>
                </c:pt>
                <c:pt idx="51">
                  <c:v>1.2230938203125E-2</c:v>
                </c:pt>
                <c:pt idx="52">
                  <c:v>1.2248003523292682E-2</c:v>
                </c:pt>
                <c:pt idx="53">
                  <c:v>1.2264859249999999E-2</c:v>
                </c:pt>
                <c:pt idx="54">
                  <c:v>1.2281520006046509E-2</c:v>
                </c:pt>
                <c:pt idx="55">
                  <c:v>1.2297999084886364E-2</c:v>
                </c:pt>
                <c:pt idx="56">
                  <c:v>1.2314308598333332E-2</c:v>
                </c:pt>
                <c:pt idx="57">
                  <c:v>1.2330459605000002E-2</c:v>
                </c:pt>
                <c:pt idx="58">
                  <c:v>1.2346462222340426E-2</c:v>
                </c:pt>
                <c:pt idx="59">
                  <c:v>1.2362325724687501E-2</c:v>
                </c:pt>
                <c:pt idx="60">
                  <c:v>1.2378058629285715E-2</c:v>
                </c:pt>
                <c:pt idx="61">
                  <c:v>1.2393668772E-2</c:v>
                </c:pt>
                <c:pt idx="62">
                  <c:v>1.2409163374117647E-2</c:v>
                </c:pt>
                <c:pt idx="63">
                  <c:v>1.2424549101442311E-2</c:v>
                </c:pt>
                <c:pt idx="64">
                  <c:v>1.2439832116698114E-2</c:v>
                </c:pt>
                <c:pt idx="65">
                  <c:v>1.2455018126111109E-2</c:v>
                </c:pt>
                <c:pt idx="66">
                  <c:v>1.2470112420909089E-2</c:v>
                </c:pt>
                <c:pt idx="67">
                  <c:v>1.2485119914375002E-2</c:v>
                </c:pt>
                <c:pt idx="68">
                  <c:v>1.2500045175E-2</c:v>
                </c:pt>
                <c:pt idx="69">
                  <c:v>1.2514892456206895E-2</c:v>
                </c:pt>
                <c:pt idx="70">
                  <c:v>1.2529665723050847E-2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Mastersheet!$EM$314:$EM$384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1.1765541439999999E-2</c:v>
                </c:pt>
                <c:pt idx="13">
                  <c:v>1.1776396175E-2</c:v>
                </c:pt>
                <c:pt idx="14">
                  <c:v>1.1787250910000002E-2</c:v>
                </c:pt>
                <c:pt idx="15">
                  <c:v>1.1798105644999996E-2</c:v>
                </c:pt>
                <c:pt idx="16">
                  <c:v>1.1808960379999997E-2</c:v>
                </c:pt>
                <c:pt idx="17">
                  <c:v>1.1819815115E-2</c:v>
                </c:pt>
                <c:pt idx="18">
                  <c:v>1.1830669850000001E-2</c:v>
                </c:pt>
                <c:pt idx="19">
                  <c:v>1.1841524585000002E-2</c:v>
                </c:pt>
                <c:pt idx="20">
                  <c:v>1.1852379320000002E-2</c:v>
                </c:pt>
                <c:pt idx="21">
                  <c:v>1.1863234055000003E-2</c:v>
                </c:pt>
                <c:pt idx="22">
                  <c:v>1.1874088790000004E-2</c:v>
                </c:pt>
                <c:pt idx="23">
                  <c:v>1.1884943525000004E-2</c:v>
                </c:pt>
                <c:pt idx="24">
                  <c:v>1.1895798260000003E-2</c:v>
                </c:pt>
                <c:pt idx="25">
                  <c:v>1.1906652995000001E-2</c:v>
                </c:pt>
                <c:pt idx="26">
                  <c:v>1.191750773E-2</c:v>
                </c:pt>
                <c:pt idx="27">
                  <c:v>1.1928362465000002E-2</c:v>
                </c:pt>
                <c:pt idx="28">
                  <c:v>1.1939217200000003E-2</c:v>
                </c:pt>
                <c:pt idx="29">
                  <c:v>1.1950071935000004E-2</c:v>
                </c:pt>
                <c:pt idx="30">
                  <c:v>1.1960926670000002E-2</c:v>
                </c:pt>
                <c:pt idx="31">
                  <c:v>1.1972143229500002E-2</c:v>
                </c:pt>
                <c:pt idx="32">
                  <c:v>1.1983669924285718E-2</c:v>
                </c:pt>
                <c:pt idx="33">
                  <c:v>1.1995464463181818E-2</c:v>
                </c:pt>
                <c:pt idx="34">
                  <c:v>1.2007491910000003E-2</c:v>
                </c:pt>
                <c:pt idx="35">
                  <c:v>1.2019723151249998E-2</c:v>
                </c:pt>
                <c:pt idx="36">
                  <c:v>1.2032133731599998E-2</c:v>
                </c:pt>
                <c:pt idx="37">
                  <c:v>1.2044702958076926E-2</c:v>
                </c:pt>
                <c:pt idx="38">
                  <c:v>1.2057413203333332E-2</c:v>
                </c:pt>
                <c:pt idx="39">
                  <c:v>1.2070249358214286E-2</c:v>
                </c:pt>
                <c:pt idx="40">
                  <c:v>1.2083198397586207E-2</c:v>
                </c:pt>
                <c:pt idx="41">
                  <c:v>1.2096249032999998E-2</c:v>
                </c:pt>
                <c:pt idx="42">
                  <c:v>1.2109391432580644E-2</c:v>
                </c:pt>
                <c:pt idx="43">
                  <c:v>1.21226169934375E-2</c:v>
                </c:pt>
                <c:pt idx="44">
                  <c:v>1.2135918155454546E-2</c:v>
                </c:pt>
                <c:pt idx="45">
                  <c:v>1.2149288247941179E-2</c:v>
                </c:pt>
                <c:pt idx="46">
                  <c:v>1.2162721362571427E-2</c:v>
                </c:pt>
                <c:pt idx="47">
                  <c:v>1.2176212247500002E-2</c:v>
                </c:pt>
                <c:pt idx="48">
                  <c:v>1.2189756218648649E-2</c:v>
                </c:pt>
                <c:pt idx="49">
                  <c:v>1.2203349085000002E-2</c:v>
                </c:pt>
                <c:pt idx="50">
                  <c:v>1.2216987085384613E-2</c:v>
                </c:pt>
                <c:pt idx="51">
                  <c:v>1.2230305010249999E-2</c:v>
                </c:pt>
                <c:pt idx="52">
                  <c:v>1.2243326279756097E-2</c:v>
                </c:pt>
                <c:pt idx="53">
                  <c:v>1.2256072083571427E-2</c:v>
                </c:pt>
                <c:pt idx="54">
                  <c:v>1.226856164023256E-2</c:v>
                </c:pt>
                <c:pt idx="55">
                  <c:v>1.2280812421136366E-2</c:v>
                </c:pt>
                <c:pt idx="56">
                  <c:v>1.2292840344666668E-2</c:v>
                </c:pt>
                <c:pt idx="57">
                  <c:v>1.2304659944999999E-2</c:v>
                </c:pt>
                <c:pt idx="58">
                  <c:v>1.23162845193617E-2</c:v>
                </c:pt>
                <c:pt idx="59">
                  <c:v>1.2327726256874996E-2</c:v>
                </c:pt>
                <c:pt idx="60">
                  <c:v>1.2338996351632648E-2</c:v>
                </c:pt>
                <c:pt idx="61">
                  <c:v>1.2350105102199993E-2</c:v>
                </c:pt>
                <c:pt idx="62">
                  <c:v>1.2361061999411761E-2</c:v>
                </c:pt>
                <c:pt idx="63">
                  <c:v>1.2371875804038458E-2</c:v>
                </c:pt>
                <c:pt idx="64">
                  <c:v>1.2382554615660376E-2</c:v>
                </c:pt>
                <c:pt idx="65">
                  <c:v>1.2393105933888884E-2</c:v>
                </c:pt>
                <c:pt idx="66">
                  <c:v>1.2403536712909091E-2</c:v>
                </c:pt>
                <c:pt idx="67">
                  <c:v>1.2413853410178571E-2</c:v>
                </c:pt>
                <c:pt idx="68">
                  <c:v>1.2424062029999999E-2</c:v>
                </c:pt>
                <c:pt idx="69">
                  <c:v>1.2434168162586207E-2</c:v>
                </c:pt>
                <c:pt idx="70">
                  <c:v>1.244417701915254E-2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Mastersheet!$EM$386:$EM$456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1.170764952E-2</c:v>
                </c:pt>
                <c:pt idx="13">
                  <c:v>1.1716092091666666E-2</c:v>
                </c:pt>
                <c:pt idx="14">
                  <c:v>1.1724534663333331E-2</c:v>
                </c:pt>
                <c:pt idx="15">
                  <c:v>1.1732977235000001E-2</c:v>
                </c:pt>
                <c:pt idx="16">
                  <c:v>1.1741419806666667E-2</c:v>
                </c:pt>
                <c:pt idx="17">
                  <c:v>1.1749862378333337E-2</c:v>
                </c:pt>
                <c:pt idx="18">
                  <c:v>1.1758304950000003E-2</c:v>
                </c:pt>
                <c:pt idx="19">
                  <c:v>1.1766747521666667E-2</c:v>
                </c:pt>
                <c:pt idx="20">
                  <c:v>1.1775190093333334E-2</c:v>
                </c:pt>
                <c:pt idx="21">
                  <c:v>1.1783632665E-2</c:v>
                </c:pt>
                <c:pt idx="22">
                  <c:v>1.179207523666667E-2</c:v>
                </c:pt>
                <c:pt idx="23">
                  <c:v>1.1800517808333336E-2</c:v>
                </c:pt>
                <c:pt idx="24">
                  <c:v>1.1808960380000001E-2</c:v>
                </c:pt>
                <c:pt idx="25">
                  <c:v>1.1817402951666667E-2</c:v>
                </c:pt>
                <c:pt idx="26">
                  <c:v>1.1825845523333333E-2</c:v>
                </c:pt>
                <c:pt idx="27">
                  <c:v>1.1834288094999999E-2</c:v>
                </c:pt>
                <c:pt idx="28">
                  <c:v>1.1842730666666666E-2</c:v>
                </c:pt>
                <c:pt idx="29">
                  <c:v>1.1851173238333335E-2</c:v>
                </c:pt>
                <c:pt idx="30">
                  <c:v>1.1859615810000002E-2</c:v>
                </c:pt>
                <c:pt idx="31">
                  <c:v>1.1868118685750002E-2</c:v>
                </c:pt>
                <c:pt idx="32">
                  <c:v>1.1876673250714287E-2</c:v>
                </c:pt>
                <c:pt idx="33">
                  <c:v>1.1885272456363635E-2</c:v>
                </c:pt>
                <c:pt idx="34">
                  <c:v>1.1893910480000002E-2</c:v>
                </c:pt>
                <c:pt idx="35">
                  <c:v>1.1902582469374999E-2</c:v>
                </c:pt>
                <c:pt idx="36">
                  <c:v>1.1911284348599997E-2</c:v>
                </c:pt>
                <c:pt idx="37">
                  <c:v>1.1920012668846154E-2</c:v>
                </c:pt>
                <c:pt idx="38">
                  <c:v>1.1928764492222223E-2</c:v>
                </c:pt>
                <c:pt idx="39">
                  <c:v>1.1937537300535714E-2</c:v>
                </c:pt>
                <c:pt idx="40">
                  <c:v>1.1946328922931033E-2</c:v>
                </c:pt>
                <c:pt idx="41">
                  <c:v>1.1955137478E-2</c:v>
                </c:pt>
                <c:pt idx="42">
                  <c:v>1.1963961327096775E-2</c:v>
                </c:pt>
                <c:pt idx="43">
                  <c:v>1.1972799036406249E-2</c:v>
                </c:pt>
                <c:pt idx="44">
                  <c:v>1.198164934590909E-2</c:v>
                </c:pt>
                <c:pt idx="45">
                  <c:v>1.199051114382353E-2</c:v>
                </c:pt>
                <c:pt idx="46">
                  <c:v>1.199938344542857E-2</c:v>
                </c:pt>
                <c:pt idx="47">
                  <c:v>1.2008265375416664E-2</c:v>
                </c:pt>
                <c:pt idx="48">
                  <c:v>1.2017156153108107E-2</c:v>
                </c:pt>
                <c:pt idx="49">
                  <c:v>1.202605508E-2</c:v>
                </c:pt>
                <c:pt idx="50">
                  <c:v>1.2034961529230767E-2</c:v>
                </c:pt>
                <c:pt idx="51">
                  <c:v>1.2043694024375001E-2</c:v>
                </c:pt>
                <c:pt idx="52">
                  <c:v>1.2052265293780486E-2</c:v>
                </c:pt>
                <c:pt idx="53">
                  <c:v>1.2060686853571428E-2</c:v>
                </c:pt>
                <c:pt idx="54">
                  <c:v>1.2068969148604653E-2</c:v>
                </c:pt>
                <c:pt idx="55">
                  <c:v>1.2077121674204548E-2</c:v>
                </c:pt>
                <c:pt idx="56">
                  <c:v>1.2085153081666669E-2</c:v>
                </c:pt>
                <c:pt idx="57">
                  <c:v>1.2093071270000004E-2</c:v>
                </c:pt>
                <c:pt idx="58">
                  <c:v>1.2100883465957451E-2</c:v>
                </c:pt>
                <c:pt idx="59">
                  <c:v>1.2108596294062503E-2</c:v>
                </c:pt>
                <c:pt idx="60">
                  <c:v>1.2116215838061226E-2</c:v>
                </c:pt>
                <c:pt idx="61">
                  <c:v>1.2123747695000001E-2</c:v>
                </c:pt>
                <c:pt idx="62">
                  <c:v>1.2131197022941178E-2</c:v>
                </c:pt>
                <c:pt idx="63">
                  <c:v>1.2138568583173078E-2</c:v>
                </c:pt>
                <c:pt idx="64">
                  <c:v>1.2145866777641514E-2</c:v>
                </c:pt>
                <c:pt idx="65">
                  <c:v>1.2153095682222221E-2</c:v>
                </c:pt>
                <c:pt idx="66">
                  <c:v>1.2160259076363641E-2</c:v>
                </c:pt>
                <c:pt idx="67">
                  <c:v>1.2167360469553573E-2</c:v>
                </c:pt>
                <c:pt idx="68">
                  <c:v>1.2174403125000004E-2</c:v>
                </c:pt>
                <c:pt idx="69">
                  <c:v>1.2181390080862073E-2</c:v>
                </c:pt>
                <c:pt idx="70">
                  <c:v>1.2188324169322036E-2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Mastersheet!$EM$458:$EM$528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1.1736595479999999E-2</c:v>
                </c:pt>
                <c:pt idx="13">
                  <c:v>1.1746244133333332E-2</c:v>
                </c:pt>
                <c:pt idx="14">
                  <c:v>1.1755892786666666E-2</c:v>
                </c:pt>
                <c:pt idx="15">
                  <c:v>1.1765541439999999E-2</c:v>
                </c:pt>
                <c:pt idx="16">
                  <c:v>1.177519009333333E-2</c:v>
                </c:pt>
                <c:pt idx="17">
                  <c:v>1.1784838746666661E-2</c:v>
                </c:pt>
                <c:pt idx="18">
                  <c:v>1.1794487399999998E-2</c:v>
                </c:pt>
                <c:pt idx="19">
                  <c:v>1.1804136053333332E-2</c:v>
                </c:pt>
                <c:pt idx="20">
                  <c:v>1.1813784706666665E-2</c:v>
                </c:pt>
                <c:pt idx="21">
                  <c:v>1.1823433359999996E-2</c:v>
                </c:pt>
                <c:pt idx="22">
                  <c:v>1.1833082013333333E-2</c:v>
                </c:pt>
                <c:pt idx="23">
                  <c:v>1.1842730666666666E-2</c:v>
                </c:pt>
                <c:pt idx="24">
                  <c:v>1.185237932E-2</c:v>
                </c:pt>
                <c:pt idx="25">
                  <c:v>1.1862027973333331E-2</c:v>
                </c:pt>
                <c:pt idx="26">
                  <c:v>1.1871676626666662E-2</c:v>
                </c:pt>
                <c:pt idx="27">
                  <c:v>1.1881325279999999E-2</c:v>
                </c:pt>
                <c:pt idx="28">
                  <c:v>1.1890973933333332E-2</c:v>
                </c:pt>
                <c:pt idx="29">
                  <c:v>1.1900622586666666E-2</c:v>
                </c:pt>
                <c:pt idx="30">
                  <c:v>1.1910271240000003E-2</c:v>
                </c:pt>
                <c:pt idx="31">
                  <c:v>1.1920221413749998E-2</c:v>
                </c:pt>
                <c:pt idx="32">
                  <c:v>1.1930430033571427E-2</c:v>
                </c:pt>
                <c:pt idx="33">
                  <c:v>1.1940861856818185E-2</c:v>
                </c:pt>
                <c:pt idx="34">
                  <c:v>1.1951487770000001E-2</c:v>
                </c:pt>
                <c:pt idx="35">
                  <c:v>1.1962283511875E-2</c:v>
                </c:pt>
                <c:pt idx="36">
                  <c:v>1.1973228702999999E-2</c:v>
                </c:pt>
                <c:pt idx="37">
                  <c:v>1.1984306099230771E-2</c:v>
                </c:pt>
                <c:pt idx="38">
                  <c:v>1.1995501011111111E-2</c:v>
                </c:pt>
                <c:pt idx="39">
                  <c:v>1.2006800847678573E-2</c:v>
                </c:pt>
                <c:pt idx="40">
                  <c:v>1.2018194754655176E-2</c:v>
                </c:pt>
                <c:pt idx="41">
                  <c:v>1.2029673325000002E-2</c:v>
                </c:pt>
                <c:pt idx="42">
                  <c:v>1.2041228365483873E-2</c:v>
                </c:pt>
                <c:pt idx="43">
                  <c:v>1.2052852707031252E-2</c:v>
                </c:pt>
                <c:pt idx="44">
                  <c:v>1.2064540049545457E-2</c:v>
                </c:pt>
                <c:pt idx="45">
                  <c:v>1.2076284834117648E-2</c:v>
                </c:pt>
                <c:pt idx="46">
                  <c:v>1.2088082137142858E-2</c:v>
                </c:pt>
                <c:pt idx="47">
                  <c:v>1.2099927582083333E-2</c:v>
                </c:pt>
                <c:pt idx="48">
                  <c:v>1.2111817265540541E-2</c:v>
                </c:pt>
                <c:pt idx="49">
                  <c:v>1.2123747694999999E-2</c:v>
                </c:pt>
                <c:pt idx="50">
                  <c:v>1.2135715736153848E-2</c:v>
                </c:pt>
                <c:pt idx="51">
                  <c:v>1.214744719975E-2</c:v>
                </c:pt>
                <c:pt idx="52">
                  <c:v>1.2158959396341464E-2</c:v>
                </c:pt>
                <c:pt idx="53">
                  <c:v>1.2170267987857142E-2</c:v>
                </c:pt>
                <c:pt idx="54">
                  <c:v>1.2181387179302325E-2</c:v>
                </c:pt>
                <c:pt idx="55">
                  <c:v>1.2192329884318185E-2</c:v>
                </c:pt>
                <c:pt idx="56">
                  <c:v>1.2203107868666666E-2</c:v>
                </c:pt>
                <c:pt idx="57">
                  <c:v>1.2213731875E-2</c:v>
                </c:pt>
                <c:pt idx="58">
                  <c:v>1.2224211731702126E-2</c:v>
                </c:pt>
                <c:pt idx="59">
                  <c:v>1.2234556448124998E-2</c:v>
                </c:pt>
                <c:pt idx="60">
                  <c:v>1.2244774298163267E-2</c:v>
                </c:pt>
                <c:pt idx="61">
                  <c:v>1.2254872893800001E-2</c:v>
                </c:pt>
                <c:pt idx="62">
                  <c:v>1.2264859250000003E-2</c:v>
                </c:pt>
                <c:pt idx="63">
                  <c:v>1.2274739842115388E-2</c:v>
                </c:pt>
                <c:pt idx="64">
                  <c:v>1.2284520656792456E-2</c:v>
                </c:pt>
                <c:pt idx="65">
                  <c:v>1.2294207237222224E-2</c:v>
                </c:pt>
                <c:pt idx="66">
                  <c:v>1.230380472345455E-2</c:v>
                </c:pt>
                <c:pt idx="67">
                  <c:v>1.2313317888392858E-2</c:v>
                </c:pt>
                <c:pt idx="68">
                  <c:v>1.2322751169999998E-2</c:v>
                </c:pt>
                <c:pt idx="69">
                  <c:v>1.2332108700172414E-2</c:v>
                </c:pt>
                <c:pt idx="70">
                  <c:v>1.2341394330677966E-2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59552"/>
        <c:axId val="175178112"/>
      </c:scatterChart>
      <c:valAx>
        <c:axId val="1751595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78112"/>
        <c:crosses val="autoZero"/>
        <c:crossBetween val="midCat"/>
      </c:valAx>
      <c:valAx>
        <c:axId val="17517811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5955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Mastersheet!$BY$98:$BY$168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0.51154527999999999</c:v>
                </c:pt>
                <c:pt idx="13">
                  <c:v>0.51201722500000002</c:v>
                </c:pt>
                <c:pt idx="14">
                  <c:v>0.51248917000000005</c:v>
                </c:pt>
                <c:pt idx="15">
                  <c:v>0.51296111499999986</c:v>
                </c:pt>
                <c:pt idx="16">
                  <c:v>0.51343305999999989</c:v>
                </c:pt>
                <c:pt idx="17">
                  <c:v>0.51390500500000003</c:v>
                </c:pt>
                <c:pt idx="18">
                  <c:v>0.51437695000000005</c:v>
                </c:pt>
                <c:pt idx="19">
                  <c:v>0.51484889500000008</c:v>
                </c:pt>
                <c:pt idx="20">
                  <c:v>0.51532084000000011</c:v>
                </c:pt>
                <c:pt idx="21">
                  <c:v>0.51579278500000014</c:v>
                </c:pt>
                <c:pt idx="22">
                  <c:v>0.51626473000000017</c:v>
                </c:pt>
                <c:pt idx="23">
                  <c:v>0.5167366750000002</c:v>
                </c:pt>
                <c:pt idx="24">
                  <c:v>0.51720862000000012</c:v>
                </c:pt>
                <c:pt idx="25">
                  <c:v>0.51768056500000004</c:v>
                </c:pt>
                <c:pt idx="26">
                  <c:v>0.51815251000000007</c:v>
                </c:pt>
                <c:pt idx="27">
                  <c:v>0.5186244550000001</c:v>
                </c:pt>
                <c:pt idx="28">
                  <c:v>0.51909640000000012</c:v>
                </c:pt>
                <c:pt idx="29">
                  <c:v>0.51956834500000015</c:v>
                </c:pt>
                <c:pt idx="30">
                  <c:v>0.52004029000000007</c:v>
                </c:pt>
                <c:pt idx="31">
                  <c:v>0.52055942950000011</c:v>
                </c:pt>
                <c:pt idx="32">
                  <c:v>0.52111902142857158</c:v>
                </c:pt>
                <c:pt idx="33">
                  <c:v>0.52171354954545468</c:v>
                </c:pt>
                <c:pt idx="34">
                  <c:v>0.52233845695652181</c:v>
                </c:pt>
                <c:pt idx="35">
                  <c:v>0.52298994625000006</c:v>
                </c:pt>
                <c:pt idx="36">
                  <c:v>0.5236648276000001</c:v>
                </c:pt>
                <c:pt idx="37">
                  <c:v>0.52436040192307709</c:v>
                </c:pt>
                <c:pt idx="38">
                  <c:v>0.52507437000000012</c:v>
                </c:pt>
                <c:pt idx="39">
                  <c:v>0.52580476107142871</c:v>
                </c:pt>
                <c:pt idx="40">
                  <c:v>0.52654987620689675</c:v>
                </c:pt>
                <c:pt idx="41">
                  <c:v>0.52730824300000001</c:v>
                </c:pt>
                <c:pt idx="42">
                  <c:v>0.5280785790322583</c:v>
                </c:pt>
                <c:pt idx="43">
                  <c:v>0.52885976218750019</c:v>
                </c:pt>
                <c:pt idx="44">
                  <c:v>0.52965080636363659</c:v>
                </c:pt>
                <c:pt idx="45">
                  <c:v>0.53045084147058841</c:v>
                </c:pt>
                <c:pt idx="46">
                  <c:v>0.53125909685714301</c:v>
                </c:pt>
                <c:pt idx="47">
                  <c:v>0.53207488750000009</c:v>
                </c:pt>
                <c:pt idx="48">
                  <c:v>0.53289760243243256</c:v>
                </c:pt>
                <c:pt idx="49">
                  <c:v>0.53372669500000014</c:v>
                </c:pt>
                <c:pt idx="50">
                  <c:v>0.53456167461538473</c:v>
                </c:pt>
                <c:pt idx="51">
                  <c:v>0.53538636825000008</c:v>
                </c:pt>
                <c:pt idx="52">
                  <c:v>0.53620152853658543</c:v>
                </c:pt>
                <c:pt idx="53">
                  <c:v>0.53700783642857153</c:v>
                </c:pt>
                <c:pt idx="54">
                  <c:v>0.53780590953488383</c:v>
                </c:pt>
                <c:pt idx="55">
                  <c:v>0.53859630931818192</c:v>
                </c:pt>
                <c:pt idx="56">
                  <c:v>0.53937954733333349</c:v>
                </c:pt>
                <c:pt idx="57">
                  <c:v>0.54015609065217396</c:v>
                </c:pt>
                <c:pt idx="58">
                  <c:v>0.54092636659574467</c:v>
                </c:pt>
                <c:pt idx="59">
                  <c:v>0.54169076687500006</c:v>
                </c:pt>
                <c:pt idx="60">
                  <c:v>0.54244965122448985</c:v>
                </c:pt>
                <c:pt idx="61">
                  <c:v>0.54320335060000002</c:v>
                </c:pt>
                <c:pt idx="62">
                  <c:v>0.54395217000000007</c:v>
                </c:pt>
                <c:pt idx="63">
                  <c:v>0.54469639096153855</c:v>
                </c:pt>
                <c:pt idx="64">
                  <c:v>0.54543627377358483</c:v>
                </c:pt>
                <c:pt idx="65">
                  <c:v>0.54617205944444458</c:v>
                </c:pt>
                <c:pt idx="66">
                  <c:v>0.54690397145454561</c:v>
                </c:pt>
                <c:pt idx="67">
                  <c:v>0.54763221732142864</c:v>
                </c:pt>
                <c:pt idx="68">
                  <c:v>0.54835699000000016</c:v>
                </c:pt>
                <c:pt idx="69">
                  <c:v>0.54907846913793101</c:v>
                </c:pt>
                <c:pt idx="70">
                  <c:v>0.54979682220338977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91552"/>
        <c:axId val="175193472"/>
      </c:scatterChart>
      <c:valAx>
        <c:axId val="1751915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93472"/>
        <c:crosses val="autoZero"/>
        <c:crossBetween val="midCat"/>
      </c:valAx>
      <c:valAx>
        <c:axId val="1751934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1915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Mastersheet!$BY$170:$BY$240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0.50776971999999987</c:v>
                </c:pt>
                <c:pt idx="13">
                  <c:v>0.50808434999999996</c:v>
                </c:pt>
                <c:pt idx="14">
                  <c:v>0.50839897999999994</c:v>
                </c:pt>
                <c:pt idx="15">
                  <c:v>0.50871360999999993</c:v>
                </c:pt>
                <c:pt idx="16">
                  <c:v>0.50902823999999991</c:v>
                </c:pt>
                <c:pt idx="17">
                  <c:v>0.50934286999999989</c:v>
                </c:pt>
                <c:pt idx="18">
                  <c:v>0.50965749999999999</c:v>
                </c:pt>
                <c:pt idx="19">
                  <c:v>0.50997212999999986</c:v>
                </c:pt>
                <c:pt idx="20">
                  <c:v>0.51028675999999984</c:v>
                </c:pt>
                <c:pt idx="21">
                  <c:v>0.51060138999999993</c:v>
                </c:pt>
                <c:pt idx="22">
                  <c:v>0.51091601999999992</c:v>
                </c:pt>
                <c:pt idx="23">
                  <c:v>0.51123065000000001</c:v>
                </c:pt>
                <c:pt idx="24">
                  <c:v>0.5115452800000001</c:v>
                </c:pt>
                <c:pt idx="25">
                  <c:v>0.51185990999999997</c:v>
                </c:pt>
                <c:pt idx="26">
                  <c:v>0.51217454000000007</c:v>
                </c:pt>
                <c:pt idx="27">
                  <c:v>0.51248917000000016</c:v>
                </c:pt>
                <c:pt idx="28">
                  <c:v>0.51280380000000003</c:v>
                </c:pt>
                <c:pt idx="29">
                  <c:v>0.5131184299999999</c:v>
                </c:pt>
                <c:pt idx="30">
                  <c:v>0.51343306</c:v>
                </c:pt>
                <c:pt idx="31">
                  <c:v>0.5137870187500001</c:v>
                </c:pt>
                <c:pt idx="32">
                  <c:v>0.51417468785714271</c:v>
                </c:pt>
                <c:pt idx="33">
                  <c:v>0.51459147045454545</c:v>
                </c:pt>
                <c:pt idx="34">
                  <c:v>0.51503356913043485</c:v>
                </c:pt>
                <c:pt idx="35">
                  <c:v>0.51549781937499994</c:v>
                </c:pt>
                <c:pt idx="36">
                  <c:v>0.51598156299999998</c:v>
                </c:pt>
                <c:pt idx="37">
                  <c:v>0.51648255076923077</c:v>
                </c:pt>
                <c:pt idx="38">
                  <c:v>0.51699886666666661</c:v>
                </c:pt>
                <c:pt idx="39">
                  <c:v>0.51752886839285706</c:v>
                </c:pt>
                <c:pt idx="40">
                  <c:v>0.51807114017241374</c:v>
                </c:pt>
                <c:pt idx="41">
                  <c:v>0.51862445499999998</c:v>
                </c:pt>
                <c:pt idx="42">
                  <c:v>0.51918774419354841</c:v>
                </c:pt>
                <c:pt idx="43">
                  <c:v>0.51976007265625002</c:v>
                </c:pt>
                <c:pt idx="44">
                  <c:v>0.52034061863636349</c:v>
                </c:pt>
                <c:pt idx="45">
                  <c:v>0.52092865705882341</c:v>
                </c:pt>
                <c:pt idx="46">
                  <c:v>0.52152354571428561</c:v>
                </c:pt>
                <c:pt idx="47">
                  <c:v>0.52212471374999991</c:v>
                </c:pt>
                <c:pt idx="48">
                  <c:v>0.52273165202702687</c:v>
                </c:pt>
                <c:pt idx="49">
                  <c:v>0.52334390499999983</c:v>
                </c:pt>
                <c:pt idx="50">
                  <c:v>0.52396106384615382</c:v>
                </c:pt>
                <c:pt idx="51">
                  <c:v>0.52457096199999986</c:v>
                </c:pt>
                <c:pt idx="52">
                  <c:v>0.52517413073170727</c:v>
                </c:pt>
                <c:pt idx="53">
                  <c:v>0.52577105071428565</c:v>
                </c:pt>
                <c:pt idx="54">
                  <c:v>0.5263621579069766</c:v>
                </c:pt>
                <c:pt idx="55">
                  <c:v>0.52694784863636357</c:v>
                </c:pt>
                <c:pt idx="56">
                  <c:v>0.52752848399999996</c:v>
                </c:pt>
                <c:pt idx="57">
                  <c:v>0.52810439369565221</c:v>
                </c:pt>
                <c:pt idx="58">
                  <c:v>0.52867587936170213</c:v>
                </c:pt>
                <c:pt idx="59">
                  <c:v>0.52924321750000003</c:v>
                </c:pt>
                <c:pt idx="60">
                  <c:v>0.52980666204081639</c:v>
                </c:pt>
                <c:pt idx="61">
                  <c:v>0.53036644659999999</c:v>
                </c:pt>
                <c:pt idx="62">
                  <c:v>0.53092278647058821</c:v>
                </c:pt>
                <c:pt idx="63">
                  <c:v>0.53147588038461535</c:v>
                </c:pt>
                <c:pt idx="64">
                  <c:v>0.53202591207547156</c:v>
                </c:pt>
                <c:pt idx="65">
                  <c:v>0.53257305166666657</c:v>
                </c:pt>
                <c:pt idx="66">
                  <c:v>0.53311745690909096</c:v>
                </c:pt>
                <c:pt idx="67">
                  <c:v>0.53365927428571425</c:v>
                </c:pt>
                <c:pt idx="68">
                  <c:v>0.53419864000000006</c:v>
                </c:pt>
                <c:pt idx="69">
                  <c:v>0.53473568086206891</c:v>
                </c:pt>
                <c:pt idx="70">
                  <c:v>0.53527051508474566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31360"/>
        <c:axId val="175233280"/>
      </c:scatterChart>
      <c:valAx>
        <c:axId val="1752313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33280"/>
        <c:crosses val="autoZero"/>
        <c:crossBetween val="midCat"/>
      </c:valAx>
      <c:valAx>
        <c:axId val="175233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313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Mastersheet!$BY$242:$BY$312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0.51028675999999995</c:v>
                </c:pt>
                <c:pt idx="13">
                  <c:v>0.51070626666666663</c:v>
                </c:pt>
                <c:pt idx="14">
                  <c:v>0.51112577333333331</c:v>
                </c:pt>
                <c:pt idx="15">
                  <c:v>0.51154527999999999</c:v>
                </c:pt>
                <c:pt idx="16">
                  <c:v>0.51196478666666656</c:v>
                </c:pt>
                <c:pt idx="17">
                  <c:v>0.51238429333333313</c:v>
                </c:pt>
                <c:pt idx="18">
                  <c:v>0.51280379999999992</c:v>
                </c:pt>
                <c:pt idx="19">
                  <c:v>0.5132233066666666</c:v>
                </c:pt>
                <c:pt idx="20">
                  <c:v>0.51364281333333328</c:v>
                </c:pt>
                <c:pt idx="21">
                  <c:v>0.51406231999999985</c:v>
                </c:pt>
                <c:pt idx="22">
                  <c:v>0.51448182666666664</c:v>
                </c:pt>
                <c:pt idx="23">
                  <c:v>0.51490133333333332</c:v>
                </c:pt>
                <c:pt idx="24">
                  <c:v>0.51532084</c:v>
                </c:pt>
                <c:pt idx="25">
                  <c:v>0.51574034666666657</c:v>
                </c:pt>
                <c:pt idx="26">
                  <c:v>0.51615985333333314</c:v>
                </c:pt>
                <c:pt idx="27">
                  <c:v>0.51657935999999993</c:v>
                </c:pt>
                <c:pt idx="28">
                  <c:v>0.51699886666666661</c:v>
                </c:pt>
                <c:pt idx="29">
                  <c:v>0.51741837333333329</c:v>
                </c:pt>
                <c:pt idx="30">
                  <c:v>0.51783788000000008</c:v>
                </c:pt>
                <c:pt idx="31">
                  <c:v>0.51830195925</c:v>
                </c:pt>
                <c:pt idx="32">
                  <c:v>0.51880424357142862</c:v>
                </c:pt>
                <c:pt idx="33">
                  <c:v>0.5193395231818182</c:v>
                </c:pt>
                <c:pt idx="34">
                  <c:v>0.51990349434782612</c:v>
                </c:pt>
                <c:pt idx="35">
                  <c:v>0.52049257062499987</c:v>
                </c:pt>
                <c:pt idx="36">
                  <c:v>0.52110373939999999</c:v>
                </c:pt>
                <c:pt idx="37">
                  <c:v>0.52173445153846143</c:v>
                </c:pt>
                <c:pt idx="38">
                  <c:v>0.52238253555555558</c:v>
                </c:pt>
                <c:pt idx="39">
                  <c:v>0.5230461301785716</c:v>
                </c:pt>
                <c:pt idx="40">
                  <c:v>0.52372363086206897</c:v>
                </c:pt>
                <c:pt idx="41">
                  <c:v>0.52441364700000004</c:v>
                </c:pt>
                <c:pt idx="42">
                  <c:v>0.52511496741935482</c:v>
                </c:pt>
                <c:pt idx="43">
                  <c:v>0.5258265323437501</c:v>
                </c:pt>
                <c:pt idx="44">
                  <c:v>0.52654741045454545</c:v>
                </c:pt>
                <c:pt idx="45">
                  <c:v>0.52727678</c:v>
                </c:pt>
                <c:pt idx="46">
                  <c:v>0.52801391314285717</c:v>
                </c:pt>
                <c:pt idx="47">
                  <c:v>0.52875816291666666</c:v>
                </c:pt>
                <c:pt idx="48">
                  <c:v>0.52950895229729733</c:v>
                </c:pt>
                <c:pt idx="49">
                  <c:v>0.530265765</c:v>
                </c:pt>
                <c:pt idx="50">
                  <c:v>0.53102813769230772</c:v>
                </c:pt>
                <c:pt idx="51">
                  <c:v>0.53177992187500001</c:v>
                </c:pt>
                <c:pt idx="52">
                  <c:v>0.53252189231707314</c:v>
                </c:pt>
                <c:pt idx="53">
                  <c:v>0.53325475</c:v>
                </c:pt>
                <c:pt idx="54">
                  <c:v>0.53397913069767433</c:v>
                </c:pt>
                <c:pt idx="55">
                  <c:v>0.53469561238636365</c:v>
                </c:pt>
                <c:pt idx="56">
                  <c:v>0.53540472166666664</c:v>
                </c:pt>
                <c:pt idx="57">
                  <c:v>0.53610693934782616</c:v>
                </c:pt>
                <c:pt idx="58">
                  <c:v>0.53680270531914898</c:v>
                </c:pt>
                <c:pt idx="59">
                  <c:v>0.53749242281250009</c:v>
                </c:pt>
                <c:pt idx="60">
                  <c:v>0.53817646214285719</c:v>
                </c:pt>
                <c:pt idx="61">
                  <c:v>0.538855164</c:v>
                </c:pt>
                <c:pt idx="62">
                  <c:v>0.53952884235294118</c:v>
                </c:pt>
                <c:pt idx="63">
                  <c:v>0.54019778701923094</c:v>
                </c:pt>
                <c:pt idx="64">
                  <c:v>0.54086226594339626</c:v>
                </c:pt>
                <c:pt idx="65">
                  <c:v>0.54152252722222216</c:v>
                </c:pt>
                <c:pt idx="66">
                  <c:v>0.54217880090909087</c:v>
                </c:pt>
                <c:pt idx="67">
                  <c:v>0.54283130062500007</c:v>
                </c:pt>
                <c:pt idx="68">
                  <c:v>0.54348022500000004</c:v>
                </c:pt>
                <c:pt idx="69">
                  <c:v>0.54412575896551718</c:v>
                </c:pt>
                <c:pt idx="70">
                  <c:v>0.54476807491525425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50432"/>
        <c:axId val="175252608"/>
      </c:scatterChart>
      <c:valAx>
        <c:axId val="1752504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52608"/>
        <c:crosses val="autoZero"/>
        <c:crossBetween val="midCat"/>
      </c:valAx>
      <c:valAx>
        <c:axId val="175252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2504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Mastersheet!$BY$314:$BY$384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0.51154527999999999</c:v>
                </c:pt>
                <c:pt idx="13">
                  <c:v>0.51201722500000002</c:v>
                </c:pt>
                <c:pt idx="14">
                  <c:v>0.51248917000000005</c:v>
                </c:pt>
                <c:pt idx="15">
                  <c:v>0.51296111499999986</c:v>
                </c:pt>
                <c:pt idx="16">
                  <c:v>0.51343305999999989</c:v>
                </c:pt>
                <c:pt idx="17">
                  <c:v>0.51390500500000003</c:v>
                </c:pt>
                <c:pt idx="18">
                  <c:v>0.51437695000000005</c:v>
                </c:pt>
                <c:pt idx="19">
                  <c:v>0.51484889500000008</c:v>
                </c:pt>
                <c:pt idx="20">
                  <c:v>0.51532084000000011</c:v>
                </c:pt>
                <c:pt idx="21">
                  <c:v>0.51579278500000014</c:v>
                </c:pt>
                <c:pt idx="22">
                  <c:v>0.51626473000000017</c:v>
                </c:pt>
                <c:pt idx="23">
                  <c:v>0.5167366750000002</c:v>
                </c:pt>
                <c:pt idx="24">
                  <c:v>0.51720862000000012</c:v>
                </c:pt>
                <c:pt idx="25">
                  <c:v>0.51768056500000004</c:v>
                </c:pt>
                <c:pt idx="26">
                  <c:v>0.51815251000000007</c:v>
                </c:pt>
                <c:pt idx="27">
                  <c:v>0.5186244550000001</c:v>
                </c:pt>
                <c:pt idx="28">
                  <c:v>0.51909640000000012</c:v>
                </c:pt>
                <c:pt idx="29">
                  <c:v>0.51956834500000015</c:v>
                </c:pt>
                <c:pt idx="30">
                  <c:v>0.52004029000000007</c:v>
                </c:pt>
                <c:pt idx="31">
                  <c:v>0.52052796650000011</c:v>
                </c:pt>
                <c:pt idx="32">
                  <c:v>0.52102912714285732</c:v>
                </c:pt>
                <c:pt idx="33">
                  <c:v>0.52154193318181818</c:v>
                </c:pt>
                <c:pt idx="34">
                  <c:v>0.52206486565217403</c:v>
                </c:pt>
                <c:pt idx="35">
                  <c:v>0.52259665874999994</c:v>
                </c:pt>
                <c:pt idx="36">
                  <c:v>0.5231362491999999</c:v>
                </c:pt>
                <c:pt idx="37">
                  <c:v>0.52368273730769244</c:v>
                </c:pt>
                <c:pt idx="38">
                  <c:v>0.52423535666666665</c:v>
                </c:pt>
                <c:pt idx="39">
                  <c:v>0.52479345035714287</c:v>
                </c:pt>
                <c:pt idx="40">
                  <c:v>0.52535645206896553</c:v>
                </c:pt>
                <c:pt idx="41">
                  <c:v>0.52592387099999993</c:v>
                </c:pt>
                <c:pt idx="42">
                  <c:v>0.52649527967741927</c:v>
                </c:pt>
                <c:pt idx="43">
                  <c:v>0.52707030406249999</c:v>
                </c:pt>
                <c:pt idx="44">
                  <c:v>0.52764861545454544</c:v>
                </c:pt>
                <c:pt idx="45">
                  <c:v>0.52822992382352951</c:v>
                </c:pt>
                <c:pt idx="46">
                  <c:v>0.52881397228571425</c:v>
                </c:pt>
                <c:pt idx="47">
                  <c:v>0.52940053250000008</c:v>
                </c:pt>
                <c:pt idx="48">
                  <c:v>0.52998940081081081</c:v>
                </c:pt>
                <c:pt idx="49">
                  <c:v>0.53058039500000009</c:v>
                </c:pt>
                <c:pt idx="50">
                  <c:v>0.53117335153846146</c:v>
                </c:pt>
                <c:pt idx="51">
                  <c:v>0.53175239175</c:v>
                </c:pt>
                <c:pt idx="52">
                  <c:v>0.532318533902439</c:v>
                </c:pt>
                <c:pt idx="53">
                  <c:v>0.53287269928571424</c:v>
                </c:pt>
                <c:pt idx="54">
                  <c:v>0.53341572348837218</c:v>
                </c:pt>
                <c:pt idx="55">
                  <c:v>0.53394836613636376</c:v>
                </c:pt>
                <c:pt idx="56">
                  <c:v>0.53447131933333336</c:v>
                </c:pt>
                <c:pt idx="57">
                  <c:v>0.53498521499999996</c:v>
                </c:pt>
                <c:pt idx="58">
                  <c:v>0.53549063127659569</c:v>
                </c:pt>
                <c:pt idx="59">
                  <c:v>0.53598809812499981</c:v>
                </c:pt>
                <c:pt idx="60">
                  <c:v>0.53647810224489778</c:v>
                </c:pt>
                <c:pt idx="61">
                  <c:v>0.5369610913999997</c:v>
                </c:pt>
                <c:pt idx="62">
                  <c:v>0.53743747823529398</c:v>
                </c:pt>
                <c:pt idx="63">
                  <c:v>0.53790764365384602</c:v>
                </c:pt>
                <c:pt idx="64">
                  <c:v>0.5383719398113207</c:v>
                </c:pt>
                <c:pt idx="65">
                  <c:v>0.53883069277777762</c:v>
                </c:pt>
                <c:pt idx="66">
                  <c:v>0.5392842049090909</c:v>
                </c:pt>
                <c:pt idx="67">
                  <c:v>0.53973275696428569</c:v>
                </c:pt>
                <c:pt idx="68">
                  <c:v>0.54017660999999995</c:v>
                </c:pt>
                <c:pt idx="69">
                  <c:v>0.54061600706896551</c:v>
                </c:pt>
                <c:pt idx="70">
                  <c:v>0.54105117474576259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06624"/>
        <c:axId val="175312896"/>
      </c:scatterChart>
      <c:valAx>
        <c:axId val="1753066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12896"/>
        <c:crosses val="autoZero"/>
        <c:crossBetween val="midCat"/>
      </c:valAx>
      <c:valAx>
        <c:axId val="175312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066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Mastersheet!$BY$386:$BY$456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0.50902824000000002</c:v>
                </c:pt>
                <c:pt idx="13">
                  <c:v>0.50939530833333335</c:v>
                </c:pt>
                <c:pt idx="14">
                  <c:v>0.50976237666666657</c:v>
                </c:pt>
                <c:pt idx="15">
                  <c:v>0.51012944500000001</c:v>
                </c:pt>
                <c:pt idx="16">
                  <c:v>0.51049651333333335</c:v>
                </c:pt>
                <c:pt idx="17">
                  <c:v>0.51086358166666679</c:v>
                </c:pt>
                <c:pt idx="18">
                  <c:v>0.51123065000000012</c:v>
                </c:pt>
                <c:pt idx="19">
                  <c:v>0.51159771833333334</c:v>
                </c:pt>
                <c:pt idx="20">
                  <c:v>0.51196478666666667</c:v>
                </c:pt>
                <c:pt idx="21">
                  <c:v>0.512331855</c:v>
                </c:pt>
                <c:pt idx="22">
                  <c:v>0.51269892333333345</c:v>
                </c:pt>
                <c:pt idx="23">
                  <c:v>0.51306599166666678</c:v>
                </c:pt>
                <c:pt idx="24">
                  <c:v>0.51343306</c:v>
                </c:pt>
                <c:pt idx="25">
                  <c:v>0.51380012833333333</c:v>
                </c:pt>
                <c:pt idx="26">
                  <c:v>0.51416719666666666</c:v>
                </c:pt>
                <c:pt idx="27">
                  <c:v>0.51453426499999999</c:v>
                </c:pt>
                <c:pt idx="28">
                  <c:v>0.51490133333333332</c:v>
                </c:pt>
                <c:pt idx="29">
                  <c:v>0.51526840166666676</c:v>
                </c:pt>
                <c:pt idx="30">
                  <c:v>0.5156354700000001</c:v>
                </c:pt>
                <c:pt idx="31">
                  <c:v>0.51600516025000009</c:v>
                </c:pt>
                <c:pt idx="32">
                  <c:v>0.51637709785714292</c:v>
                </c:pt>
                <c:pt idx="33">
                  <c:v>0.51675097636363632</c:v>
                </c:pt>
                <c:pt idx="34">
                  <c:v>0.51712654260869573</c:v>
                </c:pt>
                <c:pt idx="35">
                  <c:v>0.51750358562499998</c:v>
                </c:pt>
                <c:pt idx="36">
                  <c:v>0.5178819281999999</c:v>
                </c:pt>
                <c:pt idx="37">
                  <c:v>0.51826142038461542</c:v>
                </c:pt>
                <c:pt idx="38">
                  <c:v>0.51864193444444451</c:v>
                </c:pt>
                <c:pt idx="39">
                  <c:v>0.51902336089285717</c:v>
                </c:pt>
                <c:pt idx="40">
                  <c:v>0.51940560534482749</c:v>
                </c:pt>
                <c:pt idx="41">
                  <c:v>0.519788586</c:v>
                </c:pt>
                <c:pt idx="42">
                  <c:v>0.52017223161290327</c:v>
                </c:pt>
                <c:pt idx="43">
                  <c:v>0.52055647984374998</c:v>
                </c:pt>
                <c:pt idx="44">
                  <c:v>0.5209412759090909</c:v>
                </c:pt>
                <c:pt idx="45">
                  <c:v>0.52132657147058825</c:v>
                </c:pt>
                <c:pt idx="46">
                  <c:v>0.52171232371428566</c:v>
                </c:pt>
                <c:pt idx="47">
                  <c:v>0.52209849458333324</c:v>
                </c:pt>
                <c:pt idx="48">
                  <c:v>0.52248505013513513</c:v>
                </c:pt>
                <c:pt idx="49">
                  <c:v>0.52287196000000002</c:v>
                </c:pt>
                <c:pt idx="50">
                  <c:v>0.52325919692307687</c:v>
                </c:pt>
                <c:pt idx="51">
                  <c:v>0.52363887062500003</c:v>
                </c:pt>
                <c:pt idx="52">
                  <c:v>0.52401153451219507</c:v>
                </c:pt>
                <c:pt idx="53">
                  <c:v>0.52437768928571427</c:v>
                </c:pt>
                <c:pt idx="54">
                  <c:v>0.52473778906976754</c:v>
                </c:pt>
                <c:pt idx="55">
                  <c:v>0.52509224670454557</c:v>
                </c:pt>
                <c:pt idx="56">
                  <c:v>0.52544143833333345</c:v>
                </c:pt>
                <c:pt idx="57">
                  <c:v>0.52578570739130448</c:v>
                </c:pt>
                <c:pt idx="58">
                  <c:v>0.52612536808510657</c:v>
                </c:pt>
                <c:pt idx="59">
                  <c:v>0.52646070843750015</c:v>
                </c:pt>
                <c:pt idx="60">
                  <c:v>0.52679199295918377</c:v>
                </c:pt>
                <c:pt idx="61">
                  <c:v>0.52711946500000006</c:v>
                </c:pt>
                <c:pt idx="62">
                  <c:v>0.5274433488235295</c:v>
                </c:pt>
                <c:pt idx="63">
                  <c:v>0.52776385144230775</c:v>
                </c:pt>
                <c:pt idx="64">
                  <c:v>0.52808116424528317</c:v>
                </c:pt>
                <c:pt idx="65">
                  <c:v>0.52839546444444441</c:v>
                </c:pt>
                <c:pt idx="66">
                  <c:v>0.52870691636363654</c:v>
                </c:pt>
                <c:pt idx="67">
                  <c:v>0.52901567258928583</c:v>
                </c:pt>
                <c:pt idx="68">
                  <c:v>0.52932187500000016</c:v>
                </c:pt>
                <c:pt idx="69">
                  <c:v>0.52962565568965536</c:v>
                </c:pt>
                <c:pt idx="70">
                  <c:v>0.52992713779661027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30048"/>
        <c:axId val="175331968"/>
      </c:scatterChart>
      <c:valAx>
        <c:axId val="1753300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31968"/>
        <c:crosses val="autoZero"/>
        <c:crossBetween val="midCat"/>
      </c:valAx>
      <c:valAx>
        <c:axId val="17533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300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Mastersheet!$BY$458:$BY$528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0.51028675999999995</c:v>
                </c:pt>
                <c:pt idx="13">
                  <c:v>0.51070626666666663</c:v>
                </c:pt>
                <c:pt idx="14">
                  <c:v>0.51112577333333331</c:v>
                </c:pt>
                <c:pt idx="15">
                  <c:v>0.51154527999999999</c:v>
                </c:pt>
                <c:pt idx="16">
                  <c:v>0.51196478666666656</c:v>
                </c:pt>
                <c:pt idx="17">
                  <c:v>0.51238429333333313</c:v>
                </c:pt>
                <c:pt idx="18">
                  <c:v>0.51280379999999992</c:v>
                </c:pt>
                <c:pt idx="19">
                  <c:v>0.5132233066666666</c:v>
                </c:pt>
                <c:pt idx="20">
                  <c:v>0.51364281333333328</c:v>
                </c:pt>
                <c:pt idx="21">
                  <c:v>0.51406231999999985</c:v>
                </c:pt>
                <c:pt idx="22">
                  <c:v>0.51448182666666664</c:v>
                </c:pt>
                <c:pt idx="23">
                  <c:v>0.51490133333333332</c:v>
                </c:pt>
                <c:pt idx="24">
                  <c:v>0.51532084</c:v>
                </c:pt>
                <c:pt idx="25">
                  <c:v>0.51574034666666657</c:v>
                </c:pt>
                <c:pt idx="26">
                  <c:v>0.51615985333333314</c:v>
                </c:pt>
                <c:pt idx="27">
                  <c:v>0.51657935999999993</c:v>
                </c:pt>
                <c:pt idx="28">
                  <c:v>0.51699886666666661</c:v>
                </c:pt>
                <c:pt idx="29">
                  <c:v>0.51741837333333329</c:v>
                </c:pt>
                <c:pt idx="30">
                  <c:v>0.51783788000000008</c:v>
                </c:pt>
                <c:pt idx="31">
                  <c:v>0.51827049624999988</c:v>
                </c:pt>
                <c:pt idx="32">
                  <c:v>0.51871434928571425</c:v>
                </c:pt>
                <c:pt idx="33">
                  <c:v>0.51916790681818192</c:v>
                </c:pt>
                <c:pt idx="34">
                  <c:v>0.51962990304347834</c:v>
                </c:pt>
                <c:pt idx="35">
                  <c:v>0.52009928312499998</c:v>
                </c:pt>
                <c:pt idx="36">
                  <c:v>0.52057516100000001</c:v>
                </c:pt>
                <c:pt idx="37">
                  <c:v>0.521056786923077</c:v>
                </c:pt>
                <c:pt idx="38">
                  <c:v>0.52154352222222222</c:v>
                </c:pt>
                <c:pt idx="39">
                  <c:v>0.52203481946428576</c:v>
                </c:pt>
                <c:pt idx="40">
                  <c:v>0.52253020672413808</c:v>
                </c:pt>
                <c:pt idx="41">
                  <c:v>0.52302927500000007</c:v>
                </c:pt>
                <c:pt idx="42">
                  <c:v>0.52353166806451623</c:v>
                </c:pt>
                <c:pt idx="43">
                  <c:v>0.52403707421875012</c:v>
                </c:pt>
                <c:pt idx="44">
                  <c:v>0.52454521954545463</c:v>
                </c:pt>
                <c:pt idx="45">
                  <c:v>0.52505586235294122</c:v>
                </c:pt>
                <c:pt idx="46">
                  <c:v>0.52556878857142864</c:v>
                </c:pt>
                <c:pt idx="47">
                  <c:v>0.52608380791666665</c:v>
                </c:pt>
                <c:pt idx="48">
                  <c:v>0.52660075067567569</c:v>
                </c:pt>
                <c:pt idx="49">
                  <c:v>0.52711946499999995</c:v>
                </c:pt>
                <c:pt idx="50">
                  <c:v>0.52763981461538467</c:v>
                </c:pt>
                <c:pt idx="51">
                  <c:v>0.52814987825000004</c:v>
                </c:pt>
                <c:pt idx="52">
                  <c:v>0.5286504085365854</c:v>
                </c:pt>
                <c:pt idx="53">
                  <c:v>0.52914208642857141</c:v>
                </c:pt>
                <c:pt idx="54">
                  <c:v>0.52962552953488373</c:v>
                </c:pt>
                <c:pt idx="55">
                  <c:v>0.53010129931818195</c:v>
                </c:pt>
                <c:pt idx="56">
                  <c:v>0.53056990733333331</c:v>
                </c:pt>
                <c:pt idx="57">
                  <c:v>0.53103182065217391</c:v>
                </c:pt>
                <c:pt idx="58">
                  <c:v>0.53148746659574464</c:v>
                </c:pt>
                <c:pt idx="59">
                  <c:v>0.53193723687499994</c:v>
                </c:pt>
                <c:pt idx="60">
                  <c:v>0.53238149122448986</c:v>
                </c:pt>
                <c:pt idx="61">
                  <c:v>0.53282056060000005</c:v>
                </c:pt>
                <c:pt idx="62">
                  <c:v>0.53325475000000011</c:v>
                </c:pt>
                <c:pt idx="63">
                  <c:v>0.53368434096153861</c:v>
                </c:pt>
                <c:pt idx="64">
                  <c:v>0.53410959377358502</c:v>
                </c:pt>
                <c:pt idx="65">
                  <c:v>0.53453074944444456</c:v>
                </c:pt>
                <c:pt idx="66">
                  <c:v>0.53494803145454561</c:v>
                </c:pt>
                <c:pt idx="67">
                  <c:v>0.53536164732142866</c:v>
                </c:pt>
                <c:pt idx="68">
                  <c:v>0.53577178999999997</c:v>
                </c:pt>
                <c:pt idx="69">
                  <c:v>0.53617863913793107</c:v>
                </c:pt>
                <c:pt idx="70">
                  <c:v>0.53658236220338984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Mastersheet!$BY$26:$BY$96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0.50021859999999996</c:v>
                </c:pt>
                <c:pt idx="13">
                  <c:v>0.50021859999999996</c:v>
                </c:pt>
                <c:pt idx="14">
                  <c:v>0.50021859999999996</c:v>
                </c:pt>
                <c:pt idx="15">
                  <c:v>0.50021859999999996</c:v>
                </c:pt>
                <c:pt idx="16">
                  <c:v>0.50021859999999996</c:v>
                </c:pt>
                <c:pt idx="17">
                  <c:v>0.50021859999999996</c:v>
                </c:pt>
                <c:pt idx="18">
                  <c:v>0.50021859999999985</c:v>
                </c:pt>
                <c:pt idx="19">
                  <c:v>0.50021859999999985</c:v>
                </c:pt>
                <c:pt idx="20">
                  <c:v>0.50021859999999985</c:v>
                </c:pt>
                <c:pt idx="21">
                  <c:v>0.50021859999999985</c:v>
                </c:pt>
                <c:pt idx="22">
                  <c:v>0.50021859999999974</c:v>
                </c:pt>
                <c:pt idx="23">
                  <c:v>0.50021859999999974</c:v>
                </c:pt>
                <c:pt idx="24">
                  <c:v>0.50021859999999974</c:v>
                </c:pt>
                <c:pt idx="25">
                  <c:v>0.50021859999999974</c:v>
                </c:pt>
                <c:pt idx="26">
                  <c:v>0.50021859999999974</c:v>
                </c:pt>
                <c:pt idx="27">
                  <c:v>0.50021859999999974</c:v>
                </c:pt>
                <c:pt idx="28">
                  <c:v>0.50021859999999974</c:v>
                </c:pt>
                <c:pt idx="29">
                  <c:v>0.50021859999999974</c:v>
                </c:pt>
                <c:pt idx="30">
                  <c:v>0.50021859999999974</c:v>
                </c:pt>
                <c:pt idx="31">
                  <c:v>0.50021859999999974</c:v>
                </c:pt>
                <c:pt idx="32">
                  <c:v>0.50021859999999974</c:v>
                </c:pt>
                <c:pt idx="33">
                  <c:v>0.50021859999999974</c:v>
                </c:pt>
                <c:pt idx="34">
                  <c:v>0.50021859999999974</c:v>
                </c:pt>
                <c:pt idx="35">
                  <c:v>0.50021859999999974</c:v>
                </c:pt>
                <c:pt idx="36">
                  <c:v>0.50021859999999985</c:v>
                </c:pt>
                <c:pt idx="37">
                  <c:v>0.50021859999999985</c:v>
                </c:pt>
                <c:pt idx="38">
                  <c:v>0.50021859999999996</c:v>
                </c:pt>
                <c:pt idx="39">
                  <c:v>0.50021859999999996</c:v>
                </c:pt>
                <c:pt idx="40">
                  <c:v>0.50021860000000007</c:v>
                </c:pt>
                <c:pt idx="41">
                  <c:v>0.50021860000000007</c:v>
                </c:pt>
                <c:pt idx="42">
                  <c:v>0.50021860000000018</c:v>
                </c:pt>
                <c:pt idx="43">
                  <c:v>0.50021860000000018</c:v>
                </c:pt>
                <c:pt idx="44">
                  <c:v>0.50021860000000018</c:v>
                </c:pt>
                <c:pt idx="45">
                  <c:v>0.50021860000000029</c:v>
                </c:pt>
                <c:pt idx="46">
                  <c:v>0.50021860000000029</c:v>
                </c:pt>
                <c:pt idx="47">
                  <c:v>0.50021860000000029</c:v>
                </c:pt>
                <c:pt idx="48">
                  <c:v>0.50021860000000029</c:v>
                </c:pt>
                <c:pt idx="49">
                  <c:v>0.5002186000000004</c:v>
                </c:pt>
                <c:pt idx="50">
                  <c:v>0.5002186000000004</c:v>
                </c:pt>
                <c:pt idx="51">
                  <c:v>0.5002186000000004</c:v>
                </c:pt>
                <c:pt idx="52">
                  <c:v>0.5002186000000004</c:v>
                </c:pt>
                <c:pt idx="53">
                  <c:v>0.50021860000000051</c:v>
                </c:pt>
                <c:pt idx="54">
                  <c:v>0.50021860000000051</c:v>
                </c:pt>
                <c:pt idx="55">
                  <c:v>0.50021860000000051</c:v>
                </c:pt>
                <c:pt idx="56">
                  <c:v>0.50021860000000051</c:v>
                </c:pt>
                <c:pt idx="57">
                  <c:v>0.50021860000000051</c:v>
                </c:pt>
                <c:pt idx="58">
                  <c:v>0.50021860000000051</c:v>
                </c:pt>
                <c:pt idx="59">
                  <c:v>0.50021860000000051</c:v>
                </c:pt>
                <c:pt idx="60">
                  <c:v>0.50021860000000051</c:v>
                </c:pt>
                <c:pt idx="61">
                  <c:v>0.50021860000000051</c:v>
                </c:pt>
                <c:pt idx="62">
                  <c:v>0.50021860000000051</c:v>
                </c:pt>
                <c:pt idx="63">
                  <c:v>0.50021860000000062</c:v>
                </c:pt>
                <c:pt idx="64">
                  <c:v>0.50021860000000062</c:v>
                </c:pt>
                <c:pt idx="65">
                  <c:v>0.50021860000000062</c:v>
                </c:pt>
                <c:pt idx="66">
                  <c:v>0.50021860000000062</c:v>
                </c:pt>
                <c:pt idx="67">
                  <c:v>0.50021860000000062</c:v>
                </c:pt>
                <c:pt idx="68">
                  <c:v>0.50021860000000062</c:v>
                </c:pt>
                <c:pt idx="69">
                  <c:v>0.50021860000000062</c:v>
                </c:pt>
                <c:pt idx="70">
                  <c:v>0.50021860000000062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6928"/>
        <c:axId val="175359104"/>
      </c:scatterChart>
      <c:valAx>
        <c:axId val="1753569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59104"/>
        <c:crosses val="autoZero"/>
        <c:crossBetween val="midCat"/>
      </c:valAx>
      <c:valAx>
        <c:axId val="17535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</a:t>
                </a:r>
                <a:r>
                  <a:rPr lang="en-US" baseline="0"/>
                  <a:t> </a:t>
                </a:r>
                <a:r>
                  <a:rPr lang="en-US"/>
                  <a:t>rate</a:t>
                </a:r>
                <a:r>
                  <a:rPr lang="en-US" baseline="0"/>
                  <a:t> (µA/cm</a:t>
                </a:r>
                <a:r>
                  <a:rPr lang="en-US" baseline="30000"/>
                  <a:t>2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569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Mastersheet!$EL$98:$EL$168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4.1090470887909262E-3</c:v>
                </c:pt>
                <c:pt idx="13">
                  <c:v>8.7651100302651545E-3</c:v>
                </c:pt>
                <c:pt idx="14">
                  <c:v>1.3751153588282406E-2</c:v>
                </c:pt>
                <c:pt idx="15">
                  <c:v>1.8997767020429348E-2</c:v>
                </c:pt>
                <c:pt idx="16">
                  <c:v>2.4466877242138779E-2</c:v>
                </c:pt>
                <c:pt idx="17">
                  <c:v>3.0133807723965709E-2</c:v>
                </c:pt>
                <c:pt idx="18">
                  <c:v>3.598105093089625E-2</c:v>
                </c:pt>
                <c:pt idx="19">
                  <c:v>4.1995449089746999E-2</c:v>
                </c:pt>
                <c:pt idx="20">
                  <c:v>4.8166708858423855E-2</c:v>
                </c:pt>
                <c:pt idx="21">
                  <c:v>5.4488535749186683E-2</c:v>
                </c:pt>
                <c:pt idx="22">
                  <c:v>6.0954319924689054E-2</c:v>
                </c:pt>
                <c:pt idx="23">
                  <c:v>6.7558524714728022E-2</c:v>
                </c:pt>
                <c:pt idx="24">
                  <c:v>7.4296444732502576E-2</c:v>
                </c:pt>
                <c:pt idx="25">
                  <c:v>8.1164032938892502E-2</c:v>
                </c:pt>
                <c:pt idx="26">
                  <c:v>8.8157773432673933E-2</c:v>
                </c:pt>
                <c:pt idx="27">
                  <c:v>9.5274585612154808E-2</c:v>
                </c:pt>
                <c:pt idx="28">
                  <c:v>0.10251175048505427</c:v>
                </c:pt>
                <c:pt idx="29">
                  <c:v>0.10986685300293851</c:v>
                </c:pt>
                <c:pt idx="30">
                  <c:v>0.11733773623827982</c:v>
                </c:pt>
                <c:pt idx="31">
                  <c:v>0.12493679884956835</c:v>
                </c:pt>
                <c:pt idx="32">
                  <c:v>0.13266295196209874</c:v>
                </c:pt>
                <c:pt idx="33">
                  <c:v>0.14051524540964191</c:v>
                </c:pt>
                <c:pt idx="34">
                  <c:v>0.14849285060677328</c:v>
                </c:pt>
                <c:pt idx="35">
                  <c:v>0.1565950461656857</c:v>
                </c:pt>
                <c:pt idx="36">
                  <c:v>0.16482120572476266</c:v>
                </c:pt>
                <c:pt idx="37">
                  <c:v>0.17317078757651855</c:v>
                </c:pt>
                <c:pt idx="38">
                  <c:v>0.18164332577209491</c:v>
                </c:pt>
                <c:pt idx="39">
                  <c:v>0.19023842244704117</c:v>
                </c:pt>
                <c:pt idx="40">
                  <c:v>0.19895574116462683</c:v>
                </c:pt>
                <c:pt idx="41">
                  <c:v>0.20780068176229669</c:v>
                </c:pt>
                <c:pt idx="42">
                  <c:v>0.21677322543784494</c:v>
                </c:pt>
                <c:pt idx="43">
                  <c:v>0.2258733901526761</c:v>
                </c:pt>
                <c:pt idx="44">
                  <c:v>0.23510122751734358</c:v>
                </c:pt>
                <c:pt idx="45">
                  <c:v>0.24445682002661742</c:v>
                </c:pt>
                <c:pt idx="46">
                  <c:v>0.25394027859665663</c:v>
                </c:pt>
                <c:pt idx="47">
                  <c:v>0.26355174036438228</c:v>
                </c:pt>
                <c:pt idx="48">
                  <c:v>0.27329136671529108</c:v>
                </c:pt>
                <c:pt idx="49">
                  <c:v>0.28315934151104311</c:v>
                </c:pt>
                <c:pt idx="50">
                  <c:v>0.29315586949235772</c:v>
                </c:pt>
                <c:pt idx="51">
                  <c:v>0.3032765585150225</c:v>
                </c:pt>
                <c:pt idx="52">
                  <c:v>0.3135215033231819</c:v>
                </c:pt>
                <c:pt idx="53">
                  <c:v>0.3238908121852131</c:v>
                </c:pt>
                <c:pt idx="54">
                  <c:v>0.33438460602277964</c:v>
                </c:pt>
                <c:pt idx="55">
                  <c:v>0.34500301761522989</c:v>
                </c:pt>
                <c:pt idx="56">
                  <c:v>0.35574619087150122</c:v>
                </c:pt>
                <c:pt idx="57">
                  <c:v>0.36661428016264241</c:v>
                </c:pt>
                <c:pt idx="58">
                  <c:v>0.37760744970887511</c:v>
                </c:pt>
                <c:pt idx="59">
                  <c:v>0.38872587301583245</c:v>
                </c:pt>
                <c:pt idx="60">
                  <c:v>0.39996973235522576</c:v>
                </c:pt>
                <c:pt idx="61">
                  <c:v>0.41134263010470984</c:v>
                </c:pt>
                <c:pt idx="62">
                  <c:v>0.42284483211704893</c:v>
                </c:pt>
                <c:pt idx="63">
                  <c:v>0.43447660895172563</c:v>
                </c:pt>
                <c:pt idx="64">
                  <c:v>0.44623823567794796</c:v>
                </c:pt>
                <c:pt idx="65">
                  <c:v>0.45812999169050334</c:v>
                </c:pt>
                <c:pt idx="66">
                  <c:v>0.47015216053745873</c:v>
                </c:pt>
                <c:pt idx="67">
                  <c:v>0.48230502975878364</c:v>
                </c:pt>
                <c:pt idx="68">
                  <c:v>0.49458889073505641</c:v>
                </c:pt>
                <c:pt idx="69">
                  <c:v>0.50700403854548548</c:v>
                </c:pt>
                <c:pt idx="70">
                  <c:v>0.519550771834562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04544"/>
        <c:axId val="175406464"/>
      </c:scatterChart>
      <c:valAx>
        <c:axId val="17540454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06464"/>
        <c:crosses val="autoZero"/>
        <c:crossBetween val="midCat"/>
      </c:valAx>
      <c:valAx>
        <c:axId val="1754064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0454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Mastersheet!$ER$98:$ER$168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7.2268763326630124E-7</c:v>
                </c:pt>
                <c:pt idx="13">
                  <c:v>1.3725762309424632E-4</c:v>
                </c:pt>
                <c:pt idx="14">
                  <c:v>1.3869926520495479E-3</c:v>
                </c:pt>
                <c:pt idx="15">
                  <c:v>5.5646818714576709E-3</c:v>
                </c:pt>
                <c:pt idx="16">
                  <c:v>1.4517569021226919E-2</c:v>
                </c:pt>
                <c:pt idx="17">
                  <c:v>2.9733313485677548E-2</c:v>
                </c:pt>
                <c:pt idx="18">
                  <c:v>5.2291877702956784E-2</c:v>
                </c:pt>
                <c:pt idx="19">
                  <c:v>8.2929246038214846E-2</c:v>
                </c:pt>
                <c:pt idx="20">
                  <c:v>0.12211785884399434</c:v>
                </c:pt>
                <c:pt idx="21">
                  <c:v>0.17013608227462401</c:v>
                </c:pt>
                <c:pt idx="22">
                  <c:v>0.22712199352558701</c:v>
                </c:pt>
                <c:pt idx="23">
                  <c:v>0.29311331833376369</c:v>
                </c:pt>
                <c:pt idx="24">
                  <c:v>0.36807659712471374</c:v>
                </c:pt>
                <c:pt idx="25">
                  <c:v>0.45192836286850824</c:v>
                </c:pt>
                <c:pt idx="26">
                  <c:v>0.54455050526585425</c:v>
                </c:pt>
                <c:pt idx="27">
                  <c:v>0.64580142982265265</c:v>
                </c:pt>
                <c:pt idx="28">
                  <c:v>0.75552417549199391</c:v>
                </c:pt>
                <c:pt idx="29">
                  <c:v>0.87355232615439649</c:v>
                </c:pt>
                <c:pt idx="30">
                  <c:v>0.99971431502035735</c:v>
                </c:pt>
                <c:pt idx="31">
                  <c:v>1.1341330254624373</c:v>
                </c:pt>
                <c:pt idx="32">
                  <c:v>1.2766790584698002</c:v>
                </c:pt>
                <c:pt idx="33">
                  <c:v>1.4272220992184206</c:v>
                </c:pt>
                <c:pt idx="34">
                  <c:v>1.5856322384494423</c:v>
                </c:pt>
                <c:pt idx="35">
                  <c:v>1.7517809491757319</c:v>
                </c:pt>
                <c:pt idx="36">
                  <c:v>1.9255418006663521</c:v>
                </c:pt>
                <c:pt idx="37">
                  <c:v>2.106790971740848</c:v>
                </c:pt>
                <c:pt idx="38">
                  <c:v>2.295407610549721</c:v>
                </c:pt>
                <c:pt idx="39">
                  <c:v>2.4912740768767838</c:v>
                </c:pt>
                <c:pt idx="40">
                  <c:v>2.6942760945992346</c:v>
                </c:pt>
                <c:pt idx="41">
                  <c:v>2.9043028355752942</c:v>
                </c:pt>
                <c:pt idx="42">
                  <c:v>3.1212469513800554</c:v>
                </c:pt>
                <c:pt idx="43">
                  <c:v>3.3450045655997833</c:v>
                </c:pt>
                <c:pt idx="44">
                  <c:v>3.5754752365435398</c:v>
                </c:pt>
                <c:pt idx="45">
                  <c:v>3.8125618980292635</c:v>
                </c:pt>
                <c:pt idx="46">
                  <c:v>4.0561707841973211</c:v>
                </c:pt>
                <c:pt idx="47">
                  <c:v>4.3062113429799735</c:v>
                </c:pt>
                <c:pt idx="48">
                  <c:v>4.5625961418208618</c:v>
                </c:pt>
                <c:pt idx="49">
                  <c:v>4.8252407684326943</c:v>
                </c:pt>
                <c:pt idx="50">
                  <c:v>5.0940637287482406</c:v>
                </c:pt>
                <c:pt idx="51">
                  <c:v>5.3686373454212921</c:v>
                </c:pt>
                <c:pt idx="52">
                  <c:v>5.6488686191091464</c:v>
                </c:pt>
                <c:pt idx="53">
                  <c:v>5.9346679732037613</c:v>
                </c:pt>
                <c:pt idx="54">
                  <c:v>6.2259490997180151</c:v>
                </c:pt>
                <c:pt idx="55">
                  <c:v>6.5226288116422557</c:v>
                </c:pt>
                <c:pt idx="56">
                  <c:v>6.8246269018227101</c:v>
                </c:pt>
                <c:pt idx="57">
                  <c:v>7.1318660083163401</c:v>
                </c:pt>
                <c:pt idx="58">
                  <c:v>7.4442714861067039</c:v>
                </c:pt>
                <c:pt idx="59">
                  <c:v>7.7617712850157252</c:v>
                </c:pt>
                <c:pt idx="60">
                  <c:v>8.084295833611133</c:v>
                </c:pt>
                <c:pt idx="61">
                  <c:v>8.4117779288857868</c:v>
                </c:pt>
                <c:pt idx="62">
                  <c:v>8.7441526314716853</c:v>
                </c:pt>
                <c:pt idx="63">
                  <c:v>9.0813571661433752</c:v>
                </c:pt>
                <c:pt idx="64">
                  <c:v>9.4233308273639889</c:v>
                </c:pt>
                <c:pt idx="65">
                  <c:v>9.7700148896271486</c:v>
                </c:pt>
                <c:pt idx="66">
                  <c:v>10.121352522354142</c:v>
                </c:pt>
                <c:pt idx="67">
                  <c:v>10.47728870911094</c:v>
                </c:pt>
                <c:pt idx="68">
                  <c:v>10.837770170917835</c:v>
                </c:pt>
                <c:pt idx="69">
                  <c:v>11.202745293432526</c:v>
                </c:pt>
                <c:pt idx="70">
                  <c:v>11.572164057798444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44352"/>
        <c:axId val="175446272"/>
      </c:scatterChart>
      <c:valAx>
        <c:axId val="17544435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6272"/>
        <c:crosses val="autoZero"/>
        <c:crossBetween val="midCat"/>
      </c:valAx>
      <c:valAx>
        <c:axId val="1754462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435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Mastersheet!$EM$98:$EM$168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1.1765541439999999E-2</c:v>
                </c:pt>
                <c:pt idx="13">
                  <c:v>1.1776396175E-2</c:v>
                </c:pt>
                <c:pt idx="14">
                  <c:v>1.1787250910000002E-2</c:v>
                </c:pt>
                <c:pt idx="15">
                  <c:v>1.1798105644999996E-2</c:v>
                </c:pt>
                <c:pt idx="16">
                  <c:v>1.1808960379999997E-2</c:v>
                </c:pt>
                <c:pt idx="17">
                  <c:v>1.1819815115E-2</c:v>
                </c:pt>
                <c:pt idx="18">
                  <c:v>1.1830669850000001E-2</c:v>
                </c:pt>
                <c:pt idx="19">
                  <c:v>1.1841524585000002E-2</c:v>
                </c:pt>
                <c:pt idx="20">
                  <c:v>1.1852379320000002E-2</c:v>
                </c:pt>
                <c:pt idx="21">
                  <c:v>1.1863234055000003E-2</c:v>
                </c:pt>
                <c:pt idx="22">
                  <c:v>1.1874088790000004E-2</c:v>
                </c:pt>
                <c:pt idx="23">
                  <c:v>1.1884943525000004E-2</c:v>
                </c:pt>
                <c:pt idx="24">
                  <c:v>1.1895798260000003E-2</c:v>
                </c:pt>
                <c:pt idx="25">
                  <c:v>1.1906652995000001E-2</c:v>
                </c:pt>
                <c:pt idx="26">
                  <c:v>1.191750773E-2</c:v>
                </c:pt>
                <c:pt idx="27">
                  <c:v>1.1928362465000002E-2</c:v>
                </c:pt>
                <c:pt idx="28">
                  <c:v>1.1939217200000003E-2</c:v>
                </c:pt>
                <c:pt idx="29">
                  <c:v>1.1950071935000004E-2</c:v>
                </c:pt>
                <c:pt idx="30">
                  <c:v>1.1960926670000002E-2</c:v>
                </c:pt>
                <c:pt idx="31">
                  <c:v>1.1972866878500002E-2</c:v>
                </c:pt>
                <c:pt idx="32">
                  <c:v>1.1985737492857146E-2</c:v>
                </c:pt>
                <c:pt idx="33">
                  <c:v>1.1999411639545458E-2</c:v>
                </c:pt>
                <c:pt idx="34">
                  <c:v>1.2013784510000002E-2</c:v>
                </c:pt>
                <c:pt idx="35">
                  <c:v>1.2028768763750001E-2</c:v>
                </c:pt>
                <c:pt idx="36">
                  <c:v>1.2044291034800002E-2</c:v>
                </c:pt>
                <c:pt idx="37">
                  <c:v>1.2060289244230773E-2</c:v>
                </c:pt>
                <c:pt idx="38">
                  <c:v>1.2076710510000003E-2</c:v>
                </c:pt>
                <c:pt idx="39">
                  <c:v>1.2093509504642859E-2</c:v>
                </c:pt>
                <c:pt idx="40">
                  <c:v>1.2110647152758626E-2</c:v>
                </c:pt>
                <c:pt idx="41">
                  <c:v>1.2128089589E-2</c:v>
                </c:pt>
                <c:pt idx="42">
                  <c:v>1.214580731774194E-2</c:v>
                </c:pt>
                <c:pt idx="43">
                  <c:v>1.2163774530312504E-2</c:v>
                </c:pt>
                <c:pt idx="44">
                  <c:v>1.2181968546363641E-2</c:v>
                </c:pt>
                <c:pt idx="45">
                  <c:v>1.2200369353823534E-2</c:v>
                </c:pt>
                <c:pt idx="46">
                  <c:v>1.221895922771429E-2</c:v>
                </c:pt>
                <c:pt idx="47">
                  <c:v>1.2237722412500002E-2</c:v>
                </c:pt>
                <c:pt idx="48">
                  <c:v>1.2256644855945948E-2</c:v>
                </c:pt>
                <c:pt idx="49">
                  <c:v>1.2275713985000002E-2</c:v>
                </c:pt>
                <c:pt idx="50">
                  <c:v>1.2294918516153849E-2</c:v>
                </c:pt>
                <c:pt idx="51">
                  <c:v>1.2313886469750002E-2</c:v>
                </c:pt>
                <c:pt idx="52">
                  <c:v>1.2332635156341464E-2</c:v>
                </c:pt>
                <c:pt idx="53">
                  <c:v>1.2351180237857145E-2</c:v>
                </c:pt>
                <c:pt idx="54">
                  <c:v>1.2369535919302328E-2</c:v>
                </c:pt>
                <c:pt idx="55">
                  <c:v>1.2387715114318184E-2</c:v>
                </c:pt>
                <c:pt idx="56">
                  <c:v>1.240572958866667E-2</c:v>
                </c:pt>
                <c:pt idx="57">
                  <c:v>1.2423590085E-2</c:v>
                </c:pt>
                <c:pt idx="58">
                  <c:v>1.2441306431702126E-2</c:v>
                </c:pt>
                <c:pt idx="59">
                  <c:v>1.2458887638125001E-2</c:v>
                </c:pt>
                <c:pt idx="60">
                  <c:v>1.2476341978163266E-2</c:v>
                </c:pt>
                <c:pt idx="61">
                  <c:v>1.24936770638E-2</c:v>
                </c:pt>
                <c:pt idx="62">
                  <c:v>1.2510899910000001E-2</c:v>
                </c:pt>
                <c:pt idx="63">
                  <c:v>1.2528016992115386E-2</c:v>
                </c:pt>
                <c:pt idx="64">
                  <c:v>1.2545034296792452E-2</c:v>
                </c:pt>
                <c:pt idx="65">
                  <c:v>1.2561957367222225E-2</c:v>
                </c:pt>
                <c:pt idx="66">
                  <c:v>1.2578791343454548E-2</c:v>
                </c:pt>
                <c:pt idx="67">
                  <c:v>1.2595540998392859E-2</c:v>
                </c:pt>
                <c:pt idx="68">
                  <c:v>1.2612210770000003E-2</c:v>
                </c:pt>
                <c:pt idx="69">
                  <c:v>1.2628804790172412E-2</c:v>
                </c:pt>
                <c:pt idx="70">
                  <c:v>1.2645326910677964E-2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83904"/>
        <c:axId val="175498368"/>
      </c:scatterChart>
      <c:valAx>
        <c:axId val="1754839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98368"/>
        <c:crosses val="autoZero"/>
        <c:crossBetween val="midCat"/>
      </c:valAx>
      <c:valAx>
        <c:axId val="1754983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839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Mastersheet!$AS$98:$AS$168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Mastersheet!$ES$98:$ES$168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0.16474487839999999</c:v>
                </c:pt>
                <c:pt idx="13">
                  <c:v>0.16489686987500002</c:v>
                </c:pt>
                <c:pt idx="14">
                  <c:v>0.16504886135000002</c:v>
                </c:pt>
                <c:pt idx="15">
                  <c:v>0.16520085282499997</c:v>
                </c:pt>
                <c:pt idx="16">
                  <c:v>0.16535284429999997</c:v>
                </c:pt>
                <c:pt idx="17">
                  <c:v>0.165504835775</c:v>
                </c:pt>
                <c:pt idx="18">
                  <c:v>0.16565682725</c:v>
                </c:pt>
                <c:pt idx="19">
                  <c:v>0.16580881872500003</c:v>
                </c:pt>
                <c:pt idx="20">
                  <c:v>0.16596081020000003</c:v>
                </c:pt>
                <c:pt idx="21">
                  <c:v>0.16611280167500006</c:v>
                </c:pt>
                <c:pt idx="22">
                  <c:v>0.16626479315000006</c:v>
                </c:pt>
                <c:pt idx="23">
                  <c:v>0.16641678462500006</c:v>
                </c:pt>
                <c:pt idx="24">
                  <c:v>0.16656877610000004</c:v>
                </c:pt>
                <c:pt idx="25">
                  <c:v>0.16672076757500001</c:v>
                </c:pt>
                <c:pt idx="26">
                  <c:v>0.16687275905000004</c:v>
                </c:pt>
                <c:pt idx="27">
                  <c:v>0.16702475052500004</c:v>
                </c:pt>
                <c:pt idx="28">
                  <c:v>0.16717674200000004</c:v>
                </c:pt>
                <c:pt idx="29">
                  <c:v>0.16732873347500007</c:v>
                </c:pt>
                <c:pt idx="30">
                  <c:v>0.16748072495000005</c:v>
                </c:pt>
                <c:pt idx="31">
                  <c:v>0.16764791557250003</c:v>
                </c:pt>
                <c:pt idx="32">
                  <c:v>0.16782813403571434</c:v>
                </c:pt>
                <c:pt idx="33">
                  <c:v>0.16801960381590914</c:v>
                </c:pt>
                <c:pt idx="34">
                  <c:v>0.16822085735000003</c:v>
                </c:pt>
                <c:pt idx="35">
                  <c:v>0.16843067166875003</c:v>
                </c:pt>
                <c:pt idx="36">
                  <c:v>0.16864801947800004</c:v>
                </c:pt>
                <c:pt idx="37">
                  <c:v>0.16887203152884619</c:v>
                </c:pt>
                <c:pt idx="38">
                  <c:v>0.16910196735000005</c:v>
                </c:pt>
                <c:pt idx="39">
                  <c:v>0.16933719225178576</c:v>
                </c:pt>
                <c:pt idx="40">
                  <c:v>0.16957715908793111</c:v>
                </c:pt>
                <c:pt idx="41">
                  <c:v>0.16982139366500001</c:v>
                </c:pt>
                <c:pt idx="42">
                  <c:v>0.17006948297580651</c:v>
                </c:pt>
                <c:pt idx="43">
                  <c:v>0.17032106563906255</c:v>
                </c:pt>
                <c:pt idx="44">
                  <c:v>0.17057582407727281</c:v>
                </c:pt>
                <c:pt idx="45">
                  <c:v>0.17083347807500007</c:v>
                </c:pt>
                <c:pt idx="46">
                  <c:v>0.17109377944142865</c:v>
                </c:pt>
                <c:pt idx="47">
                  <c:v>0.17135650756250007</c:v>
                </c:pt>
                <c:pt idx="48">
                  <c:v>0.17162146567432435</c:v>
                </c:pt>
                <c:pt idx="49">
                  <c:v>0.17188847772500004</c:v>
                </c:pt>
                <c:pt idx="50">
                  <c:v>0.17215738571923081</c:v>
                </c:pt>
                <c:pt idx="51">
                  <c:v>0.17242298107875004</c:v>
                </c:pt>
                <c:pt idx="52">
                  <c:v>0.17268550619146344</c:v>
                </c:pt>
                <c:pt idx="53">
                  <c:v>0.1729451803607143</c:v>
                </c:pt>
                <c:pt idx="54">
                  <c:v>0.17320220248953494</c:v>
                </c:pt>
                <c:pt idx="55">
                  <c:v>0.17345675339886368</c:v>
                </c:pt>
                <c:pt idx="56">
                  <c:v>0.17370899783666671</c:v>
                </c:pt>
                <c:pt idx="57">
                  <c:v>0.17395908622500003</c:v>
                </c:pt>
                <c:pt idx="58">
                  <c:v>0.17420715618404256</c:v>
                </c:pt>
                <c:pt idx="59">
                  <c:v>0.17445333386562503</c:v>
                </c:pt>
                <c:pt idx="60">
                  <c:v>0.17469773512346939</c:v>
                </c:pt>
                <c:pt idx="61">
                  <c:v>0.17494046654300002</c:v>
                </c:pt>
                <c:pt idx="62">
                  <c:v>0.17518162635000004</c:v>
                </c:pt>
                <c:pt idx="63">
                  <c:v>0.17542130521442312</c:v>
                </c:pt>
                <c:pt idx="64">
                  <c:v>0.17565958696320752</c:v>
                </c:pt>
                <c:pt idx="65">
                  <c:v>0.17589654921388892</c:v>
                </c:pt>
                <c:pt idx="66">
                  <c:v>0.17613226393909096</c:v>
                </c:pt>
                <c:pt idx="67">
                  <c:v>0.17636679797053573</c:v>
                </c:pt>
                <c:pt idx="68">
                  <c:v>0.17660021345000004</c:v>
                </c:pt>
                <c:pt idx="69">
                  <c:v>0.1768325682336207</c:v>
                </c:pt>
                <c:pt idx="70">
                  <c:v>0.17706391625508472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19232"/>
        <c:axId val="175521152"/>
      </c:scatterChart>
      <c:valAx>
        <c:axId val="1755192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21152"/>
        <c:crosses val="autoZero"/>
        <c:crossBetween val="midCat"/>
      </c:valAx>
      <c:valAx>
        <c:axId val="1755211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192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Mastersheet!$EL$170:$EL$240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4.0857600084742195E-3</c:v>
                </c:pt>
                <c:pt idx="13">
                  <c:v>8.7117573512043266E-3</c:v>
                </c:pt>
                <c:pt idx="14">
                  <c:v>1.366238962486511E-2</c:v>
                </c:pt>
                <c:pt idx="15">
                  <c:v>1.8868568541341828E-2</c:v>
                </c:pt>
                <c:pt idx="16">
                  <c:v>2.4292329553026116E-2</c:v>
                </c:pt>
                <c:pt idx="17">
                  <c:v>2.9909020492243983E-2</c:v>
                </c:pt>
                <c:pt idx="18">
                  <c:v>3.5701116783505626E-2</c:v>
                </c:pt>
                <c:pt idx="19">
                  <c:v>4.1655420612747671E-2</c:v>
                </c:pt>
                <c:pt idx="20">
                  <c:v>4.7761584800674391E-2</c:v>
                </c:pt>
                <c:pt idx="21">
                  <c:v>5.4013228863503696E-2</c:v>
                </c:pt>
                <c:pt idx="22">
                  <c:v>6.0403669858519145E-2</c:v>
                </c:pt>
                <c:pt idx="23">
                  <c:v>6.6927294184958797E-2</c:v>
                </c:pt>
                <c:pt idx="24">
                  <c:v>7.3579316893391811E-2</c:v>
                </c:pt>
                <c:pt idx="25">
                  <c:v>8.0355609550397555E-2</c:v>
                </c:pt>
                <c:pt idx="26">
                  <c:v>8.725257357922786E-2</c:v>
                </c:pt>
                <c:pt idx="27">
                  <c:v>9.4267044807552908E-2</c:v>
                </c:pt>
                <c:pt idx="28">
                  <c:v>0.10139622005244206</c:v>
                </c:pt>
                <c:pt idx="29">
                  <c:v>0.10863759965319164</c:v>
                </c:pt>
                <c:pt idx="30">
                  <c:v>0.11598894179273314</c:v>
                </c:pt>
                <c:pt idx="31">
                  <c:v>0.12346070015000124</c:v>
                </c:pt>
                <c:pt idx="32">
                  <c:v>0.13105161119081654</c:v>
                </c:pt>
                <c:pt idx="33">
                  <c:v>0.13876055170602553</c:v>
                </c:pt>
                <c:pt idx="34">
                  <c:v>0.14658652146654194</c:v>
                </c:pt>
                <c:pt idx="35">
                  <c:v>0.15452862865237832</c:v>
                </c:pt>
                <c:pt idx="36">
                  <c:v>0.16258607751802828</c:v>
                </c:pt>
                <c:pt idx="37">
                  <c:v>0.17075815787782039</c:v>
                </c:pt>
                <c:pt idx="38">
                  <c:v>0.17904423608519396</c:v>
                </c:pt>
                <c:pt idx="39">
                  <c:v>0.1874437472479788</c:v>
                </c:pt>
                <c:pt idx="40">
                  <c:v>0.19595618847374816</c:v>
                </c:pt>
                <c:pt idx="41">
                  <c:v>0.20458668318949536</c:v>
                </c:pt>
                <c:pt idx="42">
                  <c:v>0.21333503511289076</c:v>
                </c:pt>
                <c:pt idx="43">
                  <c:v>0.22220108475106523</c:v>
                </c:pt>
                <c:pt idx="44">
                  <c:v>0.23118470624188231</c:v>
                </c:pt>
                <c:pt idx="45">
                  <c:v>0.24028580454864443</c:v>
                </c:pt>
                <c:pt idx="46">
                  <c:v>0.24950431296038331</c:v>
                </c:pt>
                <c:pt idx="47">
                  <c:v>0.25884019085746079</c:v>
                </c:pt>
                <c:pt idx="48">
                  <c:v>0.26829342170839887</c:v>
                </c:pt>
                <c:pt idx="49">
                  <c:v>0.27786401126898197</c:v>
                </c:pt>
                <c:pt idx="50">
                  <c:v>0.28755198595890558</c:v>
                </c:pt>
                <c:pt idx="51">
                  <c:v>0.29735494222447567</c:v>
                </c:pt>
                <c:pt idx="52">
                  <c:v>0.30727286052836772</c:v>
                </c:pt>
                <c:pt idx="53">
                  <c:v>0.31730573443292276</c:v>
                </c:pt>
                <c:pt idx="54">
                  <c:v>0.32745356974509704</c:v>
                </c:pt>
                <c:pt idx="55">
                  <c:v>0.33771638373492985</c:v>
                </c:pt>
                <c:pt idx="56">
                  <c:v>0.34809420441991812</c:v>
                </c:pt>
                <c:pt idx="57">
                  <c:v>0.35858706990861627</c:v>
                </c:pt>
                <c:pt idx="58">
                  <c:v>0.36919502779755242</c:v>
                </c:pt>
                <c:pt idx="59">
                  <c:v>0.37991813461624824</c:v>
                </c:pt>
                <c:pt idx="60">
                  <c:v>0.39075645531571734</c:v>
                </c:pt>
                <c:pt idx="61">
                  <c:v>0.40171337769511711</c:v>
                </c:pt>
                <c:pt idx="62">
                  <c:v>0.41278904347695927</c:v>
                </c:pt>
                <c:pt idx="63">
                  <c:v>0.42398359880359687</c:v>
                </c:pt>
                <c:pt idx="64">
                  <c:v>0.43529719404159828</c:v>
                </c:pt>
                <c:pt idx="65">
                  <c:v>0.44672998359877075</c:v>
                </c:pt>
                <c:pt idx="66">
                  <c:v>0.45828212575284327</c:v>
                </c:pt>
                <c:pt idx="67">
                  <c:v>0.46995378249091374</c:v>
                </c:pt>
                <c:pt idx="68">
                  <c:v>0.4817451193588298</c:v>
                </c:pt>
                <c:pt idx="69">
                  <c:v>0.49365630531976351</c:v>
                </c:pt>
                <c:pt idx="70">
                  <c:v>0.50568751262128986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0848"/>
        <c:axId val="175552768"/>
      </c:scatterChart>
      <c:valAx>
        <c:axId val="1755508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2768"/>
        <c:crosses val="autoZero"/>
        <c:crossBetween val="midCat"/>
      </c:valAx>
      <c:valAx>
        <c:axId val="17555276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08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Mastersheet!$ER$170:$ER$240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6.5489106244590477E-7</c:v>
                </c:pt>
                <c:pt idx="13">
                  <c:v>1.2807878813803211E-4</c:v>
                </c:pt>
                <c:pt idx="14">
                  <c:v>1.3093105906666722E-3</c:v>
                </c:pt>
                <c:pt idx="15">
                  <c:v>5.2861847664807306E-3</c:v>
                </c:pt>
                <c:pt idx="16">
                  <c:v>1.3845460466566182E-2</c:v>
                </c:pt>
                <c:pt idx="17">
                  <c:v>2.8432577305461917E-2</c:v>
                </c:pt>
                <c:pt idx="18">
                  <c:v>5.009930084007818E-2</c:v>
                </c:pt>
                <c:pt idx="19">
                  <c:v>7.9562797475280819E-2</c:v>
                </c:pt>
                <c:pt idx="20">
                  <c:v>0.11728273789486973</c:v>
                </c:pt>
                <c:pt idx="21">
                  <c:v>0.1635286013128468</c:v>
                </c:pt>
                <c:pt idx="22">
                  <c:v>0.21843208803312175</c:v>
                </c:pt>
                <c:pt idx="23">
                  <c:v>0.28202618788997713</c:v>
                </c:pt>
                <c:pt idx="24">
                  <c:v>0.35427379182755275</c:v>
                </c:pt>
                <c:pt idx="25">
                  <c:v>0.43508851190978337</c:v>
                </c:pt>
                <c:pt idx="26">
                  <c:v>0.5243498118358767</c:v>
                </c:pt>
                <c:pt idx="27">
                  <c:v>0.62191401165924853</c:v>
                </c:pt>
                <c:pt idx="28">
                  <c:v>0.72762230237273928</c:v>
                </c:pt>
                <c:pt idx="29">
                  <c:v>0.84130658791881296</c:v>
                </c:pt>
                <c:pt idx="30">
                  <c:v>0.9627937423648576</c:v>
                </c:pt>
                <c:pt idx="31">
                  <c:v>1.0921492322556301</c:v>
                </c:pt>
                <c:pt idx="32">
                  <c:v>1.229234028116609</c:v>
                </c:pt>
                <c:pt idx="33">
                  <c:v>1.3739087225442386</c:v>
                </c:pt>
                <c:pt idx="34">
                  <c:v>1.5260348107172432</c:v>
                </c:pt>
                <c:pt idx="35">
                  <c:v>1.6854756286400523</c:v>
                </c:pt>
                <c:pt idx="36">
                  <c:v>1.8520970313470155</c:v>
                </c:pt>
                <c:pt idx="37">
                  <c:v>2.0257678731729918</c:v>
                </c:pt>
                <c:pt idx="38">
                  <c:v>2.2063603372159055</c:v>
                </c:pt>
                <c:pt idx="39">
                  <c:v>2.3937501499032527</c:v>
                </c:pt>
                <c:pt idx="40">
                  <c:v>2.5878167081361196</c:v>
                </c:pt>
                <c:pt idx="41">
                  <c:v>2.7884431401000915</c:v>
                </c:pt>
                <c:pt idx="42">
                  <c:v>2.9955163159797471</c:v>
                </c:pt>
                <c:pt idx="43">
                  <c:v>3.2089268211071791</c:v>
                </c:pt>
                <c:pt idx="44">
                  <c:v>3.4285689012314298</c:v>
                </c:pt>
                <c:pt idx="45">
                  <c:v>3.6543403874071911</c:v>
                </c:pt>
                <c:pt idx="46">
                  <c:v>3.8861426063079749</c:v>
                </c:pt>
                <c:pt idx="47">
                  <c:v>4.1238802804576125</c:v>
                </c:pt>
                <c:pt idx="48">
                  <c:v>4.3674614218524956</c:v>
                </c:pt>
                <c:pt idx="49">
                  <c:v>4.6167972216522113</c:v>
                </c:pt>
                <c:pt idx="50">
                  <c:v>4.8718019379934203</c:v>
                </c:pt>
                <c:pt idx="51">
                  <c:v>5.132138522007569</c:v>
                </c:pt>
                <c:pt idx="52">
                  <c:v>5.397714753032937</c:v>
                </c:pt>
                <c:pt idx="53">
                  <c:v>5.6684417396883271</c:v>
                </c:pt>
                <c:pt idx="54">
                  <c:v>5.9442337728199988</c:v>
                </c:pt>
                <c:pt idx="55">
                  <c:v>6.225008184379373</c:v>
                </c:pt>
                <c:pt idx="56">
                  <c:v>6.5106852123187524</c:v>
                </c:pt>
                <c:pt idx="57">
                  <c:v>6.801187871496575</c:v>
                </c:pt>
                <c:pt idx="58">
                  <c:v>7.096441830511357</c:v>
                </c:pt>
                <c:pt idx="59">
                  <c:v>7.3963752943324685</c:v>
                </c:pt>
                <c:pt idx="60">
                  <c:v>7.7009188925588274</c:v>
                </c:pt>
                <c:pt idx="61">
                  <c:v>8.0100055731113944</c:v>
                </c:pt>
                <c:pt idx="62">
                  <c:v>8.3235705011486782</c:v>
                </c:pt>
                <c:pt idx="63">
                  <c:v>8.6415509629864644</c:v>
                </c:pt>
                <c:pt idx="64">
                  <c:v>8.9638862747966837</c:v>
                </c:pt>
                <c:pt idx="65">
                  <c:v>9.2905176958616718</c:v>
                </c:pt>
                <c:pt idx="66">
                  <c:v>9.6213883461620391</c:v>
                </c:pt>
                <c:pt idx="67">
                  <c:v>9.9564431280812311</c:v>
                </c:pt>
                <c:pt idx="68">
                  <c:v>10.29562865201548</c:v>
                </c:pt>
                <c:pt idx="69">
                  <c:v>10.638893165686392</c:v>
                </c:pt>
                <c:pt idx="70">
                  <c:v>10.986186486959982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86304"/>
        <c:axId val="175588480"/>
      </c:scatterChart>
      <c:valAx>
        <c:axId val="17558630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88480"/>
        <c:crosses val="autoZero"/>
        <c:crossBetween val="midCat"/>
      </c:valAx>
      <c:valAx>
        <c:axId val="1755884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8630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Mastersheet!$EM$170:$EM$240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1.1678703559999996E-2</c:v>
                </c:pt>
                <c:pt idx="13">
                  <c:v>1.1685940049999999E-2</c:v>
                </c:pt>
                <c:pt idx="14">
                  <c:v>1.1693176539999999E-2</c:v>
                </c:pt>
                <c:pt idx="15">
                  <c:v>1.1700413029999999E-2</c:v>
                </c:pt>
                <c:pt idx="16">
                  <c:v>1.1707649519999998E-2</c:v>
                </c:pt>
                <c:pt idx="17">
                  <c:v>1.1714886009999998E-2</c:v>
                </c:pt>
                <c:pt idx="18">
                  <c:v>1.1722122499999999E-2</c:v>
                </c:pt>
                <c:pt idx="19">
                  <c:v>1.1729358989999996E-2</c:v>
                </c:pt>
                <c:pt idx="20">
                  <c:v>1.1736595479999995E-2</c:v>
                </c:pt>
                <c:pt idx="21">
                  <c:v>1.1743831969999998E-2</c:v>
                </c:pt>
                <c:pt idx="22">
                  <c:v>1.1751068459999998E-2</c:v>
                </c:pt>
                <c:pt idx="23">
                  <c:v>1.1758304949999999E-2</c:v>
                </c:pt>
                <c:pt idx="24">
                  <c:v>1.1765541440000003E-2</c:v>
                </c:pt>
                <c:pt idx="25">
                  <c:v>1.1772777929999999E-2</c:v>
                </c:pt>
                <c:pt idx="26">
                  <c:v>1.1780014420000002E-2</c:v>
                </c:pt>
                <c:pt idx="27">
                  <c:v>1.1787250910000003E-2</c:v>
                </c:pt>
                <c:pt idx="28">
                  <c:v>1.1794487400000001E-2</c:v>
                </c:pt>
                <c:pt idx="29">
                  <c:v>1.1801723889999997E-2</c:v>
                </c:pt>
                <c:pt idx="30">
                  <c:v>1.1808960380000001E-2</c:v>
                </c:pt>
                <c:pt idx="31">
                  <c:v>1.1817101431250003E-2</c:v>
                </c:pt>
                <c:pt idx="32">
                  <c:v>1.1826017820714282E-2</c:v>
                </c:pt>
                <c:pt idx="33">
                  <c:v>1.1835603820454545E-2</c:v>
                </c:pt>
                <c:pt idx="34">
                  <c:v>1.1845772090000001E-2</c:v>
                </c:pt>
                <c:pt idx="35">
                  <c:v>1.1856449845624999E-2</c:v>
                </c:pt>
                <c:pt idx="36">
                  <c:v>1.1867575949E-2</c:v>
                </c:pt>
                <c:pt idx="37">
                  <c:v>1.1879098667692307E-2</c:v>
                </c:pt>
                <c:pt idx="38">
                  <c:v>1.1890973933333332E-2</c:v>
                </c:pt>
                <c:pt idx="39">
                  <c:v>1.1903163973035712E-2</c:v>
                </c:pt>
                <c:pt idx="40">
                  <c:v>1.1915636223965517E-2</c:v>
                </c:pt>
                <c:pt idx="41">
                  <c:v>1.1928362465E-2</c:v>
                </c:pt>
                <c:pt idx="42">
                  <c:v>1.1941318116451613E-2</c:v>
                </c:pt>
                <c:pt idx="43">
                  <c:v>1.1954481671093749E-2</c:v>
                </c:pt>
                <c:pt idx="44">
                  <c:v>1.196783422863636E-2</c:v>
                </c:pt>
                <c:pt idx="45">
                  <c:v>1.1981359112352938E-2</c:v>
                </c:pt>
                <c:pt idx="46">
                  <c:v>1.1995041551428569E-2</c:v>
                </c:pt>
                <c:pt idx="47">
                  <c:v>1.2008868416249997E-2</c:v>
                </c:pt>
                <c:pt idx="48">
                  <c:v>1.2022827996621618E-2</c:v>
                </c:pt>
                <c:pt idx="49">
                  <c:v>1.2036909814999996E-2</c:v>
                </c:pt>
                <c:pt idx="50">
                  <c:v>1.2051104468461537E-2</c:v>
                </c:pt>
                <c:pt idx="51">
                  <c:v>1.2065132125999996E-2</c:v>
                </c:pt>
                <c:pt idx="52">
                  <c:v>1.2079005006829267E-2</c:v>
                </c:pt>
                <c:pt idx="53">
                  <c:v>1.209273416642857E-2</c:v>
                </c:pt>
                <c:pt idx="54">
                  <c:v>1.2106329631860462E-2</c:v>
                </c:pt>
                <c:pt idx="55">
                  <c:v>1.2119800518636361E-2</c:v>
                </c:pt>
                <c:pt idx="56">
                  <c:v>1.2133155131999999E-2</c:v>
                </c:pt>
                <c:pt idx="57">
                  <c:v>1.2146401055E-2</c:v>
                </c:pt>
                <c:pt idx="58">
                  <c:v>1.215954522531915E-2</c:v>
                </c:pt>
                <c:pt idx="59">
                  <c:v>1.21725940025E-2</c:v>
                </c:pt>
                <c:pt idx="60">
                  <c:v>1.2185553226938777E-2</c:v>
                </c:pt>
                <c:pt idx="61">
                  <c:v>1.21984282718E-2</c:v>
                </c:pt>
                <c:pt idx="62">
                  <c:v>1.2211224088823528E-2</c:v>
                </c:pt>
                <c:pt idx="63">
                  <c:v>1.2223945248846154E-2</c:v>
                </c:pt>
                <c:pt idx="64">
                  <c:v>1.2236595977735847E-2</c:v>
                </c:pt>
                <c:pt idx="65">
                  <c:v>1.2249180188333332E-2</c:v>
                </c:pt>
                <c:pt idx="66">
                  <c:v>1.2261701508909092E-2</c:v>
                </c:pt>
                <c:pt idx="67">
                  <c:v>1.2274163308571428E-2</c:v>
                </c:pt>
                <c:pt idx="68">
                  <c:v>1.2286568720000002E-2</c:v>
                </c:pt>
                <c:pt idx="69">
                  <c:v>1.2298920659827585E-2</c:v>
                </c:pt>
                <c:pt idx="70">
                  <c:v>1.231122184694915E-2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17920"/>
        <c:axId val="175620096"/>
      </c:scatterChart>
      <c:valAx>
        <c:axId val="1756179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20096"/>
        <c:crosses val="autoZero"/>
        <c:crossBetween val="midCat"/>
      </c:valAx>
      <c:valAx>
        <c:axId val="175620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179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Mastersheet!$AS$170:$AS$240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Mastersheet!$ES$170:$ES$240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0.16352894659999997</c:v>
                </c:pt>
                <c:pt idx="13">
                  <c:v>0.16363027425000001</c:v>
                </c:pt>
                <c:pt idx="14">
                  <c:v>0.16373160189999997</c:v>
                </c:pt>
                <c:pt idx="15">
                  <c:v>0.16383292955000001</c:v>
                </c:pt>
                <c:pt idx="16">
                  <c:v>0.16393425719999999</c:v>
                </c:pt>
                <c:pt idx="17">
                  <c:v>0.16403558484999997</c:v>
                </c:pt>
                <c:pt idx="18">
                  <c:v>0.16413691250000001</c:v>
                </c:pt>
                <c:pt idx="19">
                  <c:v>0.16423824014999999</c:v>
                </c:pt>
                <c:pt idx="20">
                  <c:v>0.16433956779999995</c:v>
                </c:pt>
                <c:pt idx="21">
                  <c:v>0.16444089544999999</c:v>
                </c:pt>
                <c:pt idx="22">
                  <c:v>0.1645422231</c:v>
                </c:pt>
                <c:pt idx="23">
                  <c:v>0.16464355075000001</c:v>
                </c:pt>
                <c:pt idx="24">
                  <c:v>0.16474487840000002</c:v>
                </c:pt>
                <c:pt idx="25">
                  <c:v>0.16484620605000003</c:v>
                </c:pt>
                <c:pt idx="26">
                  <c:v>0.16494753370000004</c:v>
                </c:pt>
                <c:pt idx="27">
                  <c:v>0.16504886135000005</c:v>
                </c:pt>
                <c:pt idx="28">
                  <c:v>0.165150189</c:v>
                </c:pt>
                <c:pt idx="29">
                  <c:v>0.16525151664999999</c:v>
                </c:pt>
                <c:pt idx="30">
                  <c:v>0.1653528443</c:v>
                </c:pt>
                <c:pt idx="31">
                  <c:v>0.16546683790625002</c:v>
                </c:pt>
                <c:pt idx="32">
                  <c:v>0.16559168804642854</c:v>
                </c:pt>
                <c:pt idx="33">
                  <c:v>0.16572591428409089</c:v>
                </c:pt>
                <c:pt idx="34">
                  <c:v>0.16586829365</c:v>
                </c:pt>
                <c:pt idx="35">
                  <c:v>0.16601780700312499</c:v>
                </c:pt>
                <c:pt idx="36">
                  <c:v>0.166173598265</c:v>
                </c:pt>
                <c:pt idx="37">
                  <c:v>0.16633494306153845</c:v>
                </c:pt>
                <c:pt idx="38">
                  <c:v>0.16650122433333331</c:v>
                </c:pt>
                <c:pt idx="39">
                  <c:v>0.16667191317232141</c:v>
                </c:pt>
                <c:pt idx="40">
                  <c:v>0.16684655362327586</c:v>
                </c:pt>
                <c:pt idx="41">
                  <c:v>0.16702475052500002</c:v>
                </c:pt>
                <c:pt idx="42">
                  <c:v>0.16720615970483871</c:v>
                </c:pt>
                <c:pt idx="43">
                  <c:v>0.16739048001171875</c:v>
                </c:pt>
                <c:pt idx="44">
                  <c:v>0.16757744679772724</c:v>
                </c:pt>
                <c:pt idx="45">
                  <c:v>0.16776682654999997</c:v>
                </c:pt>
                <c:pt idx="46">
                  <c:v>0.16795841244285711</c:v>
                </c:pt>
                <c:pt idx="47">
                  <c:v>0.16815202063124995</c:v>
                </c:pt>
                <c:pt idx="48">
                  <c:v>0.16834748714527023</c:v>
                </c:pt>
                <c:pt idx="49">
                  <c:v>0.16854466527499995</c:v>
                </c:pt>
                <c:pt idx="50">
                  <c:v>0.1687434233576923</c:v>
                </c:pt>
                <c:pt idx="51">
                  <c:v>0.16893984310999996</c:v>
                </c:pt>
                <c:pt idx="52">
                  <c:v>0.16913409562926829</c:v>
                </c:pt>
                <c:pt idx="53">
                  <c:v>0.16932633571785713</c:v>
                </c:pt>
                <c:pt idx="54">
                  <c:v>0.16951670377790695</c:v>
                </c:pt>
                <c:pt idx="55">
                  <c:v>0.16970532744772723</c:v>
                </c:pt>
                <c:pt idx="56">
                  <c:v>0.16989232301999999</c:v>
                </c:pt>
                <c:pt idx="57">
                  <c:v>0.170077796675</c:v>
                </c:pt>
                <c:pt idx="58">
                  <c:v>0.17026184555638296</c:v>
                </c:pt>
                <c:pt idx="59">
                  <c:v>0.17044455871250003</c:v>
                </c:pt>
                <c:pt idx="60">
                  <c:v>0.170626017922449</c:v>
                </c:pt>
                <c:pt idx="61">
                  <c:v>0.17080629842300002</c:v>
                </c:pt>
                <c:pt idx="62">
                  <c:v>0.17098546954999999</c:v>
                </c:pt>
                <c:pt idx="63">
                  <c:v>0.17116359530576924</c:v>
                </c:pt>
                <c:pt idx="64">
                  <c:v>0.17134073486226412</c:v>
                </c:pt>
                <c:pt idx="65">
                  <c:v>0.17151694300833331</c:v>
                </c:pt>
                <c:pt idx="66">
                  <c:v>0.17169227054818184</c:v>
                </c:pt>
                <c:pt idx="67">
                  <c:v>0.17186676465714287</c:v>
                </c:pt>
                <c:pt idx="68">
                  <c:v>0.17204046920000002</c:v>
                </c:pt>
                <c:pt idx="69">
                  <c:v>0.17221342501637932</c:v>
                </c:pt>
                <c:pt idx="70">
                  <c:v>0.17238567017711862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53632"/>
        <c:axId val="175655552"/>
      </c:scatterChart>
      <c:valAx>
        <c:axId val="17565363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55552"/>
        <c:crosses val="autoZero"/>
        <c:crossBetween val="midCat"/>
      </c:valAx>
      <c:valAx>
        <c:axId val="1756555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65363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Mastersheet!$EL$242:$EL$312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4.1012748165734168E-3</c:v>
                </c:pt>
                <c:pt idx="13">
                  <c:v>8.7473005130871313E-3</c:v>
                </c:pt>
                <c:pt idx="14">
                  <c:v>1.3721520100866344E-2</c:v>
                </c:pt>
                <c:pt idx="15">
                  <c:v>1.8954630190709081E-2</c:v>
                </c:pt>
                <c:pt idx="16">
                  <c:v>2.440859359804208E-2</c:v>
                </c:pt>
                <c:pt idx="17">
                  <c:v>3.005874157308222E-2</c:v>
                </c:pt>
                <c:pt idx="18">
                  <c:v>3.5887560525200507E-2</c:v>
                </c:pt>
                <c:pt idx="19">
                  <c:v>4.1881878935838585E-2</c:v>
                </c:pt>
                <c:pt idx="20">
                  <c:v>4.8031385101523709E-2</c:v>
                </c:pt>
                <c:pt idx="21">
                  <c:v>5.432975541513578E-2</c:v>
                </c:pt>
                <c:pt idx="22">
                  <c:v>6.077035522164826E-2</c:v>
                </c:pt>
                <c:pt idx="23">
                  <c:v>6.7347621746555744E-2</c:v>
                </c:pt>
                <c:pt idx="24">
                  <c:v>7.4056822610619674E-2</c:v>
                </c:pt>
                <c:pt idx="25">
                  <c:v>8.0893883161493624E-2</c:v>
                </c:pt>
                <c:pt idx="26">
                  <c:v>8.7855259447817274E-2</c:v>
                </c:pt>
                <c:pt idx="27">
                  <c:v>9.4937842509852877E-2</c:v>
                </c:pt>
                <c:pt idx="28">
                  <c:v>0.10213888478129411</c:v>
                </c:pt>
                <c:pt idx="29">
                  <c:v>0.10945594249001421</c:v>
                </c:pt>
                <c:pt idx="30">
                  <c:v>0.11688682988338756</c:v>
                </c:pt>
                <c:pt idx="31">
                  <c:v>0.12444329335373308</c:v>
                </c:pt>
                <c:pt idx="32">
                  <c:v>0.13212418482743082</c:v>
                </c:pt>
                <c:pt idx="33">
                  <c:v>0.13992849545076663</c:v>
                </c:pt>
                <c:pt idx="34">
                  <c:v>0.14785533839091827</c:v>
                </c:pt>
                <c:pt idx="35">
                  <c:v>0.15590393439102551</c:v>
                </c:pt>
                <c:pt idx="36">
                  <c:v>0.16407359954504394</c:v>
                </c:pt>
                <c:pt idx="37">
                  <c:v>0.17236373487869761</c:v>
                </c:pt>
                <c:pt idx="38">
                  <c:v>0.18077381741267506</c:v>
                </c:pt>
                <c:pt idx="39">
                  <c:v>0.18930339245193342</c:v>
                </c:pt>
                <c:pt idx="40">
                  <c:v>0.19795206689665099</c:v>
                </c:pt>
                <c:pt idx="41">
                  <c:v>0.20672514705862072</c:v>
                </c:pt>
                <c:pt idx="42">
                  <c:v>0.21562255371858627</c:v>
                </c:pt>
                <c:pt idx="43">
                  <c:v>0.22464424440439759</c:v>
                </c:pt>
                <c:pt idx="44">
                  <c:v>0.23379021026191227</c:v>
                </c:pt>
                <c:pt idx="45">
                  <c:v>0.24306047327670413</c:v>
                </c:pt>
                <c:pt idx="46">
                  <c:v>0.2524550837990171</c:v>
                </c:pt>
                <c:pt idx="47">
                  <c:v>0.26197411833193718</c:v>
                </c:pt>
                <c:pt idx="48">
                  <c:v>0.27161767754892013</c:v>
                </c:pt>
                <c:pt idx="49">
                  <c:v>0.28138588451191499</c:v>
                </c:pt>
                <c:pt idx="50">
                  <c:v>0.29127888306552951</c:v>
                </c:pt>
                <c:pt idx="51">
                  <c:v>0.30129222964960212</c:v>
                </c:pt>
                <c:pt idx="52">
                  <c:v>0.31142595897911463</c:v>
                </c:pt>
                <c:pt idx="53">
                  <c:v>0.32168011924742307</c:v>
                </c:pt>
                <c:pt idx="54">
                  <c:v>0.33205477124940352</c:v>
                </c:pt>
                <c:pt idx="55">
                  <c:v>0.34254998758040461</c:v>
                </c:pt>
                <c:pt idx="56">
                  <c:v>0.35316585190312072</c:v>
                </c:pt>
                <c:pt idx="57">
                  <c:v>0.36390245827544854</c:v>
                </c:pt>
                <c:pt idx="58">
                  <c:v>0.37475991053322433</c:v>
                </c:pt>
                <c:pt idx="59">
                  <c:v>0.385738321722432</c:v>
                </c:pt>
                <c:pt idx="60">
                  <c:v>0.39683781357611514</c:v>
                </c:pt>
                <c:pt idx="61">
                  <c:v>0.40806189478142479</c:v>
                </c:pt>
                <c:pt idx="62">
                  <c:v>0.41941076815132522</c:v>
                </c:pt>
                <c:pt idx="63">
                  <c:v>0.43088464109654601</c:v>
                </c:pt>
                <c:pt idx="64">
                  <c:v>0.44248372542656439</c:v>
                </c:pt>
                <c:pt idx="65">
                  <c:v>0.45420823716355069</c:v>
                </c:pt>
                <c:pt idx="66">
                  <c:v>0.46605839636824492</c:v>
                </c:pt>
                <c:pt idx="67">
                  <c:v>0.47803442697684512</c:v>
                </c:pt>
                <c:pt idx="68">
                  <c:v>0.49013655664806571</c:v>
                </c:pt>
                <c:pt idx="69">
                  <c:v>0.50236501661958277</c:v>
                </c:pt>
                <c:pt idx="70">
                  <c:v>0.51472004157317719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78336"/>
        <c:axId val="177284608"/>
      </c:scatterChart>
      <c:valAx>
        <c:axId val="1772783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84608"/>
        <c:crosses val="autoZero"/>
        <c:crossBetween val="midCat"/>
      </c:valAx>
      <c:valAx>
        <c:axId val="17728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783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Mastersheet!$ER$242:$ER$312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6.9940099136448751E-7</c:v>
                </c:pt>
                <c:pt idx="13">
                  <c:v>1.3413507750955923E-4</c:v>
                </c:pt>
                <c:pt idx="14">
                  <c:v>1.3606675656979233E-3</c:v>
                </c:pt>
                <c:pt idx="15">
                  <c:v>5.470504321518738E-3</c:v>
                </c:pt>
                <c:pt idx="16">
                  <c:v>1.4290593971263825E-2</c:v>
                </c:pt>
                <c:pt idx="17">
                  <c:v>2.9294458934171735E-2</c:v>
                </c:pt>
                <c:pt idx="18">
                  <c:v>5.1552632473495952E-2</c:v>
                </c:pt>
                <c:pt idx="19">
                  <c:v>8.1794810303863069E-2</c:v>
                </c:pt>
                <c:pt idx="20">
                  <c:v>0.12048916543629046</c:v>
                </c:pt>
                <c:pt idx="21">
                  <c:v>0.16791109213965355</c:v>
                </c:pt>
                <c:pt idx="22">
                  <c:v>0.22419653194622172</c:v>
                </c:pt>
                <c:pt idx="23">
                  <c:v>0.28938162085238234</c:v>
                </c:pt>
                <c:pt idx="24">
                  <c:v>0.36343167047135266</c:v>
                </c:pt>
                <c:pt idx="25">
                  <c:v>0.44626222667020554</c:v>
                </c:pt>
                <c:pt idx="26">
                  <c:v>0.53775435600457588</c:v>
                </c:pt>
                <c:pt idx="27">
                  <c:v>0.63776575349839437</c:v>
                </c:pt>
                <c:pt idx="28">
                  <c:v>0.74613882608398152</c:v>
                </c:pt>
                <c:pt idx="29">
                  <c:v>0.86270658105978337</c:v>
                </c:pt>
                <c:pt idx="30">
                  <c:v>0.98729691486598337</c:v>
                </c:pt>
                <c:pt idx="31">
                  <c:v>1.1200132550050774</c:v>
                </c:pt>
                <c:pt idx="32">
                  <c:v>1.2607229346700473</c:v>
                </c:pt>
                <c:pt idx="33">
                  <c:v>1.4092925515153196</c:v>
                </c:pt>
                <c:pt idx="34">
                  <c:v>1.5655892753862319</c:v>
                </c:pt>
                <c:pt idx="35">
                  <c:v>1.7294818121806965</c:v>
                </c:pt>
                <c:pt idx="36">
                  <c:v>1.900841105885053</c:v>
                </c:pt>
                <c:pt idx="37">
                  <c:v>2.0795408408398246</c:v>
                </c:pt>
                <c:pt idx="38">
                  <c:v>2.2654577913946294</c:v>
                </c:pt>
                <c:pt idx="39">
                  <c:v>2.4584720549464754</c:v>
                </c:pt>
                <c:pt idx="40">
                  <c:v>2.6584671959430137</c:v>
                </c:pt>
                <c:pt idx="41">
                  <c:v>2.865330322060498</c:v>
                </c:pt>
                <c:pt idx="42">
                  <c:v>3.0789521089155754</c:v>
                </c:pt>
                <c:pt idx="43">
                  <c:v>3.2992267859614057</c:v>
                </c:pt>
                <c:pt idx="44">
                  <c:v>3.5260520933694046</c:v>
                </c:pt>
                <c:pt idx="45">
                  <c:v>3.7593292175009063</c:v>
                </c:pt>
                <c:pt idx="46">
                  <c:v>3.9989627108728074</c:v>
                </c:pt>
                <c:pt idx="47">
                  <c:v>4.2448604011999223</c:v>
                </c:pt>
                <c:pt idx="48">
                  <c:v>4.4969332930685066</c:v>
                </c:pt>
                <c:pt idx="49">
                  <c:v>4.7550954649917712</c:v>
                </c:pt>
                <c:pt idx="50">
                  <c:v>5.0192639639690766</c:v>
                </c:pt>
                <c:pt idx="51">
                  <c:v>5.2890130320006854</c:v>
                </c:pt>
                <c:pt idx="52">
                  <c:v>5.5642485259175727</c:v>
                </c:pt>
                <c:pt idx="53">
                  <c:v>5.8448797640575263</c:v>
                </c:pt>
                <c:pt idx="54">
                  <c:v>6.1308193697438531</c:v>
                </c:pt>
                <c:pt idx="55">
                  <c:v>6.4219831214288554</c:v>
                </c:pt>
                <c:pt idx="56">
                  <c:v>6.7182898095348689</c:v>
                </c:pt>
                <c:pt idx="57">
                  <c:v>7.0196610999309739</c:v>
                </c:pt>
                <c:pt idx="58">
                  <c:v>7.3260214039159708</c:v>
                </c:pt>
                <c:pt idx="59">
                  <c:v>7.6372977545284595</c:v>
                </c:pt>
                <c:pt idx="60">
                  <c:v>7.9534196889725148</c:v>
                </c:pt>
                <c:pt idx="61">
                  <c:v>8.2743191369242428</c:v>
                </c:pt>
                <c:pt idx="62">
                  <c:v>8.5999303144729513</c:v>
                </c:pt>
                <c:pt idx="63">
                  <c:v>8.9301896234423648</c:v>
                </c:pt>
                <c:pt idx="64">
                  <c:v>9.2650355558371977</c:v>
                </c:pt>
                <c:pt idx="65">
                  <c:v>9.6044086031628524</c:v>
                </c:pt>
                <c:pt idx="66">
                  <c:v>9.9482511703690513</c:v>
                </c:pt>
                <c:pt idx="67">
                  <c:v>10.296507494177925</c:v>
                </c:pt>
                <c:pt idx="68">
                  <c:v>10.649123565563496</c:v>
                </c:pt>
                <c:pt idx="69">
                  <c:v>11.006047056158849</c:v>
                </c:pt>
                <c:pt idx="70">
                  <c:v>11.367227248377947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01760"/>
        <c:axId val="177303936"/>
      </c:scatterChart>
      <c:valAx>
        <c:axId val="17730176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303936"/>
        <c:crosses val="autoZero"/>
        <c:crossBetween val="midCat"/>
      </c:valAx>
      <c:valAx>
        <c:axId val="177303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30176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Mastersheet!$EM$242:$EM$312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1.1736595479999999E-2</c:v>
                </c:pt>
                <c:pt idx="13">
                  <c:v>1.1746244133333332E-2</c:v>
                </c:pt>
                <c:pt idx="14">
                  <c:v>1.1755892786666666E-2</c:v>
                </c:pt>
                <c:pt idx="15">
                  <c:v>1.1765541439999999E-2</c:v>
                </c:pt>
                <c:pt idx="16">
                  <c:v>1.177519009333333E-2</c:v>
                </c:pt>
                <c:pt idx="17">
                  <c:v>1.1784838746666661E-2</c:v>
                </c:pt>
                <c:pt idx="18">
                  <c:v>1.1794487399999998E-2</c:v>
                </c:pt>
                <c:pt idx="19">
                  <c:v>1.1804136053333332E-2</c:v>
                </c:pt>
                <c:pt idx="20">
                  <c:v>1.1813784706666665E-2</c:v>
                </c:pt>
                <c:pt idx="21">
                  <c:v>1.1823433359999996E-2</c:v>
                </c:pt>
                <c:pt idx="22">
                  <c:v>1.1833082013333333E-2</c:v>
                </c:pt>
                <c:pt idx="23">
                  <c:v>1.1842730666666666E-2</c:v>
                </c:pt>
                <c:pt idx="24">
                  <c:v>1.185237932E-2</c:v>
                </c:pt>
                <c:pt idx="25">
                  <c:v>1.1862027973333331E-2</c:v>
                </c:pt>
                <c:pt idx="26">
                  <c:v>1.1871676626666662E-2</c:v>
                </c:pt>
                <c:pt idx="27">
                  <c:v>1.1881325279999999E-2</c:v>
                </c:pt>
                <c:pt idx="28">
                  <c:v>1.1890973933333332E-2</c:v>
                </c:pt>
                <c:pt idx="29">
                  <c:v>1.1900622586666666E-2</c:v>
                </c:pt>
                <c:pt idx="30">
                  <c:v>1.1910271240000003E-2</c:v>
                </c:pt>
                <c:pt idx="31">
                  <c:v>1.192094506275E-2</c:v>
                </c:pt>
                <c:pt idx="32">
                  <c:v>1.1932497602142858E-2</c:v>
                </c:pt>
                <c:pt idx="33">
                  <c:v>1.1944809033181819E-2</c:v>
                </c:pt>
                <c:pt idx="34">
                  <c:v>1.1957780370000001E-2</c:v>
                </c:pt>
                <c:pt idx="35">
                  <c:v>1.1971329124374997E-2</c:v>
                </c:pt>
                <c:pt idx="36">
                  <c:v>1.1985386006199999E-2</c:v>
                </c:pt>
                <c:pt idx="37">
                  <c:v>1.1999892385384613E-2</c:v>
                </c:pt>
                <c:pt idx="38">
                  <c:v>1.2014798317777778E-2</c:v>
                </c:pt>
                <c:pt idx="39">
                  <c:v>1.2030060994107146E-2</c:v>
                </c:pt>
                <c:pt idx="40">
                  <c:v>1.2045643509827586E-2</c:v>
                </c:pt>
                <c:pt idx="41">
                  <c:v>1.2061513881000002E-2</c:v>
                </c:pt>
                <c:pt idx="42">
                  <c:v>1.2077644250645161E-2</c:v>
                </c:pt>
                <c:pt idx="43">
                  <c:v>1.2094010243906252E-2</c:v>
                </c:pt>
                <c:pt idx="44">
                  <c:v>1.2110590440454545E-2</c:v>
                </c:pt>
                <c:pt idx="45">
                  <c:v>1.2127365939999999E-2</c:v>
                </c:pt>
                <c:pt idx="46">
                  <c:v>1.2144320002285715E-2</c:v>
                </c:pt>
                <c:pt idx="47">
                  <c:v>1.2161437747083333E-2</c:v>
                </c:pt>
                <c:pt idx="48">
                  <c:v>1.2178705902837839E-2</c:v>
                </c:pt>
                <c:pt idx="49">
                  <c:v>1.2196112594999999E-2</c:v>
                </c:pt>
                <c:pt idx="50">
                  <c:v>1.2213647166923077E-2</c:v>
                </c:pt>
                <c:pt idx="51">
                  <c:v>1.2230938203125E-2</c:v>
                </c:pt>
                <c:pt idx="52">
                  <c:v>1.2248003523292682E-2</c:v>
                </c:pt>
                <c:pt idx="53">
                  <c:v>1.2264859249999999E-2</c:v>
                </c:pt>
                <c:pt idx="54">
                  <c:v>1.2281520006046509E-2</c:v>
                </c:pt>
                <c:pt idx="55">
                  <c:v>1.2297999084886364E-2</c:v>
                </c:pt>
                <c:pt idx="56">
                  <c:v>1.2314308598333332E-2</c:v>
                </c:pt>
                <c:pt idx="57">
                  <c:v>1.2330459605000002E-2</c:v>
                </c:pt>
                <c:pt idx="58">
                  <c:v>1.2346462222340426E-2</c:v>
                </c:pt>
                <c:pt idx="59">
                  <c:v>1.2362325724687501E-2</c:v>
                </c:pt>
                <c:pt idx="60">
                  <c:v>1.2378058629285715E-2</c:v>
                </c:pt>
                <c:pt idx="61">
                  <c:v>1.2393668772E-2</c:v>
                </c:pt>
                <c:pt idx="62">
                  <c:v>1.2409163374117647E-2</c:v>
                </c:pt>
                <c:pt idx="63">
                  <c:v>1.2424549101442311E-2</c:v>
                </c:pt>
                <c:pt idx="64">
                  <c:v>1.2439832116698114E-2</c:v>
                </c:pt>
                <c:pt idx="65">
                  <c:v>1.2455018126111109E-2</c:v>
                </c:pt>
                <c:pt idx="66">
                  <c:v>1.2470112420909089E-2</c:v>
                </c:pt>
                <c:pt idx="67">
                  <c:v>1.2485119914375002E-2</c:v>
                </c:pt>
                <c:pt idx="68">
                  <c:v>1.2500045175E-2</c:v>
                </c:pt>
                <c:pt idx="69">
                  <c:v>1.2514892456206895E-2</c:v>
                </c:pt>
                <c:pt idx="70">
                  <c:v>1.2529665723050847E-2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33376"/>
        <c:axId val="177335296"/>
      </c:scatterChart>
      <c:valAx>
        <c:axId val="17733337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335296"/>
        <c:crosses val="autoZero"/>
        <c:crossBetween val="midCat"/>
      </c:valAx>
      <c:valAx>
        <c:axId val="1773352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33337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Mastersheet!$AS$242:$AS$312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Mastersheet!$ES$242:$ES$312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0.16433956779999997</c:v>
                </c:pt>
                <c:pt idx="13">
                  <c:v>0.16447467133333332</c:v>
                </c:pt>
                <c:pt idx="14">
                  <c:v>0.16460977486666667</c:v>
                </c:pt>
                <c:pt idx="15">
                  <c:v>0.16474487839999999</c:v>
                </c:pt>
                <c:pt idx="16">
                  <c:v>0.16487998193333331</c:v>
                </c:pt>
                <c:pt idx="17">
                  <c:v>0.16501508546666663</c:v>
                </c:pt>
                <c:pt idx="18">
                  <c:v>0.16515018899999998</c:v>
                </c:pt>
                <c:pt idx="19">
                  <c:v>0.16528529253333332</c:v>
                </c:pt>
                <c:pt idx="20">
                  <c:v>0.16542039606666664</c:v>
                </c:pt>
                <c:pt idx="21">
                  <c:v>0.16555549959999996</c:v>
                </c:pt>
                <c:pt idx="22">
                  <c:v>0.16569060313333334</c:v>
                </c:pt>
                <c:pt idx="23">
                  <c:v>0.16582570666666668</c:v>
                </c:pt>
                <c:pt idx="24">
                  <c:v>0.1659608102</c:v>
                </c:pt>
                <c:pt idx="25">
                  <c:v>0.16609591373333329</c:v>
                </c:pt>
                <c:pt idx="26">
                  <c:v>0.16623101726666664</c:v>
                </c:pt>
                <c:pt idx="27">
                  <c:v>0.16636612079999999</c:v>
                </c:pt>
                <c:pt idx="28">
                  <c:v>0.16650122433333331</c:v>
                </c:pt>
                <c:pt idx="29">
                  <c:v>0.16663632786666666</c:v>
                </c:pt>
                <c:pt idx="30">
                  <c:v>0.16677143140000003</c:v>
                </c:pt>
                <c:pt idx="31">
                  <c:v>0.16692088968375002</c:v>
                </c:pt>
                <c:pt idx="32">
                  <c:v>0.16708265203928571</c:v>
                </c:pt>
                <c:pt idx="33">
                  <c:v>0.16725504063863636</c:v>
                </c:pt>
                <c:pt idx="34">
                  <c:v>0.16743666945000002</c:v>
                </c:pt>
                <c:pt idx="35">
                  <c:v>0.167626383446875</c:v>
                </c:pt>
                <c:pt idx="36">
                  <c:v>0.16782321240700002</c:v>
                </c:pt>
                <c:pt idx="37">
                  <c:v>0.16802633537307693</c:v>
                </c:pt>
                <c:pt idx="38">
                  <c:v>0.16823505301111114</c:v>
                </c:pt>
                <c:pt idx="39">
                  <c:v>0.16844876589196436</c:v>
                </c:pt>
                <c:pt idx="40">
                  <c:v>0.16866695726637931</c:v>
                </c:pt>
                <c:pt idx="41">
                  <c:v>0.16888917928500002</c:v>
                </c:pt>
                <c:pt idx="42">
                  <c:v>0.16911504188548387</c:v>
                </c:pt>
                <c:pt idx="43">
                  <c:v>0.16934420376328127</c:v>
                </c:pt>
                <c:pt idx="44">
                  <c:v>0.16957636498409093</c:v>
                </c:pt>
                <c:pt idx="45">
                  <c:v>0.16981126090000004</c:v>
                </c:pt>
                <c:pt idx="46">
                  <c:v>0.17004865710857142</c:v>
                </c:pt>
                <c:pt idx="47">
                  <c:v>0.17028834525208336</c:v>
                </c:pt>
                <c:pt idx="48">
                  <c:v>0.17053013949797297</c:v>
                </c:pt>
                <c:pt idx="49">
                  <c:v>0.17077387357500001</c:v>
                </c:pt>
                <c:pt idx="50">
                  <c:v>0.17101939826538462</c:v>
                </c:pt>
                <c:pt idx="51">
                  <c:v>0.171261512890625</c:v>
                </c:pt>
                <c:pt idx="52">
                  <c:v>0.17150046696768292</c:v>
                </c:pt>
                <c:pt idx="53">
                  <c:v>0.17173648624999999</c:v>
                </c:pt>
                <c:pt idx="54">
                  <c:v>0.17196977549069767</c:v>
                </c:pt>
                <c:pt idx="55">
                  <c:v>0.1722005208289773</c:v>
                </c:pt>
                <c:pt idx="56">
                  <c:v>0.17242889185833332</c:v>
                </c:pt>
                <c:pt idx="57">
                  <c:v>0.17265504342500004</c:v>
                </c:pt>
                <c:pt idx="58">
                  <c:v>0.17287911719680854</c:v>
                </c:pt>
                <c:pt idx="59">
                  <c:v>0.17310124303593752</c:v>
                </c:pt>
                <c:pt idx="60">
                  <c:v>0.17332154020357143</c:v>
                </c:pt>
                <c:pt idx="61">
                  <c:v>0.17354011841999997</c:v>
                </c:pt>
                <c:pt idx="62">
                  <c:v>0.17375707879999999</c:v>
                </c:pt>
                <c:pt idx="63">
                  <c:v>0.17397251468028851</c:v>
                </c:pt>
                <c:pt idx="64">
                  <c:v>0.1741865123533019</c:v>
                </c:pt>
                <c:pt idx="65">
                  <c:v>0.17439915171944442</c:v>
                </c:pt>
                <c:pt idx="66">
                  <c:v>0.17461050686818183</c:v>
                </c:pt>
                <c:pt idx="67">
                  <c:v>0.17482064659687502</c:v>
                </c:pt>
                <c:pt idx="68">
                  <c:v>0.17502963487500003</c:v>
                </c:pt>
                <c:pt idx="69">
                  <c:v>0.17523753126034483</c:v>
                </c:pt>
                <c:pt idx="70">
                  <c:v>0.17544439127288139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77984"/>
        <c:axId val="177579904"/>
      </c:scatterChart>
      <c:valAx>
        <c:axId val="17757798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579904"/>
        <c:crosses val="autoZero"/>
        <c:crossBetween val="midCat"/>
      </c:valAx>
      <c:valAx>
        <c:axId val="177579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57798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Mastersheet!$EL$314:$EL$384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4.1114051016386353E-3</c:v>
                </c:pt>
                <c:pt idx="13">
                  <c:v>8.7714606874513979E-3</c:v>
                </c:pt>
                <c:pt idx="14">
                  <c:v>1.3762587871650422E-2</c:v>
                </c:pt>
                <c:pt idx="15">
                  <c:v>1.9015220615596733E-2</c:v>
                </c:pt>
                <c:pt idx="16">
                  <c:v>2.4491209528974274E-2</c:v>
                </c:pt>
                <c:pt idx="17">
                  <c:v>3.0165834305446559E-2</c:v>
                </c:pt>
                <c:pt idx="18">
                  <c:v>3.6021560396420474E-2</c:v>
                </c:pt>
                <c:pt idx="19">
                  <c:v>4.2045212797782061E-2</c:v>
                </c:pt>
                <c:pt idx="20">
                  <c:v>4.8226487122557893E-2</c:v>
                </c:pt>
                <c:pt idx="21">
                  <c:v>5.455761377787384E-2</c:v>
                </c:pt>
                <c:pt idx="22">
                  <c:v>6.1031812122337117E-2</c:v>
                </c:pt>
                <c:pt idx="23">
                  <c:v>6.7643395652059457E-2</c:v>
                </c:pt>
                <c:pt idx="24">
                  <c:v>7.438752547242905E-2</c:v>
                </c:pt>
                <c:pt idx="25">
                  <c:v>8.1260034088576183E-2</c:v>
                </c:pt>
                <c:pt idx="26">
                  <c:v>8.8257295807830455E-2</c:v>
                </c:pt>
                <c:pt idx="27">
                  <c:v>9.5376129109723193E-2</c:v>
                </c:pt>
                <c:pt idx="28">
                  <c:v>0.10261372157894784</c:v>
                </c:pt>
                <c:pt idx="29">
                  <c:v>0.10996757115971069</c:v>
                </c:pt>
                <c:pt idx="30">
                  <c:v>0.11743543947043081</c:v>
                </c:pt>
                <c:pt idx="31">
                  <c:v>0.12502049878528662</c:v>
                </c:pt>
                <c:pt idx="32">
                  <c:v>0.13272117250616217</c:v>
                </c:pt>
                <c:pt idx="33">
                  <c:v>0.14053604282864227</c:v>
                </c:pt>
                <c:pt idx="34">
                  <c:v>0.14846383114574085</c:v>
                </c:pt>
                <c:pt idx="35">
                  <c:v>0.1565033815923246</c:v>
                </c:pt>
                <c:pt idx="36">
                  <c:v>0.1646536471190268</c:v>
                </c:pt>
                <c:pt idx="37">
                  <c:v>0.17291367762292481</c:v>
                </c:pt>
                <c:pt idx="38">
                  <c:v>0.18128260976525382</c:v>
                </c:pt>
                <c:pt idx="39">
                  <c:v>0.18975965818401139</c:v>
                </c:pt>
                <c:pt idx="40">
                  <c:v>0.19834410786842502</c:v>
                </c:pt>
                <c:pt idx="41">
                  <c:v>0.20703672650030649</c:v>
                </c:pt>
                <c:pt idx="42">
                  <c:v>0.21583697363903945</c:v>
                </c:pt>
                <c:pt idx="43">
                  <c:v>0.22474435931603667</c:v>
                </c:pt>
                <c:pt idx="44">
                  <c:v>0.23375843969317389</c:v>
                </c:pt>
                <c:pt idx="45">
                  <c:v>0.24287881320985416</c:v>
                </c:pt>
                <c:pt idx="46">
                  <c:v>0.25210511715149442</c:v>
                </c:pt>
                <c:pt idx="47">
                  <c:v>0.26143702458307255</c:v>
                </c:pt>
                <c:pt idx="48">
                  <c:v>0.27087424160023205</c:v>
                </c:pt>
                <c:pt idx="49">
                  <c:v>0.28041650485772085</c:v>
                </c:pt>
                <c:pt idx="50">
                  <c:v>0.29006357934091803</c:v>
                </c:pt>
                <c:pt idx="51">
                  <c:v>0.2998068998448446</c:v>
                </c:pt>
                <c:pt idx="52">
                  <c:v>0.3096460579697492</c:v>
                </c:pt>
                <c:pt idx="53">
                  <c:v>0.31958067101474896</c:v>
                </c:pt>
                <c:pt idx="54">
                  <c:v>0.32961038023136596</c:v>
                </c:pt>
                <c:pt idx="55">
                  <c:v>0.33973484923189845</c:v>
                </c:pt>
                <c:pt idx="56">
                  <c:v>0.34995376253578703</c:v>
                </c:pt>
                <c:pt idx="57">
                  <c:v>0.36026682423929302</c:v>
                </c:pt>
                <c:pt idx="58">
                  <c:v>0.37067375679564829</c:v>
                </c:pt>
                <c:pt idx="59">
                  <c:v>0.38117429989442414</c:v>
                </c:pt>
                <c:pt idx="60">
                  <c:v>0.39176820943021173</c:v>
                </c:pt>
                <c:pt idx="61">
                  <c:v>0.402454278087785</c:v>
                </c:pt>
                <c:pt idx="62">
                  <c:v>0.41323227091987547</c:v>
                </c:pt>
                <c:pt idx="63">
                  <c:v>0.4241019672207057</c:v>
                </c:pt>
                <c:pt idx="64">
                  <c:v>0.43506315973625248</c:v>
                </c:pt>
                <c:pt idx="65">
                  <c:v>0.44611565393183783</c:v>
                </c:pt>
                <c:pt idx="66">
                  <c:v>0.45725926731193028</c:v>
                </c:pt>
                <c:pt idx="67">
                  <c:v>0.46849382878758444</c:v>
                </c:pt>
                <c:pt idx="68">
                  <c:v>0.47981917808742014</c:v>
                </c:pt>
                <c:pt idx="69">
                  <c:v>0.49123516520846083</c:v>
                </c:pt>
                <c:pt idx="70">
                  <c:v>0.50274164990351589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25728"/>
        <c:axId val="177632000"/>
      </c:scatterChart>
      <c:valAx>
        <c:axId val="1776257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632000"/>
        <c:crosses val="autoZero"/>
        <c:crossBetween val="midCat"/>
      </c:valAx>
      <c:valAx>
        <c:axId val="17763200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6257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Mastersheet!$ER$314:$ER$384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7.2268763326630124E-7</c:v>
                </c:pt>
                <c:pt idx="13">
                  <c:v>1.3725762309424632E-4</c:v>
                </c:pt>
                <c:pt idx="14">
                  <c:v>1.3869926520495479E-3</c:v>
                </c:pt>
                <c:pt idx="15">
                  <c:v>5.5646818714576709E-3</c:v>
                </c:pt>
                <c:pt idx="16">
                  <c:v>1.4517569021226919E-2</c:v>
                </c:pt>
                <c:pt idx="17">
                  <c:v>2.9733313485677548E-2</c:v>
                </c:pt>
                <c:pt idx="18">
                  <c:v>5.2291877702956784E-2</c:v>
                </c:pt>
                <c:pt idx="19">
                  <c:v>8.2929246038214846E-2</c:v>
                </c:pt>
                <c:pt idx="20">
                  <c:v>0.12211785884399434</c:v>
                </c:pt>
                <c:pt idx="21">
                  <c:v>0.17013608227462401</c:v>
                </c:pt>
                <c:pt idx="22">
                  <c:v>0.22712199352558701</c:v>
                </c:pt>
                <c:pt idx="23">
                  <c:v>0.29311331833376369</c:v>
                </c:pt>
                <c:pt idx="24">
                  <c:v>0.36807659712471374</c:v>
                </c:pt>
                <c:pt idx="25">
                  <c:v>0.45192836286850824</c:v>
                </c:pt>
                <c:pt idx="26">
                  <c:v>0.54455050526585425</c:v>
                </c:pt>
                <c:pt idx="27">
                  <c:v>0.64580142982265265</c:v>
                </c:pt>
                <c:pt idx="28">
                  <c:v>0.75552417549199391</c:v>
                </c:pt>
                <c:pt idx="29">
                  <c:v>0.87355232615439649</c:v>
                </c:pt>
                <c:pt idx="30">
                  <c:v>0.99971431502035735</c:v>
                </c:pt>
                <c:pt idx="31">
                  <c:v>1.1339353709575537</c:v>
                </c:pt>
                <c:pt idx="32">
                  <c:v>1.2760567603895039</c:v>
                </c:pt>
                <c:pt idx="33">
                  <c:v>1.4259206578159616</c:v>
                </c:pt>
                <c:pt idx="34">
                  <c:v>1.5833713587861378</c:v>
                </c:pt>
                <c:pt idx="35">
                  <c:v>1.7482561432266637</c:v>
                </c:pt>
                <c:pt idx="36">
                  <c:v>1.9204258763967235</c:v>
                </c:pt>
                <c:pt idx="37">
                  <c:v>2.0997354127385877</c:v>
                </c:pt>
                <c:pt idx="38">
                  <c:v>2.2860438516683756</c:v>
                </c:pt>
                <c:pt idx="39">
                  <c:v>2.4792146823186276</c:v>
                </c:pt>
                <c:pt idx="40">
                  <c:v>2.6791158452677353</c:v>
                </c:pt>
                <c:pt idx="41">
                  <c:v>2.8856197325599715</c:v>
                </c:pt>
                <c:pt idx="42">
                  <c:v>3.0986031422443023</c:v>
                </c:pt>
                <c:pt idx="43">
                  <c:v>3.3179471998174925</c:v>
                </c:pt>
                <c:pt idx="44">
                  <c:v>3.5435372560335403</c:v>
                </c:pt>
                <c:pt idx="45">
                  <c:v>3.7752627683082776</c:v>
                </c:pt>
                <c:pt idx="46">
                  <c:v>4.0130171712389542</c:v>
                </c:pt>
                <c:pt idx="47">
                  <c:v>4.2566977404423145</c:v>
                </c:pt>
                <c:pt idx="48">
                  <c:v>4.5062054529022504</c:v>
                </c:pt>
                <c:pt idx="49">
                  <c:v>4.7614448462361256</c:v>
                </c:pt>
                <c:pt idx="50">
                  <c:v>5.0223238786830304</c:v>
                </c:pt>
                <c:pt idx="51">
                  <c:v>5.2884081493913069</c:v>
                </c:pt>
                <c:pt idx="52">
                  <c:v>5.5595957266198912</c:v>
                </c:pt>
                <c:pt idx="53">
                  <c:v>5.8357885244807921</c:v>
                </c:pt>
                <c:pt idx="54">
                  <c:v>6.116892119037157</c:v>
                </c:pt>
                <c:pt idx="55">
                  <c:v>6.4028155734236165</c:v>
                </c:pt>
                <c:pt idx="56">
                  <c:v>6.6934712717925891</c:v>
                </c:pt>
                <c:pt idx="57">
                  <c:v>6.9887747618199398</c:v>
                </c:pt>
                <c:pt idx="58">
                  <c:v>7.2886446054552421</c:v>
                </c:pt>
                <c:pt idx="59">
                  <c:v>7.5930022375736872</c:v>
                </c:pt>
                <c:pt idx="60">
                  <c:v>7.9017718321693691</c:v>
                </c:pt>
                <c:pt idx="61">
                  <c:v>8.2148801757233407</c:v>
                </c:pt>
                <c:pt idx="62">
                  <c:v>8.5322565473798555</c:v>
                </c:pt>
                <c:pt idx="63">
                  <c:v>8.8538326055710552</c:v>
                </c:pt>
                <c:pt idx="64">
                  <c:v>9.1795422807378877</c:v>
                </c:pt>
                <c:pt idx="65">
                  <c:v>9.5093216738088717</c:v>
                </c:pt>
                <c:pt idx="66">
                  <c:v>9.8431089601104826</c:v>
                </c:pt>
                <c:pt idx="67">
                  <c:v>10.180844298398526</c:v>
                </c:pt>
                <c:pt idx="68">
                  <c:v>10.522469744714185</c:v>
                </c:pt>
                <c:pt idx="69">
                  <c:v>10.867929170784894</c:v>
                </c:pt>
                <c:pt idx="70">
                  <c:v>11.217168186704063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665536"/>
        <c:axId val="177667456"/>
      </c:scatterChart>
      <c:valAx>
        <c:axId val="1776655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667456"/>
        <c:crosses val="autoZero"/>
        <c:crossBetween val="midCat"/>
      </c:valAx>
      <c:valAx>
        <c:axId val="1776674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6655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Mastersheet!$EM$314:$EM$384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1.1765541439999999E-2</c:v>
                </c:pt>
                <c:pt idx="13">
                  <c:v>1.1776396175E-2</c:v>
                </c:pt>
                <c:pt idx="14">
                  <c:v>1.1787250910000002E-2</c:v>
                </c:pt>
                <c:pt idx="15">
                  <c:v>1.1798105644999996E-2</c:v>
                </c:pt>
                <c:pt idx="16">
                  <c:v>1.1808960379999997E-2</c:v>
                </c:pt>
                <c:pt idx="17">
                  <c:v>1.1819815115E-2</c:v>
                </c:pt>
                <c:pt idx="18">
                  <c:v>1.1830669850000001E-2</c:v>
                </c:pt>
                <c:pt idx="19">
                  <c:v>1.1841524585000002E-2</c:v>
                </c:pt>
                <c:pt idx="20">
                  <c:v>1.1852379320000002E-2</c:v>
                </c:pt>
                <c:pt idx="21">
                  <c:v>1.1863234055000003E-2</c:v>
                </c:pt>
                <c:pt idx="22">
                  <c:v>1.1874088790000004E-2</c:v>
                </c:pt>
                <c:pt idx="23">
                  <c:v>1.1884943525000004E-2</c:v>
                </c:pt>
                <c:pt idx="24">
                  <c:v>1.1895798260000003E-2</c:v>
                </c:pt>
                <c:pt idx="25">
                  <c:v>1.1906652995000001E-2</c:v>
                </c:pt>
                <c:pt idx="26">
                  <c:v>1.191750773E-2</c:v>
                </c:pt>
                <c:pt idx="27">
                  <c:v>1.1928362465000002E-2</c:v>
                </c:pt>
                <c:pt idx="28">
                  <c:v>1.1939217200000003E-2</c:v>
                </c:pt>
                <c:pt idx="29">
                  <c:v>1.1950071935000004E-2</c:v>
                </c:pt>
                <c:pt idx="30">
                  <c:v>1.1960926670000002E-2</c:v>
                </c:pt>
                <c:pt idx="31">
                  <c:v>1.1972143229500002E-2</c:v>
                </c:pt>
                <c:pt idx="32">
                  <c:v>1.1983669924285718E-2</c:v>
                </c:pt>
                <c:pt idx="33">
                  <c:v>1.1995464463181818E-2</c:v>
                </c:pt>
                <c:pt idx="34">
                  <c:v>1.2007491910000003E-2</c:v>
                </c:pt>
                <c:pt idx="35">
                  <c:v>1.2019723151249998E-2</c:v>
                </c:pt>
                <c:pt idx="36">
                  <c:v>1.2032133731599998E-2</c:v>
                </c:pt>
                <c:pt idx="37">
                  <c:v>1.2044702958076926E-2</c:v>
                </c:pt>
                <c:pt idx="38">
                  <c:v>1.2057413203333332E-2</c:v>
                </c:pt>
                <c:pt idx="39">
                  <c:v>1.2070249358214286E-2</c:v>
                </c:pt>
                <c:pt idx="40">
                  <c:v>1.2083198397586207E-2</c:v>
                </c:pt>
                <c:pt idx="41">
                  <c:v>1.2096249032999998E-2</c:v>
                </c:pt>
                <c:pt idx="42">
                  <c:v>1.2109391432580644E-2</c:v>
                </c:pt>
                <c:pt idx="43">
                  <c:v>1.21226169934375E-2</c:v>
                </c:pt>
                <c:pt idx="44">
                  <c:v>1.2135918155454546E-2</c:v>
                </c:pt>
                <c:pt idx="45">
                  <c:v>1.2149288247941179E-2</c:v>
                </c:pt>
                <c:pt idx="46">
                  <c:v>1.2162721362571427E-2</c:v>
                </c:pt>
                <c:pt idx="47">
                  <c:v>1.2176212247500002E-2</c:v>
                </c:pt>
                <c:pt idx="48">
                  <c:v>1.2189756218648649E-2</c:v>
                </c:pt>
                <c:pt idx="49">
                  <c:v>1.2203349085000002E-2</c:v>
                </c:pt>
                <c:pt idx="50">
                  <c:v>1.2216987085384613E-2</c:v>
                </c:pt>
                <c:pt idx="51">
                  <c:v>1.2230305010249999E-2</c:v>
                </c:pt>
                <c:pt idx="52">
                  <c:v>1.2243326279756097E-2</c:v>
                </c:pt>
                <c:pt idx="53">
                  <c:v>1.2256072083571427E-2</c:v>
                </c:pt>
                <c:pt idx="54">
                  <c:v>1.226856164023256E-2</c:v>
                </c:pt>
                <c:pt idx="55">
                  <c:v>1.2280812421136366E-2</c:v>
                </c:pt>
                <c:pt idx="56">
                  <c:v>1.2292840344666668E-2</c:v>
                </c:pt>
                <c:pt idx="57">
                  <c:v>1.2304659944999999E-2</c:v>
                </c:pt>
                <c:pt idx="58">
                  <c:v>1.23162845193617E-2</c:v>
                </c:pt>
                <c:pt idx="59">
                  <c:v>1.2327726256874996E-2</c:v>
                </c:pt>
                <c:pt idx="60">
                  <c:v>1.2338996351632648E-2</c:v>
                </c:pt>
                <c:pt idx="61">
                  <c:v>1.2350105102199993E-2</c:v>
                </c:pt>
                <c:pt idx="62">
                  <c:v>1.2361061999411761E-2</c:v>
                </c:pt>
                <c:pt idx="63">
                  <c:v>1.2371875804038458E-2</c:v>
                </c:pt>
                <c:pt idx="64">
                  <c:v>1.2382554615660376E-2</c:v>
                </c:pt>
                <c:pt idx="65">
                  <c:v>1.2393105933888884E-2</c:v>
                </c:pt>
                <c:pt idx="66">
                  <c:v>1.2403536712909091E-2</c:v>
                </c:pt>
                <c:pt idx="67">
                  <c:v>1.2413853410178571E-2</c:v>
                </c:pt>
                <c:pt idx="68">
                  <c:v>1.2424062029999999E-2</c:v>
                </c:pt>
                <c:pt idx="69">
                  <c:v>1.2434168162586207E-2</c:v>
                </c:pt>
                <c:pt idx="70">
                  <c:v>1.244417701915254E-2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13536"/>
        <c:axId val="177715456"/>
      </c:scatterChart>
      <c:valAx>
        <c:axId val="1777135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15456"/>
        <c:crosses val="autoZero"/>
        <c:crossBetween val="midCat"/>
      </c:valAx>
      <c:valAx>
        <c:axId val="1777154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135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Mastersheet!$AS$314:$AS$384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Mastersheet!$ES$314:$ES$384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0.16474487839999999</c:v>
                </c:pt>
                <c:pt idx="13">
                  <c:v>0.16489686987500002</c:v>
                </c:pt>
                <c:pt idx="14">
                  <c:v>0.16504886135000002</c:v>
                </c:pt>
                <c:pt idx="15">
                  <c:v>0.16520085282499997</c:v>
                </c:pt>
                <c:pt idx="16">
                  <c:v>0.16535284429999997</c:v>
                </c:pt>
                <c:pt idx="17">
                  <c:v>0.165504835775</c:v>
                </c:pt>
                <c:pt idx="18">
                  <c:v>0.16565682725</c:v>
                </c:pt>
                <c:pt idx="19">
                  <c:v>0.16580881872500003</c:v>
                </c:pt>
                <c:pt idx="20">
                  <c:v>0.16596081020000003</c:v>
                </c:pt>
                <c:pt idx="21">
                  <c:v>0.16611280167500006</c:v>
                </c:pt>
                <c:pt idx="22">
                  <c:v>0.16626479315000006</c:v>
                </c:pt>
                <c:pt idx="23">
                  <c:v>0.16641678462500006</c:v>
                </c:pt>
                <c:pt idx="24">
                  <c:v>0.16656877610000004</c:v>
                </c:pt>
                <c:pt idx="25">
                  <c:v>0.16672076757500001</c:v>
                </c:pt>
                <c:pt idx="26">
                  <c:v>0.16687275905000004</c:v>
                </c:pt>
                <c:pt idx="27">
                  <c:v>0.16702475052500004</c:v>
                </c:pt>
                <c:pt idx="28">
                  <c:v>0.16717674200000004</c:v>
                </c:pt>
                <c:pt idx="29">
                  <c:v>0.16732873347500007</c:v>
                </c:pt>
                <c:pt idx="30">
                  <c:v>0.16748072495000005</c:v>
                </c:pt>
                <c:pt idx="31">
                  <c:v>0.16763778280750005</c:v>
                </c:pt>
                <c:pt idx="32">
                  <c:v>0.16779918327857149</c:v>
                </c:pt>
                <c:pt idx="33">
                  <c:v>0.16796433418863638</c:v>
                </c:pt>
                <c:pt idx="34">
                  <c:v>0.16813274635000003</c:v>
                </c:pt>
                <c:pt idx="35">
                  <c:v>0.16830401210625001</c:v>
                </c:pt>
                <c:pt idx="36">
                  <c:v>0.168477789026</c:v>
                </c:pt>
                <c:pt idx="37">
                  <c:v>0.16865378735961542</c:v>
                </c:pt>
                <c:pt idx="38">
                  <c:v>0.16883176028333335</c:v>
                </c:pt>
                <c:pt idx="39">
                  <c:v>0.16901149623392858</c:v>
                </c:pt>
                <c:pt idx="40">
                  <c:v>0.16919281282931034</c:v>
                </c:pt>
                <c:pt idx="41">
                  <c:v>0.16937555200499999</c:v>
                </c:pt>
                <c:pt idx="42">
                  <c:v>0.16955957609193548</c:v>
                </c:pt>
                <c:pt idx="43">
                  <c:v>0.16974476462968749</c:v>
                </c:pt>
                <c:pt idx="44">
                  <c:v>0.16993101175909092</c:v>
                </c:pt>
                <c:pt idx="45">
                  <c:v>0.17011822407500005</c:v>
                </c:pt>
                <c:pt idx="46">
                  <c:v>0.17030631884714287</c:v>
                </c:pt>
                <c:pt idx="47">
                  <c:v>0.17049522253750002</c:v>
                </c:pt>
                <c:pt idx="48">
                  <c:v>0.17068486955810813</c:v>
                </c:pt>
                <c:pt idx="49">
                  <c:v>0.17087520122500002</c:v>
                </c:pt>
                <c:pt idx="50">
                  <c:v>0.17106616487307694</c:v>
                </c:pt>
                <c:pt idx="51">
                  <c:v>0.17125264672124998</c:v>
                </c:pt>
                <c:pt idx="52">
                  <c:v>0.17143497470609756</c:v>
                </c:pt>
                <c:pt idx="53">
                  <c:v>0.17161344553214286</c:v>
                </c:pt>
                <c:pt idx="54">
                  <c:v>0.17178832830348839</c:v>
                </c:pt>
                <c:pt idx="55">
                  <c:v>0.17195986766022731</c:v>
                </c:pt>
                <c:pt idx="56">
                  <c:v>0.1721282864966667</c:v>
                </c:pt>
                <c:pt idx="57">
                  <c:v>0.172293788325</c:v>
                </c:pt>
                <c:pt idx="58">
                  <c:v>0.17245655933723403</c:v>
                </c:pt>
                <c:pt idx="59">
                  <c:v>0.17261677020937496</c:v>
                </c:pt>
                <c:pt idx="60">
                  <c:v>0.17277457768469381</c:v>
                </c:pt>
                <c:pt idx="61">
                  <c:v>0.17293012596699991</c:v>
                </c:pt>
                <c:pt idx="62">
                  <c:v>0.17308354794999997</c:v>
                </c:pt>
                <c:pt idx="63">
                  <c:v>0.17323496630480767</c:v>
                </c:pt>
                <c:pt idx="64">
                  <c:v>0.17338449444433962</c:v>
                </c:pt>
                <c:pt idx="65">
                  <c:v>0.17353223738055551</c:v>
                </c:pt>
                <c:pt idx="66">
                  <c:v>0.17367829248818181</c:v>
                </c:pt>
                <c:pt idx="67">
                  <c:v>0.17382275018660714</c:v>
                </c:pt>
                <c:pt idx="68">
                  <c:v>0.17396569454999999</c:v>
                </c:pt>
                <c:pt idx="69">
                  <c:v>0.17410720385431036</c:v>
                </c:pt>
                <c:pt idx="70">
                  <c:v>0.17424735106864406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40800"/>
        <c:axId val="177742976"/>
      </c:scatterChart>
      <c:valAx>
        <c:axId val="1777408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42976"/>
        <c:crosses val="autoZero"/>
        <c:crossBetween val="midCat"/>
      </c:valAx>
      <c:valAx>
        <c:axId val="177742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408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Mastersheet!$EL$386:$EL$456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4.0958569914828135E-3</c:v>
                </c:pt>
                <c:pt idx="13">
                  <c:v>8.7358291529833487E-3</c:v>
                </c:pt>
                <c:pt idx="14">
                  <c:v>1.3703295661324218E-2</c:v>
                </c:pt>
                <c:pt idx="15">
                  <c:v>1.8928905542206546E-2</c:v>
                </c:pt>
                <c:pt idx="16">
                  <c:v>2.4374581332485802E-2</c:v>
                </c:pt>
                <c:pt idx="17">
                  <c:v>3.0015618322908038E-2</c:v>
                </c:pt>
                <c:pt idx="18">
                  <c:v>3.583446984849837E-2</c:v>
                </c:pt>
                <c:pt idx="19">
                  <c:v>4.1817933386356913E-2</c:v>
                </c:pt>
                <c:pt idx="20">
                  <c:v>4.7955667785881874E-2</c:v>
                </c:pt>
                <c:pt idx="21">
                  <c:v>5.4239856684493985E-2</c:v>
                </c:pt>
                <c:pt idx="22">
                  <c:v>6.066367213893329E-2</c:v>
                </c:pt>
                <c:pt idx="23">
                  <c:v>6.7221377767315654E-2</c:v>
                </c:pt>
                <c:pt idx="24">
                  <c:v>7.3908083031888699E-2</c:v>
                </c:pt>
                <c:pt idx="25">
                  <c:v>8.071956757299284E-2</c:v>
                </c:pt>
                <c:pt idx="26">
                  <c:v>8.7652151984889515E-2</c:v>
                </c:pt>
                <c:pt idx="27">
                  <c:v>9.4702600447353388E-2</c:v>
                </c:pt>
                <c:pt idx="28">
                  <c:v>0.10186804584475952</c:v>
                </c:pt>
                <c:pt idx="29">
                  <c:v>0.10914593115444346</c:v>
                </c:pt>
                <c:pt idx="30">
                  <c:v>0.11653396285871423</c:v>
                </c:pt>
                <c:pt idx="31">
                  <c:v>0.12403236422409648</c:v>
                </c:pt>
                <c:pt idx="32">
                  <c:v>0.13163938208786116</c:v>
                </c:pt>
                <c:pt idx="33">
                  <c:v>0.13935342635049749</c:v>
                </c:pt>
                <c:pt idx="34">
                  <c:v>0.14717304984145299</c:v>
                </c:pt>
                <c:pt idx="35">
                  <c:v>0.15509693141271619</c:v>
                </c:pt>
                <c:pt idx="36">
                  <c:v>0.16312386163149997</c:v>
                </c:pt>
                <c:pt idx="37">
                  <c:v>0.17125273058590329</c:v>
                </c:pt>
                <c:pt idx="38">
                  <c:v>0.17948251742345736</c:v>
                </c:pt>
                <c:pt idx="39">
                  <c:v>0.18781228132230046</c:v>
                </c:pt>
                <c:pt idx="40">
                  <c:v>0.19624115365553957</c:v>
                </c:pt>
                <c:pt idx="41">
                  <c:v>0.20476973060058454</c:v>
                </c:pt>
                <c:pt idx="42">
                  <c:v>0.21339731873869572</c:v>
                </c:pt>
                <c:pt idx="43">
                  <c:v>0.22212327636806348</c:v>
                </c:pt>
                <c:pt idx="44">
                  <c:v>0.23094700904286428</c:v>
                </c:pt>
                <c:pt idx="45">
                  <c:v>0.23986796561370893</c:v>
                </c:pt>
                <c:pt idx="46">
                  <c:v>0.24888563470054034</c:v>
                </c:pt>
                <c:pt idx="47">
                  <c:v>0.25799954154017307</c:v>
                </c:pt>
                <c:pt idx="48">
                  <c:v>0.26720924515975558</c:v>
                </c:pt>
                <c:pt idx="49">
                  <c:v>0.27651433583489177</c:v>
                </c:pt>
                <c:pt idx="50">
                  <c:v>0.28591443279729989</c:v>
                </c:pt>
                <c:pt idx="51">
                  <c:v>0.295405160287256</c:v>
                </c:pt>
                <c:pt idx="52">
                  <c:v>0.30498608499694746</c:v>
                </c:pt>
                <c:pt idx="53">
                  <c:v>0.31465679827582088</c:v>
                </c:pt>
                <c:pt idx="54">
                  <c:v>0.32441691446903959</c:v>
                </c:pt>
                <c:pt idx="55">
                  <c:v>0.33426606940176856</c:v>
                </c:pt>
                <c:pt idx="56">
                  <c:v>0.34420391899358493</c:v>
                </c:pt>
                <c:pt idx="57">
                  <c:v>0.35423013798930414</c:v>
                </c:pt>
                <c:pt idx="58">
                  <c:v>0.36434441879422697</c:v>
                </c:pt>
                <c:pt idx="59">
                  <c:v>0.37454647040325512</c:v>
                </c:pt>
                <c:pt idx="60">
                  <c:v>0.38483601741460449</c:v>
                </c:pt>
                <c:pt idx="61">
                  <c:v>0.39521184208927868</c:v>
                </c:pt>
                <c:pt idx="62">
                  <c:v>0.40567367852617287</c:v>
                </c:pt>
                <c:pt idx="63">
                  <c:v>0.4162212745492061</c:v>
                </c:pt>
                <c:pt idx="64">
                  <c:v>0.42685439095051725</c:v>
                </c:pt>
                <c:pt idx="65">
                  <c:v>0.43757280078813399</c:v>
                </c:pt>
                <c:pt idx="66">
                  <c:v>0.44837628873330826</c:v>
                </c:pt>
                <c:pt idx="67">
                  <c:v>0.4592646504631826</c:v>
                </c:pt>
                <c:pt idx="68">
                  <c:v>0.47023769209493926</c:v>
                </c:pt>
                <c:pt idx="69">
                  <c:v>0.48129522965793053</c:v>
                </c:pt>
                <c:pt idx="70">
                  <c:v>0.4924370886006797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68320"/>
        <c:axId val="177786880"/>
      </c:scatterChart>
      <c:valAx>
        <c:axId val="17776832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86880"/>
        <c:crosses val="autoZero"/>
        <c:crossBetween val="midCat"/>
      </c:valAx>
      <c:valAx>
        <c:axId val="1777868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6832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Mastersheet!$ER$386:$ER$456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6.7680842632684735E-7</c:v>
                </c:pt>
                <c:pt idx="13">
                  <c:v>1.3107583514930621E-4</c:v>
                </c:pt>
                <c:pt idx="14">
                  <c:v>1.3347754992272989E-3</c:v>
                </c:pt>
                <c:pt idx="15">
                  <c:v>5.3776770356590859E-3</c:v>
                </c:pt>
                <c:pt idx="16">
                  <c:v>1.4066567431554535E-2</c:v>
                </c:pt>
                <c:pt idx="17">
                  <c:v>2.8860895639088908E-2</c:v>
                </c:pt>
                <c:pt idx="18">
                  <c:v>5.0821795763101918E-2</c:v>
                </c:pt>
                <c:pt idx="19">
                  <c:v>8.0672690701077479E-2</c:v>
                </c:pt>
                <c:pt idx="20">
                  <c:v>0.11887749677497425</c:v>
                </c:pt>
                <c:pt idx="21">
                  <c:v>0.16570864583036235</c:v>
                </c:pt>
                <c:pt idx="22">
                  <c:v>0.2212999536748656</c:v>
                </c:pt>
                <c:pt idx="23">
                  <c:v>0.28568597758680808</c:v>
                </c:pt>
                <c:pt idx="24">
                  <c:v>0.35883081260805094</c:v>
                </c:pt>
                <c:pt idx="25">
                  <c:v>0.44064903089622337</c:v>
                </c:pt>
                <c:pt idx="26">
                  <c:v>0.53102089026727506</c:v>
                </c:pt>
                <c:pt idx="27">
                  <c:v>0.62980339052189149</c:v>
                </c:pt>
                <c:pt idx="28">
                  <c:v>0.73683832253239379</c:v>
                </c:pt>
                <c:pt idx="29">
                  <c:v>0.85195813354300054</c:v>
                </c:pt>
                <c:pt idx="30">
                  <c:v>0.97499020020255833</c:v>
                </c:pt>
                <c:pt idx="31">
                  <c:v>1.1057761138344824</c:v>
                </c:pt>
                <c:pt idx="32">
                  <c:v>1.2441439664556653</c:v>
                </c:pt>
                <c:pt idx="33">
                  <c:v>1.3899235899088069</c:v>
                </c:pt>
                <c:pt idx="34">
                  <c:v>1.5429477110129444</c:v>
                </c:pt>
                <c:pt idx="35">
                  <c:v>1.703052757760259</c:v>
                </c:pt>
                <c:pt idx="36">
                  <c:v>1.870079405384607</c:v>
                </c:pt>
                <c:pt idx="37">
                  <c:v>2.0438729284254817</c:v>
                </c:pt>
                <c:pt idx="38">
                  <c:v>2.2242834082415168</c:v>
                </c:pt>
                <c:pt idx="39">
                  <c:v>2.4111658331137877</c:v>
                </c:pt>
                <c:pt idx="40">
                  <c:v>2.6043801189296323</c:v>
                </c:pt>
                <c:pt idx="41">
                  <c:v>2.8037910716036034</c:v>
                </c:pt>
                <c:pt idx="42">
                  <c:v>3.0092683072606379</c:v>
                </c:pt>
                <c:pt idx="43">
                  <c:v>3.2206861423358801</c:v>
                </c:pt>
                <c:pt idx="44">
                  <c:v>3.4379234628137367</c:v>
                </c:pt>
                <c:pt idx="45">
                  <c:v>3.6608635795994808</c:v>
                </c:pt>
                <c:pt idx="46">
                  <c:v>3.8893940753163072</c:v>
                </c:pt>
                <c:pt idx="47">
                  <c:v>4.1234066465194008</c:v>
                </c:pt>
                <c:pt idx="48">
                  <c:v>4.362796944321496</c:v>
                </c:pt>
                <c:pt idx="49">
                  <c:v>4.6074644156584155</c:v>
                </c:pt>
                <c:pt idx="50">
                  <c:v>4.8573121468335785</c:v>
                </c:pt>
                <c:pt idx="51">
                  <c:v>5.1120776332383677</c:v>
                </c:pt>
                <c:pt idx="52">
                  <c:v>5.3716629288390783</c:v>
                </c:pt>
                <c:pt idx="53">
                  <c:v>5.6359736864109244</c:v>
                </c:pt>
                <c:pt idx="54">
                  <c:v>5.9049189912200424</c:v>
                </c:pt>
                <c:pt idx="55">
                  <c:v>6.1784112023523265</c:v>
                </c:pt>
                <c:pt idx="56">
                  <c:v>6.4563658015976886</c:v>
                </c:pt>
                <c:pt idx="57">
                  <c:v>6.7387012497229586</c:v>
                </c:pt>
                <c:pt idx="58">
                  <c:v>7.025338849913668</c:v>
                </c:pt>
                <c:pt idx="59">
                  <c:v>7.3162026181284334</c:v>
                </c:pt>
                <c:pt idx="60">
                  <c:v>7.611219160088285</c:v>
                </c:pt>
                <c:pt idx="61">
                  <c:v>7.9103175546085067</c:v>
                </c:pt>
                <c:pt idx="62">
                  <c:v>8.2134292429763605</c:v>
                </c:pt>
                <c:pt idx="63">
                  <c:v>8.5204879240779015</c:v>
                </c:pt>
                <c:pt idx="64">
                  <c:v>8.8314294549805119</c:v>
                </c:pt>
                <c:pt idx="65">
                  <c:v>9.1461917566849653</c:v>
                </c:pt>
                <c:pt idx="66">
                  <c:v>9.4647147247710155</c:v>
                </c:pt>
                <c:pt idx="67">
                  <c:v>9.7869401446683995</c:v>
                </c:pt>
                <c:pt idx="68">
                  <c:v>10.112811611299586</c:v>
                </c:pt>
                <c:pt idx="69">
                  <c:v>10.442274452849055</c:v>
                </c:pt>
                <c:pt idx="70">
                  <c:v>10.775275658429413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12224"/>
        <c:axId val="177814144"/>
      </c:scatterChart>
      <c:valAx>
        <c:axId val="17781222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14144"/>
        <c:crosses val="autoZero"/>
        <c:crossBetween val="midCat"/>
      </c:valAx>
      <c:valAx>
        <c:axId val="1778141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1222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Mastersheet!$EM$386:$EM$456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1.170764952E-2</c:v>
                </c:pt>
                <c:pt idx="13">
                  <c:v>1.1716092091666666E-2</c:v>
                </c:pt>
                <c:pt idx="14">
                  <c:v>1.1724534663333331E-2</c:v>
                </c:pt>
                <c:pt idx="15">
                  <c:v>1.1732977235000001E-2</c:v>
                </c:pt>
                <c:pt idx="16">
                  <c:v>1.1741419806666667E-2</c:v>
                </c:pt>
                <c:pt idx="17">
                  <c:v>1.1749862378333337E-2</c:v>
                </c:pt>
                <c:pt idx="18">
                  <c:v>1.1758304950000003E-2</c:v>
                </c:pt>
                <c:pt idx="19">
                  <c:v>1.1766747521666667E-2</c:v>
                </c:pt>
                <c:pt idx="20">
                  <c:v>1.1775190093333334E-2</c:v>
                </c:pt>
                <c:pt idx="21">
                  <c:v>1.1783632665E-2</c:v>
                </c:pt>
                <c:pt idx="22">
                  <c:v>1.179207523666667E-2</c:v>
                </c:pt>
                <c:pt idx="23">
                  <c:v>1.1800517808333336E-2</c:v>
                </c:pt>
                <c:pt idx="24">
                  <c:v>1.1808960380000001E-2</c:v>
                </c:pt>
                <c:pt idx="25">
                  <c:v>1.1817402951666667E-2</c:v>
                </c:pt>
                <c:pt idx="26">
                  <c:v>1.1825845523333333E-2</c:v>
                </c:pt>
                <c:pt idx="27">
                  <c:v>1.1834288094999999E-2</c:v>
                </c:pt>
                <c:pt idx="28">
                  <c:v>1.1842730666666666E-2</c:v>
                </c:pt>
                <c:pt idx="29">
                  <c:v>1.1851173238333335E-2</c:v>
                </c:pt>
                <c:pt idx="30">
                  <c:v>1.1859615810000002E-2</c:v>
                </c:pt>
                <c:pt idx="31">
                  <c:v>1.1868118685750002E-2</c:v>
                </c:pt>
                <c:pt idx="32">
                  <c:v>1.1876673250714287E-2</c:v>
                </c:pt>
                <c:pt idx="33">
                  <c:v>1.1885272456363635E-2</c:v>
                </c:pt>
                <c:pt idx="34">
                  <c:v>1.1893910480000002E-2</c:v>
                </c:pt>
                <c:pt idx="35">
                  <c:v>1.1902582469374999E-2</c:v>
                </c:pt>
                <c:pt idx="36">
                  <c:v>1.1911284348599997E-2</c:v>
                </c:pt>
                <c:pt idx="37">
                  <c:v>1.1920012668846154E-2</c:v>
                </c:pt>
                <c:pt idx="38">
                  <c:v>1.1928764492222223E-2</c:v>
                </c:pt>
                <c:pt idx="39">
                  <c:v>1.1937537300535714E-2</c:v>
                </c:pt>
                <c:pt idx="40">
                  <c:v>1.1946328922931033E-2</c:v>
                </c:pt>
                <c:pt idx="41">
                  <c:v>1.1955137478E-2</c:v>
                </c:pt>
                <c:pt idx="42">
                  <c:v>1.1963961327096775E-2</c:v>
                </c:pt>
                <c:pt idx="43">
                  <c:v>1.1972799036406249E-2</c:v>
                </c:pt>
                <c:pt idx="44">
                  <c:v>1.198164934590909E-2</c:v>
                </c:pt>
                <c:pt idx="45">
                  <c:v>1.199051114382353E-2</c:v>
                </c:pt>
                <c:pt idx="46">
                  <c:v>1.199938344542857E-2</c:v>
                </c:pt>
                <c:pt idx="47">
                  <c:v>1.2008265375416664E-2</c:v>
                </c:pt>
                <c:pt idx="48">
                  <c:v>1.2017156153108107E-2</c:v>
                </c:pt>
                <c:pt idx="49">
                  <c:v>1.202605508E-2</c:v>
                </c:pt>
                <c:pt idx="50">
                  <c:v>1.2034961529230767E-2</c:v>
                </c:pt>
                <c:pt idx="51">
                  <c:v>1.2043694024375001E-2</c:v>
                </c:pt>
                <c:pt idx="52">
                  <c:v>1.2052265293780486E-2</c:v>
                </c:pt>
                <c:pt idx="53">
                  <c:v>1.2060686853571428E-2</c:v>
                </c:pt>
                <c:pt idx="54">
                  <c:v>1.2068969148604653E-2</c:v>
                </c:pt>
                <c:pt idx="55">
                  <c:v>1.2077121674204548E-2</c:v>
                </c:pt>
                <c:pt idx="56">
                  <c:v>1.2085153081666669E-2</c:v>
                </c:pt>
                <c:pt idx="57">
                  <c:v>1.2093071270000004E-2</c:v>
                </c:pt>
                <c:pt idx="58">
                  <c:v>1.2100883465957451E-2</c:v>
                </c:pt>
                <c:pt idx="59">
                  <c:v>1.2108596294062503E-2</c:v>
                </c:pt>
                <c:pt idx="60">
                  <c:v>1.2116215838061226E-2</c:v>
                </c:pt>
                <c:pt idx="61">
                  <c:v>1.2123747695000001E-2</c:v>
                </c:pt>
                <c:pt idx="62">
                  <c:v>1.2131197022941178E-2</c:v>
                </c:pt>
                <c:pt idx="63">
                  <c:v>1.2138568583173078E-2</c:v>
                </c:pt>
                <c:pt idx="64">
                  <c:v>1.2145866777641514E-2</c:v>
                </c:pt>
                <c:pt idx="65">
                  <c:v>1.2153095682222221E-2</c:v>
                </c:pt>
                <c:pt idx="66">
                  <c:v>1.2160259076363641E-2</c:v>
                </c:pt>
                <c:pt idx="67">
                  <c:v>1.2167360469553573E-2</c:v>
                </c:pt>
                <c:pt idx="68">
                  <c:v>1.2174403125000004E-2</c:v>
                </c:pt>
                <c:pt idx="69">
                  <c:v>1.2181390080862073E-2</c:v>
                </c:pt>
                <c:pt idx="70">
                  <c:v>1.2188324169322036E-2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27200"/>
        <c:axId val="177845760"/>
      </c:scatterChart>
      <c:valAx>
        <c:axId val="177827200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45760"/>
        <c:crosses val="autoZero"/>
        <c:crossBetween val="midCat"/>
      </c:valAx>
      <c:valAx>
        <c:axId val="1778457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27200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Mastersheet!$AS$386:$AS$456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Mastersheet!$ES$386:$ES$456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0.16393425720000002</c:v>
                </c:pt>
                <c:pt idx="13">
                  <c:v>0.16405247279166668</c:v>
                </c:pt>
                <c:pt idx="14">
                  <c:v>0.16417068838333332</c:v>
                </c:pt>
                <c:pt idx="15">
                  <c:v>0.16428890397499998</c:v>
                </c:pt>
                <c:pt idx="16">
                  <c:v>0.16440711956666665</c:v>
                </c:pt>
                <c:pt idx="17">
                  <c:v>0.16452533515833337</c:v>
                </c:pt>
                <c:pt idx="18">
                  <c:v>0.16464355075000003</c:v>
                </c:pt>
                <c:pt idx="19">
                  <c:v>0.1647617663416667</c:v>
                </c:pt>
                <c:pt idx="20">
                  <c:v>0.16487998193333336</c:v>
                </c:pt>
                <c:pt idx="21">
                  <c:v>0.16499819752500003</c:v>
                </c:pt>
                <c:pt idx="22">
                  <c:v>0.16511641311666669</c:v>
                </c:pt>
                <c:pt idx="23">
                  <c:v>0.16523462870833336</c:v>
                </c:pt>
                <c:pt idx="24">
                  <c:v>0.1653528443</c:v>
                </c:pt>
                <c:pt idx="25">
                  <c:v>0.16547105989166666</c:v>
                </c:pt>
                <c:pt idx="26">
                  <c:v>0.16558927548333335</c:v>
                </c:pt>
                <c:pt idx="27">
                  <c:v>0.16570749107500002</c:v>
                </c:pt>
                <c:pt idx="28">
                  <c:v>0.16582570666666668</c:v>
                </c:pt>
                <c:pt idx="29">
                  <c:v>0.16594392225833335</c:v>
                </c:pt>
                <c:pt idx="30">
                  <c:v>0.16606213785000004</c:v>
                </c:pt>
                <c:pt idx="31">
                  <c:v>0.16618119783875002</c:v>
                </c:pt>
                <c:pt idx="32">
                  <c:v>0.16630098159642859</c:v>
                </c:pt>
                <c:pt idx="33">
                  <c:v>0.16642139042727272</c:v>
                </c:pt>
                <c:pt idx="34">
                  <c:v>0.16654234279999999</c:v>
                </c:pt>
                <c:pt idx="35">
                  <c:v>0.166663770771875</c:v>
                </c:pt>
                <c:pt idx="36">
                  <c:v>0.166785617271</c:v>
                </c:pt>
                <c:pt idx="37">
                  <c:v>0.16690783400576925</c:v>
                </c:pt>
                <c:pt idx="38">
                  <c:v>0.16703037983888891</c:v>
                </c:pt>
                <c:pt idx="39">
                  <c:v>0.16715321950982143</c:v>
                </c:pt>
                <c:pt idx="40">
                  <c:v>0.1672763226215517</c:v>
                </c:pt>
                <c:pt idx="41">
                  <c:v>0.16739966282999999</c:v>
                </c:pt>
                <c:pt idx="42">
                  <c:v>0.16752321719032259</c:v>
                </c:pt>
                <c:pt idx="43">
                  <c:v>0.16764696562578127</c:v>
                </c:pt>
                <c:pt idx="44">
                  <c:v>0.16777089049318183</c:v>
                </c:pt>
                <c:pt idx="45">
                  <c:v>0.16789497622499999</c:v>
                </c:pt>
                <c:pt idx="46">
                  <c:v>0.16801920903285714</c:v>
                </c:pt>
                <c:pt idx="47">
                  <c:v>0.16814357666041665</c:v>
                </c:pt>
                <c:pt idx="48">
                  <c:v>0.16826806817635137</c:v>
                </c:pt>
                <c:pt idx="49">
                  <c:v>0.1683926738</c:v>
                </c:pt>
                <c:pt idx="50">
                  <c:v>0.16851738475384617</c:v>
                </c:pt>
                <c:pt idx="51">
                  <c:v>0.16863965994687502</c:v>
                </c:pt>
                <c:pt idx="52">
                  <c:v>0.16875967760548777</c:v>
                </c:pt>
                <c:pt idx="53">
                  <c:v>0.16887759898214286</c:v>
                </c:pt>
                <c:pt idx="54">
                  <c:v>0.16899357032906981</c:v>
                </c:pt>
                <c:pt idx="55">
                  <c:v>0.16910772460284093</c:v>
                </c:pt>
                <c:pt idx="56">
                  <c:v>0.16922018294166671</c:v>
                </c:pt>
                <c:pt idx="57">
                  <c:v>0.16933105595000003</c:v>
                </c:pt>
                <c:pt idx="58">
                  <c:v>0.16944044481914899</c:v>
                </c:pt>
                <c:pt idx="59">
                  <c:v>0.16954844230781257</c:v>
                </c:pt>
                <c:pt idx="60">
                  <c:v>0.16965513360255102</c:v>
                </c:pt>
                <c:pt idx="61">
                  <c:v>0.16976059707500002</c:v>
                </c:pt>
                <c:pt idx="62">
                  <c:v>0.16986490495000003</c:v>
                </c:pt>
                <c:pt idx="63">
                  <c:v>0.16996812389663465</c:v>
                </c:pt>
                <c:pt idx="64">
                  <c:v>0.17007031555235852</c:v>
                </c:pt>
                <c:pt idx="65">
                  <c:v>0.1701715369888889</c:v>
                </c:pt>
                <c:pt idx="66">
                  <c:v>0.17027184112727278</c:v>
                </c:pt>
                <c:pt idx="67">
                  <c:v>0.17037127710848218</c:v>
                </c:pt>
                <c:pt idx="68">
                  <c:v>0.17046989062500006</c:v>
                </c:pt>
                <c:pt idx="69">
                  <c:v>0.17056772421810348</c:v>
                </c:pt>
                <c:pt idx="70">
                  <c:v>0.1706648175449153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58816"/>
        <c:axId val="177881472"/>
      </c:scatterChart>
      <c:valAx>
        <c:axId val="17785881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81472"/>
        <c:crosses val="autoZero"/>
        <c:crossBetween val="midCat"/>
      </c:valAx>
      <c:valAx>
        <c:axId val="17788147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5881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Mastersheet!$EL$458:$EL$528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4.1036260904292491E-3</c:v>
                </c:pt>
                <c:pt idx="13">
                  <c:v>8.7536322697140019E-3</c:v>
                </c:pt>
                <c:pt idx="14">
                  <c:v>1.3732919002429277E-2</c:v>
                </c:pt>
                <c:pt idx="15">
                  <c:v>1.8972027716114157E-2</c:v>
                </c:pt>
                <c:pt idx="16">
                  <c:v>2.4432844844115707E-2</c:v>
                </c:pt>
                <c:pt idx="17">
                  <c:v>3.0090657707643225E-2</c:v>
                </c:pt>
                <c:pt idx="18">
                  <c:v>3.5927925511581658E-2</c:v>
                </c:pt>
                <c:pt idx="19">
                  <c:v>4.193145929255554E-2</c:v>
                </c:pt>
                <c:pt idx="20">
                  <c:v>4.8090936073241636E-2</c:v>
                </c:pt>
                <c:pt idx="21">
                  <c:v>5.4398562657061847E-2</c:v>
                </c:pt>
                <c:pt idx="22">
                  <c:v>6.0847534528958136E-2</c:v>
                </c:pt>
                <c:pt idx="23">
                  <c:v>6.7432140017698872E-2</c:v>
                </c:pt>
                <c:pt idx="24">
                  <c:v>7.4147514173543164E-2</c:v>
                </c:pt>
                <c:pt idx="25">
                  <c:v>8.0989462830734354E-2</c:v>
                </c:pt>
                <c:pt idx="26">
                  <c:v>8.7954333196846202E-2</c:v>
                </c:pt>
                <c:pt idx="27">
                  <c:v>9.5038916353733155E-2</c:v>
                </c:pt>
                <c:pt idx="28">
                  <c:v>0.1022403722836719</c:v>
                </c:pt>
                <c:pt idx="29">
                  <c:v>0.10955617119081075</c:v>
                </c:pt>
                <c:pt idx="30">
                  <c:v>0.11698404686460138</c:v>
                </c:pt>
                <c:pt idx="31">
                  <c:v>0.12452655177609728</c:v>
                </c:pt>
                <c:pt idx="32">
                  <c:v>0.1321820555083075</c:v>
                </c:pt>
                <c:pt idx="33">
                  <c:v>0.13994908723982905</c:v>
                </c:pt>
                <c:pt idx="34">
                  <c:v>0.14782631605133878</c:v>
                </c:pt>
                <c:pt idx="35">
                  <c:v>0.15581253438750309</c:v>
                </c:pt>
                <c:pt idx="36">
                  <c:v>0.16390664406026031</c:v>
                </c:pt>
                <c:pt idx="37">
                  <c:v>0.17210764431856465</c:v>
                </c:pt>
                <c:pt idx="38">
                  <c:v>0.1804146216131555</c:v>
                </c:pt>
                <c:pt idx="39">
                  <c:v>0.18882674076285955</c:v>
                </c:pt>
                <c:pt idx="40">
                  <c:v>0.1973432372883244</c:v>
                </c:pt>
                <c:pt idx="41">
                  <c:v>0.20596482046826439</c:v>
                </c:pt>
                <c:pt idx="42">
                  <c:v>0.21469089998524385</c:v>
                </c:pt>
                <c:pt idx="43">
                  <c:v>0.22352093622007244</c:v>
                </c:pt>
                <c:pt idx="44">
                  <c:v>0.23245443588617234</c:v>
                </c:pt>
                <c:pt idx="45">
                  <c:v>0.24149094815495276</c:v>
                </c:pt>
                <c:pt idx="46">
                  <c:v>0.25063006120467324</c:v>
                </c:pt>
                <c:pt idx="47">
                  <c:v>0.25987139913617896</c:v>
                </c:pt>
                <c:pt idx="48">
                  <c:v>0.26921461920779816</c:v>
                </c:pt>
                <c:pt idx="49">
                  <c:v>0.27865940934897515</c:v>
                </c:pt>
                <c:pt idx="50">
                  <c:v>0.28820548591824918</c:v>
                </c:pt>
                <c:pt idx="51">
                  <c:v>0.29784641053997812</c:v>
                </c:pt>
                <c:pt idx="52">
                  <c:v>0.30758178657124718</c:v>
                </c:pt>
                <c:pt idx="53">
                  <c:v>0.317411242340088</c:v>
                </c:pt>
                <c:pt idx="54">
                  <c:v>0.32733442945687613</c:v>
                </c:pt>
                <c:pt idx="55">
                  <c:v>0.3373510212746485</c:v>
                </c:pt>
                <c:pt idx="56">
                  <c:v>0.34746071148223917</c:v>
                </c:pt>
                <c:pt idx="57">
                  <c:v>0.35766321281616437</c:v>
                </c:pt>
                <c:pt idx="58">
                  <c:v>0.36795825587897557</c:v>
                </c:pt>
                <c:pt idx="59">
                  <c:v>0.37834558805327373</c:v>
                </c:pt>
                <c:pt idx="60">
                  <c:v>0.38882497250188947</c:v>
                </c:pt>
                <c:pt idx="61">
                  <c:v>0.39939521784378079</c:v>
                </c:pt>
                <c:pt idx="62">
                  <c:v>0.41005609609471821</c:v>
                </c:pt>
                <c:pt idx="63">
                  <c:v>0.42080739314549792</c:v>
                </c:pt>
                <c:pt idx="64">
                  <c:v>0.43164890799557182</c:v>
                </c:pt>
                <c:pt idx="65">
                  <c:v>0.44258045204208302</c:v>
                </c:pt>
                <c:pt idx="66">
                  <c:v>0.45360184841938411</c:v>
                </c:pt>
                <c:pt idx="67">
                  <c:v>0.4647129313846336</c:v>
                </c:pt>
                <c:pt idx="68">
                  <c:v>0.47591354574552758</c:v>
                </c:pt>
                <c:pt idx="69">
                  <c:v>0.48720354632661012</c:v>
                </c:pt>
                <c:pt idx="70">
                  <c:v>0.49858279747097006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Mastersheet!$EL$26:$EL$96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3.9957234351306022E-3</c:v>
                </c:pt>
                <c:pt idx="13">
                  <c:v>8.3227509719500034E-3</c:v>
                </c:pt>
                <c:pt idx="14">
                  <c:v>1.2822271933633382E-2</c:v>
                </c:pt>
                <c:pt idx="15">
                  <c:v>1.7448449165790129E-2</c:v>
                </c:pt>
                <c:pt idx="16">
                  <c:v>2.2176981541546778E-2</c:v>
                </c:pt>
                <c:pt idx="17">
                  <c:v>2.6992428288629043E-2</c:v>
                </c:pt>
                <c:pt idx="18">
                  <c:v>3.1883970243386822E-2</c:v>
                </c:pt>
                <c:pt idx="19">
                  <c:v>3.684353926436848E-2</c:v>
                </c:pt>
                <c:pt idx="20">
                  <c:v>4.1864851740225605E-2</c:v>
                </c:pt>
                <c:pt idx="21">
                  <c:v>4.6942854328425473E-2</c:v>
                </c:pt>
                <c:pt idx="22">
                  <c:v>5.2073381397065362E-2</c:v>
                </c:pt>
                <c:pt idx="23">
                  <c:v>5.7252930979723608E-2</c:v>
                </c:pt>
                <c:pt idx="24">
                  <c:v>6.2478511585139486E-2</c:v>
                </c:pt>
                <c:pt idx="25">
                  <c:v>6.7747533629344464E-2</c:v>
                </c:pt>
                <c:pt idx="26">
                  <c:v>7.3057730181747008E-2</c:v>
                </c:pt>
                <c:pt idx="27">
                  <c:v>7.8407097654794145E-2</c:v>
                </c:pt>
                <c:pt idx="28">
                  <c:v>8.3793850468900297E-2</c:v>
                </c:pt>
                <c:pt idx="29">
                  <c:v>8.9216385761026848E-2</c:v>
                </c:pt>
                <c:pt idx="30">
                  <c:v>9.4673255470992673E-2</c:v>
                </c:pt>
                <c:pt idx="31">
                  <c:v>0.10016314395187588</c:v>
                </c:pt>
                <c:pt idx="32">
                  <c:v>0.10568484978696455</c:v>
                </c:pt>
                <c:pt idx="33">
                  <c:v>0.11123727085835831</c:v>
                </c:pt>
                <c:pt idx="34">
                  <c:v>0.11681939196304236</c:v>
                </c:pt>
                <c:pt idx="35">
                  <c:v>0.12243027444900974</c:v>
                </c:pt>
                <c:pt idx="36">
                  <c:v>0.12806904747081294</c:v>
                </c:pt>
                <c:pt idx="37">
                  <c:v>0.13373490055635101</c:v>
                </c:pt>
                <c:pt idx="38">
                  <c:v>0.13942707724503811</c:v>
                </c:pt>
                <c:pt idx="39">
                  <c:v>0.14514486960869538</c:v>
                </c:pt>
                <c:pt idx="40">
                  <c:v>0.15088761350532762</c:v>
                </c:pt>
                <c:pt idx="41">
                  <c:v>0.15665468444570171</c:v>
                </c:pt>
                <c:pt idx="42">
                  <c:v>0.16244549397569497</c:v>
                </c:pt>
                <c:pt idx="43">
                  <c:v>0.16825948649539541</c:v>
                </c:pt>
                <c:pt idx="44">
                  <c:v>0.17409613645014996</c:v>
                </c:pt>
                <c:pt idx="45">
                  <c:v>0.17995494584005353</c:v>
                </c:pt>
                <c:pt idx="46">
                  <c:v>0.18583544200342608</c:v>
                </c:pt>
                <c:pt idx="47">
                  <c:v>0.19173717563712891</c:v>
                </c:pt>
                <c:pt idx="48">
                  <c:v>0.19765971902250673</c:v>
                </c:pt>
                <c:pt idx="49">
                  <c:v>0.20360266443058922</c:v>
                </c:pt>
                <c:pt idx="50">
                  <c:v>0.20956562268417928</c:v>
                </c:pt>
                <c:pt idx="51">
                  <c:v>0.21554822185774791</c:v>
                </c:pt>
                <c:pt idx="52">
                  <c:v>0.22155010609879874</c:v>
                </c:pt>
                <c:pt idx="53">
                  <c:v>0.22757093455665767</c:v>
                </c:pt>
                <c:pt idx="54">
                  <c:v>0.23361038040655616</c:v>
                </c:pt>
                <c:pt idx="55">
                  <c:v>0.23966812995851117</c:v>
                </c:pt>
                <c:pt idx="56">
                  <c:v>0.24574388184185864</c:v>
                </c:pt>
                <c:pt idx="57">
                  <c:v>0.25183734625747817</c:v>
                </c:pt>
                <c:pt idx="58">
                  <c:v>0.25794824429073382</c:v>
                </c:pt>
                <c:pt idx="59">
                  <c:v>0.26407630727900888</c:v>
                </c:pt>
                <c:pt idx="60">
                  <c:v>0.27022127622844666</c:v>
                </c:pt>
                <c:pt idx="61">
                  <c:v>0.27638290127513887</c:v>
                </c:pt>
                <c:pt idx="62">
                  <c:v>0.28256094118655106</c:v>
                </c:pt>
                <c:pt idx="63">
                  <c:v>0.28875516289944675</c:v>
                </c:pt>
                <c:pt idx="64">
                  <c:v>0.29496534109098627</c:v>
                </c:pt>
                <c:pt idx="65">
                  <c:v>0.30119125778003575</c:v>
                </c:pt>
                <c:pt idx="66">
                  <c:v>0.30743270195603617</c:v>
                </c:pt>
                <c:pt idx="67">
                  <c:v>0.31368946923305929</c:v>
                </c:pt>
                <c:pt idx="68">
                  <c:v>0.31996136152692162</c:v>
                </c:pt>
                <c:pt idx="69">
                  <c:v>0.32624818675343908</c:v>
                </c:pt>
                <c:pt idx="70">
                  <c:v>0.33254975854609919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94528"/>
        <c:axId val="177896448"/>
      </c:scatterChart>
      <c:valAx>
        <c:axId val="17789452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96448"/>
        <c:crosses val="autoZero"/>
        <c:crossBetween val="midCat"/>
      </c:valAx>
      <c:valAx>
        <c:axId val="177896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carbonation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89452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Mastersheet!$ER$458:$ER$528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6.9940099136448751E-7</c:v>
                </c:pt>
                <c:pt idx="13">
                  <c:v>1.3413507750955923E-4</c:v>
                </c:pt>
                <c:pt idx="14">
                  <c:v>1.3606675656979233E-3</c:v>
                </c:pt>
                <c:pt idx="15">
                  <c:v>5.470504321518738E-3</c:v>
                </c:pt>
                <c:pt idx="16">
                  <c:v>1.4290593971263825E-2</c:v>
                </c:pt>
                <c:pt idx="17">
                  <c:v>2.9294458934171735E-2</c:v>
                </c:pt>
                <c:pt idx="18">
                  <c:v>5.1552632473495952E-2</c:v>
                </c:pt>
                <c:pt idx="19">
                  <c:v>8.1794810303863069E-2</c:v>
                </c:pt>
                <c:pt idx="20">
                  <c:v>0.12048916543629046</c:v>
                </c:pt>
                <c:pt idx="21">
                  <c:v>0.16791109213965355</c:v>
                </c:pt>
                <c:pt idx="22">
                  <c:v>0.22419653194622172</c:v>
                </c:pt>
                <c:pt idx="23">
                  <c:v>0.28938162085238234</c:v>
                </c:pt>
                <c:pt idx="24">
                  <c:v>0.36343167047135266</c:v>
                </c:pt>
                <c:pt idx="25">
                  <c:v>0.44626222667020554</c:v>
                </c:pt>
                <c:pt idx="26">
                  <c:v>0.53775435600457588</c:v>
                </c:pt>
                <c:pt idx="27">
                  <c:v>0.63776575349839437</c:v>
                </c:pt>
                <c:pt idx="28">
                  <c:v>0.74613882608398152</c:v>
                </c:pt>
                <c:pt idx="29">
                  <c:v>0.86270658105978337</c:v>
                </c:pt>
                <c:pt idx="30">
                  <c:v>0.98729691486598337</c:v>
                </c:pt>
                <c:pt idx="31">
                  <c:v>1.1198173503804776</c:v>
                </c:pt>
                <c:pt idx="32">
                  <c:v>1.260106132405846</c:v>
                </c:pt>
                <c:pt idx="33">
                  <c:v>1.4080025929091466</c:v>
                </c:pt>
                <c:pt idx="34">
                  <c:v>1.5633483500683973</c:v>
                </c:pt>
                <c:pt idx="35">
                  <c:v>1.725988158490849</c:v>
                </c:pt>
                <c:pt idx="36">
                  <c:v>1.8957704979811991</c:v>
                </c:pt>
                <c:pt idx="37">
                  <c:v>2.0725479661580319</c:v>
                </c:pt>
                <c:pt idx="38">
                  <c:v>2.2561775239466315</c:v>
                </c:pt>
                <c:pt idx="39">
                  <c:v>2.4465206309169383</c:v>
                </c:pt>
                <c:pt idx="40">
                  <c:v>2.6434432984445344</c:v>
                </c:pt>
                <c:pt idx="41">
                  <c:v>2.8468160819348358</c:v>
                </c:pt>
                <c:pt idx="42">
                  <c:v>3.05651402827396</c:v>
                </c:pt>
                <c:pt idx="43">
                  <c:v>3.2724165908285214</c:v>
                </c:pt>
                <c:pt idx="44">
                  <c:v>3.4944075213960191</c:v>
                </c:pt>
                <c:pt idx="45">
                  <c:v>3.7223747462795496</c:v>
                </c:pt>
                <c:pt idx="46">
                  <c:v>3.9562102319543668</c:v>
                </c:pt>
                <c:pt idx="47">
                  <c:v>4.1958098444833736</c:v>
                </c:pt>
                <c:pt idx="48">
                  <c:v>4.4410732058307403</c:v>
                </c:pt>
                <c:pt idx="49">
                  <c:v>4.6919035494434391</c:v>
                </c:pt>
                <c:pt idx="50">
                  <c:v>4.9482075768705611</c:v>
                </c:pt>
                <c:pt idx="51">
                  <c:v>5.2096385802784821</c:v>
                </c:pt>
                <c:pt idx="52">
                  <c:v>5.4760976977907623</c:v>
                </c:pt>
                <c:pt idx="53">
                  <c:v>5.7474897360309489</c:v>
                </c:pt>
                <c:pt idx="54">
                  <c:v>6.023722998863926</c:v>
                </c:pt>
                <c:pt idx="55">
                  <c:v>6.3047091241395234</c:v>
                </c:pt>
                <c:pt idx="56">
                  <c:v>6.5903629283275453</c:v>
                </c:pt>
                <c:pt idx="57">
                  <c:v>6.8806022588547853</c:v>
                </c:pt>
                <c:pt idx="58">
                  <c:v>7.1753478539046203</c:v>
                </c:pt>
                <c:pt idx="59">
                  <c:v>7.4745232094013616</c:v>
                </c:pt>
                <c:pt idx="60">
                  <c:v>7.7780544528817952</c:v>
                </c:pt>
                <c:pt idx="61">
                  <c:v>8.0858702239434788</c:v>
                </c:pt>
                <c:pt idx="62">
                  <c:v>8.3979015609542742</c:v>
                </c:pt>
                <c:pt idx="63">
                  <c:v>8.7140817937105091</c:v>
                </c:pt>
                <c:pt idx="64">
                  <c:v>9.034346441734213</c:v>
                </c:pt>
                <c:pt idx="65">
                  <c:v>9.3586331179097009</c:v>
                </c:pt>
                <c:pt idx="66">
                  <c:v>9.6868814371687471</c:v>
                </c:pt>
                <c:pt idx="67">
                  <c:v>10.01903292994565</c:v>
                </c:pt>
                <c:pt idx="68">
                  <c:v>10.355030960135581</c:v>
                </c:pt>
                <c:pt idx="69">
                  <c:v>10.694820647302182</c:v>
                </c:pt>
                <c:pt idx="70">
                  <c:v>11.038348792892897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Mastersheet!$ER$26:$ER$96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5.3656572369323891E-7</c:v>
                </c:pt>
                <c:pt idx="13">
                  <c:v>1.1134254049841636E-4</c:v>
                </c:pt>
                <c:pt idx="14">
                  <c:v>1.1651705261821548E-3</c:v>
                </c:pt>
                <c:pt idx="15">
                  <c:v>4.7644268788270211E-3</c:v>
                </c:pt>
                <c:pt idx="16">
                  <c:v>1.2578529834860755E-2</c:v>
                </c:pt>
                <c:pt idx="17">
                  <c:v>2.5970243603811775E-2</c:v>
                </c:pt>
                <c:pt idx="18">
                  <c:v>4.5935797602638252E-2</c:v>
                </c:pt>
                <c:pt idx="19">
                  <c:v>7.3155188951112921E-2</c:v>
                </c:pt>
                <c:pt idx="20">
                  <c:v>0.10806286838336153</c:v>
                </c:pt>
                <c:pt idx="21">
                  <c:v>0.15091082297866196</c:v>
                </c:pt>
                <c:pt idx="22">
                  <c:v>0.20181829007514221</c:v>
                </c:pt>
                <c:pt idx="23">
                  <c:v>0.26080910530583212</c:v>
                </c:pt>
                <c:pt idx="24">
                  <c:v>0.32783920963146274</c:v>
                </c:pt>
                <c:pt idx="25">
                  <c:v>0.40281675255447236</c:v>
                </c:pt>
                <c:pt idx="26">
                  <c:v>0.48561675197154519</c:v>
                </c:pt>
                <c:pt idx="27">
                  <c:v>0.57609178624394652</c:v>
                </c:pt>
                <c:pt idx="28">
                  <c:v>0.67407979882601277</c:v>
                </c:pt>
                <c:pt idx="29">
                  <c:v>0.77940979786926878</c:v>
                </c:pt>
                <c:pt idx="30">
                  <c:v>0.89190601593894225</c:v>
                </c:pt>
                <c:pt idx="31">
                  <c:v>1.0113909386749202</c:v>
                </c:pt>
                <c:pt idx="32">
                  <c:v>1.1376874992718786</c:v>
                </c:pt>
                <c:pt idx="33">
                  <c:v>1.2706206554076782</c:v>
                </c:pt>
                <c:pt idx="34">
                  <c:v>1.4100185075387122</c:v>
                </c:pt>
                <c:pt idx="35">
                  <c:v>1.55571307577603</c:v>
                </c:pt>
                <c:pt idx="36">
                  <c:v>1.7075408222493966</c:v>
                </c:pt>
                <c:pt idx="37">
                  <c:v>1.8653429837126478</c:v>
                </c:pt>
                <c:pt idx="38">
                  <c:v>2.0289657628531952</c:v>
                </c:pt>
                <c:pt idx="39">
                  <c:v>2.1982604147200973</c:v>
                </c:pt>
                <c:pt idx="40">
                  <c:v>2.3730832557239334</c:v>
                </c:pt>
                <c:pt idx="41">
                  <c:v>2.5532956159619817</c:v>
                </c:pt>
                <c:pt idx="42">
                  <c:v>2.7387637505882276</c:v>
                </c:pt>
                <c:pt idx="43">
                  <c:v>2.9293587221486286</c:v>
                </c:pt>
                <c:pt idx="44">
                  <c:v>3.1249562629226824</c:v>
                </c:pt>
                <c:pt idx="45">
                  <c:v>3.3254366241225339</c:v>
                </c:pt>
                <c:pt idx="46">
                  <c:v>3.530684417129879</c:v>
                </c:pt>
                <c:pt idx="47">
                  <c:v>3.7405884506723948</c:v>
                </c:pt>
                <c:pt idx="48">
                  <c:v>3.9550415668614871</c:v>
                </c:pt>
                <c:pt idx="49">
                  <c:v>4.1739404782601799</c:v>
                </c:pt>
                <c:pt idx="50">
                  <c:v>4.3971856075718616</c:v>
                </c:pt>
                <c:pt idx="51">
                  <c:v>4.624680931095452</c:v>
                </c:pt>
                <c:pt idx="52">
                  <c:v>4.8563338267513458</c:v>
                </c:pt>
                <c:pt idx="53">
                  <c:v>5.0920549272201097</c:v>
                </c:pt>
                <c:pt idx="54">
                  <c:v>5.3317579785354425</c:v>
                </c:pt>
                <c:pt idx="55">
                  <c:v>5.5753597043209284</c:v>
                </c:pt>
                <c:pt idx="56">
                  <c:v>5.8227796757432593</c:v>
                </c:pt>
                <c:pt idx="57">
                  <c:v>6.073940187169133</c:v>
                </c:pt>
                <c:pt idx="58">
                  <c:v>6.3287661374478787</c:v>
                </c:pt>
                <c:pt idx="59">
                  <c:v>6.587184916694997</c:v>
                </c:pt>
                <c:pt idx="60">
                  <c:v>6.8491262984186392</c:v>
                </c:pt>
                <c:pt idx="61">
                  <c:v>7.1145223368074397</c:v>
                </c:pt>
                <c:pt idx="62">
                  <c:v>7.3833072689836419</c:v>
                </c:pt>
                <c:pt idx="63">
                  <c:v>7.6554174220164031</c:v>
                </c:pt>
                <c:pt idx="64">
                  <c:v>7.9307911244859381</c:v>
                </c:pt>
                <c:pt idx="65">
                  <c:v>8.209368622389249</c:v>
                </c:pt>
                <c:pt idx="66">
                  <c:v>8.4910919991795613</c:v>
                </c:pt>
                <c:pt idx="67">
                  <c:v>8.7759050997366259</c:v>
                </c:pt>
                <c:pt idx="68">
                  <c:v>9.063753458070007</c:v>
                </c:pt>
                <c:pt idx="69">
                  <c:v>9.3545842285644571</c:v>
                </c:pt>
                <c:pt idx="70">
                  <c:v>9.6483461205836338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58912"/>
        <c:axId val="177960832"/>
      </c:scatterChart>
      <c:valAx>
        <c:axId val="17795891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60832"/>
        <c:crosses val="autoZero"/>
        <c:crossBetween val="midCat"/>
      </c:valAx>
      <c:valAx>
        <c:axId val="1779608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of chloride corrosion damage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5891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Mastersheet!$EM$458:$EM$528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1.1736595479999999E-2</c:v>
                </c:pt>
                <c:pt idx="13">
                  <c:v>1.1746244133333332E-2</c:v>
                </c:pt>
                <c:pt idx="14">
                  <c:v>1.1755892786666666E-2</c:v>
                </c:pt>
                <c:pt idx="15">
                  <c:v>1.1765541439999999E-2</c:v>
                </c:pt>
                <c:pt idx="16">
                  <c:v>1.177519009333333E-2</c:v>
                </c:pt>
                <c:pt idx="17">
                  <c:v>1.1784838746666661E-2</c:v>
                </c:pt>
                <c:pt idx="18">
                  <c:v>1.1794487399999998E-2</c:v>
                </c:pt>
                <c:pt idx="19">
                  <c:v>1.1804136053333332E-2</c:v>
                </c:pt>
                <c:pt idx="20">
                  <c:v>1.1813784706666665E-2</c:v>
                </c:pt>
                <c:pt idx="21">
                  <c:v>1.1823433359999996E-2</c:v>
                </c:pt>
                <c:pt idx="22">
                  <c:v>1.1833082013333333E-2</c:v>
                </c:pt>
                <c:pt idx="23">
                  <c:v>1.1842730666666666E-2</c:v>
                </c:pt>
                <c:pt idx="24">
                  <c:v>1.185237932E-2</c:v>
                </c:pt>
                <c:pt idx="25">
                  <c:v>1.1862027973333331E-2</c:v>
                </c:pt>
                <c:pt idx="26">
                  <c:v>1.1871676626666662E-2</c:v>
                </c:pt>
                <c:pt idx="27">
                  <c:v>1.1881325279999999E-2</c:v>
                </c:pt>
                <c:pt idx="28">
                  <c:v>1.1890973933333332E-2</c:v>
                </c:pt>
                <c:pt idx="29">
                  <c:v>1.1900622586666666E-2</c:v>
                </c:pt>
                <c:pt idx="30">
                  <c:v>1.1910271240000003E-2</c:v>
                </c:pt>
                <c:pt idx="31">
                  <c:v>1.1920221413749998E-2</c:v>
                </c:pt>
                <c:pt idx="32">
                  <c:v>1.1930430033571427E-2</c:v>
                </c:pt>
                <c:pt idx="33">
                  <c:v>1.1940861856818185E-2</c:v>
                </c:pt>
                <c:pt idx="34">
                  <c:v>1.1951487770000001E-2</c:v>
                </c:pt>
                <c:pt idx="35">
                  <c:v>1.1962283511875E-2</c:v>
                </c:pt>
                <c:pt idx="36">
                  <c:v>1.1973228702999999E-2</c:v>
                </c:pt>
                <c:pt idx="37">
                  <c:v>1.1984306099230771E-2</c:v>
                </c:pt>
                <c:pt idx="38">
                  <c:v>1.1995501011111111E-2</c:v>
                </c:pt>
                <c:pt idx="39">
                  <c:v>1.2006800847678573E-2</c:v>
                </c:pt>
                <c:pt idx="40">
                  <c:v>1.2018194754655176E-2</c:v>
                </c:pt>
                <c:pt idx="41">
                  <c:v>1.2029673325000002E-2</c:v>
                </c:pt>
                <c:pt idx="42">
                  <c:v>1.2041228365483873E-2</c:v>
                </c:pt>
                <c:pt idx="43">
                  <c:v>1.2052852707031252E-2</c:v>
                </c:pt>
                <c:pt idx="44">
                  <c:v>1.2064540049545457E-2</c:v>
                </c:pt>
                <c:pt idx="45">
                  <c:v>1.2076284834117648E-2</c:v>
                </c:pt>
                <c:pt idx="46">
                  <c:v>1.2088082137142858E-2</c:v>
                </c:pt>
                <c:pt idx="47">
                  <c:v>1.2099927582083333E-2</c:v>
                </c:pt>
                <c:pt idx="48">
                  <c:v>1.2111817265540541E-2</c:v>
                </c:pt>
                <c:pt idx="49">
                  <c:v>1.2123747694999999E-2</c:v>
                </c:pt>
                <c:pt idx="50">
                  <c:v>1.2135715736153848E-2</c:v>
                </c:pt>
                <c:pt idx="51">
                  <c:v>1.214744719975E-2</c:v>
                </c:pt>
                <c:pt idx="52">
                  <c:v>1.2158959396341464E-2</c:v>
                </c:pt>
                <c:pt idx="53">
                  <c:v>1.2170267987857142E-2</c:v>
                </c:pt>
                <c:pt idx="54">
                  <c:v>1.2181387179302325E-2</c:v>
                </c:pt>
                <c:pt idx="55">
                  <c:v>1.2192329884318185E-2</c:v>
                </c:pt>
                <c:pt idx="56">
                  <c:v>1.2203107868666666E-2</c:v>
                </c:pt>
                <c:pt idx="57">
                  <c:v>1.2213731875E-2</c:v>
                </c:pt>
                <c:pt idx="58">
                  <c:v>1.2224211731702126E-2</c:v>
                </c:pt>
                <c:pt idx="59">
                  <c:v>1.2234556448124998E-2</c:v>
                </c:pt>
                <c:pt idx="60">
                  <c:v>1.2244774298163267E-2</c:v>
                </c:pt>
                <c:pt idx="61">
                  <c:v>1.2254872893800001E-2</c:v>
                </c:pt>
                <c:pt idx="62">
                  <c:v>1.2264859250000003E-2</c:v>
                </c:pt>
                <c:pt idx="63">
                  <c:v>1.2274739842115388E-2</c:v>
                </c:pt>
                <c:pt idx="64">
                  <c:v>1.2284520656792456E-2</c:v>
                </c:pt>
                <c:pt idx="65">
                  <c:v>1.2294207237222224E-2</c:v>
                </c:pt>
                <c:pt idx="66">
                  <c:v>1.230380472345455E-2</c:v>
                </c:pt>
                <c:pt idx="67">
                  <c:v>1.2313317888392858E-2</c:v>
                </c:pt>
                <c:pt idx="68">
                  <c:v>1.2322751169999998E-2</c:v>
                </c:pt>
                <c:pt idx="69">
                  <c:v>1.2332108700172414E-2</c:v>
                </c:pt>
                <c:pt idx="70">
                  <c:v>1.2341394330677966E-2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Mastersheet!$EM$26:$EM$96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1.15050278E-2</c:v>
                </c:pt>
                <c:pt idx="13">
                  <c:v>1.15050278E-2</c:v>
                </c:pt>
                <c:pt idx="14">
                  <c:v>1.15050278E-2</c:v>
                </c:pt>
                <c:pt idx="15">
                  <c:v>1.15050278E-2</c:v>
                </c:pt>
                <c:pt idx="16">
                  <c:v>1.15050278E-2</c:v>
                </c:pt>
                <c:pt idx="17">
                  <c:v>1.15050278E-2</c:v>
                </c:pt>
                <c:pt idx="18">
                  <c:v>1.1505027799999996E-2</c:v>
                </c:pt>
                <c:pt idx="19">
                  <c:v>1.1505027799999996E-2</c:v>
                </c:pt>
                <c:pt idx="20">
                  <c:v>1.1505027799999996E-2</c:v>
                </c:pt>
                <c:pt idx="21">
                  <c:v>1.1505027799999996E-2</c:v>
                </c:pt>
                <c:pt idx="22">
                  <c:v>1.1505027799999994E-2</c:v>
                </c:pt>
                <c:pt idx="23">
                  <c:v>1.1505027799999994E-2</c:v>
                </c:pt>
                <c:pt idx="24">
                  <c:v>1.1505027799999994E-2</c:v>
                </c:pt>
                <c:pt idx="25">
                  <c:v>1.1505027799999994E-2</c:v>
                </c:pt>
                <c:pt idx="26">
                  <c:v>1.1505027799999994E-2</c:v>
                </c:pt>
                <c:pt idx="27">
                  <c:v>1.1505027799999994E-2</c:v>
                </c:pt>
                <c:pt idx="28">
                  <c:v>1.1505027799999994E-2</c:v>
                </c:pt>
                <c:pt idx="29">
                  <c:v>1.1505027799999994E-2</c:v>
                </c:pt>
                <c:pt idx="30">
                  <c:v>1.1505027799999994E-2</c:v>
                </c:pt>
                <c:pt idx="31">
                  <c:v>1.1505027799999994E-2</c:v>
                </c:pt>
                <c:pt idx="32">
                  <c:v>1.1505027799999994E-2</c:v>
                </c:pt>
                <c:pt idx="33">
                  <c:v>1.1505027799999994E-2</c:v>
                </c:pt>
                <c:pt idx="34">
                  <c:v>1.1505027799999994E-2</c:v>
                </c:pt>
                <c:pt idx="35">
                  <c:v>1.1505027799999994E-2</c:v>
                </c:pt>
                <c:pt idx="36">
                  <c:v>1.1505027799999996E-2</c:v>
                </c:pt>
                <c:pt idx="37">
                  <c:v>1.1505027799999996E-2</c:v>
                </c:pt>
                <c:pt idx="38">
                  <c:v>1.15050278E-2</c:v>
                </c:pt>
                <c:pt idx="39">
                  <c:v>1.15050278E-2</c:v>
                </c:pt>
                <c:pt idx="40">
                  <c:v>1.1505027800000001E-2</c:v>
                </c:pt>
                <c:pt idx="41">
                  <c:v>1.1505027800000001E-2</c:v>
                </c:pt>
                <c:pt idx="42">
                  <c:v>1.1505027800000005E-2</c:v>
                </c:pt>
                <c:pt idx="43">
                  <c:v>1.1505027800000005E-2</c:v>
                </c:pt>
                <c:pt idx="44">
                  <c:v>1.1505027800000005E-2</c:v>
                </c:pt>
                <c:pt idx="45">
                  <c:v>1.1505027800000006E-2</c:v>
                </c:pt>
                <c:pt idx="46">
                  <c:v>1.1505027800000006E-2</c:v>
                </c:pt>
                <c:pt idx="47">
                  <c:v>1.1505027800000006E-2</c:v>
                </c:pt>
                <c:pt idx="48">
                  <c:v>1.1505027800000006E-2</c:v>
                </c:pt>
                <c:pt idx="49">
                  <c:v>1.1505027800000008E-2</c:v>
                </c:pt>
                <c:pt idx="50">
                  <c:v>1.1505027800000008E-2</c:v>
                </c:pt>
                <c:pt idx="51">
                  <c:v>1.1505027800000008E-2</c:v>
                </c:pt>
                <c:pt idx="52">
                  <c:v>1.1505027800000008E-2</c:v>
                </c:pt>
                <c:pt idx="53">
                  <c:v>1.1505027800000012E-2</c:v>
                </c:pt>
                <c:pt idx="54">
                  <c:v>1.1505027800000012E-2</c:v>
                </c:pt>
                <c:pt idx="55">
                  <c:v>1.1505027800000012E-2</c:v>
                </c:pt>
                <c:pt idx="56">
                  <c:v>1.1505027800000012E-2</c:v>
                </c:pt>
                <c:pt idx="57">
                  <c:v>1.1505027800000012E-2</c:v>
                </c:pt>
                <c:pt idx="58">
                  <c:v>1.1505027800000012E-2</c:v>
                </c:pt>
                <c:pt idx="59">
                  <c:v>1.1505027800000012E-2</c:v>
                </c:pt>
                <c:pt idx="60">
                  <c:v>1.1505027800000012E-2</c:v>
                </c:pt>
                <c:pt idx="61">
                  <c:v>1.1505027800000012E-2</c:v>
                </c:pt>
                <c:pt idx="62">
                  <c:v>1.1505027800000012E-2</c:v>
                </c:pt>
                <c:pt idx="63">
                  <c:v>1.1505027800000013E-2</c:v>
                </c:pt>
                <c:pt idx="64">
                  <c:v>1.1505027800000013E-2</c:v>
                </c:pt>
                <c:pt idx="65">
                  <c:v>1.1505027800000013E-2</c:v>
                </c:pt>
                <c:pt idx="66">
                  <c:v>1.1505027800000013E-2</c:v>
                </c:pt>
                <c:pt idx="67">
                  <c:v>1.1505027800000013E-2</c:v>
                </c:pt>
                <c:pt idx="68">
                  <c:v>1.1505027800000013E-2</c:v>
                </c:pt>
                <c:pt idx="69">
                  <c:v>1.1505027800000013E-2</c:v>
                </c:pt>
                <c:pt idx="70">
                  <c:v>1.1505027800000013E-2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73888"/>
        <c:axId val="178344704"/>
      </c:scatterChart>
      <c:valAx>
        <c:axId val="17797388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344704"/>
        <c:crosses val="autoZero"/>
        <c:crossBetween val="midCat"/>
      </c:valAx>
      <c:valAx>
        <c:axId val="1783447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 </a:t>
                </a:r>
                <a:r>
                  <a:rPr lang="en-US"/>
                  <a:t>carbonation 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97388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Mastersheet!$AS$458:$AS$528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Mastersheet!$ES$458:$ES$528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0.16433956779999997</c:v>
                </c:pt>
                <c:pt idx="13">
                  <c:v>0.16447467133333332</c:v>
                </c:pt>
                <c:pt idx="14">
                  <c:v>0.16460977486666667</c:v>
                </c:pt>
                <c:pt idx="15">
                  <c:v>0.16474487839999999</c:v>
                </c:pt>
                <c:pt idx="16">
                  <c:v>0.16487998193333331</c:v>
                </c:pt>
                <c:pt idx="17">
                  <c:v>0.16501508546666663</c:v>
                </c:pt>
                <c:pt idx="18">
                  <c:v>0.16515018899999998</c:v>
                </c:pt>
                <c:pt idx="19">
                  <c:v>0.16528529253333332</c:v>
                </c:pt>
                <c:pt idx="20">
                  <c:v>0.16542039606666664</c:v>
                </c:pt>
                <c:pt idx="21">
                  <c:v>0.16555549959999996</c:v>
                </c:pt>
                <c:pt idx="22">
                  <c:v>0.16569060313333334</c:v>
                </c:pt>
                <c:pt idx="23">
                  <c:v>0.16582570666666668</c:v>
                </c:pt>
                <c:pt idx="24">
                  <c:v>0.1659608102</c:v>
                </c:pt>
                <c:pt idx="25">
                  <c:v>0.16609591373333329</c:v>
                </c:pt>
                <c:pt idx="26">
                  <c:v>0.16623101726666664</c:v>
                </c:pt>
                <c:pt idx="27">
                  <c:v>0.16636612079999999</c:v>
                </c:pt>
                <c:pt idx="28">
                  <c:v>0.16650122433333331</c:v>
                </c:pt>
                <c:pt idx="29">
                  <c:v>0.16663632786666666</c:v>
                </c:pt>
                <c:pt idx="30">
                  <c:v>0.16677143140000003</c:v>
                </c:pt>
                <c:pt idx="31">
                  <c:v>0.16691075691874999</c:v>
                </c:pt>
                <c:pt idx="32">
                  <c:v>0.16705370128214286</c:v>
                </c:pt>
                <c:pt idx="33">
                  <c:v>0.16719977101136366</c:v>
                </c:pt>
                <c:pt idx="34">
                  <c:v>0.16734855845000002</c:v>
                </c:pt>
                <c:pt idx="35">
                  <c:v>0.16749972388437498</c:v>
                </c:pt>
                <c:pt idx="36">
                  <c:v>0.167652981955</c:v>
                </c:pt>
                <c:pt idx="37">
                  <c:v>0.16780809120384621</c:v>
                </c:pt>
                <c:pt idx="38">
                  <c:v>0.16796484594444447</c:v>
                </c:pt>
                <c:pt idx="39">
                  <c:v>0.16812306987410719</c:v>
                </c:pt>
                <c:pt idx="40">
                  <c:v>0.16828261100775865</c:v>
                </c:pt>
                <c:pt idx="41">
                  <c:v>0.16844333762500002</c:v>
                </c:pt>
                <c:pt idx="42">
                  <c:v>0.16860513500161295</c:v>
                </c:pt>
                <c:pt idx="43">
                  <c:v>0.1687679027539063</c:v>
                </c:pt>
                <c:pt idx="44">
                  <c:v>0.16893155266590912</c:v>
                </c:pt>
                <c:pt idx="45">
                  <c:v>0.16909600690000001</c:v>
                </c:pt>
                <c:pt idx="46">
                  <c:v>0.16926119651428573</c:v>
                </c:pt>
                <c:pt idx="47">
                  <c:v>0.16942706022708334</c:v>
                </c:pt>
                <c:pt idx="48">
                  <c:v>0.16959354338175678</c:v>
                </c:pt>
                <c:pt idx="49">
                  <c:v>0.16976059707499999</c:v>
                </c:pt>
                <c:pt idx="50">
                  <c:v>0.16992817741923077</c:v>
                </c:pt>
                <c:pt idx="51">
                  <c:v>0.17009244512875002</c:v>
                </c:pt>
                <c:pt idx="52">
                  <c:v>0.17025364259146344</c:v>
                </c:pt>
                <c:pt idx="53">
                  <c:v>0.17041198911071431</c:v>
                </c:pt>
                <c:pt idx="54">
                  <c:v>0.17056768358953489</c:v>
                </c:pt>
                <c:pt idx="55">
                  <c:v>0.17072090684886368</c:v>
                </c:pt>
                <c:pt idx="56">
                  <c:v>0.17087182363666667</c:v>
                </c:pt>
                <c:pt idx="57">
                  <c:v>0.17102058437500001</c:v>
                </c:pt>
                <c:pt idx="58">
                  <c:v>0.17116732668404253</c:v>
                </c:pt>
                <c:pt idx="59">
                  <c:v>0.17131217671562501</c:v>
                </c:pt>
                <c:pt idx="60">
                  <c:v>0.17145525032346939</c:v>
                </c:pt>
                <c:pt idx="61">
                  <c:v>0.17159665409300001</c:v>
                </c:pt>
                <c:pt idx="62">
                  <c:v>0.17173648625000001</c:v>
                </c:pt>
                <c:pt idx="63">
                  <c:v>0.17187483746442311</c:v>
                </c:pt>
                <c:pt idx="64">
                  <c:v>0.17201179156320759</c:v>
                </c:pt>
                <c:pt idx="65">
                  <c:v>0.17214742616388892</c:v>
                </c:pt>
                <c:pt idx="66">
                  <c:v>0.17228181323909098</c:v>
                </c:pt>
                <c:pt idx="67">
                  <c:v>0.17241501962053574</c:v>
                </c:pt>
                <c:pt idx="68">
                  <c:v>0.17254710745000001</c:v>
                </c:pt>
                <c:pt idx="69">
                  <c:v>0.17267813458362069</c:v>
                </c:pt>
                <c:pt idx="70">
                  <c:v>0.17280815495508475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Mastersheet!$AS$26:$AS$96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Mastersheet!$ES$26:$ES$96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0.16109708299999997</c:v>
                </c:pt>
                <c:pt idx="13">
                  <c:v>0.16109708299999997</c:v>
                </c:pt>
                <c:pt idx="14">
                  <c:v>0.16109708299999997</c:v>
                </c:pt>
                <c:pt idx="15">
                  <c:v>0.16109708299999997</c:v>
                </c:pt>
                <c:pt idx="16">
                  <c:v>0.16109708299999997</c:v>
                </c:pt>
                <c:pt idx="17">
                  <c:v>0.16109708299999997</c:v>
                </c:pt>
                <c:pt idx="18">
                  <c:v>0.16109708299999995</c:v>
                </c:pt>
                <c:pt idx="19">
                  <c:v>0.16109708299999995</c:v>
                </c:pt>
                <c:pt idx="20">
                  <c:v>0.16109708299999995</c:v>
                </c:pt>
                <c:pt idx="21">
                  <c:v>0.16109708299999995</c:v>
                </c:pt>
                <c:pt idx="22">
                  <c:v>0.16109708299999992</c:v>
                </c:pt>
                <c:pt idx="23">
                  <c:v>0.16109708299999992</c:v>
                </c:pt>
                <c:pt idx="24">
                  <c:v>0.16109708299999992</c:v>
                </c:pt>
                <c:pt idx="25">
                  <c:v>0.16109708299999992</c:v>
                </c:pt>
                <c:pt idx="26">
                  <c:v>0.16109708299999992</c:v>
                </c:pt>
                <c:pt idx="27">
                  <c:v>0.16109708299999992</c:v>
                </c:pt>
                <c:pt idx="28">
                  <c:v>0.16109708299999992</c:v>
                </c:pt>
                <c:pt idx="29">
                  <c:v>0.16109708299999992</c:v>
                </c:pt>
                <c:pt idx="30">
                  <c:v>0.16109708299999992</c:v>
                </c:pt>
                <c:pt idx="31">
                  <c:v>0.16109708299999992</c:v>
                </c:pt>
                <c:pt idx="32">
                  <c:v>0.16109708299999992</c:v>
                </c:pt>
                <c:pt idx="33">
                  <c:v>0.16109708299999992</c:v>
                </c:pt>
                <c:pt idx="34">
                  <c:v>0.16109708299999992</c:v>
                </c:pt>
                <c:pt idx="35">
                  <c:v>0.16109708299999992</c:v>
                </c:pt>
                <c:pt idx="36">
                  <c:v>0.16109708299999995</c:v>
                </c:pt>
                <c:pt idx="37">
                  <c:v>0.16109708299999995</c:v>
                </c:pt>
                <c:pt idx="38">
                  <c:v>0.16109708299999997</c:v>
                </c:pt>
                <c:pt idx="39">
                  <c:v>0.16109708299999997</c:v>
                </c:pt>
                <c:pt idx="40">
                  <c:v>0.161097083</c:v>
                </c:pt>
                <c:pt idx="41">
                  <c:v>0.161097083</c:v>
                </c:pt>
                <c:pt idx="42">
                  <c:v>0.16109708300000006</c:v>
                </c:pt>
                <c:pt idx="43">
                  <c:v>0.16109708300000006</c:v>
                </c:pt>
                <c:pt idx="44">
                  <c:v>0.16109708300000006</c:v>
                </c:pt>
                <c:pt idx="45">
                  <c:v>0.16109708300000011</c:v>
                </c:pt>
                <c:pt idx="46">
                  <c:v>0.16109708300000011</c:v>
                </c:pt>
                <c:pt idx="47">
                  <c:v>0.16109708300000011</c:v>
                </c:pt>
                <c:pt idx="48">
                  <c:v>0.16109708300000011</c:v>
                </c:pt>
                <c:pt idx="49">
                  <c:v>0.16109708300000011</c:v>
                </c:pt>
                <c:pt idx="50">
                  <c:v>0.16109708300000011</c:v>
                </c:pt>
                <c:pt idx="51">
                  <c:v>0.16109708300000011</c:v>
                </c:pt>
                <c:pt idx="52">
                  <c:v>0.16109708300000011</c:v>
                </c:pt>
                <c:pt idx="53">
                  <c:v>0.16109708300000017</c:v>
                </c:pt>
                <c:pt idx="54">
                  <c:v>0.16109708300000017</c:v>
                </c:pt>
                <c:pt idx="55">
                  <c:v>0.16109708300000017</c:v>
                </c:pt>
                <c:pt idx="56">
                  <c:v>0.16109708300000017</c:v>
                </c:pt>
                <c:pt idx="57">
                  <c:v>0.16109708300000017</c:v>
                </c:pt>
                <c:pt idx="58">
                  <c:v>0.16109708300000017</c:v>
                </c:pt>
                <c:pt idx="59">
                  <c:v>0.16109708300000017</c:v>
                </c:pt>
                <c:pt idx="60">
                  <c:v>0.16109708300000017</c:v>
                </c:pt>
                <c:pt idx="61">
                  <c:v>0.16109708300000017</c:v>
                </c:pt>
                <c:pt idx="62">
                  <c:v>0.16109708300000017</c:v>
                </c:pt>
                <c:pt idx="63">
                  <c:v>0.1610970830000002</c:v>
                </c:pt>
                <c:pt idx="64">
                  <c:v>0.1610970830000002</c:v>
                </c:pt>
                <c:pt idx="65">
                  <c:v>0.1610970830000002</c:v>
                </c:pt>
                <c:pt idx="66">
                  <c:v>0.1610970830000002</c:v>
                </c:pt>
                <c:pt idx="67">
                  <c:v>0.1610970830000002</c:v>
                </c:pt>
                <c:pt idx="68">
                  <c:v>0.1610970830000002</c:v>
                </c:pt>
                <c:pt idx="69">
                  <c:v>0.1610970830000002</c:v>
                </c:pt>
                <c:pt idx="70">
                  <c:v>0.1610970830000002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382336"/>
        <c:axId val="178384256"/>
      </c:scatterChart>
      <c:valAx>
        <c:axId val="178382336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384256"/>
        <c:crosses val="autoZero"/>
        <c:crossBetween val="midCat"/>
      </c:valAx>
      <c:valAx>
        <c:axId val="1783842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Rebar loss</a:t>
                </a:r>
                <a:r>
                  <a:rPr lang="en-US" baseline="0"/>
                  <a:t> due tochloride </a:t>
                </a:r>
                <a:r>
                  <a:rPr lang="en-US"/>
                  <a:t>corrosion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382336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78.xml"/><Relationship Id="rId18" Type="http://schemas.openxmlformats.org/officeDocument/2006/relationships/chart" Target="../charts/chart83.xml"/><Relationship Id="rId26" Type="http://schemas.openxmlformats.org/officeDocument/2006/relationships/chart" Target="../charts/chart91.xml"/><Relationship Id="rId39" Type="http://schemas.openxmlformats.org/officeDocument/2006/relationships/chart" Target="../charts/chart103.xml"/><Relationship Id="rId21" Type="http://schemas.openxmlformats.org/officeDocument/2006/relationships/chart" Target="../charts/chart86.xml"/><Relationship Id="rId34" Type="http://schemas.openxmlformats.org/officeDocument/2006/relationships/chart" Target="../charts/chart98.xml"/><Relationship Id="rId42" Type="http://schemas.openxmlformats.org/officeDocument/2006/relationships/chart" Target="../charts/chart106.xml"/><Relationship Id="rId47" Type="http://schemas.openxmlformats.org/officeDocument/2006/relationships/chart" Target="../charts/chart111.xml"/><Relationship Id="rId50" Type="http://schemas.openxmlformats.org/officeDocument/2006/relationships/chart" Target="../charts/chart114.xml"/><Relationship Id="rId55" Type="http://schemas.openxmlformats.org/officeDocument/2006/relationships/chart" Target="../charts/chart119.xml"/><Relationship Id="rId63" Type="http://schemas.openxmlformats.org/officeDocument/2006/relationships/chart" Target="../charts/chart127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20" Type="http://schemas.openxmlformats.org/officeDocument/2006/relationships/chart" Target="../charts/chart85.xml"/><Relationship Id="rId29" Type="http://schemas.openxmlformats.org/officeDocument/2006/relationships/chart" Target="../charts/chart93.xml"/><Relationship Id="rId41" Type="http://schemas.openxmlformats.org/officeDocument/2006/relationships/chart" Target="../charts/chart105.xml"/><Relationship Id="rId54" Type="http://schemas.openxmlformats.org/officeDocument/2006/relationships/chart" Target="../charts/chart118.xml"/><Relationship Id="rId62" Type="http://schemas.openxmlformats.org/officeDocument/2006/relationships/chart" Target="../charts/chart126.xml"/><Relationship Id="rId1" Type="http://schemas.openxmlformats.org/officeDocument/2006/relationships/image" Target="../media/image1.emf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24" Type="http://schemas.openxmlformats.org/officeDocument/2006/relationships/chart" Target="../charts/chart89.xml"/><Relationship Id="rId32" Type="http://schemas.openxmlformats.org/officeDocument/2006/relationships/chart" Target="../charts/chart96.xml"/><Relationship Id="rId37" Type="http://schemas.openxmlformats.org/officeDocument/2006/relationships/chart" Target="../charts/chart101.xml"/><Relationship Id="rId40" Type="http://schemas.openxmlformats.org/officeDocument/2006/relationships/chart" Target="../charts/chart104.xml"/><Relationship Id="rId45" Type="http://schemas.openxmlformats.org/officeDocument/2006/relationships/chart" Target="../charts/chart109.xml"/><Relationship Id="rId53" Type="http://schemas.openxmlformats.org/officeDocument/2006/relationships/chart" Target="../charts/chart117.xml"/><Relationship Id="rId58" Type="http://schemas.openxmlformats.org/officeDocument/2006/relationships/chart" Target="../charts/chart122.xml"/><Relationship Id="rId66" Type="http://schemas.openxmlformats.org/officeDocument/2006/relationships/chart" Target="../charts/chart130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23" Type="http://schemas.openxmlformats.org/officeDocument/2006/relationships/chart" Target="../charts/chart88.xml"/><Relationship Id="rId28" Type="http://schemas.openxmlformats.org/officeDocument/2006/relationships/chart" Target="../charts/chart92.xml"/><Relationship Id="rId36" Type="http://schemas.openxmlformats.org/officeDocument/2006/relationships/chart" Target="../charts/chart100.xml"/><Relationship Id="rId49" Type="http://schemas.openxmlformats.org/officeDocument/2006/relationships/chart" Target="../charts/chart113.xml"/><Relationship Id="rId57" Type="http://schemas.openxmlformats.org/officeDocument/2006/relationships/chart" Target="../charts/chart121.xml"/><Relationship Id="rId61" Type="http://schemas.openxmlformats.org/officeDocument/2006/relationships/chart" Target="../charts/chart125.xml"/><Relationship Id="rId10" Type="http://schemas.openxmlformats.org/officeDocument/2006/relationships/chart" Target="../charts/chart75.xml"/><Relationship Id="rId19" Type="http://schemas.openxmlformats.org/officeDocument/2006/relationships/chart" Target="../charts/chart84.xml"/><Relationship Id="rId31" Type="http://schemas.openxmlformats.org/officeDocument/2006/relationships/chart" Target="../charts/chart95.xml"/><Relationship Id="rId44" Type="http://schemas.openxmlformats.org/officeDocument/2006/relationships/chart" Target="../charts/chart108.xml"/><Relationship Id="rId52" Type="http://schemas.openxmlformats.org/officeDocument/2006/relationships/chart" Target="../charts/chart116.xml"/><Relationship Id="rId60" Type="http://schemas.openxmlformats.org/officeDocument/2006/relationships/chart" Target="../charts/chart124.xml"/><Relationship Id="rId65" Type="http://schemas.openxmlformats.org/officeDocument/2006/relationships/chart" Target="../charts/chart129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Relationship Id="rId22" Type="http://schemas.openxmlformats.org/officeDocument/2006/relationships/chart" Target="../charts/chart87.xml"/><Relationship Id="rId27" Type="http://schemas.openxmlformats.org/officeDocument/2006/relationships/image" Target="../media/image2.emf"/><Relationship Id="rId30" Type="http://schemas.openxmlformats.org/officeDocument/2006/relationships/chart" Target="../charts/chart94.xml"/><Relationship Id="rId35" Type="http://schemas.openxmlformats.org/officeDocument/2006/relationships/chart" Target="../charts/chart99.xml"/><Relationship Id="rId43" Type="http://schemas.openxmlformats.org/officeDocument/2006/relationships/chart" Target="../charts/chart107.xml"/><Relationship Id="rId48" Type="http://schemas.openxmlformats.org/officeDocument/2006/relationships/chart" Target="../charts/chart112.xml"/><Relationship Id="rId56" Type="http://schemas.openxmlformats.org/officeDocument/2006/relationships/chart" Target="../charts/chart120.xml"/><Relationship Id="rId64" Type="http://schemas.openxmlformats.org/officeDocument/2006/relationships/chart" Target="../charts/chart128.xml"/><Relationship Id="rId8" Type="http://schemas.openxmlformats.org/officeDocument/2006/relationships/chart" Target="../charts/chart73.xml"/><Relationship Id="rId51" Type="http://schemas.openxmlformats.org/officeDocument/2006/relationships/chart" Target="../charts/chart115.xml"/><Relationship Id="rId3" Type="http://schemas.openxmlformats.org/officeDocument/2006/relationships/chart" Target="../charts/chart68.xml"/><Relationship Id="rId12" Type="http://schemas.openxmlformats.org/officeDocument/2006/relationships/chart" Target="../charts/chart77.xml"/><Relationship Id="rId17" Type="http://schemas.openxmlformats.org/officeDocument/2006/relationships/chart" Target="../charts/chart82.xml"/><Relationship Id="rId25" Type="http://schemas.openxmlformats.org/officeDocument/2006/relationships/chart" Target="../charts/chart90.xml"/><Relationship Id="rId33" Type="http://schemas.openxmlformats.org/officeDocument/2006/relationships/chart" Target="../charts/chart97.xml"/><Relationship Id="rId38" Type="http://schemas.openxmlformats.org/officeDocument/2006/relationships/chart" Target="../charts/chart102.xml"/><Relationship Id="rId46" Type="http://schemas.openxmlformats.org/officeDocument/2006/relationships/chart" Target="../charts/chart110.xml"/><Relationship Id="rId59" Type="http://schemas.openxmlformats.org/officeDocument/2006/relationships/chart" Target="../charts/chart1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65</xdr:col>
      <xdr:colOff>428625</xdr:colOff>
      <xdr:row>17</xdr:row>
      <xdr:rowOff>219075</xdr:rowOff>
    </xdr:from>
    <xdr:ext cx="1795876" cy="264560"/>
    <xdr:sp macro="" textlink="">
      <xdr:nvSpPr>
        <xdr:cNvPr id="3" name="TextBox 2"/>
        <xdr:cNvSpPr txBox="1"/>
      </xdr:nvSpPr>
      <xdr:spPr>
        <a:xfrm>
          <a:off x="28384500" y="3981450"/>
          <a:ext cx="1795876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1</a:t>
          </a:r>
          <a:r>
            <a:rPr lang="en-AU" sz="1100" baseline="0">
              <a:solidFill>
                <a:srgbClr val="FF0000"/>
              </a:solidFill>
            </a:rPr>
            <a:t> ppm = 0.0019x10</a:t>
          </a:r>
          <a:r>
            <a:rPr lang="en-AU" sz="1100" baseline="30000">
              <a:solidFill>
                <a:srgbClr val="FF0000"/>
              </a:solidFill>
            </a:rPr>
            <a:t>-3</a:t>
          </a:r>
          <a:r>
            <a:rPr lang="en-AU" sz="1100" baseline="0">
              <a:solidFill>
                <a:srgbClr val="FF0000"/>
              </a:solidFill>
            </a:rPr>
            <a:t> kg/m</a:t>
          </a:r>
          <a:r>
            <a:rPr lang="en-AU" sz="1100" baseline="300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>
    <xdr:from>
      <xdr:col>66</xdr:col>
      <xdr:colOff>716963</xdr:colOff>
      <xdr:row>19</xdr:row>
      <xdr:rowOff>26435</xdr:rowOff>
    </xdr:from>
    <xdr:to>
      <xdr:col>66</xdr:col>
      <xdr:colOff>723900</xdr:colOff>
      <xdr:row>22</xdr:row>
      <xdr:rowOff>66675</xdr:rowOff>
    </xdr:to>
    <xdr:cxnSp macro="">
      <xdr:nvCxnSpPr>
        <xdr:cNvPr id="4" name="Straight Arrow Connector 3"/>
        <xdr:cNvCxnSpPr>
          <a:stCxn id="3" idx="2"/>
        </xdr:cNvCxnSpPr>
      </xdr:nvCxnSpPr>
      <xdr:spPr>
        <a:xfrm>
          <a:off x="29282438" y="4255535"/>
          <a:ext cx="6937" cy="6879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115</xdr:col>
      <xdr:colOff>0</xdr:colOff>
      <xdr:row>161</xdr:row>
      <xdr:rowOff>0</xdr:rowOff>
    </xdr:from>
    <xdr:to>
      <xdr:col>116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74</xdr:col>
      <xdr:colOff>183696</xdr:colOff>
      <xdr:row>19</xdr:row>
      <xdr:rowOff>40822</xdr:rowOff>
    </xdr:from>
    <xdr:ext cx="2665217" cy="264560"/>
    <xdr:sp macro="" textlink="">
      <xdr:nvSpPr>
        <xdr:cNvPr id="8" name="TextBox 7"/>
        <xdr:cNvSpPr txBox="1"/>
      </xdr:nvSpPr>
      <xdr:spPr>
        <a:xfrm>
          <a:off x="33949821" y="4269922"/>
          <a:ext cx="2665217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K=0.025</a:t>
          </a:r>
          <a:r>
            <a:rPr lang="en-AU" sz="1100" baseline="0">
              <a:solidFill>
                <a:srgbClr val="FF0000"/>
              </a:solidFill>
            </a:rPr>
            <a:t> for T&lt;20°C and K=0.073 for T=20°C</a:t>
          </a:r>
          <a:endParaRPr lang="en-AU" sz="1100" baseline="30000">
            <a:solidFill>
              <a:srgbClr val="FF0000"/>
            </a:solidFill>
          </a:endParaRPr>
        </a:p>
      </xdr:txBody>
    </xdr:sp>
    <xdr:clientData/>
  </xdr:oneCellAnchor>
  <xdr:twoCellAnchor>
    <xdr:from>
      <xdr:col>75</xdr:col>
      <xdr:colOff>681036</xdr:colOff>
      <xdr:row>20</xdr:row>
      <xdr:rowOff>78248</xdr:rowOff>
    </xdr:from>
    <xdr:to>
      <xdr:col>75</xdr:col>
      <xdr:colOff>681404</xdr:colOff>
      <xdr:row>22</xdr:row>
      <xdr:rowOff>43961</xdr:rowOff>
    </xdr:to>
    <xdr:cxnSp macro="">
      <xdr:nvCxnSpPr>
        <xdr:cNvPr id="9" name="Straight Arrow Connector 8"/>
        <xdr:cNvCxnSpPr>
          <a:stCxn id="8" idx="2"/>
        </xdr:cNvCxnSpPr>
      </xdr:nvCxnSpPr>
      <xdr:spPr>
        <a:xfrm>
          <a:off x="35285361" y="4535948"/>
          <a:ext cx="368" cy="3848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0</xdr:colOff>
      <xdr:row>97</xdr:row>
      <xdr:rowOff>0</xdr:rowOff>
    </xdr:from>
    <xdr:to>
      <xdr:col>114</xdr:col>
      <xdr:colOff>319208</xdr:colOff>
      <xdr:row>112</xdr:row>
      <xdr:rowOff>114381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115</xdr:col>
      <xdr:colOff>-1</xdr:colOff>
      <xdr:row>97</xdr:row>
      <xdr:rowOff>0</xdr:rowOff>
    </xdr:from>
    <xdr:to>
      <xdr:col>123</xdr:col>
      <xdr:colOff>214433</xdr:colOff>
      <xdr:row>112</xdr:row>
      <xdr:rowOff>114381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78</xdr:col>
      <xdr:colOff>0</xdr:colOff>
      <xdr:row>97</xdr:row>
      <xdr:rowOff>0</xdr:rowOff>
    </xdr:from>
    <xdr:to>
      <xdr:col>83</xdr:col>
      <xdr:colOff>433508</xdr:colOff>
      <xdr:row>112</xdr:row>
      <xdr:rowOff>7286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84</xdr:col>
      <xdr:colOff>0</xdr:colOff>
      <xdr:row>97</xdr:row>
      <xdr:rowOff>0</xdr:rowOff>
    </xdr:from>
    <xdr:to>
      <xdr:col>91</xdr:col>
      <xdr:colOff>319208</xdr:colOff>
      <xdr:row>112</xdr:row>
      <xdr:rowOff>7286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78</xdr:col>
      <xdr:colOff>0</xdr:colOff>
      <xdr:row>169</xdr:row>
      <xdr:rowOff>0</xdr:rowOff>
    </xdr:from>
    <xdr:to>
      <xdr:col>83</xdr:col>
      <xdr:colOff>433508</xdr:colOff>
      <xdr:row>184</xdr:row>
      <xdr:rowOff>40903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169</xdr:row>
      <xdr:rowOff>0</xdr:rowOff>
    </xdr:from>
    <xdr:to>
      <xdr:col>91</xdr:col>
      <xdr:colOff>319208</xdr:colOff>
      <xdr:row>184</xdr:row>
      <xdr:rowOff>40903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78</xdr:col>
      <xdr:colOff>0</xdr:colOff>
      <xdr:row>241</xdr:row>
      <xdr:rowOff>0</xdr:rowOff>
    </xdr:from>
    <xdr:to>
      <xdr:col>83</xdr:col>
      <xdr:colOff>433508</xdr:colOff>
      <xdr:row>256</xdr:row>
      <xdr:rowOff>40903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0</xdr:colOff>
      <xdr:row>241</xdr:row>
      <xdr:rowOff>0</xdr:rowOff>
    </xdr:from>
    <xdr:to>
      <xdr:col>91</xdr:col>
      <xdr:colOff>319208</xdr:colOff>
      <xdr:row>256</xdr:row>
      <xdr:rowOff>40903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84</xdr:col>
      <xdr:colOff>0</xdr:colOff>
      <xdr:row>313</xdr:row>
      <xdr:rowOff>0</xdr:rowOff>
    </xdr:from>
    <xdr:to>
      <xdr:col>91</xdr:col>
      <xdr:colOff>319208</xdr:colOff>
      <xdr:row>328</xdr:row>
      <xdr:rowOff>155203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78</xdr:col>
      <xdr:colOff>0</xdr:colOff>
      <xdr:row>313</xdr:row>
      <xdr:rowOff>0</xdr:rowOff>
    </xdr:from>
    <xdr:to>
      <xdr:col>83</xdr:col>
      <xdr:colOff>433508</xdr:colOff>
      <xdr:row>328</xdr:row>
      <xdr:rowOff>155203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84</xdr:col>
      <xdr:colOff>0</xdr:colOff>
      <xdr:row>385</xdr:row>
      <xdr:rowOff>0</xdr:rowOff>
    </xdr:from>
    <xdr:to>
      <xdr:col>91</xdr:col>
      <xdr:colOff>319208</xdr:colOff>
      <xdr:row>400</xdr:row>
      <xdr:rowOff>155203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78</xdr:col>
      <xdr:colOff>0</xdr:colOff>
      <xdr:row>385</xdr:row>
      <xdr:rowOff>0</xdr:rowOff>
    </xdr:from>
    <xdr:to>
      <xdr:col>83</xdr:col>
      <xdr:colOff>433508</xdr:colOff>
      <xdr:row>400</xdr:row>
      <xdr:rowOff>155203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84</xdr:col>
      <xdr:colOff>0</xdr:colOff>
      <xdr:row>457</xdr:row>
      <xdr:rowOff>0</xdr:rowOff>
    </xdr:from>
    <xdr:to>
      <xdr:col>91</xdr:col>
      <xdr:colOff>319208</xdr:colOff>
      <xdr:row>472</xdr:row>
      <xdr:rowOff>155203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0</xdr:colOff>
      <xdr:row>457</xdr:row>
      <xdr:rowOff>0</xdr:rowOff>
    </xdr:from>
    <xdr:to>
      <xdr:col>83</xdr:col>
      <xdr:colOff>433508</xdr:colOff>
      <xdr:row>472</xdr:row>
      <xdr:rowOff>155203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109</xdr:col>
      <xdr:colOff>0</xdr:colOff>
      <xdr:row>169</xdr:row>
      <xdr:rowOff>0</xdr:rowOff>
    </xdr:from>
    <xdr:to>
      <xdr:col>114</xdr:col>
      <xdr:colOff>319208</xdr:colOff>
      <xdr:row>184</xdr:row>
      <xdr:rowOff>147999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114</xdr:col>
      <xdr:colOff>605117</xdr:colOff>
      <xdr:row>169</xdr:row>
      <xdr:rowOff>0</xdr:rowOff>
    </xdr:from>
    <xdr:to>
      <xdr:col>123</xdr:col>
      <xdr:colOff>214433</xdr:colOff>
      <xdr:row>184</xdr:row>
      <xdr:rowOff>147999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109</xdr:col>
      <xdr:colOff>0</xdr:colOff>
      <xdr:row>241</xdr:row>
      <xdr:rowOff>0</xdr:rowOff>
    </xdr:from>
    <xdr:to>
      <xdr:col>114</xdr:col>
      <xdr:colOff>319208</xdr:colOff>
      <xdr:row>256</xdr:row>
      <xdr:rowOff>147999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114</xdr:col>
      <xdr:colOff>605117</xdr:colOff>
      <xdr:row>241</xdr:row>
      <xdr:rowOff>0</xdr:rowOff>
    </xdr:from>
    <xdr:to>
      <xdr:col>123</xdr:col>
      <xdr:colOff>214433</xdr:colOff>
      <xdr:row>256</xdr:row>
      <xdr:rowOff>147999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109</xdr:col>
      <xdr:colOff>0</xdr:colOff>
      <xdr:row>313</xdr:row>
      <xdr:rowOff>0</xdr:rowOff>
    </xdr:from>
    <xdr:to>
      <xdr:col>114</xdr:col>
      <xdr:colOff>319208</xdr:colOff>
      <xdr:row>328</xdr:row>
      <xdr:rowOff>155203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114</xdr:col>
      <xdr:colOff>605117</xdr:colOff>
      <xdr:row>313</xdr:row>
      <xdr:rowOff>0</xdr:rowOff>
    </xdr:from>
    <xdr:to>
      <xdr:col>123</xdr:col>
      <xdr:colOff>214433</xdr:colOff>
      <xdr:row>328</xdr:row>
      <xdr:rowOff>155203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109</xdr:col>
      <xdr:colOff>0</xdr:colOff>
      <xdr:row>385</xdr:row>
      <xdr:rowOff>0</xdr:rowOff>
    </xdr:from>
    <xdr:to>
      <xdr:col>114</xdr:col>
      <xdr:colOff>319208</xdr:colOff>
      <xdr:row>400</xdr:row>
      <xdr:rowOff>155203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114</xdr:col>
      <xdr:colOff>605117</xdr:colOff>
      <xdr:row>385</xdr:row>
      <xdr:rowOff>0</xdr:rowOff>
    </xdr:from>
    <xdr:to>
      <xdr:col>123</xdr:col>
      <xdr:colOff>214433</xdr:colOff>
      <xdr:row>400</xdr:row>
      <xdr:rowOff>155203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109</xdr:col>
      <xdr:colOff>0</xdr:colOff>
      <xdr:row>457</xdr:row>
      <xdr:rowOff>0</xdr:rowOff>
    </xdr:from>
    <xdr:to>
      <xdr:col>114</xdr:col>
      <xdr:colOff>319208</xdr:colOff>
      <xdr:row>472</xdr:row>
      <xdr:rowOff>155203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114</xdr:col>
      <xdr:colOff>605117</xdr:colOff>
      <xdr:row>457</xdr:row>
      <xdr:rowOff>0</xdr:rowOff>
    </xdr:from>
    <xdr:to>
      <xdr:col>123</xdr:col>
      <xdr:colOff>214433</xdr:colOff>
      <xdr:row>472</xdr:row>
      <xdr:rowOff>155203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109</xdr:col>
      <xdr:colOff>0</xdr:colOff>
      <xdr:row>25</xdr:row>
      <xdr:rowOff>0</xdr:rowOff>
    </xdr:from>
    <xdr:to>
      <xdr:col>116</xdr:col>
      <xdr:colOff>470648</xdr:colOff>
      <xdr:row>48</xdr:row>
      <xdr:rowOff>179295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129</xdr:col>
      <xdr:colOff>333375</xdr:colOff>
      <xdr:row>3</xdr:row>
      <xdr:rowOff>84910</xdr:rowOff>
    </xdr:from>
    <xdr:to>
      <xdr:col>138</xdr:col>
      <xdr:colOff>371474</xdr:colOff>
      <xdr:row>18</xdr:row>
      <xdr:rowOff>112618</xdr:rowOff>
    </xdr:to>
    <xdr:pic>
      <xdr:nvPicPr>
        <xdr:cNvPr id="45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67575" y="694510"/>
          <a:ext cx="5505450" cy="3477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78</xdr:col>
      <xdr:colOff>0</xdr:colOff>
      <xdr:row>25</xdr:row>
      <xdr:rowOff>0</xdr:rowOff>
    </xdr:from>
    <xdr:to>
      <xdr:col>85</xdr:col>
      <xdr:colOff>605116</xdr:colOff>
      <xdr:row>49</xdr:row>
      <xdr:rowOff>11206</xdr:rowOff>
    </xdr:to>
    <xdr:graphicFrame macro="">
      <xdr:nvGraphicFramePr>
        <xdr:cNvPr id="48" name="Chart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109</xdr:col>
      <xdr:colOff>0</xdr:colOff>
      <xdr:row>46</xdr:row>
      <xdr:rowOff>0</xdr:rowOff>
    </xdr:from>
    <xdr:to>
      <xdr:col>116</xdr:col>
      <xdr:colOff>470648</xdr:colOff>
      <xdr:row>70</xdr:row>
      <xdr:rowOff>0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109</xdr:col>
      <xdr:colOff>0</xdr:colOff>
      <xdr:row>67</xdr:row>
      <xdr:rowOff>0</xdr:rowOff>
    </xdr:from>
    <xdr:to>
      <xdr:col>116</xdr:col>
      <xdr:colOff>470648</xdr:colOff>
      <xdr:row>91</xdr:row>
      <xdr:rowOff>0</xdr:rowOff>
    </xdr:to>
    <xdr:graphicFrame macro="">
      <xdr:nvGraphicFramePr>
        <xdr:cNvPr id="61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78</xdr:col>
      <xdr:colOff>0</xdr:colOff>
      <xdr:row>46</xdr:row>
      <xdr:rowOff>0</xdr:rowOff>
    </xdr:from>
    <xdr:to>
      <xdr:col>86</xdr:col>
      <xdr:colOff>0</xdr:colOff>
      <xdr:row>70</xdr:row>
      <xdr:rowOff>123266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78</xdr:col>
      <xdr:colOff>0</xdr:colOff>
      <xdr:row>68</xdr:row>
      <xdr:rowOff>0</xdr:rowOff>
    </xdr:from>
    <xdr:to>
      <xdr:col>85</xdr:col>
      <xdr:colOff>593912</xdr:colOff>
      <xdr:row>92</xdr:row>
      <xdr:rowOff>0</xdr:rowOff>
    </xdr:to>
    <xdr:graphicFrame macro="">
      <xdr:nvGraphicFramePr>
        <xdr:cNvPr id="79" name="Chart 7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150</xdr:col>
      <xdr:colOff>0</xdr:colOff>
      <xdr:row>50</xdr:row>
      <xdr:rowOff>0</xdr:rowOff>
    </xdr:from>
    <xdr:to>
      <xdr:col>160</xdr:col>
      <xdr:colOff>403412</xdr:colOff>
      <xdr:row>74</xdr:row>
      <xdr:rowOff>11206</xdr:rowOff>
    </xdr:to>
    <xdr:graphicFrame macro="">
      <xdr:nvGraphicFramePr>
        <xdr:cNvPr id="83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150</xdr:col>
      <xdr:colOff>0</xdr:colOff>
      <xdr:row>25</xdr:row>
      <xdr:rowOff>0</xdr:rowOff>
    </xdr:from>
    <xdr:to>
      <xdr:col>160</xdr:col>
      <xdr:colOff>403411</xdr:colOff>
      <xdr:row>49</xdr:row>
      <xdr:rowOff>11206</xdr:rowOff>
    </xdr:to>
    <xdr:graphicFrame macro="">
      <xdr:nvGraphicFramePr>
        <xdr:cNvPr id="88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161</xdr:col>
      <xdr:colOff>0</xdr:colOff>
      <xdr:row>50</xdr:row>
      <xdr:rowOff>0</xdr:rowOff>
    </xdr:from>
    <xdr:to>
      <xdr:col>171</xdr:col>
      <xdr:colOff>403411</xdr:colOff>
      <xdr:row>74</xdr:row>
      <xdr:rowOff>11206</xdr:rowOff>
    </xdr:to>
    <xdr:graphicFrame macro="">
      <xdr:nvGraphicFramePr>
        <xdr:cNvPr id="90" name="Chart 8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161</xdr:col>
      <xdr:colOff>0</xdr:colOff>
      <xdr:row>25</xdr:row>
      <xdr:rowOff>0</xdr:rowOff>
    </xdr:from>
    <xdr:to>
      <xdr:col>171</xdr:col>
      <xdr:colOff>403411</xdr:colOff>
      <xdr:row>49</xdr:row>
      <xdr:rowOff>11206</xdr:rowOff>
    </xdr:to>
    <xdr:graphicFrame macro="">
      <xdr:nvGraphicFramePr>
        <xdr:cNvPr id="92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78</xdr:col>
      <xdr:colOff>0</xdr:colOff>
      <xdr:row>113</xdr:row>
      <xdr:rowOff>0</xdr:rowOff>
    </xdr:from>
    <xdr:to>
      <xdr:col>83</xdr:col>
      <xdr:colOff>448236</xdr:colOff>
      <xdr:row>128</xdr:row>
      <xdr:rowOff>100853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78</xdr:col>
      <xdr:colOff>0</xdr:colOff>
      <xdr:row>185</xdr:row>
      <xdr:rowOff>0</xdr:rowOff>
    </xdr:from>
    <xdr:to>
      <xdr:col>83</xdr:col>
      <xdr:colOff>448236</xdr:colOff>
      <xdr:row>200</xdr:row>
      <xdr:rowOff>100853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78</xdr:col>
      <xdr:colOff>0</xdr:colOff>
      <xdr:row>257</xdr:row>
      <xdr:rowOff>0</xdr:rowOff>
    </xdr:from>
    <xdr:to>
      <xdr:col>83</xdr:col>
      <xdr:colOff>448236</xdr:colOff>
      <xdr:row>272</xdr:row>
      <xdr:rowOff>100853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78</xdr:col>
      <xdr:colOff>0</xdr:colOff>
      <xdr:row>330</xdr:row>
      <xdr:rowOff>0</xdr:rowOff>
    </xdr:from>
    <xdr:to>
      <xdr:col>83</xdr:col>
      <xdr:colOff>448236</xdr:colOff>
      <xdr:row>345</xdr:row>
      <xdr:rowOff>100853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78</xdr:col>
      <xdr:colOff>0</xdr:colOff>
      <xdr:row>402</xdr:row>
      <xdr:rowOff>0</xdr:rowOff>
    </xdr:from>
    <xdr:to>
      <xdr:col>83</xdr:col>
      <xdr:colOff>448236</xdr:colOff>
      <xdr:row>417</xdr:row>
      <xdr:rowOff>100853</xdr:rowOff>
    </xdr:to>
    <xdr:graphicFrame macro="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78</xdr:col>
      <xdr:colOff>0</xdr:colOff>
      <xdr:row>474</xdr:row>
      <xdr:rowOff>0</xdr:rowOff>
    </xdr:from>
    <xdr:to>
      <xdr:col>83</xdr:col>
      <xdr:colOff>448236</xdr:colOff>
      <xdr:row>489</xdr:row>
      <xdr:rowOff>100853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150</xdr:col>
      <xdr:colOff>0</xdr:colOff>
      <xdr:row>97</xdr:row>
      <xdr:rowOff>0</xdr:rowOff>
    </xdr:from>
    <xdr:to>
      <xdr:col>160</xdr:col>
      <xdr:colOff>403411</xdr:colOff>
      <xdr:row>120</xdr:row>
      <xdr:rowOff>168088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150</xdr:col>
      <xdr:colOff>0</xdr:colOff>
      <xdr:row>121</xdr:row>
      <xdr:rowOff>0</xdr:rowOff>
    </xdr:from>
    <xdr:to>
      <xdr:col>160</xdr:col>
      <xdr:colOff>403412</xdr:colOff>
      <xdr:row>145</xdr:row>
      <xdr:rowOff>11206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161</xdr:col>
      <xdr:colOff>0</xdr:colOff>
      <xdr:row>97</xdr:row>
      <xdr:rowOff>0</xdr:rowOff>
    </xdr:from>
    <xdr:to>
      <xdr:col>171</xdr:col>
      <xdr:colOff>403411</xdr:colOff>
      <xdr:row>120</xdr:row>
      <xdr:rowOff>168088</xdr:rowOff>
    </xdr:to>
    <xdr:graphicFrame macro="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161</xdr:col>
      <xdr:colOff>0</xdr:colOff>
      <xdr:row>121</xdr:row>
      <xdr:rowOff>0</xdr:rowOff>
    </xdr:from>
    <xdr:to>
      <xdr:col>171</xdr:col>
      <xdr:colOff>403411</xdr:colOff>
      <xdr:row>145</xdr:row>
      <xdr:rowOff>11206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150</xdr:col>
      <xdr:colOff>0</xdr:colOff>
      <xdr:row>169</xdr:row>
      <xdr:rowOff>0</xdr:rowOff>
    </xdr:from>
    <xdr:to>
      <xdr:col>160</xdr:col>
      <xdr:colOff>403411</xdr:colOff>
      <xdr:row>193</xdr:row>
      <xdr:rowOff>11206</xdr:rowOff>
    </xdr:to>
    <xdr:graphicFrame macro="">
      <xdr:nvGraphicFramePr>
        <xdr:cNvPr id="76" name="Chart 7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150</xdr:col>
      <xdr:colOff>0</xdr:colOff>
      <xdr:row>193</xdr:row>
      <xdr:rowOff>33618</xdr:rowOff>
    </xdr:from>
    <xdr:to>
      <xdr:col>160</xdr:col>
      <xdr:colOff>403412</xdr:colOff>
      <xdr:row>217</xdr:row>
      <xdr:rowOff>44824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161</xdr:col>
      <xdr:colOff>0</xdr:colOff>
      <xdr:row>169</xdr:row>
      <xdr:rowOff>0</xdr:rowOff>
    </xdr:from>
    <xdr:to>
      <xdr:col>171</xdr:col>
      <xdr:colOff>403411</xdr:colOff>
      <xdr:row>193</xdr:row>
      <xdr:rowOff>11206</xdr:rowOff>
    </xdr:to>
    <xdr:graphicFrame macro="">
      <xdr:nvGraphicFramePr>
        <xdr:cNvPr id="78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161</xdr:col>
      <xdr:colOff>0</xdr:colOff>
      <xdr:row>193</xdr:row>
      <xdr:rowOff>33618</xdr:rowOff>
    </xdr:from>
    <xdr:to>
      <xdr:col>171</xdr:col>
      <xdr:colOff>403411</xdr:colOff>
      <xdr:row>217</xdr:row>
      <xdr:rowOff>44824</xdr:rowOff>
    </xdr:to>
    <xdr:graphicFrame macro="">
      <xdr:nvGraphicFramePr>
        <xdr:cNvPr id="81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150</xdr:col>
      <xdr:colOff>0</xdr:colOff>
      <xdr:row>241</xdr:row>
      <xdr:rowOff>0</xdr:rowOff>
    </xdr:from>
    <xdr:to>
      <xdr:col>160</xdr:col>
      <xdr:colOff>403411</xdr:colOff>
      <xdr:row>265</xdr:row>
      <xdr:rowOff>11206</xdr:rowOff>
    </xdr:to>
    <xdr:graphicFrame macro="">
      <xdr:nvGraphicFramePr>
        <xdr:cNvPr id="82" name="Chart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150</xdr:col>
      <xdr:colOff>0</xdr:colOff>
      <xdr:row>265</xdr:row>
      <xdr:rowOff>33618</xdr:rowOff>
    </xdr:from>
    <xdr:to>
      <xdr:col>160</xdr:col>
      <xdr:colOff>403412</xdr:colOff>
      <xdr:row>289</xdr:row>
      <xdr:rowOff>44824</xdr:rowOff>
    </xdr:to>
    <xdr:graphicFrame macro="">
      <xdr:nvGraphicFramePr>
        <xdr:cNvPr id="84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161</xdr:col>
      <xdr:colOff>0</xdr:colOff>
      <xdr:row>241</xdr:row>
      <xdr:rowOff>0</xdr:rowOff>
    </xdr:from>
    <xdr:to>
      <xdr:col>171</xdr:col>
      <xdr:colOff>403411</xdr:colOff>
      <xdr:row>265</xdr:row>
      <xdr:rowOff>11206</xdr:rowOff>
    </xdr:to>
    <xdr:graphicFrame macro="">
      <xdr:nvGraphicFramePr>
        <xdr:cNvPr id="85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161</xdr:col>
      <xdr:colOff>0</xdr:colOff>
      <xdr:row>265</xdr:row>
      <xdr:rowOff>33618</xdr:rowOff>
    </xdr:from>
    <xdr:to>
      <xdr:col>171</xdr:col>
      <xdr:colOff>403411</xdr:colOff>
      <xdr:row>289</xdr:row>
      <xdr:rowOff>44824</xdr:rowOff>
    </xdr:to>
    <xdr:graphicFrame macro="">
      <xdr:nvGraphicFramePr>
        <xdr:cNvPr id="86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150</xdr:col>
      <xdr:colOff>0</xdr:colOff>
      <xdr:row>313</xdr:row>
      <xdr:rowOff>0</xdr:rowOff>
    </xdr:from>
    <xdr:to>
      <xdr:col>160</xdr:col>
      <xdr:colOff>403411</xdr:colOff>
      <xdr:row>337</xdr:row>
      <xdr:rowOff>11206</xdr:rowOff>
    </xdr:to>
    <xdr:graphicFrame macro="">
      <xdr:nvGraphicFramePr>
        <xdr:cNvPr id="89" name="Chart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150</xdr:col>
      <xdr:colOff>0</xdr:colOff>
      <xdr:row>337</xdr:row>
      <xdr:rowOff>33618</xdr:rowOff>
    </xdr:from>
    <xdr:to>
      <xdr:col>160</xdr:col>
      <xdr:colOff>403412</xdr:colOff>
      <xdr:row>361</xdr:row>
      <xdr:rowOff>44824</xdr:rowOff>
    </xdr:to>
    <xdr:graphicFrame macro="">
      <xdr:nvGraphicFramePr>
        <xdr:cNvPr id="91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161</xdr:col>
      <xdr:colOff>0</xdr:colOff>
      <xdr:row>313</xdr:row>
      <xdr:rowOff>0</xdr:rowOff>
    </xdr:from>
    <xdr:to>
      <xdr:col>171</xdr:col>
      <xdr:colOff>403411</xdr:colOff>
      <xdr:row>337</xdr:row>
      <xdr:rowOff>11206</xdr:rowOff>
    </xdr:to>
    <xdr:graphicFrame macro="">
      <xdr:nvGraphicFramePr>
        <xdr:cNvPr id="93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161</xdr:col>
      <xdr:colOff>0</xdr:colOff>
      <xdr:row>337</xdr:row>
      <xdr:rowOff>33618</xdr:rowOff>
    </xdr:from>
    <xdr:to>
      <xdr:col>171</xdr:col>
      <xdr:colOff>403411</xdr:colOff>
      <xdr:row>361</xdr:row>
      <xdr:rowOff>44824</xdr:rowOff>
    </xdr:to>
    <xdr:graphicFrame macro="">
      <xdr:nvGraphicFramePr>
        <xdr:cNvPr id="94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150</xdr:col>
      <xdr:colOff>0</xdr:colOff>
      <xdr:row>385</xdr:row>
      <xdr:rowOff>0</xdr:rowOff>
    </xdr:from>
    <xdr:to>
      <xdr:col>160</xdr:col>
      <xdr:colOff>403411</xdr:colOff>
      <xdr:row>409</xdr:row>
      <xdr:rowOff>11206</xdr:rowOff>
    </xdr:to>
    <xdr:graphicFrame macro="">
      <xdr:nvGraphicFramePr>
        <xdr:cNvPr id="95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150</xdr:col>
      <xdr:colOff>0</xdr:colOff>
      <xdr:row>409</xdr:row>
      <xdr:rowOff>33618</xdr:rowOff>
    </xdr:from>
    <xdr:to>
      <xdr:col>160</xdr:col>
      <xdr:colOff>403412</xdr:colOff>
      <xdr:row>433</xdr:row>
      <xdr:rowOff>44824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161</xdr:col>
      <xdr:colOff>0</xdr:colOff>
      <xdr:row>385</xdr:row>
      <xdr:rowOff>0</xdr:rowOff>
    </xdr:from>
    <xdr:to>
      <xdr:col>171</xdr:col>
      <xdr:colOff>403411</xdr:colOff>
      <xdr:row>409</xdr:row>
      <xdr:rowOff>11206</xdr:rowOff>
    </xdr:to>
    <xdr:graphicFrame macro="">
      <xdr:nvGraphicFramePr>
        <xdr:cNvPr id="97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161</xdr:col>
      <xdr:colOff>0</xdr:colOff>
      <xdr:row>409</xdr:row>
      <xdr:rowOff>33618</xdr:rowOff>
    </xdr:from>
    <xdr:to>
      <xdr:col>171</xdr:col>
      <xdr:colOff>403411</xdr:colOff>
      <xdr:row>433</xdr:row>
      <xdr:rowOff>44824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150</xdr:col>
      <xdr:colOff>0</xdr:colOff>
      <xdr:row>457</xdr:row>
      <xdr:rowOff>0</xdr:rowOff>
    </xdr:from>
    <xdr:to>
      <xdr:col>160</xdr:col>
      <xdr:colOff>403411</xdr:colOff>
      <xdr:row>481</xdr:row>
      <xdr:rowOff>11206</xdr:rowOff>
    </xdr:to>
    <xdr:graphicFrame macro="">
      <xdr:nvGraphicFramePr>
        <xdr:cNvPr id="99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150</xdr:col>
      <xdr:colOff>0</xdr:colOff>
      <xdr:row>481</xdr:row>
      <xdr:rowOff>33618</xdr:rowOff>
    </xdr:from>
    <xdr:to>
      <xdr:col>160</xdr:col>
      <xdr:colOff>403412</xdr:colOff>
      <xdr:row>505</xdr:row>
      <xdr:rowOff>44824</xdr:rowOff>
    </xdr:to>
    <xdr:graphicFrame macro="">
      <xdr:nvGraphicFramePr>
        <xdr:cNvPr id="100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161</xdr:col>
      <xdr:colOff>0</xdr:colOff>
      <xdr:row>457</xdr:row>
      <xdr:rowOff>0</xdr:rowOff>
    </xdr:from>
    <xdr:to>
      <xdr:col>171</xdr:col>
      <xdr:colOff>403411</xdr:colOff>
      <xdr:row>481</xdr:row>
      <xdr:rowOff>11206</xdr:rowOff>
    </xdr:to>
    <xdr:graphicFrame macro="">
      <xdr:nvGraphicFramePr>
        <xdr:cNvPr id="101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161</xdr:col>
      <xdr:colOff>0</xdr:colOff>
      <xdr:row>481</xdr:row>
      <xdr:rowOff>33618</xdr:rowOff>
    </xdr:from>
    <xdr:to>
      <xdr:col>171</xdr:col>
      <xdr:colOff>403411</xdr:colOff>
      <xdr:row>505</xdr:row>
      <xdr:rowOff>44824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/>
  </sheetViews>
  <sheetFormatPr defaultRowHeight="15" x14ac:dyDescent="0.25"/>
  <cols>
    <col min="1" max="1" width="23.140625" style="111" bestFit="1" customWidth="1"/>
    <col min="2" max="2" width="9.42578125" style="111" bestFit="1" customWidth="1"/>
    <col min="3" max="16384" width="9.140625" style="111"/>
  </cols>
  <sheetData>
    <row r="1" spans="1:3" s="233" customFormat="1" x14ac:dyDescent="0.25">
      <c r="A1" s="251" t="s">
        <v>339</v>
      </c>
      <c r="B1" s="251" t="s">
        <v>359</v>
      </c>
      <c r="C1" s="251"/>
    </row>
    <row r="2" spans="1:3" s="233" customFormat="1" x14ac:dyDescent="0.25">
      <c r="A2" s="251" t="s">
        <v>329</v>
      </c>
      <c r="B2" s="251" t="s">
        <v>340</v>
      </c>
      <c r="C2" s="251"/>
    </row>
    <row r="3" spans="1:3" s="233" customFormat="1" x14ac:dyDescent="0.25">
      <c r="A3" s="251"/>
      <c r="B3" s="251"/>
      <c r="C3" s="251"/>
    </row>
    <row r="4" spans="1:3" s="233" customFormat="1" x14ac:dyDescent="0.25">
      <c r="A4" s="252" t="s">
        <v>341</v>
      </c>
      <c r="B4" s="252" t="s">
        <v>332</v>
      </c>
      <c r="C4" s="252" t="s">
        <v>338</v>
      </c>
    </row>
    <row r="5" spans="1:3" s="233" customFormat="1" x14ac:dyDescent="0.25">
      <c r="A5" s="252" t="s">
        <v>333</v>
      </c>
      <c r="B5" s="252">
        <v>22.2</v>
      </c>
      <c r="C5" s="252"/>
    </row>
    <row r="6" spans="1:3" s="233" customFormat="1" x14ac:dyDescent="0.25">
      <c r="A6" s="252" t="s">
        <v>334</v>
      </c>
      <c r="B6" s="252">
        <v>850</v>
      </c>
      <c r="C6" s="252"/>
    </row>
    <row r="7" spans="1:3" s="233" customFormat="1" x14ac:dyDescent="0.25">
      <c r="A7" s="252" t="s">
        <v>335</v>
      </c>
      <c r="B7" s="252">
        <v>76.3</v>
      </c>
      <c r="C7" s="252"/>
    </row>
    <row r="8" spans="1:3" s="233" customFormat="1" x14ac:dyDescent="0.25">
      <c r="A8" s="252" t="s">
        <v>336</v>
      </c>
      <c r="B8" s="252">
        <v>35.299999999999997</v>
      </c>
      <c r="C8" s="252">
        <v>35.340000000000003</v>
      </c>
    </row>
    <row r="9" spans="1:3" s="233" customFormat="1" x14ac:dyDescent="0.25">
      <c r="A9" s="252" t="s">
        <v>337</v>
      </c>
      <c r="B9" s="252">
        <v>23.2</v>
      </c>
      <c r="C9" s="252">
        <v>25.4</v>
      </c>
    </row>
    <row r="10" spans="1:3" s="233" customFormat="1" ht="18" x14ac:dyDescent="0.35">
      <c r="A10" s="252" t="s">
        <v>199</v>
      </c>
      <c r="B10" s="252">
        <v>352.5</v>
      </c>
      <c r="C10" s="252"/>
    </row>
    <row r="11" spans="1:3" s="233" customFormat="1" x14ac:dyDescent="0.25"/>
    <row r="12" spans="1:3" s="233" customFormat="1" x14ac:dyDescent="0.25"/>
    <row r="13" spans="1:3" s="233" customFormat="1" x14ac:dyDescent="0.25"/>
    <row r="14" spans="1:3" s="233" customFormat="1" x14ac:dyDescent="0.25"/>
    <row r="15" spans="1:3" s="233" customFormat="1" x14ac:dyDescent="0.25"/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111"/>
    <col min="2" max="3" width="14.28515625" style="111" customWidth="1"/>
    <col min="4" max="5" width="14.28515625" style="233" customWidth="1"/>
    <col min="6" max="7" width="14.28515625" style="111" customWidth="1"/>
    <col min="8" max="11" width="14.28515625" style="233" customWidth="1"/>
    <col min="12" max="13" width="14.28515625" style="111" customWidth="1"/>
    <col min="14" max="15" width="14.28515625" style="136" customWidth="1"/>
    <col min="16" max="16" width="10.7109375" style="136" customWidth="1"/>
    <col min="17" max="18" width="9.140625" style="111" customWidth="1"/>
    <col min="19" max="24" width="9.140625" style="111"/>
    <col min="25" max="28" width="9.140625" style="233"/>
    <col min="29" max="30" width="9.140625" style="111"/>
    <col min="31" max="32" width="9.140625" style="233"/>
    <col min="33" max="41" width="9.140625" style="111"/>
    <col min="42" max="49" width="9.140625" style="233"/>
    <col min="50" max="57" width="9.140625" style="111"/>
    <col min="58" max="73" width="9.140625" style="233"/>
    <col min="74" max="74" width="9.140625" style="111" collapsed="1"/>
    <col min="75" max="81" width="9.140625" style="111"/>
    <col min="82" max="88" width="0" style="111" hidden="1" customWidth="1" outlineLevel="1"/>
    <col min="89" max="89" width="9.140625" style="233" collapsed="1"/>
    <col min="90" max="96" width="9.140625" style="233"/>
    <col min="97" max="16384" width="9.140625" style="111"/>
  </cols>
  <sheetData>
    <row r="1" spans="1:34" x14ac:dyDescent="0.25">
      <c r="A1" s="253" t="s">
        <v>330</v>
      </c>
      <c r="B1" s="253" t="s">
        <v>157</v>
      </c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</row>
    <row r="2" spans="1:34" x14ac:dyDescent="0.25">
      <c r="A2" s="251"/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AH2" s="111" t="str">
        <f>Baseline!B1</f>
        <v>Gladstone</v>
      </c>
    </row>
    <row r="3" spans="1:34" ht="18" x14ac:dyDescent="0.35">
      <c r="A3" s="253"/>
      <c r="B3" s="242" t="s">
        <v>342</v>
      </c>
      <c r="C3" s="242"/>
      <c r="D3" s="242" t="s">
        <v>343</v>
      </c>
      <c r="E3" s="242"/>
      <c r="F3" s="242" t="s">
        <v>345</v>
      </c>
      <c r="G3" s="242"/>
      <c r="H3" s="242" t="s">
        <v>344</v>
      </c>
      <c r="I3" s="242"/>
      <c r="J3" s="242" t="s">
        <v>346</v>
      </c>
      <c r="K3" s="242"/>
      <c r="L3" s="242" t="s">
        <v>348</v>
      </c>
      <c r="M3" s="242"/>
      <c r="N3" s="242" t="s">
        <v>347</v>
      </c>
      <c r="O3" s="242"/>
      <c r="Q3" s="128" t="s">
        <v>209</v>
      </c>
      <c r="R3" s="128"/>
      <c r="AH3" s="111" t="str">
        <f>"Most Likely "&amp;(B1)</f>
        <v>Most Likely CSIRO Mk3.5</v>
      </c>
    </row>
    <row r="4" spans="1:34" x14ac:dyDescent="0.25">
      <c r="A4" s="253"/>
      <c r="B4" s="258" t="s">
        <v>82</v>
      </c>
      <c r="C4" s="258" t="s">
        <v>75</v>
      </c>
      <c r="D4" s="258" t="s">
        <v>82</v>
      </c>
      <c r="E4" s="258" t="s">
        <v>75</v>
      </c>
      <c r="F4" s="258" t="s">
        <v>82</v>
      </c>
      <c r="G4" s="258" t="s">
        <v>75</v>
      </c>
      <c r="H4" s="258" t="s">
        <v>82</v>
      </c>
      <c r="I4" s="258" t="s">
        <v>75</v>
      </c>
      <c r="J4" s="258" t="s">
        <v>82</v>
      </c>
      <c r="K4" s="258" t="s">
        <v>75</v>
      </c>
      <c r="L4" s="258" t="s">
        <v>82</v>
      </c>
      <c r="M4" s="258" t="s">
        <v>75</v>
      </c>
      <c r="N4" s="258" t="s">
        <v>82</v>
      </c>
      <c r="O4" s="258" t="s">
        <v>75</v>
      </c>
      <c r="Q4" s="129" t="s">
        <v>82</v>
      </c>
      <c r="R4" s="129" t="s">
        <v>75</v>
      </c>
    </row>
    <row r="5" spans="1:34" x14ac:dyDescent="0.25">
      <c r="A5" s="253">
        <v>1990</v>
      </c>
      <c r="B5" s="254">
        <v>9.9999999999999993E-40</v>
      </c>
      <c r="C5" s="254">
        <v>9.9999999999999993E-40</v>
      </c>
      <c r="D5" s="254">
        <v>9.9999999999999993E-40</v>
      </c>
      <c r="E5" s="254">
        <v>9.9999999999999993E-40</v>
      </c>
      <c r="F5" s="254">
        <v>9.9999999999999993E-40</v>
      </c>
      <c r="G5" s="254">
        <v>9.9999999999999993E-40</v>
      </c>
      <c r="H5" s="254">
        <v>9.9999999999999993E-40</v>
      </c>
      <c r="I5" s="254">
        <v>9.9999999999999993E-40</v>
      </c>
      <c r="J5" s="254"/>
      <c r="K5" s="254"/>
      <c r="L5" s="254">
        <v>0</v>
      </c>
      <c r="M5" s="254">
        <v>0</v>
      </c>
      <c r="N5" s="254"/>
      <c r="O5" s="254"/>
      <c r="Q5" s="62">
        <v>352.5</v>
      </c>
      <c r="R5" s="62">
        <v>352.5</v>
      </c>
    </row>
    <row r="6" spans="1:34" s="112" customFormat="1" x14ac:dyDescent="0.25">
      <c r="A6" s="261">
        <v>2010</v>
      </c>
      <c r="B6" s="259">
        <v>0.3</v>
      </c>
      <c r="C6" s="259">
        <v>0.3</v>
      </c>
      <c r="D6" s="259">
        <v>-0.6</v>
      </c>
      <c r="E6" s="259">
        <v>-0.6333333333333333</v>
      </c>
      <c r="F6" s="259">
        <v>-0.19999999999999998</v>
      </c>
      <c r="G6" s="259">
        <v>-0.23333333333333331</v>
      </c>
      <c r="H6" s="259">
        <v>0.25</v>
      </c>
      <c r="I6" s="259">
        <v>0.25666666666666665</v>
      </c>
      <c r="J6" s="259"/>
      <c r="K6" s="259"/>
      <c r="L6" s="259">
        <v>0.26</v>
      </c>
      <c r="M6" s="259">
        <v>0.27</v>
      </c>
      <c r="N6" s="253"/>
      <c r="O6" s="253"/>
      <c r="P6" s="136"/>
      <c r="Q6" s="127">
        <v>387.5</v>
      </c>
      <c r="R6" s="127">
        <v>389.5</v>
      </c>
    </row>
    <row r="7" spans="1:34" x14ac:dyDescent="0.25">
      <c r="A7" s="253">
        <v>2030</v>
      </c>
      <c r="B7" s="256">
        <v>0.9</v>
      </c>
      <c r="C7" s="256">
        <v>0.9</v>
      </c>
      <c r="D7" s="255">
        <v>-1.8</v>
      </c>
      <c r="E7" s="255">
        <v>-1.9</v>
      </c>
      <c r="F7" s="256">
        <v>-0.6</v>
      </c>
      <c r="G7" s="256">
        <v>-0.7</v>
      </c>
      <c r="H7" s="256">
        <v>0.75</v>
      </c>
      <c r="I7" s="256">
        <v>0.77</v>
      </c>
      <c r="J7" s="256"/>
      <c r="K7" s="256"/>
      <c r="L7" s="260">
        <v>0.78</v>
      </c>
      <c r="M7" s="260">
        <v>0.81</v>
      </c>
      <c r="N7" s="260"/>
      <c r="O7" s="260"/>
      <c r="Q7" s="62">
        <v>452</v>
      </c>
      <c r="R7" s="62">
        <v>450.5</v>
      </c>
    </row>
    <row r="8" spans="1:34" x14ac:dyDescent="0.25">
      <c r="A8" s="253">
        <v>2050</v>
      </c>
      <c r="B8" s="256">
        <v>2.1</v>
      </c>
      <c r="C8" s="256">
        <v>1.7</v>
      </c>
      <c r="D8" s="255">
        <v>-4.4000000000000004</v>
      </c>
      <c r="E8" s="255">
        <v>-3.5</v>
      </c>
      <c r="F8" s="256">
        <v>-1.5</v>
      </c>
      <c r="G8" s="255">
        <v>-1.2</v>
      </c>
      <c r="H8" s="255">
        <v>1.55</v>
      </c>
      <c r="I8" s="255">
        <v>1.31</v>
      </c>
      <c r="J8" s="255"/>
      <c r="K8" s="255"/>
      <c r="L8" s="260">
        <v>1.61</v>
      </c>
      <c r="M8" s="260">
        <v>1.37</v>
      </c>
      <c r="N8" s="260"/>
      <c r="O8" s="260"/>
      <c r="Q8" s="62">
        <v>561</v>
      </c>
      <c r="R8" s="62">
        <v>527</v>
      </c>
    </row>
    <row r="9" spans="1:34" x14ac:dyDescent="0.25">
      <c r="A9" s="253">
        <v>2070</v>
      </c>
      <c r="B9" s="256">
        <v>2.9</v>
      </c>
      <c r="C9" s="256">
        <v>2.1</v>
      </c>
      <c r="D9" s="255">
        <v>-6.1</v>
      </c>
      <c r="E9" s="255">
        <v>-4.5</v>
      </c>
      <c r="F9" s="256">
        <v>-2.1</v>
      </c>
      <c r="G9" s="256">
        <v>-1.6</v>
      </c>
      <c r="H9" s="256">
        <v>2.5</v>
      </c>
      <c r="I9" s="256">
        <v>1.84</v>
      </c>
      <c r="J9" s="256"/>
      <c r="K9" s="256"/>
      <c r="L9" s="260">
        <v>2.61</v>
      </c>
      <c r="M9" s="260">
        <v>1.92</v>
      </c>
      <c r="N9" s="260"/>
      <c r="O9" s="260"/>
      <c r="Q9" s="62">
        <v>709</v>
      </c>
      <c r="R9" s="6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62">
        <v>878.5</v>
      </c>
      <c r="R10" s="6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Q11" s="62">
        <v>964</v>
      </c>
      <c r="R11" s="62">
        <v>710</v>
      </c>
    </row>
    <row r="12" spans="1:34" x14ac:dyDescent="0.25">
      <c r="B12" s="114"/>
      <c r="C12" s="160"/>
      <c r="D12" s="160"/>
      <c r="E12" s="160"/>
      <c r="F12" s="160"/>
      <c r="G12" s="160"/>
      <c r="H12" s="160"/>
      <c r="I12" s="160"/>
      <c r="Q12" s="111" t="s">
        <v>197</v>
      </c>
    </row>
    <row r="13" spans="1:34" x14ac:dyDescent="0.25">
      <c r="AE13" s="238"/>
      <c r="AF13" s="238"/>
    </row>
    <row r="14" spans="1:34" x14ac:dyDescent="0.25">
      <c r="A14" s="239" t="s">
        <v>72</v>
      </c>
      <c r="B14" s="239" t="s">
        <v>195</v>
      </c>
      <c r="C14" s="239"/>
      <c r="D14" s="240" t="s">
        <v>353</v>
      </c>
      <c r="E14" s="241"/>
      <c r="F14" s="239" t="s">
        <v>196</v>
      </c>
      <c r="G14" s="239"/>
      <c r="H14" s="240" t="s">
        <v>352</v>
      </c>
      <c r="I14" s="241"/>
      <c r="J14" s="240" t="s">
        <v>349</v>
      </c>
      <c r="K14" s="241"/>
      <c r="L14" s="239" t="s">
        <v>350</v>
      </c>
      <c r="M14" s="239"/>
      <c r="N14" s="239" t="s">
        <v>351</v>
      </c>
      <c r="O14" s="239"/>
      <c r="Q14" s="243" t="s">
        <v>198</v>
      </c>
      <c r="R14" s="243"/>
      <c r="S14" s="243"/>
      <c r="T14" s="243"/>
      <c r="U14" s="243"/>
      <c r="V14" s="243"/>
      <c r="W14" s="243"/>
      <c r="X14" s="243"/>
      <c r="Y14" s="232"/>
      <c r="Z14" s="232"/>
      <c r="AA14" s="232"/>
      <c r="AB14" s="232"/>
      <c r="AC14" s="120"/>
      <c r="AD14" s="120"/>
      <c r="AE14" s="232"/>
      <c r="AF14" s="232"/>
    </row>
    <row r="15" spans="1:34" ht="18" x14ac:dyDescent="0.35">
      <c r="A15" s="239"/>
      <c r="B15" s="239" t="s">
        <v>201</v>
      </c>
      <c r="C15" s="239"/>
      <c r="D15" s="239" t="s">
        <v>202</v>
      </c>
      <c r="E15" s="239"/>
      <c r="F15" s="239" t="s">
        <v>202</v>
      </c>
      <c r="G15" s="239"/>
      <c r="H15" s="239" t="s">
        <v>201</v>
      </c>
      <c r="I15" s="239"/>
      <c r="J15" s="239" t="s">
        <v>206</v>
      </c>
      <c r="K15" s="239"/>
      <c r="L15" s="239" t="s">
        <v>201</v>
      </c>
      <c r="M15" s="239"/>
      <c r="N15" s="239" t="s">
        <v>206</v>
      </c>
      <c r="O15" s="239"/>
      <c r="Q15" s="239" t="s">
        <v>199</v>
      </c>
      <c r="R15" s="239"/>
      <c r="S15" s="239" t="s">
        <v>156</v>
      </c>
      <c r="T15" s="239"/>
      <c r="U15" s="240" t="s">
        <v>354</v>
      </c>
      <c r="V15" s="241"/>
      <c r="W15" s="239" t="s">
        <v>155</v>
      </c>
      <c r="X15" s="239"/>
      <c r="Y15" s="239" t="s">
        <v>356</v>
      </c>
      <c r="Z15" s="239"/>
      <c r="AA15" s="239" t="s">
        <v>357</v>
      </c>
      <c r="AB15" s="239"/>
      <c r="AC15" s="239" t="s">
        <v>200</v>
      </c>
      <c r="AD15" s="239"/>
      <c r="AE15" s="239" t="s">
        <v>355</v>
      </c>
      <c r="AF15" s="239"/>
    </row>
    <row r="16" spans="1:34" x14ac:dyDescent="0.25">
      <c r="A16" s="239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39" t="s">
        <v>203</v>
      </c>
      <c r="R16" s="239"/>
      <c r="S16" s="239" t="s">
        <v>201</v>
      </c>
      <c r="T16" s="239"/>
      <c r="U16" s="240" t="s">
        <v>147</v>
      </c>
      <c r="V16" s="241"/>
      <c r="W16" s="239" t="s">
        <v>202</v>
      </c>
      <c r="X16" s="239"/>
      <c r="Y16" s="239" t="s">
        <v>201</v>
      </c>
      <c r="Z16" s="239"/>
      <c r="AA16" s="239" t="s">
        <v>206</v>
      </c>
      <c r="AB16" s="239"/>
      <c r="AC16" s="239" t="s">
        <v>201</v>
      </c>
      <c r="AD16" s="239"/>
      <c r="AE16" s="239" t="s">
        <v>206</v>
      </c>
      <c r="AF16" s="239"/>
    </row>
    <row r="17" spans="1:88" ht="27" customHeight="1" x14ac:dyDescent="0.25">
      <c r="A17" s="239"/>
      <c r="B17" s="231" t="str">
        <f>$B$1</f>
        <v>CSIRO Mk3.5</v>
      </c>
      <c r="C17" s="257" t="str">
        <f t="shared" ref="C17:I17" si="0">$B$1</f>
        <v>CSIRO Mk3.5</v>
      </c>
      <c r="D17" s="257" t="str">
        <f t="shared" si="0"/>
        <v>CSIRO Mk3.5</v>
      </c>
      <c r="E17" s="257" t="str">
        <f t="shared" si="0"/>
        <v>CSIRO Mk3.5</v>
      </c>
      <c r="F17" s="257" t="str">
        <f t="shared" si="0"/>
        <v>CSIRO Mk3.5</v>
      </c>
      <c r="G17" s="257" t="str">
        <f t="shared" si="0"/>
        <v>CSIRO Mk3.5</v>
      </c>
      <c r="H17" s="257" t="str">
        <f t="shared" si="0"/>
        <v>CSIRO Mk3.5</v>
      </c>
      <c r="I17" s="257" t="str">
        <f t="shared" si="0"/>
        <v>CSIRO Mk3.5</v>
      </c>
      <c r="J17" s="231"/>
      <c r="K17" s="231"/>
      <c r="L17" s="257" t="str">
        <f t="shared" ref="L17:M17" si="1">$B$1</f>
        <v>CSIRO Mk3.5</v>
      </c>
      <c r="M17" s="257" t="str">
        <f t="shared" si="1"/>
        <v>CSIRO Mk3.5</v>
      </c>
      <c r="N17" s="231"/>
      <c r="O17" s="231"/>
      <c r="Q17" s="121" t="s">
        <v>82</v>
      </c>
      <c r="R17" s="121" t="s">
        <v>75</v>
      </c>
      <c r="S17" s="121" t="s">
        <v>82</v>
      </c>
      <c r="T17" s="121" t="s">
        <v>75</v>
      </c>
      <c r="U17" s="121" t="s">
        <v>82</v>
      </c>
      <c r="V17" s="121" t="s">
        <v>75</v>
      </c>
      <c r="W17" s="121" t="s">
        <v>82</v>
      </c>
      <c r="X17" s="121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121" t="s">
        <v>82</v>
      </c>
      <c r="AD17" s="121" t="s">
        <v>75</v>
      </c>
      <c r="AE17" s="231" t="s">
        <v>82</v>
      </c>
      <c r="AF17" s="231" t="s">
        <v>75</v>
      </c>
    </row>
    <row r="18" spans="1:88" x14ac:dyDescent="0.25">
      <c r="A18" s="142">
        <v>1990</v>
      </c>
      <c r="B18" s="155">
        <f>B5</f>
        <v>9.9999999999999993E-40</v>
      </c>
      <c r="C18" s="155">
        <f>C5</f>
        <v>9.9999999999999993E-40</v>
      </c>
      <c r="D18" s="155">
        <f>D5</f>
        <v>9.9999999999999993E-40</v>
      </c>
      <c r="E18" s="155">
        <f>E5</f>
        <v>9.9999999999999993E-40</v>
      </c>
      <c r="F18" s="155">
        <f t="shared" ref="F18:O18" si="2">F5</f>
        <v>9.9999999999999993E-40</v>
      </c>
      <c r="G18" s="155">
        <f t="shared" si="2"/>
        <v>9.9999999999999993E-40</v>
      </c>
      <c r="H18" s="155">
        <f t="shared" si="2"/>
        <v>9.9999999999999993E-40</v>
      </c>
      <c r="I18" s="155">
        <f t="shared" si="2"/>
        <v>9.9999999999999993E-40</v>
      </c>
      <c r="J18" s="155">
        <f t="shared" si="2"/>
        <v>0</v>
      </c>
      <c r="K18" s="155">
        <f t="shared" si="2"/>
        <v>0</v>
      </c>
      <c r="L18" s="155">
        <f t="shared" si="2"/>
        <v>0</v>
      </c>
      <c r="M18" s="155">
        <f t="shared" si="2"/>
        <v>0</v>
      </c>
      <c r="N18" s="155">
        <f t="shared" si="2"/>
        <v>0</v>
      </c>
      <c r="O18" s="155">
        <f t="shared" si="2"/>
        <v>0</v>
      </c>
      <c r="P18" s="139"/>
      <c r="Q18" s="117">
        <v>352.5</v>
      </c>
      <c r="R18" s="117">
        <v>352.5</v>
      </c>
      <c r="S18" s="275">
        <f>Baseline!$B$5</f>
        <v>22.2</v>
      </c>
      <c r="T18" s="275">
        <f>Baseline!$B$5</f>
        <v>22.2</v>
      </c>
      <c r="U18" s="280">
        <f>Baseline!$B$6</f>
        <v>850</v>
      </c>
      <c r="V18" s="280">
        <f>Baseline!$B$6</f>
        <v>850</v>
      </c>
      <c r="W18" s="275">
        <f>Baseline!$B$7</f>
        <v>76.3</v>
      </c>
      <c r="X18" s="275">
        <f>Baseline!$B$7</f>
        <v>76.3</v>
      </c>
      <c r="Y18" s="275">
        <f>Baseline!$B$9</f>
        <v>23.2</v>
      </c>
      <c r="Z18" s="275">
        <f>Baseline!$B$9</f>
        <v>23.2</v>
      </c>
      <c r="AA18" s="142"/>
      <c r="AB18" s="142"/>
      <c r="AC18" s="117">
        <f>Baseline!$C$9</f>
        <v>25.4</v>
      </c>
      <c r="AD18" s="117">
        <f>Baseline!$C$9</f>
        <v>25.4</v>
      </c>
      <c r="AE18" s="117"/>
      <c r="AF18" s="117"/>
    </row>
    <row r="19" spans="1:88" x14ac:dyDescent="0.25">
      <c r="A19" s="142">
        <v>1991</v>
      </c>
      <c r="B19" s="155">
        <f t="shared" ref="B19:D34" si="3">(B$6-B$5)/COUNT($A$18:$A$37)+B18</f>
        <v>1.4999999999999999E-2</v>
      </c>
      <c r="C19" s="155">
        <f t="shared" si="3"/>
        <v>1.4999999999999999E-2</v>
      </c>
      <c r="D19" s="155">
        <f t="shared" si="3"/>
        <v>-0.03</v>
      </c>
      <c r="E19" s="155">
        <f t="shared" ref="E19:F19" si="4">(E$6-E$5)/COUNT($A$18:$A$37)+E18</f>
        <v>-3.1666666666666662E-2</v>
      </c>
      <c r="F19" s="155">
        <f t="shared" si="4"/>
        <v>-9.9999999999999985E-3</v>
      </c>
      <c r="G19" s="155">
        <f t="shared" ref="G19:O19" si="5">(G$6-G$5)/COUNT($A$18:$A$37)+G18</f>
        <v>-1.1666666666666665E-2</v>
      </c>
      <c r="H19" s="155">
        <f t="shared" si="5"/>
        <v>1.2500000000000001E-2</v>
      </c>
      <c r="I19" s="155">
        <f t="shared" si="5"/>
        <v>1.2833333333333332E-2</v>
      </c>
      <c r="J19" s="155">
        <f t="shared" si="5"/>
        <v>0</v>
      </c>
      <c r="K19" s="155">
        <f t="shared" si="5"/>
        <v>0</v>
      </c>
      <c r="L19" s="155">
        <f t="shared" si="5"/>
        <v>1.3000000000000001E-2</v>
      </c>
      <c r="M19" s="155">
        <f t="shared" si="5"/>
        <v>1.3500000000000002E-2</v>
      </c>
      <c r="N19" s="155">
        <f t="shared" si="5"/>
        <v>0</v>
      </c>
      <c r="O19" s="155">
        <f t="shared" si="5"/>
        <v>0</v>
      </c>
      <c r="P19" s="139"/>
      <c r="Q19" s="117">
        <v>354.05</v>
      </c>
      <c r="R19" s="117">
        <v>354.05</v>
      </c>
      <c r="S19" s="117">
        <f>S$18+$B19</f>
        <v>22.215</v>
      </c>
      <c r="T19" s="117">
        <f>T$18+$C19</f>
        <v>22.215</v>
      </c>
      <c r="U19" s="117">
        <f>U$18+U$18*$D19/100</f>
        <v>849.745</v>
      </c>
      <c r="V19" s="117">
        <f>V$18+V$18*E19/100</f>
        <v>849.73083333333329</v>
      </c>
      <c r="W19" s="117">
        <f>W$18+W$18*$F19/100</f>
        <v>76.292369999999991</v>
      </c>
      <c r="X19" s="117">
        <f>X$18+X$18*$G19/100</f>
        <v>76.291098333333323</v>
      </c>
      <c r="Y19" s="117">
        <f>Y$18+$H19</f>
        <v>23.212499999999999</v>
      </c>
      <c r="Z19" s="117">
        <f>Z$18+$I19</f>
        <v>23.212833333333332</v>
      </c>
      <c r="AA19" s="117"/>
      <c r="AB19" s="117"/>
      <c r="AC19" s="117">
        <f>AC$18+$L19</f>
        <v>25.413</v>
      </c>
      <c r="AD19" s="117">
        <f>AD$18+$M19</f>
        <v>25.413499999999999</v>
      </c>
      <c r="AE19" s="117"/>
      <c r="AF19" s="117"/>
    </row>
    <row r="20" spans="1:88" x14ac:dyDescent="0.25">
      <c r="A20" s="142">
        <v>1992</v>
      </c>
      <c r="B20" s="155">
        <f t="shared" si="3"/>
        <v>0.03</v>
      </c>
      <c r="C20" s="155">
        <f t="shared" si="3"/>
        <v>0.03</v>
      </c>
      <c r="D20" s="155">
        <f t="shared" ref="D20:E20" si="6">(D$6-D$5)/COUNT($A$18:$A$37)+D19</f>
        <v>-0.06</v>
      </c>
      <c r="E20" s="155">
        <f t="shared" si="6"/>
        <v>-6.3333333333333325E-2</v>
      </c>
      <c r="F20" s="155">
        <f t="shared" ref="F20:O20" si="7">(F$6-F$5)/COUNT($A$18:$A$37)+F19</f>
        <v>-1.9999999999999997E-2</v>
      </c>
      <c r="G20" s="155">
        <f t="shared" si="7"/>
        <v>-2.3333333333333331E-2</v>
      </c>
      <c r="H20" s="155">
        <f t="shared" si="7"/>
        <v>2.5000000000000001E-2</v>
      </c>
      <c r="I20" s="155">
        <f t="shared" si="7"/>
        <v>2.5666666666666664E-2</v>
      </c>
      <c r="J20" s="155">
        <f t="shared" si="7"/>
        <v>0</v>
      </c>
      <c r="K20" s="155">
        <f t="shared" si="7"/>
        <v>0</v>
      </c>
      <c r="L20" s="155">
        <f t="shared" si="7"/>
        <v>2.6000000000000002E-2</v>
      </c>
      <c r="M20" s="155">
        <f t="shared" si="7"/>
        <v>2.7000000000000003E-2</v>
      </c>
      <c r="N20" s="155">
        <f t="shared" si="7"/>
        <v>0</v>
      </c>
      <c r="O20" s="155">
        <f t="shared" si="7"/>
        <v>0</v>
      </c>
      <c r="P20" s="139"/>
      <c r="Q20" s="117">
        <v>355.6</v>
      </c>
      <c r="R20" s="117">
        <v>355.6</v>
      </c>
      <c r="S20" s="117">
        <f t="shared" ref="S20:S83" si="8">S$18+$B20</f>
        <v>22.23</v>
      </c>
      <c r="T20" s="117">
        <f t="shared" ref="T20:T83" si="9">T$18+$C20</f>
        <v>22.23</v>
      </c>
      <c r="U20" s="117">
        <f t="shared" ref="U20:U83" si="10">U$18+U$18*$D20/100</f>
        <v>849.49</v>
      </c>
      <c r="V20" s="117">
        <f t="shared" ref="V20:V83" si="11">V$18+V$18*E20/100</f>
        <v>849.4616666666667</v>
      </c>
      <c r="W20" s="117">
        <f t="shared" ref="W20:W83" si="12">W$18+W$18*$F20/100</f>
        <v>76.284739999999999</v>
      </c>
      <c r="X20" s="117">
        <f t="shared" ref="X20:X83" si="13">X$18+X$18*$G20/100</f>
        <v>76.282196666666664</v>
      </c>
      <c r="Y20" s="117">
        <f t="shared" ref="Y20:Y83" si="14">Y$18+$H20</f>
        <v>23.224999999999998</v>
      </c>
      <c r="Z20" s="117">
        <f t="shared" ref="Z20:Z83" si="15">Z$18+$I20</f>
        <v>23.225666666666665</v>
      </c>
      <c r="AA20" s="117"/>
      <c r="AB20" s="117"/>
      <c r="AC20" s="117">
        <f t="shared" ref="AC20:AC83" si="16">AC$18+$L20</f>
        <v>25.425999999999998</v>
      </c>
      <c r="AD20" s="117">
        <f t="shared" ref="AD20:AD83" si="17">AD$18+$M20</f>
        <v>25.427</v>
      </c>
      <c r="AE20" s="117"/>
      <c r="AF20" s="117"/>
    </row>
    <row r="21" spans="1:88" x14ac:dyDescent="0.25">
      <c r="A21" s="142">
        <v>1993</v>
      </c>
      <c r="B21" s="155">
        <f t="shared" si="3"/>
        <v>4.4999999999999998E-2</v>
      </c>
      <c r="C21" s="155">
        <f t="shared" si="3"/>
        <v>4.4999999999999998E-2</v>
      </c>
      <c r="D21" s="155">
        <f t="shared" ref="D21:E21" si="18">(D$6-D$5)/COUNT($A$18:$A$37)+D20</f>
        <v>-0.09</v>
      </c>
      <c r="E21" s="155">
        <f t="shared" si="18"/>
        <v>-9.4999999999999987E-2</v>
      </c>
      <c r="F21" s="155">
        <f t="shared" ref="F21:O21" si="19">(F$6-F$5)/COUNT($A$18:$A$37)+F20</f>
        <v>-2.9999999999999995E-2</v>
      </c>
      <c r="G21" s="155">
        <f t="shared" si="19"/>
        <v>-3.4999999999999996E-2</v>
      </c>
      <c r="H21" s="155">
        <f t="shared" si="19"/>
        <v>3.7500000000000006E-2</v>
      </c>
      <c r="I21" s="155">
        <f t="shared" si="19"/>
        <v>3.8499999999999993E-2</v>
      </c>
      <c r="J21" s="155">
        <f t="shared" si="19"/>
        <v>0</v>
      </c>
      <c r="K21" s="155">
        <f t="shared" si="19"/>
        <v>0</v>
      </c>
      <c r="L21" s="155">
        <f t="shared" si="19"/>
        <v>3.9000000000000007E-2</v>
      </c>
      <c r="M21" s="155">
        <f t="shared" si="19"/>
        <v>4.0500000000000008E-2</v>
      </c>
      <c r="N21" s="155">
        <f t="shared" si="19"/>
        <v>0</v>
      </c>
      <c r="O21" s="155">
        <f t="shared" si="19"/>
        <v>0</v>
      </c>
      <c r="P21" s="139"/>
      <c r="Q21" s="117">
        <v>357.15000000000003</v>
      </c>
      <c r="R21" s="117">
        <v>357.15000000000003</v>
      </c>
      <c r="S21" s="117">
        <f t="shared" si="8"/>
        <v>22.245000000000001</v>
      </c>
      <c r="T21" s="117">
        <f t="shared" si="9"/>
        <v>22.245000000000001</v>
      </c>
      <c r="U21" s="117">
        <f t="shared" si="10"/>
        <v>849.23500000000001</v>
      </c>
      <c r="V21" s="117">
        <f t="shared" si="11"/>
        <v>849.1925</v>
      </c>
      <c r="W21" s="117">
        <f t="shared" si="12"/>
        <v>76.277109999999993</v>
      </c>
      <c r="X21" s="117">
        <f t="shared" si="13"/>
        <v>76.27329499999999</v>
      </c>
      <c r="Y21" s="117">
        <f t="shared" si="14"/>
        <v>23.237500000000001</v>
      </c>
      <c r="Z21" s="117">
        <f t="shared" si="15"/>
        <v>23.238499999999998</v>
      </c>
      <c r="AA21" s="117"/>
      <c r="AB21" s="117"/>
      <c r="AC21" s="117">
        <f t="shared" si="16"/>
        <v>25.439</v>
      </c>
      <c r="AD21" s="117">
        <f t="shared" si="17"/>
        <v>25.4405</v>
      </c>
      <c r="AE21" s="117"/>
      <c r="AF21" s="117"/>
    </row>
    <row r="22" spans="1:88" x14ac:dyDescent="0.25">
      <c r="A22" s="142">
        <v>1994</v>
      </c>
      <c r="B22" s="155">
        <f t="shared" si="3"/>
        <v>0.06</v>
      </c>
      <c r="C22" s="155">
        <f t="shared" si="3"/>
        <v>0.06</v>
      </c>
      <c r="D22" s="155">
        <f t="shared" ref="D22:E22" si="20">(D$6-D$5)/COUNT($A$18:$A$37)+D21</f>
        <v>-0.12</v>
      </c>
      <c r="E22" s="155">
        <f t="shared" si="20"/>
        <v>-0.12666666666666665</v>
      </c>
      <c r="F22" s="155">
        <f t="shared" ref="F22:O22" si="21">(F$6-F$5)/COUNT($A$18:$A$37)+F21</f>
        <v>-3.9999999999999994E-2</v>
      </c>
      <c r="G22" s="155">
        <f t="shared" si="21"/>
        <v>-4.6666666666666662E-2</v>
      </c>
      <c r="H22" s="155">
        <f t="shared" si="21"/>
        <v>0.05</v>
      </c>
      <c r="I22" s="155">
        <f t="shared" si="21"/>
        <v>5.1333333333333328E-2</v>
      </c>
      <c r="J22" s="155">
        <f t="shared" si="21"/>
        <v>0</v>
      </c>
      <c r="K22" s="155">
        <f t="shared" si="21"/>
        <v>0</v>
      </c>
      <c r="L22" s="155">
        <f t="shared" si="21"/>
        <v>5.2000000000000005E-2</v>
      </c>
      <c r="M22" s="155">
        <f t="shared" si="21"/>
        <v>5.4000000000000006E-2</v>
      </c>
      <c r="N22" s="155">
        <f t="shared" si="21"/>
        <v>0</v>
      </c>
      <c r="O22" s="155">
        <f t="shared" si="21"/>
        <v>0</v>
      </c>
      <c r="P22" s="139"/>
      <c r="Q22" s="117">
        <v>358.70000000000005</v>
      </c>
      <c r="R22" s="117">
        <v>358.70000000000005</v>
      </c>
      <c r="S22" s="117">
        <f t="shared" si="8"/>
        <v>22.259999999999998</v>
      </c>
      <c r="T22" s="117">
        <f t="shared" si="9"/>
        <v>22.259999999999998</v>
      </c>
      <c r="U22" s="117">
        <f t="shared" si="10"/>
        <v>848.98</v>
      </c>
      <c r="V22" s="117">
        <f t="shared" si="11"/>
        <v>848.92333333333329</v>
      </c>
      <c r="W22" s="117">
        <f t="shared" si="12"/>
        <v>76.269480000000001</v>
      </c>
      <c r="X22" s="117">
        <f t="shared" si="13"/>
        <v>76.264393333333331</v>
      </c>
      <c r="Y22" s="117">
        <f t="shared" si="14"/>
        <v>23.25</v>
      </c>
      <c r="Z22" s="117">
        <f t="shared" si="15"/>
        <v>23.251333333333331</v>
      </c>
      <c r="AA22" s="117"/>
      <c r="AB22" s="117"/>
      <c r="AC22" s="117">
        <f t="shared" si="16"/>
        <v>25.451999999999998</v>
      </c>
      <c r="AD22" s="117">
        <f t="shared" si="17"/>
        <v>25.453999999999997</v>
      </c>
      <c r="AE22" s="117"/>
      <c r="AF22" s="117"/>
    </row>
    <row r="23" spans="1:88" x14ac:dyDescent="0.25">
      <c r="A23" s="142">
        <v>1995</v>
      </c>
      <c r="B23" s="155">
        <f t="shared" si="3"/>
        <v>7.4999999999999997E-2</v>
      </c>
      <c r="C23" s="155">
        <f t="shared" si="3"/>
        <v>7.4999999999999997E-2</v>
      </c>
      <c r="D23" s="155">
        <f t="shared" ref="D23:E23" si="22">(D$6-D$5)/COUNT($A$18:$A$37)+D22</f>
        <v>-0.15</v>
      </c>
      <c r="E23" s="155">
        <f t="shared" si="22"/>
        <v>-0.15833333333333333</v>
      </c>
      <c r="F23" s="155">
        <f t="shared" ref="F23:O23" si="23">(F$6-F$5)/COUNT($A$18:$A$37)+F22</f>
        <v>-4.9999999999999989E-2</v>
      </c>
      <c r="G23" s="155">
        <f t="shared" si="23"/>
        <v>-5.8333333333333327E-2</v>
      </c>
      <c r="H23" s="155">
        <f t="shared" si="23"/>
        <v>6.25E-2</v>
      </c>
      <c r="I23" s="155">
        <f t="shared" si="23"/>
        <v>6.4166666666666664E-2</v>
      </c>
      <c r="J23" s="155">
        <f t="shared" si="23"/>
        <v>0</v>
      </c>
      <c r="K23" s="155">
        <f t="shared" si="23"/>
        <v>0</v>
      </c>
      <c r="L23" s="155">
        <f t="shared" si="23"/>
        <v>6.5000000000000002E-2</v>
      </c>
      <c r="M23" s="155">
        <f t="shared" si="23"/>
        <v>6.7500000000000004E-2</v>
      </c>
      <c r="N23" s="155">
        <f t="shared" si="23"/>
        <v>0</v>
      </c>
      <c r="O23" s="155">
        <f t="shared" si="23"/>
        <v>0</v>
      </c>
      <c r="P23" s="139"/>
      <c r="Q23" s="117">
        <v>360.25000000000006</v>
      </c>
      <c r="R23" s="117">
        <v>360.25000000000006</v>
      </c>
      <c r="S23" s="117">
        <f t="shared" si="8"/>
        <v>22.274999999999999</v>
      </c>
      <c r="T23" s="117">
        <f t="shared" si="9"/>
        <v>22.274999999999999</v>
      </c>
      <c r="U23" s="117">
        <f t="shared" si="10"/>
        <v>848.72500000000002</v>
      </c>
      <c r="V23" s="117">
        <f t="shared" si="11"/>
        <v>848.6541666666667</v>
      </c>
      <c r="W23" s="117">
        <f t="shared" si="12"/>
        <v>76.261849999999995</v>
      </c>
      <c r="X23" s="117">
        <f t="shared" si="13"/>
        <v>76.255491666666657</v>
      </c>
      <c r="Y23" s="117">
        <f t="shared" si="14"/>
        <v>23.262499999999999</v>
      </c>
      <c r="Z23" s="117">
        <f t="shared" si="15"/>
        <v>23.264166666666664</v>
      </c>
      <c r="AA23" s="117"/>
      <c r="AB23" s="117"/>
      <c r="AC23" s="117">
        <f t="shared" si="16"/>
        <v>25.465</v>
      </c>
      <c r="AD23" s="117">
        <f t="shared" si="17"/>
        <v>25.467499999999998</v>
      </c>
      <c r="AE23" s="117"/>
      <c r="AF23" s="117"/>
    </row>
    <row r="24" spans="1:88" x14ac:dyDescent="0.25">
      <c r="A24" s="142">
        <v>1996</v>
      </c>
      <c r="B24" s="155">
        <f t="shared" si="3"/>
        <v>0.09</v>
      </c>
      <c r="C24" s="155">
        <f t="shared" si="3"/>
        <v>0.09</v>
      </c>
      <c r="D24" s="155">
        <f t="shared" ref="D24:E24" si="24">(D$6-D$5)/COUNT($A$18:$A$37)+D23</f>
        <v>-0.18</v>
      </c>
      <c r="E24" s="155">
        <f t="shared" si="24"/>
        <v>-0.19</v>
      </c>
      <c r="F24" s="155">
        <f t="shared" ref="F24:O24" si="25">(F$6-F$5)/COUNT($A$18:$A$37)+F23</f>
        <v>-5.9999999999999984E-2</v>
      </c>
      <c r="G24" s="155">
        <f t="shared" si="25"/>
        <v>-6.9999999999999993E-2</v>
      </c>
      <c r="H24" s="155">
        <f t="shared" si="25"/>
        <v>7.4999999999999997E-2</v>
      </c>
      <c r="I24" s="155">
        <f t="shared" si="25"/>
        <v>7.6999999999999999E-2</v>
      </c>
      <c r="J24" s="155">
        <f t="shared" si="25"/>
        <v>0</v>
      </c>
      <c r="K24" s="155">
        <f t="shared" si="25"/>
        <v>0</v>
      </c>
      <c r="L24" s="155">
        <f t="shared" si="25"/>
        <v>7.8E-2</v>
      </c>
      <c r="M24" s="155">
        <f t="shared" si="25"/>
        <v>8.1000000000000003E-2</v>
      </c>
      <c r="N24" s="155">
        <f t="shared" si="25"/>
        <v>0</v>
      </c>
      <c r="O24" s="155">
        <f t="shared" si="25"/>
        <v>0</v>
      </c>
      <c r="P24" s="139"/>
      <c r="Q24" s="117">
        <v>361.80000000000007</v>
      </c>
      <c r="R24" s="117">
        <v>361.80000000000007</v>
      </c>
      <c r="S24" s="117">
        <f t="shared" si="8"/>
        <v>22.29</v>
      </c>
      <c r="T24" s="117">
        <f t="shared" si="9"/>
        <v>22.29</v>
      </c>
      <c r="U24" s="117">
        <f t="shared" si="10"/>
        <v>848.47</v>
      </c>
      <c r="V24" s="117">
        <f t="shared" si="11"/>
        <v>848.38499999999999</v>
      </c>
      <c r="W24" s="117">
        <f t="shared" si="12"/>
        <v>76.254220000000004</v>
      </c>
      <c r="X24" s="117">
        <f t="shared" si="13"/>
        <v>76.246589999999998</v>
      </c>
      <c r="Y24" s="117">
        <f t="shared" si="14"/>
        <v>23.274999999999999</v>
      </c>
      <c r="Z24" s="117">
        <f t="shared" si="15"/>
        <v>23.277000000000001</v>
      </c>
      <c r="AA24" s="117"/>
      <c r="AB24" s="117"/>
      <c r="AC24" s="117">
        <f t="shared" si="16"/>
        <v>25.477999999999998</v>
      </c>
      <c r="AD24" s="117">
        <f t="shared" si="17"/>
        <v>25.480999999999998</v>
      </c>
      <c r="AE24" s="117"/>
      <c r="AF24" s="117"/>
    </row>
    <row r="25" spans="1:88" x14ac:dyDescent="0.25">
      <c r="A25" s="142">
        <v>1997</v>
      </c>
      <c r="B25" s="155">
        <f t="shared" si="3"/>
        <v>0.105</v>
      </c>
      <c r="C25" s="155">
        <f t="shared" si="3"/>
        <v>0.105</v>
      </c>
      <c r="D25" s="155">
        <f t="shared" ref="D25:E25" si="26">(D$6-D$5)/COUNT($A$18:$A$37)+D24</f>
        <v>-0.21</v>
      </c>
      <c r="E25" s="155">
        <f t="shared" si="26"/>
        <v>-0.22166666666666668</v>
      </c>
      <c r="F25" s="155">
        <f t="shared" ref="F25:O25" si="27">(F$6-F$5)/COUNT($A$18:$A$37)+F24</f>
        <v>-6.9999999999999979E-2</v>
      </c>
      <c r="G25" s="155">
        <f t="shared" si="27"/>
        <v>-8.1666666666666665E-2</v>
      </c>
      <c r="H25" s="155">
        <f t="shared" si="27"/>
        <v>8.7499999999999994E-2</v>
      </c>
      <c r="I25" s="155">
        <f t="shared" si="27"/>
        <v>8.9833333333333334E-2</v>
      </c>
      <c r="J25" s="155">
        <f t="shared" si="27"/>
        <v>0</v>
      </c>
      <c r="K25" s="155">
        <f t="shared" si="27"/>
        <v>0</v>
      </c>
      <c r="L25" s="155">
        <f t="shared" si="27"/>
        <v>9.0999999999999998E-2</v>
      </c>
      <c r="M25" s="155">
        <f t="shared" si="27"/>
        <v>9.4500000000000001E-2</v>
      </c>
      <c r="N25" s="155">
        <f t="shared" si="27"/>
        <v>0</v>
      </c>
      <c r="O25" s="155">
        <f t="shared" si="27"/>
        <v>0</v>
      </c>
      <c r="P25" s="139"/>
      <c r="Q25" s="117">
        <v>363.35000000000008</v>
      </c>
      <c r="R25" s="117">
        <v>363.35000000000008</v>
      </c>
      <c r="S25" s="117">
        <f t="shared" si="8"/>
        <v>22.305</v>
      </c>
      <c r="T25" s="117">
        <f t="shared" si="9"/>
        <v>22.305</v>
      </c>
      <c r="U25" s="117">
        <f t="shared" si="10"/>
        <v>848.21500000000003</v>
      </c>
      <c r="V25" s="117">
        <f t="shared" si="11"/>
        <v>848.11583333333328</v>
      </c>
      <c r="W25" s="117">
        <f t="shared" si="12"/>
        <v>76.246589999999998</v>
      </c>
      <c r="X25" s="117">
        <f t="shared" si="13"/>
        <v>76.237688333333324</v>
      </c>
      <c r="Y25" s="117">
        <f t="shared" si="14"/>
        <v>23.287499999999998</v>
      </c>
      <c r="Z25" s="117">
        <f t="shared" si="15"/>
        <v>23.289833333333334</v>
      </c>
      <c r="AA25" s="117"/>
      <c r="AB25" s="117"/>
      <c r="AC25" s="117">
        <f t="shared" si="16"/>
        <v>25.491</v>
      </c>
      <c r="AD25" s="117">
        <f t="shared" si="17"/>
        <v>25.494499999999999</v>
      </c>
      <c r="AE25" s="117"/>
      <c r="AF25" s="117"/>
    </row>
    <row r="26" spans="1:88" x14ac:dyDescent="0.25">
      <c r="A26" s="142">
        <v>1998</v>
      </c>
      <c r="B26" s="155">
        <f t="shared" si="3"/>
        <v>0.12</v>
      </c>
      <c r="C26" s="155">
        <f t="shared" si="3"/>
        <v>0.12</v>
      </c>
      <c r="D26" s="155">
        <f t="shared" ref="D26:E26" si="28">(D$6-D$5)/COUNT($A$18:$A$37)+D25</f>
        <v>-0.24</v>
      </c>
      <c r="E26" s="155">
        <f t="shared" si="28"/>
        <v>-0.25333333333333335</v>
      </c>
      <c r="F26" s="155">
        <f t="shared" ref="F26:O26" si="29">(F$6-F$5)/COUNT($A$18:$A$37)+F25</f>
        <v>-7.9999999999999974E-2</v>
      </c>
      <c r="G26" s="155">
        <f t="shared" si="29"/>
        <v>-9.3333333333333324E-2</v>
      </c>
      <c r="H26" s="155">
        <f t="shared" si="29"/>
        <v>9.9999999999999992E-2</v>
      </c>
      <c r="I26" s="155">
        <f t="shared" si="29"/>
        <v>0.10266666666666667</v>
      </c>
      <c r="J26" s="155">
        <f t="shared" si="29"/>
        <v>0</v>
      </c>
      <c r="K26" s="155">
        <f t="shared" si="29"/>
        <v>0</v>
      </c>
      <c r="L26" s="155">
        <f t="shared" si="29"/>
        <v>0.104</v>
      </c>
      <c r="M26" s="155">
        <f t="shared" si="29"/>
        <v>0.108</v>
      </c>
      <c r="N26" s="155">
        <f t="shared" si="29"/>
        <v>0</v>
      </c>
      <c r="O26" s="155">
        <f t="shared" si="29"/>
        <v>0</v>
      </c>
      <c r="P26" s="139"/>
      <c r="Q26" s="117">
        <v>364.90000000000009</v>
      </c>
      <c r="R26" s="117">
        <v>364.90000000000009</v>
      </c>
      <c r="S26" s="117">
        <f t="shared" si="8"/>
        <v>22.32</v>
      </c>
      <c r="T26" s="117">
        <f t="shared" si="9"/>
        <v>22.32</v>
      </c>
      <c r="U26" s="117">
        <f t="shared" si="10"/>
        <v>847.96</v>
      </c>
      <c r="V26" s="117">
        <f t="shared" si="11"/>
        <v>847.84666666666669</v>
      </c>
      <c r="W26" s="117">
        <f t="shared" si="12"/>
        <v>76.238959999999992</v>
      </c>
      <c r="X26" s="117">
        <f t="shared" si="13"/>
        <v>76.228786666666664</v>
      </c>
      <c r="Y26" s="117">
        <f t="shared" si="14"/>
        <v>23.3</v>
      </c>
      <c r="Z26" s="117">
        <f t="shared" si="15"/>
        <v>23.302666666666667</v>
      </c>
      <c r="AA26" s="117"/>
      <c r="AB26" s="117"/>
      <c r="AC26" s="117">
        <f t="shared" si="16"/>
        <v>25.503999999999998</v>
      </c>
      <c r="AD26" s="117">
        <f t="shared" si="17"/>
        <v>25.507999999999999</v>
      </c>
      <c r="AE26" s="117"/>
      <c r="AF26" s="117"/>
      <c r="CE26" s="111" t="s">
        <v>82</v>
      </c>
      <c r="CH26" s="111" t="s">
        <v>75</v>
      </c>
    </row>
    <row r="27" spans="1:88" x14ac:dyDescent="0.25">
      <c r="A27" s="145">
        <v>1999</v>
      </c>
      <c r="B27" s="157">
        <f t="shared" si="3"/>
        <v>0.13500000000000001</v>
      </c>
      <c r="C27" s="157">
        <f t="shared" si="3"/>
        <v>0.13500000000000001</v>
      </c>
      <c r="D27" s="157">
        <f t="shared" ref="D27:E27" si="30">(D$6-D$5)/COUNT($A$18:$A$37)+D26</f>
        <v>-0.27</v>
      </c>
      <c r="E27" s="157">
        <f t="shared" si="30"/>
        <v>-0.28500000000000003</v>
      </c>
      <c r="F27" s="157">
        <f t="shared" ref="F27:O27" si="31">(F$6-F$5)/COUNT($A$18:$A$37)+F26</f>
        <v>-8.9999999999999969E-2</v>
      </c>
      <c r="G27" s="157">
        <f t="shared" si="31"/>
        <v>-0.10499999999999998</v>
      </c>
      <c r="H27" s="157">
        <f t="shared" si="31"/>
        <v>0.11249999999999999</v>
      </c>
      <c r="I27" s="157">
        <f t="shared" si="31"/>
        <v>0.11550000000000001</v>
      </c>
      <c r="J27" s="157">
        <f t="shared" si="31"/>
        <v>0</v>
      </c>
      <c r="K27" s="157">
        <f t="shared" si="31"/>
        <v>0</v>
      </c>
      <c r="L27" s="157">
        <f t="shared" si="31"/>
        <v>0.11699999999999999</v>
      </c>
      <c r="M27" s="157">
        <f t="shared" si="31"/>
        <v>0.1215</v>
      </c>
      <c r="N27" s="157">
        <f t="shared" si="31"/>
        <v>0</v>
      </c>
      <c r="O27" s="157">
        <f t="shared" si="31"/>
        <v>0</v>
      </c>
      <c r="P27" s="176"/>
      <c r="Q27" s="119">
        <v>366.4500000000001</v>
      </c>
      <c r="R27" s="119">
        <v>366.4500000000001</v>
      </c>
      <c r="S27" s="119">
        <f t="shared" si="8"/>
        <v>22.335000000000001</v>
      </c>
      <c r="T27" s="119">
        <f t="shared" si="9"/>
        <v>22.335000000000001</v>
      </c>
      <c r="U27" s="119">
        <f t="shared" si="10"/>
        <v>847.70500000000004</v>
      </c>
      <c r="V27" s="119">
        <f t="shared" si="11"/>
        <v>847.57749999999999</v>
      </c>
      <c r="W27" s="119">
        <f t="shared" si="12"/>
        <v>76.23133</v>
      </c>
      <c r="X27" s="119">
        <f t="shared" si="13"/>
        <v>76.219884999999991</v>
      </c>
      <c r="Y27" s="119">
        <f t="shared" si="14"/>
        <v>23.3125</v>
      </c>
      <c r="Z27" s="119">
        <f t="shared" si="15"/>
        <v>23.3155</v>
      </c>
      <c r="AA27" s="119"/>
      <c r="AB27" s="119"/>
      <c r="AC27" s="119">
        <f t="shared" si="16"/>
        <v>25.516999999999999</v>
      </c>
      <c r="AD27" s="119">
        <f t="shared" si="17"/>
        <v>25.5215</v>
      </c>
      <c r="AE27" s="119"/>
      <c r="AF27" s="119"/>
      <c r="CE27" s="111" t="s">
        <v>204</v>
      </c>
      <c r="CF27" s="111" t="s">
        <v>27</v>
      </c>
      <c r="CG27" s="111" t="s">
        <v>205</v>
      </c>
      <c r="CH27" s="111" t="s">
        <v>204</v>
      </c>
      <c r="CI27" s="111" t="s">
        <v>27</v>
      </c>
      <c r="CJ27" s="111" t="s">
        <v>205</v>
      </c>
    </row>
    <row r="28" spans="1:88" x14ac:dyDescent="0.25">
      <c r="A28" s="118">
        <v>2000</v>
      </c>
      <c r="B28" s="21">
        <f t="shared" si="3"/>
        <v>0.15000000000000002</v>
      </c>
      <c r="C28" s="21">
        <f t="shared" si="3"/>
        <v>0.15000000000000002</v>
      </c>
      <c r="D28" s="155">
        <f t="shared" ref="D28:E28" si="32">(D$6-D$5)/COUNT($A$18:$A$37)+D27</f>
        <v>-0.30000000000000004</v>
      </c>
      <c r="E28" s="155">
        <f t="shared" si="32"/>
        <v>-0.31666666666666671</v>
      </c>
      <c r="F28" s="155">
        <f t="shared" ref="F28:O28" si="33">(F$6-F$5)/COUNT($A$18:$A$37)+F27</f>
        <v>-9.9999999999999964E-2</v>
      </c>
      <c r="G28" s="155">
        <f t="shared" si="33"/>
        <v>-0.11666666666666664</v>
      </c>
      <c r="H28" s="155">
        <f t="shared" si="33"/>
        <v>0.12499999999999999</v>
      </c>
      <c r="I28" s="155">
        <f t="shared" si="33"/>
        <v>0.12833333333333333</v>
      </c>
      <c r="J28" s="155">
        <f t="shared" si="33"/>
        <v>0</v>
      </c>
      <c r="K28" s="155">
        <f t="shared" si="33"/>
        <v>0</v>
      </c>
      <c r="L28" s="155">
        <f t="shared" si="33"/>
        <v>0.13</v>
      </c>
      <c r="M28" s="155">
        <f t="shared" si="33"/>
        <v>0.13500000000000001</v>
      </c>
      <c r="N28" s="155">
        <f t="shared" si="33"/>
        <v>0</v>
      </c>
      <c r="O28" s="155">
        <f t="shared" si="33"/>
        <v>0</v>
      </c>
      <c r="Q28" s="117">
        <v>368</v>
      </c>
      <c r="R28" s="117">
        <v>368</v>
      </c>
      <c r="S28" s="117">
        <f t="shared" si="8"/>
        <v>22.349999999999998</v>
      </c>
      <c r="T28" s="117">
        <f t="shared" si="9"/>
        <v>22.349999999999998</v>
      </c>
      <c r="U28" s="167">
        <f t="shared" si="10"/>
        <v>847.45</v>
      </c>
      <c r="V28" s="167">
        <f t="shared" si="11"/>
        <v>847.30833333333328</v>
      </c>
      <c r="W28" s="117">
        <f t="shared" si="12"/>
        <v>76.223699999999994</v>
      </c>
      <c r="X28" s="117">
        <f t="shared" si="13"/>
        <v>76.210983333333331</v>
      </c>
      <c r="Y28" s="167">
        <f t="shared" si="14"/>
        <v>23.324999999999999</v>
      </c>
      <c r="Z28" s="167">
        <f t="shared" si="15"/>
        <v>23.328333333333333</v>
      </c>
      <c r="AA28" s="117"/>
      <c r="AB28" s="117"/>
      <c r="AC28" s="116">
        <f t="shared" si="16"/>
        <v>25.529999999999998</v>
      </c>
      <c r="AD28" s="116">
        <f t="shared" si="17"/>
        <v>25.535</v>
      </c>
      <c r="AE28" s="117"/>
      <c r="AF28" s="117"/>
      <c r="CD28" s="111">
        <v>2000</v>
      </c>
      <c r="CE28" s="104">
        <f t="shared" ref="CE28:CE59" si="34">S28</f>
        <v>22.349999999999998</v>
      </c>
      <c r="CF28" s="104">
        <f t="shared" ref="CF28:CF91" si="35">W28</f>
        <v>76.223699999999994</v>
      </c>
      <c r="CG28" s="111">
        <f t="shared" ref="CG28:CG59" si="36">Q28</f>
        <v>368</v>
      </c>
      <c r="CH28" s="104">
        <f t="shared" ref="CH28:CH59" si="37">T28</f>
        <v>22.349999999999998</v>
      </c>
      <c r="CI28" s="104">
        <f>X28</f>
        <v>76.210983333333331</v>
      </c>
      <c r="CJ28" s="111">
        <f t="shared" ref="CJ28:CJ59" si="38">R28</f>
        <v>368</v>
      </c>
    </row>
    <row r="29" spans="1:88" x14ac:dyDescent="0.25">
      <c r="A29" s="115">
        <v>2001</v>
      </c>
      <c r="B29" s="125">
        <f t="shared" si="3"/>
        <v>0.16500000000000004</v>
      </c>
      <c r="C29" s="125">
        <f t="shared" si="3"/>
        <v>0.16500000000000004</v>
      </c>
      <c r="D29" s="125">
        <f t="shared" ref="D29:E29" si="39">(D$6-D$5)/COUNT($A$18:$A$37)+D28</f>
        <v>-0.33000000000000007</v>
      </c>
      <c r="E29" s="125">
        <f t="shared" si="39"/>
        <v>-0.34833333333333338</v>
      </c>
      <c r="F29" s="125">
        <f t="shared" ref="F29:O29" si="40">(F$6-F$5)/COUNT($A$18:$A$37)+F28</f>
        <v>-0.10999999999999996</v>
      </c>
      <c r="G29" s="125">
        <f t="shared" si="40"/>
        <v>-0.1283333333333333</v>
      </c>
      <c r="H29" s="125">
        <f t="shared" si="40"/>
        <v>0.13749999999999998</v>
      </c>
      <c r="I29" s="125">
        <f t="shared" si="40"/>
        <v>0.14116666666666666</v>
      </c>
      <c r="J29" s="125">
        <f t="shared" si="40"/>
        <v>0</v>
      </c>
      <c r="K29" s="125">
        <f t="shared" si="40"/>
        <v>0</v>
      </c>
      <c r="L29" s="125">
        <f t="shared" si="40"/>
        <v>0.14300000000000002</v>
      </c>
      <c r="M29" s="125">
        <f t="shared" si="40"/>
        <v>0.14850000000000002</v>
      </c>
      <c r="N29" s="125">
        <f t="shared" si="40"/>
        <v>0</v>
      </c>
      <c r="O29" s="125">
        <f t="shared" si="40"/>
        <v>0</v>
      </c>
      <c r="Q29" s="116">
        <v>369.95</v>
      </c>
      <c r="R29" s="116">
        <v>370.15</v>
      </c>
      <c r="S29" s="116">
        <f t="shared" si="8"/>
        <v>22.364999999999998</v>
      </c>
      <c r="T29" s="116">
        <f t="shared" si="9"/>
        <v>22.364999999999998</v>
      </c>
      <c r="U29" s="167">
        <f t="shared" si="10"/>
        <v>847.19500000000005</v>
      </c>
      <c r="V29" s="167">
        <f t="shared" si="11"/>
        <v>847.03916666666669</v>
      </c>
      <c r="W29" s="116">
        <f t="shared" si="12"/>
        <v>76.216070000000002</v>
      </c>
      <c r="X29" s="116">
        <f t="shared" si="13"/>
        <v>76.202081666666658</v>
      </c>
      <c r="Y29" s="167">
        <f t="shared" si="14"/>
        <v>23.337499999999999</v>
      </c>
      <c r="Z29" s="167">
        <f t="shared" si="15"/>
        <v>23.341166666666666</v>
      </c>
      <c r="AA29" s="117"/>
      <c r="AB29" s="117"/>
      <c r="AC29" s="116">
        <f t="shared" si="16"/>
        <v>25.542999999999999</v>
      </c>
      <c r="AD29" s="116">
        <f t="shared" si="17"/>
        <v>25.548499999999997</v>
      </c>
      <c r="AE29" s="117"/>
      <c r="AF29" s="117"/>
      <c r="CD29" s="111">
        <v>2001</v>
      </c>
      <c r="CE29" s="104">
        <f t="shared" si="34"/>
        <v>22.364999999999998</v>
      </c>
      <c r="CF29" s="104">
        <f t="shared" si="35"/>
        <v>76.216070000000002</v>
      </c>
      <c r="CG29" s="111">
        <f t="shared" si="36"/>
        <v>369.95</v>
      </c>
      <c r="CH29" s="104">
        <f t="shared" si="37"/>
        <v>22.364999999999998</v>
      </c>
      <c r="CI29" s="104">
        <f t="shared" ref="CI29:CI92" si="41">X29</f>
        <v>76.202081666666658</v>
      </c>
      <c r="CJ29" s="111">
        <f t="shared" si="38"/>
        <v>370.15</v>
      </c>
    </row>
    <row r="30" spans="1:88" x14ac:dyDescent="0.25">
      <c r="A30" s="115">
        <v>2002</v>
      </c>
      <c r="B30" s="125">
        <f t="shared" si="3"/>
        <v>0.18000000000000005</v>
      </c>
      <c r="C30" s="125">
        <f t="shared" si="3"/>
        <v>0.18000000000000005</v>
      </c>
      <c r="D30" s="125">
        <f t="shared" ref="D30:E30" si="42">(D$6-D$5)/COUNT($A$18:$A$37)+D29</f>
        <v>-0.3600000000000001</v>
      </c>
      <c r="E30" s="125">
        <f t="shared" si="42"/>
        <v>-0.38000000000000006</v>
      </c>
      <c r="F30" s="125">
        <f t="shared" ref="F30:O30" si="43">(F$6-F$5)/COUNT($A$18:$A$37)+F29</f>
        <v>-0.11999999999999995</v>
      </c>
      <c r="G30" s="125">
        <f t="shared" si="43"/>
        <v>-0.13999999999999996</v>
      </c>
      <c r="H30" s="125">
        <f t="shared" si="43"/>
        <v>0.15</v>
      </c>
      <c r="I30" s="125">
        <f t="shared" si="43"/>
        <v>0.154</v>
      </c>
      <c r="J30" s="125">
        <f t="shared" si="43"/>
        <v>0</v>
      </c>
      <c r="K30" s="125">
        <f t="shared" si="43"/>
        <v>0</v>
      </c>
      <c r="L30" s="125">
        <f t="shared" si="43"/>
        <v>0.15600000000000003</v>
      </c>
      <c r="M30" s="125">
        <f t="shared" si="43"/>
        <v>0.16200000000000003</v>
      </c>
      <c r="N30" s="125">
        <f t="shared" si="43"/>
        <v>0</v>
      </c>
      <c r="O30" s="125">
        <f t="shared" si="43"/>
        <v>0</v>
      </c>
      <c r="Q30" s="116">
        <v>371.9</v>
      </c>
      <c r="R30" s="116">
        <v>372.29999999999995</v>
      </c>
      <c r="S30" s="116">
        <f t="shared" si="8"/>
        <v>22.38</v>
      </c>
      <c r="T30" s="116">
        <f t="shared" si="9"/>
        <v>22.38</v>
      </c>
      <c r="U30" s="167">
        <f t="shared" si="10"/>
        <v>846.94</v>
      </c>
      <c r="V30" s="167">
        <f t="shared" si="11"/>
        <v>846.77</v>
      </c>
      <c r="W30" s="116">
        <f t="shared" si="12"/>
        <v>76.208439999999996</v>
      </c>
      <c r="X30" s="116">
        <f t="shared" si="13"/>
        <v>76.193179999999998</v>
      </c>
      <c r="Y30" s="167">
        <f t="shared" si="14"/>
        <v>23.349999999999998</v>
      </c>
      <c r="Z30" s="167">
        <f t="shared" si="15"/>
        <v>23.353999999999999</v>
      </c>
      <c r="AA30" s="117"/>
      <c r="AB30" s="117"/>
      <c r="AC30" s="116">
        <f t="shared" si="16"/>
        <v>25.555999999999997</v>
      </c>
      <c r="AD30" s="116">
        <f t="shared" si="17"/>
        <v>25.561999999999998</v>
      </c>
      <c r="AE30" s="117"/>
      <c r="AF30" s="117"/>
      <c r="CD30" s="111">
        <v>2002</v>
      </c>
      <c r="CE30" s="104">
        <f t="shared" si="34"/>
        <v>22.38</v>
      </c>
      <c r="CF30" s="104">
        <f t="shared" si="35"/>
        <v>76.208439999999996</v>
      </c>
      <c r="CG30" s="111">
        <f t="shared" si="36"/>
        <v>371.9</v>
      </c>
      <c r="CH30" s="104">
        <f t="shared" si="37"/>
        <v>22.38</v>
      </c>
      <c r="CI30" s="104">
        <f t="shared" si="41"/>
        <v>76.193179999999998</v>
      </c>
      <c r="CJ30" s="111">
        <f t="shared" si="38"/>
        <v>372.29999999999995</v>
      </c>
    </row>
    <row r="31" spans="1:88" x14ac:dyDescent="0.25">
      <c r="A31" s="115">
        <v>2003</v>
      </c>
      <c r="B31" s="125">
        <f t="shared" si="3"/>
        <v>0.19500000000000006</v>
      </c>
      <c r="C31" s="125">
        <f t="shared" si="3"/>
        <v>0.19500000000000006</v>
      </c>
      <c r="D31" s="125">
        <f t="shared" ref="D31:E31" si="44">(D$6-D$5)/COUNT($A$18:$A$37)+D30</f>
        <v>-0.39000000000000012</v>
      </c>
      <c r="E31" s="125">
        <f t="shared" si="44"/>
        <v>-0.41166666666666674</v>
      </c>
      <c r="F31" s="125">
        <f t="shared" ref="F31:O31" si="45">(F$6-F$5)/COUNT($A$18:$A$37)+F30</f>
        <v>-0.12999999999999995</v>
      </c>
      <c r="G31" s="125">
        <f t="shared" si="45"/>
        <v>-0.15166666666666662</v>
      </c>
      <c r="H31" s="125">
        <f t="shared" si="45"/>
        <v>0.16250000000000001</v>
      </c>
      <c r="I31" s="125">
        <f t="shared" si="45"/>
        <v>0.16683333333333333</v>
      </c>
      <c r="J31" s="125">
        <f t="shared" si="45"/>
        <v>0</v>
      </c>
      <c r="K31" s="125">
        <f t="shared" si="45"/>
        <v>0</v>
      </c>
      <c r="L31" s="125">
        <f t="shared" si="45"/>
        <v>0.16900000000000004</v>
      </c>
      <c r="M31" s="125">
        <f t="shared" si="45"/>
        <v>0.17550000000000004</v>
      </c>
      <c r="N31" s="125">
        <f t="shared" si="45"/>
        <v>0</v>
      </c>
      <c r="O31" s="125">
        <f t="shared" si="45"/>
        <v>0</v>
      </c>
      <c r="Q31" s="116">
        <v>373.84999999999997</v>
      </c>
      <c r="R31" s="116">
        <v>374.44999999999993</v>
      </c>
      <c r="S31" s="116">
        <f t="shared" si="8"/>
        <v>22.395</v>
      </c>
      <c r="T31" s="116">
        <f t="shared" si="9"/>
        <v>22.395</v>
      </c>
      <c r="U31" s="167">
        <f t="shared" si="10"/>
        <v>846.68499999999995</v>
      </c>
      <c r="V31" s="167">
        <f t="shared" si="11"/>
        <v>846.50083333333328</v>
      </c>
      <c r="W31" s="116">
        <f t="shared" si="12"/>
        <v>76.200810000000004</v>
      </c>
      <c r="X31" s="116">
        <f t="shared" si="13"/>
        <v>76.184278333333324</v>
      </c>
      <c r="Y31" s="167">
        <f t="shared" si="14"/>
        <v>23.362500000000001</v>
      </c>
      <c r="Z31" s="167">
        <f t="shared" si="15"/>
        <v>23.366833333333332</v>
      </c>
      <c r="AA31" s="117"/>
      <c r="AB31" s="117"/>
      <c r="AC31" s="116">
        <f t="shared" si="16"/>
        <v>25.568999999999999</v>
      </c>
      <c r="AD31" s="116">
        <f t="shared" si="17"/>
        <v>25.575499999999998</v>
      </c>
      <c r="AE31" s="117"/>
      <c r="AF31" s="117"/>
      <c r="CD31" s="111">
        <v>2003</v>
      </c>
      <c r="CE31" s="104">
        <f t="shared" si="34"/>
        <v>22.395</v>
      </c>
      <c r="CF31" s="104">
        <f t="shared" si="35"/>
        <v>76.200810000000004</v>
      </c>
      <c r="CG31" s="111">
        <f t="shared" si="36"/>
        <v>373.84999999999997</v>
      </c>
      <c r="CH31" s="104">
        <f t="shared" si="37"/>
        <v>22.395</v>
      </c>
      <c r="CI31" s="104">
        <f t="shared" si="41"/>
        <v>76.184278333333324</v>
      </c>
      <c r="CJ31" s="111">
        <f t="shared" si="38"/>
        <v>374.44999999999993</v>
      </c>
    </row>
    <row r="32" spans="1:88" x14ac:dyDescent="0.25">
      <c r="A32" s="115">
        <v>2004</v>
      </c>
      <c r="B32" s="125">
        <f t="shared" si="3"/>
        <v>0.21000000000000008</v>
      </c>
      <c r="C32" s="125">
        <f t="shared" si="3"/>
        <v>0.21000000000000008</v>
      </c>
      <c r="D32" s="125">
        <f t="shared" ref="D32:E32" si="46">(D$6-D$5)/COUNT($A$18:$A$37)+D31</f>
        <v>-0.42000000000000015</v>
      </c>
      <c r="E32" s="125">
        <f t="shared" si="46"/>
        <v>-0.44333333333333341</v>
      </c>
      <c r="F32" s="125">
        <f t="shared" ref="F32:O32" si="47">(F$6-F$5)/COUNT($A$18:$A$37)+F31</f>
        <v>-0.13999999999999996</v>
      </c>
      <c r="G32" s="125">
        <f t="shared" si="47"/>
        <v>-0.16333333333333327</v>
      </c>
      <c r="H32" s="125">
        <f t="shared" si="47"/>
        <v>0.17500000000000002</v>
      </c>
      <c r="I32" s="125">
        <f t="shared" si="47"/>
        <v>0.17966666666666667</v>
      </c>
      <c r="J32" s="125">
        <f t="shared" si="47"/>
        <v>0</v>
      </c>
      <c r="K32" s="125">
        <f t="shared" si="47"/>
        <v>0</v>
      </c>
      <c r="L32" s="125">
        <f t="shared" si="47"/>
        <v>0.18200000000000005</v>
      </c>
      <c r="M32" s="125">
        <f t="shared" si="47"/>
        <v>0.18900000000000006</v>
      </c>
      <c r="N32" s="125">
        <f t="shared" si="47"/>
        <v>0</v>
      </c>
      <c r="O32" s="125">
        <f t="shared" si="47"/>
        <v>0</v>
      </c>
      <c r="Q32" s="116">
        <v>375.79999999999995</v>
      </c>
      <c r="R32" s="116">
        <v>376.59999999999991</v>
      </c>
      <c r="S32" s="116">
        <f t="shared" si="8"/>
        <v>22.41</v>
      </c>
      <c r="T32" s="116">
        <f t="shared" si="9"/>
        <v>22.41</v>
      </c>
      <c r="U32" s="167">
        <f t="shared" si="10"/>
        <v>846.43</v>
      </c>
      <c r="V32" s="167">
        <f t="shared" si="11"/>
        <v>846.23166666666668</v>
      </c>
      <c r="W32" s="116">
        <f t="shared" si="12"/>
        <v>76.193179999999998</v>
      </c>
      <c r="X32" s="116">
        <f t="shared" si="13"/>
        <v>76.175376666666665</v>
      </c>
      <c r="Y32" s="167">
        <f t="shared" si="14"/>
        <v>23.375</v>
      </c>
      <c r="Z32" s="167">
        <f t="shared" si="15"/>
        <v>23.379666666666665</v>
      </c>
      <c r="AA32" s="117"/>
      <c r="AB32" s="117"/>
      <c r="AC32" s="116">
        <f t="shared" si="16"/>
        <v>25.581999999999997</v>
      </c>
      <c r="AD32" s="116">
        <f t="shared" si="17"/>
        <v>25.588999999999999</v>
      </c>
      <c r="AE32" s="117"/>
      <c r="AF32" s="117"/>
      <c r="CD32" s="111">
        <v>2004</v>
      </c>
      <c r="CE32" s="104">
        <f t="shared" si="34"/>
        <v>22.41</v>
      </c>
      <c r="CF32" s="104">
        <f t="shared" si="35"/>
        <v>76.193179999999998</v>
      </c>
      <c r="CG32" s="111">
        <f t="shared" si="36"/>
        <v>375.79999999999995</v>
      </c>
      <c r="CH32" s="104">
        <f t="shared" si="37"/>
        <v>22.41</v>
      </c>
      <c r="CI32" s="104">
        <f t="shared" si="41"/>
        <v>76.175376666666665</v>
      </c>
      <c r="CJ32" s="111">
        <f t="shared" si="38"/>
        <v>376.59999999999991</v>
      </c>
    </row>
    <row r="33" spans="1:95" x14ac:dyDescent="0.25">
      <c r="A33" s="115">
        <v>2005</v>
      </c>
      <c r="B33" s="125">
        <f t="shared" si="3"/>
        <v>0.22500000000000009</v>
      </c>
      <c r="C33" s="125">
        <f t="shared" si="3"/>
        <v>0.22500000000000009</v>
      </c>
      <c r="D33" s="125">
        <f t="shared" ref="D33:E33" si="48">(D$6-D$5)/COUNT($A$18:$A$37)+D32</f>
        <v>-0.45000000000000018</v>
      </c>
      <c r="E33" s="125">
        <f t="shared" si="48"/>
        <v>-0.47500000000000009</v>
      </c>
      <c r="F33" s="125">
        <f t="shared" ref="F33:O33" si="49">(F$6-F$5)/COUNT($A$18:$A$37)+F32</f>
        <v>-0.14999999999999997</v>
      </c>
      <c r="G33" s="125">
        <f t="shared" si="49"/>
        <v>-0.17499999999999993</v>
      </c>
      <c r="H33" s="125">
        <f t="shared" si="49"/>
        <v>0.18750000000000003</v>
      </c>
      <c r="I33" s="125">
        <f t="shared" si="49"/>
        <v>0.1925</v>
      </c>
      <c r="J33" s="125">
        <f t="shared" si="49"/>
        <v>0</v>
      </c>
      <c r="K33" s="125">
        <f t="shared" si="49"/>
        <v>0</v>
      </c>
      <c r="L33" s="125">
        <f t="shared" si="49"/>
        <v>0.19500000000000006</v>
      </c>
      <c r="M33" s="125">
        <f t="shared" si="49"/>
        <v>0.20250000000000007</v>
      </c>
      <c r="N33" s="125">
        <f t="shared" si="49"/>
        <v>0</v>
      </c>
      <c r="O33" s="125">
        <f t="shared" si="49"/>
        <v>0</v>
      </c>
      <c r="Q33" s="116">
        <v>377.74999999999994</v>
      </c>
      <c r="R33" s="116">
        <v>378.74999999999989</v>
      </c>
      <c r="S33" s="116">
        <f t="shared" si="8"/>
        <v>22.425000000000001</v>
      </c>
      <c r="T33" s="116">
        <f t="shared" si="9"/>
        <v>22.425000000000001</v>
      </c>
      <c r="U33" s="167">
        <f t="shared" si="10"/>
        <v>846.17499999999995</v>
      </c>
      <c r="V33" s="167">
        <f t="shared" si="11"/>
        <v>845.96249999999998</v>
      </c>
      <c r="W33" s="116">
        <f t="shared" si="12"/>
        <v>76.185549999999992</v>
      </c>
      <c r="X33" s="116">
        <f t="shared" si="13"/>
        <v>76.166474999999991</v>
      </c>
      <c r="Y33" s="167">
        <f t="shared" si="14"/>
        <v>23.387499999999999</v>
      </c>
      <c r="Z33" s="167">
        <f t="shared" si="15"/>
        <v>23.392499999999998</v>
      </c>
      <c r="AA33" s="117"/>
      <c r="AB33" s="117"/>
      <c r="AC33" s="116">
        <f t="shared" si="16"/>
        <v>25.594999999999999</v>
      </c>
      <c r="AD33" s="116">
        <f t="shared" si="17"/>
        <v>25.602499999999999</v>
      </c>
      <c r="AE33" s="117"/>
      <c r="AF33" s="117"/>
      <c r="CD33" s="111">
        <v>2005</v>
      </c>
      <c r="CE33" s="104">
        <f t="shared" si="34"/>
        <v>22.425000000000001</v>
      </c>
      <c r="CF33" s="104">
        <f t="shared" si="35"/>
        <v>76.185549999999992</v>
      </c>
      <c r="CG33" s="111">
        <f t="shared" si="36"/>
        <v>377.74999999999994</v>
      </c>
      <c r="CH33" s="104">
        <f t="shared" si="37"/>
        <v>22.425000000000001</v>
      </c>
      <c r="CI33" s="104">
        <f t="shared" si="41"/>
        <v>76.166474999999991</v>
      </c>
      <c r="CJ33" s="111">
        <f t="shared" si="38"/>
        <v>378.74999999999989</v>
      </c>
    </row>
    <row r="34" spans="1:95" x14ac:dyDescent="0.25">
      <c r="A34" s="115">
        <v>2006</v>
      </c>
      <c r="B34" s="125">
        <f t="shared" si="3"/>
        <v>0.2400000000000001</v>
      </c>
      <c r="C34" s="125">
        <f t="shared" si="3"/>
        <v>0.2400000000000001</v>
      </c>
      <c r="D34" s="125">
        <f t="shared" ref="D34:E34" si="50">(D$6-D$5)/COUNT($A$18:$A$37)+D33</f>
        <v>-0.4800000000000002</v>
      </c>
      <c r="E34" s="125">
        <f t="shared" si="50"/>
        <v>-0.50666666666666671</v>
      </c>
      <c r="F34" s="125">
        <f t="shared" ref="F34:O34" si="51">(F$6-F$5)/COUNT($A$18:$A$37)+F33</f>
        <v>-0.15999999999999998</v>
      </c>
      <c r="G34" s="125">
        <f t="shared" si="51"/>
        <v>-0.18666666666666659</v>
      </c>
      <c r="H34" s="125">
        <f t="shared" si="51"/>
        <v>0.20000000000000004</v>
      </c>
      <c r="I34" s="125">
        <f t="shared" si="51"/>
        <v>0.20533333333333334</v>
      </c>
      <c r="J34" s="125">
        <f t="shared" si="51"/>
        <v>0</v>
      </c>
      <c r="K34" s="125">
        <f t="shared" si="51"/>
        <v>0</v>
      </c>
      <c r="L34" s="125">
        <f t="shared" si="51"/>
        <v>0.20800000000000007</v>
      </c>
      <c r="M34" s="125">
        <f t="shared" si="51"/>
        <v>0.21600000000000008</v>
      </c>
      <c r="N34" s="125">
        <f t="shared" si="51"/>
        <v>0</v>
      </c>
      <c r="O34" s="125">
        <f t="shared" si="51"/>
        <v>0</v>
      </c>
      <c r="Q34" s="116">
        <v>379.69999999999993</v>
      </c>
      <c r="R34" s="116">
        <v>380.89999999999986</v>
      </c>
      <c r="S34" s="116">
        <f t="shared" si="8"/>
        <v>22.439999999999998</v>
      </c>
      <c r="T34" s="116">
        <f t="shared" si="9"/>
        <v>22.439999999999998</v>
      </c>
      <c r="U34" s="167">
        <f t="shared" si="10"/>
        <v>845.92</v>
      </c>
      <c r="V34" s="167">
        <f t="shared" si="11"/>
        <v>845.69333333333338</v>
      </c>
      <c r="W34" s="116">
        <f t="shared" si="12"/>
        <v>76.17792</v>
      </c>
      <c r="X34" s="116">
        <f t="shared" si="13"/>
        <v>76.157573333333332</v>
      </c>
      <c r="Y34" s="167">
        <f t="shared" si="14"/>
        <v>23.4</v>
      </c>
      <c r="Z34" s="167">
        <f t="shared" si="15"/>
        <v>23.405333333333331</v>
      </c>
      <c r="AA34" s="117"/>
      <c r="AB34" s="117"/>
      <c r="AC34" s="116">
        <f t="shared" si="16"/>
        <v>25.607999999999997</v>
      </c>
      <c r="AD34" s="116">
        <f t="shared" si="17"/>
        <v>25.616</v>
      </c>
      <c r="AE34" s="117"/>
      <c r="AF34" s="117"/>
      <c r="CD34" s="111">
        <v>2006</v>
      </c>
      <c r="CE34" s="104">
        <f t="shared" si="34"/>
        <v>22.439999999999998</v>
      </c>
      <c r="CF34" s="104">
        <f t="shared" si="35"/>
        <v>76.17792</v>
      </c>
      <c r="CG34" s="111">
        <f t="shared" si="36"/>
        <v>379.69999999999993</v>
      </c>
      <c r="CH34" s="104">
        <f t="shared" si="37"/>
        <v>22.439999999999998</v>
      </c>
      <c r="CI34" s="104">
        <f t="shared" si="41"/>
        <v>76.157573333333332</v>
      </c>
      <c r="CJ34" s="111">
        <f t="shared" si="38"/>
        <v>380.89999999999986</v>
      </c>
    </row>
    <row r="35" spans="1:95" x14ac:dyDescent="0.25">
      <c r="A35" s="115">
        <v>2007</v>
      </c>
      <c r="B35" s="125">
        <f t="shared" ref="B35:C37" si="52">(B$6-B$5)/COUNT($A$18:$A$37)+B34</f>
        <v>0.25500000000000012</v>
      </c>
      <c r="C35" s="125">
        <f t="shared" si="52"/>
        <v>0.25500000000000012</v>
      </c>
      <c r="D35" s="125">
        <f t="shared" ref="D35:E35" si="53">(D$6-D$5)/COUNT($A$18:$A$37)+D34</f>
        <v>-0.51000000000000023</v>
      </c>
      <c r="E35" s="125">
        <f t="shared" si="53"/>
        <v>-0.53833333333333333</v>
      </c>
      <c r="F35" s="125">
        <f t="shared" ref="F35:O35" si="54">(F$6-F$5)/COUNT($A$18:$A$37)+F34</f>
        <v>-0.16999999999999998</v>
      </c>
      <c r="G35" s="125">
        <f t="shared" si="54"/>
        <v>-0.19833333333333325</v>
      </c>
      <c r="H35" s="125">
        <f t="shared" si="54"/>
        <v>0.21250000000000005</v>
      </c>
      <c r="I35" s="125">
        <f t="shared" si="54"/>
        <v>0.21816666666666668</v>
      </c>
      <c r="J35" s="125">
        <f t="shared" si="54"/>
        <v>0</v>
      </c>
      <c r="K35" s="125">
        <f t="shared" si="54"/>
        <v>0</v>
      </c>
      <c r="L35" s="125">
        <f t="shared" si="54"/>
        <v>0.22100000000000009</v>
      </c>
      <c r="M35" s="125">
        <f t="shared" si="54"/>
        <v>0.22950000000000009</v>
      </c>
      <c r="N35" s="125">
        <f t="shared" si="54"/>
        <v>0</v>
      </c>
      <c r="O35" s="125">
        <f t="shared" si="54"/>
        <v>0</v>
      </c>
      <c r="Q35" s="116">
        <v>381.64999999999992</v>
      </c>
      <c r="R35" s="116">
        <v>383.04999999999984</v>
      </c>
      <c r="S35" s="116">
        <f t="shared" si="8"/>
        <v>22.454999999999998</v>
      </c>
      <c r="T35" s="116">
        <f t="shared" si="9"/>
        <v>22.454999999999998</v>
      </c>
      <c r="U35" s="167">
        <f t="shared" si="10"/>
        <v>845.66499999999996</v>
      </c>
      <c r="V35" s="167">
        <f t="shared" si="11"/>
        <v>845.42416666666668</v>
      </c>
      <c r="W35" s="116">
        <f t="shared" si="12"/>
        <v>76.170289999999994</v>
      </c>
      <c r="X35" s="116">
        <f t="shared" si="13"/>
        <v>76.148671666666658</v>
      </c>
      <c r="Y35" s="167">
        <f t="shared" si="14"/>
        <v>23.412499999999998</v>
      </c>
      <c r="Z35" s="167">
        <f t="shared" si="15"/>
        <v>23.418166666666664</v>
      </c>
      <c r="AA35" s="117"/>
      <c r="AB35" s="117"/>
      <c r="AC35" s="116">
        <f t="shared" si="16"/>
        <v>25.620999999999999</v>
      </c>
      <c r="AD35" s="116">
        <f t="shared" si="17"/>
        <v>25.6295</v>
      </c>
      <c r="AE35" s="117"/>
      <c r="AF35" s="117"/>
      <c r="CD35" s="111">
        <v>2007</v>
      </c>
      <c r="CE35" s="104">
        <f t="shared" si="34"/>
        <v>22.454999999999998</v>
      </c>
      <c r="CF35" s="104">
        <f t="shared" si="35"/>
        <v>76.170289999999994</v>
      </c>
      <c r="CG35" s="111">
        <f t="shared" si="36"/>
        <v>381.64999999999992</v>
      </c>
      <c r="CH35" s="104">
        <f t="shared" si="37"/>
        <v>22.454999999999998</v>
      </c>
      <c r="CI35" s="104">
        <f t="shared" si="41"/>
        <v>76.148671666666658</v>
      </c>
      <c r="CJ35" s="111">
        <f t="shared" si="38"/>
        <v>383.04999999999984</v>
      </c>
    </row>
    <row r="36" spans="1:95" x14ac:dyDescent="0.25">
      <c r="A36" s="115">
        <v>2008</v>
      </c>
      <c r="B36" s="125">
        <f t="shared" si="52"/>
        <v>0.27000000000000013</v>
      </c>
      <c r="C36" s="125">
        <f t="shared" si="52"/>
        <v>0.27000000000000013</v>
      </c>
      <c r="D36" s="125">
        <f t="shared" ref="D36:E36" si="55">(D$6-D$5)/COUNT($A$18:$A$37)+D35</f>
        <v>-0.54000000000000026</v>
      </c>
      <c r="E36" s="125">
        <f t="shared" si="55"/>
        <v>-0.56999999999999995</v>
      </c>
      <c r="F36" s="125">
        <f t="shared" ref="F36:O36" si="56">(F$6-F$5)/COUNT($A$18:$A$37)+F35</f>
        <v>-0.18</v>
      </c>
      <c r="G36" s="125">
        <f t="shared" si="56"/>
        <v>-0.20999999999999991</v>
      </c>
      <c r="H36" s="125">
        <f t="shared" si="56"/>
        <v>0.22500000000000006</v>
      </c>
      <c r="I36" s="125">
        <f t="shared" si="56"/>
        <v>0.23100000000000001</v>
      </c>
      <c r="J36" s="125">
        <f t="shared" si="56"/>
        <v>0</v>
      </c>
      <c r="K36" s="125">
        <f t="shared" si="56"/>
        <v>0</v>
      </c>
      <c r="L36" s="125">
        <f t="shared" si="56"/>
        <v>0.2340000000000001</v>
      </c>
      <c r="M36" s="125">
        <f t="shared" si="56"/>
        <v>0.2430000000000001</v>
      </c>
      <c r="N36" s="125">
        <f t="shared" si="56"/>
        <v>0</v>
      </c>
      <c r="O36" s="125">
        <f t="shared" si="56"/>
        <v>0</v>
      </c>
      <c r="Q36" s="116">
        <v>383.59999999999991</v>
      </c>
      <c r="R36" s="116">
        <v>385.19999999999982</v>
      </c>
      <c r="S36" s="116">
        <f t="shared" si="8"/>
        <v>22.47</v>
      </c>
      <c r="T36" s="116">
        <f t="shared" si="9"/>
        <v>22.47</v>
      </c>
      <c r="U36" s="167">
        <f t="shared" si="10"/>
        <v>845.41</v>
      </c>
      <c r="V36" s="167">
        <f t="shared" si="11"/>
        <v>845.15499999999997</v>
      </c>
      <c r="W36" s="116">
        <f t="shared" si="12"/>
        <v>76.162660000000002</v>
      </c>
      <c r="X36" s="116">
        <f t="shared" si="13"/>
        <v>76.139769999999999</v>
      </c>
      <c r="Y36" s="167">
        <f t="shared" si="14"/>
        <v>23.425000000000001</v>
      </c>
      <c r="Z36" s="167">
        <f t="shared" si="15"/>
        <v>23.431000000000001</v>
      </c>
      <c r="AA36" s="117"/>
      <c r="AB36" s="117"/>
      <c r="AC36" s="116">
        <f t="shared" si="16"/>
        <v>25.634</v>
      </c>
      <c r="AD36" s="116">
        <f t="shared" si="17"/>
        <v>25.642999999999997</v>
      </c>
      <c r="AE36" s="117"/>
      <c r="AF36" s="117"/>
      <c r="CD36" s="111">
        <v>2008</v>
      </c>
      <c r="CE36" s="104">
        <f t="shared" si="34"/>
        <v>22.47</v>
      </c>
      <c r="CF36" s="104">
        <f t="shared" si="35"/>
        <v>76.162660000000002</v>
      </c>
      <c r="CG36" s="111">
        <f t="shared" si="36"/>
        <v>383.59999999999991</v>
      </c>
      <c r="CH36" s="104">
        <f t="shared" si="37"/>
        <v>22.47</v>
      </c>
      <c r="CI36" s="104">
        <f t="shared" si="41"/>
        <v>76.139769999999999</v>
      </c>
      <c r="CJ36" s="111">
        <f t="shared" si="38"/>
        <v>385.19999999999982</v>
      </c>
    </row>
    <row r="37" spans="1:95" x14ac:dyDescent="0.25">
      <c r="A37" s="115">
        <v>2009</v>
      </c>
      <c r="B37" s="125">
        <f t="shared" si="52"/>
        <v>0.28500000000000014</v>
      </c>
      <c r="C37" s="125">
        <f t="shared" si="52"/>
        <v>0.28500000000000014</v>
      </c>
      <c r="D37" s="125">
        <f t="shared" ref="D37:E37" si="57">(D$6-D$5)/COUNT($A$18:$A$37)+D36</f>
        <v>-0.57000000000000028</v>
      </c>
      <c r="E37" s="125">
        <f t="shared" si="57"/>
        <v>-0.60166666666666657</v>
      </c>
      <c r="F37" s="125">
        <f t="shared" ref="F37:O37" si="58">(F$6-F$5)/COUNT($A$18:$A$37)+F36</f>
        <v>-0.19</v>
      </c>
      <c r="G37" s="125">
        <f t="shared" si="58"/>
        <v>-0.22166666666666657</v>
      </c>
      <c r="H37" s="125">
        <f t="shared" si="58"/>
        <v>0.23750000000000007</v>
      </c>
      <c r="I37" s="125">
        <f t="shared" si="58"/>
        <v>0.24383333333333335</v>
      </c>
      <c r="J37" s="125">
        <f t="shared" si="58"/>
        <v>0</v>
      </c>
      <c r="K37" s="125">
        <f t="shared" si="58"/>
        <v>0</v>
      </c>
      <c r="L37" s="125">
        <f t="shared" si="58"/>
        <v>0.24700000000000011</v>
      </c>
      <c r="M37" s="125">
        <f t="shared" si="58"/>
        <v>0.25650000000000012</v>
      </c>
      <c r="N37" s="125">
        <f t="shared" si="58"/>
        <v>0</v>
      </c>
      <c r="O37" s="125">
        <f t="shared" si="58"/>
        <v>0</v>
      </c>
      <c r="Q37" s="116">
        <v>385.5499999999999</v>
      </c>
      <c r="R37" s="116">
        <v>387.3499999999998</v>
      </c>
      <c r="S37" s="116">
        <f t="shared" si="8"/>
        <v>22.484999999999999</v>
      </c>
      <c r="T37" s="116">
        <f t="shared" si="9"/>
        <v>22.484999999999999</v>
      </c>
      <c r="U37" s="167">
        <f t="shared" si="10"/>
        <v>845.15499999999997</v>
      </c>
      <c r="V37" s="167">
        <f t="shared" si="11"/>
        <v>844.88583333333338</v>
      </c>
      <c r="W37" s="116">
        <f t="shared" si="12"/>
        <v>76.155029999999996</v>
      </c>
      <c r="X37" s="116">
        <f t="shared" si="13"/>
        <v>76.130868333333325</v>
      </c>
      <c r="Y37" s="167">
        <f t="shared" si="14"/>
        <v>23.4375</v>
      </c>
      <c r="Z37" s="167">
        <f t="shared" si="15"/>
        <v>23.443833333333334</v>
      </c>
      <c r="AA37" s="117"/>
      <c r="AB37" s="117"/>
      <c r="AC37" s="116">
        <f t="shared" si="16"/>
        <v>25.646999999999998</v>
      </c>
      <c r="AD37" s="116">
        <f t="shared" si="17"/>
        <v>25.656499999999998</v>
      </c>
      <c r="AE37" s="117"/>
      <c r="AF37" s="117"/>
      <c r="CD37" s="111">
        <v>2009</v>
      </c>
      <c r="CE37" s="104">
        <f t="shared" si="34"/>
        <v>22.484999999999999</v>
      </c>
      <c r="CF37" s="104">
        <f t="shared" si="35"/>
        <v>76.155029999999996</v>
      </c>
      <c r="CG37" s="111">
        <f t="shared" si="36"/>
        <v>385.5499999999999</v>
      </c>
      <c r="CH37" s="104">
        <f t="shared" si="37"/>
        <v>22.484999999999999</v>
      </c>
      <c r="CI37" s="104">
        <f t="shared" si="41"/>
        <v>76.130868333333325</v>
      </c>
      <c r="CJ37" s="111">
        <f t="shared" si="38"/>
        <v>387.3499999999998</v>
      </c>
    </row>
    <row r="38" spans="1:95" x14ac:dyDescent="0.25">
      <c r="A38" s="115">
        <v>2010</v>
      </c>
      <c r="B38" s="125">
        <f>B6</f>
        <v>0.3</v>
      </c>
      <c r="C38" s="125">
        <f>C6</f>
        <v>0.3</v>
      </c>
      <c r="D38" s="125">
        <f>D6</f>
        <v>-0.6</v>
      </c>
      <c r="E38" s="125">
        <f>E6</f>
        <v>-0.6333333333333333</v>
      </c>
      <c r="F38" s="125">
        <f t="shared" ref="F38:N38" si="59">F6</f>
        <v>-0.19999999999999998</v>
      </c>
      <c r="G38" s="125">
        <f t="shared" si="59"/>
        <v>-0.23333333333333331</v>
      </c>
      <c r="H38" s="125">
        <f t="shared" si="59"/>
        <v>0.25</v>
      </c>
      <c r="I38" s="125">
        <f t="shared" si="59"/>
        <v>0.25666666666666665</v>
      </c>
      <c r="J38" s="125">
        <f t="shared" si="59"/>
        <v>0</v>
      </c>
      <c r="K38" s="125">
        <f t="shared" si="59"/>
        <v>0</v>
      </c>
      <c r="L38" s="125">
        <f t="shared" si="59"/>
        <v>0.26</v>
      </c>
      <c r="M38" s="125">
        <f t="shared" si="59"/>
        <v>0.27</v>
      </c>
      <c r="N38" s="125">
        <f t="shared" si="59"/>
        <v>0</v>
      </c>
      <c r="O38" s="125">
        <f>O6</f>
        <v>0</v>
      </c>
      <c r="Q38" s="116">
        <v>387.5</v>
      </c>
      <c r="R38" s="116">
        <v>389.5</v>
      </c>
      <c r="S38" s="116">
        <f t="shared" si="8"/>
        <v>22.5</v>
      </c>
      <c r="T38" s="116">
        <f t="shared" si="9"/>
        <v>22.5</v>
      </c>
      <c r="U38" s="167">
        <f t="shared" si="10"/>
        <v>844.9</v>
      </c>
      <c r="V38" s="167">
        <f t="shared" si="11"/>
        <v>844.61666666666667</v>
      </c>
      <c r="W38" s="116">
        <f t="shared" si="12"/>
        <v>76.14739999999999</v>
      </c>
      <c r="X38" s="116">
        <f t="shared" si="13"/>
        <v>76.121966666666665</v>
      </c>
      <c r="Y38" s="167">
        <f t="shared" si="14"/>
        <v>23.45</v>
      </c>
      <c r="Z38" s="167">
        <f t="shared" si="15"/>
        <v>23.456666666666667</v>
      </c>
      <c r="AA38" s="117"/>
      <c r="AB38" s="117"/>
      <c r="AC38" s="116">
        <f t="shared" si="16"/>
        <v>25.66</v>
      </c>
      <c r="AD38" s="116">
        <f t="shared" si="17"/>
        <v>25.669999999999998</v>
      </c>
      <c r="AE38" s="117"/>
      <c r="AF38" s="117"/>
      <c r="CD38" s="111">
        <v>2010</v>
      </c>
      <c r="CE38" s="104">
        <f t="shared" si="34"/>
        <v>22.5</v>
      </c>
      <c r="CF38" s="104">
        <f t="shared" si="35"/>
        <v>76.14739999999999</v>
      </c>
      <c r="CG38" s="111">
        <f t="shared" si="36"/>
        <v>387.5</v>
      </c>
      <c r="CH38" s="104">
        <f t="shared" si="37"/>
        <v>22.5</v>
      </c>
      <c r="CI38" s="104">
        <f t="shared" si="41"/>
        <v>76.121966666666665</v>
      </c>
      <c r="CJ38" s="111">
        <f t="shared" si="38"/>
        <v>389.5</v>
      </c>
    </row>
    <row r="39" spans="1:95" x14ac:dyDescent="0.25">
      <c r="A39" s="115">
        <v>2011</v>
      </c>
      <c r="B39" s="125">
        <f t="shared" ref="B39:C54" si="60">(B$7-B$6)/COUNT($A$38:$A$57)+B38</f>
        <v>0.33</v>
      </c>
      <c r="C39" s="125">
        <f t="shared" si="60"/>
        <v>0.33</v>
      </c>
      <c r="D39" s="125">
        <f t="shared" ref="D39:E39" si="61">(D$7-D$6)/COUNT($A$38:$A$57)+D38</f>
        <v>-0.66</v>
      </c>
      <c r="E39" s="125">
        <f t="shared" si="61"/>
        <v>-0.69666666666666666</v>
      </c>
      <c r="F39" s="125">
        <f t="shared" ref="F39:O39" si="62">(F$7-F$6)/COUNT($A$38:$A$57)+F38</f>
        <v>-0.21999999999999997</v>
      </c>
      <c r="G39" s="125">
        <f t="shared" si="62"/>
        <v>-0.25666666666666665</v>
      </c>
      <c r="H39" s="125">
        <f t="shared" si="62"/>
        <v>0.27500000000000002</v>
      </c>
      <c r="I39" s="125">
        <f t="shared" si="62"/>
        <v>0.28233333333333333</v>
      </c>
      <c r="J39" s="125">
        <f t="shared" si="62"/>
        <v>0</v>
      </c>
      <c r="K39" s="125">
        <f t="shared" si="62"/>
        <v>0</v>
      </c>
      <c r="L39" s="125">
        <f t="shared" si="62"/>
        <v>0.28600000000000003</v>
      </c>
      <c r="M39" s="125">
        <f t="shared" si="62"/>
        <v>0.29700000000000004</v>
      </c>
      <c r="N39" s="125">
        <f t="shared" si="62"/>
        <v>0</v>
      </c>
      <c r="O39" s="125">
        <f t="shared" si="62"/>
        <v>0</v>
      </c>
      <c r="Q39" s="116">
        <v>390.35</v>
      </c>
      <c r="R39" s="116">
        <v>392.45</v>
      </c>
      <c r="S39" s="116">
        <f t="shared" si="8"/>
        <v>22.529999999999998</v>
      </c>
      <c r="T39" s="116">
        <f t="shared" si="9"/>
        <v>22.529999999999998</v>
      </c>
      <c r="U39" s="167">
        <f t="shared" si="10"/>
        <v>844.39</v>
      </c>
      <c r="V39" s="167">
        <f t="shared" si="11"/>
        <v>844.07833333333338</v>
      </c>
      <c r="W39" s="116">
        <f t="shared" si="12"/>
        <v>76.132139999999993</v>
      </c>
      <c r="X39" s="116">
        <f t="shared" si="13"/>
        <v>76.104163333333332</v>
      </c>
      <c r="Y39" s="167">
        <f t="shared" si="14"/>
        <v>23.474999999999998</v>
      </c>
      <c r="Z39" s="167">
        <f t="shared" si="15"/>
        <v>23.482333333333333</v>
      </c>
      <c r="AA39" s="117"/>
      <c r="AB39" s="117"/>
      <c r="AC39" s="116">
        <f t="shared" si="16"/>
        <v>25.686</v>
      </c>
      <c r="AD39" s="116">
        <f t="shared" si="17"/>
        <v>25.696999999999999</v>
      </c>
      <c r="AE39" s="117"/>
      <c r="AF39" s="117"/>
      <c r="CD39" s="111">
        <v>2011</v>
      </c>
      <c r="CE39" s="104">
        <f t="shared" si="34"/>
        <v>22.529999999999998</v>
      </c>
      <c r="CF39" s="104">
        <f t="shared" si="35"/>
        <v>76.132139999999993</v>
      </c>
      <c r="CG39" s="111">
        <f t="shared" si="36"/>
        <v>390.35</v>
      </c>
      <c r="CH39" s="104">
        <f t="shared" si="37"/>
        <v>22.529999999999998</v>
      </c>
      <c r="CI39" s="104">
        <f t="shared" si="41"/>
        <v>76.104163333333332</v>
      </c>
      <c r="CJ39" s="111">
        <f t="shared" si="38"/>
        <v>392.45</v>
      </c>
    </row>
    <row r="40" spans="1:95" x14ac:dyDescent="0.25">
      <c r="A40" s="115">
        <v>2012</v>
      </c>
      <c r="B40" s="125">
        <f t="shared" si="60"/>
        <v>0.36000000000000004</v>
      </c>
      <c r="C40" s="125">
        <f t="shared" si="60"/>
        <v>0.36000000000000004</v>
      </c>
      <c r="D40" s="125">
        <f t="shared" ref="D40:E40" si="63">(D$7-D$6)/COUNT($A$38:$A$57)+D39</f>
        <v>-0.72000000000000008</v>
      </c>
      <c r="E40" s="125">
        <f t="shared" si="63"/>
        <v>-0.76</v>
      </c>
      <c r="F40" s="125">
        <f t="shared" ref="F40:O40" si="64">(F$7-F$6)/COUNT($A$38:$A$57)+F39</f>
        <v>-0.23999999999999996</v>
      </c>
      <c r="G40" s="125">
        <f t="shared" si="64"/>
        <v>-0.27999999999999997</v>
      </c>
      <c r="H40" s="125">
        <f t="shared" si="64"/>
        <v>0.30000000000000004</v>
      </c>
      <c r="I40" s="125">
        <f t="shared" si="64"/>
        <v>0.308</v>
      </c>
      <c r="J40" s="125">
        <f t="shared" si="64"/>
        <v>0</v>
      </c>
      <c r="K40" s="125">
        <f t="shared" si="64"/>
        <v>0</v>
      </c>
      <c r="L40" s="125">
        <f t="shared" si="64"/>
        <v>0.31200000000000006</v>
      </c>
      <c r="M40" s="125">
        <f t="shared" si="64"/>
        <v>0.32400000000000007</v>
      </c>
      <c r="N40" s="125">
        <f t="shared" si="64"/>
        <v>0</v>
      </c>
      <c r="O40" s="125">
        <f t="shared" si="64"/>
        <v>0</v>
      </c>
      <c r="Q40" s="116">
        <v>393.20000000000005</v>
      </c>
      <c r="R40" s="116">
        <v>395.4</v>
      </c>
      <c r="S40" s="116">
        <f t="shared" si="8"/>
        <v>22.56</v>
      </c>
      <c r="T40" s="116">
        <f t="shared" si="9"/>
        <v>22.56</v>
      </c>
      <c r="U40" s="167">
        <f t="shared" si="10"/>
        <v>843.88</v>
      </c>
      <c r="V40" s="167">
        <f t="shared" si="11"/>
        <v>843.54</v>
      </c>
      <c r="W40" s="116">
        <f t="shared" si="12"/>
        <v>76.116879999999995</v>
      </c>
      <c r="X40" s="116">
        <f t="shared" si="13"/>
        <v>76.086359999999999</v>
      </c>
      <c r="Y40" s="167">
        <f t="shared" si="14"/>
        <v>23.5</v>
      </c>
      <c r="Z40" s="167">
        <f t="shared" si="15"/>
        <v>23.507999999999999</v>
      </c>
      <c r="AA40" s="117"/>
      <c r="AB40" s="117"/>
      <c r="AC40" s="116">
        <f t="shared" si="16"/>
        <v>25.712</v>
      </c>
      <c r="AD40" s="116">
        <f t="shared" si="17"/>
        <v>25.724</v>
      </c>
      <c r="AE40" s="117"/>
      <c r="AF40" s="117"/>
      <c r="CD40" s="111">
        <v>2012</v>
      </c>
      <c r="CE40" s="104">
        <f t="shared" si="34"/>
        <v>22.56</v>
      </c>
      <c r="CF40" s="104">
        <f t="shared" si="35"/>
        <v>76.116879999999995</v>
      </c>
      <c r="CG40" s="111">
        <f t="shared" si="36"/>
        <v>393.20000000000005</v>
      </c>
      <c r="CH40" s="104">
        <f t="shared" si="37"/>
        <v>22.56</v>
      </c>
      <c r="CI40" s="104">
        <f t="shared" si="41"/>
        <v>76.086359999999999</v>
      </c>
      <c r="CJ40" s="111">
        <f t="shared" si="38"/>
        <v>395.4</v>
      </c>
    </row>
    <row r="41" spans="1:95" x14ac:dyDescent="0.25">
      <c r="A41" s="115">
        <v>2013</v>
      </c>
      <c r="B41" s="125">
        <f t="shared" si="60"/>
        <v>0.39000000000000007</v>
      </c>
      <c r="C41" s="125">
        <f t="shared" si="60"/>
        <v>0.39000000000000007</v>
      </c>
      <c r="D41" s="125">
        <f t="shared" ref="D41:E41" si="65">(D$7-D$6)/COUNT($A$38:$A$57)+D40</f>
        <v>-0.78000000000000014</v>
      </c>
      <c r="E41" s="125">
        <f t="shared" si="65"/>
        <v>-0.82333333333333336</v>
      </c>
      <c r="F41" s="125">
        <f t="shared" ref="F41:O41" si="66">(F$7-F$6)/COUNT($A$38:$A$57)+F40</f>
        <v>-0.25999999999999995</v>
      </c>
      <c r="G41" s="125">
        <f t="shared" si="66"/>
        <v>-0.30333333333333329</v>
      </c>
      <c r="H41" s="125">
        <f t="shared" si="66"/>
        <v>0.32500000000000007</v>
      </c>
      <c r="I41" s="125">
        <f t="shared" si="66"/>
        <v>0.33366666666666667</v>
      </c>
      <c r="J41" s="125">
        <f t="shared" si="66"/>
        <v>0</v>
      </c>
      <c r="K41" s="125">
        <f t="shared" si="66"/>
        <v>0</v>
      </c>
      <c r="L41" s="125">
        <f t="shared" si="66"/>
        <v>0.33800000000000008</v>
      </c>
      <c r="M41" s="125">
        <f t="shared" si="66"/>
        <v>0.35100000000000009</v>
      </c>
      <c r="N41" s="125">
        <f t="shared" si="66"/>
        <v>0</v>
      </c>
      <c r="O41" s="125">
        <f t="shared" si="66"/>
        <v>0</v>
      </c>
      <c r="Q41" s="116">
        <v>396.05000000000007</v>
      </c>
      <c r="R41" s="116">
        <v>398.34999999999997</v>
      </c>
      <c r="S41" s="116">
        <f t="shared" si="8"/>
        <v>22.59</v>
      </c>
      <c r="T41" s="116">
        <f t="shared" si="9"/>
        <v>22.59</v>
      </c>
      <c r="U41" s="167">
        <f t="shared" si="10"/>
        <v>843.37</v>
      </c>
      <c r="V41" s="167">
        <f t="shared" si="11"/>
        <v>843.00166666666667</v>
      </c>
      <c r="W41" s="116">
        <f t="shared" si="12"/>
        <v>76.101619999999997</v>
      </c>
      <c r="X41" s="116">
        <f t="shared" si="13"/>
        <v>76.068556666666666</v>
      </c>
      <c r="Y41" s="167">
        <f t="shared" si="14"/>
        <v>23.524999999999999</v>
      </c>
      <c r="Z41" s="167">
        <f t="shared" si="15"/>
        <v>23.533666666666665</v>
      </c>
      <c r="AA41" s="117"/>
      <c r="AB41" s="117"/>
      <c r="AC41" s="116">
        <f t="shared" si="16"/>
        <v>25.738</v>
      </c>
      <c r="AD41" s="116">
        <f t="shared" si="17"/>
        <v>25.750999999999998</v>
      </c>
      <c r="AE41" s="117"/>
      <c r="AF41" s="117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111">
        <v>2013</v>
      </c>
      <c r="CE41" s="104">
        <f t="shared" si="34"/>
        <v>22.59</v>
      </c>
      <c r="CF41" s="104">
        <f t="shared" si="35"/>
        <v>76.101619999999997</v>
      </c>
      <c r="CG41" s="111">
        <f t="shared" si="36"/>
        <v>396.05000000000007</v>
      </c>
      <c r="CH41" s="104">
        <f t="shared" si="37"/>
        <v>22.59</v>
      </c>
      <c r="CI41" s="104">
        <f t="shared" si="41"/>
        <v>76.068556666666666</v>
      </c>
      <c r="CJ41" s="111">
        <f t="shared" si="38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115">
        <v>2014</v>
      </c>
      <c r="B42" s="125">
        <f t="shared" si="60"/>
        <v>0.4200000000000001</v>
      </c>
      <c r="C42" s="125">
        <f t="shared" si="60"/>
        <v>0.4200000000000001</v>
      </c>
      <c r="D42" s="125">
        <f t="shared" ref="D42:E42" si="67">(D$7-D$6)/COUNT($A$38:$A$57)+D41</f>
        <v>-0.84000000000000019</v>
      </c>
      <c r="E42" s="125">
        <f t="shared" si="67"/>
        <v>-0.88666666666666671</v>
      </c>
      <c r="F42" s="125">
        <f t="shared" ref="F42:O42" si="68">(F$7-F$6)/COUNT($A$38:$A$57)+F41</f>
        <v>-0.27999999999999997</v>
      </c>
      <c r="G42" s="125">
        <f t="shared" si="68"/>
        <v>-0.32666666666666661</v>
      </c>
      <c r="H42" s="125">
        <f t="shared" si="68"/>
        <v>0.35000000000000009</v>
      </c>
      <c r="I42" s="125">
        <f t="shared" si="68"/>
        <v>0.35933333333333334</v>
      </c>
      <c r="J42" s="125">
        <f t="shared" si="68"/>
        <v>0</v>
      </c>
      <c r="K42" s="125">
        <f t="shared" si="68"/>
        <v>0</v>
      </c>
      <c r="L42" s="125">
        <f t="shared" si="68"/>
        <v>0.3640000000000001</v>
      </c>
      <c r="M42" s="125">
        <f t="shared" si="68"/>
        <v>0.37800000000000011</v>
      </c>
      <c r="N42" s="125">
        <f t="shared" si="68"/>
        <v>0</v>
      </c>
      <c r="O42" s="125">
        <f t="shared" si="68"/>
        <v>0</v>
      </c>
      <c r="Q42" s="116">
        <v>398.90000000000009</v>
      </c>
      <c r="R42" s="116">
        <v>401.29999999999995</v>
      </c>
      <c r="S42" s="116">
        <f t="shared" si="8"/>
        <v>22.62</v>
      </c>
      <c r="T42" s="116">
        <f t="shared" si="9"/>
        <v>22.62</v>
      </c>
      <c r="U42" s="167">
        <f t="shared" si="10"/>
        <v>842.86</v>
      </c>
      <c r="V42" s="167">
        <f t="shared" si="11"/>
        <v>842.46333333333337</v>
      </c>
      <c r="W42" s="116">
        <f t="shared" si="12"/>
        <v>76.086359999999999</v>
      </c>
      <c r="X42" s="116">
        <f t="shared" si="13"/>
        <v>76.050753333333333</v>
      </c>
      <c r="Y42" s="167">
        <f t="shared" si="14"/>
        <v>23.55</v>
      </c>
      <c r="Z42" s="167">
        <f t="shared" si="15"/>
        <v>23.559333333333331</v>
      </c>
      <c r="AA42" s="117"/>
      <c r="AB42" s="117"/>
      <c r="AC42" s="116">
        <f t="shared" si="16"/>
        <v>25.763999999999999</v>
      </c>
      <c r="AD42" s="116">
        <f t="shared" si="17"/>
        <v>25.777999999999999</v>
      </c>
      <c r="AE42" s="117"/>
      <c r="AF42" s="117"/>
      <c r="CD42" s="111">
        <v>2014</v>
      </c>
      <c r="CE42" s="104">
        <f t="shared" si="34"/>
        <v>22.62</v>
      </c>
      <c r="CF42" s="104">
        <f t="shared" si="35"/>
        <v>76.086359999999999</v>
      </c>
      <c r="CG42" s="111">
        <f t="shared" si="36"/>
        <v>398.90000000000009</v>
      </c>
      <c r="CH42" s="104">
        <f t="shared" si="37"/>
        <v>22.62</v>
      </c>
      <c r="CI42" s="104">
        <f t="shared" si="41"/>
        <v>76.050753333333333</v>
      </c>
      <c r="CJ42" s="111">
        <f t="shared" si="38"/>
        <v>401.29999999999995</v>
      </c>
    </row>
    <row r="43" spans="1:95" x14ac:dyDescent="0.25">
      <c r="A43" s="115">
        <v>2015</v>
      </c>
      <c r="B43" s="125">
        <f t="shared" si="60"/>
        <v>0.45000000000000012</v>
      </c>
      <c r="C43" s="125">
        <f t="shared" si="60"/>
        <v>0.45000000000000012</v>
      </c>
      <c r="D43" s="125">
        <f t="shared" ref="D43:E43" si="69">(D$7-D$6)/COUNT($A$38:$A$57)+D42</f>
        <v>-0.90000000000000024</v>
      </c>
      <c r="E43" s="125">
        <f t="shared" si="69"/>
        <v>-0.95000000000000007</v>
      </c>
      <c r="F43" s="125">
        <f t="shared" ref="F43:O43" si="70">(F$7-F$6)/COUNT($A$38:$A$57)+F42</f>
        <v>-0.3</v>
      </c>
      <c r="G43" s="125">
        <f t="shared" si="70"/>
        <v>-0.34999999999999992</v>
      </c>
      <c r="H43" s="125">
        <f t="shared" si="70"/>
        <v>0.37500000000000011</v>
      </c>
      <c r="I43" s="125">
        <f t="shared" si="70"/>
        <v>0.38500000000000001</v>
      </c>
      <c r="J43" s="125">
        <f t="shared" si="70"/>
        <v>0</v>
      </c>
      <c r="K43" s="125">
        <f t="shared" si="70"/>
        <v>0</v>
      </c>
      <c r="L43" s="125">
        <f t="shared" si="70"/>
        <v>0.39000000000000012</v>
      </c>
      <c r="M43" s="125">
        <f t="shared" si="70"/>
        <v>0.40500000000000014</v>
      </c>
      <c r="N43" s="125">
        <f t="shared" si="70"/>
        <v>0</v>
      </c>
      <c r="O43" s="125">
        <f t="shared" si="70"/>
        <v>0</v>
      </c>
      <c r="Q43" s="116">
        <v>401.75000000000011</v>
      </c>
      <c r="R43" s="116">
        <v>404.24999999999994</v>
      </c>
      <c r="S43" s="116">
        <f t="shared" si="8"/>
        <v>22.65</v>
      </c>
      <c r="T43" s="116">
        <f t="shared" si="9"/>
        <v>22.65</v>
      </c>
      <c r="U43" s="167">
        <f t="shared" si="10"/>
        <v>842.35</v>
      </c>
      <c r="V43" s="167">
        <f t="shared" si="11"/>
        <v>841.92499999999995</v>
      </c>
      <c r="W43" s="116">
        <f t="shared" si="12"/>
        <v>76.071100000000001</v>
      </c>
      <c r="X43" s="116">
        <f t="shared" si="13"/>
        <v>76.03295</v>
      </c>
      <c r="Y43" s="167">
        <f t="shared" si="14"/>
        <v>23.574999999999999</v>
      </c>
      <c r="Z43" s="167">
        <f t="shared" si="15"/>
        <v>23.585000000000001</v>
      </c>
      <c r="AA43" s="117"/>
      <c r="AB43" s="117"/>
      <c r="AC43" s="116">
        <f t="shared" si="16"/>
        <v>25.79</v>
      </c>
      <c r="AD43" s="116">
        <f t="shared" si="17"/>
        <v>25.805</v>
      </c>
      <c r="AE43" s="117"/>
      <c r="AF43" s="117"/>
      <c r="CD43" s="111">
        <v>2015</v>
      </c>
      <c r="CE43" s="104">
        <f t="shared" si="34"/>
        <v>22.65</v>
      </c>
      <c r="CF43" s="104">
        <f t="shared" si="35"/>
        <v>76.071100000000001</v>
      </c>
      <c r="CG43" s="111">
        <f t="shared" si="36"/>
        <v>401.75000000000011</v>
      </c>
      <c r="CH43" s="104">
        <f t="shared" si="37"/>
        <v>22.65</v>
      </c>
      <c r="CI43" s="104">
        <f t="shared" si="41"/>
        <v>76.03295</v>
      </c>
      <c r="CJ43" s="111">
        <f t="shared" si="38"/>
        <v>404.24999999999994</v>
      </c>
    </row>
    <row r="44" spans="1:95" x14ac:dyDescent="0.25">
      <c r="A44" s="115">
        <v>2016</v>
      </c>
      <c r="B44" s="125">
        <f t="shared" si="60"/>
        <v>0.48000000000000015</v>
      </c>
      <c r="C44" s="125">
        <f t="shared" si="60"/>
        <v>0.48000000000000015</v>
      </c>
      <c r="D44" s="125">
        <f t="shared" ref="D44:E44" si="71">(D$7-D$6)/COUNT($A$38:$A$57)+D43</f>
        <v>-0.9600000000000003</v>
      </c>
      <c r="E44" s="125">
        <f t="shared" si="71"/>
        <v>-1.0133333333333334</v>
      </c>
      <c r="F44" s="125">
        <f t="shared" ref="F44:O44" si="72">(F$7-F$6)/COUNT($A$38:$A$57)+F43</f>
        <v>-0.32</v>
      </c>
      <c r="G44" s="125">
        <f t="shared" si="72"/>
        <v>-0.37333333333333324</v>
      </c>
      <c r="H44" s="125">
        <f t="shared" si="72"/>
        <v>0.40000000000000013</v>
      </c>
      <c r="I44" s="125">
        <f t="shared" si="72"/>
        <v>0.41066666666666668</v>
      </c>
      <c r="J44" s="125">
        <f t="shared" si="72"/>
        <v>0</v>
      </c>
      <c r="K44" s="125">
        <f t="shared" si="72"/>
        <v>0</v>
      </c>
      <c r="L44" s="125">
        <f t="shared" si="72"/>
        <v>0.41600000000000015</v>
      </c>
      <c r="M44" s="125">
        <f t="shared" si="72"/>
        <v>0.43200000000000016</v>
      </c>
      <c r="N44" s="125">
        <f t="shared" si="72"/>
        <v>0</v>
      </c>
      <c r="O44" s="125">
        <f t="shared" si="72"/>
        <v>0</v>
      </c>
      <c r="Q44" s="116">
        <v>404.60000000000014</v>
      </c>
      <c r="R44" s="116">
        <v>407.19999999999993</v>
      </c>
      <c r="S44" s="116">
        <f t="shared" si="8"/>
        <v>22.68</v>
      </c>
      <c r="T44" s="116">
        <f t="shared" si="9"/>
        <v>22.68</v>
      </c>
      <c r="U44" s="167">
        <f t="shared" si="10"/>
        <v>841.84</v>
      </c>
      <c r="V44" s="167">
        <f t="shared" si="11"/>
        <v>841.38666666666666</v>
      </c>
      <c r="W44" s="116">
        <f t="shared" si="12"/>
        <v>76.055840000000003</v>
      </c>
      <c r="X44" s="116">
        <f t="shared" si="13"/>
        <v>76.015146666666666</v>
      </c>
      <c r="Y44" s="167">
        <f t="shared" si="14"/>
        <v>23.599999999999998</v>
      </c>
      <c r="Z44" s="167">
        <f t="shared" si="15"/>
        <v>23.610666666666667</v>
      </c>
      <c r="AA44" s="117"/>
      <c r="AB44" s="117"/>
      <c r="AC44" s="116">
        <f t="shared" si="16"/>
        <v>25.815999999999999</v>
      </c>
      <c r="AD44" s="116">
        <f t="shared" si="17"/>
        <v>25.831999999999997</v>
      </c>
      <c r="AE44" s="117"/>
      <c r="AF44" s="117"/>
      <c r="CD44" s="111">
        <v>2016</v>
      </c>
      <c r="CE44" s="104">
        <f t="shared" si="34"/>
        <v>22.68</v>
      </c>
      <c r="CF44" s="104">
        <f t="shared" si="35"/>
        <v>76.055840000000003</v>
      </c>
      <c r="CG44" s="111">
        <f t="shared" si="36"/>
        <v>404.60000000000014</v>
      </c>
      <c r="CH44" s="104">
        <f t="shared" si="37"/>
        <v>22.68</v>
      </c>
      <c r="CI44" s="104">
        <f t="shared" si="41"/>
        <v>76.015146666666666</v>
      </c>
      <c r="CJ44" s="111">
        <f t="shared" si="38"/>
        <v>407.19999999999993</v>
      </c>
    </row>
    <row r="45" spans="1:95" x14ac:dyDescent="0.25">
      <c r="A45" s="115">
        <v>2017</v>
      </c>
      <c r="B45" s="125">
        <f t="shared" si="60"/>
        <v>0.51000000000000012</v>
      </c>
      <c r="C45" s="125">
        <f t="shared" si="60"/>
        <v>0.51000000000000012</v>
      </c>
      <c r="D45" s="125">
        <f t="shared" ref="D45:E45" si="73">(D$7-D$6)/COUNT($A$38:$A$57)+D44</f>
        <v>-1.0200000000000002</v>
      </c>
      <c r="E45" s="125">
        <f t="shared" si="73"/>
        <v>-1.0766666666666667</v>
      </c>
      <c r="F45" s="125">
        <f t="shared" ref="F45:O45" si="74">(F$7-F$6)/COUNT($A$38:$A$57)+F44</f>
        <v>-0.34</v>
      </c>
      <c r="G45" s="125">
        <f t="shared" si="74"/>
        <v>-0.39666666666666656</v>
      </c>
      <c r="H45" s="125">
        <f t="shared" si="74"/>
        <v>0.42500000000000016</v>
      </c>
      <c r="I45" s="125">
        <f t="shared" si="74"/>
        <v>0.43633333333333335</v>
      </c>
      <c r="J45" s="125">
        <f t="shared" si="74"/>
        <v>0</v>
      </c>
      <c r="K45" s="125">
        <f t="shared" si="74"/>
        <v>0</v>
      </c>
      <c r="L45" s="125">
        <f t="shared" si="74"/>
        <v>0.44200000000000017</v>
      </c>
      <c r="M45" s="125">
        <f t="shared" si="74"/>
        <v>0.45900000000000019</v>
      </c>
      <c r="N45" s="125">
        <f t="shared" si="74"/>
        <v>0</v>
      </c>
      <c r="O45" s="125">
        <f t="shared" si="74"/>
        <v>0</v>
      </c>
      <c r="Q45" s="116">
        <v>407.45000000000016</v>
      </c>
      <c r="R45" s="116">
        <v>410.14999999999992</v>
      </c>
      <c r="S45" s="116">
        <f t="shared" si="8"/>
        <v>22.71</v>
      </c>
      <c r="T45" s="116">
        <f t="shared" si="9"/>
        <v>22.71</v>
      </c>
      <c r="U45" s="167">
        <f t="shared" si="10"/>
        <v>841.33</v>
      </c>
      <c r="V45" s="167">
        <f t="shared" si="11"/>
        <v>840.84833333333336</v>
      </c>
      <c r="W45" s="116">
        <f t="shared" si="12"/>
        <v>76.040579999999991</v>
      </c>
      <c r="X45" s="116">
        <f t="shared" si="13"/>
        <v>75.997343333333333</v>
      </c>
      <c r="Y45" s="167">
        <f t="shared" si="14"/>
        <v>23.625</v>
      </c>
      <c r="Z45" s="167">
        <f t="shared" si="15"/>
        <v>23.636333333333333</v>
      </c>
      <c r="AA45" s="117"/>
      <c r="AB45" s="117"/>
      <c r="AC45" s="116">
        <f t="shared" si="16"/>
        <v>25.841999999999999</v>
      </c>
      <c r="AD45" s="116">
        <f t="shared" si="17"/>
        <v>25.858999999999998</v>
      </c>
      <c r="AE45" s="117"/>
      <c r="AF45" s="117"/>
      <c r="CD45" s="111">
        <v>2017</v>
      </c>
      <c r="CE45" s="104">
        <f t="shared" si="34"/>
        <v>22.71</v>
      </c>
      <c r="CF45" s="104">
        <f t="shared" si="35"/>
        <v>76.040579999999991</v>
      </c>
      <c r="CG45" s="111">
        <f t="shared" si="36"/>
        <v>407.45000000000016</v>
      </c>
      <c r="CH45" s="104">
        <f t="shared" si="37"/>
        <v>22.71</v>
      </c>
      <c r="CI45" s="104">
        <f t="shared" si="41"/>
        <v>75.997343333333333</v>
      </c>
      <c r="CJ45" s="111">
        <f t="shared" si="38"/>
        <v>410.14999999999992</v>
      </c>
    </row>
    <row r="46" spans="1:95" x14ac:dyDescent="0.25">
      <c r="A46" s="115">
        <v>2018</v>
      </c>
      <c r="B46" s="125">
        <f t="shared" si="60"/>
        <v>0.54000000000000015</v>
      </c>
      <c r="C46" s="125">
        <f t="shared" si="60"/>
        <v>0.54000000000000015</v>
      </c>
      <c r="D46" s="125">
        <f t="shared" ref="D46:E46" si="75">(D$7-D$6)/COUNT($A$38:$A$57)+D45</f>
        <v>-1.0800000000000003</v>
      </c>
      <c r="E46" s="125">
        <f t="shared" si="75"/>
        <v>-1.1399999999999999</v>
      </c>
      <c r="F46" s="125">
        <f t="shared" ref="F46:O46" si="76">(F$7-F$6)/COUNT($A$38:$A$57)+F45</f>
        <v>-0.36000000000000004</v>
      </c>
      <c r="G46" s="125">
        <f t="shared" si="76"/>
        <v>-0.41999999999999987</v>
      </c>
      <c r="H46" s="125">
        <f t="shared" si="76"/>
        <v>0.45000000000000018</v>
      </c>
      <c r="I46" s="125">
        <f t="shared" si="76"/>
        <v>0.46200000000000002</v>
      </c>
      <c r="J46" s="125">
        <f t="shared" si="76"/>
        <v>0</v>
      </c>
      <c r="K46" s="125">
        <f t="shared" si="76"/>
        <v>0</v>
      </c>
      <c r="L46" s="125">
        <f t="shared" si="76"/>
        <v>0.46800000000000019</v>
      </c>
      <c r="M46" s="125">
        <f t="shared" si="76"/>
        <v>0.48600000000000021</v>
      </c>
      <c r="N46" s="125">
        <f t="shared" si="76"/>
        <v>0</v>
      </c>
      <c r="O46" s="125">
        <f t="shared" si="76"/>
        <v>0</v>
      </c>
      <c r="Q46" s="116">
        <v>410.30000000000018</v>
      </c>
      <c r="R46" s="116">
        <v>413.09999999999991</v>
      </c>
      <c r="S46" s="116">
        <f t="shared" si="8"/>
        <v>22.74</v>
      </c>
      <c r="T46" s="116">
        <f t="shared" si="9"/>
        <v>22.74</v>
      </c>
      <c r="U46" s="167">
        <f t="shared" si="10"/>
        <v>840.82</v>
      </c>
      <c r="V46" s="167">
        <f t="shared" si="11"/>
        <v>840.31</v>
      </c>
      <c r="W46" s="116">
        <f t="shared" si="12"/>
        <v>76.025319999999994</v>
      </c>
      <c r="X46" s="116">
        <f t="shared" si="13"/>
        <v>75.97954</v>
      </c>
      <c r="Y46" s="167">
        <f t="shared" si="14"/>
        <v>23.65</v>
      </c>
      <c r="Z46" s="167">
        <f t="shared" si="15"/>
        <v>23.661999999999999</v>
      </c>
      <c r="AA46" s="117"/>
      <c r="AB46" s="117"/>
      <c r="AC46" s="116">
        <f t="shared" si="16"/>
        <v>25.867999999999999</v>
      </c>
      <c r="AD46" s="116">
        <f t="shared" si="17"/>
        <v>25.885999999999999</v>
      </c>
      <c r="AE46" s="117"/>
      <c r="AF46" s="117"/>
      <c r="CD46" s="111">
        <v>2018</v>
      </c>
      <c r="CE46" s="104">
        <f t="shared" si="34"/>
        <v>22.74</v>
      </c>
      <c r="CF46" s="104">
        <f t="shared" si="35"/>
        <v>76.025319999999994</v>
      </c>
      <c r="CG46" s="111">
        <f t="shared" si="36"/>
        <v>410.30000000000018</v>
      </c>
      <c r="CH46" s="104">
        <f t="shared" si="37"/>
        <v>22.74</v>
      </c>
      <c r="CI46" s="104">
        <f t="shared" si="41"/>
        <v>75.97954</v>
      </c>
      <c r="CJ46" s="111">
        <f t="shared" si="38"/>
        <v>413.09999999999991</v>
      </c>
    </row>
    <row r="47" spans="1:95" x14ac:dyDescent="0.25">
      <c r="A47" s="115">
        <v>2019</v>
      </c>
      <c r="B47" s="125">
        <f t="shared" si="60"/>
        <v>0.57000000000000017</v>
      </c>
      <c r="C47" s="125">
        <f t="shared" si="60"/>
        <v>0.57000000000000017</v>
      </c>
      <c r="D47" s="125">
        <f t="shared" ref="D47:E47" si="77">(D$7-D$6)/COUNT($A$38:$A$57)+D46</f>
        <v>-1.1400000000000003</v>
      </c>
      <c r="E47" s="125">
        <f t="shared" si="77"/>
        <v>-1.2033333333333331</v>
      </c>
      <c r="F47" s="125">
        <f t="shared" ref="F47:O47" si="78">(F$7-F$6)/COUNT($A$38:$A$57)+F46</f>
        <v>-0.38000000000000006</v>
      </c>
      <c r="G47" s="125">
        <f t="shared" si="78"/>
        <v>-0.44333333333333319</v>
      </c>
      <c r="H47" s="125">
        <f t="shared" si="78"/>
        <v>0.4750000000000002</v>
      </c>
      <c r="I47" s="125">
        <f t="shared" si="78"/>
        <v>0.48766666666666669</v>
      </c>
      <c r="J47" s="125">
        <f t="shared" si="78"/>
        <v>0</v>
      </c>
      <c r="K47" s="125">
        <f t="shared" si="78"/>
        <v>0</v>
      </c>
      <c r="L47" s="125">
        <f t="shared" si="78"/>
        <v>0.49400000000000022</v>
      </c>
      <c r="M47" s="125">
        <f t="shared" si="78"/>
        <v>0.51300000000000023</v>
      </c>
      <c r="N47" s="125">
        <f t="shared" si="78"/>
        <v>0</v>
      </c>
      <c r="O47" s="125">
        <f t="shared" si="78"/>
        <v>0</v>
      </c>
      <c r="Q47" s="116">
        <v>413.1500000000002</v>
      </c>
      <c r="R47" s="116">
        <v>416.0499999999999</v>
      </c>
      <c r="S47" s="116">
        <f t="shared" si="8"/>
        <v>22.77</v>
      </c>
      <c r="T47" s="116">
        <f t="shared" si="9"/>
        <v>22.77</v>
      </c>
      <c r="U47" s="167">
        <f t="shared" si="10"/>
        <v>840.31</v>
      </c>
      <c r="V47" s="167">
        <f t="shared" si="11"/>
        <v>839.77166666666665</v>
      </c>
      <c r="W47" s="116">
        <f t="shared" si="12"/>
        <v>76.010059999999996</v>
      </c>
      <c r="X47" s="116">
        <f t="shared" si="13"/>
        <v>75.961736666666667</v>
      </c>
      <c r="Y47" s="167">
        <f t="shared" si="14"/>
        <v>23.675000000000001</v>
      </c>
      <c r="Z47" s="167">
        <f t="shared" si="15"/>
        <v>23.687666666666665</v>
      </c>
      <c r="AA47" s="117"/>
      <c r="AB47" s="117"/>
      <c r="AC47" s="116">
        <f t="shared" si="16"/>
        <v>25.893999999999998</v>
      </c>
      <c r="AD47" s="116">
        <f t="shared" si="17"/>
        <v>25.913</v>
      </c>
      <c r="AE47" s="117"/>
      <c r="AF47" s="117"/>
      <c r="CD47" s="111">
        <v>2019</v>
      </c>
      <c r="CE47" s="104">
        <f t="shared" si="34"/>
        <v>22.77</v>
      </c>
      <c r="CF47" s="104">
        <f t="shared" si="35"/>
        <v>76.010059999999996</v>
      </c>
      <c r="CG47" s="111">
        <f t="shared" si="36"/>
        <v>413.1500000000002</v>
      </c>
      <c r="CH47" s="104">
        <f t="shared" si="37"/>
        <v>22.77</v>
      </c>
      <c r="CI47" s="104">
        <f t="shared" si="41"/>
        <v>75.961736666666667</v>
      </c>
      <c r="CJ47" s="111">
        <f t="shared" si="38"/>
        <v>416.0499999999999</v>
      </c>
    </row>
    <row r="48" spans="1:95" x14ac:dyDescent="0.25">
      <c r="A48" s="115">
        <v>2020</v>
      </c>
      <c r="B48" s="125">
        <f t="shared" si="60"/>
        <v>0.6000000000000002</v>
      </c>
      <c r="C48" s="125">
        <f t="shared" si="60"/>
        <v>0.6000000000000002</v>
      </c>
      <c r="D48" s="125">
        <f t="shared" ref="D48:E48" si="79">(D$7-D$6)/COUNT($A$38:$A$57)+D47</f>
        <v>-1.2000000000000004</v>
      </c>
      <c r="E48" s="125">
        <f t="shared" si="79"/>
        <v>-1.2666666666666664</v>
      </c>
      <c r="F48" s="125">
        <f t="shared" ref="F48:O48" si="80">(F$7-F$6)/COUNT($A$38:$A$57)+F47</f>
        <v>-0.40000000000000008</v>
      </c>
      <c r="G48" s="125">
        <f t="shared" si="80"/>
        <v>-0.46666666666666651</v>
      </c>
      <c r="H48" s="125">
        <f t="shared" si="80"/>
        <v>0.50000000000000022</v>
      </c>
      <c r="I48" s="125">
        <f t="shared" si="80"/>
        <v>0.51333333333333342</v>
      </c>
      <c r="J48" s="125">
        <f t="shared" si="80"/>
        <v>0</v>
      </c>
      <c r="K48" s="125">
        <f t="shared" si="80"/>
        <v>0</v>
      </c>
      <c r="L48" s="125">
        <f t="shared" si="80"/>
        <v>0.52000000000000024</v>
      </c>
      <c r="M48" s="125">
        <f t="shared" si="80"/>
        <v>0.54000000000000026</v>
      </c>
      <c r="N48" s="125">
        <f t="shared" si="80"/>
        <v>0</v>
      </c>
      <c r="O48" s="125">
        <f t="shared" si="80"/>
        <v>0</v>
      </c>
      <c r="Q48" s="116">
        <v>416</v>
      </c>
      <c r="R48" s="116">
        <v>419</v>
      </c>
      <c r="S48" s="116">
        <f t="shared" si="8"/>
        <v>22.8</v>
      </c>
      <c r="T48" s="116">
        <f t="shared" si="9"/>
        <v>22.8</v>
      </c>
      <c r="U48" s="167">
        <f t="shared" si="10"/>
        <v>839.8</v>
      </c>
      <c r="V48" s="167">
        <f t="shared" si="11"/>
        <v>839.23333333333335</v>
      </c>
      <c r="W48" s="116">
        <f t="shared" si="12"/>
        <v>75.994799999999998</v>
      </c>
      <c r="X48" s="116">
        <f t="shared" si="13"/>
        <v>75.943933333333334</v>
      </c>
      <c r="Y48" s="167">
        <f t="shared" si="14"/>
        <v>23.7</v>
      </c>
      <c r="Z48" s="167">
        <f t="shared" si="15"/>
        <v>23.713333333333331</v>
      </c>
      <c r="AA48" s="117"/>
      <c r="AB48" s="117"/>
      <c r="AC48" s="116">
        <f t="shared" si="16"/>
        <v>25.919999999999998</v>
      </c>
      <c r="AD48" s="116">
        <f t="shared" si="17"/>
        <v>25.939999999999998</v>
      </c>
      <c r="AE48" s="117"/>
      <c r="AF48" s="117"/>
      <c r="CD48" s="111">
        <v>2020</v>
      </c>
      <c r="CE48" s="104">
        <f t="shared" si="34"/>
        <v>22.8</v>
      </c>
      <c r="CF48" s="104">
        <f t="shared" si="35"/>
        <v>75.994799999999998</v>
      </c>
      <c r="CG48" s="111">
        <f t="shared" si="36"/>
        <v>416</v>
      </c>
      <c r="CH48" s="104">
        <f t="shared" si="37"/>
        <v>22.8</v>
      </c>
      <c r="CI48" s="104">
        <f t="shared" si="41"/>
        <v>75.943933333333334</v>
      </c>
      <c r="CJ48" s="111">
        <f t="shared" si="38"/>
        <v>419</v>
      </c>
    </row>
    <row r="49" spans="1:90" x14ac:dyDescent="0.25">
      <c r="A49" s="115">
        <v>2021</v>
      </c>
      <c r="B49" s="125">
        <f t="shared" si="60"/>
        <v>0.63000000000000023</v>
      </c>
      <c r="C49" s="125">
        <f t="shared" si="60"/>
        <v>0.63000000000000023</v>
      </c>
      <c r="D49" s="125">
        <f t="shared" ref="D49:E49" si="81">(D$7-D$6)/COUNT($A$38:$A$57)+D48</f>
        <v>-1.2600000000000005</v>
      </c>
      <c r="E49" s="125">
        <f t="shared" si="81"/>
        <v>-1.3299999999999996</v>
      </c>
      <c r="F49" s="125">
        <f t="shared" ref="F49:O49" si="82">(F$7-F$6)/COUNT($A$38:$A$57)+F48</f>
        <v>-0.4200000000000001</v>
      </c>
      <c r="G49" s="125">
        <f t="shared" si="82"/>
        <v>-0.48999999999999982</v>
      </c>
      <c r="H49" s="125">
        <f t="shared" si="82"/>
        <v>0.52500000000000024</v>
      </c>
      <c r="I49" s="125">
        <f t="shared" si="82"/>
        <v>0.53900000000000015</v>
      </c>
      <c r="J49" s="125">
        <f t="shared" si="82"/>
        <v>0</v>
      </c>
      <c r="K49" s="125">
        <f t="shared" si="82"/>
        <v>0</v>
      </c>
      <c r="L49" s="125">
        <f t="shared" si="82"/>
        <v>0.54600000000000026</v>
      </c>
      <c r="M49" s="125">
        <f t="shared" si="82"/>
        <v>0.56700000000000028</v>
      </c>
      <c r="N49" s="125">
        <f t="shared" si="82"/>
        <v>0</v>
      </c>
      <c r="O49" s="125">
        <f t="shared" si="82"/>
        <v>0</v>
      </c>
      <c r="Q49" s="116">
        <v>419.6</v>
      </c>
      <c r="R49" s="116">
        <v>422.15</v>
      </c>
      <c r="S49" s="116">
        <f t="shared" si="8"/>
        <v>22.83</v>
      </c>
      <c r="T49" s="116">
        <f t="shared" si="9"/>
        <v>22.83</v>
      </c>
      <c r="U49" s="167">
        <f t="shared" si="10"/>
        <v>839.29</v>
      </c>
      <c r="V49" s="167">
        <f t="shared" si="11"/>
        <v>838.69500000000005</v>
      </c>
      <c r="W49" s="116">
        <f t="shared" si="12"/>
        <v>75.97954</v>
      </c>
      <c r="X49" s="116">
        <f t="shared" si="13"/>
        <v>75.926130000000001</v>
      </c>
      <c r="Y49" s="167">
        <f t="shared" si="14"/>
        <v>23.724999999999998</v>
      </c>
      <c r="Z49" s="167">
        <f t="shared" si="15"/>
        <v>23.739000000000001</v>
      </c>
      <c r="AA49" s="117"/>
      <c r="AB49" s="117"/>
      <c r="AC49" s="116">
        <f t="shared" si="16"/>
        <v>25.945999999999998</v>
      </c>
      <c r="AD49" s="116">
        <f t="shared" si="17"/>
        <v>25.966999999999999</v>
      </c>
      <c r="AE49" s="117"/>
      <c r="AF49" s="117"/>
      <c r="CD49" s="111">
        <v>2021</v>
      </c>
      <c r="CE49" s="104">
        <f t="shared" si="34"/>
        <v>22.83</v>
      </c>
      <c r="CF49" s="104">
        <f t="shared" si="35"/>
        <v>75.97954</v>
      </c>
      <c r="CG49" s="111">
        <f t="shared" si="36"/>
        <v>419.6</v>
      </c>
      <c r="CH49" s="104">
        <f t="shared" si="37"/>
        <v>22.83</v>
      </c>
      <c r="CI49" s="104">
        <f t="shared" si="41"/>
        <v>75.926130000000001</v>
      </c>
      <c r="CJ49" s="111">
        <f t="shared" si="38"/>
        <v>422.15</v>
      </c>
    </row>
    <row r="50" spans="1:90" x14ac:dyDescent="0.25">
      <c r="A50" s="115">
        <v>2022</v>
      </c>
      <c r="B50" s="125">
        <f t="shared" si="60"/>
        <v>0.66000000000000025</v>
      </c>
      <c r="C50" s="125">
        <f t="shared" si="60"/>
        <v>0.66000000000000025</v>
      </c>
      <c r="D50" s="125">
        <f t="shared" ref="D50:E50" si="83">(D$7-D$6)/COUNT($A$38:$A$57)+D49</f>
        <v>-1.3200000000000005</v>
      </c>
      <c r="E50" s="125">
        <f t="shared" si="83"/>
        <v>-1.3933333333333329</v>
      </c>
      <c r="F50" s="125">
        <f t="shared" ref="F50:O50" si="84">(F$7-F$6)/COUNT($A$38:$A$57)+F49</f>
        <v>-0.44000000000000011</v>
      </c>
      <c r="G50" s="125">
        <f t="shared" si="84"/>
        <v>-0.5133333333333332</v>
      </c>
      <c r="H50" s="125">
        <f t="shared" si="84"/>
        <v>0.55000000000000027</v>
      </c>
      <c r="I50" s="125">
        <f t="shared" si="84"/>
        <v>0.56466666666666687</v>
      </c>
      <c r="J50" s="125">
        <f t="shared" si="84"/>
        <v>0</v>
      </c>
      <c r="K50" s="125">
        <f t="shared" si="84"/>
        <v>0</v>
      </c>
      <c r="L50" s="125">
        <f t="shared" si="84"/>
        <v>0.57200000000000029</v>
      </c>
      <c r="M50" s="125">
        <f t="shared" si="84"/>
        <v>0.59400000000000031</v>
      </c>
      <c r="N50" s="125">
        <f t="shared" si="84"/>
        <v>0</v>
      </c>
      <c r="O50" s="125">
        <f t="shared" si="84"/>
        <v>0</v>
      </c>
      <c r="Q50" s="116">
        <v>423.20000000000005</v>
      </c>
      <c r="R50" s="116">
        <v>425.29999999999995</v>
      </c>
      <c r="S50" s="116">
        <f t="shared" si="8"/>
        <v>22.86</v>
      </c>
      <c r="T50" s="116">
        <f t="shared" si="9"/>
        <v>22.86</v>
      </c>
      <c r="U50" s="167">
        <f t="shared" si="10"/>
        <v>838.78</v>
      </c>
      <c r="V50" s="167">
        <f t="shared" si="11"/>
        <v>838.15666666666664</v>
      </c>
      <c r="W50" s="116">
        <f t="shared" si="12"/>
        <v>75.964280000000002</v>
      </c>
      <c r="X50" s="116">
        <f t="shared" si="13"/>
        <v>75.908326666666667</v>
      </c>
      <c r="Y50" s="167">
        <f t="shared" si="14"/>
        <v>23.75</v>
      </c>
      <c r="Z50" s="167">
        <f t="shared" si="15"/>
        <v>23.764666666666667</v>
      </c>
      <c r="AA50" s="117"/>
      <c r="AB50" s="117"/>
      <c r="AC50" s="116">
        <f t="shared" si="16"/>
        <v>25.971999999999998</v>
      </c>
      <c r="AD50" s="116">
        <f t="shared" si="17"/>
        <v>25.994</v>
      </c>
      <c r="AE50" s="117"/>
      <c r="AF50" s="117"/>
      <c r="CD50" s="111">
        <v>2022</v>
      </c>
      <c r="CE50" s="104">
        <f t="shared" si="34"/>
        <v>22.86</v>
      </c>
      <c r="CF50" s="104">
        <f t="shared" si="35"/>
        <v>75.964280000000002</v>
      </c>
      <c r="CG50" s="111">
        <f t="shared" si="36"/>
        <v>423.20000000000005</v>
      </c>
      <c r="CH50" s="104">
        <f t="shared" si="37"/>
        <v>22.86</v>
      </c>
      <c r="CI50" s="104">
        <f t="shared" si="41"/>
        <v>75.908326666666667</v>
      </c>
      <c r="CJ50" s="111">
        <f t="shared" si="38"/>
        <v>425.29999999999995</v>
      </c>
    </row>
    <row r="51" spans="1:90" x14ac:dyDescent="0.25">
      <c r="A51" s="115">
        <v>2023</v>
      </c>
      <c r="B51" s="125">
        <f t="shared" si="60"/>
        <v>0.69000000000000028</v>
      </c>
      <c r="C51" s="125">
        <f t="shared" si="60"/>
        <v>0.69000000000000028</v>
      </c>
      <c r="D51" s="125">
        <f t="shared" ref="D51:E51" si="85">(D$7-D$6)/COUNT($A$38:$A$57)+D50</f>
        <v>-1.3800000000000006</v>
      </c>
      <c r="E51" s="125">
        <f t="shared" si="85"/>
        <v>-1.4566666666666661</v>
      </c>
      <c r="F51" s="125">
        <f t="shared" ref="F51:O51" si="86">(F$7-F$6)/COUNT($A$38:$A$57)+F50</f>
        <v>-0.46000000000000013</v>
      </c>
      <c r="G51" s="125">
        <f t="shared" si="86"/>
        <v>-0.53666666666666651</v>
      </c>
      <c r="H51" s="125">
        <f t="shared" si="86"/>
        <v>0.57500000000000029</v>
      </c>
      <c r="I51" s="125">
        <f t="shared" si="86"/>
        <v>0.5903333333333336</v>
      </c>
      <c r="J51" s="125">
        <f t="shared" si="86"/>
        <v>0</v>
      </c>
      <c r="K51" s="125">
        <f t="shared" si="86"/>
        <v>0</v>
      </c>
      <c r="L51" s="125">
        <f t="shared" si="86"/>
        <v>0.59800000000000031</v>
      </c>
      <c r="M51" s="125">
        <f t="shared" si="86"/>
        <v>0.62100000000000033</v>
      </c>
      <c r="N51" s="125">
        <f t="shared" si="86"/>
        <v>0</v>
      </c>
      <c r="O51" s="125">
        <f t="shared" si="86"/>
        <v>0</v>
      </c>
      <c r="Q51" s="116">
        <v>426.80000000000007</v>
      </c>
      <c r="R51" s="116">
        <v>428.44999999999993</v>
      </c>
      <c r="S51" s="116">
        <f t="shared" si="8"/>
        <v>22.89</v>
      </c>
      <c r="T51" s="116">
        <f t="shared" si="9"/>
        <v>22.89</v>
      </c>
      <c r="U51" s="167">
        <f t="shared" si="10"/>
        <v>838.27</v>
      </c>
      <c r="V51" s="167">
        <f t="shared" si="11"/>
        <v>837.61833333333334</v>
      </c>
      <c r="W51" s="116">
        <f t="shared" si="12"/>
        <v>75.94901999999999</v>
      </c>
      <c r="X51" s="116">
        <f t="shared" si="13"/>
        <v>75.890523333333334</v>
      </c>
      <c r="Y51" s="167">
        <f t="shared" si="14"/>
        <v>23.774999999999999</v>
      </c>
      <c r="Z51" s="167">
        <f t="shared" si="15"/>
        <v>23.790333333333333</v>
      </c>
      <c r="AA51" s="117"/>
      <c r="AB51" s="117"/>
      <c r="AC51" s="116">
        <f t="shared" si="16"/>
        <v>25.997999999999998</v>
      </c>
      <c r="AD51" s="116">
        <f t="shared" si="17"/>
        <v>26.020999999999997</v>
      </c>
      <c r="AE51" s="117"/>
      <c r="AF51" s="117"/>
      <c r="CD51" s="111">
        <v>2023</v>
      </c>
      <c r="CE51" s="104">
        <f t="shared" si="34"/>
        <v>22.89</v>
      </c>
      <c r="CF51" s="104">
        <f t="shared" si="35"/>
        <v>75.94901999999999</v>
      </c>
      <c r="CG51" s="111">
        <f t="shared" si="36"/>
        <v>426.80000000000007</v>
      </c>
      <c r="CH51" s="104">
        <f t="shared" si="37"/>
        <v>22.89</v>
      </c>
      <c r="CI51" s="104">
        <f t="shared" si="41"/>
        <v>75.890523333333334</v>
      </c>
      <c r="CJ51" s="111">
        <f t="shared" si="38"/>
        <v>428.44999999999993</v>
      </c>
    </row>
    <row r="52" spans="1:90" x14ac:dyDescent="0.25">
      <c r="A52" s="115">
        <v>2024</v>
      </c>
      <c r="B52" s="125">
        <f t="shared" si="60"/>
        <v>0.72000000000000031</v>
      </c>
      <c r="C52" s="125">
        <f t="shared" si="60"/>
        <v>0.72000000000000031</v>
      </c>
      <c r="D52" s="125">
        <f t="shared" ref="D52:E52" si="87">(D$7-D$6)/COUNT($A$38:$A$57)+D51</f>
        <v>-1.4400000000000006</v>
      </c>
      <c r="E52" s="125">
        <f t="shared" si="87"/>
        <v>-1.5199999999999994</v>
      </c>
      <c r="F52" s="125">
        <f t="shared" ref="F52:O52" si="88">(F$7-F$6)/COUNT($A$38:$A$57)+F51</f>
        <v>-0.48000000000000015</v>
      </c>
      <c r="G52" s="125">
        <f t="shared" si="88"/>
        <v>-0.55999999999999983</v>
      </c>
      <c r="H52" s="125">
        <f t="shared" si="88"/>
        <v>0.60000000000000031</v>
      </c>
      <c r="I52" s="125">
        <f t="shared" si="88"/>
        <v>0.61600000000000033</v>
      </c>
      <c r="J52" s="125">
        <f t="shared" si="88"/>
        <v>0</v>
      </c>
      <c r="K52" s="125">
        <f t="shared" si="88"/>
        <v>0</v>
      </c>
      <c r="L52" s="125">
        <f t="shared" si="88"/>
        <v>0.62400000000000033</v>
      </c>
      <c r="M52" s="125">
        <f t="shared" si="88"/>
        <v>0.64800000000000035</v>
      </c>
      <c r="N52" s="125">
        <f t="shared" si="88"/>
        <v>0</v>
      </c>
      <c r="O52" s="125">
        <f t="shared" si="88"/>
        <v>0</v>
      </c>
      <c r="Q52" s="116">
        <v>430.40000000000009</v>
      </c>
      <c r="R52" s="116">
        <v>431.59999999999991</v>
      </c>
      <c r="S52" s="116">
        <f t="shared" si="8"/>
        <v>22.919999999999998</v>
      </c>
      <c r="T52" s="116">
        <f t="shared" si="9"/>
        <v>22.919999999999998</v>
      </c>
      <c r="U52" s="167">
        <f t="shared" si="10"/>
        <v>837.76</v>
      </c>
      <c r="V52" s="167">
        <f t="shared" si="11"/>
        <v>837.08</v>
      </c>
      <c r="W52" s="116">
        <f t="shared" si="12"/>
        <v>75.933759999999992</v>
      </c>
      <c r="X52" s="116">
        <f t="shared" si="13"/>
        <v>75.872720000000001</v>
      </c>
      <c r="Y52" s="167">
        <f t="shared" si="14"/>
        <v>23.8</v>
      </c>
      <c r="Z52" s="167">
        <f t="shared" si="15"/>
        <v>23.815999999999999</v>
      </c>
      <c r="AA52" s="117"/>
      <c r="AB52" s="117"/>
      <c r="AC52" s="116">
        <f t="shared" si="16"/>
        <v>26.023999999999997</v>
      </c>
      <c r="AD52" s="116">
        <f t="shared" si="17"/>
        <v>26.047999999999998</v>
      </c>
      <c r="AE52" s="117"/>
      <c r="AF52" s="117"/>
      <c r="AH52" s="112"/>
      <c r="CD52" s="111">
        <v>2024</v>
      </c>
      <c r="CE52" s="104">
        <f t="shared" si="34"/>
        <v>22.919999999999998</v>
      </c>
      <c r="CF52" s="104">
        <f t="shared" si="35"/>
        <v>75.933759999999992</v>
      </c>
      <c r="CG52" s="111">
        <f t="shared" si="36"/>
        <v>430.40000000000009</v>
      </c>
      <c r="CH52" s="104">
        <f t="shared" si="37"/>
        <v>22.919999999999998</v>
      </c>
      <c r="CI52" s="104">
        <f t="shared" si="41"/>
        <v>75.872720000000001</v>
      </c>
      <c r="CJ52" s="111">
        <f t="shared" si="38"/>
        <v>431.59999999999991</v>
      </c>
    </row>
    <row r="53" spans="1:90" x14ac:dyDescent="0.25">
      <c r="A53" s="115">
        <v>2025</v>
      </c>
      <c r="B53" s="125">
        <f t="shared" si="60"/>
        <v>0.75000000000000033</v>
      </c>
      <c r="C53" s="125">
        <f t="shared" si="60"/>
        <v>0.75000000000000033</v>
      </c>
      <c r="D53" s="125">
        <f t="shared" ref="D53:E53" si="89">(D$7-D$6)/COUNT($A$38:$A$57)+D52</f>
        <v>-1.5000000000000007</v>
      </c>
      <c r="E53" s="125">
        <f t="shared" si="89"/>
        <v>-1.5833333333333326</v>
      </c>
      <c r="F53" s="125">
        <f t="shared" ref="F53:O53" si="90">(F$7-F$6)/COUNT($A$38:$A$57)+F52</f>
        <v>-0.50000000000000011</v>
      </c>
      <c r="G53" s="125">
        <f t="shared" si="90"/>
        <v>-0.58333333333333315</v>
      </c>
      <c r="H53" s="125">
        <f t="shared" si="90"/>
        <v>0.62500000000000033</v>
      </c>
      <c r="I53" s="125">
        <f t="shared" si="90"/>
        <v>0.64166666666666705</v>
      </c>
      <c r="J53" s="125">
        <f t="shared" si="90"/>
        <v>0</v>
      </c>
      <c r="K53" s="125">
        <f t="shared" si="90"/>
        <v>0</v>
      </c>
      <c r="L53" s="125">
        <f t="shared" si="90"/>
        <v>0.65000000000000036</v>
      </c>
      <c r="M53" s="125">
        <f t="shared" si="90"/>
        <v>0.67500000000000038</v>
      </c>
      <c r="N53" s="125">
        <f t="shared" si="90"/>
        <v>0</v>
      </c>
      <c r="O53" s="125">
        <f t="shared" si="90"/>
        <v>0</v>
      </c>
      <c r="Q53" s="116">
        <v>434.00000000000011</v>
      </c>
      <c r="R53" s="116">
        <v>434.74999999999989</v>
      </c>
      <c r="S53" s="116">
        <f t="shared" si="8"/>
        <v>22.95</v>
      </c>
      <c r="T53" s="116">
        <f t="shared" si="9"/>
        <v>22.95</v>
      </c>
      <c r="U53" s="167">
        <f t="shared" si="10"/>
        <v>837.25</v>
      </c>
      <c r="V53" s="167">
        <f t="shared" si="11"/>
        <v>836.54166666666663</v>
      </c>
      <c r="W53" s="116">
        <f t="shared" si="12"/>
        <v>75.918499999999995</v>
      </c>
      <c r="X53" s="116">
        <f t="shared" si="13"/>
        <v>75.854916666666668</v>
      </c>
      <c r="Y53" s="167">
        <f t="shared" si="14"/>
        <v>23.824999999999999</v>
      </c>
      <c r="Z53" s="167">
        <f t="shared" si="15"/>
        <v>23.841666666666665</v>
      </c>
      <c r="AA53" s="117"/>
      <c r="AB53" s="117"/>
      <c r="AC53" s="116">
        <f t="shared" si="16"/>
        <v>26.049999999999997</v>
      </c>
      <c r="AD53" s="116">
        <f t="shared" si="17"/>
        <v>26.074999999999999</v>
      </c>
      <c r="AE53" s="117"/>
      <c r="AF53" s="117"/>
      <c r="AH53" s="112"/>
      <c r="CD53" s="111">
        <v>2025</v>
      </c>
      <c r="CE53" s="104">
        <f t="shared" si="34"/>
        <v>22.95</v>
      </c>
      <c r="CF53" s="104">
        <f t="shared" si="35"/>
        <v>75.918499999999995</v>
      </c>
      <c r="CG53" s="111">
        <f t="shared" si="36"/>
        <v>434.00000000000011</v>
      </c>
      <c r="CH53" s="104">
        <f t="shared" si="37"/>
        <v>22.95</v>
      </c>
      <c r="CI53" s="104">
        <f t="shared" si="41"/>
        <v>75.854916666666668</v>
      </c>
      <c r="CJ53" s="111">
        <f t="shared" si="38"/>
        <v>434.74999999999989</v>
      </c>
    </row>
    <row r="54" spans="1:90" x14ac:dyDescent="0.25">
      <c r="A54" s="115">
        <v>2026</v>
      </c>
      <c r="B54" s="125">
        <f t="shared" si="60"/>
        <v>0.78000000000000036</v>
      </c>
      <c r="C54" s="125">
        <f t="shared" si="60"/>
        <v>0.78000000000000036</v>
      </c>
      <c r="D54" s="125">
        <f t="shared" ref="D54:E54" si="91">(D$7-D$6)/COUNT($A$38:$A$57)+D53</f>
        <v>-1.5600000000000007</v>
      </c>
      <c r="E54" s="125">
        <f t="shared" si="91"/>
        <v>-1.6466666666666658</v>
      </c>
      <c r="F54" s="125">
        <f t="shared" ref="F54:O54" si="92">(F$7-F$6)/COUNT($A$38:$A$57)+F53</f>
        <v>-0.52000000000000013</v>
      </c>
      <c r="G54" s="125">
        <f t="shared" si="92"/>
        <v>-0.60666666666666647</v>
      </c>
      <c r="H54" s="125">
        <f t="shared" si="92"/>
        <v>0.65000000000000036</v>
      </c>
      <c r="I54" s="125">
        <f t="shared" si="92"/>
        <v>0.66733333333333378</v>
      </c>
      <c r="J54" s="125">
        <f t="shared" si="92"/>
        <v>0</v>
      </c>
      <c r="K54" s="125">
        <f t="shared" si="92"/>
        <v>0</v>
      </c>
      <c r="L54" s="125">
        <f t="shared" si="92"/>
        <v>0.67600000000000038</v>
      </c>
      <c r="M54" s="125">
        <f t="shared" si="92"/>
        <v>0.7020000000000004</v>
      </c>
      <c r="N54" s="125">
        <f t="shared" si="92"/>
        <v>0</v>
      </c>
      <c r="O54" s="125">
        <f t="shared" si="92"/>
        <v>0</v>
      </c>
      <c r="Q54" s="116">
        <v>437.60000000000014</v>
      </c>
      <c r="R54" s="116">
        <v>437.89999999999986</v>
      </c>
      <c r="S54" s="116">
        <f t="shared" si="8"/>
        <v>22.98</v>
      </c>
      <c r="T54" s="116">
        <f t="shared" si="9"/>
        <v>22.98</v>
      </c>
      <c r="U54" s="167">
        <f t="shared" si="10"/>
        <v>836.74</v>
      </c>
      <c r="V54" s="167">
        <f t="shared" si="11"/>
        <v>836.00333333333333</v>
      </c>
      <c r="W54" s="116">
        <f t="shared" si="12"/>
        <v>75.903239999999997</v>
      </c>
      <c r="X54" s="116">
        <f t="shared" si="13"/>
        <v>75.837113333333335</v>
      </c>
      <c r="Y54" s="167">
        <f t="shared" si="14"/>
        <v>23.85</v>
      </c>
      <c r="Z54" s="167">
        <f t="shared" si="15"/>
        <v>23.867333333333335</v>
      </c>
      <c r="AA54" s="117"/>
      <c r="AB54" s="117"/>
      <c r="AC54" s="116">
        <f t="shared" si="16"/>
        <v>26.076000000000001</v>
      </c>
      <c r="AD54" s="116">
        <f t="shared" si="17"/>
        <v>26.102</v>
      </c>
      <c r="AE54" s="117"/>
      <c r="AF54" s="117"/>
      <c r="AH54" s="112"/>
      <c r="CD54" s="111">
        <v>2026</v>
      </c>
      <c r="CE54" s="104">
        <f t="shared" si="34"/>
        <v>22.98</v>
      </c>
      <c r="CF54" s="104">
        <f t="shared" si="35"/>
        <v>75.903239999999997</v>
      </c>
      <c r="CG54" s="111">
        <f t="shared" si="36"/>
        <v>437.60000000000014</v>
      </c>
      <c r="CH54" s="104">
        <f t="shared" si="37"/>
        <v>22.98</v>
      </c>
      <c r="CI54" s="104">
        <f t="shared" si="41"/>
        <v>75.837113333333335</v>
      </c>
      <c r="CJ54" s="111">
        <f t="shared" si="38"/>
        <v>437.89999999999986</v>
      </c>
    </row>
    <row r="55" spans="1:90" x14ac:dyDescent="0.25">
      <c r="A55" s="115">
        <v>2027</v>
      </c>
      <c r="B55" s="125">
        <f t="shared" ref="B55:C57" si="93">(B$7-B$6)/COUNT($A$38:$A$57)+B54</f>
        <v>0.81000000000000039</v>
      </c>
      <c r="C55" s="125">
        <f t="shared" si="93"/>
        <v>0.81000000000000039</v>
      </c>
      <c r="D55" s="125">
        <f t="shared" ref="D55:E55" si="94">(D$7-D$6)/COUNT($A$38:$A$57)+D54</f>
        <v>-1.6200000000000008</v>
      </c>
      <c r="E55" s="125">
        <f t="shared" si="94"/>
        <v>-1.7099999999999991</v>
      </c>
      <c r="F55" s="125">
        <f t="shared" ref="F55:O55" si="95">(F$7-F$6)/COUNT($A$38:$A$57)+F54</f>
        <v>-0.54000000000000015</v>
      </c>
      <c r="G55" s="125">
        <f t="shared" si="95"/>
        <v>-0.62999999999999978</v>
      </c>
      <c r="H55" s="125">
        <f t="shared" si="95"/>
        <v>0.67500000000000038</v>
      </c>
      <c r="I55" s="125">
        <f t="shared" si="95"/>
        <v>0.6930000000000005</v>
      </c>
      <c r="J55" s="125">
        <f t="shared" si="95"/>
        <v>0</v>
      </c>
      <c r="K55" s="125">
        <f t="shared" si="95"/>
        <v>0</v>
      </c>
      <c r="L55" s="125">
        <f t="shared" si="95"/>
        <v>0.7020000000000004</v>
      </c>
      <c r="M55" s="125">
        <f t="shared" si="95"/>
        <v>0.72900000000000043</v>
      </c>
      <c r="N55" s="125">
        <f t="shared" si="95"/>
        <v>0</v>
      </c>
      <c r="O55" s="125">
        <f t="shared" si="95"/>
        <v>0</v>
      </c>
      <c r="Q55" s="116">
        <v>441.20000000000016</v>
      </c>
      <c r="R55" s="116">
        <v>441.04999999999984</v>
      </c>
      <c r="S55" s="116">
        <f t="shared" si="8"/>
        <v>23.009999999999998</v>
      </c>
      <c r="T55" s="116">
        <f t="shared" si="9"/>
        <v>23.009999999999998</v>
      </c>
      <c r="U55" s="167">
        <f t="shared" si="10"/>
        <v>836.23</v>
      </c>
      <c r="V55" s="167">
        <f t="shared" si="11"/>
        <v>835.46500000000003</v>
      </c>
      <c r="W55" s="116">
        <f t="shared" si="12"/>
        <v>75.887979999999999</v>
      </c>
      <c r="X55" s="116">
        <f t="shared" si="13"/>
        <v>75.819310000000002</v>
      </c>
      <c r="Y55" s="167">
        <f t="shared" si="14"/>
        <v>23.875</v>
      </c>
      <c r="Z55" s="167">
        <f t="shared" si="15"/>
        <v>23.893000000000001</v>
      </c>
      <c r="AA55" s="117"/>
      <c r="AB55" s="117"/>
      <c r="AC55" s="116">
        <f t="shared" si="16"/>
        <v>26.102</v>
      </c>
      <c r="AD55" s="116">
        <f t="shared" si="17"/>
        <v>26.128999999999998</v>
      </c>
      <c r="AE55" s="117"/>
      <c r="AF55" s="117"/>
      <c r="AH55" s="112"/>
      <c r="CD55" s="111">
        <v>2027</v>
      </c>
      <c r="CE55" s="104">
        <f t="shared" si="34"/>
        <v>23.009999999999998</v>
      </c>
      <c r="CF55" s="104">
        <f t="shared" si="35"/>
        <v>75.887979999999999</v>
      </c>
      <c r="CG55" s="111">
        <f t="shared" si="36"/>
        <v>441.20000000000016</v>
      </c>
      <c r="CH55" s="104">
        <f t="shared" si="37"/>
        <v>23.009999999999998</v>
      </c>
      <c r="CI55" s="104">
        <f t="shared" si="41"/>
        <v>75.819310000000002</v>
      </c>
      <c r="CJ55" s="111">
        <f t="shared" si="38"/>
        <v>441.04999999999984</v>
      </c>
    </row>
    <row r="56" spans="1:90" x14ac:dyDescent="0.25">
      <c r="A56" s="115">
        <v>2028</v>
      </c>
      <c r="B56" s="125">
        <f t="shared" si="93"/>
        <v>0.84000000000000041</v>
      </c>
      <c r="C56" s="125">
        <f t="shared" si="93"/>
        <v>0.84000000000000041</v>
      </c>
      <c r="D56" s="125">
        <f t="shared" ref="D56:E56" si="96">(D$7-D$6)/COUNT($A$38:$A$57)+D55</f>
        <v>-1.6800000000000008</v>
      </c>
      <c r="E56" s="125">
        <f t="shared" si="96"/>
        <v>-1.7733333333333323</v>
      </c>
      <c r="F56" s="125">
        <f t="shared" ref="F56:O56" si="97">(F$7-F$6)/COUNT($A$38:$A$57)+F55</f>
        <v>-0.56000000000000016</v>
      </c>
      <c r="G56" s="125">
        <f t="shared" si="97"/>
        <v>-0.6533333333333331</v>
      </c>
      <c r="H56" s="125">
        <f t="shared" si="97"/>
        <v>0.7000000000000004</v>
      </c>
      <c r="I56" s="125">
        <f t="shared" si="97"/>
        <v>0.71866666666666723</v>
      </c>
      <c r="J56" s="125">
        <f t="shared" si="97"/>
        <v>0</v>
      </c>
      <c r="K56" s="125">
        <f t="shared" si="97"/>
        <v>0</v>
      </c>
      <c r="L56" s="125">
        <f t="shared" si="97"/>
        <v>0.72800000000000042</v>
      </c>
      <c r="M56" s="125">
        <f t="shared" si="97"/>
        <v>0.75600000000000045</v>
      </c>
      <c r="N56" s="125">
        <f t="shared" si="97"/>
        <v>0</v>
      </c>
      <c r="O56" s="125">
        <f t="shared" si="97"/>
        <v>0</v>
      </c>
      <c r="Q56" s="116">
        <v>444.80000000000018</v>
      </c>
      <c r="R56" s="116">
        <v>444.19999999999982</v>
      </c>
      <c r="S56" s="116">
        <f t="shared" si="8"/>
        <v>23.04</v>
      </c>
      <c r="T56" s="116">
        <f t="shared" si="9"/>
        <v>23.04</v>
      </c>
      <c r="U56" s="167">
        <f t="shared" si="10"/>
        <v>835.72</v>
      </c>
      <c r="V56" s="167">
        <f t="shared" si="11"/>
        <v>834.92666666666662</v>
      </c>
      <c r="W56" s="116">
        <f t="shared" si="12"/>
        <v>75.872720000000001</v>
      </c>
      <c r="X56" s="116">
        <f t="shared" si="13"/>
        <v>75.801506666666668</v>
      </c>
      <c r="Y56" s="167">
        <f t="shared" si="14"/>
        <v>23.9</v>
      </c>
      <c r="Z56" s="167">
        <f t="shared" si="15"/>
        <v>23.918666666666667</v>
      </c>
      <c r="AA56" s="117"/>
      <c r="AB56" s="117"/>
      <c r="AC56" s="116">
        <f t="shared" si="16"/>
        <v>26.128</v>
      </c>
      <c r="AD56" s="116">
        <f t="shared" si="17"/>
        <v>26.155999999999999</v>
      </c>
      <c r="AE56" s="117"/>
      <c r="AF56" s="117"/>
      <c r="AH56" s="112"/>
      <c r="BG56" s="122"/>
      <c r="BO56" s="122"/>
      <c r="BW56" s="122"/>
      <c r="CD56" s="111">
        <v>2028</v>
      </c>
      <c r="CE56" s="104">
        <f t="shared" si="34"/>
        <v>23.04</v>
      </c>
      <c r="CF56" s="104">
        <f t="shared" si="35"/>
        <v>75.872720000000001</v>
      </c>
      <c r="CG56" s="111">
        <f t="shared" si="36"/>
        <v>444.80000000000018</v>
      </c>
      <c r="CH56" s="104">
        <f t="shared" si="37"/>
        <v>23.04</v>
      </c>
      <c r="CI56" s="104">
        <f t="shared" si="41"/>
        <v>75.801506666666668</v>
      </c>
      <c r="CJ56" s="111">
        <f t="shared" si="38"/>
        <v>444.19999999999982</v>
      </c>
      <c r="CL56" s="122"/>
    </row>
    <row r="57" spans="1:90" x14ac:dyDescent="0.25">
      <c r="A57" s="115">
        <v>2029</v>
      </c>
      <c r="B57" s="125">
        <f t="shared" si="93"/>
        <v>0.87000000000000044</v>
      </c>
      <c r="C57" s="125">
        <f t="shared" si="93"/>
        <v>0.87000000000000044</v>
      </c>
      <c r="D57" s="125">
        <f t="shared" ref="D57:E57" si="98">(D$7-D$6)/COUNT($A$38:$A$57)+D56</f>
        <v>-1.7400000000000009</v>
      </c>
      <c r="E57" s="125">
        <f t="shared" si="98"/>
        <v>-1.8366666666666656</v>
      </c>
      <c r="F57" s="125">
        <f t="shared" ref="F57:O57" si="99">(F$7-F$6)/COUNT($A$38:$A$57)+F56</f>
        <v>-0.58000000000000018</v>
      </c>
      <c r="G57" s="125">
        <f t="shared" si="99"/>
        <v>-0.67666666666666642</v>
      </c>
      <c r="H57" s="125">
        <f t="shared" si="99"/>
        <v>0.72500000000000042</v>
      </c>
      <c r="I57" s="125">
        <f t="shared" si="99"/>
        <v>0.74433333333333396</v>
      </c>
      <c r="J57" s="125">
        <f t="shared" si="99"/>
        <v>0</v>
      </c>
      <c r="K57" s="125">
        <f t="shared" si="99"/>
        <v>0</v>
      </c>
      <c r="L57" s="125">
        <f t="shared" si="99"/>
        <v>0.75400000000000045</v>
      </c>
      <c r="M57" s="125">
        <f t="shared" si="99"/>
        <v>0.78300000000000047</v>
      </c>
      <c r="N57" s="125">
        <f t="shared" si="99"/>
        <v>0</v>
      </c>
      <c r="O57" s="125">
        <f t="shared" si="99"/>
        <v>0</v>
      </c>
      <c r="Q57" s="116">
        <v>448.4000000000002</v>
      </c>
      <c r="R57" s="116">
        <v>447.3499999999998</v>
      </c>
      <c r="S57" s="116">
        <f t="shared" si="8"/>
        <v>23.07</v>
      </c>
      <c r="T57" s="116">
        <f t="shared" si="9"/>
        <v>23.07</v>
      </c>
      <c r="U57" s="167">
        <f t="shared" si="10"/>
        <v>835.21</v>
      </c>
      <c r="V57" s="167">
        <f t="shared" si="11"/>
        <v>834.38833333333332</v>
      </c>
      <c r="W57" s="116">
        <f t="shared" si="12"/>
        <v>75.857460000000003</v>
      </c>
      <c r="X57" s="116">
        <f t="shared" si="13"/>
        <v>75.783703333333335</v>
      </c>
      <c r="Y57" s="167">
        <f t="shared" si="14"/>
        <v>23.925000000000001</v>
      </c>
      <c r="Z57" s="167">
        <f t="shared" si="15"/>
        <v>23.944333333333333</v>
      </c>
      <c r="AA57" s="117"/>
      <c r="AB57" s="117"/>
      <c r="AC57" s="116">
        <f t="shared" si="16"/>
        <v>26.154</v>
      </c>
      <c r="AD57" s="116">
        <f t="shared" si="17"/>
        <v>26.183</v>
      </c>
      <c r="AE57" s="117"/>
      <c r="AF57" s="117"/>
      <c r="AH57" s="112"/>
      <c r="CD57" s="111">
        <v>2029</v>
      </c>
      <c r="CE57" s="104">
        <f t="shared" si="34"/>
        <v>23.07</v>
      </c>
      <c r="CF57" s="104">
        <f t="shared" si="35"/>
        <v>75.857460000000003</v>
      </c>
      <c r="CG57" s="111">
        <f t="shared" si="36"/>
        <v>448.4000000000002</v>
      </c>
      <c r="CH57" s="104">
        <f t="shared" si="37"/>
        <v>23.07</v>
      </c>
      <c r="CI57" s="104">
        <f t="shared" si="41"/>
        <v>75.783703333333335</v>
      </c>
      <c r="CJ57" s="111">
        <f t="shared" si="38"/>
        <v>447.3499999999998</v>
      </c>
    </row>
    <row r="58" spans="1:90" x14ac:dyDescent="0.25">
      <c r="A58" s="115">
        <v>2030</v>
      </c>
      <c r="B58" s="125">
        <f t="shared" ref="B58:O58" si="100">B$7</f>
        <v>0.9</v>
      </c>
      <c r="C58" s="125">
        <f t="shared" si="100"/>
        <v>0.9</v>
      </c>
      <c r="D58" s="125">
        <f t="shared" si="100"/>
        <v>-1.8</v>
      </c>
      <c r="E58" s="125">
        <f t="shared" si="100"/>
        <v>-1.9</v>
      </c>
      <c r="F58" s="125">
        <f t="shared" si="100"/>
        <v>-0.6</v>
      </c>
      <c r="G58" s="125">
        <f t="shared" si="100"/>
        <v>-0.7</v>
      </c>
      <c r="H58" s="125">
        <f t="shared" si="100"/>
        <v>0.75</v>
      </c>
      <c r="I58" s="125">
        <f t="shared" si="100"/>
        <v>0.77</v>
      </c>
      <c r="J58" s="125">
        <f t="shared" si="100"/>
        <v>0</v>
      </c>
      <c r="K58" s="125">
        <f t="shared" si="100"/>
        <v>0</v>
      </c>
      <c r="L58" s="125">
        <f t="shared" si="100"/>
        <v>0.78</v>
      </c>
      <c r="M58" s="125">
        <f t="shared" si="100"/>
        <v>0.81</v>
      </c>
      <c r="N58" s="125">
        <f t="shared" si="100"/>
        <v>0</v>
      </c>
      <c r="O58" s="125">
        <f t="shared" si="100"/>
        <v>0</v>
      </c>
      <c r="Q58" s="116">
        <v>452</v>
      </c>
      <c r="R58" s="116">
        <v>450.5</v>
      </c>
      <c r="S58" s="116">
        <f t="shared" si="8"/>
        <v>23.099999999999998</v>
      </c>
      <c r="T58" s="116">
        <f t="shared" si="9"/>
        <v>23.099999999999998</v>
      </c>
      <c r="U58" s="167">
        <f t="shared" si="10"/>
        <v>834.7</v>
      </c>
      <c r="V58" s="167">
        <f t="shared" si="11"/>
        <v>833.85</v>
      </c>
      <c r="W58" s="116">
        <f t="shared" si="12"/>
        <v>75.842199999999991</v>
      </c>
      <c r="X58" s="116">
        <f t="shared" si="13"/>
        <v>75.765900000000002</v>
      </c>
      <c r="Y58" s="167">
        <f t="shared" si="14"/>
        <v>23.95</v>
      </c>
      <c r="Z58" s="167">
        <f t="shared" si="15"/>
        <v>23.97</v>
      </c>
      <c r="AA58" s="117"/>
      <c r="AB58" s="117"/>
      <c r="AC58" s="116">
        <f t="shared" si="16"/>
        <v>26.18</v>
      </c>
      <c r="AD58" s="116">
        <f t="shared" si="17"/>
        <v>26.209999999999997</v>
      </c>
      <c r="AE58" s="117"/>
      <c r="AF58" s="117"/>
      <c r="AH58" s="112"/>
      <c r="CD58" s="111">
        <v>2030</v>
      </c>
      <c r="CE58" s="104">
        <f t="shared" si="34"/>
        <v>23.099999999999998</v>
      </c>
      <c r="CF58" s="104">
        <f t="shared" si="35"/>
        <v>75.842199999999991</v>
      </c>
      <c r="CG58" s="111">
        <f t="shared" si="36"/>
        <v>452</v>
      </c>
      <c r="CH58" s="104">
        <f t="shared" si="37"/>
        <v>23.099999999999998</v>
      </c>
      <c r="CI58" s="104">
        <f t="shared" si="41"/>
        <v>75.765900000000002</v>
      </c>
      <c r="CJ58" s="111">
        <f t="shared" si="38"/>
        <v>450.5</v>
      </c>
    </row>
    <row r="59" spans="1:90" x14ac:dyDescent="0.25">
      <c r="A59" s="115">
        <v>2031</v>
      </c>
      <c r="B59" s="125">
        <f t="shared" ref="B59:O74" si="101">(B$8-B$7)/COUNT($A$58:$A$77)+B58</f>
        <v>0.96000000000000008</v>
      </c>
      <c r="C59" s="125">
        <f t="shared" si="101"/>
        <v>0.94000000000000006</v>
      </c>
      <c r="D59" s="125">
        <f t="shared" ref="D59:E59" si="102">(D$8-D$7)/COUNT($A$58:$A$77)+D58</f>
        <v>-1.9300000000000002</v>
      </c>
      <c r="E59" s="125">
        <f t="shared" si="102"/>
        <v>-1.98</v>
      </c>
      <c r="F59" s="125">
        <f t="shared" si="101"/>
        <v>-0.64500000000000002</v>
      </c>
      <c r="G59" s="125">
        <f t="shared" si="101"/>
        <v>-0.72499999999999998</v>
      </c>
      <c r="H59" s="125">
        <f t="shared" ref="H59:I59" si="103">(H$8-H$7)/COUNT($A$58:$A$77)+H58</f>
        <v>0.79</v>
      </c>
      <c r="I59" s="125">
        <f t="shared" si="103"/>
        <v>0.79700000000000004</v>
      </c>
      <c r="J59" s="125">
        <f t="shared" ref="J59:K59" si="104">(J$8-J$7)/COUNT($A$58:$A$77)+J58</f>
        <v>0</v>
      </c>
      <c r="K59" s="125">
        <f t="shared" si="104"/>
        <v>0</v>
      </c>
      <c r="L59" s="125">
        <f t="shared" si="101"/>
        <v>0.82150000000000001</v>
      </c>
      <c r="M59" s="125">
        <f t="shared" si="101"/>
        <v>0.83800000000000008</v>
      </c>
      <c r="N59" s="125">
        <f t="shared" si="101"/>
        <v>0</v>
      </c>
      <c r="O59" s="125">
        <f t="shared" si="101"/>
        <v>0</v>
      </c>
      <c r="Q59" s="116">
        <v>456.75</v>
      </c>
      <c r="R59" s="116">
        <v>454.15</v>
      </c>
      <c r="S59" s="116">
        <f t="shared" si="8"/>
        <v>23.16</v>
      </c>
      <c r="T59" s="116">
        <f t="shared" si="9"/>
        <v>23.14</v>
      </c>
      <c r="U59" s="167">
        <f t="shared" si="10"/>
        <v>833.59500000000003</v>
      </c>
      <c r="V59" s="167">
        <f t="shared" si="11"/>
        <v>833.17</v>
      </c>
      <c r="W59" s="116">
        <f t="shared" si="12"/>
        <v>75.807864999999993</v>
      </c>
      <c r="X59" s="116">
        <f t="shared" si="13"/>
        <v>75.746825000000001</v>
      </c>
      <c r="Y59" s="167">
        <f t="shared" si="14"/>
        <v>23.99</v>
      </c>
      <c r="Z59" s="167">
        <f t="shared" si="15"/>
        <v>23.997</v>
      </c>
      <c r="AA59" s="117"/>
      <c r="AB59" s="117"/>
      <c r="AC59" s="116">
        <f t="shared" si="16"/>
        <v>26.221499999999999</v>
      </c>
      <c r="AD59" s="116">
        <f t="shared" si="17"/>
        <v>26.238</v>
      </c>
      <c r="AE59" s="117"/>
      <c r="AF59" s="117"/>
      <c r="AH59" s="112"/>
      <c r="CD59" s="111">
        <v>2031</v>
      </c>
      <c r="CE59" s="104">
        <f t="shared" si="34"/>
        <v>23.16</v>
      </c>
      <c r="CF59" s="104">
        <f t="shared" si="35"/>
        <v>75.807864999999993</v>
      </c>
      <c r="CG59" s="111">
        <f t="shared" si="36"/>
        <v>456.75</v>
      </c>
      <c r="CH59" s="104">
        <f t="shared" si="37"/>
        <v>23.14</v>
      </c>
      <c r="CI59" s="104">
        <f t="shared" si="41"/>
        <v>75.746825000000001</v>
      </c>
      <c r="CJ59" s="111">
        <f t="shared" si="38"/>
        <v>454.15</v>
      </c>
    </row>
    <row r="60" spans="1:90" x14ac:dyDescent="0.25">
      <c r="A60" s="115">
        <v>2032</v>
      </c>
      <c r="B60" s="125">
        <f t="shared" si="101"/>
        <v>1.02</v>
      </c>
      <c r="C60" s="125">
        <f t="shared" si="101"/>
        <v>0.98000000000000009</v>
      </c>
      <c r="D60" s="125">
        <f t="shared" ref="D60:E60" si="105">(D$8-D$7)/COUNT($A$58:$A$77)+D59</f>
        <v>-2.06</v>
      </c>
      <c r="E60" s="125">
        <f t="shared" si="105"/>
        <v>-2.06</v>
      </c>
      <c r="F60" s="125">
        <f t="shared" si="101"/>
        <v>-0.69000000000000006</v>
      </c>
      <c r="G60" s="125">
        <f t="shared" si="101"/>
        <v>-0.75</v>
      </c>
      <c r="H60" s="125">
        <f t="shared" ref="H60:I60" si="106">(H$8-H$7)/COUNT($A$58:$A$77)+H59</f>
        <v>0.83000000000000007</v>
      </c>
      <c r="I60" s="125">
        <f t="shared" si="106"/>
        <v>0.82400000000000007</v>
      </c>
      <c r="J60" s="125">
        <f t="shared" ref="J60:K60" si="107">(J$8-J$7)/COUNT($A$58:$A$77)+J59</f>
        <v>0</v>
      </c>
      <c r="K60" s="125">
        <f t="shared" si="107"/>
        <v>0</v>
      </c>
      <c r="L60" s="125">
        <f t="shared" si="101"/>
        <v>0.86299999999999999</v>
      </c>
      <c r="M60" s="125">
        <f t="shared" si="101"/>
        <v>0.8660000000000001</v>
      </c>
      <c r="N60" s="125">
        <f t="shared" si="101"/>
        <v>0</v>
      </c>
      <c r="O60" s="125">
        <f t="shared" si="101"/>
        <v>0</v>
      </c>
      <c r="Q60" s="116">
        <v>461.5</v>
      </c>
      <c r="R60" s="116">
        <v>457.79999999999995</v>
      </c>
      <c r="S60" s="116">
        <f t="shared" si="8"/>
        <v>23.22</v>
      </c>
      <c r="T60" s="116">
        <f t="shared" si="9"/>
        <v>23.18</v>
      </c>
      <c r="U60" s="167">
        <f t="shared" si="10"/>
        <v>832.49</v>
      </c>
      <c r="V60" s="167">
        <f t="shared" si="11"/>
        <v>832.49</v>
      </c>
      <c r="W60" s="116">
        <f t="shared" si="12"/>
        <v>75.773529999999994</v>
      </c>
      <c r="X60" s="116">
        <f t="shared" si="13"/>
        <v>75.72775</v>
      </c>
      <c r="Y60" s="167">
        <f t="shared" si="14"/>
        <v>24.03</v>
      </c>
      <c r="Z60" s="167">
        <f t="shared" si="15"/>
        <v>24.024000000000001</v>
      </c>
      <c r="AA60" s="117"/>
      <c r="AB60" s="117"/>
      <c r="AC60" s="116">
        <f t="shared" si="16"/>
        <v>26.262999999999998</v>
      </c>
      <c r="AD60" s="116">
        <f t="shared" si="17"/>
        <v>26.265999999999998</v>
      </c>
      <c r="AE60" s="117"/>
      <c r="AF60" s="117"/>
      <c r="AH60" s="112"/>
      <c r="CD60" s="111">
        <v>2032</v>
      </c>
      <c r="CE60" s="104">
        <f t="shared" ref="CE60:CE91" si="108">S60</f>
        <v>23.22</v>
      </c>
      <c r="CF60" s="104">
        <f t="shared" si="35"/>
        <v>75.773529999999994</v>
      </c>
      <c r="CG60" s="111">
        <f t="shared" ref="CG60:CG91" si="109">Q60</f>
        <v>461.5</v>
      </c>
      <c r="CH60" s="104">
        <f t="shared" ref="CH60:CH91" si="110">T60</f>
        <v>23.18</v>
      </c>
      <c r="CI60" s="104">
        <f t="shared" si="41"/>
        <v>75.72775</v>
      </c>
      <c r="CJ60" s="111">
        <f t="shared" ref="CJ60:CJ91" si="111">R60</f>
        <v>457.79999999999995</v>
      </c>
    </row>
    <row r="61" spans="1:90" x14ac:dyDescent="0.25">
      <c r="A61" s="115">
        <v>2033</v>
      </c>
      <c r="B61" s="125">
        <f t="shared" si="101"/>
        <v>1.08</v>
      </c>
      <c r="C61" s="125">
        <f t="shared" si="101"/>
        <v>1.02</v>
      </c>
      <c r="D61" s="125">
        <f t="shared" ref="D61:E61" si="112">(D$8-D$7)/COUNT($A$58:$A$77)+D60</f>
        <v>-2.19</v>
      </c>
      <c r="E61" s="125">
        <f t="shared" si="112"/>
        <v>-2.14</v>
      </c>
      <c r="F61" s="125">
        <f t="shared" si="101"/>
        <v>-0.7350000000000001</v>
      </c>
      <c r="G61" s="125">
        <f t="shared" si="101"/>
        <v>-0.77500000000000002</v>
      </c>
      <c r="H61" s="125">
        <f t="shared" ref="H61:I61" si="113">(H$8-H$7)/COUNT($A$58:$A$77)+H60</f>
        <v>0.87000000000000011</v>
      </c>
      <c r="I61" s="125">
        <f t="shared" si="113"/>
        <v>0.85100000000000009</v>
      </c>
      <c r="J61" s="125">
        <f t="shared" ref="J61:K61" si="114">(J$8-J$7)/COUNT($A$58:$A$77)+J60</f>
        <v>0</v>
      </c>
      <c r="K61" s="125">
        <f t="shared" si="114"/>
        <v>0</v>
      </c>
      <c r="L61" s="125">
        <f t="shared" si="101"/>
        <v>0.90449999999999997</v>
      </c>
      <c r="M61" s="125">
        <f t="shared" si="101"/>
        <v>0.89400000000000013</v>
      </c>
      <c r="N61" s="125">
        <f t="shared" si="101"/>
        <v>0</v>
      </c>
      <c r="O61" s="125">
        <f t="shared" si="101"/>
        <v>0</v>
      </c>
      <c r="Q61" s="116">
        <v>466.25</v>
      </c>
      <c r="R61" s="116">
        <v>461.44999999999993</v>
      </c>
      <c r="S61" s="116">
        <f t="shared" si="8"/>
        <v>23.28</v>
      </c>
      <c r="T61" s="116">
        <f t="shared" si="9"/>
        <v>23.22</v>
      </c>
      <c r="U61" s="167">
        <f t="shared" si="10"/>
        <v>831.38499999999999</v>
      </c>
      <c r="V61" s="167">
        <f t="shared" si="11"/>
        <v>831.81</v>
      </c>
      <c r="W61" s="116">
        <f t="shared" si="12"/>
        <v>75.739194999999995</v>
      </c>
      <c r="X61" s="116">
        <f t="shared" si="13"/>
        <v>75.708674999999999</v>
      </c>
      <c r="Y61" s="167">
        <f t="shared" si="14"/>
        <v>24.07</v>
      </c>
      <c r="Z61" s="167">
        <f t="shared" si="15"/>
        <v>24.050999999999998</v>
      </c>
      <c r="AA61" s="117"/>
      <c r="AB61" s="117"/>
      <c r="AC61" s="116">
        <f t="shared" si="16"/>
        <v>26.304499999999997</v>
      </c>
      <c r="AD61" s="116">
        <f t="shared" si="17"/>
        <v>26.293999999999997</v>
      </c>
      <c r="AE61" s="117"/>
      <c r="AF61" s="117"/>
      <c r="AH61" s="112"/>
      <c r="CD61" s="111">
        <v>2033</v>
      </c>
      <c r="CE61" s="104">
        <f t="shared" si="108"/>
        <v>23.28</v>
      </c>
      <c r="CF61" s="104">
        <f t="shared" si="35"/>
        <v>75.739194999999995</v>
      </c>
      <c r="CG61" s="111">
        <f t="shared" si="109"/>
        <v>466.25</v>
      </c>
      <c r="CH61" s="104">
        <f t="shared" si="110"/>
        <v>23.22</v>
      </c>
      <c r="CI61" s="104">
        <f t="shared" si="41"/>
        <v>75.708674999999999</v>
      </c>
      <c r="CJ61" s="111">
        <f t="shared" si="111"/>
        <v>461.44999999999993</v>
      </c>
    </row>
    <row r="62" spans="1:90" x14ac:dyDescent="0.25">
      <c r="A62" s="115">
        <v>2034</v>
      </c>
      <c r="B62" s="125">
        <f t="shared" si="101"/>
        <v>1.1400000000000001</v>
      </c>
      <c r="C62" s="125">
        <f t="shared" si="101"/>
        <v>1.06</v>
      </c>
      <c r="D62" s="125">
        <f t="shared" ref="D62:E62" si="115">(D$8-D$7)/COUNT($A$58:$A$77)+D61</f>
        <v>-2.3199999999999998</v>
      </c>
      <c r="E62" s="125">
        <f t="shared" si="115"/>
        <v>-2.2200000000000002</v>
      </c>
      <c r="F62" s="125">
        <f t="shared" si="101"/>
        <v>-0.78000000000000014</v>
      </c>
      <c r="G62" s="125">
        <f t="shared" si="101"/>
        <v>-0.8</v>
      </c>
      <c r="H62" s="125">
        <f t="shared" ref="H62:I62" si="116">(H$8-H$7)/COUNT($A$58:$A$77)+H61</f>
        <v>0.91000000000000014</v>
      </c>
      <c r="I62" s="125">
        <f t="shared" si="116"/>
        <v>0.87800000000000011</v>
      </c>
      <c r="J62" s="125">
        <f t="shared" ref="J62:K62" si="117">(J$8-J$7)/COUNT($A$58:$A$77)+J61</f>
        <v>0</v>
      </c>
      <c r="K62" s="125">
        <f t="shared" si="117"/>
        <v>0</v>
      </c>
      <c r="L62" s="125">
        <f t="shared" si="101"/>
        <v>0.94599999999999995</v>
      </c>
      <c r="M62" s="125">
        <f t="shared" si="101"/>
        <v>0.92200000000000015</v>
      </c>
      <c r="N62" s="125">
        <f t="shared" si="101"/>
        <v>0</v>
      </c>
      <c r="O62" s="125">
        <f t="shared" si="101"/>
        <v>0</v>
      </c>
      <c r="Q62" s="116">
        <v>471</v>
      </c>
      <c r="R62" s="116">
        <v>465.09999999999991</v>
      </c>
      <c r="S62" s="116">
        <f t="shared" si="8"/>
        <v>23.34</v>
      </c>
      <c r="T62" s="116">
        <f t="shared" si="9"/>
        <v>23.259999999999998</v>
      </c>
      <c r="U62" s="167">
        <f t="shared" si="10"/>
        <v>830.28</v>
      </c>
      <c r="V62" s="167">
        <f t="shared" si="11"/>
        <v>831.13</v>
      </c>
      <c r="W62" s="116">
        <f t="shared" si="12"/>
        <v>75.704859999999996</v>
      </c>
      <c r="X62" s="116">
        <f t="shared" si="13"/>
        <v>75.689599999999999</v>
      </c>
      <c r="Y62" s="167">
        <f t="shared" si="14"/>
        <v>24.11</v>
      </c>
      <c r="Z62" s="167">
        <f t="shared" si="15"/>
        <v>24.077999999999999</v>
      </c>
      <c r="AA62" s="117"/>
      <c r="AB62" s="117"/>
      <c r="AC62" s="116">
        <f t="shared" si="16"/>
        <v>26.346</v>
      </c>
      <c r="AD62" s="116">
        <f t="shared" si="17"/>
        <v>26.321999999999999</v>
      </c>
      <c r="AE62" s="117"/>
      <c r="AF62" s="117"/>
      <c r="AH62" s="112"/>
      <c r="CD62" s="111">
        <v>2034</v>
      </c>
      <c r="CE62" s="104">
        <f t="shared" si="108"/>
        <v>23.34</v>
      </c>
      <c r="CF62" s="104">
        <f t="shared" si="35"/>
        <v>75.704859999999996</v>
      </c>
      <c r="CG62" s="111">
        <f t="shared" si="109"/>
        <v>471</v>
      </c>
      <c r="CH62" s="104">
        <f t="shared" si="110"/>
        <v>23.259999999999998</v>
      </c>
      <c r="CI62" s="104">
        <f t="shared" si="41"/>
        <v>75.689599999999999</v>
      </c>
      <c r="CJ62" s="111">
        <f t="shared" si="111"/>
        <v>465.09999999999991</v>
      </c>
    </row>
    <row r="63" spans="1:90" x14ac:dyDescent="0.25">
      <c r="A63" s="115">
        <v>2035</v>
      </c>
      <c r="B63" s="125">
        <f t="shared" si="101"/>
        <v>1.2000000000000002</v>
      </c>
      <c r="C63" s="125">
        <f t="shared" si="101"/>
        <v>1.1000000000000001</v>
      </c>
      <c r="D63" s="125">
        <f t="shared" ref="D63:E63" si="118">(D$8-D$7)/COUNT($A$58:$A$77)+D62</f>
        <v>-2.4499999999999997</v>
      </c>
      <c r="E63" s="125">
        <f t="shared" si="118"/>
        <v>-2.3000000000000003</v>
      </c>
      <c r="F63" s="125">
        <f t="shared" si="101"/>
        <v>-0.82500000000000018</v>
      </c>
      <c r="G63" s="125">
        <f t="shared" si="101"/>
        <v>-0.82500000000000007</v>
      </c>
      <c r="H63" s="125">
        <f t="shared" ref="H63:I63" si="119">(H$8-H$7)/COUNT($A$58:$A$77)+H62</f>
        <v>0.95000000000000018</v>
      </c>
      <c r="I63" s="125">
        <f t="shared" si="119"/>
        <v>0.90500000000000014</v>
      </c>
      <c r="J63" s="125">
        <f t="shared" ref="J63:K63" si="120">(J$8-J$7)/COUNT($A$58:$A$77)+J62</f>
        <v>0</v>
      </c>
      <c r="K63" s="125">
        <f t="shared" si="120"/>
        <v>0</v>
      </c>
      <c r="L63" s="125">
        <f t="shared" si="101"/>
        <v>0.98749999999999993</v>
      </c>
      <c r="M63" s="125">
        <f t="shared" si="101"/>
        <v>0.95000000000000018</v>
      </c>
      <c r="N63" s="125">
        <f t="shared" si="101"/>
        <v>0</v>
      </c>
      <c r="O63" s="125">
        <f t="shared" si="101"/>
        <v>0</v>
      </c>
      <c r="Q63" s="116">
        <v>475.75</v>
      </c>
      <c r="R63" s="116">
        <v>468.74999999999989</v>
      </c>
      <c r="S63" s="116">
        <f t="shared" si="8"/>
        <v>23.4</v>
      </c>
      <c r="T63" s="116">
        <f t="shared" si="9"/>
        <v>23.3</v>
      </c>
      <c r="U63" s="167">
        <f t="shared" si="10"/>
        <v>829.17499999999995</v>
      </c>
      <c r="V63" s="167">
        <f t="shared" si="11"/>
        <v>830.45</v>
      </c>
      <c r="W63" s="116">
        <f t="shared" si="12"/>
        <v>75.670524999999998</v>
      </c>
      <c r="X63" s="116">
        <f t="shared" si="13"/>
        <v>75.670524999999998</v>
      </c>
      <c r="Y63" s="167">
        <f t="shared" si="14"/>
        <v>24.15</v>
      </c>
      <c r="Z63" s="167">
        <f t="shared" si="15"/>
        <v>24.105</v>
      </c>
      <c r="AA63" s="117"/>
      <c r="AB63" s="117"/>
      <c r="AC63" s="116">
        <f t="shared" si="16"/>
        <v>26.387499999999999</v>
      </c>
      <c r="AD63" s="116">
        <f t="shared" si="17"/>
        <v>26.349999999999998</v>
      </c>
      <c r="AE63" s="117"/>
      <c r="AF63" s="117"/>
      <c r="AH63" s="112"/>
      <c r="CD63" s="111">
        <v>2035</v>
      </c>
      <c r="CE63" s="104">
        <f t="shared" si="108"/>
        <v>23.4</v>
      </c>
      <c r="CF63" s="104">
        <f t="shared" si="35"/>
        <v>75.670524999999998</v>
      </c>
      <c r="CG63" s="111">
        <f t="shared" si="109"/>
        <v>475.75</v>
      </c>
      <c r="CH63" s="104">
        <f t="shared" si="110"/>
        <v>23.3</v>
      </c>
      <c r="CI63" s="104">
        <f t="shared" si="41"/>
        <v>75.670524999999998</v>
      </c>
      <c r="CJ63" s="111">
        <f t="shared" si="111"/>
        <v>468.74999999999989</v>
      </c>
    </row>
    <row r="64" spans="1:90" x14ac:dyDescent="0.25">
      <c r="A64" s="115">
        <v>2036</v>
      </c>
      <c r="B64" s="125">
        <f t="shared" si="101"/>
        <v>1.2600000000000002</v>
      </c>
      <c r="C64" s="125">
        <f t="shared" si="101"/>
        <v>1.1400000000000001</v>
      </c>
      <c r="D64" s="125">
        <f t="shared" ref="D64:E64" si="121">(D$8-D$7)/COUNT($A$58:$A$77)+D63</f>
        <v>-2.5799999999999996</v>
      </c>
      <c r="E64" s="125">
        <f t="shared" si="121"/>
        <v>-2.3800000000000003</v>
      </c>
      <c r="F64" s="125">
        <f t="shared" si="101"/>
        <v>-0.87000000000000022</v>
      </c>
      <c r="G64" s="125">
        <f t="shared" si="101"/>
        <v>-0.85000000000000009</v>
      </c>
      <c r="H64" s="125">
        <f t="shared" ref="H64:I64" si="122">(H$8-H$7)/COUNT($A$58:$A$77)+H63</f>
        <v>0.99000000000000021</v>
      </c>
      <c r="I64" s="125">
        <f t="shared" si="122"/>
        <v>0.93200000000000016</v>
      </c>
      <c r="J64" s="125">
        <f t="shared" ref="J64:K64" si="123">(J$8-J$7)/COUNT($A$58:$A$77)+J63</f>
        <v>0</v>
      </c>
      <c r="K64" s="125">
        <f t="shared" si="123"/>
        <v>0</v>
      </c>
      <c r="L64" s="125">
        <f t="shared" si="101"/>
        <v>1.0289999999999999</v>
      </c>
      <c r="M64" s="125">
        <f t="shared" si="101"/>
        <v>0.9780000000000002</v>
      </c>
      <c r="N64" s="125">
        <f t="shared" si="101"/>
        <v>0</v>
      </c>
      <c r="O64" s="125">
        <f t="shared" si="101"/>
        <v>0</v>
      </c>
      <c r="Q64" s="116">
        <v>480.5</v>
      </c>
      <c r="R64" s="116">
        <v>472.39999999999986</v>
      </c>
      <c r="S64" s="116">
        <f t="shared" si="8"/>
        <v>23.46</v>
      </c>
      <c r="T64" s="116">
        <f t="shared" si="9"/>
        <v>23.34</v>
      </c>
      <c r="U64" s="167">
        <f t="shared" si="10"/>
        <v>828.07</v>
      </c>
      <c r="V64" s="167">
        <f t="shared" si="11"/>
        <v>829.77</v>
      </c>
      <c r="W64" s="116">
        <f t="shared" si="12"/>
        <v>75.636189999999999</v>
      </c>
      <c r="X64" s="116">
        <f t="shared" si="13"/>
        <v>75.651449999999997</v>
      </c>
      <c r="Y64" s="167">
        <f t="shared" si="14"/>
        <v>24.189999999999998</v>
      </c>
      <c r="Z64" s="167">
        <f t="shared" si="15"/>
        <v>24.131999999999998</v>
      </c>
      <c r="AA64" s="117"/>
      <c r="AB64" s="117"/>
      <c r="AC64" s="116">
        <f t="shared" si="16"/>
        <v>26.428999999999998</v>
      </c>
      <c r="AD64" s="116">
        <f t="shared" si="17"/>
        <v>26.378</v>
      </c>
      <c r="AE64" s="117"/>
      <c r="AF64" s="117"/>
      <c r="AH64" s="112"/>
      <c r="CD64" s="111">
        <v>2036</v>
      </c>
      <c r="CE64" s="104">
        <f t="shared" si="108"/>
        <v>23.46</v>
      </c>
      <c r="CF64" s="104">
        <f t="shared" si="35"/>
        <v>75.636189999999999</v>
      </c>
      <c r="CG64" s="111">
        <f t="shared" si="109"/>
        <v>480.5</v>
      </c>
      <c r="CH64" s="104">
        <f t="shared" si="110"/>
        <v>23.34</v>
      </c>
      <c r="CI64" s="104">
        <f t="shared" si="41"/>
        <v>75.651449999999997</v>
      </c>
      <c r="CJ64" s="111">
        <f t="shared" si="111"/>
        <v>472.39999999999986</v>
      </c>
    </row>
    <row r="65" spans="1:88" x14ac:dyDescent="0.25">
      <c r="A65" s="115">
        <v>2037</v>
      </c>
      <c r="B65" s="125">
        <f t="shared" si="101"/>
        <v>1.3200000000000003</v>
      </c>
      <c r="C65" s="125">
        <f t="shared" si="101"/>
        <v>1.1800000000000002</v>
      </c>
      <c r="D65" s="125">
        <f t="shared" ref="D65:E65" si="124">(D$8-D$7)/COUNT($A$58:$A$77)+D64</f>
        <v>-2.7099999999999995</v>
      </c>
      <c r="E65" s="125">
        <f t="shared" si="124"/>
        <v>-2.4600000000000004</v>
      </c>
      <c r="F65" s="125">
        <f t="shared" si="101"/>
        <v>-0.91500000000000026</v>
      </c>
      <c r="G65" s="125">
        <f t="shared" si="101"/>
        <v>-0.87500000000000011</v>
      </c>
      <c r="H65" s="125">
        <f t="shared" ref="H65:I65" si="125">(H$8-H$7)/COUNT($A$58:$A$77)+H64</f>
        <v>1.0300000000000002</v>
      </c>
      <c r="I65" s="125">
        <f t="shared" si="125"/>
        <v>0.95900000000000019</v>
      </c>
      <c r="J65" s="125">
        <f t="shared" ref="J65:K65" si="126">(J$8-J$7)/COUNT($A$58:$A$77)+J64</f>
        <v>0</v>
      </c>
      <c r="K65" s="125">
        <f t="shared" si="126"/>
        <v>0</v>
      </c>
      <c r="L65" s="125">
        <f t="shared" si="101"/>
        <v>1.0705</v>
      </c>
      <c r="M65" s="125">
        <f t="shared" si="101"/>
        <v>1.0060000000000002</v>
      </c>
      <c r="N65" s="125">
        <f t="shared" si="101"/>
        <v>0</v>
      </c>
      <c r="O65" s="125">
        <f t="shared" si="101"/>
        <v>0</v>
      </c>
      <c r="Q65" s="116">
        <v>485.25</v>
      </c>
      <c r="R65" s="116">
        <v>476.04999999999984</v>
      </c>
      <c r="S65" s="116">
        <f t="shared" si="8"/>
        <v>23.52</v>
      </c>
      <c r="T65" s="116">
        <f t="shared" si="9"/>
        <v>23.38</v>
      </c>
      <c r="U65" s="167">
        <f t="shared" si="10"/>
        <v>826.96500000000003</v>
      </c>
      <c r="V65" s="167">
        <f t="shared" si="11"/>
        <v>829.09</v>
      </c>
      <c r="W65" s="116">
        <f t="shared" si="12"/>
        <v>75.601855</v>
      </c>
      <c r="X65" s="116">
        <f t="shared" si="13"/>
        <v>75.632374999999996</v>
      </c>
      <c r="Y65" s="167">
        <f t="shared" si="14"/>
        <v>24.23</v>
      </c>
      <c r="Z65" s="167">
        <f t="shared" si="15"/>
        <v>24.158999999999999</v>
      </c>
      <c r="AA65" s="117"/>
      <c r="AB65" s="117"/>
      <c r="AC65" s="116">
        <f t="shared" si="16"/>
        <v>26.470499999999998</v>
      </c>
      <c r="AD65" s="116">
        <f t="shared" si="17"/>
        <v>26.405999999999999</v>
      </c>
      <c r="AE65" s="117"/>
      <c r="AF65" s="117"/>
      <c r="AH65" s="112"/>
      <c r="CD65" s="111">
        <v>2037</v>
      </c>
      <c r="CE65" s="104">
        <f t="shared" si="108"/>
        <v>23.52</v>
      </c>
      <c r="CF65" s="104">
        <f t="shared" si="35"/>
        <v>75.601855</v>
      </c>
      <c r="CG65" s="111">
        <f t="shared" si="109"/>
        <v>485.25</v>
      </c>
      <c r="CH65" s="104">
        <f t="shared" si="110"/>
        <v>23.38</v>
      </c>
      <c r="CI65" s="104">
        <f t="shared" si="41"/>
        <v>75.632374999999996</v>
      </c>
      <c r="CJ65" s="111">
        <f t="shared" si="111"/>
        <v>476.04999999999984</v>
      </c>
    </row>
    <row r="66" spans="1:88" x14ac:dyDescent="0.25">
      <c r="A66" s="115">
        <v>2038</v>
      </c>
      <c r="B66" s="125">
        <f t="shared" si="101"/>
        <v>1.3800000000000003</v>
      </c>
      <c r="C66" s="125">
        <f t="shared" si="101"/>
        <v>1.2200000000000002</v>
      </c>
      <c r="D66" s="125">
        <f t="shared" ref="D66:E66" si="127">(D$8-D$7)/COUNT($A$58:$A$77)+D65</f>
        <v>-2.8399999999999994</v>
      </c>
      <c r="E66" s="125">
        <f t="shared" si="127"/>
        <v>-2.5400000000000005</v>
      </c>
      <c r="F66" s="125">
        <f t="shared" si="101"/>
        <v>-0.9600000000000003</v>
      </c>
      <c r="G66" s="125">
        <f t="shared" si="101"/>
        <v>-0.90000000000000013</v>
      </c>
      <c r="H66" s="125">
        <f t="shared" ref="H66:I66" si="128">(H$8-H$7)/COUNT($A$58:$A$77)+H65</f>
        <v>1.0700000000000003</v>
      </c>
      <c r="I66" s="125">
        <f t="shared" si="128"/>
        <v>0.98600000000000021</v>
      </c>
      <c r="J66" s="125">
        <f t="shared" ref="J66:K66" si="129">(J$8-J$7)/COUNT($A$58:$A$77)+J65</f>
        <v>0</v>
      </c>
      <c r="K66" s="125">
        <f t="shared" si="129"/>
        <v>0</v>
      </c>
      <c r="L66" s="125">
        <f t="shared" si="101"/>
        <v>1.1120000000000001</v>
      </c>
      <c r="M66" s="125">
        <f t="shared" si="101"/>
        <v>1.0340000000000003</v>
      </c>
      <c r="N66" s="125">
        <f t="shared" si="101"/>
        <v>0</v>
      </c>
      <c r="O66" s="125">
        <f t="shared" si="101"/>
        <v>0</v>
      </c>
      <c r="Q66" s="116">
        <v>490</v>
      </c>
      <c r="R66" s="116">
        <v>479.69999999999982</v>
      </c>
      <c r="S66" s="116">
        <f t="shared" si="8"/>
        <v>23.58</v>
      </c>
      <c r="T66" s="116">
        <f t="shared" si="9"/>
        <v>23.419999999999998</v>
      </c>
      <c r="U66" s="167">
        <f t="shared" si="10"/>
        <v>825.86</v>
      </c>
      <c r="V66" s="167">
        <f t="shared" si="11"/>
        <v>828.41</v>
      </c>
      <c r="W66" s="116">
        <f t="shared" si="12"/>
        <v>75.567520000000002</v>
      </c>
      <c r="X66" s="116">
        <f t="shared" si="13"/>
        <v>75.613299999999995</v>
      </c>
      <c r="Y66" s="167">
        <f t="shared" si="14"/>
        <v>24.27</v>
      </c>
      <c r="Z66" s="167">
        <f t="shared" si="15"/>
        <v>24.186</v>
      </c>
      <c r="AA66" s="117"/>
      <c r="AB66" s="117"/>
      <c r="AC66" s="116">
        <f t="shared" si="16"/>
        <v>26.512</v>
      </c>
      <c r="AD66" s="116">
        <f t="shared" si="17"/>
        <v>26.433999999999997</v>
      </c>
      <c r="AE66" s="117"/>
      <c r="AF66" s="117"/>
      <c r="AH66" s="112"/>
      <c r="CD66" s="111">
        <v>2038</v>
      </c>
      <c r="CE66" s="104">
        <f t="shared" si="108"/>
        <v>23.58</v>
      </c>
      <c r="CF66" s="104">
        <f t="shared" si="35"/>
        <v>75.567520000000002</v>
      </c>
      <c r="CG66" s="111">
        <f t="shared" si="109"/>
        <v>490</v>
      </c>
      <c r="CH66" s="104">
        <f t="shared" si="110"/>
        <v>23.419999999999998</v>
      </c>
      <c r="CI66" s="104">
        <f t="shared" si="41"/>
        <v>75.613299999999995</v>
      </c>
      <c r="CJ66" s="111">
        <f t="shared" si="111"/>
        <v>479.69999999999982</v>
      </c>
    </row>
    <row r="67" spans="1:88" x14ac:dyDescent="0.25">
      <c r="A67" s="115">
        <v>2039</v>
      </c>
      <c r="B67" s="125">
        <f t="shared" si="101"/>
        <v>1.4400000000000004</v>
      </c>
      <c r="C67" s="125">
        <f t="shared" si="101"/>
        <v>1.2600000000000002</v>
      </c>
      <c r="D67" s="125">
        <f t="shared" ref="D67:E67" si="130">(D$8-D$7)/COUNT($A$58:$A$77)+D66</f>
        <v>-2.9699999999999993</v>
      </c>
      <c r="E67" s="125">
        <f t="shared" si="130"/>
        <v>-2.6200000000000006</v>
      </c>
      <c r="F67" s="125">
        <f t="shared" si="101"/>
        <v>-1.0050000000000003</v>
      </c>
      <c r="G67" s="125">
        <f t="shared" si="101"/>
        <v>-0.92500000000000016</v>
      </c>
      <c r="H67" s="125">
        <f t="shared" ref="H67:I67" si="131">(H$8-H$7)/COUNT($A$58:$A$77)+H66</f>
        <v>1.1100000000000003</v>
      </c>
      <c r="I67" s="125">
        <f t="shared" si="131"/>
        <v>1.0130000000000001</v>
      </c>
      <c r="J67" s="125">
        <f t="shared" ref="J67:K67" si="132">(J$8-J$7)/COUNT($A$58:$A$77)+J66</f>
        <v>0</v>
      </c>
      <c r="K67" s="125">
        <f t="shared" si="132"/>
        <v>0</v>
      </c>
      <c r="L67" s="125">
        <f t="shared" si="101"/>
        <v>1.1535000000000002</v>
      </c>
      <c r="M67" s="125">
        <f t="shared" si="101"/>
        <v>1.0620000000000003</v>
      </c>
      <c r="N67" s="125">
        <f t="shared" si="101"/>
        <v>0</v>
      </c>
      <c r="O67" s="125">
        <f t="shared" si="101"/>
        <v>0</v>
      </c>
      <c r="Q67" s="116">
        <v>494.75</v>
      </c>
      <c r="R67" s="116">
        <v>483.3499999999998</v>
      </c>
      <c r="S67" s="116">
        <f t="shared" si="8"/>
        <v>23.64</v>
      </c>
      <c r="T67" s="116">
        <f t="shared" si="9"/>
        <v>23.46</v>
      </c>
      <c r="U67" s="167">
        <f t="shared" si="10"/>
        <v>824.755</v>
      </c>
      <c r="V67" s="167">
        <f t="shared" si="11"/>
        <v>827.73</v>
      </c>
      <c r="W67" s="116">
        <f t="shared" si="12"/>
        <v>75.533185000000003</v>
      </c>
      <c r="X67" s="116">
        <f t="shared" si="13"/>
        <v>75.594224999999994</v>
      </c>
      <c r="Y67" s="167">
        <f t="shared" si="14"/>
        <v>24.31</v>
      </c>
      <c r="Z67" s="167">
        <f t="shared" si="15"/>
        <v>24.213000000000001</v>
      </c>
      <c r="AA67" s="117"/>
      <c r="AB67" s="117"/>
      <c r="AC67" s="116">
        <f t="shared" si="16"/>
        <v>26.5535</v>
      </c>
      <c r="AD67" s="116">
        <f t="shared" si="17"/>
        <v>26.462</v>
      </c>
      <c r="AE67" s="117"/>
      <c r="AF67" s="117"/>
      <c r="AH67" s="112"/>
      <c r="CD67" s="111">
        <v>2039</v>
      </c>
      <c r="CE67" s="104">
        <f t="shared" si="108"/>
        <v>23.64</v>
      </c>
      <c r="CF67" s="104">
        <f t="shared" si="35"/>
        <v>75.533185000000003</v>
      </c>
      <c r="CG67" s="111">
        <f t="shared" si="109"/>
        <v>494.75</v>
      </c>
      <c r="CH67" s="104">
        <f t="shared" si="110"/>
        <v>23.46</v>
      </c>
      <c r="CI67" s="104">
        <f t="shared" si="41"/>
        <v>75.594224999999994</v>
      </c>
      <c r="CJ67" s="111">
        <f t="shared" si="111"/>
        <v>483.3499999999998</v>
      </c>
    </row>
    <row r="68" spans="1:88" x14ac:dyDescent="0.25">
      <c r="A68" s="115">
        <v>2040</v>
      </c>
      <c r="B68" s="125">
        <f t="shared" si="101"/>
        <v>1.5000000000000004</v>
      </c>
      <c r="C68" s="125">
        <f t="shared" si="101"/>
        <v>1.3000000000000003</v>
      </c>
      <c r="D68" s="125">
        <f t="shared" ref="D68:E68" si="133">(D$8-D$7)/COUNT($A$58:$A$77)+D67</f>
        <v>-3.0999999999999992</v>
      </c>
      <c r="E68" s="125">
        <f t="shared" si="133"/>
        <v>-2.7000000000000006</v>
      </c>
      <c r="F68" s="125">
        <f t="shared" si="101"/>
        <v>-1.0500000000000003</v>
      </c>
      <c r="G68" s="125">
        <f t="shared" si="101"/>
        <v>-0.95000000000000018</v>
      </c>
      <c r="H68" s="125">
        <f t="shared" ref="H68:I68" si="134">(H$8-H$7)/COUNT($A$58:$A$77)+H67</f>
        <v>1.1500000000000004</v>
      </c>
      <c r="I68" s="125">
        <f t="shared" si="134"/>
        <v>1.04</v>
      </c>
      <c r="J68" s="125">
        <f t="shared" ref="J68:K68" si="135">(J$8-J$7)/COUNT($A$58:$A$77)+J67</f>
        <v>0</v>
      </c>
      <c r="K68" s="125">
        <f t="shared" si="135"/>
        <v>0</v>
      </c>
      <c r="L68" s="125">
        <f t="shared" si="101"/>
        <v>1.1950000000000003</v>
      </c>
      <c r="M68" s="125">
        <f t="shared" si="101"/>
        <v>1.0900000000000003</v>
      </c>
      <c r="N68" s="125">
        <f t="shared" si="101"/>
        <v>0</v>
      </c>
      <c r="O68" s="125">
        <f t="shared" si="101"/>
        <v>0</v>
      </c>
      <c r="Q68" s="116">
        <v>499.5</v>
      </c>
      <c r="R68" s="116">
        <v>487</v>
      </c>
      <c r="S68" s="116">
        <f t="shared" si="8"/>
        <v>23.7</v>
      </c>
      <c r="T68" s="116">
        <f t="shared" si="9"/>
        <v>23.5</v>
      </c>
      <c r="U68" s="167">
        <f t="shared" si="10"/>
        <v>823.65</v>
      </c>
      <c r="V68" s="167">
        <f t="shared" si="11"/>
        <v>827.05</v>
      </c>
      <c r="W68" s="116">
        <f t="shared" si="12"/>
        <v>75.49884999999999</v>
      </c>
      <c r="X68" s="116">
        <f t="shared" si="13"/>
        <v>75.575149999999994</v>
      </c>
      <c r="Y68" s="167">
        <f t="shared" si="14"/>
        <v>24.35</v>
      </c>
      <c r="Z68" s="167">
        <f t="shared" si="15"/>
        <v>24.24</v>
      </c>
      <c r="AA68" s="117"/>
      <c r="AB68" s="117"/>
      <c r="AC68" s="116">
        <f t="shared" si="16"/>
        <v>26.594999999999999</v>
      </c>
      <c r="AD68" s="116">
        <f t="shared" si="17"/>
        <v>26.49</v>
      </c>
      <c r="AE68" s="117"/>
      <c r="AF68" s="117"/>
      <c r="AH68" s="112"/>
      <c r="CD68" s="111">
        <v>2040</v>
      </c>
      <c r="CE68" s="104">
        <f t="shared" si="108"/>
        <v>23.7</v>
      </c>
      <c r="CF68" s="104">
        <f t="shared" si="35"/>
        <v>75.49884999999999</v>
      </c>
      <c r="CG68" s="111">
        <f t="shared" si="109"/>
        <v>499.5</v>
      </c>
      <c r="CH68" s="104">
        <f t="shared" si="110"/>
        <v>23.5</v>
      </c>
      <c r="CI68" s="104">
        <f t="shared" si="41"/>
        <v>75.575149999999994</v>
      </c>
      <c r="CJ68" s="111">
        <f t="shared" si="111"/>
        <v>487</v>
      </c>
    </row>
    <row r="69" spans="1:88" x14ac:dyDescent="0.25">
      <c r="A69" s="115">
        <v>2041</v>
      </c>
      <c r="B69" s="125">
        <f t="shared" si="101"/>
        <v>1.5600000000000005</v>
      </c>
      <c r="C69" s="125">
        <f t="shared" si="101"/>
        <v>1.3400000000000003</v>
      </c>
      <c r="D69" s="125">
        <f t="shared" ref="D69:E69" si="136">(D$8-D$7)/COUNT($A$58:$A$77)+D68</f>
        <v>-3.2299999999999991</v>
      </c>
      <c r="E69" s="125">
        <f t="shared" si="136"/>
        <v>-2.7800000000000007</v>
      </c>
      <c r="F69" s="125">
        <f t="shared" si="101"/>
        <v>-1.0950000000000002</v>
      </c>
      <c r="G69" s="125">
        <f t="shared" si="101"/>
        <v>-0.9750000000000002</v>
      </c>
      <c r="H69" s="125">
        <f t="shared" ref="H69:I69" si="137">(H$8-H$7)/COUNT($A$58:$A$77)+H68</f>
        <v>1.1900000000000004</v>
      </c>
      <c r="I69" s="125">
        <f t="shared" si="137"/>
        <v>1.0669999999999999</v>
      </c>
      <c r="J69" s="125">
        <f t="shared" ref="J69:K69" si="138">(J$8-J$7)/COUNT($A$58:$A$77)+J68</f>
        <v>0</v>
      </c>
      <c r="K69" s="125">
        <f t="shared" si="138"/>
        <v>0</v>
      </c>
      <c r="L69" s="125">
        <f t="shared" si="101"/>
        <v>1.2365000000000004</v>
      </c>
      <c r="M69" s="125">
        <f t="shared" si="101"/>
        <v>1.1180000000000003</v>
      </c>
      <c r="N69" s="125">
        <f t="shared" si="101"/>
        <v>0</v>
      </c>
      <c r="O69" s="125">
        <f t="shared" si="101"/>
        <v>0</v>
      </c>
      <c r="Q69" s="116">
        <v>505.65</v>
      </c>
      <c r="R69" s="116">
        <v>491</v>
      </c>
      <c r="S69" s="116">
        <f t="shared" si="8"/>
        <v>23.759999999999998</v>
      </c>
      <c r="T69" s="116">
        <f t="shared" si="9"/>
        <v>23.54</v>
      </c>
      <c r="U69" s="167">
        <f t="shared" si="10"/>
        <v>822.54499999999996</v>
      </c>
      <c r="V69" s="167">
        <f t="shared" si="11"/>
        <v>826.37</v>
      </c>
      <c r="W69" s="116">
        <f t="shared" si="12"/>
        <v>75.464514999999992</v>
      </c>
      <c r="X69" s="116">
        <f t="shared" si="13"/>
        <v>75.556074999999993</v>
      </c>
      <c r="Y69" s="167">
        <f t="shared" si="14"/>
        <v>24.39</v>
      </c>
      <c r="Z69" s="167">
        <f t="shared" si="15"/>
        <v>24.266999999999999</v>
      </c>
      <c r="AA69" s="117"/>
      <c r="AB69" s="117"/>
      <c r="AC69" s="116">
        <f t="shared" si="16"/>
        <v>26.636499999999998</v>
      </c>
      <c r="AD69" s="116">
        <f t="shared" si="17"/>
        <v>26.518000000000001</v>
      </c>
      <c r="AE69" s="117"/>
      <c r="AF69" s="117"/>
      <c r="AH69" s="112"/>
      <c r="CD69" s="111">
        <v>2041</v>
      </c>
      <c r="CE69" s="104">
        <f t="shared" si="108"/>
        <v>23.759999999999998</v>
      </c>
      <c r="CF69" s="104">
        <f t="shared" si="35"/>
        <v>75.464514999999992</v>
      </c>
      <c r="CG69" s="111">
        <f t="shared" si="109"/>
        <v>505.65</v>
      </c>
      <c r="CH69" s="104">
        <f t="shared" si="110"/>
        <v>23.54</v>
      </c>
      <c r="CI69" s="104">
        <f t="shared" si="41"/>
        <v>75.556074999999993</v>
      </c>
      <c r="CJ69" s="111">
        <f t="shared" si="111"/>
        <v>491</v>
      </c>
    </row>
    <row r="70" spans="1:88" x14ac:dyDescent="0.25">
      <c r="A70" s="115">
        <v>2042</v>
      </c>
      <c r="B70" s="125">
        <f t="shared" si="101"/>
        <v>1.6200000000000006</v>
      </c>
      <c r="C70" s="125">
        <f t="shared" si="101"/>
        <v>1.3800000000000003</v>
      </c>
      <c r="D70" s="125">
        <f t="shared" ref="D70:E70" si="139">(D$8-D$7)/COUNT($A$58:$A$77)+D69</f>
        <v>-3.359999999999999</v>
      </c>
      <c r="E70" s="125">
        <f t="shared" si="139"/>
        <v>-2.8600000000000008</v>
      </c>
      <c r="F70" s="125">
        <f t="shared" si="101"/>
        <v>-1.1400000000000001</v>
      </c>
      <c r="G70" s="125">
        <f t="shared" si="101"/>
        <v>-1.0000000000000002</v>
      </c>
      <c r="H70" s="125">
        <f t="shared" ref="H70:I70" si="140">(H$8-H$7)/COUNT($A$58:$A$77)+H69</f>
        <v>1.2300000000000004</v>
      </c>
      <c r="I70" s="125">
        <f t="shared" si="140"/>
        <v>1.0939999999999999</v>
      </c>
      <c r="J70" s="125">
        <f t="shared" ref="J70:K70" si="141">(J$8-J$7)/COUNT($A$58:$A$77)+J69</f>
        <v>0</v>
      </c>
      <c r="K70" s="125">
        <f t="shared" si="141"/>
        <v>0</v>
      </c>
      <c r="L70" s="125">
        <f t="shared" si="101"/>
        <v>1.2780000000000005</v>
      </c>
      <c r="M70" s="125">
        <f t="shared" si="101"/>
        <v>1.1460000000000004</v>
      </c>
      <c r="N70" s="125">
        <f t="shared" si="101"/>
        <v>0</v>
      </c>
      <c r="O70" s="125">
        <f t="shared" si="101"/>
        <v>0</v>
      </c>
      <c r="Q70" s="116">
        <v>511.79999999999995</v>
      </c>
      <c r="R70" s="116">
        <v>495</v>
      </c>
      <c r="S70" s="116">
        <f t="shared" si="8"/>
        <v>23.82</v>
      </c>
      <c r="T70" s="116">
        <f t="shared" si="9"/>
        <v>23.58</v>
      </c>
      <c r="U70" s="167">
        <f t="shared" si="10"/>
        <v>821.44</v>
      </c>
      <c r="V70" s="167">
        <f t="shared" si="11"/>
        <v>825.68999999999994</v>
      </c>
      <c r="W70" s="116">
        <f t="shared" si="12"/>
        <v>75.430179999999993</v>
      </c>
      <c r="X70" s="116">
        <f t="shared" si="13"/>
        <v>75.536999999999992</v>
      </c>
      <c r="Y70" s="167">
        <f t="shared" si="14"/>
        <v>24.43</v>
      </c>
      <c r="Z70" s="167">
        <f t="shared" si="15"/>
        <v>24.294</v>
      </c>
      <c r="AA70" s="117"/>
      <c r="AB70" s="117"/>
      <c r="AC70" s="116">
        <f t="shared" si="16"/>
        <v>26.677999999999997</v>
      </c>
      <c r="AD70" s="116">
        <f t="shared" si="17"/>
        <v>26.545999999999999</v>
      </c>
      <c r="AE70" s="117"/>
      <c r="AF70" s="117"/>
      <c r="AH70" s="112"/>
      <c r="CD70" s="111">
        <v>2042</v>
      </c>
      <c r="CE70" s="104">
        <f t="shared" si="108"/>
        <v>23.82</v>
      </c>
      <c r="CF70" s="104">
        <f t="shared" si="35"/>
        <v>75.430179999999993</v>
      </c>
      <c r="CG70" s="111">
        <f t="shared" si="109"/>
        <v>511.79999999999995</v>
      </c>
      <c r="CH70" s="104">
        <f t="shared" si="110"/>
        <v>23.58</v>
      </c>
      <c r="CI70" s="104">
        <f t="shared" si="41"/>
        <v>75.536999999999992</v>
      </c>
      <c r="CJ70" s="111">
        <f t="shared" si="111"/>
        <v>495</v>
      </c>
    </row>
    <row r="71" spans="1:88" x14ac:dyDescent="0.25">
      <c r="A71" s="115">
        <v>2043</v>
      </c>
      <c r="B71" s="125">
        <f t="shared" si="101"/>
        <v>1.6800000000000006</v>
      </c>
      <c r="C71" s="125">
        <f t="shared" si="101"/>
        <v>1.4200000000000004</v>
      </c>
      <c r="D71" s="125">
        <f t="shared" ref="D71:E71" si="142">(D$8-D$7)/COUNT($A$58:$A$77)+D70</f>
        <v>-3.4899999999999989</v>
      </c>
      <c r="E71" s="125">
        <f t="shared" si="142"/>
        <v>-2.9400000000000008</v>
      </c>
      <c r="F71" s="125">
        <f t="shared" si="101"/>
        <v>-1.1850000000000001</v>
      </c>
      <c r="G71" s="125">
        <f t="shared" si="101"/>
        <v>-1.0250000000000001</v>
      </c>
      <c r="H71" s="125">
        <f t="shared" ref="H71:I71" si="143">(H$8-H$7)/COUNT($A$58:$A$77)+H70</f>
        <v>1.2700000000000005</v>
      </c>
      <c r="I71" s="125">
        <f t="shared" si="143"/>
        <v>1.1209999999999998</v>
      </c>
      <c r="J71" s="125">
        <f t="shared" ref="J71:K71" si="144">(J$8-J$7)/COUNT($A$58:$A$77)+J70</f>
        <v>0</v>
      </c>
      <c r="K71" s="125">
        <f t="shared" si="144"/>
        <v>0</v>
      </c>
      <c r="L71" s="125">
        <f t="shared" si="101"/>
        <v>1.3195000000000006</v>
      </c>
      <c r="M71" s="125">
        <f t="shared" si="101"/>
        <v>1.1740000000000004</v>
      </c>
      <c r="N71" s="125">
        <f t="shared" si="101"/>
        <v>0</v>
      </c>
      <c r="O71" s="125">
        <f t="shared" si="101"/>
        <v>0</v>
      </c>
      <c r="Q71" s="116">
        <v>517.94999999999993</v>
      </c>
      <c r="R71" s="116">
        <v>499</v>
      </c>
      <c r="S71" s="116">
        <f t="shared" si="8"/>
        <v>23.88</v>
      </c>
      <c r="T71" s="116">
        <f t="shared" si="9"/>
        <v>23.62</v>
      </c>
      <c r="U71" s="167">
        <f t="shared" si="10"/>
        <v>820.33500000000004</v>
      </c>
      <c r="V71" s="167">
        <f t="shared" si="11"/>
        <v>825.01</v>
      </c>
      <c r="W71" s="116">
        <f t="shared" si="12"/>
        <v>75.395844999999994</v>
      </c>
      <c r="X71" s="116">
        <f t="shared" si="13"/>
        <v>75.517924999999991</v>
      </c>
      <c r="Y71" s="167">
        <f t="shared" si="14"/>
        <v>24.47</v>
      </c>
      <c r="Z71" s="167">
        <f t="shared" si="15"/>
        <v>24.320999999999998</v>
      </c>
      <c r="AA71" s="117"/>
      <c r="AB71" s="117"/>
      <c r="AC71" s="116">
        <f t="shared" si="16"/>
        <v>26.7195</v>
      </c>
      <c r="AD71" s="116">
        <f t="shared" si="17"/>
        <v>26.573999999999998</v>
      </c>
      <c r="AE71" s="117"/>
      <c r="AF71" s="117"/>
      <c r="AH71" s="112"/>
      <c r="CD71" s="111">
        <v>2043</v>
      </c>
      <c r="CE71" s="104">
        <f t="shared" si="108"/>
        <v>23.88</v>
      </c>
      <c r="CF71" s="104">
        <f t="shared" si="35"/>
        <v>75.395844999999994</v>
      </c>
      <c r="CG71" s="111">
        <f t="shared" si="109"/>
        <v>517.94999999999993</v>
      </c>
      <c r="CH71" s="104">
        <f t="shared" si="110"/>
        <v>23.62</v>
      </c>
      <c r="CI71" s="104">
        <f t="shared" si="41"/>
        <v>75.517924999999991</v>
      </c>
      <c r="CJ71" s="111">
        <f t="shared" si="111"/>
        <v>499</v>
      </c>
    </row>
    <row r="72" spans="1:88" x14ac:dyDescent="0.25">
      <c r="A72" s="115">
        <v>2044</v>
      </c>
      <c r="B72" s="125">
        <f t="shared" si="101"/>
        <v>1.7400000000000007</v>
      </c>
      <c r="C72" s="125">
        <f t="shared" si="101"/>
        <v>1.4600000000000004</v>
      </c>
      <c r="D72" s="125">
        <f t="shared" ref="D72:E72" si="145">(D$8-D$7)/COUNT($A$58:$A$77)+D71</f>
        <v>-3.6199999999999988</v>
      </c>
      <c r="E72" s="125">
        <f t="shared" si="145"/>
        <v>-3.0200000000000009</v>
      </c>
      <c r="F72" s="125">
        <f t="shared" si="101"/>
        <v>-1.23</v>
      </c>
      <c r="G72" s="125">
        <f t="shared" si="101"/>
        <v>-1.05</v>
      </c>
      <c r="H72" s="125">
        <f t="shared" ref="H72:I72" si="146">(H$8-H$7)/COUNT($A$58:$A$77)+H71</f>
        <v>1.3100000000000005</v>
      </c>
      <c r="I72" s="125">
        <f t="shared" si="146"/>
        <v>1.1479999999999997</v>
      </c>
      <c r="J72" s="125">
        <f t="shared" ref="J72:K72" si="147">(J$8-J$7)/COUNT($A$58:$A$77)+J71</f>
        <v>0</v>
      </c>
      <c r="K72" s="125">
        <f t="shared" si="147"/>
        <v>0</v>
      </c>
      <c r="L72" s="125">
        <f t="shared" si="101"/>
        <v>1.3610000000000007</v>
      </c>
      <c r="M72" s="125">
        <f t="shared" si="101"/>
        <v>1.2020000000000004</v>
      </c>
      <c r="N72" s="125">
        <f t="shared" si="101"/>
        <v>0</v>
      </c>
      <c r="O72" s="125">
        <f t="shared" si="101"/>
        <v>0</v>
      </c>
      <c r="Q72" s="116">
        <v>524.09999999999991</v>
      </c>
      <c r="R72" s="116">
        <v>503</v>
      </c>
      <c r="S72" s="116">
        <f t="shared" si="8"/>
        <v>23.94</v>
      </c>
      <c r="T72" s="116">
        <f t="shared" si="9"/>
        <v>23.66</v>
      </c>
      <c r="U72" s="167">
        <f t="shared" si="10"/>
        <v>819.23</v>
      </c>
      <c r="V72" s="167">
        <f t="shared" si="11"/>
        <v>824.33</v>
      </c>
      <c r="W72" s="116">
        <f t="shared" si="12"/>
        <v>75.361509999999996</v>
      </c>
      <c r="X72" s="116">
        <f t="shared" si="13"/>
        <v>75.49884999999999</v>
      </c>
      <c r="Y72" s="167">
        <f t="shared" si="14"/>
        <v>24.509999999999998</v>
      </c>
      <c r="Z72" s="167">
        <f t="shared" si="15"/>
        <v>24.347999999999999</v>
      </c>
      <c r="AA72" s="117"/>
      <c r="AB72" s="117"/>
      <c r="AC72" s="116">
        <f t="shared" si="16"/>
        <v>26.760999999999999</v>
      </c>
      <c r="AD72" s="116">
        <f t="shared" si="17"/>
        <v>26.602</v>
      </c>
      <c r="AE72" s="117"/>
      <c r="AF72" s="117"/>
      <c r="AH72" s="112"/>
      <c r="CD72" s="111">
        <v>2044</v>
      </c>
      <c r="CE72" s="104">
        <f t="shared" si="108"/>
        <v>23.94</v>
      </c>
      <c r="CF72" s="104">
        <f t="shared" si="35"/>
        <v>75.361509999999996</v>
      </c>
      <c r="CG72" s="111">
        <f t="shared" si="109"/>
        <v>524.09999999999991</v>
      </c>
      <c r="CH72" s="104">
        <f t="shared" si="110"/>
        <v>23.66</v>
      </c>
      <c r="CI72" s="104">
        <f t="shared" si="41"/>
        <v>75.49884999999999</v>
      </c>
      <c r="CJ72" s="111">
        <f t="shared" si="111"/>
        <v>503</v>
      </c>
    </row>
    <row r="73" spans="1:88" x14ac:dyDescent="0.25">
      <c r="A73" s="115">
        <v>2045</v>
      </c>
      <c r="B73" s="125">
        <f t="shared" si="101"/>
        <v>1.8000000000000007</v>
      </c>
      <c r="C73" s="125">
        <f t="shared" si="101"/>
        <v>1.5000000000000004</v>
      </c>
      <c r="D73" s="125">
        <f t="shared" ref="D73:E73" si="148">(D$8-D$7)/COUNT($A$58:$A$77)+D72</f>
        <v>-3.7499999999999987</v>
      </c>
      <c r="E73" s="125">
        <f t="shared" si="148"/>
        <v>-3.100000000000001</v>
      </c>
      <c r="F73" s="125">
        <f t="shared" si="101"/>
        <v>-1.2749999999999999</v>
      </c>
      <c r="G73" s="125">
        <f t="shared" si="101"/>
        <v>-1.075</v>
      </c>
      <c r="H73" s="125">
        <f t="shared" ref="H73:I73" si="149">(H$8-H$7)/COUNT($A$58:$A$77)+H72</f>
        <v>1.3500000000000005</v>
      </c>
      <c r="I73" s="125">
        <f t="shared" si="149"/>
        <v>1.1749999999999996</v>
      </c>
      <c r="J73" s="125">
        <f t="shared" ref="J73:K73" si="150">(J$8-J$7)/COUNT($A$58:$A$77)+J72</f>
        <v>0</v>
      </c>
      <c r="K73" s="125">
        <f t="shared" si="150"/>
        <v>0</v>
      </c>
      <c r="L73" s="125">
        <f t="shared" si="101"/>
        <v>1.4025000000000007</v>
      </c>
      <c r="M73" s="125">
        <f t="shared" si="101"/>
        <v>1.2300000000000004</v>
      </c>
      <c r="N73" s="125">
        <f t="shared" si="101"/>
        <v>0</v>
      </c>
      <c r="O73" s="125">
        <f t="shared" si="101"/>
        <v>0</v>
      </c>
      <c r="Q73" s="116">
        <v>530.24999999999989</v>
      </c>
      <c r="R73" s="116">
        <v>507</v>
      </c>
      <c r="S73" s="116">
        <f t="shared" si="8"/>
        <v>24</v>
      </c>
      <c r="T73" s="116">
        <f t="shared" si="9"/>
        <v>23.7</v>
      </c>
      <c r="U73" s="167">
        <f t="shared" si="10"/>
        <v>818.125</v>
      </c>
      <c r="V73" s="167">
        <f t="shared" si="11"/>
        <v>823.65</v>
      </c>
      <c r="W73" s="116">
        <f t="shared" si="12"/>
        <v>75.327174999999997</v>
      </c>
      <c r="X73" s="116">
        <f t="shared" si="13"/>
        <v>75.479775000000004</v>
      </c>
      <c r="Y73" s="167">
        <f t="shared" si="14"/>
        <v>24.55</v>
      </c>
      <c r="Z73" s="167">
        <f t="shared" si="15"/>
        <v>24.375</v>
      </c>
      <c r="AA73" s="117"/>
      <c r="AB73" s="117"/>
      <c r="AC73" s="116">
        <f t="shared" si="16"/>
        <v>26.802499999999998</v>
      </c>
      <c r="AD73" s="116">
        <f t="shared" si="17"/>
        <v>26.63</v>
      </c>
      <c r="AE73" s="117"/>
      <c r="AF73" s="117"/>
      <c r="AH73" s="112"/>
      <c r="CD73" s="111">
        <v>2045</v>
      </c>
      <c r="CE73" s="104">
        <f t="shared" si="108"/>
        <v>24</v>
      </c>
      <c r="CF73" s="104">
        <f t="shared" si="35"/>
        <v>75.327174999999997</v>
      </c>
      <c r="CG73" s="111">
        <f t="shared" si="109"/>
        <v>530.24999999999989</v>
      </c>
      <c r="CH73" s="104">
        <f t="shared" si="110"/>
        <v>23.7</v>
      </c>
      <c r="CI73" s="104">
        <f t="shared" si="41"/>
        <v>75.479775000000004</v>
      </c>
      <c r="CJ73" s="111">
        <f t="shared" si="111"/>
        <v>507</v>
      </c>
    </row>
    <row r="74" spans="1:88" x14ac:dyDescent="0.25">
      <c r="A74" s="115">
        <v>2046</v>
      </c>
      <c r="B74" s="125">
        <f t="shared" si="101"/>
        <v>1.8600000000000008</v>
      </c>
      <c r="C74" s="125">
        <f t="shared" si="101"/>
        <v>1.5400000000000005</v>
      </c>
      <c r="D74" s="125">
        <f t="shared" ref="D74:E74" si="151">(D$8-D$7)/COUNT($A$58:$A$77)+D73</f>
        <v>-3.8799999999999986</v>
      </c>
      <c r="E74" s="125">
        <f t="shared" si="151"/>
        <v>-3.180000000000001</v>
      </c>
      <c r="F74" s="125">
        <f t="shared" si="101"/>
        <v>-1.3199999999999998</v>
      </c>
      <c r="G74" s="125">
        <f t="shared" si="101"/>
        <v>-1.0999999999999999</v>
      </c>
      <c r="H74" s="125">
        <f t="shared" ref="H74:I74" si="152">(H$8-H$7)/COUNT($A$58:$A$77)+H73</f>
        <v>1.3900000000000006</v>
      </c>
      <c r="I74" s="125">
        <f t="shared" si="152"/>
        <v>1.2019999999999995</v>
      </c>
      <c r="J74" s="125">
        <f t="shared" ref="J74:K74" si="153">(J$8-J$7)/COUNT($A$58:$A$77)+J73</f>
        <v>0</v>
      </c>
      <c r="K74" s="125">
        <f t="shared" si="153"/>
        <v>0</v>
      </c>
      <c r="L74" s="125">
        <f t="shared" si="101"/>
        <v>1.4440000000000008</v>
      </c>
      <c r="M74" s="125">
        <f t="shared" si="101"/>
        <v>1.2580000000000005</v>
      </c>
      <c r="N74" s="125">
        <f t="shared" si="101"/>
        <v>0</v>
      </c>
      <c r="O74" s="125">
        <f t="shared" si="101"/>
        <v>0</v>
      </c>
      <c r="Q74" s="116">
        <v>536.39999999999986</v>
      </c>
      <c r="R74" s="116">
        <v>511</v>
      </c>
      <c r="S74" s="116">
        <f t="shared" si="8"/>
        <v>24.06</v>
      </c>
      <c r="T74" s="116">
        <f t="shared" si="9"/>
        <v>23.74</v>
      </c>
      <c r="U74" s="167">
        <f t="shared" si="10"/>
        <v>817.02</v>
      </c>
      <c r="V74" s="167">
        <f t="shared" si="11"/>
        <v>822.97</v>
      </c>
      <c r="W74" s="116">
        <f t="shared" si="12"/>
        <v>75.292839999999998</v>
      </c>
      <c r="X74" s="116">
        <f t="shared" si="13"/>
        <v>75.460700000000003</v>
      </c>
      <c r="Y74" s="167">
        <f t="shared" si="14"/>
        <v>24.59</v>
      </c>
      <c r="Z74" s="167">
        <f t="shared" si="15"/>
        <v>24.401999999999997</v>
      </c>
      <c r="AA74" s="117"/>
      <c r="AB74" s="117"/>
      <c r="AC74" s="116">
        <f t="shared" si="16"/>
        <v>26.844000000000001</v>
      </c>
      <c r="AD74" s="116">
        <f t="shared" si="17"/>
        <v>26.657999999999998</v>
      </c>
      <c r="AE74" s="117"/>
      <c r="AF74" s="117"/>
      <c r="AH74" s="112"/>
      <c r="CD74" s="111">
        <v>2046</v>
      </c>
      <c r="CE74" s="104">
        <f t="shared" si="108"/>
        <v>24.06</v>
      </c>
      <c r="CF74" s="104">
        <f t="shared" si="35"/>
        <v>75.292839999999998</v>
      </c>
      <c r="CG74" s="111">
        <f t="shared" si="109"/>
        <v>536.39999999999986</v>
      </c>
      <c r="CH74" s="104">
        <f t="shared" si="110"/>
        <v>23.74</v>
      </c>
      <c r="CI74" s="104">
        <f t="shared" si="41"/>
        <v>75.460700000000003</v>
      </c>
      <c r="CJ74" s="111">
        <f t="shared" si="111"/>
        <v>511</v>
      </c>
    </row>
    <row r="75" spans="1:88" x14ac:dyDescent="0.25">
      <c r="A75" s="115">
        <v>2047</v>
      </c>
      <c r="B75" s="125">
        <f t="shared" ref="B75:O77" si="154">(B$8-B$7)/COUNT($A$58:$A$77)+B74</f>
        <v>1.9200000000000008</v>
      </c>
      <c r="C75" s="125">
        <f t="shared" si="154"/>
        <v>1.5800000000000005</v>
      </c>
      <c r="D75" s="125">
        <f t="shared" ref="D75:E75" si="155">(D$8-D$7)/COUNT($A$58:$A$77)+D74</f>
        <v>-4.0099999999999989</v>
      </c>
      <c r="E75" s="125">
        <f t="shared" si="155"/>
        <v>-3.2600000000000011</v>
      </c>
      <c r="F75" s="125">
        <f t="shared" si="154"/>
        <v>-1.3649999999999998</v>
      </c>
      <c r="G75" s="125">
        <f t="shared" si="154"/>
        <v>-1.1249999999999998</v>
      </c>
      <c r="H75" s="125">
        <f t="shared" ref="H75:I75" si="156">(H$8-H$7)/COUNT($A$58:$A$77)+H74</f>
        <v>1.4300000000000006</v>
      </c>
      <c r="I75" s="125">
        <f t="shared" si="156"/>
        <v>1.2289999999999994</v>
      </c>
      <c r="J75" s="125">
        <f t="shared" ref="J75:K75" si="157">(J$8-J$7)/COUNT($A$58:$A$77)+J74</f>
        <v>0</v>
      </c>
      <c r="K75" s="125">
        <f t="shared" si="157"/>
        <v>0</v>
      </c>
      <c r="L75" s="125">
        <f t="shared" si="154"/>
        <v>1.4855000000000009</v>
      </c>
      <c r="M75" s="125">
        <f t="shared" si="154"/>
        <v>1.2860000000000005</v>
      </c>
      <c r="N75" s="125">
        <f t="shared" si="154"/>
        <v>0</v>
      </c>
      <c r="O75" s="125">
        <f t="shared" si="154"/>
        <v>0</v>
      </c>
      <c r="Q75" s="116">
        <v>542.54999999999984</v>
      </c>
      <c r="R75" s="116">
        <v>515</v>
      </c>
      <c r="S75" s="116">
        <f t="shared" si="8"/>
        <v>24.12</v>
      </c>
      <c r="T75" s="116">
        <f t="shared" si="9"/>
        <v>23.78</v>
      </c>
      <c r="U75" s="167">
        <f t="shared" si="10"/>
        <v>815.91499999999996</v>
      </c>
      <c r="V75" s="167">
        <f t="shared" si="11"/>
        <v>822.29</v>
      </c>
      <c r="W75" s="116">
        <f t="shared" si="12"/>
        <v>75.258505</v>
      </c>
      <c r="X75" s="116">
        <f t="shared" si="13"/>
        <v>75.441625000000002</v>
      </c>
      <c r="Y75" s="167">
        <f t="shared" si="14"/>
        <v>24.63</v>
      </c>
      <c r="Z75" s="167">
        <f t="shared" si="15"/>
        <v>24.428999999999998</v>
      </c>
      <c r="AA75" s="117"/>
      <c r="AB75" s="117"/>
      <c r="AC75" s="116">
        <f t="shared" si="16"/>
        <v>26.8855</v>
      </c>
      <c r="AD75" s="116">
        <f t="shared" si="17"/>
        <v>26.686</v>
      </c>
      <c r="AE75" s="117"/>
      <c r="AF75" s="117"/>
      <c r="AH75" s="112"/>
      <c r="CD75" s="111">
        <v>2047</v>
      </c>
      <c r="CE75" s="104">
        <f t="shared" si="108"/>
        <v>24.12</v>
      </c>
      <c r="CF75" s="104">
        <f t="shared" si="35"/>
        <v>75.258505</v>
      </c>
      <c r="CG75" s="111">
        <f t="shared" si="109"/>
        <v>542.54999999999984</v>
      </c>
      <c r="CH75" s="104">
        <f t="shared" si="110"/>
        <v>23.78</v>
      </c>
      <c r="CI75" s="104">
        <f t="shared" si="41"/>
        <v>75.441625000000002</v>
      </c>
      <c r="CJ75" s="111">
        <f t="shared" si="111"/>
        <v>515</v>
      </c>
    </row>
    <row r="76" spans="1:88" x14ac:dyDescent="0.25">
      <c r="A76" s="115">
        <v>2048</v>
      </c>
      <c r="B76" s="125">
        <f t="shared" si="154"/>
        <v>1.9800000000000009</v>
      </c>
      <c r="C76" s="125">
        <f t="shared" si="154"/>
        <v>1.6200000000000006</v>
      </c>
      <c r="D76" s="125">
        <f t="shared" ref="D76:E76" si="158">(D$8-D$7)/COUNT($A$58:$A$77)+D75</f>
        <v>-4.1399999999999988</v>
      </c>
      <c r="E76" s="125">
        <f t="shared" si="158"/>
        <v>-3.3400000000000012</v>
      </c>
      <c r="F76" s="125">
        <f t="shared" si="154"/>
        <v>-1.4099999999999997</v>
      </c>
      <c r="G76" s="125">
        <f t="shared" si="154"/>
        <v>-1.1499999999999997</v>
      </c>
      <c r="H76" s="125">
        <f t="shared" ref="H76:I76" si="159">(H$8-H$7)/COUNT($A$58:$A$77)+H75</f>
        <v>1.4700000000000006</v>
      </c>
      <c r="I76" s="125">
        <f t="shared" si="159"/>
        <v>1.2559999999999993</v>
      </c>
      <c r="J76" s="125">
        <f t="shared" ref="J76:K76" si="160">(J$8-J$7)/COUNT($A$58:$A$77)+J75</f>
        <v>0</v>
      </c>
      <c r="K76" s="125">
        <f t="shared" si="160"/>
        <v>0</v>
      </c>
      <c r="L76" s="125">
        <f t="shared" si="154"/>
        <v>1.527000000000001</v>
      </c>
      <c r="M76" s="125">
        <f t="shared" si="154"/>
        <v>1.3140000000000005</v>
      </c>
      <c r="N76" s="125">
        <f t="shared" si="154"/>
        <v>0</v>
      </c>
      <c r="O76" s="125">
        <f t="shared" si="154"/>
        <v>0</v>
      </c>
      <c r="Q76" s="116">
        <v>548.69999999999982</v>
      </c>
      <c r="R76" s="116">
        <v>519</v>
      </c>
      <c r="S76" s="116">
        <f t="shared" si="8"/>
        <v>24.18</v>
      </c>
      <c r="T76" s="116">
        <f t="shared" si="9"/>
        <v>23.82</v>
      </c>
      <c r="U76" s="167">
        <f t="shared" si="10"/>
        <v>814.81000000000006</v>
      </c>
      <c r="V76" s="167">
        <f t="shared" si="11"/>
        <v>821.61</v>
      </c>
      <c r="W76" s="116">
        <f t="shared" si="12"/>
        <v>75.224170000000001</v>
      </c>
      <c r="X76" s="116">
        <f t="shared" si="13"/>
        <v>75.422550000000001</v>
      </c>
      <c r="Y76" s="167">
        <f t="shared" si="14"/>
        <v>24.67</v>
      </c>
      <c r="Z76" s="167">
        <f t="shared" si="15"/>
        <v>24.456</v>
      </c>
      <c r="AA76" s="117"/>
      <c r="AB76" s="117"/>
      <c r="AC76" s="116">
        <f t="shared" si="16"/>
        <v>26.927</v>
      </c>
      <c r="AD76" s="116">
        <f t="shared" si="17"/>
        <v>26.713999999999999</v>
      </c>
      <c r="AE76" s="117"/>
      <c r="AF76" s="117"/>
      <c r="AH76" s="112"/>
      <c r="CD76" s="111">
        <v>2048</v>
      </c>
      <c r="CE76" s="104">
        <f t="shared" si="108"/>
        <v>24.18</v>
      </c>
      <c r="CF76" s="104">
        <f t="shared" si="35"/>
        <v>75.224170000000001</v>
      </c>
      <c r="CG76" s="111">
        <f t="shared" si="109"/>
        <v>548.69999999999982</v>
      </c>
      <c r="CH76" s="104">
        <f t="shared" si="110"/>
        <v>23.82</v>
      </c>
      <c r="CI76" s="104">
        <f t="shared" si="41"/>
        <v>75.422550000000001</v>
      </c>
      <c r="CJ76" s="111">
        <f t="shared" si="111"/>
        <v>519</v>
      </c>
    </row>
    <row r="77" spans="1:88" x14ac:dyDescent="0.25">
      <c r="A77" s="115">
        <v>2049</v>
      </c>
      <c r="B77" s="125">
        <f t="shared" si="154"/>
        <v>2.0400000000000009</v>
      </c>
      <c r="C77" s="125">
        <f t="shared" si="154"/>
        <v>1.6600000000000006</v>
      </c>
      <c r="D77" s="125">
        <f t="shared" ref="D77:E77" si="161">(D$8-D$7)/COUNT($A$58:$A$77)+D76</f>
        <v>-4.2699999999999987</v>
      </c>
      <c r="E77" s="125">
        <f t="shared" si="161"/>
        <v>-3.4200000000000013</v>
      </c>
      <c r="F77" s="125">
        <f t="shared" si="154"/>
        <v>-1.4549999999999996</v>
      </c>
      <c r="G77" s="125">
        <f t="shared" si="154"/>
        <v>-1.1749999999999996</v>
      </c>
      <c r="H77" s="125">
        <f t="shared" ref="H77:I77" si="162">(H$8-H$7)/COUNT($A$58:$A$77)+H76</f>
        <v>1.5100000000000007</v>
      </c>
      <c r="I77" s="125">
        <f t="shared" si="162"/>
        <v>1.2829999999999993</v>
      </c>
      <c r="J77" s="125">
        <f t="shared" ref="J77:K77" si="163">(J$8-J$7)/COUNT($A$58:$A$77)+J76</f>
        <v>0</v>
      </c>
      <c r="K77" s="125">
        <f t="shared" si="163"/>
        <v>0</v>
      </c>
      <c r="L77" s="125">
        <f t="shared" si="154"/>
        <v>1.5685000000000011</v>
      </c>
      <c r="M77" s="125">
        <f t="shared" si="154"/>
        <v>1.3420000000000005</v>
      </c>
      <c r="N77" s="125">
        <f t="shared" si="154"/>
        <v>0</v>
      </c>
      <c r="O77" s="125">
        <f t="shared" si="154"/>
        <v>0</v>
      </c>
      <c r="Q77" s="116">
        <v>554.8499999999998</v>
      </c>
      <c r="R77" s="116">
        <v>523</v>
      </c>
      <c r="S77" s="116">
        <f t="shared" si="8"/>
        <v>24.240000000000002</v>
      </c>
      <c r="T77" s="116">
        <f t="shared" si="9"/>
        <v>23.86</v>
      </c>
      <c r="U77" s="167">
        <f t="shared" si="10"/>
        <v>813.70500000000004</v>
      </c>
      <c r="V77" s="167">
        <f t="shared" si="11"/>
        <v>820.93</v>
      </c>
      <c r="W77" s="116">
        <f t="shared" si="12"/>
        <v>75.189835000000002</v>
      </c>
      <c r="X77" s="116">
        <f t="shared" si="13"/>
        <v>75.403475</v>
      </c>
      <c r="Y77" s="167">
        <f t="shared" si="14"/>
        <v>24.71</v>
      </c>
      <c r="Z77" s="167">
        <f t="shared" si="15"/>
        <v>24.482999999999997</v>
      </c>
      <c r="AA77" s="117"/>
      <c r="AB77" s="117"/>
      <c r="AC77" s="116">
        <f t="shared" si="16"/>
        <v>26.968499999999999</v>
      </c>
      <c r="AD77" s="116">
        <f t="shared" si="17"/>
        <v>26.741999999999997</v>
      </c>
      <c r="AE77" s="117"/>
      <c r="AF77" s="117"/>
      <c r="AH77" s="112"/>
      <c r="CD77" s="111">
        <v>2049</v>
      </c>
      <c r="CE77" s="104">
        <f t="shared" si="108"/>
        <v>24.240000000000002</v>
      </c>
      <c r="CF77" s="104">
        <f t="shared" si="35"/>
        <v>75.189835000000002</v>
      </c>
      <c r="CG77" s="111">
        <f t="shared" si="109"/>
        <v>554.8499999999998</v>
      </c>
      <c r="CH77" s="104">
        <f t="shared" si="110"/>
        <v>23.86</v>
      </c>
      <c r="CI77" s="104">
        <f t="shared" si="41"/>
        <v>75.403475</v>
      </c>
      <c r="CJ77" s="111">
        <f t="shared" si="111"/>
        <v>523</v>
      </c>
    </row>
    <row r="78" spans="1:88" x14ac:dyDescent="0.25">
      <c r="A78" s="115">
        <v>2050</v>
      </c>
      <c r="B78" s="125">
        <f t="shared" ref="B78:O78" si="164">B$8</f>
        <v>2.1</v>
      </c>
      <c r="C78" s="125">
        <f t="shared" si="164"/>
        <v>1.7</v>
      </c>
      <c r="D78" s="125">
        <f t="shared" si="164"/>
        <v>-4.4000000000000004</v>
      </c>
      <c r="E78" s="125">
        <f t="shared" si="164"/>
        <v>-3.5</v>
      </c>
      <c r="F78" s="125">
        <f t="shared" si="164"/>
        <v>-1.5</v>
      </c>
      <c r="G78" s="125">
        <f t="shared" si="164"/>
        <v>-1.2</v>
      </c>
      <c r="H78" s="125">
        <f t="shared" si="164"/>
        <v>1.55</v>
      </c>
      <c r="I78" s="125">
        <f t="shared" si="164"/>
        <v>1.31</v>
      </c>
      <c r="J78" s="125">
        <f t="shared" si="164"/>
        <v>0</v>
      </c>
      <c r="K78" s="125">
        <f t="shared" si="164"/>
        <v>0</v>
      </c>
      <c r="L78" s="125">
        <f t="shared" si="164"/>
        <v>1.61</v>
      </c>
      <c r="M78" s="125">
        <f t="shared" si="164"/>
        <v>1.37</v>
      </c>
      <c r="N78" s="125">
        <f t="shared" si="164"/>
        <v>0</v>
      </c>
      <c r="O78" s="125">
        <f t="shared" si="164"/>
        <v>0</v>
      </c>
      <c r="Q78" s="116">
        <v>561</v>
      </c>
      <c r="R78" s="116">
        <v>527</v>
      </c>
      <c r="S78" s="116">
        <f t="shared" si="8"/>
        <v>24.3</v>
      </c>
      <c r="T78" s="116">
        <f t="shared" si="9"/>
        <v>23.9</v>
      </c>
      <c r="U78" s="167">
        <f t="shared" si="10"/>
        <v>812.6</v>
      </c>
      <c r="V78" s="167">
        <f t="shared" si="11"/>
        <v>820.25</v>
      </c>
      <c r="W78" s="116">
        <f t="shared" si="12"/>
        <v>75.155500000000004</v>
      </c>
      <c r="X78" s="116">
        <f t="shared" si="13"/>
        <v>75.384399999999999</v>
      </c>
      <c r="Y78" s="167">
        <f t="shared" si="14"/>
        <v>24.75</v>
      </c>
      <c r="Z78" s="167">
        <f t="shared" si="15"/>
        <v>24.509999999999998</v>
      </c>
      <c r="AA78" s="117"/>
      <c r="AB78" s="117"/>
      <c r="AC78" s="116">
        <f t="shared" si="16"/>
        <v>27.009999999999998</v>
      </c>
      <c r="AD78" s="116">
        <f t="shared" si="17"/>
        <v>26.77</v>
      </c>
      <c r="AE78" s="117"/>
      <c r="AF78" s="117"/>
      <c r="AH78" s="112"/>
      <c r="CD78" s="111">
        <v>2050</v>
      </c>
      <c r="CE78" s="104">
        <f t="shared" si="108"/>
        <v>24.3</v>
      </c>
      <c r="CF78" s="104">
        <f t="shared" si="35"/>
        <v>75.155500000000004</v>
      </c>
      <c r="CG78" s="111">
        <f t="shared" si="109"/>
        <v>561</v>
      </c>
      <c r="CH78" s="104">
        <f t="shared" si="110"/>
        <v>23.9</v>
      </c>
      <c r="CI78" s="104">
        <f t="shared" si="41"/>
        <v>75.384399999999999</v>
      </c>
      <c r="CJ78" s="111">
        <f t="shared" si="111"/>
        <v>527</v>
      </c>
    </row>
    <row r="79" spans="1:88" x14ac:dyDescent="0.25">
      <c r="A79" s="115">
        <v>2051</v>
      </c>
      <c r="B79" s="125">
        <f t="shared" ref="B79:O94" si="165">(B$9-B$8)/COUNT($A$78:$A$97)+B78</f>
        <v>2.14</v>
      </c>
      <c r="C79" s="125">
        <f t="shared" si="165"/>
        <v>1.72</v>
      </c>
      <c r="D79" s="125">
        <f t="shared" ref="D79:E79" si="166">(D$9-D$8)/COUNT($A$78:$A$97)+D78</f>
        <v>-4.4850000000000003</v>
      </c>
      <c r="E79" s="125">
        <f t="shared" si="166"/>
        <v>-3.55</v>
      </c>
      <c r="F79" s="125">
        <f t="shared" si="165"/>
        <v>-1.53</v>
      </c>
      <c r="G79" s="125">
        <f t="shared" si="165"/>
        <v>-1.22</v>
      </c>
      <c r="H79" s="125">
        <f t="shared" ref="H79:I79" si="167">(H$9-H$8)/COUNT($A$78:$A$97)+H78</f>
        <v>1.5975000000000001</v>
      </c>
      <c r="I79" s="125">
        <f t="shared" si="167"/>
        <v>1.3365</v>
      </c>
      <c r="J79" s="125">
        <f t="shared" ref="J79:K79" si="168">(J$9-J$8)/COUNT($A$78:$A$97)+J78</f>
        <v>0</v>
      </c>
      <c r="K79" s="125">
        <f t="shared" si="168"/>
        <v>0</v>
      </c>
      <c r="L79" s="125">
        <f t="shared" si="165"/>
        <v>1.6600000000000001</v>
      </c>
      <c r="M79" s="125">
        <f t="shared" si="165"/>
        <v>1.3975000000000002</v>
      </c>
      <c r="N79" s="125">
        <f t="shared" si="165"/>
        <v>0</v>
      </c>
      <c r="O79" s="125">
        <f t="shared" si="165"/>
        <v>0</v>
      </c>
      <c r="Q79" s="116">
        <v>568.04999999999995</v>
      </c>
      <c r="R79" s="116">
        <v>531.04999999999995</v>
      </c>
      <c r="S79" s="116">
        <f t="shared" si="8"/>
        <v>24.34</v>
      </c>
      <c r="T79" s="116">
        <f t="shared" si="9"/>
        <v>23.919999999999998</v>
      </c>
      <c r="U79" s="167">
        <f t="shared" si="10"/>
        <v>811.87750000000005</v>
      </c>
      <c r="V79" s="167">
        <f t="shared" si="11"/>
        <v>819.82500000000005</v>
      </c>
      <c r="W79" s="116">
        <f t="shared" si="12"/>
        <v>75.13261</v>
      </c>
      <c r="X79" s="116">
        <f t="shared" si="13"/>
        <v>75.369140000000002</v>
      </c>
      <c r="Y79" s="167">
        <f t="shared" si="14"/>
        <v>24.797499999999999</v>
      </c>
      <c r="Z79" s="167">
        <f t="shared" si="15"/>
        <v>24.5365</v>
      </c>
      <c r="AA79" s="117"/>
      <c r="AB79" s="117"/>
      <c r="AC79" s="116">
        <f t="shared" si="16"/>
        <v>27.06</v>
      </c>
      <c r="AD79" s="116">
        <f t="shared" si="17"/>
        <v>26.797499999999999</v>
      </c>
      <c r="AE79" s="117"/>
      <c r="AF79" s="117"/>
      <c r="AH79" s="112"/>
      <c r="CD79" s="111">
        <v>2051</v>
      </c>
      <c r="CE79" s="104">
        <f t="shared" si="108"/>
        <v>24.34</v>
      </c>
      <c r="CF79" s="104">
        <f t="shared" si="35"/>
        <v>75.13261</v>
      </c>
      <c r="CG79" s="111">
        <f t="shared" si="109"/>
        <v>568.04999999999995</v>
      </c>
      <c r="CH79" s="104">
        <f t="shared" si="110"/>
        <v>23.919999999999998</v>
      </c>
      <c r="CI79" s="104">
        <f t="shared" si="41"/>
        <v>75.369140000000002</v>
      </c>
      <c r="CJ79" s="111">
        <f t="shared" si="111"/>
        <v>531.04999999999995</v>
      </c>
    </row>
    <row r="80" spans="1:88" x14ac:dyDescent="0.25">
      <c r="A80" s="115">
        <v>2052</v>
      </c>
      <c r="B80" s="125">
        <f t="shared" si="165"/>
        <v>2.1800000000000002</v>
      </c>
      <c r="C80" s="125">
        <f t="shared" si="165"/>
        <v>1.74</v>
      </c>
      <c r="D80" s="125">
        <f t="shared" ref="D80:E80" si="169">(D$9-D$8)/COUNT($A$78:$A$97)+D79</f>
        <v>-4.57</v>
      </c>
      <c r="E80" s="125">
        <f t="shared" si="169"/>
        <v>-3.5999999999999996</v>
      </c>
      <c r="F80" s="125">
        <f t="shared" si="165"/>
        <v>-1.56</v>
      </c>
      <c r="G80" s="125">
        <f t="shared" si="165"/>
        <v>-1.24</v>
      </c>
      <c r="H80" s="125">
        <f t="shared" ref="H80:I80" si="170">(H$9-H$8)/COUNT($A$78:$A$97)+H79</f>
        <v>1.6450000000000002</v>
      </c>
      <c r="I80" s="125">
        <f t="shared" si="170"/>
        <v>1.363</v>
      </c>
      <c r="J80" s="125">
        <f t="shared" ref="J80:K80" si="171">(J$9-J$8)/COUNT($A$78:$A$97)+J79</f>
        <v>0</v>
      </c>
      <c r="K80" s="125">
        <f t="shared" si="171"/>
        <v>0</v>
      </c>
      <c r="L80" s="125">
        <f t="shared" si="165"/>
        <v>1.7100000000000002</v>
      </c>
      <c r="M80" s="125">
        <f t="shared" si="165"/>
        <v>1.4250000000000003</v>
      </c>
      <c r="N80" s="125">
        <f t="shared" si="165"/>
        <v>0</v>
      </c>
      <c r="O80" s="125">
        <f t="shared" si="165"/>
        <v>0</v>
      </c>
      <c r="Q80" s="116">
        <v>575.09999999999991</v>
      </c>
      <c r="R80" s="116">
        <v>535.09999999999991</v>
      </c>
      <c r="S80" s="116">
        <f t="shared" si="8"/>
        <v>24.38</v>
      </c>
      <c r="T80" s="116">
        <f t="shared" si="9"/>
        <v>23.939999999999998</v>
      </c>
      <c r="U80" s="167">
        <f t="shared" si="10"/>
        <v>811.15499999999997</v>
      </c>
      <c r="V80" s="167">
        <f t="shared" si="11"/>
        <v>819.4</v>
      </c>
      <c r="W80" s="116">
        <f t="shared" si="12"/>
        <v>75.109719999999996</v>
      </c>
      <c r="X80" s="116">
        <f t="shared" si="13"/>
        <v>75.353880000000004</v>
      </c>
      <c r="Y80" s="167">
        <f t="shared" si="14"/>
        <v>24.844999999999999</v>
      </c>
      <c r="Z80" s="167">
        <f t="shared" si="15"/>
        <v>24.562999999999999</v>
      </c>
      <c r="AA80" s="117"/>
      <c r="AB80" s="117"/>
      <c r="AC80" s="116">
        <f t="shared" si="16"/>
        <v>27.11</v>
      </c>
      <c r="AD80" s="116">
        <f t="shared" si="17"/>
        <v>26.824999999999999</v>
      </c>
      <c r="AE80" s="117"/>
      <c r="AF80" s="117"/>
      <c r="AH80" s="112"/>
      <c r="CD80" s="111">
        <v>2052</v>
      </c>
      <c r="CE80" s="104">
        <f t="shared" si="108"/>
        <v>24.38</v>
      </c>
      <c r="CF80" s="104">
        <f t="shared" si="35"/>
        <v>75.109719999999996</v>
      </c>
      <c r="CG80" s="111">
        <f t="shared" si="109"/>
        <v>575.09999999999991</v>
      </c>
      <c r="CH80" s="104">
        <f t="shared" si="110"/>
        <v>23.939999999999998</v>
      </c>
      <c r="CI80" s="104">
        <f t="shared" si="41"/>
        <v>75.353880000000004</v>
      </c>
      <c r="CJ80" s="111">
        <f t="shared" si="111"/>
        <v>535.09999999999991</v>
      </c>
    </row>
    <row r="81" spans="1:100" x14ac:dyDescent="0.25">
      <c r="A81" s="115">
        <v>2053</v>
      </c>
      <c r="B81" s="125">
        <f t="shared" si="165"/>
        <v>2.2200000000000002</v>
      </c>
      <c r="C81" s="125">
        <f t="shared" si="165"/>
        <v>1.76</v>
      </c>
      <c r="D81" s="125">
        <f t="shared" ref="D81:E81" si="172">(D$9-D$8)/COUNT($A$78:$A$97)+D80</f>
        <v>-4.6550000000000002</v>
      </c>
      <c r="E81" s="125">
        <f t="shared" si="172"/>
        <v>-3.6499999999999995</v>
      </c>
      <c r="F81" s="125">
        <f t="shared" si="165"/>
        <v>-1.59</v>
      </c>
      <c r="G81" s="125">
        <f t="shared" si="165"/>
        <v>-1.26</v>
      </c>
      <c r="H81" s="125">
        <f t="shared" ref="H81:I81" si="173">(H$9-H$8)/COUNT($A$78:$A$97)+H80</f>
        <v>1.6925000000000003</v>
      </c>
      <c r="I81" s="125">
        <f t="shared" si="173"/>
        <v>1.3895</v>
      </c>
      <c r="J81" s="125">
        <f t="shared" ref="J81:K81" si="174">(J$9-J$8)/COUNT($A$78:$A$97)+J80</f>
        <v>0</v>
      </c>
      <c r="K81" s="125">
        <f t="shared" si="174"/>
        <v>0</v>
      </c>
      <c r="L81" s="125">
        <f t="shared" si="165"/>
        <v>1.7600000000000002</v>
      </c>
      <c r="M81" s="125">
        <f t="shared" si="165"/>
        <v>1.4525000000000003</v>
      </c>
      <c r="N81" s="125">
        <f t="shared" si="165"/>
        <v>0</v>
      </c>
      <c r="O81" s="125">
        <f t="shared" si="165"/>
        <v>0</v>
      </c>
      <c r="Q81" s="116">
        <v>582.14999999999986</v>
      </c>
      <c r="R81" s="116">
        <v>539.14999999999986</v>
      </c>
      <c r="S81" s="116">
        <f t="shared" si="8"/>
        <v>24.419999999999998</v>
      </c>
      <c r="T81" s="116">
        <f t="shared" si="9"/>
        <v>23.96</v>
      </c>
      <c r="U81" s="167">
        <f t="shared" si="10"/>
        <v>810.4325</v>
      </c>
      <c r="V81" s="167">
        <f t="shared" si="11"/>
        <v>818.97500000000002</v>
      </c>
      <c r="W81" s="116">
        <f t="shared" si="12"/>
        <v>75.086829999999992</v>
      </c>
      <c r="X81" s="116">
        <f t="shared" si="13"/>
        <v>75.338619999999992</v>
      </c>
      <c r="Y81" s="167">
        <f t="shared" si="14"/>
        <v>24.892499999999998</v>
      </c>
      <c r="Z81" s="167">
        <f t="shared" si="15"/>
        <v>24.589500000000001</v>
      </c>
      <c r="AA81" s="117"/>
      <c r="AB81" s="117"/>
      <c r="AC81" s="116">
        <f t="shared" si="16"/>
        <v>27.16</v>
      </c>
      <c r="AD81" s="116">
        <f t="shared" si="17"/>
        <v>26.852499999999999</v>
      </c>
      <c r="AE81" s="117"/>
      <c r="AF81" s="117"/>
      <c r="AH81" s="112"/>
      <c r="CD81" s="111">
        <v>2053</v>
      </c>
      <c r="CE81" s="104">
        <f t="shared" si="108"/>
        <v>24.419999999999998</v>
      </c>
      <c r="CF81" s="104">
        <f t="shared" si="35"/>
        <v>75.086829999999992</v>
      </c>
      <c r="CG81" s="111">
        <f t="shared" si="109"/>
        <v>582.14999999999986</v>
      </c>
      <c r="CH81" s="104">
        <f t="shared" si="110"/>
        <v>23.96</v>
      </c>
      <c r="CI81" s="104">
        <f t="shared" si="41"/>
        <v>75.338619999999992</v>
      </c>
      <c r="CJ81" s="111">
        <f t="shared" si="111"/>
        <v>539.14999999999986</v>
      </c>
    </row>
    <row r="82" spans="1:100" x14ac:dyDescent="0.25">
      <c r="A82" s="115">
        <v>2054</v>
      </c>
      <c r="B82" s="125">
        <f t="shared" si="165"/>
        <v>2.2600000000000002</v>
      </c>
      <c r="C82" s="125">
        <f t="shared" si="165"/>
        <v>1.78</v>
      </c>
      <c r="D82" s="125">
        <f t="shared" ref="D82:E82" si="175">(D$9-D$8)/COUNT($A$78:$A$97)+D81</f>
        <v>-4.74</v>
      </c>
      <c r="E82" s="125">
        <f t="shared" si="175"/>
        <v>-3.6999999999999993</v>
      </c>
      <c r="F82" s="125">
        <f t="shared" si="165"/>
        <v>-1.62</v>
      </c>
      <c r="G82" s="125">
        <f t="shared" si="165"/>
        <v>-1.28</v>
      </c>
      <c r="H82" s="125">
        <f t="shared" ref="H82:I82" si="176">(H$9-H$8)/COUNT($A$78:$A$97)+H81</f>
        <v>1.7400000000000004</v>
      </c>
      <c r="I82" s="125">
        <f t="shared" si="176"/>
        <v>1.4159999999999999</v>
      </c>
      <c r="J82" s="125">
        <f t="shared" ref="J82:K82" si="177">(J$9-J$8)/COUNT($A$78:$A$97)+J81</f>
        <v>0</v>
      </c>
      <c r="K82" s="125">
        <f t="shared" si="177"/>
        <v>0</v>
      </c>
      <c r="L82" s="125">
        <f t="shared" si="165"/>
        <v>1.8100000000000003</v>
      </c>
      <c r="M82" s="125">
        <f t="shared" si="165"/>
        <v>1.4800000000000004</v>
      </c>
      <c r="N82" s="125">
        <f t="shared" si="165"/>
        <v>0</v>
      </c>
      <c r="O82" s="125">
        <f t="shared" si="165"/>
        <v>0</v>
      </c>
      <c r="Q82" s="116">
        <v>589.19999999999982</v>
      </c>
      <c r="R82" s="116">
        <v>543.19999999999982</v>
      </c>
      <c r="S82" s="116">
        <f t="shared" si="8"/>
        <v>24.46</v>
      </c>
      <c r="T82" s="116">
        <f t="shared" si="9"/>
        <v>23.98</v>
      </c>
      <c r="U82" s="167">
        <f t="shared" si="10"/>
        <v>809.71</v>
      </c>
      <c r="V82" s="167">
        <f t="shared" si="11"/>
        <v>818.55</v>
      </c>
      <c r="W82" s="116">
        <f t="shared" si="12"/>
        <v>75.063940000000002</v>
      </c>
      <c r="X82" s="116">
        <f t="shared" si="13"/>
        <v>75.323359999999994</v>
      </c>
      <c r="Y82" s="167">
        <f t="shared" si="14"/>
        <v>24.94</v>
      </c>
      <c r="Z82" s="167">
        <f t="shared" si="15"/>
        <v>24.616</v>
      </c>
      <c r="AA82" s="117"/>
      <c r="AB82" s="117"/>
      <c r="AC82" s="116">
        <f t="shared" si="16"/>
        <v>27.209999999999997</v>
      </c>
      <c r="AD82" s="116">
        <f t="shared" si="17"/>
        <v>26.88</v>
      </c>
      <c r="AE82" s="117"/>
      <c r="AF82" s="117"/>
      <c r="CD82" s="111">
        <v>2054</v>
      </c>
      <c r="CE82" s="104">
        <f t="shared" si="108"/>
        <v>24.46</v>
      </c>
      <c r="CF82" s="104">
        <f t="shared" si="35"/>
        <v>75.063940000000002</v>
      </c>
      <c r="CG82" s="111">
        <f t="shared" si="109"/>
        <v>589.19999999999982</v>
      </c>
      <c r="CH82" s="104">
        <f t="shared" si="110"/>
        <v>23.98</v>
      </c>
      <c r="CI82" s="104">
        <f t="shared" si="41"/>
        <v>75.323359999999994</v>
      </c>
      <c r="CJ82" s="111">
        <f t="shared" si="111"/>
        <v>543.19999999999982</v>
      </c>
    </row>
    <row r="83" spans="1:100" x14ac:dyDescent="0.25">
      <c r="A83" s="115">
        <v>2055</v>
      </c>
      <c r="B83" s="125">
        <f t="shared" si="165"/>
        <v>2.3000000000000003</v>
      </c>
      <c r="C83" s="125">
        <f t="shared" si="165"/>
        <v>1.8</v>
      </c>
      <c r="D83" s="125">
        <f t="shared" ref="D83:E83" si="178">(D$9-D$8)/COUNT($A$78:$A$97)+D82</f>
        <v>-4.8250000000000002</v>
      </c>
      <c r="E83" s="125">
        <f t="shared" si="178"/>
        <v>-3.7499999999999991</v>
      </c>
      <c r="F83" s="125">
        <f t="shared" si="165"/>
        <v>-1.6500000000000001</v>
      </c>
      <c r="G83" s="125">
        <f t="shared" si="165"/>
        <v>-1.3</v>
      </c>
      <c r="H83" s="125">
        <f t="shared" ref="H83:I83" si="179">(H$9-H$8)/COUNT($A$78:$A$97)+H82</f>
        <v>1.7875000000000005</v>
      </c>
      <c r="I83" s="125">
        <f t="shared" si="179"/>
        <v>1.4424999999999999</v>
      </c>
      <c r="J83" s="125">
        <f t="shared" ref="J83:K83" si="180">(J$9-J$8)/COUNT($A$78:$A$97)+J82</f>
        <v>0</v>
      </c>
      <c r="K83" s="125">
        <f t="shared" si="180"/>
        <v>0</v>
      </c>
      <c r="L83" s="125">
        <f t="shared" si="165"/>
        <v>1.8600000000000003</v>
      </c>
      <c r="M83" s="125">
        <f t="shared" si="165"/>
        <v>1.5075000000000005</v>
      </c>
      <c r="N83" s="125">
        <f t="shared" si="165"/>
        <v>0</v>
      </c>
      <c r="O83" s="125">
        <f t="shared" si="165"/>
        <v>0</v>
      </c>
      <c r="Q83" s="116">
        <v>596.24999999999977</v>
      </c>
      <c r="R83" s="116">
        <v>547.24999999999977</v>
      </c>
      <c r="S83" s="116">
        <f t="shared" si="8"/>
        <v>24.5</v>
      </c>
      <c r="T83" s="116">
        <f t="shared" si="9"/>
        <v>24</v>
      </c>
      <c r="U83" s="167">
        <f t="shared" si="10"/>
        <v>808.98749999999995</v>
      </c>
      <c r="V83" s="167">
        <f t="shared" si="11"/>
        <v>818.125</v>
      </c>
      <c r="W83" s="116">
        <f t="shared" si="12"/>
        <v>75.041049999999998</v>
      </c>
      <c r="X83" s="116">
        <f t="shared" si="13"/>
        <v>75.308099999999996</v>
      </c>
      <c r="Y83" s="167">
        <f t="shared" si="14"/>
        <v>24.987500000000001</v>
      </c>
      <c r="Z83" s="167">
        <f t="shared" si="15"/>
        <v>24.642499999999998</v>
      </c>
      <c r="AA83" s="117"/>
      <c r="AB83" s="117"/>
      <c r="AC83" s="116">
        <f t="shared" si="16"/>
        <v>27.259999999999998</v>
      </c>
      <c r="AD83" s="116">
        <f t="shared" si="17"/>
        <v>26.907499999999999</v>
      </c>
      <c r="AE83" s="117"/>
      <c r="AF83" s="117"/>
      <c r="CD83" s="111">
        <v>2055</v>
      </c>
      <c r="CE83" s="104">
        <f t="shared" si="108"/>
        <v>24.5</v>
      </c>
      <c r="CF83" s="104">
        <f t="shared" si="35"/>
        <v>75.041049999999998</v>
      </c>
      <c r="CG83" s="111">
        <f t="shared" si="109"/>
        <v>596.24999999999977</v>
      </c>
      <c r="CH83" s="104">
        <f t="shared" si="110"/>
        <v>24</v>
      </c>
      <c r="CI83" s="104">
        <f t="shared" si="41"/>
        <v>75.308099999999996</v>
      </c>
      <c r="CJ83" s="111">
        <f t="shared" si="111"/>
        <v>547.24999999999977</v>
      </c>
    </row>
    <row r="84" spans="1:100" x14ac:dyDescent="0.25">
      <c r="A84" s="115">
        <v>2056</v>
      </c>
      <c r="B84" s="125">
        <f t="shared" si="165"/>
        <v>2.3400000000000003</v>
      </c>
      <c r="C84" s="125">
        <f t="shared" si="165"/>
        <v>1.82</v>
      </c>
      <c r="D84" s="125">
        <f t="shared" ref="D84:E84" si="181">(D$9-D$8)/COUNT($A$78:$A$97)+D83</f>
        <v>-4.91</v>
      </c>
      <c r="E84" s="125">
        <f t="shared" si="181"/>
        <v>-3.7999999999999989</v>
      </c>
      <c r="F84" s="125">
        <f t="shared" si="165"/>
        <v>-1.6800000000000002</v>
      </c>
      <c r="G84" s="125">
        <f t="shared" si="165"/>
        <v>-1.32</v>
      </c>
      <c r="H84" s="125">
        <f t="shared" ref="H84:I84" si="182">(H$9-H$8)/COUNT($A$78:$A$97)+H83</f>
        <v>1.8350000000000006</v>
      </c>
      <c r="I84" s="125">
        <f t="shared" si="182"/>
        <v>1.4689999999999999</v>
      </c>
      <c r="J84" s="125">
        <f t="shared" ref="J84:K84" si="183">(J$9-J$8)/COUNT($A$78:$A$97)+J83</f>
        <v>0</v>
      </c>
      <c r="K84" s="125">
        <f t="shared" si="183"/>
        <v>0</v>
      </c>
      <c r="L84" s="125">
        <f t="shared" si="165"/>
        <v>1.9100000000000004</v>
      </c>
      <c r="M84" s="125">
        <f t="shared" si="165"/>
        <v>1.5350000000000006</v>
      </c>
      <c r="N84" s="125">
        <f t="shared" si="165"/>
        <v>0</v>
      </c>
      <c r="O84" s="125">
        <f t="shared" si="165"/>
        <v>0</v>
      </c>
      <c r="Q84" s="116">
        <v>603.29999999999973</v>
      </c>
      <c r="R84" s="116">
        <v>551.29999999999973</v>
      </c>
      <c r="S84" s="116">
        <f t="shared" ref="S84:S98" si="184">S$18+$B84</f>
        <v>24.54</v>
      </c>
      <c r="T84" s="116">
        <f t="shared" ref="T84:T98" si="185">T$18+$C84</f>
        <v>24.02</v>
      </c>
      <c r="U84" s="167">
        <f t="shared" ref="U84:U98" si="186">U$18+U$18*$D84/100</f>
        <v>808.26499999999999</v>
      </c>
      <c r="V84" s="167">
        <f t="shared" ref="V84:V98" si="187">V$18+V$18*E84/100</f>
        <v>817.7</v>
      </c>
      <c r="W84" s="116">
        <f t="shared" ref="W84:W98" si="188">W$18+W$18*$F84/100</f>
        <v>75.018159999999995</v>
      </c>
      <c r="X84" s="116">
        <f t="shared" ref="X84:X98" si="189">X$18+X$18*$G84/100</f>
        <v>75.292839999999998</v>
      </c>
      <c r="Y84" s="167">
        <f t="shared" ref="Y84:Y98" si="190">Y$18+$H84</f>
        <v>25.035</v>
      </c>
      <c r="Z84" s="167">
        <f t="shared" ref="Z84:Z98" si="191">Z$18+$I84</f>
        <v>24.669</v>
      </c>
      <c r="AA84" s="117"/>
      <c r="AB84" s="117"/>
      <c r="AC84" s="116">
        <f t="shared" ref="AC84:AC98" si="192">AC$18+$L84</f>
        <v>27.31</v>
      </c>
      <c r="AD84" s="116">
        <f t="shared" ref="AD84:AD98" si="193">AD$18+$M84</f>
        <v>26.934999999999999</v>
      </c>
      <c r="AE84" s="117"/>
      <c r="AF84" s="117"/>
      <c r="CD84" s="111">
        <v>2056</v>
      </c>
      <c r="CE84" s="104">
        <f t="shared" si="108"/>
        <v>24.54</v>
      </c>
      <c r="CF84" s="104">
        <f t="shared" si="35"/>
        <v>75.018159999999995</v>
      </c>
      <c r="CG84" s="111">
        <f t="shared" si="109"/>
        <v>603.29999999999973</v>
      </c>
      <c r="CH84" s="104">
        <f t="shared" si="110"/>
        <v>24.02</v>
      </c>
      <c r="CI84" s="104">
        <f t="shared" si="41"/>
        <v>75.292839999999998</v>
      </c>
      <c r="CJ84" s="111">
        <f t="shared" si="111"/>
        <v>551.29999999999973</v>
      </c>
    </row>
    <row r="85" spans="1:100" x14ac:dyDescent="0.25">
      <c r="A85" s="115">
        <v>2057</v>
      </c>
      <c r="B85" s="125">
        <f t="shared" si="165"/>
        <v>2.3800000000000003</v>
      </c>
      <c r="C85" s="125">
        <f t="shared" si="165"/>
        <v>1.84</v>
      </c>
      <c r="D85" s="125">
        <f t="shared" ref="D85:E85" si="194">(D$9-D$8)/COUNT($A$78:$A$97)+D84</f>
        <v>-4.9950000000000001</v>
      </c>
      <c r="E85" s="125">
        <f t="shared" si="194"/>
        <v>-3.8499999999999988</v>
      </c>
      <c r="F85" s="125">
        <f t="shared" si="165"/>
        <v>-1.7100000000000002</v>
      </c>
      <c r="G85" s="125">
        <f t="shared" si="165"/>
        <v>-1.34</v>
      </c>
      <c r="H85" s="125">
        <f t="shared" ref="H85:I85" si="195">(H$9-H$8)/COUNT($A$78:$A$97)+H84</f>
        <v>1.8825000000000007</v>
      </c>
      <c r="I85" s="125">
        <f t="shared" si="195"/>
        <v>1.4954999999999998</v>
      </c>
      <c r="J85" s="125">
        <f t="shared" ref="J85:K85" si="196">(J$9-J$8)/COUNT($A$78:$A$97)+J84</f>
        <v>0</v>
      </c>
      <c r="K85" s="125">
        <f t="shared" si="196"/>
        <v>0</v>
      </c>
      <c r="L85" s="125">
        <f t="shared" si="165"/>
        <v>1.9600000000000004</v>
      </c>
      <c r="M85" s="125">
        <f t="shared" si="165"/>
        <v>1.5625000000000007</v>
      </c>
      <c r="N85" s="125">
        <f t="shared" si="165"/>
        <v>0</v>
      </c>
      <c r="O85" s="125">
        <f t="shared" si="165"/>
        <v>0</v>
      </c>
      <c r="Q85" s="116">
        <v>610.34999999999968</v>
      </c>
      <c r="R85" s="116">
        <v>555.34999999999968</v>
      </c>
      <c r="S85" s="116">
        <f t="shared" si="184"/>
        <v>24.58</v>
      </c>
      <c r="T85" s="116">
        <f t="shared" si="185"/>
        <v>24.04</v>
      </c>
      <c r="U85" s="167">
        <f t="shared" si="186"/>
        <v>807.54250000000002</v>
      </c>
      <c r="V85" s="167">
        <f t="shared" si="187"/>
        <v>817.27499999999998</v>
      </c>
      <c r="W85" s="116">
        <f t="shared" si="188"/>
        <v>74.995269999999991</v>
      </c>
      <c r="X85" s="116">
        <f t="shared" si="189"/>
        <v>75.27758</v>
      </c>
      <c r="Y85" s="167">
        <f t="shared" si="190"/>
        <v>25.0825</v>
      </c>
      <c r="Z85" s="167">
        <f t="shared" si="191"/>
        <v>24.695499999999999</v>
      </c>
      <c r="AA85" s="117"/>
      <c r="AB85" s="117"/>
      <c r="AC85" s="116">
        <f t="shared" si="192"/>
        <v>27.36</v>
      </c>
      <c r="AD85" s="116">
        <f t="shared" si="193"/>
        <v>26.962499999999999</v>
      </c>
      <c r="AE85" s="117"/>
      <c r="AF85" s="117"/>
      <c r="CD85" s="111">
        <v>2057</v>
      </c>
      <c r="CE85" s="104">
        <f t="shared" si="108"/>
        <v>24.58</v>
      </c>
      <c r="CF85" s="104">
        <f t="shared" si="35"/>
        <v>74.995269999999991</v>
      </c>
      <c r="CG85" s="111">
        <f t="shared" si="109"/>
        <v>610.34999999999968</v>
      </c>
      <c r="CH85" s="104">
        <f t="shared" si="110"/>
        <v>24.04</v>
      </c>
      <c r="CI85" s="104">
        <f t="shared" si="41"/>
        <v>75.27758</v>
      </c>
      <c r="CJ85" s="111">
        <f t="shared" si="111"/>
        <v>555.34999999999968</v>
      </c>
    </row>
    <row r="86" spans="1:100" x14ac:dyDescent="0.25">
      <c r="A86" s="115">
        <v>2058</v>
      </c>
      <c r="B86" s="125">
        <f t="shared" si="165"/>
        <v>2.4200000000000004</v>
      </c>
      <c r="C86" s="125">
        <f t="shared" si="165"/>
        <v>1.86</v>
      </c>
      <c r="D86" s="125">
        <f t="shared" ref="D86:E86" si="197">(D$9-D$8)/COUNT($A$78:$A$97)+D85</f>
        <v>-5.08</v>
      </c>
      <c r="E86" s="125">
        <f t="shared" si="197"/>
        <v>-3.8999999999999986</v>
      </c>
      <c r="F86" s="125">
        <f t="shared" si="165"/>
        <v>-1.7400000000000002</v>
      </c>
      <c r="G86" s="125">
        <f t="shared" si="165"/>
        <v>-1.36</v>
      </c>
      <c r="H86" s="125">
        <f t="shared" ref="H86:I86" si="198">(H$9-H$8)/COUNT($A$78:$A$97)+H85</f>
        <v>1.9300000000000008</v>
      </c>
      <c r="I86" s="125">
        <f t="shared" si="198"/>
        <v>1.5219999999999998</v>
      </c>
      <c r="J86" s="125">
        <f t="shared" ref="J86:K86" si="199">(J$9-J$8)/COUNT($A$78:$A$97)+J85</f>
        <v>0</v>
      </c>
      <c r="K86" s="125">
        <f t="shared" si="199"/>
        <v>0</v>
      </c>
      <c r="L86" s="125">
        <f t="shared" si="165"/>
        <v>2.0100000000000002</v>
      </c>
      <c r="M86" s="125">
        <f t="shared" si="165"/>
        <v>1.5900000000000007</v>
      </c>
      <c r="N86" s="125">
        <f t="shared" si="165"/>
        <v>0</v>
      </c>
      <c r="O86" s="125">
        <f t="shared" si="165"/>
        <v>0</v>
      </c>
      <c r="Q86" s="116">
        <v>617.39999999999964</v>
      </c>
      <c r="R86" s="116">
        <v>559.39999999999964</v>
      </c>
      <c r="S86" s="116">
        <f t="shared" si="184"/>
        <v>24.62</v>
      </c>
      <c r="T86" s="116">
        <f t="shared" si="185"/>
        <v>24.06</v>
      </c>
      <c r="U86" s="167">
        <f t="shared" si="186"/>
        <v>806.82</v>
      </c>
      <c r="V86" s="167">
        <f t="shared" si="187"/>
        <v>816.85</v>
      </c>
      <c r="W86" s="116">
        <f t="shared" si="188"/>
        <v>74.972380000000001</v>
      </c>
      <c r="X86" s="116">
        <f t="shared" si="189"/>
        <v>75.262320000000003</v>
      </c>
      <c r="Y86" s="167">
        <f t="shared" si="190"/>
        <v>25.13</v>
      </c>
      <c r="Z86" s="167">
        <f t="shared" si="191"/>
        <v>24.721999999999998</v>
      </c>
      <c r="AA86" s="117"/>
      <c r="AB86" s="117"/>
      <c r="AC86" s="116">
        <f t="shared" si="192"/>
        <v>27.41</v>
      </c>
      <c r="AD86" s="116">
        <f t="shared" si="193"/>
        <v>26.99</v>
      </c>
      <c r="AE86" s="117"/>
      <c r="AF86" s="117"/>
      <c r="CD86" s="111">
        <v>2058</v>
      </c>
      <c r="CE86" s="104">
        <f t="shared" si="108"/>
        <v>24.62</v>
      </c>
      <c r="CF86" s="104">
        <f t="shared" si="35"/>
        <v>74.972380000000001</v>
      </c>
      <c r="CG86" s="111">
        <f t="shared" si="109"/>
        <v>617.39999999999964</v>
      </c>
      <c r="CH86" s="104">
        <f t="shared" si="110"/>
        <v>24.06</v>
      </c>
      <c r="CI86" s="104">
        <f t="shared" si="41"/>
        <v>75.262320000000003</v>
      </c>
      <c r="CJ86" s="111">
        <f t="shared" si="111"/>
        <v>559.39999999999964</v>
      </c>
    </row>
    <row r="87" spans="1:100" x14ac:dyDescent="0.25">
      <c r="A87" s="115">
        <v>2059</v>
      </c>
      <c r="B87" s="125">
        <f t="shared" si="165"/>
        <v>2.4600000000000004</v>
      </c>
      <c r="C87" s="125">
        <f t="shared" si="165"/>
        <v>1.8800000000000001</v>
      </c>
      <c r="D87" s="125">
        <f t="shared" ref="D87:E87" si="200">(D$9-D$8)/COUNT($A$78:$A$97)+D86</f>
        <v>-5.165</v>
      </c>
      <c r="E87" s="125">
        <f t="shared" si="200"/>
        <v>-3.9499999999999984</v>
      </c>
      <c r="F87" s="125">
        <f t="shared" si="165"/>
        <v>-1.7700000000000002</v>
      </c>
      <c r="G87" s="125">
        <f t="shared" si="165"/>
        <v>-1.3800000000000001</v>
      </c>
      <c r="H87" s="125">
        <f t="shared" ref="H87:I87" si="201">(H$9-H$8)/COUNT($A$78:$A$97)+H86</f>
        <v>1.9775000000000009</v>
      </c>
      <c r="I87" s="125">
        <f t="shared" si="201"/>
        <v>1.5484999999999998</v>
      </c>
      <c r="J87" s="125">
        <f t="shared" ref="J87:K87" si="202">(J$9-J$8)/COUNT($A$78:$A$97)+J86</f>
        <v>0</v>
      </c>
      <c r="K87" s="125">
        <f t="shared" si="202"/>
        <v>0</v>
      </c>
      <c r="L87" s="125">
        <f t="shared" si="165"/>
        <v>2.06</v>
      </c>
      <c r="M87" s="125">
        <f t="shared" si="165"/>
        <v>1.6175000000000008</v>
      </c>
      <c r="N87" s="125">
        <f t="shared" si="165"/>
        <v>0</v>
      </c>
      <c r="O87" s="125">
        <f t="shared" si="165"/>
        <v>0</v>
      </c>
      <c r="Q87" s="116">
        <v>624.44999999999959</v>
      </c>
      <c r="R87" s="116">
        <v>563.44999999999959</v>
      </c>
      <c r="S87" s="116">
        <f t="shared" si="184"/>
        <v>24.66</v>
      </c>
      <c r="T87" s="116">
        <f t="shared" si="185"/>
        <v>24.08</v>
      </c>
      <c r="U87" s="167">
        <f t="shared" si="186"/>
        <v>806.09749999999997</v>
      </c>
      <c r="V87" s="167">
        <f t="shared" si="187"/>
        <v>816.42499999999995</v>
      </c>
      <c r="W87" s="116">
        <f t="shared" si="188"/>
        <v>74.949489999999997</v>
      </c>
      <c r="X87" s="116">
        <f t="shared" si="189"/>
        <v>75.247059999999991</v>
      </c>
      <c r="Y87" s="167">
        <f t="shared" si="190"/>
        <v>25.177500000000002</v>
      </c>
      <c r="Z87" s="167">
        <f t="shared" si="191"/>
        <v>24.7485</v>
      </c>
      <c r="AA87" s="117"/>
      <c r="AB87" s="117"/>
      <c r="AC87" s="116">
        <f t="shared" si="192"/>
        <v>27.459999999999997</v>
      </c>
      <c r="AD87" s="116">
        <f t="shared" si="193"/>
        <v>27.017499999999998</v>
      </c>
      <c r="AE87" s="117"/>
      <c r="AF87" s="117"/>
      <c r="CD87" s="111">
        <v>2059</v>
      </c>
      <c r="CE87" s="104">
        <f t="shared" si="108"/>
        <v>24.66</v>
      </c>
      <c r="CF87" s="104">
        <f t="shared" si="35"/>
        <v>74.949489999999997</v>
      </c>
      <c r="CG87" s="111">
        <f t="shared" si="109"/>
        <v>624.44999999999959</v>
      </c>
      <c r="CH87" s="104">
        <f t="shared" si="110"/>
        <v>24.08</v>
      </c>
      <c r="CI87" s="104">
        <f t="shared" si="41"/>
        <v>75.247059999999991</v>
      </c>
      <c r="CJ87" s="111">
        <f t="shared" si="111"/>
        <v>563.44999999999959</v>
      </c>
    </row>
    <row r="88" spans="1:100" x14ac:dyDescent="0.25">
      <c r="A88" s="115">
        <v>2060</v>
      </c>
      <c r="B88" s="125">
        <f t="shared" si="165"/>
        <v>2.5000000000000004</v>
      </c>
      <c r="C88" s="125">
        <f t="shared" si="165"/>
        <v>1.9000000000000001</v>
      </c>
      <c r="D88" s="125">
        <f t="shared" ref="D88:E88" si="203">(D$9-D$8)/COUNT($A$78:$A$97)+D87</f>
        <v>-5.25</v>
      </c>
      <c r="E88" s="125">
        <f t="shared" si="203"/>
        <v>-3.9999999999999982</v>
      </c>
      <c r="F88" s="125">
        <f t="shared" si="165"/>
        <v>-1.8000000000000003</v>
      </c>
      <c r="G88" s="125">
        <f t="shared" si="165"/>
        <v>-1.4000000000000001</v>
      </c>
      <c r="H88" s="125">
        <f t="shared" ref="H88:I88" si="204">(H$9-H$8)/COUNT($A$78:$A$97)+H87</f>
        <v>2.0250000000000008</v>
      </c>
      <c r="I88" s="125">
        <f t="shared" si="204"/>
        <v>1.5749999999999997</v>
      </c>
      <c r="J88" s="125">
        <f t="shared" ref="J88:K88" si="205">(J$9-J$8)/COUNT($A$78:$A$97)+J87</f>
        <v>0</v>
      </c>
      <c r="K88" s="125">
        <f t="shared" si="205"/>
        <v>0</v>
      </c>
      <c r="L88" s="125">
        <f t="shared" si="165"/>
        <v>2.11</v>
      </c>
      <c r="M88" s="125">
        <f t="shared" si="165"/>
        <v>1.6450000000000009</v>
      </c>
      <c r="N88" s="125">
        <f t="shared" si="165"/>
        <v>0</v>
      </c>
      <c r="O88" s="125">
        <f t="shared" si="165"/>
        <v>0</v>
      </c>
      <c r="Q88" s="116">
        <v>631.5</v>
      </c>
      <c r="R88" s="116">
        <v>567.5</v>
      </c>
      <c r="S88" s="116">
        <f t="shared" si="184"/>
        <v>24.7</v>
      </c>
      <c r="T88" s="116">
        <f t="shared" si="185"/>
        <v>24.099999999999998</v>
      </c>
      <c r="U88" s="167">
        <f t="shared" si="186"/>
        <v>805.375</v>
      </c>
      <c r="V88" s="167">
        <f t="shared" si="187"/>
        <v>816</v>
      </c>
      <c r="W88" s="116">
        <f t="shared" si="188"/>
        <v>74.926599999999993</v>
      </c>
      <c r="X88" s="116">
        <f t="shared" si="189"/>
        <v>75.231799999999993</v>
      </c>
      <c r="Y88" s="167">
        <f t="shared" si="190"/>
        <v>25.225000000000001</v>
      </c>
      <c r="Z88" s="167">
        <f t="shared" si="191"/>
        <v>24.774999999999999</v>
      </c>
      <c r="AA88" s="117"/>
      <c r="AB88" s="117"/>
      <c r="AC88" s="116">
        <f t="shared" si="192"/>
        <v>27.509999999999998</v>
      </c>
      <c r="AD88" s="116">
        <f t="shared" si="193"/>
        <v>27.044999999999998</v>
      </c>
      <c r="AE88" s="117"/>
      <c r="AF88" s="117"/>
      <c r="CD88" s="111">
        <v>2060</v>
      </c>
      <c r="CE88" s="104">
        <f t="shared" si="108"/>
        <v>24.7</v>
      </c>
      <c r="CF88" s="104">
        <f t="shared" si="35"/>
        <v>74.926599999999993</v>
      </c>
      <c r="CG88" s="111">
        <f t="shared" si="109"/>
        <v>631.5</v>
      </c>
      <c r="CH88" s="104">
        <f t="shared" si="110"/>
        <v>24.099999999999998</v>
      </c>
      <c r="CI88" s="104">
        <f t="shared" si="41"/>
        <v>75.231799999999993</v>
      </c>
      <c r="CJ88" s="111">
        <f t="shared" si="111"/>
        <v>567.5</v>
      </c>
      <c r="CS88" s="112"/>
      <c r="CT88" s="112"/>
      <c r="CU88" s="112"/>
      <c r="CV88" s="112"/>
    </row>
    <row r="89" spans="1:100" x14ac:dyDescent="0.25">
      <c r="A89" s="115">
        <v>2061</v>
      </c>
      <c r="B89" s="125">
        <f t="shared" si="165"/>
        <v>2.5400000000000005</v>
      </c>
      <c r="C89" s="125">
        <f t="shared" si="165"/>
        <v>1.9200000000000002</v>
      </c>
      <c r="D89" s="125">
        <f t="shared" ref="D89:E89" si="206">(D$9-D$8)/COUNT($A$78:$A$97)+D88</f>
        <v>-5.335</v>
      </c>
      <c r="E89" s="125">
        <f t="shared" si="206"/>
        <v>-4.049999999999998</v>
      </c>
      <c r="F89" s="125">
        <f t="shared" si="165"/>
        <v>-1.8300000000000003</v>
      </c>
      <c r="G89" s="125">
        <f t="shared" si="165"/>
        <v>-1.4200000000000002</v>
      </c>
      <c r="H89" s="125">
        <f t="shared" ref="H89:I89" si="207">(H$9-H$8)/COUNT($A$78:$A$97)+H88</f>
        <v>2.0725000000000007</v>
      </c>
      <c r="I89" s="125">
        <f t="shared" si="207"/>
        <v>1.6014999999999997</v>
      </c>
      <c r="J89" s="125">
        <f t="shared" ref="J89:K89" si="208">(J$9-J$8)/COUNT($A$78:$A$97)+J88</f>
        <v>0</v>
      </c>
      <c r="K89" s="125">
        <f t="shared" si="208"/>
        <v>0</v>
      </c>
      <c r="L89" s="125">
        <f t="shared" si="165"/>
        <v>2.1599999999999997</v>
      </c>
      <c r="M89" s="125">
        <f t="shared" si="165"/>
        <v>1.672500000000001</v>
      </c>
      <c r="N89" s="125">
        <f t="shared" si="165"/>
        <v>0</v>
      </c>
      <c r="O89" s="125">
        <f t="shared" si="165"/>
        <v>0</v>
      </c>
      <c r="Q89" s="116">
        <v>639.25</v>
      </c>
      <c r="R89" s="116">
        <v>571.35</v>
      </c>
      <c r="S89" s="116">
        <f t="shared" si="184"/>
        <v>24.74</v>
      </c>
      <c r="T89" s="116">
        <f t="shared" si="185"/>
        <v>24.12</v>
      </c>
      <c r="U89" s="167">
        <f t="shared" si="186"/>
        <v>804.65250000000003</v>
      </c>
      <c r="V89" s="167">
        <f t="shared" si="187"/>
        <v>815.57500000000005</v>
      </c>
      <c r="W89" s="116">
        <f t="shared" si="188"/>
        <v>74.903710000000004</v>
      </c>
      <c r="X89" s="116">
        <f t="shared" si="189"/>
        <v>75.216539999999995</v>
      </c>
      <c r="Y89" s="167">
        <f t="shared" si="190"/>
        <v>25.272500000000001</v>
      </c>
      <c r="Z89" s="167">
        <f t="shared" si="191"/>
        <v>24.801499999999997</v>
      </c>
      <c r="AA89" s="117"/>
      <c r="AB89" s="117"/>
      <c r="AC89" s="116">
        <f t="shared" si="192"/>
        <v>27.56</v>
      </c>
      <c r="AD89" s="116">
        <f t="shared" si="193"/>
        <v>27.072499999999998</v>
      </c>
      <c r="AE89" s="117"/>
      <c r="AF89" s="117"/>
      <c r="CD89" s="111">
        <v>2061</v>
      </c>
      <c r="CE89" s="104">
        <f t="shared" si="108"/>
        <v>24.74</v>
      </c>
      <c r="CF89" s="104">
        <f t="shared" si="35"/>
        <v>74.903710000000004</v>
      </c>
      <c r="CG89" s="111">
        <f t="shared" si="109"/>
        <v>639.25</v>
      </c>
      <c r="CH89" s="104">
        <f t="shared" si="110"/>
        <v>24.12</v>
      </c>
      <c r="CI89" s="104">
        <f t="shared" si="41"/>
        <v>75.216539999999995</v>
      </c>
      <c r="CJ89" s="111">
        <f t="shared" si="111"/>
        <v>571.35</v>
      </c>
    </row>
    <row r="90" spans="1:100" x14ac:dyDescent="0.25">
      <c r="A90" s="115">
        <v>2062</v>
      </c>
      <c r="B90" s="125">
        <f t="shared" si="165"/>
        <v>2.5800000000000005</v>
      </c>
      <c r="C90" s="125">
        <f t="shared" si="165"/>
        <v>1.9400000000000002</v>
      </c>
      <c r="D90" s="125">
        <f t="shared" ref="D90:E90" si="209">(D$9-D$8)/COUNT($A$78:$A$97)+D89</f>
        <v>-5.42</v>
      </c>
      <c r="E90" s="125">
        <f t="shared" si="209"/>
        <v>-4.0999999999999979</v>
      </c>
      <c r="F90" s="125">
        <f t="shared" si="165"/>
        <v>-1.8600000000000003</v>
      </c>
      <c r="G90" s="125">
        <f t="shared" si="165"/>
        <v>-1.4400000000000002</v>
      </c>
      <c r="H90" s="125">
        <f t="shared" ref="H90:I90" si="210">(H$9-H$8)/COUNT($A$78:$A$97)+H89</f>
        <v>2.1200000000000006</v>
      </c>
      <c r="I90" s="125">
        <f t="shared" si="210"/>
        <v>1.6279999999999997</v>
      </c>
      <c r="J90" s="125">
        <f t="shared" ref="J90:K90" si="211">(J$9-J$8)/COUNT($A$78:$A$97)+J89</f>
        <v>0</v>
      </c>
      <c r="K90" s="125">
        <f t="shared" si="211"/>
        <v>0</v>
      </c>
      <c r="L90" s="125">
        <f t="shared" si="165"/>
        <v>2.2099999999999995</v>
      </c>
      <c r="M90" s="125">
        <f t="shared" si="165"/>
        <v>1.7000000000000011</v>
      </c>
      <c r="N90" s="125">
        <f t="shared" si="165"/>
        <v>0</v>
      </c>
      <c r="O90" s="125">
        <f t="shared" si="165"/>
        <v>0</v>
      </c>
      <c r="Q90" s="116">
        <v>647</v>
      </c>
      <c r="R90" s="116">
        <v>575.20000000000005</v>
      </c>
      <c r="S90" s="116">
        <f t="shared" si="184"/>
        <v>24.78</v>
      </c>
      <c r="T90" s="116">
        <f t="shared" si="185"/>
        <v>24.14</v>
      </c>
      <c r="U90" s="167">
        <f t="shared" si="186"/>
        <v>803.93</v>
      </c>
      <c r="V90" s="167">
        <f t="shared" si="187"/>
        <v>815.15</v>
      </c>
      <c r="W90" s="116">
        <f t="shared" si="188"/>
        <v>74.88082</v>
      </c>
      <c r="X90" s="116">
        <f t="shared" si="189"/>
        <v>75.201279999999997</v>
      </c>
      <c r="Y90" s="167">
        <f t="shared" si="190"/>
        <v>25.32</v>
      </c>
      <c r="Z90" s="167">
        <f t="shared" si="191"/>
        <v>24.827999999999999</v>
      </c>
      <c r="AA90" s="117"/>
      <c r="AB90" s="117"/>
      <c r="AC90" s="116">
        <f t="shared" si="192"/>
        <v>27.61</v>
      </c>
      <c r="AD90" s="116">
        <f t="shared" si="193"/>
        <v>27.1</v>
      </c>
      <c r="AE90" s="117"/>
      <c r="AF90" s="117"/>
      <c r="CD90" s="111">
        <v>2062</v>
      </c>
      <c r="CE90" s="104">
        <f t="shared" si="108"/>
        <v>24.78</v>
      </c>
      <c r="CF90" s="104">
        <f t="shared" si="35"/>
        <v>74.88082</v>
      </c>
      <c r="CG90" s="111">
        <f t="shared" si="109"/>
        <v>647</v>
      </c>
      <c r="CH90" s="104">
        <f t="shared" si="110"/>
        <v>24.14</v>
      </c>
      <c r="CI90" s="104">
        <f t="shared" si="41"/>
        <v>75.201279999999997</v>
      </c>
      <c r="CJ90" s="111">
        <f t="shared" si="111"/>
        <v>575.20000000000005</v>
      </c>
    </row>
    <row r="91" spans="1:100" x14ac:dyDescent="0.25">
      <c r="A91" s="115">
        <v>2063</v>
      </c>
      <c r="B91" s="125">
        <f t="shared" si="165"/>
        <v>2.6200000000000006</v>
      </c>
      <c r="C91" s="125">
        <f t="shared" si="165"/>
        <v>1.9600000000000002</v>
      </c>
      <c r="D91" s="125">
        <f t="shared" ref="D91:E91" si="212">(D$9-D$8)/COUNT($A$78:$A$97)+D90</f>
        <v>-5.5049999999999999</v>
      </c>
      <c r="E91" s="125">
        <f t="shared" si="212"/>
        <v>-4.1499999999999977</v>
      </c>
      <c r="F91" s="125">
        <f t="shared" si="165"/>
        <v>-1.8900000000000003</v>
      </c>
      <c r="G91" s="125">
        <f t="shared" si="165"/>
        <v>-1.4600000000000002</v>
      </c>
      <c r="H91" s="125">
        <f t="shared" ref="H91:I91" si="213">(H$9-H$8)/COUNT($A$78:$A$97)+H90</f>
        <v>2.1675000000000004</v>
      </c>
      <c r="I91" s="125">
        <f t="shared" si="213"/>
        <v>1.6544999999999996</v>
      </c>
      <c r="J91" s="125">
        <f t="shared" ref="J91:K91" si="214">(J$9-J$8)/COUNT($A$78:$A$97)+J90</f>
        <v>0</v>
      </c>
      <c r="K91" s="125">
        <f t="shared" si="214"/>
        <v>0</v>
      </c>
      <c r="L91" s="125">
        <f t="shared" si="165"/>
        <v>2.2599999999999993</v>
      </c>
      <c r="M91" s="125">
        <f t="shared" si="165"/>
        <v>1.7275000000000011</v>
      </c>
      <c r="N91" s="125">
        <f t="shared" si="165"/>
        <v>0</v>
      </c>
      <c r="O91" s="125">
        <f t="shared" si="165"/>
        <v>0</v>
      </c>
      <c r="Q91" s="116">
        <v>654.75</v>
      </c>
      <c r="R91" s="116">
        <v>579.05000000000007</v>
      </c>
      <c r="S91" s="116">
        <f t="shared" si="184"/>
        <v>24.82</v>
      </c>
      <c r="T91" s="116">
        <f t="shared" si="185"/>
        <v>24.16</v>
      </c>
      <c r="U91" s="167">
        <f t="shared" si="186"/>
        <v>803.20749999999998</v>
      </c>
      <c r="V91" s="167">
        <f t="shared" si="187"/>
        <v>814.72500000000002</v>
      </c>
      <c r="W91" s="116">
        <f t="shared" si="188"/>
        <v>74.857929999999996</v>
      </c>
      <c r="X91" s="116">
        <f t="shared" si="189"/>
        <v>75.186019999999999</v>
      </c>
      <c r="Y91" s="167">
        <f t="shared" si="190"/>
        <v>25.3675</v>
      </c>
      <c r="Z91" s="167">
        <f t="shared" si="191"/>
        <v>24.854499999999998</v>
      </c>
      <c r="AA91" s="117"/>
      <c r="AB91" s="117"/>
      <c r="AC91" s="116">
        <f t="shared" si="192"/>
        <v>27.659999999999997</v>
      </c>
      <c r="AD91" s="116">
        <f t="shared" si="193"/>
        <v>27.127500000000001</v>
      </c>
      <c r="AE91" s="117"/>
      <c r="AF91" s="117"/>
      <c r="CD91" s="111">
        <v>2063</v>
      </c>
      <c r="CE91" s="104">
        <f t="shared" si="108"/>
        <v>24.82</v>
      </c>
      <c r="CF91" s="104">
        <f t="shared" si="35"/>
        <v>74.857929999999996</v>
      </c>
      <c r="CG91" s="111">
        <f t="shared" si="109"/>
        <v>654.75</v>
      </c>
      <c r="CH91" s="104">
        <f t="shared" si="110"/>
        <v>24.16</v>
      </c>
      <c r="CI91" s="104">
        <f t="shared" si="41"/>
        <v>75.186019999999999</v>
      </c>
      <c r="CJ91" s="111">
        <f t="shared" si="111"/>
        <v>579.05000000000007</v>
      </c>
    </row>
    <row r="92" spans="1:100" x14ac:dyDescent="0.25">
      <c r="A92" s="115">
        <v>2064</v>
      </c>
      <c r="B92" s="125">
        <f t="shared" si="165"/>
        <v>2.6600000000000006</v>
      </c>
      <c r="C92" s="125">
        <f t="shared" si="165"/>
        <v>1.9800000000000002</v>
      </c>
      <c r="D92" s="125">
        <f t="shared" ref="D92:E92" si="215">(D$9-D$8)/COUNT($A$78:$A$97)+D91</f>
        <v>-5.59</v>
      </c>
      <c r="E92" s="125">
        <f t="shared" si="215"/>
        <v>-4.1999999999999975</v>
      </c>
      <c r="F92" s="125">
        <f t="shared" si="165"/>
        <v>-1.9200000000000004</v>
      </c>
      <c r="G92" s="125">
        <f t="shared" si="165"/>
        <v>-1.4800000000000002</v>
      </c>
      <c r="H92" s="125">
        <f t="shared" ref="H92:I92" si="216">(H$9-H$8)/COUNT($A$78:$A$97)+H91</f>
        <v>2.2150000000000003</v>
      </c>
      <c r="I92" s="125">
        <f t="shared" si="216"/>
        <v>1.6809999999999996</v>
      </c>
      <c r="J92" s="125">
        <f t="shared" ref="J92:K92" si="217">(J$9-J$8)/COUNT($A$78:$A$97)+J91</f>
        <v>0</v>
      </c>
      <c r="K92" s="125">
        <f t="shared" si="217"/>
        <v>0</v>
      </c>
      <c r="L92" s="125">
        <f t="shared" si="165"/>
        <v>2.3099999999999992</v>
      </c>
      <c r="M92" s="125">
        <f t="shared" si="165"/>
        <v>1.7550000000000012</v>
      </c>
      <c r="N92" s="125">
        <f t="shared" si="165"/>
        <v>0</v>
      </c>
      <c r="O92" s="125">
        <f t="shared" si="165"/>
        <v>0</v>
      </c>
      <c r="Q92" s="116">
        <v>662.5</v>
      </c>
      <c r="R92" s="116">
        <v>582.90000000000009</v>
      </c>
      <c r="S92" s="116">
        <f t="shared" si="184"/>
        <v>24.86</v>
      </c>
      <c r="T92" s="116">
        <f t="shared" si="185"/>
        <v>24.18</v>
      </c>
      <c r="U92" s="167">
        <f t="shared" si="186"/>
        <v>802.48500000000001</v>
      </c>
      <c r="V92" s="167">
        <f t="shared" si="187"/>
        <v>814.30000000000007</v>
      </c>
      <c r="W92" s="116">
        <f t="shared" si="188"/>
        <v>74.835039999999992</v>
      </c>
      <c r="X92" s="116">
        <f t="shared" si="189"/>
        <v>75.170760000000001</v>
      </c>
      <c r="Y92" s="167">
        <f t="shared" si="190"/>
        <v>25.414999999999999</v>
      </c>
      <c r="Z92" s="167">
        <f t="shared" si="191"/>
        <v>24.881</v>
      </c>
      <c r="AA92" s="117"/>
      <c r="AB92" s="117"/>
      <c r="AC92" s="116">
        <f t="shared" si="192"/>
        <v>27.709999999999997</v>
      </c>
      <c r="AD92" s="116">
        <f t="shared" si="193"/>
        <v>27.155000000000001</v>
      </c>
      <c r="AE92" s="117"/>
      <c r="AF92" s="117"/>
      <c r="CD92" s="111">
        <v>2064</v>
      </c>
      <c r="CE92" s="104">
        <f t="shared" ref="CE92:CE98" si="218">S92</f>
        <v>24.86</v>
      </c>
      <c r="CF92" s="104">
        <f t="shared" ref="CF92:CF98" si="219">W92</f>
        <v>74.835039999999992</v>
      </c>
      <c r="CG92" s="111">
        <f t="shared" ref="CG92:CG98" si="220">Q92</f>
        <v>662.5</v>
      </c>
      <c r="CH92" s="104">
        <f t="shared" ref="CH92:CH98" si="221">T92</f>
        <v>24.18</v>
      </c>
      <c r="CI92" s="104">
        <f t="shared" si="41"/>
        <v>75.170760000000001</v>
      </c>
      <c r="CJ92" s="111">
        <f t="shared" ref="CJ92:CJ98" si="222">R92</f>
        <v>582.90000000000009</v>
      </c>
    </row>
    <row r="93" spans="1:100" x14ac:dyDescent="0.25">
      <c r="A93" s="115">
        <v>2065</v>
      </c>
      <c r="B93" s="125">
        <f t="shared" si="165"/>
        <v>2.7000000000000006</v>
      </c>
      <c r="C93" s="125">
        <f t="shared" si="165"/>
        <v>2</v>
      </c>
      <c r="D93" s="125">
        <f t="shared" ref="D93:E93" si="223">(D$9-D$8)/COUNT($A$78:$A$97)+D92</f>
        <v>-5.6749999999999998</v>
      </c>
      <c r="E93" s="125">
        <f t="shared" si="223"/>
        <v>-4.2499999999999973</v>
      </c>
      <c r="F93" s="125">
        <f t="shared" si="165"/>
        <v>-1.9500000000000004</v>
      </c>
      <c r="G93" s="125">
        <f t="shared" si="165"/>
        <v>-1.5000000000000002</v>
      </c>
      <c r="H93" s="125">
        <f t="shared" ref="H93:I93" si="224">(H$9-H$8)/COUNT($A$78:$A$97)+H92</f>
        <v>2.2625000000000002</v>
      </c>
      <c r="I93" s="125">
        <f t="shared" si="224"/>
        <v>1.7074999999999996</v>
      </c>
      <c r="J93" s="125">
        <f t="shared" ref="J93:K93" si="225">(J$9-J$8)/COUNT($A$78:$A$97)+J92</f>
        <v>0</v>
      </c>
      <c r="K93" s="125">
        <f t="shared" si="225"/>
        <v>0</v>
      </c>
      <c r="L93" s="125">
        <f t="shared" si="165"/>
        <v>2.359999999999999</v>
      </c>
      <c r="M93" s="125">
        <f t="shared" si="165"/>
        <v>1.7825000000000013</v>
      </c>
      <c r="N93" s="125">
        <f t="shared" si="165"/>
        <v>0</v>
      </c>
      <c r="O93" s="125">
        <f t="shared" si="165"/>
        <v>0</v>
      </c>
      <c r="Q93" s="116">
        <v>670.25</v>
      </c>
      <c r="R93" s="116">
        <v>586.75000000000011</v>
      </c>
      <c r="S93" s="116">
        <f t="shared" si="184"/>
        <v>24.9</v>
      </c>
      <c r="T93" s="116">
        <f t="shared" si="185"/>
        <v>24.2</v>
      </c>
      <c r="U93" s="167">
        <f t="shared" si="186"/>
        <v>801.76250000000005</v>
      </c>
      <c r="V93" s="167">
        <f t="shared" si="187"/>
        <v>813.875</v>
      </c>
      <c r="W93" s="116">
        <f t="shared" si="188"/>
        <v>74.812150000000003</v>
      </c>
      <c r="X93" s="116">
        <f t="shared" si="189"/>
        <v>75.155500000000004</v>
      </c>
      <c r="Y93" s="167">
        <f t="shared" si="190"/>
        <v>25.462499999999999</v>
      </c>
      <c r="Z93" s="167">
        <f t="shared" si="191"/>
        <v>24.907499999999999</v>
      </c>
      <c r="AA93" s="117"/>
      <c r="AB93" s="117"/>
      <c r="AC93" s="116">
        <f t="shared" si="192"/>
        <v>27.759999999999998</v>
      </c>
      <c r="AD93" s="116">
        <f t="shared" si="193"/>
        <v>27.182500000000001</v>
      </c>
      <c r="AE93" s="117"/>
      <c r="AF93" s="117"/>
      <c r="CD93" s="111">
        <v>2065</v>
      </c>
      <c r="CE93" s="104">
        <f t="shared" si="218"/>
        <v>24.9</v>
      </c>
      <c r="CF93" s="104">
        <f t="shared" si="219"/>
        <v>74.812150000000003</v>
      </c>
      <c r="CG93" s="111">
        <f t="shared" si="220"/>
        <v>670.25</v>
      </c>
      <c r="CH93" s="104">
        <f t="shared" si="221"/>
        <v>24.2</v>
      </c>
      <c r="CI93" s="104">
        <f t="shared" ref="CI93:CI98" si="226">X93</f>
        <v>75.155500000000004</v>
      </c>
      <c r="CJ93" s="111">
        <f t="shared" si="222"/>
        <v>586.75000000000011</v>
      </c>
    </row>
    <row r="94" spans="1:100" x14ac:dyDescent="0.25">
      <c r="A94" s="115">
        <v>2066</v>
      </c>
      <c r="B94" s="125">
        <f t="shared" si="165"/>
        <v>2.7400000000000007</v>
      </c>
      <c r="C94" s="125">
        <f t="shared" si="165"/>
        <v>2.02</v>
      </c>
      <c r="D94" s="125">
        <f t="shared" ref="D94:E94" si="227">(D$9-D$8)/COUNT($A$78:$A$97)+D93</f>
        <v>-5.76</v>
      </c>
      <c r="E94" s="125">
        <f t="shared" si="227"/>
        <v>-4.2999999999999972</v>
      </c>
      <c r="F94" s="125">
        <f t="shared" si="165"/>
        <v>-1.9800000000000004</v>
      </c>
      <c r="G94" s="125">
        <f t="shared" si="165"/>
        <v>-1.5200000000000002</v>
      </c>
      <c r="H94" s="125">
        <f t="shared" ref="H94:I94" si="228">(H$9-H$8)/COUNT($A$78:$A$97)+H93</f>
        <v>2.31</v>
      </c>
      <c r="I94" s="125">
        <f t="shared" si="228"/>
        <v>1.7339999999999995</v>
      </c>
      <c r="J94" s="125">
        <f t="shared" ref="J94:K94" si="229">(J$9-J$8)/COUNT($A$78:$A$97)+J93</f>
        <v>0</v>
      </c>
      <c r="K94" s="125">
        <f t="shared" si="229"/>
        <v>0</v>
      </c>
      <c r="L94" s="125">
        <f t="shared" si="165"/>
        <v>2.4099999999999988</v>
      </c>
      <c r="M94" s="125">
        <f t="shared" si="165"/>
        <v>1.8100000000000014</v>
      </c>
      <c r="N94" s="125">
        <f t="shared" si="165"/>
        <v>0</v>
      </c>
      <c r="O94" s="125">
        <f t="shared" si="165"/>
        <v>0</v>
      </c>
      <c r="Q94" s="116">
        <v>678</v>
      </c>
      <c r="R94" s="116">
        <v>590.60000000000014</v>
      </c>
      <c r="S94" s="116">
        <f t="shared" si="184"/>
        <v>24.94</v>
      </c>
      <c r="T94" s="116">
        <f t="shared" si="185"/>
        <v>24.22</v>
      </c>
      <c r="U94" s="167">
        <f t="shared" si="186"/>
        <v>801.04</v>
      </c>
      <c r="V94" s="167">
        <f t="shared" si="187"/>
        <v>813.45</v>
      </c>
      <c r="W94" s="116">
        <f t="shared" si="188"/>
        <v>74.789259999999999</v>
      </c>
      <c r="X94" s="116">
        <f t="shared" si="189"/>
        <v>75.140239999999991</v>
      </c>
      <c r="Y94" s="167">
        <f t="shared" si="190"/>
        <v>25.509999999999998</v>
      </c>
      <c r="Z94" s="167">
        <f t="shared" si="191"/>
        <v>24.933999999999997</v>
      </c>
      <c r="AA94" s="117"/>
      <c r="AB94" s="117"/>
      <c r="AC94" s="116">
        <f t="shared" si="192"/>
        <v>27.81</v>
      </c>
      <c r="AD94" s="116">
        <f t="shared" si="193"/>
        <v>27.21</v>
      </c>
      <c r="AE94" s="117"/>
      <c r="AF94" s="117"/>
      <c r="CD94" s="111">
        <v>2066</v>
      </c>
      <c r="CE94" s="104">
        <f t="shared" si="218"/>
        <v>24.94</v>
      </c>
      <c r="CF94" s="104">
        <f t="shared" si="219"/>
        <v>74.789259999999999</v>
      </c>
      <c r="CG94" s="111">
        <f t="shared" si="220"/>
        <v>678</v>
      </c>
      <c r="CH94" s="104">
        <f t="shared" si="221"/>
        <v>24.22</v>
      </c>
      <c r="CI94" s="104">
        <f t="shared" si="226"/>
        <v>75.140239999999991</v>
      </c>
      <c r="CJ94" s="111">
        <f t="shared" si="222"/>
        <v>590.60000000000014</v>
      </c>
    </row>
    <row r="95" spans="1:100" x14ac:dyDescent="0.25">
      <c r="A95" s="115">
        <v>2067</v>
      </c>
      <c r="B95" s="125">
        <f t="shared" ref="B95:O97" si="230">(B$9-B$8)/COUNT($A$78:$A$97)+B94</f>
        <v>2.7800000000000007</v>
      </c>
      <c r="C95" s="125">
        <f t="shared" si="230"/>
        <v>2.04</v>
      </c>
      <c r="D95" s="125">
        <f t="shared" ref="D95:E95" si="231">(D$9-D$8)/COUNT($A$78:$A$97)+D94</f>
        <v>-5.8449999999999998</v>
      </c>
      <c r="E95" s="125">
        <f t="shared" si="231"/>
        <v>-4.349999999999997</v>
      </c>
      <c r="F95" s="125">
        <f t="shared" si="230"/>
        <v>-2.0100000000000002</v>
      </c>
      <c r="G95" s="125">
        <f t="shared" si="230"/>
        <v>-1.5400000000000003</v>
      </c>
      <c r="H95" s="125">
        <f t="shared" ref="H95:I95" si="232">(H$9-H$8)/COUNT($A$78:$A$97)+H94</f>
        <v>2.3574999999999999</v>
      </c>
      <c r="I95" s="125">
        <f t="shared" si="232"/>
        <v>1.7604999999999995</v>
      </c>
      <c r="J95" s="125">
        <f t="shared" ref="J95:K95" si="233">(J$9-J$8)/COUNT($A$78:$A$97)+J94</f>
        <v>0</v>
      </c>
      <c r="K95" s="125">
        <f t="shared" si="233"/>
        <v>0</v>
      </c>
      <c r="L95" s="125">
        <f t="shared" si="230"/>
        <v>2.4599999999999986</v>
      </c>
      <c r="M95" s="125">
        <f t="shared" si="230"/>
        <v>1.8375000000000015</v>
      </c>
      <c r="N95" s="125">
        <f t="shared" si="230"/>
        <v>0</v>
      </c>
      <c r="O95" s="125">
        <f t="shared" si="230"/>
        <v>0</v>
      </c>
      <c r="Q95" s="116">
        <v>685.75</v>
      </c>
      <c r="R95" s="116">
        <v>594.45000000000016</v>
      </c>
      <c r="S95" s="116">
        <f t="shared" si="184"/>
        <v>24.98</v>
      </c>
      <c r="T95" s="116">
        <f t="shared" si="185"/>
        <v>24.24</v>
      </c>
      <c r="U95" s="167">
        <f t="shared" si="186"/>
        <v>800.3175</v>
      </c>
      <c r="V95" s="167">
        <f t="shared" si="187"/>
        <v>813.02499999999998</v>
      </c>
      <c r="W95" s="116">
        <f t="shared" si="188"/>
        <v>74.766369999999995</v>
      </c>
      <c r="X95" s="116">
        <f t="shared" si="189"/>
        <v>75.124979999999994</v>
      </c>
      <c r="Y95" s="167">
        <f t="shared" si="190"/>
        <v>25.557499999999997</v>
      </c>
      <c r="Z95" s="167">
        <f t="shared" si="191"/>
        <v>24.9605</v>
      </c>
      <c r="AA95" s="117"/>
      <c r="AB95" s="117"/>
      <c r="AC95" s="116">
        <f t="shared" si="192"/>
        <v>27.859999999999996</v>
      </c>
      <c r="AD95" s="116">
        <f t="shared" si="193"/>
        <v>27.237500000000001</v>
      </c>
      <c r="AE95" s="117"/>
      <c r="AF95" s="117"/>
      <c r="CD95" s="111">
        <v>2067</v>
      </c>
      <c r="CE95" s="104">
        <f t="shared" si="218"/>
        <v>24.98</v>
      </c>
      <c r="CF95" s="104">
        <f t="shared" si="219"/>
        <v>74.766369999999995</v>
      </c>
      <c r="CG95" s="111">
        <f t="shared" si="220"/>
        <v>685.75</v>
      </c>
      <c r="CH95" s="104">
        <f t="shared" si="221"/>
        <v>24.24</v>
      </c>
      <c r="CI95" s="104">
        <f t="shared" si="226"/>
        <v>75.124979999999994</v>
      </c>
      <c r="CJ95" s="111">
        <f t="shared" si="222"/>
        <v>594.45000000000016</v>
      </c>
    </row>
    <row r="96" spans="1:100" x14ac:dyDescent="0.25">
      <c r="A96" s="115">
        <v>2068</v>
      </c>
      <c r="B96" s="125">
        <f t="shared" si="230"/>
        <v>2.8200000000000007</v>
      </c>
      <c r="C96" s="125">
        <f t="shared" si="230"/>
        <v>2.06</v>
      </c>
      <c r="D96" s="125">
        <f t="shared" ref="D96:E96" si="234">(D$9-D$8)/COUNT($A$78:$A$97)+D95</f>
        <v>-5.93</v>
      </c>
      <c r="E96" s="125">
        <f t="shared" si="234"/>
        <v>-4.3999999999999968</v>
      </c>
      <c r="F96" s="125">
        <f t="shared" si="230"/>
        <v>-2.04</v>
      </c>
      <c r="G96" s="125">
        <f t="shared" si="230"/>
        <v>-1.5600000000000003</v>
      </c>
      <c r="H96" s="125">
        <f t="shared" ref="H96:I96" si="235">(H$9-H$8)/COUNT($A$78:$A$97)+H95</f>
        <v>2.4049999999999998</v>
      </c>
      <c r="I96" s="125">
        <f t="shared" si="235"/>
        <v>1.7869999999999995</v>
      </c>
      <c r="J96" s="125">
        <f t="shared" ref="J96:K96" si="236">(J$9-J$8)/COUNT($A$78:$A$97)+J95</f>
        <v>0</v>
      </c>
      <c r="K96" s="125">
        <f t="shared" si="236"/>
        <v>0</v>
      </c>
      <c r="L96" s="125">
        <f t="shared" si="230"/>
        <v>2.5099999999999985</v>
      </c>
      <c r="M96" s="125">
        <f t="shared" si="230"/>
        <v>1.8650000000000015</v>
      </c>
      <c r="N96" s="125">
        <f t="shared" si="230"/>
        <v>0</v>
      </c>
      <c r="O96" s="125">
        <f t="shared" si="230"/>
        <v>0</v>
      </c>
      <c r="Q96" s="116">
        <v>693.5</v>
      </c>
      <c r="R96" s="116">
        <v>598.30000000000018</v>
      </c>
      <c r="S96" s="116">
        <f t="shared" si="184"/>
        <v>25.02</v>
      </c>
      <c r="T96" s="116">
        <f t="shared" si="185"/>
        <v>24.259999999999998</v>
      </c>
      <c r="U96" s="167">
        <f t="shared" si="186"/>
        <v>799.59500000000003</v>
      </c>
      <c r="V96" s="167">
        <f t="shared" si="187"/>
        <v>812.6</v>
      </c>
      <c r="W96" s="116">
        <f t="shared" si="188"/>
        <v>74.743479999999991</v>
      </c>
      <c r="X96" s="116">
        <f t="shared" si="189"/>
        <v>75.109719999999996</v>
      </c>
      <c r="Y96" s="167">
        <f t="shared" si="190"/>
        <v>25.605</v>
      </c>
      <c r="Z96" s="167">
        <f t="shared" si="191"/>
        <v>24.986999999999998</v>
      </c>
      <c r="AA96" s="117"/>
      <c r="AB96" s="117"/>
      <c r="AC96" s="116">
        <f t="shared" si="192"/>
        <v>27.909999999999997</v>
      </c>
      <c r="AD96" s="116">
        <f t="shared" si="193"/>
        <v>27.265000000000001</v>
      </c>
      <c r="AE96" s="117"/>
      <c r="AF96" s="117"/>
      <c r="CD96" s="111">
        <v>2068</v>
      </c>
      <c r="CE96" s="104">
        <f t="shared" si="218"/>
        <v>25.02</v>
      </c>
      <c r="CF96" s="104">
        <f t="shared" si="219"/>
        <v>74.743479999999991</v>
      </c>
      <c r="CG96" s="111">
        <f t="shared" si="220"/>
        <v>693.5</v>
      </c>
      <c r="CH96" s="104">
        <f t="shared" si="221"/>
        <v>24.259999999999998</v>
      </c>
      <c r="CI96" s="104">
        <f t="shared" si="226"/>
        <v>75.109719999999996</v>
      </c>
      <c r="CJ96" s="111">
        <f t="shared" si="222"/>
        <v>598.30000000000018</v>
      </c>
    </row>
    <row r="97" spans="1:100" x14ac:dyDescent="0.25">
      <c r="A97" s="115">
        <v>2069</v>
      </c>
      <c r="B97" s="125">
        <f t="shared" si="230"/>
        <v>2.8600000000000008</v>
      </c>
      <c r="C97" s="125">
        <f t="shared" si="230"/>
        <v>2.08</v>
      </c>
      <c r="D97" s="125">
        <f t="shared" ref="D97:E97" si="237">(D$9-D$8)/COUNT($A$78:$A$97)+D96</f>
        <v>-6.0149999999999997</v>
      </c>
      <c r="E97" s="125">
        <f t="shared" si="237"/>
        <v>-4.4499999999999966</v>
      </c>
      <c r="F97" s="125">
        <f t="shared" si="230"/>
        <v>-2.0699999999999998</v>
      </c>
      <c r="G97" s="125">
        <f t="shared" si="230"/>
        <v>-1.5800000000000003</v>
      </c>
      <c r="H97" s="125">
        <f t="shared" ref="H97:I97" si="238">(H$9-H$8)/COUNT($A$78:$A$97)+H96</f>
        <v>2.4524999999999997</v>
      </c>
      <c r="I97" s="125">
        <f t="shared" si="238"/>
        <v>1.8134999999999994</v>
      </c>
      <c r="J97" s="125">
        <f t="shared" ref="J97:K97" si="239">(J$9-J$8)/COUNT($A$78:$A$97)+J96</f>
        <v>0</v>
      </c>
      <c r="K97" s="125">
        <f t="shared" si="239"/>
        <v>0</v>
      </c>
      <c r="L97" s="125">
        <f t="shared" si="230"/>
        <v>2.5599999999999983</v>
      </c>
      <c r="M97" s="125">
        <f t="shared" si="230"/>
        <v>1.8925000000000016</v>
      </c>
      <c r="N97" s="125">
        <f t="shared" si="230"/>
        <v>0</v>
      </c>
      <c r="O97" s="125">
        <f t="shared" si="230"/>
        <v>0</v>
      </c>
      <c r="Q97" s="116">
        <v>701.25</v>
      </c>
      <c r="R97" s="116">
        <v>602.1500000000002</v>
      </c>
      <c r="S97" s="116">
        <f t="shared" si="184"/>
        <v>25.06</v>
      </c>
      <c r="T97" s="116">
        <f t="shared" si="185"/>
        <v>24.28</v>
      </c>
      <c r="U97" s="167">
        <f t="shared" si="186"/>
        <v>798.87249999999995</v>
      </c>
      <c r="V97" s="167">
        <f t="shared" si="187"/>
        <v>812.17500000000007</v>
      </c>
      <c r="W97" s="116">
        <f t="shared" si="188"/>
        <v>74.720590000000001</v>
      </c>
      <c r="X97" s="116">
        <f t="shared" si="189"/>
        <v>75.094459999999998</v>
      </c>
      <c r="Y97" s="167">
        <f t="shared" si="190"/>
        <v>25.6525</v>
      </c>
      <c r="Z97" s="167">
        <f t="shared" si="191"/>
        <v>25.013500000000001</v>
      </c>
      <c r="AA97" s="117"/>
      <c r="AB97" s="117"/>
      <c r="AC97" s="116">
        <f t="shared" si="192"/>
        <v>27.959999999999997</v>
      </c>
      <c r="AD97" s="116">
        <f t="shared" si="193"/>
        <v>27.2925</v>
      </c>
      <c r="AE97" s="117"/>
      <c r="AF97" s="117"/>
      <c r="CD97" s="111">
        <v>2069</v>
      </c>
      <c r="CE97" s="104">
        <f t="shared" si="218"/>
        <v>25.06</v>
      </c>
      <c r="CF97" s="104">
        <f t="shared" si="219"/>
        <v>74.720590000000001</v>
      </c>
      <c r="CG97" s="111">
        <f t="shared" si="220"/>
        <v>701.25</v>
      </c>
      <c r="CH97" s="104">
        <f t="shared" si="221"/>
        <v>24.28</v>
      </c>
      <c r="CI97" s="104">
        <f t="shared" si="226"/>
        <v>75.094459999999998</v>
      </c>
      <c r="CJ97" s="111">
        <f t="shared" si="222"/>
        <v>602.1500000000002</v>
      </c>
    </row>
    <row r="98" spans="1:100" x14ac:dyDescent="0.25">
      <c r="A98" s="115">
        <v>2070</v>
      </c>
      <c r="B98" s="125">
        <f t="shared" ref="B98:O98" si="240">B$9</f>
        <v>2.9</v>
      </c>
      <c r="C98" s="125">
        <f t="shared" si="240"/>
        <v>2.1</v>
      </c>
      <c r="D98" s="125">
        <f t="shared" si="240"/>
        <v>-6.1</v>
      </c>
      <c r="E98" s="125">
        <f t="shared" si="240"/>
        <v>-4.5</v>
      </c>
      <c r="F98" s="125">
        <f t="shared" si="240"/>
        <v>-2.1</v>
      </c>
      <c r="G98" s="125">
        <f t="shared" si="240"/>
        <v>-1.6</v>
      </c>
      <c r="H98" s="125">
        <f t="shared" si="240"/>
        <v>2.5</v>
      </c>
      <c r="I98" s="125">
        <f t="shared" si="240"/>
        <v>1.84</v>
      </c>
      <c r="J98" s="125">
        <f t="shared" si="240"/>
        <v>0</v>
      </c>
      <c r="K98" s="125">
        <f t="shared" si="240"/>
        <v>0</v>
      </c>
      <c r="L98" s="125">
        <f t="shared" si="240"/>
        <v>2.61</v>
      </c>
      <c r="M98" s="125">
        <f t="shared" si="240"/>
        <v>1.92</v>
      </c>
      <c r="N98" s="125">
        <f t="shared" si="240"/>
        <v>0</v>
      </c>
      <c r="O98" s="125">
        <f t="shared" si="240"/>
        <v>0</v>
      </c>
      <c r="Q98" s="116">
        <v>709</v>
      </c>
      <c r="R98" s="116">
        <v>606</v>
      </c>
      <c r="S98" s="116">
        <f t="shared" si="184"/>
        <v>25.099999999999998</v>
      </c>
      <c r="T98" s="116">
        <f t="shared" si="185"/>
        <v>24.3</v>
      </c>
      <c r="U98" s="167">
        <f t="shared" si="186"/>
        <v>798.15</v>
      </c>
      <c r="V98" s="167">
        <f t="shared" si="187"/>
        <v>811.75</v>
      </c>
      <c r="W98" s="116">
        <f t="shared" si="188"/>
        <v>74.697699999999998</v>
      </c>
      <c r="X98" s="116">
        <f t="shared" si="189"/>
        <v>75.0792</v>
      </c>
      <c r="Y98" s="167">
        <f t="shared" si="190"/>
        <v>25.7</v>
      </c>
      <c r="Z98" s="167">
        <f t="shared" si="191"/>
        <v>25.04</v>
      </c>
      <c r="AA98" s="117"/>
      <c r="AB98" s="117"/>
      <c r="AC98" s="116">
        <f t="shared" si="192"/>
        <v>28.009999999999998</v>
      </c>
      <c r="AD98" s="116">
        <f t="shared" si="193"/>
        <v>27.32</v>
      </c>
      <c r="AE98" s="117"/>
      <c r="AF98" s="117"/>
      <c r="CD98" s="111">
        <v>2070</v>
      </c>
      <c r="CE98" s="104">
        <f t="shared" si="218"/>
        <v>25.099999999999998</v>
      </c>
      <c r="CF98" s="104">
        <f t="shared" si="219"/>
        <v>74.697699999999998</v>
      </c>
      <c r="CG98" s="111">
        <f t="shared" si="220"/>
        <v>709</v>
      </c>
      <c r="CH98" s="104">
        <f t="shared" si="221"/>
        <v>24.3</v>
      </c>
      <c r="CI98" s="104">
        <f t="shared" si="226"/>
        <v>75.0792</v>
      </c>
      <c r="CJ98" s="111">
        <f t="shared" si="222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36"/>
      <c r="O99" s="136"/>
      <c r="P99" s="136"/>
      <c r="Q99" s="115"/>
      <c r="R99" s="115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111"/>
      <c r="AI99" s="111"/>
      <c r="AJ99" s="111"/>
      <c r="AK99" s="111"/>
      <c r="AL99" s="111"/>
      <c r="AM99" s="111"/>
      <c r="AN99" s="111"/>
      <c r="AO99" s="111"/>
      <c r="AP99" s="233"/>
      <c r="AQ99" s="233"/>
      <c r="AR99" s="233"/>
      <c r="AS99" s="233"/>
      <c r="AT99" s="233"/>
      <c r="AU99" s="233"/>
      <c r="AV99" s="233"/>
      <c r="AW99" s="233"/>
      <c r="AX99" s="111"/>
      <c r="AY99" s="111"/>
      <c r="AZ99" s="111"/>
      <c r="BA99" s="111"/>
      <c r="BB99" s="111"/>
      <c r="BC99" s="111"/>
      <c r="BD99" s="111"/>
      <c r="BE99" s="111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111"/>
      <c r="BW99" s="111"/>
      <c r="BX99" s="111"/>
      <c r="BY99" s="111"/>
      <c r="BZ99" s="111"/>
      <c r="CA99" s="111"/>
      <c r="CB99" s="111"/>
      <c r="CC99" s="111"/>
      <c r="CD99" s="111"/>
      <c r="CE99" s="111"/>
      <c r="CF99" s="111"/>
      <c r="CG99" s="111"/>
      <c r="CH99" s="111"/>
      <c r="CI99" s="111"/>
      <c r="CJ99" s="111"/>
      <c r="CK99" s="233"/>
      <c r="CL99" s="233"/>
      <c r="CM99" s="233"/>
      <c r="CN99" s="233"/>
      <c r="CO99" s="233"/>
      <c r="CP99" s="233"/>
      <c r="CQ99" s="233"/>
      <c r="CR99" s="233"/>
      <c r="CS99" s="111"/>
      <c r="CT99" s="111"/>
      <c r="CU99" s="111"/>
      <c r="CV99" s="111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36"/>
      <c r="O100" s="136"/>
      <c r="P100" s="136"/>
      <c r="Q100" s="115"/>
      <c r="R100" s="115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111"/>
      <c r="AI100" s="111"/>
      <c r="AJ100" s="111"/>
      <c r="AK100" s="111"/>
      <c r="AL100" s="111"/>
      <c r="AM100" s="111"/>
      <c r="AN100" s="111"/>
      <c r="AO100" s="111"/>
      <c r="AP100" s="233"/>
      <c r="AQ100" s="233"/>
      <c r="AR100" s="233"/>
      <c r="AS100" s="233"/>
      <c r="AT100" s="233"/>
      <c r="AU100" s="233"/>
      <c r="AV100" s="233"/>
      <c r="AW100" s="233"/>
      <c r="AX100" s="111"/>
      <c r="AY100" s="111"/>
      <c r="AZ100" s="111"/>
      <c r="BA100" s="111"/>
      <c r="BB100" s="111"/>
      <c r="BC100" s="111"/>
      <c r="BD100" s="111"/>
      <c r="BE100" s="111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111"/>
      <c r="BW100" s="111"/>
      <c r="BX100" s="111"/>
      <c r="BY100" s="111"/>
      <c r="BZ100" s="111"/>
      <c r="CA100" s="111"/>
      <c r="CB100" s="111"/>
      <c r="CC100" s="111"/>
      <c r="CD100" s="111"/>
      <c r="CE100" s="111"/>
      <c r="CF100" s="111"/>
      <c r="CG100" s="111"/>
      <c r="CH100" s="111"/>
      <c r="CI100" s="111"/>
      <c r="CJ100" s="111"/>
      <c r="CK100" s="233"/>
      <c r="CL100" s="233"/>
      <c r="CM100" s="233"/>
      <c r="CN100" s="233"/>
      <c r="CO100" s="233"/>
      <c r="CP100" s="233"/>
      <c r="CQ100" s="233"/>
      <c r="CR100" s="233"/>
      <c r="CS100" s="111"/>
      <c r="CT100" s="111"/>
      <c r="CU100" s="111"/>
      <c r="CV100" s="111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36"/>
      <c r="O101" s="136"/>
      <c r="P101" s="136"/>
      <c r="Q101" s="115"/>
      <c r="R101" s="115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111"/>
      <c r="AI101" s="111"/>
      <c r="AJ101" s="111"/>
      <c r="AK101" s="111"/>
      <c r="AL101" s="111"/>
      <c r="AM101" s="111"/>
      <c r="AN101" s="111"/>
      <c r="AO101" s="111"/>
      <c r="AP101" s="233"/>
      <c r="AQ101" s="233"/>
      <c r="AR101" s="233"/>
      <c r="AS101" s="233"/>
      <c r="AT101" s="233"/>
      <c r="AU101" s="233"/>
      <c r="AV101" s="233"/>
      <c r="AW101" s="233"/>
      <c r="AX101" s="111"/>
      <c r="AY101" s="111"/>
      <c r="AZ101" s="111"/>
      <c r="BA101" s="111"/>
      <c r="BB101" s="111"/>
      <c r="BC101" s="111"/>
      <c r="BD101" s="111"/>
      <c r="BE101" s="111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111"/>
      <c r="BW101" s="111"/>
      <c r="BX101" s="111"/>
      <c r="BY101" s="111"/>
      <c r="BZ101" s="111"/>
      <c r="CA101" s="111"/>
      <c r="CB101" s="111"/>
      <c r="CC101" s="111"/>
      <c r="CD101" s="111"/>
      <c r="CE101" s="111"/>
      <c r="CF101" s="111"/>
      <c r="CG101" s="111"/>
      <c r="CH101" s="111"/>
      <c r="CI101" s="111"/>
      <c r="CJ101" s="111"/>
      <c r="CK101" s="233"/>
      <c r="CL101" s="233"/>
      <c r="CM101" s="233"/>
      <c r="CN101" s="233"/>
      <c r="CO101" s="233"/>
      <c r="CP101" s="233"/>
      <c r="CQ101" s="233"/>
      <c r="CR101" s="233"/>
      <c r="CS101" s="111"/>
      <c r="CT101" s="111"/>
      <c r="CU101" s="111"/>
      <c r="CV101" s="111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36"/>
      <c r="O102" s="136"/>
      <c r="P102" s="136"/>
      <c r="Q102" s="115"/>
      <c r="R102" s="115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111"/>
      <c r="AI102" s="111"/>
      <c r="AJ102" s="111"/>
      <c r="AK102" s="111"/>
      <c r="AL102" s="111"/>
      <c r="AM102" s="111"/>
      <c r="AN102" s="111"/>
      <c r="AO102" s="111"/>
      <c r="AP102" s="233"/>
      <c r="AQ102" s="233"/>
      <c r="AR102" s="233"/>
      <c r="AS102" s="233"/>
      <c r="AT102" s="233"/>
      <c r="AU102" s="233"/>
      <c r="AV102" s="233"/>
      <c r="AW102" s="233"/>
      <c r="AX102" s="111"/>
      <c r="AY102" s="111"/>
      <c r="AZ102" s="111"/>
      <c r="BA102" s="111"/>
      <c r="BB102" s="111"/>
      <c r="BC102" s="111"/>
      <c r="BD102" s="111"/>
      <c r="BE102" s="111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111"/>
      <c r="BW102" s="111"/>
      <c r="BX102" s="111"/>
      <c r="BY102" s="111"/>
      <c r="BZ102" s="111"/>
      <c r="CA102" s="111"/>
      <c r="CB102" s="111"/>
      <c r="CC102" s="111"/>
      <c r="CD102" s="111"/>
      <c r="CE102" s="111"/>
      <c r="CF102" s="111"/>
      <c r="CG102" s="111"/>
      <c r="CH102" s="111"/>
      <c r="CI102" s="111"/>
      <c r="CJ102" s="111"/>
      <c r="CK102" s="233"/>
      <c r="CL102" s="233"/>
      <c r="CM102" s="233"/>
      <c r="CN102" s="233"/>
      <c r="CO102" s="233"/>
      <c r="CP102" s="233"/>
      <c r="CQ102" s="233"/>
      <c r="CR102" s="233"/>
      <c r="CS102" s="111"/>
      <c r="CT102" s="111"/>
      <c r="CU102" s="111"/>
      <c r="CV102" s="111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36"/>
      <c r="O103" s="136"/>
      <c r="P103" s="136"/>
      <c r="Q103" s="115"/>
      <c r="R103" s="115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111"/>
      <c r="AI103" s="111"/>
      <c r="AJ103" s="111"/>
      <c r="AK103" s="111"/>
      <c r="AL103" s="111"/>
      <c r="AM103" s="111"/>
      <c r="AN103" s="111"/>
      <c r="AO103" s="111"/>
      <c r="AP103" s="233"/>
      <c r="AQ103" s="233"/>
      <c r="AR103" s="233"/>
      <c r="AS103" s="233"/>
      <c r="AT103" s="233"/>
      <c r="AU103" s="233"/>
      <c r="AV103" s="233"/>
      <c r="AW103" s="233"/>
      <c r="AX103" s="111"/>
      <c r="AY103" s="111"/>
      <c r="AZ103" s="111"/>
      <c r="BA103" s="111"/>
      <c r="BB103" s="111"/>
      <c r="BC103" s="111"/>
      <c r="BD103" s="111"/>
      <c r="BE103" s="111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111"/>
      <c r="BW103" s="111"/>
      <c r="BX103" s="111"/>
      <c r="BY103" s="111"/>
      <c r="BZ103" s="111"/>
      <c r="CA103" s="111"/>
      <c r="CB103" s="111"/>
      <c r="CC103" s="111"/>
      <c r="CD103" s="111"/>
      <c r="CE103" s="111"/>
      <c r="CF103" s="111"/>
      <c r="CG103" s="111"/>
      <c r="CH103" s="111"/>
      <c r="CI103" s="111"/>
      <c r="CJ103" s="111"/>
      <c r="CK103" s="233"/>
      <c r="CL103" s="233"/>
      <c r="CM103" s="233"/>
      <c r="CN103" s="233"/>
      <c r="CO103" s="233"/>
      <c r="CP103" s="233"/>
      <c r="CQ103" s="233"/>
      <c r="CR103" s="233"/>
      <c r="CS103" s="111"/>
      <c r="CT103" s="111"/>
      <c r="CU103" s="111"/>
      <c r="CV103" s="111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36"/>
      <c r="O104" s="136"/>
      <c r="P104" s="136"/>
      <c r="Q104" s="115"/>
      <c r="R104" s="115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111"/>
      <c r="AI104" s="111"/>
      <c r="AJ104" s="111"/>
      <c r="AK104" s="111"/>
      <c r="AL104" s="111"/>
      <c r="AM104" s="111"/>
      <c r="AN104" s="111"/>
      <c r="AO104" s="111"/>
      <c r="AP104" s="233"/>
      <c r="AQ104" s="233"/>
      <c r="AR104" s="233"/>
      <c r="AS104" s="233"/>
      <c r="AT104" s="233"/>
      <c r="AU104" s="233"/>
      <c r="AV104" s="233"/>
      <c r="AW104" s="233"/>
      <c r="AX104" s="111"/>
      <c r="AY104" s="111"/>
      <c r="AZ104" s="111"/>
      <c r="BA104" s="111"/>
      <c r="BB104" s="111"/>
      <c r="BC104" s="111"/>
      <c r="BD104" s="111"/>
      <c r="BE104" s="111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111"/>
      <c r="BW104" s="111"/>
      <c r="BX104" s="111"/>
      <c r="BY104" s="111"/>
      <c r="BZ104" s="111"/>
      <c r="CA104" s="111"/>
      <c r="CB104" s="111"/>
      <c r="CC104" s="111"/>
      <c r="CD104" s="111"/>
      <c r="CE104" s="111"/>
      <c r="CF104" s="111"/>
      <c r="CG104" s="111"/>
      <c r="CH104" s="111"/>
      <c r="CI104" s="111"/>
      <c r="CJ104" s="111"/>
      <c r="CK104" s="233"/>
      <c r="CL104" s="233"/>
      <c r="CM104" s="233"/>
      <c r="CN104" s="233"/>
      <c r="CO104" s="233"/>
      <c r="CP104" s="233"/>
      <c r="CQ104" s="233"/>
      <c r="CR104" s="233"/>
      <c r="CS104" s="111"/>
      <c r="CT104" s="111"/>
      <c r="CU104" s="111"/>
      <c r="CV104" s="111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36"/>
      <c r="O105" s="136"/>
      <c r="P105" s="136"/>
      <c r="Q105" s="115"/>
      <c r="R105" s="115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111"/>
      <c r="AI105" s="111"/>
      <c r="AJ105" s="111"/>
      <c r="AK105" s="111"/>
      <c r="AL105" s="111"/>
      <c r="AM105" s="111"/>
      <c r="AN105" s="111"/>
      <c r="AO105" s="111"/>
      <c r="AP105" s="233"/>
      <c r="AQ105" s="233"/>
      <c r="AR105" s="233"/>
      <c r="AS105" s="233"/>
      <c r="AT105" s="233"/>
      <c r="AU105" s="233"/>
      <c r="AV105" s="233"/>
      <c r="AW105" s="233"/>
      <c r="AX105" s="111"/>
      <c r="AY105" s="111"/>
      <c r="AZ105" s="111"/>
      <c r="BA105" s="111"/>
      <c r="BB105" s="111"/>
      <c r="BC105" s="111"/>
      <c r="BD105" s="111"/>
      <c r="BE105" s="111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111"/>
      <c r="BW105" s="111"/>
      <c r="BX105" s="111"/>
      <c r="BY105" s="111"/>
      <c r="BZ105" s="111"/>
      <c r="CA105" s="111"/>
      <c r="CB105" s="111"/>
      <c r="CC105" s="111"/>
      <c r="CD105" s="111"/>
      <c r="CE105" s="111"/>
      <c r="CF105" s="111"/>
      <c r="CG105" s="111"/>
      <c r="CH105" s="111"/>
      <c r="CI105" s="111"/>
      <c r="CJ105" s="111"/>
      <c r="CK105" s="233"/>
      <c r="CL105" s="233"/>
      <c r="CM105" s="233"/>
      <c r="CN105" s="233"/>
      <c r="CO105" s="233"/>
      <c r="CP105" s="233"/>
      <c r="CQ105" s="233"/>
      <c r="CR105" s="233"/>
      <c r="CS105" s="111"/>
      <c r="CT105" s="111"/>
      <c r="CU105" s="111"/>
      <c r="CV105" s="111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36"/>
      <c r="O106" s="136"/>
      <c r="P106" s="136"/>
      <c r="Q106" s="115"/>
      <c r="R106" s="115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111"/>
      <c r="AI106" s="111"/>
      <c r="AJ106" s="111"/>
      <c r="AK106" s="111"/>
      <c r="AL106" s="111"/>
      <c r="AM106" s="111"/>
      <c r="AN106" s="111"/>
      <c r="AO106" s="111"/>
      <c r="AP106" s="233"/>
      <c r="AQ106" s="233"/>
      <c r="AR106" s="233"/>
      <c r="AS106" s="233"/>
      <c r="AT106" s="233"/>
      <c r="AU106" s="233"/>
      <c r="AV106" s="233"/>
      <c r="AW106" s="233"/>
      <c r="AX106" s="111"/>
      <c r="AY106" s="111"/>
      <c r="AZ106" s="111"/>
      <c r="BA106" s="111"/>
      <c r="BB106" s="111"/>
      <c r="BC106" s="111"/>
      <c r="BD106" s="111"/>
      <c r="BE106" s="111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111"/>
      <c r="BW106" s="111"/>
      <c r="BX106" s="111"/>
      <c r="BY106" s="111"/>
      <c r="BZ106" s="111"/>
      <c r="CA106" s="111"/>
      <c r="CB106" s="111"/>
      <c r="CC106" s="111"/>
      <c r="CD106" s="111"/>
      <c r="CE106" s="111"/>
      <c r="CF106" s="111"/>
      <c r="CG106" s="111"/>
      <c r="CH106" s="111"/>
      <c r="CI106" s="111"/>
      <c r="CJ106" s="111"/>
      <c r="CK106" s="233"/>
      <c r="CL106" s="233"/>
      <c r="CM106" s="233"/>
      <c r="CN106" s="233"/>
      <c r="CO106" s="233"/>
      <c r="CP106" s="233"/>
      <c r="CQ106" s="233"/>
      <c r="CR106" s="233"/>
      <c r="CS106" s="111"/>
      <c r="CT106" s="111"/>
      <c r="CU106" s="111"/>
      <c r="CV106" s="111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36"/>
      <c r="O107" s="136"/>
      <c r="P107" s="136"/>
      <c r="Q107" s="115"/>
      <c r="R107" s="115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111"/>
      <c r="AI107" s="111"/>
      <c r="AJ107" s="111"/>
      <c r="AK107" s="111"/>
      <c r="AL107" s="111"/>
      <c r="AM107" s="111"/>
      <c r="AN107" s="111"/>
      <c r="AO107" s="111"/>
      <c r="AP107" s="233"/>
      <c r="AQ107" s="233"/>
      <c r="AR107" s="233"/>
      <c r="AS107" s="233"/>
      <c r="AT107" s="233"/>
      <c r="AU107" s="233"/>
      <c r="AV107" s="233"/>
      <c r="AW107" s="233"/>
      <c r="AX107" s="111"/>
      <c r="AY107" s="111"/>
      <c r="AZ107" s="111"/>
      <c r="BA107" s="111"/>
      <c r="BB107" s="111"/>
      <c r="BC107" s="111"/>
      <c r="BD107" s="111"/>
      <c r="BE107" s="111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111"/>
      <c r="BW107" s="111"/>
      <c r="BX107" s="111"/>
      <c r="BY107" s="111"/>
      <c r="BZ107" s="111"/>
      <c r="CA107" s="111"/>
      <c r="CB107" s="111"/>
      <c r="CC107" s="111"/>
      <c r="CD107" s="111"/>
      <c r="CE107" s="111"/>
      <c r="CF107" s="111"/>
      <c r="CG107" s="111"/>
      <c r="CH107" s="111"/>
      <c r="CI107" s="111"/>
      <c r="CJ107" s="111"/>
      <c r="CK107" s="233"/>
      <c r="CL107" s="233"/>
      <c r="CM107" s="233"/>
      <c r="CN107" s="233"/>
      <c r="CO107" s="233"/>
      <c r="CP107" s="233"/>
      <c r="CQ107" s="233"/>
      <c r="CR107" s="233"/>
      <c r="CS107" s="111"/>
      <c r="CT107" s="111"/>
      <c r="CU107" s="111"/>
      <c r="CV107" s="111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36"/>
      <c r="O108" s="136"/>
      <c r="P108" s="136"/>
      <c r="Q108" s="115"/>
      <c r="R108" s="115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111"/>
      <c r="AI108" s="111"/>
      <c r="AJ108" s="111"/>
      <c r="AK108" s="111"/>
      <c r="AL108" s="111"/>
      <c r="AM108" s="111"/>
      <c r="AN108" s="111"/>
      <c r="AO108" s="111"/>
      <c r="AP108" s="233"/>
      <c r="AQ108" s="233"/>
      <c r="AR108" s="233"/>
      <c r="AS108" s="233"/>
      <c r="AT108" s="233"/>
      <c r="AU108" s="233"/>
      <c r="AV108" s="233"/>
      <c r="AW108" s="233"/>
      <c r="AX108" s="111"/>
      <c r="AY108" s="111"/>
      <c r="AZ108" s="111"/>
      <c r="BA108" s="111"/>
      <c r="BB108" s="111"/>
      <c r="BC108" s="111"/>
      <c r="BD108" s="111"/>
      <c r="BE108" s="111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111"/>
      <c r="BW108" s="111"/>
      <c r="BX108" s="111"/>
      <c r="BY108" s="111"/>
      <c r="BZ108" s="111"/>
      <c r="CA108" s="111"/>
      <c r="CB108" s="111"/>
      <c r="CC108" s="111"/>
      <c r="CD108" s="111"/>
      <c r="CE108" s="111"/>
      <c r="CF108" s="111"/>
      <c r="CG108" s="111"/>
      <c r="CH108" s="111"/>
      <c r="CI108" s="111"/>
      <c r="CJ108" s="111"/>
      <c r="CK108" s="233"/>
      <c r="CL108" s="233"/>
      <c r="CM108" s="233"/>
      <c r="CN108" s="233"/>
      <c r="CO108" s="233"/>
      <c r="CP108" s="233"/>
      <c r="CQ108" s="233"/>
      <c r="CR108" s="233"/>
      <c r="CS108" s="111"/>
      <c r="CT108" s="111"/>
      <c r="CU108" s="111"/>
      <c r="CV108" s="111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36"/>
      <c r="O109" s="136"/>
      <c r="P109" s="136"/>
      <c r="Q109" s="115"/>
      <c r="R109" s="115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111"/>
      <c r="CT109" s="111"/>
      <c r="CU109" s="111"/>
      <c r="CV109" s="111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36"/>
      <c r="O110" s="136"/>
      <c r="P110" s="136"/>
      <c r="Q110" s="115"/>
      <c r="R110" s="115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111"/>
      <c r="CT110" s="111"/>
      <c r="CU110" s="111"/>
      <c r="CV110" s="111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36"/>
      <c r="O111" s="136"/>
      <c r="P111" s="136"/>
      <c r="Q111" s="115"/>
      <c r="R111" s="115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111"/>
      <c r="CT111" s="111"/>
      <c r="CU111" s="111"/>
      <c r="CV111" s="111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36"/>
      <c r="O112" s="136"/>
      <c r="P112" s="136"/>
      <c r="Q112" s="115"/>
      <c r="R112" s="115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111"/>
      <c r="CT112" s="111"/>
      <c r="CU112" s="111"/>
      <c r="CV112" s="111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36"/>
      <c r="O113" s="136"/>
      <c r="P113" s="136"/>
      <c r="Q113" s="115"/>
      <c r="R113" s="115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111"/>
      <c r="CT113" s="111"/>
      <c r="CU113" s="111"/>
      <c r="CV113" s="111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36"/>
      <c r="O114" s="136"/>
      <c r="P114" s="136"/>
      <c r="Q114" s="115"/>
      <c r="R114" s="115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111"/>
      <c r="CT114" s="111"/>
      <c r="CU114" s="111"/>
      <c r="CV114" s="111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36"/>
      <c r="O115" s="136"/>
      <c r="P115" s="136"/>
      <c r="Q115" s="115"/>
      <c r="R115" s="115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111"/>
      <c r="CT115" s="111"/>
      <c r="CU115" s="111"/>
      <c r="CV115" s="111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36"/>
      <c r="O116" s="136"/>
      <c r="P116" s="136"/>
      <c r="Q116" s="115"/>
      <c r="R116" s="115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111"/>
      <c r="CT116" s="111"/>
      <c r="CU116" s="111"/>
      <c r="CV116" s="111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36"/>
      <c r="O117" s="136"/>
      <c r="P117" s="136"/>
      <c r="Q117" s="115"/>
      <c r="R117" s="115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111"/>
      <c r="CT117" s="111"/>
      <c r="CU117" s="111"/>
      <c r="CV117" s="111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36"/>
      <c r="O118" s="136"/>
      <c r="P118" s="136"/>
      <c r="Q118" s="115"/>
      <c r="R118" s="115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111"/>
      <c r="CT118" s="111"/>
      <c r="CU118" s="111"/>
      <c r="CV118" s="111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36"/>
      <c r="O119" s="136"/>
      <c r="P119" s="136"/>
      <c r="Q119" s="115"/>
      <c r="R119" s="115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111"/>
      <c r="CT119" s="111"/>
      <c r="CU119" s="111"/>
      <c r="CV119" s="111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36"/>
      <c r="O120" s="136"/>
      <c r="P120" s="136"/>
      <c r="Q120" s="115"/>
      <c r="R120" s="115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111"/>
      <c r="CT120" s="111"/>
      <c r="CU120" s="111"/>
      <c r="CV120" s="111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36"/>
      <c r="O121" s="136"/>
      <c r="P121" s="136"/>
      <c r="Q121" s="115"/>
      <c r="R121" s="115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111"/>
      <c r="CT121" s="111"/>
      <c r="CU121" s="111"/>
      <c r="CV121" s="111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36"/>
      <c r="O122" s="136"/>
      <c r="P122" s="136"/>
      <c r="Q122" s="115"/>
      <c r="R122" s="115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111"/>
      <c r="CT122" s="111"/>
      <c r="CU122" s="111"/>
      <c r="CV122" s="111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36"/>
      <c r="O123" s="136"/>
      <c r="P123" s="136"/>
      <c r="Q123" s="115"/>
      <c r="R123" s="115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111"/>
      <c r="CT123" s="111"/>
      <c r="CU123" s="111"/>
      <c r="CV123" s="111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36"/>
      <c r="O124" s="136"/>
      <c r="P124" s="136"/>
      <c r="Q124" s="115"/>
      <c r="R124" s="115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111"/>
      <c r="CT124" s="111"/>
      <c r="CU124" s="111"/>
      <c r="CV124" s="111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36"/>
      <c r="O125" s="136"/>
      <c r="P125" s="136"/>
      <c r="Q125" s="115"/>
      <c r="R125" s="115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111"/>
      <c r="CT125" s="111"/>
      <c r="CU125" s="111"/>
      <c r="CV125" s="111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36"/>
      <c r="O126" s="136"/>
      <c r="P126" s="136"/>
      <c r="Q126" s="115"/>
      <c r="R126" s="115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111"/>
      <c r="CT126" s="111"/>
      <c r="CU126" s="111"/>
      <c r="CV126" s="111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36"/>
      <c r="O127" s="136"/>
      <c r="P127" s="136"/>
      <c r="Q127" s="115"/>
      <c r="R127" s="115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111"/>
      <c r="CT127" s="111"/>
      <c r="CU127" s="111"/>
      <c r="CV127" s="111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36"/>
      <c r="O128" s="136"/>
      <c r="P128" s="136"/>
      <c r="Q128" s="115"/>
      <c r="R128" s="115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111"/>
      <c r="CT128" s="111"/>
      <c r="CU128" s="111"/>
      <c r="CV128" s="111"/>
    </row>
  </sheetData>
  <mergeCells count="39">
    <mergeCell ref="B3:C3"/>
    <mergeCell ref="D3:E3"/>
    <mergeCell ref="F3:G3"/>
    <mergeCell ref="H3:I3"/>
    <mergeCell ref="J3:K3"/>
    <mergeCell ref="L3:M3"/>
    <mergeCell ref="N3:O3"/>
    <mergeCell ref="AA16:AB16"/>
    <mergeCell ref="Y16:Z16"/>
    <mergeCell ref="AE15:AF15"/>
    <mergeCell ref="AE16:AF16"/>
    <mergeCell ref="Y15:Z15"/>
    <mergeCell ref="AA15:AB15"/>
    <mergeCell ref="AC15:AD15"/>
    <mergeCell ref="H14:I14"/>
    <mergeCell ref="H15:I15"/>
    <mergeCell ref="N14:O14"/>
    <mergeCell ref="N15:O15"/>
    <mergeCell ref="Q14:X14"/>
    <mergeCell ref="Q15:R15"/>
    <mergeCell ref="S15:T15"/>
    <mergeCell ref="U15:V15"/>
    <mergeCell ref="W15:X15"/>
    <mergeCell ref="AC16:AD16"/>
    <mergeCell ref="L15:M15"/>
    <mergeCell ref="F15:G15"/>
    <mergeCell ref="L14:M14"/>
    <mergeCell ref="F14:G14"/>
    <mergeCell ref="J15:K15"/>
    <mergeCell ref="J14:K14"/>
    <mergeCell ref="Q16:R16"/>
    <mergeCell ref="S16:T16"/>
    <mergeCell ref="U16:V16"/>
    <mergeCell ref="W16:X16"/>
    <mergeCell ref="A14:A17"/>
    <mergeCell ref="D14:E14"/>
    <mergeCell ref="D15:E15"/>
    <mergeCell ref="B15:C15"/>
    <mergeCell ref="B14:C14"/>
  </mergeCells>
  <pageMargins left="0.7" right="0.7" top="0.75" bottom="0.75" header="0.3" footer="0.3"/>
  <pageSetup paperSize="8" scale="2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233"/>
    <col min="2" max="15" width="14.28515625" style="233" customWidth="1"/>
    <col min="16" max="16" width="10.7109375" style="233" customWidth="1"/>
    <col min="17" max="18" width="9.140625" style="233" customWidth="1"/>
    <col min="19" max="73" width="9.140625" style="233"/>
    <col min="74" max="74" width="9.140625" style="233" collapsed="1"/>
    <col min="75" max="81" width="9.140625" style="233"/>
    <col min="82" max="88" width="0" style="233" hidden="1" customWidth="1" outlineLevel="1"/>
    <col min="89" max="89" width="9.140625" style="233" collapsed="1"/>
    <col min="90" max="16384" width="9.140625" style="233"/>
  </cols>
  <sheetData>
    <row r="1" spans="1:34" x14ac:dyDescent="0.25">
      <c r="A1" s="263" t="s">
        <v>330</v>
      </c>
      <c r="B1" s="263" t="s">
        <v>152</v>
      </c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</row>
    <row r="2" spans="1:34" x14ac:dyDescent="0.25">
      <c r="A2" s="262"/>
      <c r="B2" s="262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  <c r="N2" s="262"/>
      <c r="O2" s="262"/>
      <c r="AH2" s="271" t="str">
        <f>Baseline!B1</f>
        <v>Gladstone</v>
      </c>
    </row>
    <row r="3" spans="1:34" ht="18" x14ac:dyDescent="0.35">
      <c r="A3" s="263"/>
      <c r="B3" s="242" t="s">
        <v>342</v>
      </c>
      <c r="C3" s="242"/>
      <c r="D3" s="242" t="s">
        <v>343</v>
      </c>
      <c r="E3" s="242"/>
      <c r="F3" s="242" t="s">
        <v>345</v>
      </c>
      <c r="G3" s="242"/>
      <c r="H3" s="242" t="s">
        <v>344</v>
      </c>
      <c r="I3" s="242"/>
      <c r="J3" s="242" t="s">
        <v>346</v>
      </c>
      <c r="K3" s="242"/>
      <c r="L3" s="242" t="s">
        <v>348</v>
      </c>
      <c r="M3" s="242"/>
      <c r="N3" s="242" t="s">
        <v>347</v>
      </c>
      <c r="O3" s="242"/>
      <c r="Q3" s="128" t="s">
        <v>209</v>
      </c>
      <c r="R3" s="128"/>
      <c r="AH3" s="233" t="str">
        <f>"Hotter &amp; Drier "&amp;(B1)</f>
        <v>Hotter &amp; Drier MRI-CGCM2.3.2</v>
      </c>
    </row>
    <row r="4" spans="1:34" x14ac:dyDescent="0.25">
      <c r="A4" s="263"/>
      <c r="B4" s="267" t="s">
        <v>82</v>
      </c>
      <c r="C4" s="267" t="s">
        <v>75</v>
      </c>
      <c r="D4" s="267" t="s">
        <v>82</v>
      </c>
      <c r="E4" s="267" t="s">
        <v>75</v>
      </c>
      <c r="F4" s="267" t="s">
        <v>82</v>
      </c>
      <c r="G4" s="267" t="s">
        <v>75</v>
      </c>
      <c r="H4" s="267" t="s">
        <v>82</v>
      </c>
      <c r="I4" s="267" t="s">
        <v>75</v>
      </c>
      <c r="J4" s="267" t="s">
        <v>82</v>
      </c>
      <c r="K4" s="267" t="s">
        <v>75</v>
      </c>
      <c r="L4" s="267" t="s">
        <v>82</v>
      </c>
      <c r="M4" s="267" t="s">
        <v>75</v>
      </c>
      <c r="N4" s="267" t="s">
        <v>82</v>
      </c>
      <c r="O4" s="267" t="s">
        <v>75</v>
      </c>
      <c r="Q4" s="236" t="s">
        <v>82</v>
      </c>
      <c r="R4" s="236" t="s">
        <v>75</v>
      </c>
    </row>
    <row r="5" spans="1:34" x14ac:dyDescent="0.25">
      <c r="A5" s="263">
        <v>1990</v>
      </c>
      <c r="B5" s="264">
        <v>0</v>
      </c>
      <c r="C5" s="264">
        <v>0</v>
      </c>
      <c r="D5" s="264">
        <v>0</v>
      </c>
      <c r="E5" s="264">
        <v>0</v>
      </c>
      <c r="F5" s="264">
        <v>0</v>
      </c>
      <c r="G5" s="264">
        <v>0</v>
      </c>
      <c r="H5" s="264">
        <v>0</v>
      </c>
      <c r="I5" s="264">
        <v>0</v>
      </c>
      <c r="J5" s="264"/>
      <c r="K5" s="264"/>
      <c r="L5" s="264">
        <v>0</v>
      </c>
      <c r="M5" s="264">
        <v>0</v>
      </c>
      <c r="N5" s="264"/>
      <c r="O5" s="264"/>
      <c r="Q5" s="172">
        <v>352.5</v>
      </c>
      <c r="R5" s="172">
        <v>352.5</v>
      </c>
    </row>
    <row r="6" spans="1:34" s="112" customFormat="1" x14ac:dyDescent="0.25">
      <c r="A6" s="270">
        <v>2010</v>
      </c>
      <c r="B6" s="268">
        <v>0.19999999999999998</v>
      </c>
      <c r="C6" s="268">
        <v>0.23333333333333331</v>
      </c>
      <c r="D6" s="268">
        <v>-3.3666666666666667</v>
      </c>
      <c r="E6" s="268">
        <v>-3.5333333333333332</v>
      </c>
      <c r="F6" s="268">
        <v>-0.19999999999999998</v>
      </c>
      <c r="G6" s="268">
        <v>-0.19999999999999998</v>
      </c>
      <c r="H6" s="268">
        <v>0.17</v>
      </c>
      <c r="I6" s="268">
        <v>0.17666666666666667</v>
      </c>
      <c r="J6" s="268"/>
      <c r="K6" s="268"/>
      <c r="L6" s="268">
        <v>0.18333333333333335</v>
      </c>
      <c r="M6" s="268">
        <v>0.19333333333333333</v>
      </c>
      <c r="N6" s="268"/>
      <c r="O6" s="268"/>
      <c r="P6" s="233"/>
      <c r="Q6" s="127">
        <v>387.5</v>
      </c>
      <c r="R6" s="127">
        <v>389.5</v>
      </c>
    </row>
    <row r="7" spans="1:34" x14ac:dyDescent="0.25">
      <c r="A7" s="263">
        <v>2030</v>
      </c>
      <c r="B7" s="266">
        <v>0.6</v>
      </c>
      <c r="C7" s="266">
        <v>0.7</v>
      </c>
      <c r="D7" s="265">
        <v>-10.1</v>
      </c>
      <c r="E7" s="265">
        <v>-10.6</v>
      </c>
      <c r="F7" s="266">
        <v>-0.6</v>
      </c>
      <c r="G7" s="266">
        <v>-0.6</v>
      </c>
      <c r="H7" s="266">
        <v>0.51</v>
      </c>
      <c r="I7" s="266">
        <v>0.53</v>
      </c>
      <c r="J7" s="266"/>
      <c r="K7" s="266"/>
      <c r="L7" s="269">
        <v>0.55000000000000004</v>
      </c>
      <c r="M7" s="269">
        <v>0.57999999999999996</v>
      </c>
      <c r="N7" s="269"/>
      <c r="O7" s="269"/>
      <c r="Q7" s="172">
        <v>452</v>
      </c>
      <c r="R7" s="172">
        <v>450.5</v>
      </c>
    </row>
    <row r="8" spans="1:34" x14ac:dyDescent="0.25">
      <c r="A8" s="263">
        <v>2050</v>
      </c>
      <c r="B8" s="266">
        <v>1.5</v>
      </c>
      <c r="C8" s="266">
        <v>1.2</v>
      </c>
      <c r="D8" s="265">
        <v>-24.6</v>
      </c>
      <c r="E8" s="265">
        <v>-19.8</v>
      </c>
      <c r="F8" s="266">
        <v>-1.4</v>
      </c>
      <c r="G8" s="266">
        <v>-1.1000000000000001</v>
      </c>
      <c r="H8" s="266">
        <v>1.05</v>
      </c>
      <c r="I8" s="266">
        <v>0.9</v>
      </c>
      <c r="J8" s="265"/>
      <c r="K8" s="265"/>
      <c r="L8" s="269">
        <v>1.1399999999999999</v>
      </c>
      <c r="M8" s="269">
        <v>0.98</v>
      </c>
      <c r="N8" s="269"/>
      <c r="O8" s="269"/>
      <c r="Q8" s="172">
        <v>561</v>
      </c>
      <c r="R8" s="172">
        <v>527</v>
      </c>
    </row>
    <row r="9" spans="1:34" x14ac:dyDescent="0.25">
      <c r="A9" s="263">
        <v>2070</v>
      </c>
      <c r="B9" s="266">
        <v>2.1</v>
      </c>
      <c r="C9" s="266">
        <v>1.5</v>
      </c>
      <c r="D9" s="265">
        <v>-34.1</v>
      </c>
      <c r="E9" s="265">
        <v>-20.7</v>
      </c>
      <c r="F9" s="266">
        <v>-2</v>
      </c>
      <c r="G9" s="266">
        <v>-1.4</v>
      </c>
      <c r="H9" s="266">
        <v>1.7</v>
      </c>
      <c r="I9" s="266">
        <v>1.25</v>
      </c>
      <c r="J9" s="266"/>
      <c r="K9" s="266"/>
      <c r="L9" s="269">
        <v>1.85</v>
      </c>
      <c r="M9" s="269">
        <v>1.36</v>
      </c>
      <c r="N9" s="269"/>
      <c r="O9" s="269"/>
      <c r="Q9" s="172">
        <v>709</v>
      </c>
      <c r="R9" s="17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172">
        <v>878.5</v>
      </c>
      <c r="R10" s="17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Q11" s="172">
        <v>964</v>
      </c>
      <c r="R11" s="172">
        <v>710</v>
      </c>
    </row>
    <row r="12" spans="1:34" x14ac:dyDescent="0.25">
      <c r="B12" s="160"/>
      <c r="Q12" s="233" t="s">
        <v>197</v>
      </c>
    </row>
    <row r="13" spans="1:34" x14ac:dyDescent="0.25">
      <c r="AE13" s="238"/>
      <c r="AF13" s="238"/>
    </row>
    <row r="14" spans="1:34" x14ac:dyDescent="0.25">
      <c r="A14" s="239" t="s">
        <v>72</v>
      </c>
      <c r="B14" s="239" t="s">
        <v>195</v>
      </c>
      <c r="C14" s="239"/>
      <c r="D14" s="240" t="s">
        <v>353</v>
      </c>
      <c r="E14" s="241"/>
      <c r="F14" s="239" t="s">
        <v>196</v>
      </c>
      <c r="G14" s="239"/>
      <c r="H14" s="240" t="s">
        <v>352</v>
      </c>
      <c r="I14" s="241"/>
      <c r="J14" s="240" t="s">
        <v>349</v>
      </c>
      <c r="K14" s="241"/>
      <c r="L14" s="239" t="s">
        <v>350</v>
      </c>
      <c r="M14" s="239"/>
      <c r="N14" s="239" t="s">
        <v>351</v>
      </c>
      <c r="O14" s="239"/>
      <c r="Q14" s="243" t="s">
        <v>198</v>
      </c>
      <c r="R14" s="243"/>
      <c r="S14" s="243"/>
      <c r="T14" s="243"/>
      <c r="U14" s="243"/>
      <c r="V14" s="243"/>
      <c r="W14" s="243"/>
      <c r="X14" s="243"/>
      <c r="Y14" s="237"/>
      <c r="Z14" s="237"/>
      <c r="AA14" s="237"/>
      <c r="AB14" s="237"/>
      <c r="AC14" s="237"/>
      <c r="AD14" s="237"/>
      <c r="AE14" s="237"/>
      <c r="AF14" s="237"/>
    </row>
    <row r="15" spans="1:34" ht="18" x14ac:dyDescent="0.35">
      <c r="A15" s="239"/>
      <c r="B15" s="239" t="s">
        <v>201</v>
      </c>
      <c r="C15" s="239"/>
      <c r="D15" s="239" t="s">
        <v>202</v>
      </c>
      <c r="E15" s="239"/>
      <c r="F15" s="239" t="s">
        <v>202</v>
      </c>
      <c r="G15" s="239"/>
      <c r="H15" s="239" t="s">
        <v>201</v>
      </c>
      <c r="I15" s="239"/>
      <c r="J15" s="239" t="s">
        <v>206</v>
      </c>
      <c r="K15" s="239"/>
      <c r="L15" s="239" t="s">
        <v>201</v>
      </c>
      <c r="M15" s="239"/>
      <c r="N15" s="239" t="s">
        <v>206</v>
      </c>
      <c r="O15" s="239"/>
      <c r="Q15" s="239" t="s">
        <v>199</v>
      </c>
      <c r="R15" s="239"/>
      <c r="S15" s="239" t="s">
        <v>156</v>
      </c>
      <c r="T15" s="239"/>
      <c r="U15" s="240" t="s">
        <v>354</v>
      </c>
      <c r="V15" s="241"/>
      <c r="W15" s="239" t="s">
        <v>155</v>
      </c>
      <c r="X15" s="239"/>
      <c r="Y15" s="239" t="s">
        <v>356</v>
      </c>
      <c r="Z15" s="239"/>
      <c r="AA15" s="239" t="s">
        <v>357</v>
      </c>
      <c r="AB15" s="239"/>
      <c r="AC15" s="239" t="s">
        <v>200</v>
      </c>
      <c r="AD15" s="239"/>
      <c r="AE15" s="239" t="s">
        <v>355</v>
      </c>
      <c r="AF15" s="239"/>
    </row>
    <row r="16" spans="1:34" x14ac:dyDescent="0.25">
      <c r="A16" s="239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39" t="s">
        <v>203</v>
      </c>
      <c r="R16" s="239"/>
      <c r="S16" s="239" t="s">
        <v>201</v>
      </c>
      <c r="T16" s="239"/>
      <c r="U16" s="240" t="s">
        <v>147</v>
      </c>
      <c r="V16" s="241"/>
      <c r="W16" s="239" t="s">
        <v>202</v>
      </c>
      <c r="X16" s="239"/>
      <c r="Y16" s="239" t="s">
        <v>201</v>
      </c>
      <c r="Z16" s="239"/>
      <c r="AA16" s="239" t="s">
        <v>206</v>
      </c>
      <c r="AB16" s="239"/>
      <c r="AC16" s="239" t="s">
        <v>201</v>
      </c>
      <c r="AD16" s="239"/>
      <c r="AE16" s="239" t="s">
        <v>206</v>
      </c>
      <c r="AF16" s="239"/>
    </row>
    <row r="17" spans="1:88" ht="27" customHeight="1" x14ac:dyDescent="0.25">
      <c r="A17" s="239"/>
      <c r="B17" s="235" t="str">
        <f>$B$1</f>
        <v>MRI-CGCM2.3.2</v>
      </c>
      <c r="C17" s="257" t="str">
        <f t="shared" ref="C17:I17" si="0">$B$1</f>
        <v>MRI-CGCM2.3.2</v>
      </c>
      <c r="D17" s="257" t="str">
        <f t="shared" si="0"/>
        <v>MRI-CGCM2.3.2</v>
      </c>
      <c r="E17" s="257" t="str">
        <f t="shared" si="0"/>
        <v>MRI-CGCM2.3.2</v>
      </c>
      <c r="F17" s="257" t="str">
        <f t="shared" si="0"/>
        <v>MRI-CGCM2.3.2</v>
      </c>
      <c r="G17" s="257" t="str">
        <f t="shared" si="0"/>
        <v>MRI-CGCM2.3.2</v>
      </c>
      <c r="H17" s="257" t="str">
        <f t="shared" si="0"/>
        <v>MRI-CGCM2.3.2</v>
      </c>
      <c r="I17" s="257" t="str">
        <f t="shared" si="0"/>
        <v>MRI-CGCM2.3.2</v>
      </c>
      <c r="J17" s="235"/>
      <c r="K17" s="235"/>
      <c r="L17" s="257" t="str">
        <f t="shared" ref="L17:M17" si="1">$B$1</f>
        <v>MRI-CGCM2.3.2</v>
      </c>
      <c r="M17" s="257" t="str">
        <f t="shared" si="1"/>
        <v>MRI-CGCM2.3.2</v>
      </c>
      <c r="N17" s="235"/>
      <c r="O17" s="235"/>
      <c r="Q17" s="235" t="s">
        <v>82</v>
      </c>
      <c r="R17" s="235" t="s">
        <v>75</v>
      </c>
      <c r="S17" s="235" t="s">
        <v>82</v>
      </c>
      <c r="T17" s="235" t="s">
        <v>75</v>
      </c>
      <c r="U17" s="235" t="s">
        <v>82</v>
      </c>
      <c r="V17" s="235" t="s">
        <v>75</v>
      </c>
      <c r="W17" s="235" t="s">
        <v>82</v>
      </c>
      <c r="X17" s="235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235" t="s">
        <v>82</v>
      </c>
      <c r="AD17" s="235" t="s">
        <v>75</v>
      </c>
      <c r="AE17" s="235" t="s">
        <v>82</v>
      </c>
      <c r="AF17" s="235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2">F5</f>
        <v>0</v>
      </c>
      <c r="G18" s="155">
        <f t="shared" si="2"/>
        <v>0</v>
      </c>
      <c r="H18" s="155">
        <f t="shared" si="2"/>
        <v>0</v>
      </c>
      <c r="I18" s="155">
        <f t="shared" si="2"/>
        <v>0</v>
      </c>
      <c r="J18" s="155">
        <f t="shared" si="2"/>
        <v>0</v>
      </c>
      <c r="K18" s="155">
        <f t="shared" si="2"/>
        <v>0</v>
      </c>
      <c r="L18" s="155">
        <f t="shared" si="2"/>
        <v>0</v>
      </c>
      <c r="M18" s="155">
        <f t="shared" si="2"/>
        <v>0</v>
      </c>
      <c r="N18" s="155">
        <f t="shared" si="2"/>
        <v>0</v>
      </c>
      <c r="O18" s="155">
        <f t="shared" si="2"/>
        <v>0</v>
      </c>
      <c r="P18" s="139"/>
      <c r="Q18" s="117">
        <v>352.5</v>
      </c>
      <c r="R18" s="117">
        <v>352.5</v>
      </c>
      <c r="S18" s="275">
        <f>Baseline!$B$5</f>
        <v>22.2</v>
      </c>
      <c r="T18" s="275">
        <f>Baseline!$B$5</f>
        <v>22.2</v>
      </c>
      <c r="U18" s="280">
        <f>Baseline!$B$6</f>
        <v>850</v>
      </c>
      <c r="V18" s="280">
        <f>Baseline!$B$6</f>
        <v>850</v>
      </c>
      <c r="W18" s="275">
        <f>Baseline!$B$7</f>
        <v>76.3</v>
      </c>
      <c r="X18" s="275">
        <f>Baseline!$B$7</f>
        <v>76.3</v>
      </c>
      <c r="Y18" s="275">
        <f>Baseline!$B$9</f>
        <v>23.2</v>
      </c>
      <c r="Z18" s="275">
        <f>Baseline!$B$9</f>
        <v>23.2</v>
      </c>
      <c r="AA18" s="142"/>
      <c r="AB18" s="142"/>
      <c r="AC18" s="117">
        <f>Baseline!$C$9</f>
        <v>25.4</v>
      </c>
      <c r="AD18" s="117">
        <f>Baseline!$C$9</f>
        <v>25.4</v>
      </c>
      <c r="AE18" s="117"/>
      <c r="AF18" s="117"/>
    </row>
    <row r="19" spans="1:88" x14ac:dyDescent="0.25">
      <c r="A19" s="142">
        <v>1991</v>
      </c>
      <c r="B19" s="155">
        <f t="shared" ref="B19:O34" si="3">(B$6-B$5)/COUNT($A$18:$A$37)+B18</f>
        <v>9.9999999999999985E-3</v>
      </c>
      <c r="C19" s="155">
        <f t="shared" si="3"/>
        <v>1.1666666666666665E-2</v>
      </c>
      <c r="D19" s="155">
        <f t="shared" si="3"/>
        <v>-0.16833333333333333</v>
      </c>
      <c r="E19" s="155">
        <f t="shared" si="3"/>
        <v>-0.17666666666666667</v>
      </c>
      <c r="F19" s="155">
        <f t="shared" si="3"/>
        <v>-9.9999999999999985E-3</v>
      </c>
      <c r="G19" s="155">
        <f t="shared" si="3"/>
        <v>-9.9999999999999985E-3</v>
      </c>
      <c r="H19" s="155">
        <f t="shared" si="3"/>
        <v>8.5000000000000006E-3</v>
      </c>
      <c r="I19" s="155">
        <f t="shared" si="3"/>
        <v>8.8333333333333337E-3</v>
      </c>
      <c r="J19" s="155">
        <f t="shared" si="3"/>
        <v>0</v>
      </c>
      <c r="K19" s="155">
        <f t="shared" si="3"/>
        <v>0</v>
      </c>
      <c r="L19" s="155">
        <f t="shared" si="3"/>
        <v>9.1666666666666667E-3</v>
      </c>
      <c r="M19" s="155">
        <f t="shared" si="3"/>
        <v>9.6666666666666672E-3</v>
      </c>
      <c r="N19" s="155">
        <f t="shared" si="3"/>
        <v>0</v>
      </c>
      <c r="O19" s="155">
        <f t="shared" si="3"/>
        <v>0</v>
      </c>
      <c r="P19" s="139"/>
      <c r="Q19" s="117">
        <v>354.05</v>
      </c>
      <c r="R19" s="117">
        <v>354.05</v>
      </c>
      <c r="S19" s="117">
        <f>S$18+$B19</f>
        <v>22.21</v>
      </c>
      <c r="T19" s="117">
        <f>T$18+$C19</f>
        <v>22.211666666666666</v>
      </c>
      <c r="U19" s="117">
        <f>U$18+U$18*$D19/100</f>
        <v>848.56916666666666</v>
      </c>
      <c r="V19" s="117">
        <f>V$18+V$18*E19/100</f>
        <v>848.49833333333333</v>
      </c>
      <c r="W19" s="117">
        <f>W$18+W$18*$F19/100</f>
        <v>76.292369999999991</v>
      </c>
      <c r="X19" s="117">
        <f>X$18+X$18*$G19/100</f>
        <v>76.292369999999991</v>
      </c>
      <c r="Y19" s="117">
        <f>Y$18+$H19</f>
        <v>23.208500000000001</v>
      </c>
      <c r="Z19" s="117">
        <f>Z$18+$I19</f>
        <v>23.208833333333331</v>
      </c>
      <c r="AA19" s="117"/>
      <c r="AB19" s="117"/>
      <c r="AC19" s="117">
        <f>AC$18+$L19</f>
        <v>25.409166666666664</v>
      </c>
      <c r="AD19" s="117">
        <f>AD$18+$M19</f>
        <v>25.409666666666666</v>
      </c>
      <c r="AE19" s="117"/>
      <c r="AF19" s="117"/>
    </row>
    <row r="20" spans="1:88" x14ac:dyDescent="0.25">
      <c r="A20" s="142">
        <v>1992</v>
      </c>
      <c r="B20" s="155">
        <f t="shared" si="3"/>
        <v>1.9999999999999997E-2</v>
      </c>
      <c r="C20" s="155">
        <f t="shared" si="3"/>
        <v>2.3333333333333331E-2</v>
      </c>
      <c r="D20" s="155">
        <f t="shared" si="3"/>
        <v>-0.33666666666666667</v>
      </c>
      <c r="E20" s="155">
        <f t="shared" si="3"/>
        <v>-0.35333333333333333</v>
      </c>
      <c r="F20" s="155">
        <f t="shared" si="3"/>
        <v>-1.9999999999999997E-2</v>
      </c>
      <c r="G20" s="155">
        <f t="shared" si="3"/>
        <v>-1.9999999999999997E-2</v>
      </c>
      <c r="H20" s="155">
        <f t="shared" si="3"/>
        <v>1.7000000000000001E-2</v>
      </c>
      <c r="I20" s="155">
        <f t="shared" si="3"/>
        <v>1.7666666666666667E-2</v>
      </c>
      <c r="J20" s="155">
        <f t="shared" si="3"/>
        <v>0</v>
      </c>
      <c r="K20" s="155">
        <f t="shared" si="3"/>
        <v>0</v>
      </c>
      <c r="L20" s="155">
        <f t="shared" si="3"/>
        <v>1.8333333333333333E-2</v>
      </c>
      <c r="M20" s="155">
        <f t="shared" si="3"/>
        <v>1.9333333333333334E-2</v>
      </c>
      <c r="N20" s="155">
        <f t="shared" si="3"/>
        <v>0</v>
      </c>
      <c r="O20" s="155">
        <f t="shared" si="3"/>
        <v>0</v>
      </c>
      <c r="P20" s="139"/>
      <c r="Q20" s="117">
        <v>355.6</v>
      </c>
      <c r="R20" s="117">
        <v>355.6</v>
      </c>
      <c r="S20" s="117">
        <f t="shared" ref="S20:S83" si="4">S$18+$B20</f>
        <v>22.22</v>
      </c>
      <c r="T20" s="117">
        <f t="shared" ref="T20:T83" si="5">T$18+$C20</f>
        <v>22.223333333333333</v>
      </c>
      <c r="U20" s="117">
        <f t="shared" ref="U20:U83" si="6">U$18+U$18*$D20/100</f>
        <v>847.13833333333332</v>
      </c>
      <c r="V20" s="117">
        <f t="shared" ref="V20:V83" si="7">V$18+V$18*E20/100</f>
        <v>846.99666666666667</v>
      </c>
      <c r="W20" s="117">
        <f t="shared" ref="W20:W83" si="8">W$18+W$18*$F20/100</f>
        <v>76.284739999999999</v>
      </c>
      <c r="X20" s="117">
        <f t="shared" ref="X20:X83" si="9">X$18+X$18*$G20/100</f>
        <v>76.284739999999999</v>
      </c>
      <c r="Y20" s="117">
        <f t="shared" ref="Y20:Y83" si="10">Y$18+$H20</f>
        <v>23.216999999999999</v>
      </c>
      <c r="Z20" s="117">
        <f t="shared" ref="Z20:Z83" si="11">Z$18+$I20</f>
        <v>23.217666666666666</v>
      </c>
      <c r="AA20" s="117"/>
      <c r="AB20" s="117"/>
      <c r="AC20" s="117">
        <f t="shared" ref="AC20:AC83" si="12">AC$18+$L20</f>
        <v>25.418333333333333</v>
      </c>
      <c r="AD20" s="117">
        <f t="shared" ref="AD20:AD83" si="13">AD$18+$M20</f>
        <v>25.419333333333331</v>
      </c>
      <c r="AE20" s="117"/>
      <c r="AF20" s="117"/>
    </row>
    <row r="21" spans="1:88" x14ac:dyDescent="0.25">
      <c r="A21" s="142">
        <v>1993</v>
      </c>
      <c r="B21" s="155">
        <f t="shared" si="3"/>
        <v>2.9999999999999995E-2</v>
      </c>
      <c r="C21" s="155">
        <f t="shared" si="3"/>
        <v>3.4999999999999996E-2</v>
      </c>
      <c r="D21" s="155">
        <f t="shared" si="3"/>
        <v>-0.505</v>
      </c>
      <c r="E21" s="155">
        <f t="shared" si="3"/>
        <v>-0.53</v>
      </c>
      <c r="F21" s="155">
        <f t="shared" si="3"/>
        <v>-2.9999999999999995E-2</v>
      </c>
      <c r="G21" s="155">
        <f t="shared" si="3"/>
        <v>-2.9999999999999995E-2</v>
      </c>
      <c r="H21" s="155">
        <f t="shared" si="3"/>
        <v>2.5500000000000002E-2</v>
      </c>
      <c r="I21" s="155">
        <f t="shared" si="3"/>
        <v>2.6500000000000003E-2</v>
      </c>
      <c r="J21" s="155">
        <f t="shared" si="3"/>
        <v>0</v>
      </c>
      <c r="K21" s="155">
        <f t="shared" si="3"/>
        <v>0</v>
      </c>
      <c r="L21" s="155">
        <f t="shared" si="3"/>
        <v>2.75E-2</v>
      </c>
      <c r="M21" s="155">
        <f t="shared" si="3"/>
        <v>2.9000000000000001E-2</v>
      </c>
      <c r="N21" s="155">
        <f t="shared" si="3"/>
        <v>0</v>
      </c>
      <c r="O21" s="155">
        <f t="shared" si="3"/>
        <v>0</v>
      </c>
      <c r="P21" s="139"/>
      <c r="Q21" s="117">
        <v>357.15000000000003</v>
      </c>
      <c r="R21" s="117">
        <v>357.15000000000003</v>
      </c>
      <c r="S21" s="117">
        <f t="shared" si="4"/>
        <v>22.23</v>
      </c>
      <c r="T21" s="117">
        <f t="shared" si="5"/>
        <v>22.234999999999999</v>
      </c>
      <c r="U21" s="117">
        <f t="shared" si="6"/>
        <v>845.70749999999998</v>
      </c>
      <c r="V21" s="117">
        <f t="shared" si="7"/>
        <v>845.495</v>
      </c>
      <c r="W21" s="117">
        <f t="shared" si="8"/>
        <v>76.277109999999993</v>
      </c>
      <c r="X21" s="117">
        <f t="shared" si="9"/>
        <v>76.277109999999993</v>
      </c>
      <c r="Y21" s="117">
        <f t="shared" si="10"/>
        <v>23.2255</v>
      </c>
      <c r="Z21" s="117">
        <f t="shared" si="11"/>
        <v>23.226499999999998</v>
      </c>
      <c r="AA21" s="117"/>
      <c r="AB21" s="117"/>
      <c r="AC21" s="117">
        <f t="shared" si="12"/>
        <v>25.427499999999998</v>
      </c>
      <c r="AD21" s="117">
        <f t="shared" si="13"/>
        <v>25.428999999999998</v>
      </c>
      <c r="AE21" s="117"/>
      <c r="AF21" s="117"/>
    </row>
    <row r="22" spans="1:88" x14ac:dyDescent="0.25">
      <c r="A22" s="142">
        <v>1994</v>
      </c>
      <c r="B22" s="155">
        <f t="shared" si="3"/>
        <v>3.9999999999999994E-2</v>
      </c>
      <c r="C22" s="155">
        <f t="shared" si="3"/>
        <v>4.6666666666666662E-2</v>
      </c>
      <c r="D22" s="155">
        <f t="shared" si="3"/>
        <v>-0.67333333333333334</v>
      </c>
      <c r="E22" s="155">
        <f t="shared" si="3"/>
        <v>-0.70666666666666667</v>
      </c>
      <c r="F22" s="155">
        <f t="shared" si="3"/>
        <v>-3.9999999999999994E-2</v>
      </c>
      <c r="G22" s="155">
        <f t="shared" si="3"/>
        <v>-3.9999999999999994E-2</v>
      </c>
      <c r="H22" s="155">
        <f t="shared" si="3"/>
        <v>3.4000000000000002E-2</v>
      </c>
      <c r="I22" s="155">
        <f t="shared" si="3"/>
        <v>3.5333333333333335E-2</v>
      </c>
      <c r="J22" s="155">
        <f t="shared" si="3"/>
        <v>0</v>
      </c>
      <c r="K22" s="155">
        <f t="shared" si="3"/>
        <v>0</v>
      </c>
      <c r="L22" s="155">
        <f t="shared" si="3"/>
        <v>3.6666666666666667E-2</v>
      </c>
      <c r="M22" s="155">
        <f t="shared" si="3"/>
        <v>3.8666666666666669E-2</v>
      </c>
      <c r="N22" s="155">
        <f t="shared" si="3"/>
        <v>0</v>
      </c>
      <c r="O22" s="155">
        <f t="shared" si="3"/>
        <v>0</v>
      </c>
      <c r="P22" s="139"/>
      <c r="Q22" s="117">
        <v>358.70000000000005</v>
      </c>
      <c r="R22" s="117">
        <v>358.70000000000005</v>
      </c>
      <c r="S22" s="117">
        <f t="shared" si="4"/>
        <v>22.24</v>
      </c>
      <c r="T22" s="117">
        <f t="shared" si="5"/>
        <v>22.246666666666666</v>
      </c>
      <c r="U22" s="117">
        <f t="shared" si="6"/>
        <v>844.27666666666664</v>
      </c>
      <c r="V22" s="117">
        <f t="shared" si="7"/>
        <v>843.99333333333334</v>
      </c>
      <c r="W22" s="117">
        <f t="shared" si="8"/>
        <v>76.269480000000001</v>
      </c>
      <c r="X22" s="117">
        <f t="shared" si="9"/>
        <v>76.269480000000001</v>
      </c>
      <c r="Y22" s="117">
        <f t="shared" si="10"/>
        <v>23.233999999999998</v>
      </c>
      <c r="Z22" s="117">
        <f t="shared" si="11"/>
        <v>23.235333333333333</v>
      </c>
      <c r="AA22" s="117"/>
      <c r="AB22" s="117"/>
      <c r="AC22" s="117">
        <f t="shared" si="12"/>
        <v>25.436666666666664</v>
      </c>
      <c r="AD22" s="117">
        <f t="shared" si="13"/>
        <v>25.438666666666666</v>
      </c>
      <c r="AE22" s="117"/>
      <c r="AF22" s="117"/>
    </row>
    <row r="23" spans="1:88" x14ac:dyDescent="0.25">
      <c r="A23" s="142">
        <v>1995</v>
      </c>
      <c r="B23" s="155">
        <f t="shared" si="3"/>
        <v>4.9999999999999989E-2</v>
      </c>
      <c r="C23" s="155">
        <f t="shared" si="3"/>
        <v>5.8333333333333327E-2</v>
      </c>
      <c r="D23" s="155">
        <f t="shared" si="3"/>
        <v>-0.84166666666666667</v>
      </c>
      <c r="E23" s="155">
        <f t="shared" si="3"/>
        <v>-0.8833333333333333</v>
      </c>
      <c r="F23" s="155">
        <f t="shared" si="3"/>
        <v>-4.9999999999999989E-2</v>
      </c>
      <c r="G23" s="155">
        <f t="shared" si="3"/>
        <v>-4.9999999999999989E-2</v>
      </c>
      <c r="H23" s="155">
        <f t="shared" si="3"/>
        <v>4.2500000000000003E-2</v>
      </c>
      <c r="I23" s="155">
        <f t="shared" si="3"/>
        <v>4.4166666666666667E-2</v>
      </c>
      <c r="J23" s="155">
        <f t="shared" si="3"/>
        <v>0</v>
      </c>
      <c r="K23" s="155">
        <f t="shared" si="3"/>
        <v>0</v>
      </c>
      <c r="L23" s="155">
        <f t="shared" si="3"/>
        <v>4.5833333333333337E-2</v>
      </c>
      <c r="M23" s="155">
        <f t="shared" si="3"/>
        <v>4.8333333333333339E-2</v>
      </c>
      <c r="N23" s="155">
        <f t="shared" si="3"/>
        <v>0</v>
      </c>
      <c r="O23" s="155">
        <f t="shared" si="3"/>
        <v>0</v>
      </c>
      <c r="P23" s="139"/>
      <c r="Q23" s="117">
        <v>360.25000000000006</v>
      </c>
      <c r="R23" s="117">
        <v>360.25000000000006</v>
      </c>
      <c r="S23" s="117">
        <f t="shared" si="4"/>
        <v>22.25</v>
      </c>
      <c r="T23" s="117">
        <f t="shared" si="5"/>
        <v>22.258333333333333</v>
      </c>
      <c r="U23" s="117">
        <f t="shared" si="6"/>
        <v>842.8458333333333</v>
      </c>
      <c r="V23" s="117">
        <f t="shared" si="7"/>
        <v>842.49166666666667</v>
      </c>
      <c r="W23" s="117">
        <f t="shared" si="8"/>
        <v>76.261849999999995</v>
      </c>
      <c r="X23" s="117">
        <f t="shared" si="9"/>
        <v>76.261849999999995</v>
      </c>
      <c r="Y23" s="117">
        <f t="shared" si="10"/>
        <v>23.2425</v>
      </c>
      <c r="Z23" s="117">
        <f t="shared" si="11"/>
        <v>23.244166666666665</v>
      </c>
      <c r="AA23" s="117"/>
      <c r="AB23" s="117"/>
      <c r="AC23" s="117">
        <f t="shared" si="12"/>
        <v>25.445833333333333</v>
      </c>
      <c r="AD23" s="117">
        <f t="shared" si="13"/>
        <v>25.448333333333331</v>
      </c>
      <c r="AE23" s="117"/>
      <c r="AF23" s="117"/>
    </row>
    <row r="24" spans="1:88" x14ac:dyDescent="0.25">
      <c r="A24" s="142">
        <v>1996</v>
      </c>
      <c r="B24" s="155">
        <f t="shared" si="3"/>
        <v>5.9999999999999984E-2</v>
      </c>
      <c r="C24" s="155">
        <f t="shared" si="3"/>
        <v>6.9999999999999993E-2</v>
      </c>
      <c r="D24" s="155">
        <f t="shared" si="3"/>
        <v>-1.01</v>
      </c>
      <c r="E24" s="155">
        <f t="shared" si="3"/>
        <v>-1.06</v>
      </c>
      <c r="F24" s="155">
        <f t="shared" si="3"/>
        <v>-5.9999999999999984E-2</v>
      </c>
      <c r="G24" s="155">
        <f t="shared" si="3"/>
        <v>-5.9999999999999984E-2</v>
      </c>
      <c r="H24" s="155">
        <f t="shared" si="3"/>
        <v>5.1000000000000004E-2</v>
      </c>
      <c r="I24" s="155">
        <f t="shared" si="3"/>
        <v>5.2999999999999999E-2</v>
      </c>
      <c r="J24" s="155">
        <f t="shared" si="3"/>
        <v>0</v>
      </c>
      <c r="K24" s="155">
        <f t="shared" si="3"/>
        <v>0</v>
      </c>
      <c r="L24" s="155">
        <f t="shared" si="3"/>
        <v>5.5000000000000007E-2</v>
      </c>
      <c r="M24" s="155">
        <f t="shared" si="3"/>
        <v>5.800000000000001E-2</v>
      </c>
      <c r="N24" s="155">
        <f t="shared" si="3"/>
        <v>0</v>
      </c>
      <c r="O24" s="155">
        <f t="shared" si="3"/>
        <v>0</v>
      </c>
      <c r="P24" s="139"/>
      <c r="Q24" s="117">
        <v>361.80000000000007</v>
      </c>
      <c r="R24" s="117">
        <v>361.80000000000007</v>
      </c>
      <c r="S24" s="117">
        <f t="shared" si="4"/>
        <v>22.259999999999998</v>
      </c>
      <c r="T24" s="117">
        <f t="shared" si="5"/>
        <v>22.27</v>
      </c>
      <c r="U24" s="117">
        <f t="shared" si="6"/>
        <v>841.41499999999996</v>
      </c>
      <c r="V24" s="117">
        <f t="shared" si="7"/>
        <v>840.99</v>
      </c>
      <c r="W24" s="117">
        <f t="shared" si="8"/>
        <v>76.254220000000004</v>
      </c>
      <c r="X24" s="117">
        <f t="shared" si="9"/>
        <v>76.254220000000004</v>
      </c>
      <c r="Y24" s="117">
        <f t="shared" si="10"/>
        <v>23.250999999999998</v>
      </c>
      <c r="Z24" s="117">
        <f t="shared" si="11"/>
        <v>23.253</v>
      </c>
      <c r="AA24" s="117"/>
      <c r="AB24" s="117"/>
      <c r="AC24" s="117">
        <f t="shared" si="12"/>
        <v>25.454999999999998</v>
      </c>
      <c r="AD24" s="117">
        <f t="shared" si="13"/>
        <v>25.457999999999998</v>
      </c>
      <c r="AE24" s="117"/>
      <c r="AF24" s="117"/>
    </row>
    <row r="25" spans="1:88" x14ac:dyDescent="0.25">
      <c r="A25" s="142">
        <v>1997</v>
      </c>
      <c r="B25" s="155">
        <f t="shared" si="3"/>
        <v>6.9999999999999979E-2</v>
      </c>
      <c r="C25" s="155">
        <f t="shared" si="3"/>
        <v>8.1666666666666665E-2</v>
      </c>
      <c r="D25" s="155">
        <f t="shared" si="3"/>
        <v>-1.1783333333333332</v>
      </c>
      <c r="E25" s="155">
        <f t="shared" si="3"/>
        <v>-1.2366666666666668</v>
      </c>
      <c r="F25" s="155">
        <f t="shared" si="3"/>
        <v>-6.9999999999999979E-2</v>
      </c>
      <c r="G25" s="155">
        <f t="shared" si="3"/>
        <v>-6.9999999999999979E-2</v>
      </c>
      <c r="H25" s="155">
        <f t="shared" si="3"/>
        <v>5.9500000000000004E-2</v>
      </c>
      <c r="I25" s="155">
        <f t="shared" si="3"/>
        <v>6.183333333333333E-2</v>
      </c>
      <c r="J25" s="155">
        <f t="shared" si="3"/>
        <v>0</v>
      </c>
      <c r="K25" s="155">
        <f t="shared" si="3"/>
        <v>0</v>
      </c>
      <c r="L25" s="155">
        <f t="shared" si="3"/>
        <v>6.4166666666666677E-2</v>
      </c>
      <c r="M25" s="155">
        <f t="shared" si="3"/>
        <v>6.7666666666666681E-2</v>
      </c>
      <c r="N25" s="155">
        <f t="shared" si="3"/>
        <v>0</v>
      </c>
      <c r="O25" s="155">
        <f t="shared" si="3"/>
        <v>0</v>
      </c>
      <c r="P25" s="139"/>
      <c r="Q25" s="117">
        <v>363.35000000000008</v>
      </c>
      <c r="R25" s="117">
        <v>363.35000000000008</v>
      </c>
      <c r="S25" s="117">
        <f t="shared" si="4"/>
        <v>22.27</v>
      </c>
      <c r="T25" s="117">
        <f t="shared" si="5"/>
        <v>22.281666666666666</v>
      </c>
      <c r="U25" s="117">
        <f t="shared" si="6"/>
        <v>839.98416666666662</v>
      </c>
      <c r="V25" s="117">
        <f t="shared" si="7"/>
        <v>839.48833333333334</v>
      </c>
      <c r="W25" s="117">
        <f t="shared" si="8"/>
        <v>76.246589999999998</v>
      </c>
      <c r="X25" s="117">
        <f t="shared" si="9"/>
        <v>76.246589999999998</v>
      </c>
      <c r="Y25" s="117">
        <f t="shared" si="10"/>
        <v>23.259499999999999</v>
      </c>
      <c r="Z25" s="117">
        <f t="shared" si="11"/>
        <v>23.261833333333332</v>
      </c>
      <c r="AA25" s="117"/>
      <c r="AB25" s="117"/>
      <c r="AC25" s="117">
        <f t="shared" si="12"/>
        <v>25.464166666666664</v>
      </c>
      <c r="AD25" s="117">
        <f t="shared" si="13"/>
        <v>25.467666666666666</v>
      </c>
      <c r="AE25" s="117"/>
      <c r="AF25" s="117"/>
    </row>
    <row r="26" spans="1:88" x14ac:dyDescent="0.25">
      <c r="A26" s="142">
        <v>1998</v>
      </c>
      <c r="B26" s="155">
        <f t="shared" si="3"/>
        <v>7.9999999999999974E-2</v>
      </c>
      <c r="C26" s="155">
        <f t="shared" si="3"/>
        <v>9.3333333333333324E-2</v>
      </c>
      <c r="D26" s="155">
        <f t="shared" si="3"/>
        <v>-1.3466666666666667</v>
      </c>
      <c r="E26" s="155">
        <f t="shared" si="3"/>
        <v>-1.4133333333333336</v>
      </c>
      <c r="F26" s="155">
        <f t="shared" si="3"/>
        <v>-7.9999999999999974E-2</v>
      </c>
      <c r="G26" s="155">
        <f t="shared" si="3"/>
        <v>-7.9999999999999974E-2</v>
      </c>
      <c r="H26" s="155">
        <f t="shared" si="3"/>
        <v>6.8000000000000005E-2</v>
      </c>
      <c r="I26" s="155">
        <f t="shared" si="3"/>
        <v>7.0666666666666669E-2</v>
      </c>
      <c r="J26" s="155">
        <f t="shared" si="3"/>
        <v>0</v>
      </c>
      <c r="K26" s="155">
        <f t="shared" si="3"/>
        <v>0</v>
      </c>
      <c r="L26" s="155">
        <f t="shared" si="3"/>
        <v>7.3333333333333348E-2</v>
      </c>
      <c r="M26" s="155">
        <f t="shared" si="3"/>
        <v>7.7333333333333351E-2</v>
      </c>
      <c r="N26" s="155">
        <f t="shared" si="3"/>
        <v>0</v>
      </c>
      <c r="O26" s="155">
        <f t="shared" si="3"/>
        <v>0</v>
      </c>
      <c r="P26" s="139"/>
      <c r="Q26" s="117">
        <v>364.90000000000009</v>
      </c>
      <c r="R26" s="117">
        <v>364.90000000000009</v>
      </c>
      <c r="S26" s="117">
        <f t="shared" si="4"/>
        <v>22.279999999999998</v>
      </c>
      <c r="T26" s="117">
        <f t="shared" si="5"/>
        <v>22.293333333333333</v>
      </c>
      <c r="U26" s="117">
        <f t="shared" si="6"/>
        <v>838.55333333333328</v>
      </c>
      <c r="V26" s="117">
        <f t="shared" si="7"/>
        <v>837.98666666666668</v>
      </c>
      <c r="W26" s="117">
        <f t="shared" si="8"/>
        <v>76.238959999999992</v>
      </c>
      <c r="X26" s="117">
        <f t="shared" si="9"/>
        <v>76.238959999999992</v>
      </c>
      <c r="Y26" s="117">
        <f t="shared" si="10"/>
        <v>23.268000000000001</v>
      </c>
      <c r="Z26" s="117">
        <f t="shared" si="11"/>
        <v>23.270666666666667</v>
      </c>
      <c r="AA26" s="117"/>
      <c r="AB26" s="117"/>
      <c r="AC26" s="117">
        <f t="shared" si="12"/>
        <v>25.473333333333333</v>
      </c>
      <c r="AD26" s="117">
        <f t="shared" si="13"/>
        <v>25.477333333333331</v>
      </c>
      <c r="AE26" s="117"/>
      <c r="AF26" s="117"/>
      <c r="CE26" s="233" t="s">
        <v>82</v>
      </c>
      <c r="CH26" s="233" t="s">
        <v>75</v>
      </c>
    </row>
    <row r="27" spans="1:88" x14ac:dyDescent="0.25">
      <c r="A27" s="145">
        <v>1999</v>
      </c>
      <c r="B27" s="157">
        <f t="shared" si="3"/>
        <v>8.9999999999999969E-2</v>
      </c>
      <c r="C27" s="157">
        <f t="shared" si="3"/>
        <v>0.10499999999999998</v>
      </c>
      <c r="D27" s="157">
        <f t="shared" si="3"/>
        <v>-1.5150000000000001</v>
      </c>
      <c r="E27" s="157">
        <f t="shared" si="3"/>
        <v>-1.5900000000000003</v>
      </c>
      <c r="F27" s="157">
        <f t="shared" si="3"/>
        <v>-8.9999999999999969E-2</v>
      </c>
      <c r="G27" s="157">
        <f t="shared" si="3"/>
        <v>-8.9999999999999969E-2</v>
      </c>
      <c r="H27" s="157">
        <f t="shared" si="3"/>
        <v>7.6500000000000012E-2</v>
      </c>
      <c r="I27" s="157">
        <f t="shared" si="3"/>
        <v>7.9500000000000001E-2</v>
      </c>
      <c r="J27" s="157">
        <f t="shared" si="3"/>
        <v>0</v>
      </c>
      <c r="K27" s="157">
        <f t="shared" si="3"/>
        <v>0</v>
      </c>
      <c r="L27" s="157">
        <f t="shared" si="3"/>
        <v>8.2500000000000018E-2</v>
      </c>
      <c r="M27" s="157">
        <f t="shared" si="3"/>
        <v>8.7000000000000022E-2</v>
      </c>
      <c r="N27" s="157">
        <f t="shared" si="3"/>
        <v>0</v>
      </c>
      <c r="O27" s="157">
        <f t="shared" si="3"/>
        <v>0</v>
      </c>
      <c r="P27" s="176"/>
      <c r="Q27" s="119">
        <v>366.4500000000001</v>
      </c>
      <c r="R27" s="119">
        <v>366.4500000000001</v>
      </c>
      <c r="S27" s="119">
        <f t="shared" si="4"/>
        <v>22.29</v>
      </c>
      <c r="T27" s="119">
        <f t="shared" si="5"/>
        <v>22.305</v>
      </c>
      <c r="U27" s="119">
        <f t="shared" si="6"/>
        <v>837.12249999999995</v>
      </c>
      <c r="V27" s="119">
        <f t="shared" si="7"/>
        <v>836.48500000000001</v>
      </c>
      <c r="W27" s="119">
        <f t="shared" si="8"/>
        <v>76.23133</v>
      </c>
      <c r="X27" s="119">
        <f t="shared" si="9"/>
        <v>76.23133</v>
      </c>
      <c r="Y27" s="119">
        <f t="shared" si="10"/>
        <v>23.276499999999999</v>
      </c>
      <c r="Z27" s="119">
        <f t="shared" si="11"/>
        <v>23.279499999999999</v>
      </c>
      <c r="AA27" s="119"/>
      <c r="AB27" s="119"/>
      <c r="AC27" s="119">
        <f t="shared" si="12"/>
        <v>25.482499999999998</v>
      </c>
      <c r="AD27" s="119">
        <f t="shared" si="13"/>
        <v>25.486999999999998</v>
      </c>
      <c r="AE27" s="119"/>
      <c r="AF27" s="119"/>
      <c r="CE27" s="233" t="s">
        <v>204</v>
      </c>
      <c r="CF27" s="233" t="s">
        <v>27</v>
      </c>
      <c r="CG27" s="233" t="s">
        <v>205</v>
      </c>
      <c r="CH27" s="233" t="s">
        <v>204</v>
      </c>
      <c r="CI27" s="233" t="s">
        <v>27</v>
      </c>
      <c r="CJ27" s="233" t="s">
        <v>205</v>
      </c>
    </row>
    <row r="28" spans="1:88" x14ac:dyDescent="0.25">
      <c r="A28" s="142">
        <v>2000</v>
      </c>
      <c r="B28" s="155">
        <f t="shared" si="3"/>
        <v>9.9999999999999964E-2</v>
      </c>
      <c r="C28" s="155">
        <f t="shared" si="3"/>
        <v>0.11666666666666664</v>
      </c>
      <c r="D28" s="155">
        <f t="shared" si="3"/>
        <v>-1.6833333333333336</v>
      </c>
      <c r="E28" s="155">
        <f t="shared" si="3"/>
        <v>-1.7666666666666671</v>
      </c>
      <c r="F28" s="155">
        <f t="shared" si="3"/>
        <v>-9.9999999999999964E-2</v>
      </c>
      <c r="G28" s="155">
        <f t="shared" si="3"/>
        <v>-9.9999999999999964E-2</v>
      </c>
      <c r="H28" s="155">
        <f t="shared" si="3"/>
        <v>8.500000000000002E-2</v>
      </c>
      <c r="I28" s="155">
        <f t="shared" si="3"/>
        <v>8.8333333333333333E-2</v>
      </c>
      <c r="J28" s="155">
        <f t="shared" si="3"/>
        <v>0</v>
      </c>
      <c r="K28" s="155">
        <f t="shared" si="3"/>
        <v>0</v>
      </c>
      <c r="L28" s="155">
        <f t="shared" si="3"/>
        <v>9.1666666666666688E-2</v>
      </c>
      <c r="M28" s="155">
        <f t="shared" si="3"/>
        <v>9.6666666666666692E-2</v>
      </c>
      <c r="N28" s="155">
        <f t="shared" si="3"/>
        <v>0</v>
      </c>
      <c r="O28" s="155">
        <f t="shared" si="3"/>
        <v>0</v>
      </c>
      <c r="Q28" s="117">
        <v>368</v>
      </c>
      <c r="R28" s="117">
        <v>368</v>
      </c>
      <c r="S28" s="117">
        <f t="shared" si="4"/>
        <v>22.3</v>
      </c>
      <c r="T28" s="117">
        <f t="shared" si="5"/>
        <v>22.316666666666666</v>
      </c>
      <c r="U28" s="167">
        <f t="shared" si="6"/>
        <v>835.69166666666672</v>
      </c>
      <c r="V28" s="167">
        <f t="shared" si="7"/>
        <v>834.98333333333335</v>
      </c>
      <c r="W28" s="117">
        <f t="shared" si="8"/>
        <v>76.223699999999994</v>
      </c>
      <c r="X28" s="117">
        <f t="shared" si="9"/>
        <v>76.223699999999994</v>
      </c>
      <c r="Y28" s="167">
        <f t="shared" si="10"/>
        <v>23.285</v>
      </c>
      <c r="Z28" s="167">
        <f t="shared" si="11"/>
        <v>23.288333333333334</v>
      </c>
      <c r="AA28" s="117"/>
      <c r="AB28" s="117"/>
      <c r="AC28" s="167">
        <f t="shared" si="12"/>
        <v>25.491666666666664</v>
      </c>
      <c r="AD28" s="167">
        <f t="shared" si="13"/>
        <v>25.496666666666666</v>
      </c>
      <c r="AE28" s="117"/>
      <c r="AF28" s="117"/>
      <c r="CD28" s="233">
        <v>2000</v>
      </c>
      <c r="CE28" s="149">
        <f t="shared" ref="CE28:CE91" si="14">S28</f>
        <v>22.3</v>
      </c>
      <c r="CF28" s="149">
        <f t="shared" ref="CF28:CF91" si="15">W28</f>
        <v>76.223699999999994</v>
      </c>
      <c r="CG28" s="233">
        <f t="shared" ref="CG28:CG91" si="16">Q28</f>
        <v>368</v>
      </c>
      <c r="CH28" s="149">
        <f t="shared" ref="CH28:CH91" si="17">T28</f>
        <v>22.316666666666666</v>
      </c>
      <c r="CI28" s="149">
        <f>X28</f>
        <v>76.223699999999994</v>
      </c>
      <c r="CJ28" s="233">
        <f t="shared" ref="CJ28:CJ91" si="18">R28</f>
        <v>368</v>
      </c>
    </row>
    <row r="29" spans="1:88" x14ac:dyDescent="0.25">
      <c r="A29" s="207">
        <v>2001</v>
      </c>
      <c r="B29" s="125">
        <f t="shared" si="3"/>
        <v>0.10999999999999996</v>
      </c>
      <c r="C29" s="125">
        <f t="shared" si="3"/>
        <v>0.1283333333333333</v>
      </c>
      <c r="D29" s="125">
        <f t="shared" si="3"/>
        <v>-1.851666666666667</v>
      </c>
      <c r="E29" s="125">
        <f t="shared" si="3"/>
        <v>-1.9433333333333338</v>
      </c>
      <c r="F29" s="125">
        <f t="shared" si="3"/>
        <v>-0.10999999999999996</v>
      </c>
      <c r="G29" s="125">
        <f t="shared" si="3"/>
        <v>-0.10999999999999996</v>
      </c>
      <c r="H29" s="125">
        <f t="shared" si="3"/>
        <v>9.3500000000000028E-2</v>
      </c>
      <c r="I29" s="125">
        <f t="shared" si="3"/>
        <v>9.7166666666666665E-2</v>
      </c>
      <c r="J29" s="125">
        <f t="shared" si="3"/>
        <v>0</v>
      </c>
      <c r="K29" s="125">
        <f t="shared" si="3"/>
        <v>0</v>
      </c>
      <c r="L29" s="125">
        <f t="shared" si="3"/>
        <v>0.10083333333333336</v>
      </c>
      <c r="M29" s="125">
        <f t="shared" si="3"/>
        <v>0.10633333333333336</v>
      </c>
      <c r="N29" s="125">
        <f t="shared" si="3"/>
        <v>0</v>
      </c>
      <c r="O29" s="125">
        <f t="shared" si="3"/>
        <v>0</v>
      </c>
      <c r="Q29" s="167">
        <v>369.95</v>
      </c>
      <c r="R29" s="167">
        <v>370.15</v>
      </c>
      <c r="S29" s="167">
        <f t="shared" si="4"/>
        <v>22.31</v>
      </c>
      <c r="T29" s="167">
        <f t="shared" si="5"/>
        <v>22.328333333333333</v>
      </c>
      <c r="U29" s="167">
        <f t="shared" si="6"/>
        <v>834.26083333333338</v>
      </c>
      <c r="V29" s="167">
        <f t="shared" si="7"/>
        <v>833.48166666666668</v>
      </c>
      <c r="W29" s="167">
        <f t="shared" si="8"/>
        <v>76.216070000000002</v>
      </c>
      <c r="X29" s="167">
        <f t="shared" si="9"/>
        <v>76.216070000000002</v>
      </c>
      <c r="Y29" s="167">
        <f t="shared" si="10"/>
        <v>23.293499999999998</v>
      </c>
      <c r="Z29" s="167">
        <f t="shared" si="11"/>
        <v>23.297166666666666</v>
      </c>
      <c r="AA29" s="117"/>
      <c r="AB29" s="117"/>
      <c r="AC29" s="167">
        <f t="shared" si="12"/>
        <v>25.500833333333333</v>
      </c>
      <c r="AD29" s="167">
        <f t="shared" si="13"/>
        <v>25.50633333333333</v>
      </c>
      <c r="AE29" s="117"/>
      <c r="AF29" s="117"/>
      <c r="CD29" s="233">
        <v>2001</v>
      </c>
      <c r="CE29" s="149">
        <f t="shared" si="14"/>
        <v>22.31</v>
      </c>
      <c r="CF29" s="149">
        <f t="shared" si="15"/>
        <v>76.216070000000002</v>
      </c>
      <c r="CG29" s="233">
        <f t="shared" si="16"/>
        <v>369.95</v>
      </c>
      <c r="CH29" s="149">
        <f t="shared" si="17"/>
        <v>22.328333333333333</v>
      </c>
      <c r="CI29" s="149">
        <f t="shared" ref="CI29:CI92" si="19">X29</f>
        <v>76.216070000000002</v>
      </c>
      <c r="CJ29" s="233">
        <f t="shared" si="18"/>
        <v>370.15</v>
      </c>
    </row>
    <row r="30" spans="1:88" x14ac:dyDescent="0.25">
      <c r="A30" s="207">
        <v>2002</v>
      </c>
      <c r="B30" s="125">
        <f t="shared" si="3"/>
        <v>0.11999999999999995</v>
      </c>
      <c r="C30" s="125">
        <f t="shared" si="3"/>
        <v>0.13999999999999996</v>
      </c>
      <c r="D30" s="125">
        <f t="shared" si="3"/>
        <v>-2.0200000000000005</v>
      </c>
      <c r="E30" s="125">
        <f t="shared" si="3"/>
        <v>-2.1200000000000006</v>
      </c>
      <c r="F30" s="125">
        <f t="shared" si="3"/>
        <v>-0.11999999999999995</v>
      </c>
      <c r="G30" s="125">
        <f t="shared" si="3"/>
        <v>-0.11999999999999995</v>
      </c>
      <c r="H30" s="125">
        <f t="shared" si="3"/>
        <v>0.10200000000000004</v>
      </c>
      <c r="I30" s="125">
        <f t="shared" si="3"/>
        <v>0.106</v>
      </c>
      <c r="J30" s="125">
        <f t="shared" si="3"/>
        <v>0</v>
      </c>
      <c r="K30" s="125">
        <f t="shared" si="3"/>
        <v>0</v>
      </c>
      <c r="L30" s="125">
        <f t="shared" si="3"/>
        <v>0.11000000000000003</v>
      </c>
      <c r="M30" s="125">
        <f t="shared" si="3"/>
        <v>0.11600000000000003</v>
      </c>
      <c r="N30" s="125">
        <f t="shared" si="3"/>
        <v>0</v>
      </c>
      <c r="O30" s="125">
        <f t="shared" si="3"/>
        <v>0</v>
      </c>
      <c r="Q30" s="167">
        <v>371.9</v>
      </c>
      <c r="R30" s="167">
        <v>372.29999999999995</v>
      </c>
      <c r="S30" s="167">
        <f t="shared" si="4"/>
        <v>22.32</v>
      </c>
      <c r="T30" s="167">
        <f t="shared" si="5"/>
        <v>22.34</v>
      </c>
      <c r="U30" s="167">
        <f t="shared" si="6"/>
        <v>832.83</v>
      </c>
      <c r="V30" s="167">
        <f t="shared" si="7"/>
        <v>831.98</v>
      </c>
      <c r="W30" s="167">
        <f t="shared" si="8"/>
        <v>76.208439999999996</v>
      </c>
      <c r="X30" s="167">
        <f t="shared" si="9"/>
        <v>76.208439999999996</v>
      </c>
      <c r="Y30" s="167">
        <f t="shared" si="10"/>
        <v>23.302</v>
      </c>
      <c r="Z30" s="167">
        <f t="shared" si="11"/>
        <v>23.306000000000001</v>
      </c>
      <c r="AA30" s="117"/>
      <c r="AB30" s="117"/>
      <c r="AC30" s="167">
        <f t="shared" si="12"/>
        <v>25.509999999999998</v>
      </c>
      <c r="AD30" s="167">
        <f t="shared" si="13"/>
        <v>25.515999999999998</v>
      </c>
      <c r="AE30" s="117"/>
      <c r="AF30" s="117"/>
      <c r="CD30" s="233">
        <v>2002</v>
      </c>
      <c r="CE30" s="149">
        <f t="shared" si="14"/>
        <v>22.32</v>
      </c>
      <c r="CF30" s="149">
        <f t="shared" si="15"/>
        <v>76.208439999999996</v>
      </c>
      <c r="CG30" s="233">
        <f t="shared" si="16"/>
        <v>371.9</v>
      </c>
      <c r="CH30" s="149">
        <f t="shared" si="17"/>
        <v>22.34</v>
      </c>
      <c r="CI30" s="149">
        <f t="shared" si="19"/>
        <v>76.208439999999996</v>
      </c>
      <c r="CJ30" s="233">
        <f t="shared" si="18"/>
        <v>372.29999999999995</v>
      </c>
    </row>
    <row r="31" spans="1:88" x14ac:dyDescent="0.25">
      <c r="A31" s="207">
        <v>2003</v>
      </c>
      <c r="B31" s="125">
        <f t="shared" si="3"/>
        <v>0.12999999999999995</v>
      </c>
      <c r="C31" s="125">
        <f t="shared" si="3"/>
        <v>0.15166666666666662</v>
      </c>
      <c r="D31" s="125">
        <f t="shared" si="3"/>
        <v>-2.1883333333333339</v>
      </c>
      <c r="E31" s="125">
        <f t="shared" si="3"/>
        <v>-2.2966666666666673</v>
      </c>
      <c r="F31" s="125">
        <f t="shared" si="3"/>
        <v>-0.12999999999999995</v>
      </c>
      <c r="G31" s="125">
        <f t="shared" si="3"/>
        <v>-0.12999999999999995</v>
      </c>
      <c r="H31" s="125">
        <f t="shared" si="3"/>
        <v>0.11050000000000004</v>
      </c>
      <c r="I31" s="125">
        <f t="shared" si="3"/>
        <v>0.11483333333333333</v>
      </c>
      <c r="J31" s="125">
        <f t="shared" si="3"/>
        <v>0</v>
      </c>
      <c r="K31" s="125">
        <f t="shared" si="3"/>
        <v>0</v>
      </c>
      <c r="L31" s="125">
        <f t="shared" si="3"/>
        <v>0.1191666666666667</v>
      </c>
      <c r="M31" s="125">
        <f t="shared" si="3"/>
        <v>0.1256666666666667</v>
      </c>
      <c r="N31" s="125">
        <f t="shared" si="3"/>
        <v>0</v>
      </c>
      <c r="O31" s="125">
        <f t="shared" si="3"/>
        <v>0</v>
      </c>
      <c r="Q31" s="167">
        <v>373.84999999999997</v>
      </c>
      <c r="R31" s="167">
        <v>374.44999999999993</v>
      </c>
      <c r="S31" s="167">
        <f t="shared" si="4"/>
        <v>22.33</v>
      </c>
      <c r="T31" s="167">
        <f t="shared" si="5"/>
        <v>22.351666666666667</v>
      </c>
      <c r="U31" s="167">
        <f t="shared" si="6"/>
        <v>831.3991666666667</v>
      </c>
      <c r="V31" s="167">
        <f t="shared" si="7"/>
        <v>830.47833333333335</v>
      </c>
      <c r="W31" s="167">
        <f t="shared" si="8"/>
        <v>76.200810000000004</v>
      </c>
      <c r="X31" s="167">
        <f t="shared" si="9"/>
        <v>76.200810000000004</v>
      </c>
      <c r="Y31" s="167">
        <f t="shared" si="10"/>
        <v>23.310499999999998</v>
      </c>
      <c r="Z31" s="167">
        <f t="shared" si="11"/>
        <v>23.314833333333333</v>
      </c>
      <c r="AA31" s="117"/>
      <c r="AB31" s="117"/>
      <c r="AC31" s="167">
        <f t="shared" si="12"/>
        <v>25.519166666666667</v>
      </c>
      <c r="AD31" s="167">
        <f t="shared" si="13"/>
        <v>25.525666666666666</v>
      </c>
      <c r="AE31" s="117"/>
      <c r="AF31" s="117"/>
      <c r="CD31" s="233">
        <v>2003</v>
      </c>
      <c r="CE31" s="149">
        <f t="shared" si="14"/>
        <v>22.33</v>
      </c>
      <c r="CF31" s="149">
        <f t="shared" si="15"/>
        <v>76.200810000000004</v>
      </c>
      <c r="CG31" s="233">
        <f t="shared" si="16"/>
        <v>373.84999999999997</v>
      </c>
      <c r="CH31" s="149">
        <f t="shared" si="17"/>
        <v>22.351666666666667</v>
      </c>
      <c r="CI31" s="149">
        <f t="shared" si="19"/>
        <v>76.200810000000004</v>
      </c>
      <c r="CJ31" s="233">
        <f t="shared" si="18"/>
        <v>374.44999999999993</v>
      </c>
    </row>
    <row r="32" spans="1:88" x14ac:dyDescent="0.25">
      <c r="A32" s="207">
        <v>2004</v>
      </c>
      <c r="B32" s="125">
        <f t="shared" si="3"/>
        <v>0.13999999999999996</v>
      </c>
      <c r="C32" s="125">
        <f t="shared" si="3"/>
        <v>0.16333333333333327</v>
      </c>
      <c r="D32" s="125">
        <f t="shared" si="3"/>
        <v>-2.3566666666666674</v>
      </c>
      <c r="E32" s="125">
        <f t="shared" si="3"/>
        <v>-2.473333333333334</v>
      </c>
      <c r="F32" s="125">
        <f t="shared" si="3"/>
        <v>-0.13999999999999996</v>
      </c>
      <c r="G32" s="125">
        <f t="shared" si="3"/>
        <v>-0.13999999999999996</v>
      </c>
      <c r="H32" s="125">
        <f t="shared" si="3"/>
        <v>0.11900000000000005</v>
      </c>
      <c r="I32" s="125">
        <f t="shared" si="3"/>
        <v>0.12366666666666666</v>
      </c>
      <c r="J32" s="125">
        <f t="shared" si="3"/>
        <v>0</v>
      </c>
      <c r="K32" s="125">
        <f t="shared" si="3"/>
        <v>0</v>
      </c>
      <c r="L32" s="125">
        <f t="shared" si="3"/>
        <v>0.12833333333333335</v>
      </c>
      <c r="M32" s="125">
        <f t="shared" si="3"/>
        <v>0.13533333333333336</v>
      </c>
      <c r="N32" s="125">
        <f t="shared" si="3"/>
        <v>0</v>
      </c>
      <c r="O32" s="125">
        <f t="shared" si="3"/>
        <v>0</v>
      </c>
      <c r="Q32" s="167">
        <v>375.79999999999995</v>
      </c>
      <c r="R32" s="167">
        <v>376.59999999999991</v>
      </c>
      <c r="S32" s="167">
        <f t="shared" si="4"/>
        <v>22.34</v>
      </c>
      <c r="T32" s="167">
        <f t="shared" si="5"/>
        <v>22.363333333333333</v>
      </c>
      <c r="U32" s="167">
        <f t="shared" si="6"/>
        <v>829.96833333333336</v>
      </c>
      <c r="V32" s="167">
        <f t="shared" si="7"/>
        <v>828.97666666666669</v>
      </c>
      <c r="W32" s="167">
        <f t="shared" si="8"/>
        <v>76.193179999999998</v>
      </c>
      <c r="X32" s="167">
        <f t="shared" si="9"/>
        <v>76.193179999999998</v>
      </c>
      <c r="Y32" s="167">
        <f t="shared" si="10"/>
        <v>23.318999999999999</v>
      </c>
      <c r="Z32" s="167">
        <f t="shared" si="11"/>
        <v>23.323666666666664</v>
      </c>
      <c r="AA32" s="117"/>
      <c r="AB32" s="117"/>
      <c r="AC32" s="167">
        <f t="shared" si="12"/>
        <v>25.528333333333332</v>
      </c>
      <c r="AD32" s="167">
        <f t="shared" si="13"/>
        <v>25.53533333333333</v>
      </c>
      <c r="AE32" s="117"/>
      <c r="AF32" s="117"/>
      <c r="CD32" s="233">
        <v>2004</v>
      </c>
      <c r="CE32" s="149">
        <f t="shared" si="14"/>
        <v>22.34</v>
      </c>
      <c r="CF32" s="149">
        <f t="shared" si="15"/>
        <v>76.193179999999998</v>
      </c>
      <c r="CG32" s="233">
        <f t="shared" si="16"/>
        <v>375.79999999999995</v>
      </c>
      <c r="CH32" s="149">
        <f t="shared" si="17"/>
        <v>22.363333333333333</v>
      </c>
      <c r="CI32" s="149">
        <f t="shared" si="19"/>
        <v>76.193179999999998</v>
      </c>
      <c r="CJ32" s="233">
        <f t="shared" si="18"/>
        <v>376.59999999999991</v>
      </c>
    </row>
    <row r="33" spans="1:95" x14ac:dyDescent="0.25">
      <c r="A33" s="207">
        <v>2005</v>
      </c>
      <c r="B33" s="125">
        <f t="shared" si="3"/>
        <v>0.14999999999999997</v>
      </c>
      <c r="C33" s="125">
        <f t="shared" si="3"/>
        <v>0.17499999999999993</v>
      </c>
      <c r="D33" s="125">
        <f t="shared" si="3"/>
        <v>-2.5250000000000008</v>
      </c>
      <c r="E33" s="125">
        <f t="shared" si="3"/>
        <v>-2.6500000000000008</v>
      </c>
      <c r="F33" s="125">
        <f t="shared" si="3"/>
        <v>-0.14999999999999997</v>
      </c>
      <c r="G33" s="125">
        <f t="shared" si="3"/>
        <v>-0.14999999999999997</v>
      </c>
      <c r="H33" s="125">
        <f t="shared" si="3"/>
        <v>0.12750000000000006</v>
      </c>
      <c r="I33" s="125">
        <f t="shared" si="3"/>
        <v>0.13250000000000001</v>
      </c>
      <c r="J33" s="125">
        <f t="shared" si="3"/>
        <v>0</v>
      </c>
      <c r="K33" s="125">
        <f t="shared" si="3"/>
        <v>0</v>
      </c>
      <c r="L33" s="125">
        <f t="shared" si="3"/>
        <v>0.13750000000000001</v>
      </c>
      <c r="M33" s="125">
        <f t="shared" si="3"/>
        <v>0.14500000000000002</v>
      </c>
      <c r="N33" s="125">
        <f t="shared" si="3"/>
        <v>0</v>
      </c>
      <c r="O33" s="125">
        <f t="shared" si="3"/>
        <v>0</v>
      </c>
      <c r="Q33" s="167">
        <v>377.74999999999994</v>
      </c>
      <c r="R33" s="167">
        <v>378.74999999999989</v>
      </c>
      <c r="S33" s="167">
        <f t="shared" si="4"/>
        <v>22.349999999999998</v>
      </c>
      <c r="T33" s="167">
        <f t="shared" si="5"/>
        <v>22.375</v>
      </c>
      <c r="U33" s="167">
        <f t="shared" si="6"/>
        <v>828.53750000000002</v>
      </c>
      <c r="V33" s="167">
        <f t="shared" si="7"/>
        <v>827.47500000000002</v>
      </c>
      <c r="W33" s="167">
        <f t="shared" si="8"/>
        <v>76.185549999999992</v>
      </c>
      <c r="X33" s="167">
        <f t="shared" si="9"/>
        <v>76.185549999999992</v>
      </c>
      <c r="Y33" s="167">
        <f t="shared" si="10"/>
        <v>23.327500000000001</v>
      </c>
      <c r="Z33" s="167">
        <f t="shared" si="11"/>
        <v>23.3325</v>
      </c>
      <c r="AA33" s="117"/>
      <c r="AB33" s="117"/>
      <c r="AC33" s="167">
        <f t="shared" si="12"/>
        <v>25.537499999999998</v>
      </c>
      <c r="AD33" s="167">
        <f t="shared" si="13"/>
        <v>25.544999999999998</v>
      </c>
      <c r="AE33" s="117"/>
      <c r="AF33" s="117"/>
      <c r="CD33" s="233">
        <v>2005</v>
      </c>
      <c r="CE33" s="149">
        <f t="shared" si="14"/>
        <v>22.349999999999998</v>
      </c>
      <c r="CF33" s="149">
        <f t="shared" si="15"/>
        <v>76.185549999999992</v>
      </c>
      <c r="CG33" s="233">
        <f t="shared" si="16"/>
        <v>377.74999999999994</v>
      </c>
      <c r="CH33" s="149">
        <f t="shared" si="17"/>
        <v>22.375</v>
      </c>
      <c r="CI33" s="149">
        <f t="shared" si="19"/>
        <v>76.185549999999992</v>
      </c>
      <c r="CJ33" s="233">
        <f t="shared" si="18"/>
        <v>378.74999999999989</v>
      </c>
    </row>
    <row r="34" spans="1:95" x14ac:dyDescent="0.25">
      <c r="A34" s="207">
        <v>2006</v>
      </c>
      <c r="B34" s="125">
        <f t="shared" si="3"/>
        <v>0.15999999999999998</v>
      </c>
      <c r="C34" s="125">
        <f t="shared" si="3"/>
        <v>0.18666666666666659</v>
      </c>
      <c r="D34" s="125">
        <f t="shared" si="3"/>
        <v>-2.6933333333333342</v>
      </c>
      <c r="E34" s="125">
        <f t="shared" si="3"/>
        <v>-2.8266666666666675</v>
      </c>
      <c r="F34" s="125">
        <f t="shared" si="3"/>
        <v>-0.15999999999999998</v>
      </c>
      <c r="G34" s="125">
        <f t="shared" si="3"/>
        <v>-0.15999999999999998</v>
      </c>
      <c r="H34" s="125">
        <f t="shared" si="3"/>
        <v>0.13600000000000007</v>
      </c>
      <c r="I34" s="125">
        <f t="shared" si="3"/>
        <v>0.14133333333333334</v>
      </c>
      <c r="J34" s="125">
        <f t="shared" si="3"/>
        <v>0</v>
      </c>
      <c r="K34" s="125">
        <f t="shared" si="3"/>
        <v>0</v>
      </c>
      <c r="L34" s="125">
        <f t="shared" si="3"/>
        <v>0.14666666666666667</v>
      </c>
      <c r="M34" s="125">
        <f t="shared" si="3"/>
        <v>0.15466666666666667</v>
      </c>
      <c r="N34" s="125">
        <f t="shared" si="3"/>
        <v>0</v>
      </c>
      <c r="O34" s="125">
        <f t="shared" si="3"/>
        <v>0</v>
      </c>
      <c r="Q34" s="167">
        <v>379.69999999999993</v>
      </c>
      <c r="R34" s="167">
        <v>380.89999999999986</v>
      </c>
      <c r="S34" s="167">
        <f t="shared" si="4"/>
        <v>22.36</v>
      </c>
      <c r="T34" s="167">
        <f t="shared" si="5"/>
        <v>22.386666666666667</v>
      </c>
      <c r="U34" s="167">
        <f t="shared" si="6"/>
        <v>827.10666666666668</v>
      </c>
      <c r="V34" s="167">
        <f t="shared" si="7"/>
        <v>825.97333333333336</v>
      </c>
      <c r="W34" s="167">
        <f t="shared" si="8"/>
        <v>76.17792</v>
      </c>
      <c r="X34" s="167">
        <f t="shared" si="9"/>
        <v>76.17792</v>
      </c>
      <c r="Y34" s="167">
        <f t="shared" si="10"/>
        <v>23.335999999999999</v>
      </c>
      <c r="Z34" s="167">
        <f t="shared" si="11"/>
        <v>23.341333333333331</v>
      </c>
      <c r="AA34" s="117"/>
      <c r="AB34" s="117"/>
      <c r="AC34" s="167">
        <f t="shared" si="12"/>
        <v>25.546666666666667</v>
      </c>
      <c r="AD34" s="167">
        <f t="shared" si="13"/>
        <v>25.554666666666666</v>
      </c>
      <c r="AE34" s="117"/>
      <c r="AF34" s="117"/>
      <c r="CD34" s="233">
        <v>2006</v>
      </c>
      <c r="CE34" s="149">
        <f t="shared" si="14"/>
        <v>22.36</v>
      </c>
      <c r="CF34" s="149">
        <f t="shared" si="15"/>
        <v>76.17792</v>
      </c>
      <c r="CG34" s="233">
        <f t="shared" si="16"/>
        <v>379.69999999999993</v>
      </c>
      <c r="CH34" s="149">
        <f t="shared" si="17"/>
        <v>22.386666666666667</v>
      </c>
      <c r="CI34" s="149">
        <f t="shared" si="19"/>
        <v>76.17792</v>
      </c>
      <c r="CJ34" s="233">
        <f t="shared" si="18"/>
        <v>380.89999999999986</v>
      </c>
    </row>
    <row r="35" spans="1:95" x14ac:dyDescent="0.25">
      <c r="A35" s="207">
        <v>2007</v>
      </c>
      <c r="B35" s="125">
        <f t="shared" ref="B35:O37" si="20">(B$6-B$5)/COUNT($A$18:$A$37)+B34</f>
        <v>0.16999999999999998</v>
      </c>
      <c r="C35" s="125">
        <f t="shared" si="20"/>
        <v>0.19833333333333325</v>
      </c>
      <c r="D35" s="125">
        <f t="shared" si="20"/>
        <v>-2.8616666666666677</v>
      </c>
      <c r="E35" s="125">
        <f t="shared" si="20"/>
        <v>-3.0033333333333343</v>
      </c>
      <c r="F35" s="125">
        <f t="shared" si="20"/>
        <v>-0.16999999999999998</v>
      </c>
      <c r="G35" s="125">
        <f t="shared" si="20"/>
        <v>-0.16999999999999998</v>
      </c>
      <c r="H35" s="125">
        <f t="shared" si="20"/>
        <v>0.14450000000000007</v>
      </c>
      <c r="I35" s="125">
        <f t="shared" si="20"/>
        <v>0.15016666666666667</v>
      </c>
      <c r="J35" s="125">
        <f t="shared" si="20"/>
        <v>0</v>
      </c>
      <c r="K35" s="125">
        <f t="shared" si="20"/>
        <v>0</v>
      </c>
      <c r="L35" s="125">
        <f t="shared" si="20"/>
        <v>0.15583333333333332</v>
      </c>
      <c r="M35" s="125">
        <f t="shared" si="20"/>
        <v>0.16433333333333333</v>
      </c>
      <c r="N35" s="125">
        <f t="shared" si="20"/>
        <v>0</v>
      </c>
      <c r="O35" s="125">
        <f t="shared" si="20"/>
        <v>0</v>
      </c>
      <c r="Q35" s="167">
        <v>381.64999999999992</v>
      </c>
      <c r="R35" s="167">
        <v>383.04999999999984</v>
      </c>
      <c r="S35" s="167">
        <f t="shared" si="4"/>
        <v>22.37</v>
      </c>
      <c r="T35" s="167">
        <f t="shared" si="5"/>
        <v>22.398333333333333</v>
      </c>
      <c r="U35" s="167">
        <f t="shared" si="6"/>
        <v>825.67583333333334</v>
      </c>
      <c r="V35" s="167">
        <f t="shared" si="7"/>
        <v>824.47166666666669</v>
      </c>
      <c r="W35" s="167">
        <f t="shared" si="8"/>
        <v>76.170289999999994</v>
      </c>
      <c r="X35" s="167">
        <f t="shared" si="9"/>
        <v>76.170289999999994</v>
      </c>
      <c r="Y35" s="167">
        <f t="shared" si="10"/>
        <v>23.3445</v>
      </c>
      <c r="Z35" s="167">
        <f t="shared" si="11"/>
        <v>23.350166666666667</v>
      </c>
      <c r="AA35" s="117"/>
      <c r="AB35" s="117"/>
      <c r="AC35" s="167">
        <f t="shared" si="12"/>
        <v>25.555833333333332</v>
      </c>
      <c r="AD35" s="167">
        <f t="shared" si="13"/>
        <v>25.56433333333333</v>
      </c>
      <c r="AE35" s="117"/>
      <c r="AF35" s="117"/>
      <c r="CD35" s="233">
        <v>2007</v>
      </c>
      <c r="CE35" s="149">
        <f t="shared" si="14"/>
        <v>22.37</v>
      </c>
      <c r="CF35" s="149">
        <f t="shared" si="15"/>
        <v>76.170289999999994</v>
      </c>
      <c r="CG35" s="233">
        <f t="shared" si="16"/>
        <v>381.64999999999992</v>
      </c>
      <c r="CH35" s="149">
        <f t="shared" si="17"/>
        <v>22.398333333333333</v>
      </c>
      <c r="CI35" s="149">
        <f t="shared" si="19"/>
        <v>76.170289999999994</v>
      </c>
      <c r="CJ35" s="233">
        <f t="shared" si="18"/>
        <v>383.04999999999984</v>
      </c>
    </row>
    <row r="36" spans="1:95" x14ac:dyDescent="0.25">
      <c r="A36" s="207">
        <v>2008</v>
      </c>
      <c r="B36" s="125">
        <f t="shared" si="20"/>
        <v>0.18</v>
      </c>
      <c r="C36" s="125">
        <f t="shared" si="20"/>
        <v>0.20999999999999991</v>
      </c>
      <c r="D36" s="125">
        <f t="shared" si="20"/>
        <v>-3.0300000000000011</v>
      </c>
      <c r="E36" s="125">
        <f t="shared" si="20"/>
        <v>-3.180000000000001</v>
      </c>
      <c r="F36" s="125">
        <f t="shared" si="20"/>
        <v>-0.18</v>
      </c>
      <c r="G36" s="125">
        <f t="shared" si="20"/>
        <v>-0.18</v>
      </c>
      <c r="H36" s="125">
        <f t="shared" si="20"/>
        <v>0.15300000000000008</v>
      </c>
      <c r="I36" s="125">
        <f t="shared" si="20"/>
        <v>0.159</v>
      </c>
      <c r="J36" s="125">
        <f t="shared" si="20"/>
        <v>0</v>
      </c>
      <c r="K36" s="125">
        <f t="shared" si="20"/>
        <v>0</v>
      </c>
      <c r="L36" s="125">
        <f t="shared" si="20"/>
        <v>0.16499999999999998</v>
      </c>
      <c r="M36" s="125">
        <f t="shared" si="20"/>
        <v>0.17399999999999999</v>
      </c>
      <c r="N36" s="125">
        <f t="shared" si="20"/>
        <v>0</v>
      </c>
      <c r="O36" s="125">
        <f t="shared" si="20"/>
        <v>0</v>
      </c>
      <c r="Q36" s="167">
        <v>383.59999999999991</v>
      </c>
      <c r="R36" s="167">
        <v>385.19999999999982</v>
      </c>
      <c r="S36" s="167">
        <f t="shared" si="4"/>
        <v>22.38</v>
      </c>
      <c r="T36" s="167">
        <f t="shared" si="5"/>
        <v>22.41</v>
      </c>
      <c r="U36" s="167">
        <f t="shared" si="6"/>
        <v>824.245</v>
      </c>
      <c r="V36" s="167">
        <f t="shared" si="7"/>
        <v>822.97</v>
      </c>
      <c r="W36" s="167">
        <f t="shared" si="8"/>
        <v>76.162660000000002</v>
      </c>
      <c r="X36" s="167">
        <f t="shared" si="9"/>
        <v>76.162660000000002</v>
      </c>
      <c r="Y36" s="167">
        <f t="shared" si="10"/>
        <v>23.352999999999998</v>
      </c>
      <c r="Z36" s="167">
        <f t="shared" si="11"/>
        <v>23.358999999999998</v>
      </c>
      <c r="AA36" s="117"/>
      <c r="AB36" s="117"/>
      <c r="AC36" s="167">
        <f t="shared" si="12"/>
        <v>25.564999999999998</v>
      </c>
      <c r="AD36" s="167">
        <f t="shared" si="13"/>
        <v>25.573999999999998</v>
      </c>
      <c r="AE36" s="117"/>
      <c r="AF36" s="117"/>
      <c r="CD36" s="233">
        <v>2008</v>
      </c>
      <c r="CE36" s="149">
        <f t="shared" si="14"/>
        <v>22.38</v>
      </c>
      <c r="CF36" s="149">
        <f t="shared" si="15"/>
        <v>76.162660000000002</v>
      </c>
      <c r="CG36" s="233">
        <f t="shared" si="16"/>
        <v>383.59999999999991</v>
      </c>
      <c r="CH36" s="149">
        <f t="shared" si="17"/>
        <v>22.41</v>
      </c>
      <c r="CI36" s="149">
        <f t="shared" si="19"/>
        <v>76.162660000000002</v>
      </c>
      <c r="CJ36" s="233">
        <f t="shared" si="18"/>
        <v>385.19999999999982</v>
      </c>
    </row>
    <row r="37" spans="1:95" x14ac:dyDescent="0.25">
      <c r="A37" s="207">
        <v>2009</v>
      </c>
      <c r="B37" s="125">
        <f t="shared" si="20"/>
        <v>0.19</v>
      </c>
      <c r="C37" s="125">
        <f t="shared" si="20"/>
        <v>0.22166666666666657</v>
      </c>
      <c r="D37" s="125">
        <f t="shared" si="20"/>
        <v>-3.1983333333333346</v>
      </c>
      <c r="E37" s="125">
        <f t="shared" si="20"/>
        <v>-3.3566666666666678</v>
      </c>
      <c r="F37" s="125">
        <f t="shared" si="20"/>
        <v>-0.19</v>
      </c>
      <c r="G37" s="125">
        <f t="shared" si="20"/>
        <v>-0.19</v>
      </c>
      <c r="H37" s="125">
        <f t="shared" si="20"/>
        <v>0.16150000000000009</v>
      </c>
      <c r="I37" s="125">
        <f t="shared" si="20"/>
        <v>0.16783333333333333</v>
      </c>
      <c r="J37" s="125">
        <f t="shared" si="20"/>
        <v>0</v>
      </c>
      <c r="K37" s="125">
        <f t="shared" si="20"/>
        <v>0</v>
      </c>
      <c r="L37" s="125">
        <f t="shared" si="20"/>
        <v>0.17416666666666664</v>
      </c>
      <c r="M37" s="125">
        <f t="shared" si="20"/>
        <v>0.18366666666666664</v>
      </c>
      <c r="N37" s="125">
        <f t="shared" si="20"/>
        <v>0</v>
      </c>
      <c r="O37" s="125">
        <f t="shared" si="20"/>
        <v>0</v>
      </c>
      <c r="Q37" s="167">
        <v>385.5499999999999</v>
      </c>
      <c r="R37" s="167">
        <v>387.3499999999998</v>
      </c>
      <c r="S37" s="167">
        <f t="shared" si="4"/>
        <v>22.39</v>
      </c>
      <c r="T37" s="167">
        <f t="shared" si="5"/>
        <v>22.421666666666667</v>
      </c>
      <c r="U37" s="167">
        <f t="shared" si="6"/>
        <v>822.81416666666667</v>
      </c>
      <c r="V37" s="167">
        <f t="shared" si="7"/>
        <v>821.46833333333336</v>
      </c>
      <c r="W37" s="167">
        <f t="shared" si="8"/>
        <v>76.155029999999996</v>
      </c>
      <c r="X37" s="167">
        <f t="shared" si="9"/>
        <v>76.155029999999996</v>
      </c>
      <c r="Y37" s="167">
        <f t="shared" si="10"/>
        <v>23.361499999999999</v>
      </c>
      <c r="Z37" s="167">
        <f t="shared" si="11"/>
        <v>23.367833333333333</v>
      </c>
      <c r="AA37" s="117"/>
      <c r="AB37" s="117"/>
      <c r="AC37" s="167">
        <f t="shared" si="12"/>
        <v>25.574166666666667</v>
      </c>
      <c r="AD37" s="167">
        <f t="shared" si="13"/>
        <v>25.583666666666666</v>
      </c>
      <c r="AE37" s="117"/>
      <c r="AF37" s="117"/>
      <c r="CD37" s="233">
        <v>2009</v>
      </c>
      <c r="CE37" s="149">
        <f t="shared" si="14"/>
        <v>22.39</v>
      </c>
      <c r="CF37" s="149">
        <f t="shared" si="15"/>
        <v>76.155029999999996</v>
      </c>
      <c r="CG37" s="233">
        <f t="shared" si="16"/>
        <v>385.5499999999999</v>
      </c>
      <c r="CH37" s="149">
        <f t="shared" si="17"/>
        <v>22.421666666666667</v>
      </c>
      <c r="CI37" s="149">
        <f t="shared" si="19"/>
        <v>76.155029999999996</v>
      </c>
      <c r="CJ37" s="233">
        <f t="shared" si="18"/>
        <v>387.3499999999998</v>
      </c>
    </row>
    <row r="38" spans="1:95" x14ac:dyDescent="0.25">
      <c r="A38" s="207">
        <v>2010</v>
      </c>
      <c r="B38" s="125">
        <f>B6</f>
        <v>0.19999999999999998</v>
      </c>
      <c r="C38" s="125">
        <f>C6</f>
        <v>0.23333333333333331</v>
      </c>
      <c r="D38" s="125">
        <f>D6</f>
        <v>-3.3666666666666667</v>
      </c>
      <c r="E38" s="125">
        <f>E6</f>
        <v>-3.5333333333333332</v>
      </c>
      <c r="F38" s="125">
        <f t="shared" ref="F38:N38" si="21">F6</f>
        <v>-0.19999999999999998</v>
      </c>
      <c r="G38" s="125">
        <f t="shared" si="21"/>
        <v>-0.19999999999999998</v>
      </c>
      <c r="H38" s="125">
        <f t="shared" si="21"/>
        <v>0.17</v>
      </c>
      <c r="I38" s="125">
        <f t="shared" si="21"/>
        <v>0.17666666666666667</v>
      </c>
      <c r="J38" s="125">
        <f t="shared" si="21"/>
        <v>0</v>
      </c>
      <c r="K38" s="125">
        <f t="shared" si="21"/>
        <v>0</v>
      </c>
      <c r="L38" s="125">
        <f t="shared" si="21"/>
        <v>0.18333333333333335</v>
      </c>
      <c r="M38" s="125">
        <f t="shared" si="21"/>
        <v>0.19333333333333333</v>
      </c>
      <c r="N38" s="125">
        <f t="shared" si="21"/>
        <v>0</v>
      </c>
      <c r="O38" s="125">
        <f>O6</f>
        <v>0</v>
      </c>
      <c r="Q38" s="167">
        <v>387.5</v>
      </c>
      <c r="R38" s="167">
        <v>389.5</v>
      </c>
      <c r="S38" s="167">
        <f t="shared" si="4"/>
        <v>22.4</v>
      </c>
      <c r="T38" s="167">
        <f t="shared" si="5"/>
        <v>22.433333333333334</v>
      </c>
      <c r="U38" s="167">
        <f t="shared" si="6"/>
        <v>821.38333333333333</v>
      </c>
      <c r="V38" s="167">
        <f t="shared" si="7"/>
        <v>819.9666666666667</v>
      </c>
      <c r="W38" s="167">
        <f t="shared" si="8"/>
        <v>76.14739999999999</v>
      </c>
      <c r="X38" s="167">
        <f t="shared" si="9"/>
        <v>76.14739999999999</v>
      </c>
      <c r="Y38" s="167">
        <f t="shared" si="10"/>
        <v>23.37</v>
      </c>
      <c r="Z38" s="167">
        <f t="shared" si="11"/>
        <v>23.376666666666665</v>
      </c>
      <c r="AA38" s="117"/>
      <c r="AB38" s="117"/>
      <c r="AC38" s="167">
        <f t="shared" si="12"/>
        <v>25.583333333333332</v>
      </c>
      <c r="AD38" s="167">
        <f t="shared" si="13"/>
        <v>25.59333333333333</v>
      </c>
      <c r="AE38" s="117"/>
      <c r="AF38" s="117"/>
      <c r="CD38" s="233">
        <v>2010</v>
      </c>
      <c r="CE38" s="149">
        <f t="shared" si="14"/>
        <v>22.4</v>
      </c>
      <c r="CF38" s="149">
        <f t="shared" si="15"/>
        <v>76.14739999999999</v>
      </c>
      <c r="CG38" s="233">
        <f t="shared" si="16"/>
        <v>387.5</v>
      </c>
      <c r="CH38" s="149">
        <f t="shared" si="17"/>
        <v>22.433333333333334</v>
      </c>
      <c r="CI38" s="149">
        <f t="shared" si="19"/>
        <v>76.14739999999999</v>
      </c>
      <c r="CJ38" s="233">
        <f t="shared" si="18"/>
        <v>389.5</v>
      </c>
    </row>
    <row r="39" spans="1:95" x14ac:dyDescent="0.25">
      <c r="A39" s="207">
        <v>2011</v>
      </c>
      <c r="B39" s="125">
        <f t="shared" ref="B39:O54" si="22">(B$7-B$6)/COUNT($A$38:$A$57)+B38</f>
        <v>0.21999999999999997</v>
      </c>
      <c r="C39" s="125">
        <f t="shared" si="22"/>
        <v>0.25666666666666665</v>
      </c>
      <c r="D39" s="125">
        <f t="shared" si="22"/>
        <v>-3.7033333333333331</v>
      </c>
      <c r="E39" s="125">
        <f t="shared" si="22"/>
        <v>-3.8866666666666667</v>
      </c>
      <c r="F39" s="125">
        <f t="shared" si="22"/>
        <v>-0.21999999999999997</v>
      </c>
      <c r="G39" s="125">
        <f t="shared" si="22"/>
        <v>-0.21999999999999997</v>
      </c>
      <c r="H39" s="125">
        <f t="shared" si="22"/>
        <v>0.187</v>
      </c>
      <c r="I39" s="125">
        <f t="shared" si="22"/>
        <v>0.19433333333333333</v>
      </c>
      <c r="J39" s="125">
        <f t="shared" si="22"/>
        <v>0</v>
      </c>
      <c r="K39" s="125">
        <f t="shared" si="22"/>
        <v>0</v>
      </c>
      <c r="L39" s="125">
        <f t="shared" si="22"/>
        <v>0.20166666666666669</v>
      </c>
      <c r="M39" s="125">
        <f t="shared" si="22"/>
        <v>0.21266666666666667</v>
      </c>
      <c r="N39" s="125">
        <f t="shared" si="22"/>
        <v>0</v>
      </c>
      <c r="O39" s="125">
        <f t="shared" si="22"/>
        <v>0</v>
      </c>
      <c r="Q39" s="167">
        <v>390.35</v>
      </c>
      <c r="R39" s="167">
        <v>392.45</v>
      </c>
      <c r="S39" s="167">
        <f t="shared" si="4"/>
        <v>22.419999999999998</v>
      </c>
      <c r="T39" s="167">
        <f t="shared" si="5"/>
        <v>22.456666666666667</v>
      </c>
      <c r="U39" s="167">
        <f t="shared" si="6"/>
        <v>818.52166666666665</v>
      </c>
      <c r="V39" s="167">
        <f t="shared" si="7"/>
        <v>816.96333333333337</v>
      </c>
      <c r="W39" s="167">
        <f t="shared" si="8"/>
        <v>76.132139999999993</v>
      </c>
      <c r="X39" s="167">
        <f t="shared" si="9"/>
        <v>76.132139999999993</v>
      </c>
      <c r="Y39" s="167">
        <f t="shared" si="10"/>
        <v>23.387</v>
      </c>
      <c r="Z39" s="167">
        <f t="shared" si="11"/>
        <v>23.394333333333332</v>
      </c>
      <c r="AA39" s="117"/>
      <c r="AB39" s="117"/>
      <c r="AC39" s="167">
        <f t="shared" si="12"/>
        <v>25.601666666666667</v>
      </c>
      <c r="AD39" s="167">
        <f t="shared" si="13"/>
        <v>25.612666666666666</v>
      </c>
      <c r="AE39" s="117"/>
      <c r="AF39" s="117"/>
      <c r="CD39" s="233">
        <v>2011</v>
      </c>
      <c r="CE39" s="149">
        <f t="shared" si="14"/>
        <v>22.419999999999998</v>
      </c>
      <c r="CF39" s="149">
        <f t="shared" si="15"/>
        <v>76.132139999999993</v>
      </c>
      <c r="CG39" s="233">
        <f t="shared" si="16"/>
        <v>390.35</v>
      </c>
      <c r="CH39" s="149">
        <f t="shared" si="17"/>
        <v>22.456666666666667</v>
      </c>
      <c r="CI39" s="149">
        <f t="shared" si="19"/>
        <v>76.132139999999993</v>
      </c>
      <c r="CJ39" s="233">
        <f t="shared" si="18"/>
        <v>392.45</v>
      </c>
    </row>
    <row r="40" spans="1:95" x14ac:dyDescent="0.25">
      <c r="A40" s="207">
        <v>2012</v>
      </c>
      <c r="B40" s="125">
        <f t="shared" si="22"/>
        <v>0.23999999999999996</v>
      </c>
      <c r="C40" s="125">
        <f t="shared" si="22"/>
        <v>0.27999999999999997</v>
      </c>
      <c r="D40" s="125">
        <f t="shared" si="22"/>
        <v>-4.04</v>
      </c>
      <c r="E40" s="125">
        <f t="shared" si="22"/>
        <v>-4.24</v>
      </c>
      <c r="F40" s="125">
        <f t="shared" si="22"/>
        <v>-0.23999999999999996</v>
      </c>
      <c r="G40" s="125">
        <f t="shared" si="22"/>
        <v>-0.23999999999999996</v>
      </c>
      <c r="H40" s="125">
        <f t="shared" si="22"/>
        <v>0.20399999999999999</v>
      </c>
      <c r="I40" s="125">
        <f t="shared" si="22"/>
        <v>0.21199999999999999</v>
      </c>
      <c r="J40" s="125">
        <f t="shared" si="22"/>
        <v>0</v>
      </c>
      <c r="K40" s="125">
        <f t="shared" si="22"/>
        <v>0</v>
      </c>
      <c r="L40" s="125">
        <f t="shared" si="22"/>
        <v>0.22000000000000003</v>
      </c>
      <c r="M40" s="125">
        <f t="shared" si="22"/>
        <v>0.23200000000000001</v>
      </c>
      <c r="N40" s="125">
        <f t="shared" si="22"/>
        <v>0</v>
      </c>
      <c r="O40" s="125">
        <f t="shared" si="22"/>
        <v>0</v>
      </c>
      <c r="Q40" s="167">
        <v>393.20000000000005</v>
      </c>
      <c r="R40" s="167">
        <v>395.4</v>
      </c>
      <c r="S40" s="167">
        <f t="shared" si="4"/>
        <v>22.439999999999998</v>
      </c>
      <c r="T40" s="167">
        <f t="shared" si="5"/>
        <v>22.48</v>
      </c>
      <c r="U40" s="167">
        <f t="shared" si="6"/>
        <v>815.66</v>
      </c>
      <c r="V40" s="167">
        <f t="shared" si="7"/>
        <v>813.96</v>
      </c>
      <c r="W40" s="167">
        <f t="shared" si="8"/>
        <v>76.116879999999995</v>
      </c>
      <c r="X40" s="167">
        <f t="shared" si="9"/>
        <v>76.116879999999995</v>
      </c>
      <c r="Y40" s="167">
        <f t="shared" si="10"/>
        <v>23.404</v>
      </c>
      <c r="Z40" s="167">
        <f t="shared" si="11"/>
        <v>23.411999999999999</v>
      </c>
      <c r="AA40" s="117"/>
      <c r="AB40" s="117"/>
      <c r="AC40" s="167">
        <f t="shared" si="12"/>
        <v>25.619999999999997</v>
      </c>
      <c r="AD40" s="167">
        <f t="shared" si="13"/>
        <v>25.631999999999998</v>
      </c>
      <c r="AE40" s="117"/>
      <c r="AF40" s="117"/>
      <c r="CD40" s="233">
        <v>2012</v>
      </c>
      <c r="CE40" s="149">
        <f t="shared" si="14"/>
        <v>22.439999999999998</v>
      </c>
      <c r="CF40" s="149">
        <f t="shared" si="15"/>
        <v>76.116879999999995</v>
      </c>
      <c r="CG40" s="233">
        <f t="shared" si="16"/>
        <v>393.20000000000005</v>
      </c>
      <c r="CH40" s="149">
        <f t="shared" si="17"/>
        <v>22.48</v>
      </c>
      <c r="CI40" s="149">
        <f t="shared" si="19"/>
        <v>76.116879999999995</v>
      </c>
      <c r="CJ40" s="233">
        <f t="shared" si="18"/>
        <v>395.4</v>
      </c>
    </row>
    <row r="41" spans="1:95" x14ac:dyDescent="0.25">
      <c r="A41" s="207">
        <v>2013</v>
      </c>
      <c r="B41" s="125">
        <f t="shared" si="22"/>
        <v>0.25999999999999995</v>
      </c>
      <c r="C41" s="125">
        <f t="shared" si="22"/>
        <v>0.30333333333333329</v>
      </c>
      <c r="D41" s="125">
        <f t="shared" si="22"/>
        <v>-4.3766666666666669</v>
      </c>
      <c r="E41" s="125">
        <f t="shared" si="22"/>
        <v>-4.5933333333333337</v>
      </c>
      <c r="F41" s="125">
        <f t="shared" si="22"/>
        <v>-0.25999999999999995</v>
      </c>
      <c r="G41" s="125">
        <f t="shared" si="22"/>
        <v>-0.25999999999999995</v>
      </c>
      <c r="H41" s="125">
        <f t="shared" si="22"/>
        <v>0.22099999999999997</v>
      </c>
      <c r="I41" s="125">
        <f t="shared" si="22"/>
        <v>0.22966666666666666</v>
      </c>
      <c r="J41" s="125">
        <f t="shared" si="22"/>
        <v>0</v>
      </c>
      <c r="K41" s="125">
        <f t="shared" si="22"/>
        <v>0</v>
      </c>
      <c r="L41" s="125">
        <f t="shared" si="22"/>
        <v>0.23833333333333337</v>
      </c>
      <c r="M41" s="125">
        <f t="shared" si="22"/>
        <v>0.25133333333333335</v>
      </c>
      <c r="N41" s="125">
        <f t="shared" si="22"/>
        <v>0</v>
      </c>
      <c r="O41" s="125">
        <f t="shared" si="22"/>
        <v>0</v>
      </c>
      <c r="Q41" s="167">
        <v>396.05000000000007</v>
      </c>
      <c r="R41" s="167">
        <v>398.34999999999997</v>
      </c>
      <c r="S41" s="167">
        <f t="shared" si="4"/>
        <v>22.46</v>
      </c>
      <c r="T41" s="167">
        <f t="shared" si="5"/>
        <v>22.503333333333334</v>
      </c>
      <c r="U41" s="167">
        <f t="shared" si="6"/>
        <v>812.79833333333329</v>
      </c>
      <c r="V41" s="167">
        <f t="shared" si="7"/>
        <v>810.95666666666671</v>
      </c>
      <c r="W41" s="167">
        <f t="shared" si="8"/>
        <v>76.101619999999997</v>
      </c>
      <c r="X41" s="167">
        <f t="shared" si="9"/>
        <v>76.101619999999997</v>
      </c>
      <c r="Y41" s="167">
        <f t="shared" si="10"/>
        <v>23.420999999999999</v>
      </c>
      <c r="Z41" s="167">
        <f t="shared" si="11"/>
        <v>23.429666666666666</v>
      </c>
      <c r="AA41" s="117"/>
      <c r="AB41" s="117"/>
      <c r="AC41" s="167">
        <f t="shared" si="12"/>
        <v>25.638333333333332</v>
      </c>
      <c r="AD41" s="167">
        <f t="shared" si="13"/>
        <v>25.651333333333334</v>
      </c>
      <c r="AE41" s="117"/>
      <c r="AF41" s="117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233">
        <v>2013</v>
      </c>
      <c r="CE41" s="149">
        <f t="shared" si="14"/>
        <v>22.46</v>
      </c>
      <c r="CF41" s="149">
        <f t="shared" si="15"/>
        <v>76.101619999999997</v>
      </c>
      <c r="CG41" s="233">
        <f t="shared" si="16"/>
        <v>396.05000000000007</v>
      </c>
      <c r="CH41" s="149">
        <f t="shared" si="17"/>
        <v>22.503333333333334</v>
      </c>
      <c r="CI41" s="149">
        <f t="shared" si="19"/>
        <v>76.101619999999997</v>
      </c>
      <c r="CJ41" s="233">
        <f t="shared" si="18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207">
        <v>2014</v>
      </c>
      <c r="B42" s="125">
        <f t="shared" si="22"/>
        <v>0.27999999999999997</v>
      </c>
      <c r="C42" s="125">
        <f t="shared" si="22"/>
        <v>0.32666666666666661</v>
      </c>
      <c r="D42" s="125">
        <f t="shared" si="22"/>
        <v>-4.7133333333333338</v>
      </c>
      <c r="E42" s="125">
        <f t="shared" si="22"/>
        <v>-4.9466666666666672</v>
      </c>
      <c r="F42" s="125">
        <f t="shared" si="22"/>
        <v>-0.27999999999999997</v>
      </c>
      <c r="G42" s="125">
        <f t="shared" si="22"/>
        <v>-0.27999999999999997</v>
      </c>
      <c r="H42" s="125">
        <f t="shared" si="22"/>
        <v>0.23799999999999996</v>
      </c>
      <c r="I42" s="125">
        <f t="shared" si="22"/>
        <v>0.24733333333333332</v>
      </c>
      <c r="J42" s="125">
        <f t="shared" si="22"/>
        <v>0</v>
      </c>
      <c r="K42" s="125">
        <f t="shared" si="22"/>
        <v>0</v>
      </c>
      <c r="L42" s="125">
        <f t="shared" si="22"/>
        <v>0.25666666666666671</v>
      </c>
      <c r="M42" s="125">
        <f t="shared" si="22"/>
        <v>0.27066666666666667</v>
      </c>
      <c r="N42" s="125">
        <f t="shared" si="22"/>
        <v>0</v>
      </c>
      <c r="O42" s="125">
        <f t="shared" si="22"/>
        <v>0</v>
      </c>
      <c r="Q42" s="167">
        <v>398.90000000000009</v>
      </c>
      <c r="R42" s="167">
        <v>401.29999999999995</v>
      </c>
      <c r="S42" s="167">
        <f t="shared" si="4"/>
        <v>22.48</v>
      </c>
      <c r="T42" s="167">
        <f t="shared" si="5"/>
        <v>22.526666666666667</v>
      </c>
      <c r="U42" s="167">
        <f t="shared" si="6"/>
        <v>809.93666666666661</v>
      </c>
      <c r="V42" s="167">
        <f t="shared" si="7"/>
        <v>807.95333333333338</v>
      </c>
      <c r="W42" s="167">
        <f t="shared" si="8"/>
        <v>76.086359999999999</v>
      </c>
      <c r="X42" s="167">
        <f t="shared" si="9"/>
        <v>76.086359999999999</v>
      </c>
      <c r="Y42" s="167">
        <f t="shared" si="10"/>
        <v>23.437999999999999</v>
      </c>
      <c r="Z42" s="167">
        <f t="shared" si="11"/>
        <v>23.447333333333333</v>
      </c>
      <c r="AA42" s="117"/>
      <c r="AB42" s="117"/>
      <c r="AC42" s="167">
        <f t="shared" si="12"/>
        <v>25.656666666666666</v>
      </c>
      <c r="AD42" s="167">
        <f t="shared" si="13"/>
        <v>25.670666666666666</v>
      </c>
      <c r="AE42" s="117"/>
      <c r="AF42" s="117"/>
      <c r="CD42" s="233">
        <v>2014</v>
      </c>
      <c r="CE42" s="149">
        <f t="shared" si="14"/>
        <v>22.48</v>
      </c>
      <c r="CF42" s="149">
        <f t="shared" si="15"/>
        <v>76.086359999999999</v>
      </c>
      <c r="CG42" s="233">
        <f t="shared" si="16"/>
        <v>398.90000000000009</v>
      </c>
      <c r="CH42" s="149">
        <f t="shared" si="17"/>
        <v>22.526666666666667</v>
      </c>
      <c r="CI42" s="149">
        <f t="shared" si="19"/>
        <v>76.086359999999999</v>
      </c>
      <c r="CJ42" s="233">
        <f t="shared" si="18"/>
        <v>401.29999999999995</v>
      </c>
    </row>
    <row r="43" spans="1:95" x14ac:dyDescent="0.25">
      <c r="A43" s="207">
        <v>2015</v>
      </c>
      <c r="B43" s="125">
        <f t="shared" si="22"/>
        <v>0.3</v>
      </c>
      <c r="C43" s="125">
        <f t="shared" si="22"/>
        <v>0.34999999999999992</v>
      </c>
      <c r="D43" s="125">
        <f t="shared" si="22"/>
        <v>-5.0500000000000007</v>
      </c>
      <c r="E43" s="125">
        <f t="shared" si="22"/>
        <v>-5.3000000000000007</v>
      </c>
      <c r="F43" s="125">
        <f t="shared" si="22"/>
        <v>-0.3</v>
      </c>
      <c r="G43" s="125">
        <f t="shared" si="22"/>
        <v>-0.3</v>
      </c>
      <c r="H43" s="125">
        <f t="shared" si="22"/>
        <v>0.25499999999999995</v>
      </c>
      <c r="I43" s="125">
        <f t="shared" si="22"/>
        <v>0.26500000000000001</v>
      </c>
      <c r="J43" s="125">
        <f t="shared" si="22"/>
        <v>0</v>
      </c>
      <c r="K43" s="125">
        <f t="shared" si="22"/>
        <v>0</v>
      </c>
      <c r="L43" s="125">
        <f t="shared" si="22"/>
        <v>0.27500000000000002</v>
      </c>
      <c r="M43" s="125">
        <f t="shared" si="22"/>
        <v>0.28999999999999998</v>
      </c>
      <c r="N43" s="125">
        <f t="shared" si="22"/>
        <v>0</v>
      </c>
      <c r="O43" s="125">
        <f t="shared" si="22"/>
        <v>0</v>
      </c>
      <c r="Q43" s="167">
        <v>401.75000000000011</v>
      </c>
      <c r="R43" s="167">
        <v>404.24999999999994</v>
      </c>
      <c r="S43" s="167">
        <f t="shared" si="4"/>
        <v>22.5</v>
      </c>
      <c r="T43" s="167">
        <f t="shared" si="5"/>
        <v>22.55</v>
      </c>
      <c r="U43" s="167">
        <f t="shared" si="6"/>
        <v>807.07500000000005</v>
      </c>
      <c r="V43" s="167">
        <f t="shared" si="7"/>
        <v>804.95</v>
      </c>
      <c r="W43" s="167">
        <f t="shared" si="8"/>
        <v>76.071100000000001</v>
      </c>
      <c r="X43" s="167">
        <f t="shared" si="9"/>
        <v>76.071100000000001</v>
      </c>
      <c r="Y43" s="167">
        <f t="shared" si="10"/>
        <v>23.454999999999998</v>
      </c>
      <c r="Z43" s="167">
        <f t="shared" si="11"/>
        <v>23.465</v>
      </c>
      <c r="AA43" s="117"/>
      <c r="AB43" s="117"/>
      <c r="AC43" s="167">
        <f t="shared" si="12"/>
        <v>25.674999999999997</v>
      </c>
      <c r="AD43" s="167">
        <f t="shared" si="13"/>
        <v>25.689999999999998</v>
      </c>
      <c r="AE43" s="117"/>
      <c r="AF43" s="117"/>
      <c r="CD43" s="233">
        <v>2015</v>
      </c>
      <c r="CE43" s="149">
        <f t="shared" si="14"/>
        <v>22.5</v>
      </c>
      <c r="CF43" s="149">
        <f t="shared" si="15"/>
        <v>76.071100000000001</v>
      </c>
      <c r="CG43" s="233">
        <f t="shared" si="16"/>
        <v>401.75000000000011</v>
      </c>
      <c r="CH43" s="149">
        <f t="shared" si="17"/>
        <v>22.55</v>
      </c>
      <c r="CI43" s="149">
        <f t="shared" si="19"/>
        <v>76.071100000000001</v>
      </c>
      <c r="CJ43" s="233">
        <f t="shared" si="18"/>
        <v>404.24999999999994</v>
      </c>
    </row>
    <row r="44" spans="1:95" x14ac:dyDescent="0.25">
      <c r="A44" s="207">
        <v>2016</v>
      </c>
      <c r="B44" s="125">
        <f t="shared" si="22"/>
        <v>0.32</v>
      </c>
      <c r="C44" s="125">
        <f t="shared" si="22"/>
        <v>0.37333333333333324</v>
      </c>
      <c r="D44" s="125">
        <f t="shared" si="22"/>
        <v>-5.3866666666666676</v>
      </c>
      <c r="E44" s="125">
        <f t="shared" si="22"/>
        <v>-5.6533333333333342</v>
      </c>
      <c r="F44" s="125">
        <f t="shared" si="22"/>
        <v>-0.32</v>
      </c>
      <c r="G44" s="125">
        <f t="shared" si="22"/>
        <v>-0.32</v>
      </c>
      <c r="H44" s="125">
        <f t="shared" si="22"/>
        <v>0.27199999999999996</v>
      </c>
      <c r="I44" s="125">
        <f t="shared" si="22"/>
        <v>0.28266666666666668</v>
      </c>
      <c r="J44" s="125">
        <f t="shared" si="22"/>
        <v>0</v>
      </c>
      <c r="K44" s="125">
        <f t="shared" si="22"/>
        <v>0</v>
      </c>
      <c r="L44" s="125">
        <f t="shared" si="22"/>
        <v>0.29333333333333333</v>
      </c>
      <c r="M44" s="125">
        <f t="shared" si="22"/>
        <v>0.30933333333333329</v>
      </c>
      <c r="N44" s="125">
        <f t="shared" si="22"/>
        <v>0</v>
      </c>
      <c r="O44" s="125">
        <f t="shared" si="22"/>
        <v>0</v>
      </c>
      <c r="Q44" s="167">
        <v>404.60000000000014</v>
      </c>
      <c r="R44" s="167">
        <v>407.19999999999993</v>
      </c>
      <c r="S44" s="167">
        <f t="shared" si="4"/>
        <v>22.52</v>
      </c>
      <c r="T44" s="167">
        <f t="shared" si="5"/>
        <v>22.573333333333334</v>
      </c>
      <c r="U44" s="167">
        <f t="shared" si="6"/>
        <v>804.21333333333337</v>
      </c>
      <c r="V44" s="167">
        <f t="shared" si="7"/>
        <v>801.94666666666672</v>
      </c>
      <c r="W44" s="167">
        <f t="shared" si="8"/>
        <v>76.055840000000003</v>
      </c>
      <c r="X44" s="167">
        <f t="shared" si="9"/>
        <v>76.055840000000003</v>
      </c>
      <c r="Y44" s="167">
        <f t="shared" si="10"/>
        <v>23.471999999999998</v>
      </c>
      <c r="Z44" s="167">
        <f t="shared" si="11"/>
        <v>23.482666666666667</v>
      </c>
      <c r="AA44" s="117"/>
      <c r="AB44" s="117"/>
      <c r="AC44" s="167">
        <f t="shared" si="12"/>
        <v>25.693333333333332</v>
      </c>
      <c r="AD44" s="167">
        <f t="shared" si="13"/>
        <v>25.709333333333333</v>
      </c>
      <c r="AE44" s="117"/>
      <c r="AF44" s="117"/>
      <c r="CD44" s="233">
        <v>2016</v>
      </c>
      <c r="CE44" s="149">
        <f t="shared" si="14"/>
        <v>22.52</v>
      </c>
      <c r="CF44" s="149">
        <f t="shared" si="15"/>
        <v>76.055840000000003</v>
      </c>
      <c r="CG44" s="233">
        <f t="shared" si="16"/>
        <v>404.60000000000014</v>
      </c>
      <c r="CH44" s="149">
        <f t="shared" si="17"/>
        <v>22.573333333333334</v>
      </c>
      <c r="CI44" s="149">
        <f t="shared" si="19"/>
        <v>76.055840000000003</v>
      </c>
      <c r="CJ44" s="233">
        <f t="shared" si="18"/>
        <v>407.19999999999993</v>
      </c>
    </row>
    <row r="45" spans="1:95" x14ac:dyDescent="0.25">
      <c r="A45" s="207">
        <v>2017</v>
      </c>
      <c r="B45" s="125">
        <f t="shared" si="22"/>
        <v>0.34</v>
      </c>
      <c r="C45" s="125">
        <f t="shared" si="22"/>
        <v>0.39666666666666656</v>
      </c>
      <c r="D45" s="125">
        <f t="shared" si="22"/>
        <v>-5.7233333333333345</v>
      </c>
      <c r="E45" s="125">
        <f t="shared" si="22"/>
        <v>-6.0066666666666677</v>
      </c>
      <c r="F45" s="125">
        <f t="shared" si="22"/>
        <v>-0.34</v>
      </c>
      <c r="G45" s="125">
        <f t="shared" si="22"/>
        <v>-0.34</v>
      </c>
      <c r="H45" s="125">
        <f t="shared" si="22"/>
        <v>0.28899999999999998</v>
      </c>
      <c r="I45" s="125">
        <f t="shared" si="22"/>
        <v>0.30033333333333334</v>
      </c>
      <c r="J45" s="125">
        <f t="shared" si="22"/>
        <v>0</v>
      </c>
      <c r="K45" s="125">
        <f t="shared" si="22"/>
        <v>0</v>
      </c>
      <c r="L45" s="125">
        <f t="shared" si="22"/>
        <v>0.31166666666666665</v>
      </c>
      <c r="M45" s="125">
        <f t="shared" si="22"/>
        <v>0.32866666666666661</v>
      </c>
      <c r="N45" s="125">
        <f t="shared" si="22"/>
        <v>0</v>
      </c>
      <c r="O45" s="125">
        <f t="shared" si="22"/>
        <v>0</v>
      </c>
      <c r="Q45" s="167">
        <v>407.45000000000016</v>
      </c>
      <c r="R45" s="167">
        <v>410.14999999999992</v>
      </c>
      <c r="S45" s="167">
        <f t="shared" si="4"/>
        <v>22.54</v>
      </c>
      <c r="T45" s="167">
        <f t="shared" si="5"/>
        <v>22.596666666666668</v>
      </c>
      <c r="U45" s="167">
        <f t="shared" si="6"/>
        <v>801.35166666666669</v>
      </c>
      <c r="V45" s="167">
        <f t="shared" si="7"/>
        <v>798.94333333333327</v>
      </c>
      <c r="W45" s="167">
        <f t="shared" si="8"/>
        <v>76.040579999999991</v>
      </c>
      <c r="X45" s="167">
        <f t="shared" si="9"/>
        <v>76.040579999999991</v>
      </c>
      <c r="Y45" s="167">
        <f t="shared" si="10"/>
        <v>23.489000000000001</v>
      </c>
      <c r="Z45" s="167">
        <f t="shared" si="11"/>
        <v>23.500333333333334</v>
      </c>
      <c r="AA45" s="117"/>
      <c r="AB45" s="117"/>
      <c r="AC45" s="167">
        <f t="shared" si="12"/>
        <v>25.711666666666666</v>
      </c>
      <c r="AD45" s="167">
        <f t="shared" si="13"/>
        <v>25.728666666666665</v>
      </c>
      <c r="AE45" s="117"/>
      <c r="AF45" s="117"/>
      <c r="CD45" s="233">
        <v>2017</v>
      </c>
      <c r="CE45" s="149">
        <f t="shared" si="14"/>
        <v>22.54</v>
      </c>
      <c r="CF45" s="149">
        <f t="shared" si="15"/>
        <v>76.040579999999991</v>
      </c>
      <c r="CG45" s="233">
        <f t="shared" si="16"/>
        <v>407.45000000000016</v>
      </c>
      <c r="CH45" s="149">
        <f t="shared" si="17"/>
        <v>22.596666666666668</v>
      </c>
      <c r="CI45" s="149">
        <f t="shared" si="19"/>
        <v>76.040579999999991</v>
      </c>
      <c r="CJ45" s="233">
        <f t="shared" si="18"/>
        <v>410.14999999999992</v>
      </c>
    </row>
    <row r="46" spans="1:95" x14ac:dyDescent="0.25">
      <c r="A46" s="207">
        <v>2018</v>
      </c>
      <c r="B46" s="125">
        <f t="shared" si="22"/>
        <v>0.36000000000000004</v>
      </c>
      <c r="C46" s="125">
        <f t="shared" si="22"/>
        <v>0.41999999999999987</v>
      </c>
      <c r="D46" s="125">
        <f t="shared" si="22"/>
        <v>-6.0600000000000014</v>
      </c>
      <c r="E46" s="125">
        <f t="shared" si="22"/>
        <v>-6.3600000000000012</v>
      </c>
      <c r="F46" s="125">
        <f t="shared" si="22"/>
        <v>-0.36000000000000004</v>
      </c>
      <c r="G46" s="125">
        <f t="shared" si="22"/>
        <v>-0.36000000000000004</v>
      </c>
      <c r="H46" s="125">
        <f t="shared" si="22"/>
        <v>0.30599999999999999</v>
      </c>
      <c r="I46" s="125">
        <f t="shared" si="22"/>
        <v>0.318</v>
      </c>
      <c r="J46" s="125">
        <f t="shared" si="22"/>
        <v>0</v>
      </c>
      <c r="K46" s="125">
        <f t="shared" si="22"/>
        <v>0</v>
      </c>
      <c r="L46" s="125">
        <f t="shared" si="22"/>
        <v>0.32999999999999996</v>
      </c>
      <c r="M46" s="125">
        <f t="shared" si="22"/>
        <v>0.34799999999999992</v>
      </c>
      <c r="N46" s="125">
        <f t="shared" si="22"/>
        <v>0</v>
      </c>
      <c r="O46" s="125">
        <f t="shared" si="22"/>
        <v>0</v>
      </c>
      <c r="Q46" s="167">
        <v>410.30000000000018</v>
      </c>
      <c r="R46" s="167">
        <v>413.09999999999991</v>
      </c>
      <c r="S46" s="167">
        <f t="shared" si="4"/>
        <v>22.56</v>
      </c>
      <c r="T46" s="167">
        <f t="shared" si="5"/>
        <v>22.619999999999997</v>
      </c>
      <c r="U46" s="167">
        <f t="shared" si="6"/>
        <v>798.49</v>
      </c>
      <c r="V46" s="167">
        <f t="shared" si="7"/>
        <v>795.93999999999994</v>
      </c>
      <c r="W46" s="167">
        <f t="shared" si="8"/>
        <v>76.025319999999994</v>
      </c>
      <c r="X46" s="167">
        <f t="shared" si="9"/>
        <v>76.025319999999994</v>
      </c>
      <c r="Y46" s="167">
        <f t="shared" si="10"/>
        <v>23.506</v>
      </c>
      <c r="Z46" s="167">
        <f t="shared" si="11"/>
        <v>23.518000000000001</v>
      </c>
      <c r="AA46" s="117"/>
      <c r="AB46" s="117"/>
      <c r="AC46" s="167">
        <f t="shared" si="12"/>
        <v>25.729999999999997</v>
      </c>
      <c r="AD46" s="167">
        <f t="shared" si="13"/>
        <v>25.747999999999998</v>
      </c>
      <c r="AE46" s="117"/>
      <c r="AF46" s="117"/>
      <c r="CD46" s="233">
        <v>2018</v>
      </c>
      <c r="CE46" s="149">
        <f t="shared" si="14"/>
        <v>22.56</v>
      </c>
      <c r="CF46" s="149">
        <f t="shared" si="15"/>
        <v>76.025319999999994</v>
      </c>
      <c r="CG46" s="233">
        <f t="shared" si="16"/>
        <v>410.30000000000018</v>
      </c>
      <c r="CH46" s="149">
        <f t="shared" si="17"/>
        <v>22.619999999999997</v>
      </c>
      <c r="CI46" s="149">
        <f t="shared" si="19"/>
        <v>76.025319999999994</v>
      </c>
      <c r="CJ46" s="233">
        <f t="shared" si="18"/>
        <v>413.09999999999991</v>
      </c>
    </row>
    <row r="47" spans="1:95" x14ac:dyDescent="0.25">
      <c r="A47" s="207">
        <v>2019</v>
      </c>
      <c r="B47" s="125">
        <f t="shared" si="22"/>
        <v>0.38000000000000006</v>
      </c>
      <c r="C47" s="125">
        <f t="shared" si="22"/>
        <v>0.44333333333333319</v>
      </c>
      <c r="D47" s="125">
        <f t="shared" si="22"/>
        <v>-6.3966666666666683</v>
      </c>
      <c r="E47" s="125">
        <f t="shared" si="22"/>
        <v>-6.7133333333333347</v>
      </c>
      <c r="F47" s="125">
        <f t="shared" si="22"/>
        <v>-0.38000000000000006</v>
      </c>
      <c r="G47" s="125">
        <f t="shared" si="22"/>
        <v>-0.38000000000000006</v>
      </c>
      <c r="H47" s="125">
        <f t="shared" si="22"/>
        <v>0.32300000000000001</v>
      </c>
      <c r="I47" s="125">
        <f t="shared" si="22"/>
        <v>0.33566666666666667</v>
      </c>
      <c r="J47" s="125">
        <f t="shared" si="22"/>
        <v>0</v>
      </c>
      <c r="K47" s="125">
        <f t="shared" si="22"/>
        <v>0</v>
      </c>
      <c r="L47" s="125">
        <f t="shared" si="22"/>
        <v>0.34833333333333327</v>
      </c>
      <c r="M47" s="125">
        <f t="shared" si="22"/>
        <v>0.36733333333333323</v>
      </c>
      <c r="N47" s="125">
        <f t="shared" si="22"/>
        <v>0</v>
      </c>
      <c r="O47" s="125">
        <f t="shared" si="22"/>
        <v>0</v>
      </c>
      <c r="Q47" s="167">
        <v>413.1500000000002</v>
      </c>
      <c r="R47" s="167">
        <v>416.0499999999999</v>
      </c>
      <c r="S47" s="167">
        <f t="shared" si="4"/>
        <v>22.58</v>
      </c>
      <c r="T47" s="167">
        <f t="shared" si="5"/>
        <v>22.643333333333331</v>
      </c>
      <c r="U47" s="167">
        <f t="shared" si="6"/>
        <v>795.62833333333333</v>
      </c>
      <c r="V47" s="167">
        <f t="shared" si="7"/>
        <v>792.93666666666661</v>
      </c>
      <c r="W47" s="167">
        <f t="shared" si="8"/>
        <v>76.010059999999996</v>
      </c>
      <c r="X47" s="167">
        <f t="shared" si="9"/>
        <v>76.010059999999996</v>
      </c>
      <c r="Y47" s="167">
        <f t="shared" si="10"/>
        <v>23.523</v>
      </c>
      <c r="Z47" s="167">
        <f t="shared" si="11"/>
        <v>23.535666666666668</v>
      </c>
      <c r="AA47" s="117"/>
      <c r="AB47" s="117"/>
      <c r="AC47" s="167">
        <f t="shared" si="12"/>
        <v>25.748333333333331</v>
      </c>
      <c r="AD47" s="167">
        <f t="shared" si="13"/>
        <v>25.767333333333333</v>
      </c>
      <c r="AE47" s="117"/>
      <c r="AF47" s="117"/>
      <c r="CD47" s="233">
        <v>2019</v>
      </c>
      <c r="CE47" s="149">
        <f t="shared" si="14"/>
        <v>22.58</v>
      </c>
      <c r="CF47" s="149">
        <f t="shared" si="15"/>
        <v>76.010059999999996</v>
      </c>
      <c r="CG47" s="233">
        <f t="shared" si="16"/>
        <v>413.1500000000002</v>
      </c>
      <c r="CH47" s="149">
        <f t="shared" si="17"/>
        <v>22.643333333333331</v>
      </c>
      <c r="CI47" s="149">
        <f t="shared" si="19"/>
        <v>76.010059999999996</v>
      </c>
      <c r="CJ47" s="233">
        <f t="shared" si="18"/>
        <v>416.0499999999999</v>
      </c>
    </row>
    <row r="48" spans="1:95" x14ac:dyDescent="0.25">
      <c r="A48" s="207">
        <v>2020</v>
      </c>
      <c r="B48" s="125">
        <f t="shared" si="22"/>
        <v>0.40000000000000008</v>
      </c>
      <c r="C48" s="125">
        <f t="shared" si="22"/>
        <v>0.46666666666666651</v>
      </c>
      <c r="D48" s="125">
        <f t="shared" si="22"/>
        <v>-6.7333333333333352</v>
      </c>
      <c r="E48" s="125">
        <f t="shared" si="22"/>
        <v>-7.0666666666666682</v>
      </c>
      <c r="F48" s="125">
        <f t="shared" si="22"/>
        <v>-0.40000000000000008</v>
      </c>
      <c r="G48" s="125">
        <f t="shared" si="22"/>
        <v>-0.40000000000000008</v>
      </c>
      <c r="H48" s="125">
        <f t="shared" si="22"/>
        <v>0.34</v>
      </c>
      <c r="I48" s="125">
        <f t="shared" si="22"/>
        <v>0.35333333333333333</v>
      </c>
      <c r="J48" s="125">
        <f t="shared" si="22"/>
        <v>0</v>
      </c>
      <c r="K48" s="125">
        <f t="shared" si="22"/>
        <v>0</v>
      </c>
      <c r="L48" s="125">
        <f t="shared" si="22"/>
        <v>0.36666666666666659</v>
      </c>
      <c r="M48" s="125">
        <f t="shared" si="22"/>
        <v>0.38666666666666655</v>
      </c>
      <c r="N48" s="125">
        <f t="shared" si="22"/>
        <v>0</v>
      </c>
      <c r="O48" s="125">
        <f t="shared" si="22"/>
        <v>0</v>
      </c>
      <c r="Q48" s="167">
        <v>416</v>
      </c>
      <c r="R48" s="167">
        <v>419</v>
      </c>
      <c r="S48" s="167">
        <f t="shared" si="4"/>
        <v>22.599999999999998</v>
      </c>
      <c r="T48" s="167">
        <f t="shared" si="5"/>
        <v>22.666666666666664</v>
      </c>
      <c r="U48" s="167">
        <f t="shared" si="6"/>
        <v>792.76666666666665</v>
      </c>
      <c r="V48" s="167">
        <f t="shared" si="7"/>
        <v>789.93333333333328</v>
      </c>
      <c r="W48" s="167">
        <f t="shared" si="8"/>
        <v>75.994799999999998</v>
      </c>
      <c r="X48" s="167">
        <f t="shared" si="9"/>
        <v>75.994799999999998</v>
      </c>
      <c r="Y48" s="167">
        <f t="shared" si="10"/>
        <v>23.54</v>
      </c>
      <c r="Z48" s="167">
        <f t="shared" si="11"/>
        <v>23.553333333333331</v>
      </c>
      <c r="AA48" s="117"/>
      <c r="AB48" s="117"/>
      <c r="AC48" s="167">
        <f t="shared" si="12"/>
        <v>25.766666666666666</v>
      </c>
      <c r="AD48" s="167">
        <f t="shared" si="13"/>
        <v>25.786666666666665</v>
      </c>
      <c r="AE48" s="117"/>
      <c r="AF48" s="117"/>
      <c r="CD48" s="233">
        <v>2020</v>
      </c>
      <c r="CE48" s="149">
        <f t="shared" si="14"/>
        <v>22.599999999999998</v>
      </c>
      <c r="CF48" s="149">
        <f t="shared" si="15"/>
        <v>75.994799999999998</v>
      </c>
      <c r="CG48" s="233">
        <f t="shared" si="16"/>
        <v>416</v>
      </c>
      <c r="CH48" s="149">
        <f t="shared" si="17"/>
        <v>22.666666666666664</v>
      </c>
      <c r="CI48" s="149">
        <f t="shared" si="19"/>
        <v>75.994799999999998</v>
      </c>
      <c r="CJ48" s="233">
        <f t="shared" si="18"/>
        <v>419</v>
      </c>
    </row>
    <row r="49" spans="1:90" x14ac:dyDescent="0.25">
      <c r="A49" s="207">
        <v>2021</v>
      </c>
      <c r="B49" s="125">
        <f t="shared" si="22"/>
        <v>0.4200000000000001</v>
      </c>
      <c r="C49" s="125">
        <f t="shared" si="22"/>
        <v>0.48999999999999982</v>
      </c>
      <c r="D49" s="125">
        <f t="shared" si="22"/>
        <v>-7.0700000000000021</v>
      </c>
      <c r="E49" s="125">
        <f t="shared" si="22"/>
        <v>-7.4200000000000017</v>
      </c>
      <c r="F49" s="125">
        <f t="shared" si="22"/>
        <v>-0.4200000000000001</v>
      </c>
      <c r="G49" s="125">
        <f t="shared" si="22"/>
        <v>-0.4200000000000001</v>
      </c>
      <c r="H49" s="125">
        <f t="shared" si="22"/>
        <v>0.35700000000000004</v>
      </c>
      <c r="I49" s="125">
        <f t="shared" si="22"/>
        <v>0.371</v>
      </c>
      <c r="J49" s="125">
        <f t="shared" si="22"/>
        <v>0</v>
      </c>
      <c r="K49" s="125">
        <f t="shared" si="22"/>
        <v>0</v>
      </c>
      <c r="L49" s="125">
        <f t="shared" si="22"/>
        <v>0.3849999999999999</v>
      </c>
      <c r="M49" s="125">
        <f t="shared" si="22"/>
        <v>0.40599999999999986</v>
      </c>
      <c r="N49" s="125">
        <f t="shared" si="22"/>
        <v>0</v>
      </c>
      <c r="O49" s="125">
        <f t="shared" si="22"/>
        <v>0</v>
      </c>
      <c r="Q49" s="167">
        <v>419.6</v>
      </c>
      <c r="R49" s="167">
        <v>422.15</v>
      </c>
      <c r="S49" s="167">
        <f t="shared" si="4"/>
        <v>22.62</v>
      </c>
      <c r="T49" s="167">
        <f t="shared" si="5"/>
        <v>22.689999999999998</v>
      </c>
      <c r="U49" s="167">
        <f t="shared" si="6"/>
        <v>789.90499999999997</v>
      </c>
      <c r="V49" s="167">
        <f t="shared" si="7"/>
        <v>786.93</v>
      </c>
      <c r="W49" s="167">
        <f t="shared" si="8"/>
        <v>75.97954</v>
      </c>
      <c r="X49" s="167">
        <f t="shared" si="9"/>
        <v>75.97954</v>
      </c>
      <c r="Y49" s="167">
        <f t="shared" si="10"/>
        <v>23.556999999999999</v>
      </c>
      <c r="Z49" s="167">
        <f t="shared" si="11"/>
        <v>23.570999999999998</v>
      </c>
      <c r="AA49" s="117"/>
      <c r="AB49" s="117"/>
      <c r="AC49" s="167">
        <f t="shared" si="12"/>
        <v>25.785</v>
      </c>
      <c r="AD49" s="167">
        <f t="shared" si="13"/>
        <v>25.805999999999997</v>
      </c>
      <c r="AE49" s="117"/>
      <c r="AF49" s="117"/>
      <c r="CD49" s="233">
        <v>2021</v>
      </c>
      <c r="CE49" s="149">
        <f t="shared" si="14"/>
        <v>22.62</v>
      </c>
      <c r="CF49" s="149">
        <f t="shared" si="15"/>
        <v>75.97954</v>
      </c>
      <c r="CG49" s="233">
        <f t="shared" si="16"/>
        <v>419.6</v>
      </c>
      <c r="CH49" s="149">
        <f t="shared" si="17"/>
        <v>22.689999999999998</v>
      </c>
      <c r="CI49" s="149">
        <f t="shared" si="19"/>
        <v>75.97954</v>
      </c>
      <c r="CJ49" s="233">
        <f t="shared" si="18"/>
        <v>422.15</v>
      </c>
    </row>
    <row r="50" spans="1:90" x14ac:dyDescent="0.25">
      <c r="A50" s="207">
        <v>2022</v>
      </c>
      <c r="B50" s="125">
        <f t="shared" si="22"/>
        <v>0.44000000000000011</v>
      </c>
      <c r="C50" s="125">
        <f t="shared" si="22"/>
        <v>0.5133333333333332</v>
      </c>
      <c r="D50" s="125">
        <f t="shared" si="22"/>
        <v>-7.406666666666669</v>
      </c>
      <c r="E50" s="125">
        <f t="shared" si="22"/>
        <v>-7.7733333333333352</v>
      </c>
      <c r="F50" s="125">
        <f t="shared" si="22"/>
        <v>-0.44000000000000011</v>
      </c>
      <c r="G50" s="125">
        <f t="shared" si="22"/>
        <v>-0.44000000000000011</v>
      </c>
      <c r="H50" s="125">
        <f t="shared" si="22"/>
        <v>0.37400000000000005</v>
      </c>
      <c r="I50" s="125">
        <f t="shared" si="22"/>
        <v>0.38866666666666666</v>
      </c>
      <c r="J50" s="125">
        <f t="shared" si="22"/>
        <v>0</v>
      </c>
      <c r="K50" s="125">
        <f t="shared" si="22"/>
        <v>0</v>
      </c>
      <c r="L50" s="125">
        <f t="shared" si="22"/>
        <v>0.40333333333333321</v>
      </c>
      <c r="M50" s="125">
        <f t="shared" si="22"/>
        <v>0.42533333333333317</v>
      </c>
      <c r="N50" s="125">
        <f t="shared" si="22"/>
        <v>0</v>
      </c>
      <c r="O50" s="125">
        <f t="shared" si="22"/>
        <v>0</v>
      </c>
      <c r="Q50" s="167">
        <v>423.20000000000005</v>
      </c>
      <c r="R50" s="167">
        <v>425.29999999999995</v>
      </c>
      <c r="S50" s="167">
        <f t="shared" si="4"/>
        <v>22.64</v>
      </c>
      <c r="T50" s="167">
        <f t="shared" si="5"/>
        <v>22.713333333333331</v>
      </c>
      <c r="U50" s="167">
        <f t="shared" si="6"/>
        <v>787.04333333333329</v>
      </c>
      <c r="V50" s="167">
        <f t="shared" si="7"/>
        <v>783.92666666666662</v>
      </c>
      <c r="W50" s="167">
        <f t="shared" si="8"/>
        <v>75.964280000000002</v>
      </c>
      <c r="X50" s="167">
        <f t="shared" si="9"/>
        <v>75.964280000000002</v>
      </c>
      <c r="Y50" s="167">
        <f t="shared" si="10"/>
        <v>23.573999999999998</v>
      </c>
      <c r="Z50" s="167">
        <f t="shared" si="11"/>
        <v>23.588666666666665</v>
      </c>
      <c r="AA50" s="117"/>
      <c r="AB50" s="117"/>
      <c r="AC50" s="167">
        <f t="shared" si="12"/>
        <v>25.803333333333331</v>
      </c>
      <c r="AD50" s="167">
        <f t="shared" si="13"/>
        <v>25.825333333333333</v>
      </c>
      <c r="AE50" s="117"/>
      <c r="AF50" s="117"/>
      <c r="CD50" s="233">
        <v>2022</v>
      </c>
      <c r="CE50" s="149">
        <f t="shared" si="14"/>
        <v>22.64</v>
      </c>
      <c r="CF50" s="149">
        <f t="shared" si="15"/>
        <v>75.964280000000002</v>
      </c>
      <c r="CG50" s="233">
        <f t="shared" si="16"/>
        <v>423.20000000000005</v>
      </c>
      <c r="CH50" s="149">
        <f t="shared" si="17"/>
        <v>22.713333333333331</v>
      </c>
      <c r="CI50" s="149">
        <f t="shared" si="19"/>
        <v>75.964280000000002</v>
      </c>
      <c r="CJ50" s="233">
        <f t="shared" si="18"/>
        <v>425.29999999999995</v>
      </c>
    </row>
    <row r="51" spans="1:90" x14ac:dyDescent="0.25">
      <c r="A51" s="207">
        <v>2023</v>
      </c>
      <c r="B51" s="125">
        <f t="shared" si="22"/>
        <v>0.46000000000000013</v>
      </c>
      <c r="C51" s="125">
        <f t="shared" si="22"/>
        <v>0.53666666666666651</v>
      </c>
      <c r="D51" s="125">
        <f t="shared" si="22"/>
        <v>-7.7433333333333358</v>
      </c>
      <c r="E51" s="125">
        <f t="shared" si="22"/>
        <v>-8.1266666666666687</v>
      </c>
      <c r="F51" s="125">
        <f t="shared" si="22"/>
        <v>-0.46000000000000013</v>
      </c>
      <c r="G51" s="125">
        <f t="shared" si="22"/>
        <v>-0.46000000000000013</v>
      </c>
      <c r="H51" s="125">
        <f t="shared" si="22"/>
        <v>0.39100000000000007</v>
      </c>
      <c r="I51" s="125">
        <f t="shared" si="22"/>
        <v>0.40633333333333332</v>
      </c>
      <c r="J51" s="125">
        <f t="shared" si="22"/>
        <v>0</v>
      </c>
      <c r="K51" s="125">
        <f t="shared" si="22"/>
        <v>0</v>
      </c>
      <c r="L51" s="125">
        <f t="shared" si="22"/>
        <v>0.42166666666666652</v>
      </c>
      <c r="M51" s="125">
        <f t="shared" si="22"/>
        <v>0.44466666666666649</v>
      </c>
      <c r="N51" s="125">
        <f t="shared" si="22"/>
        <v>0</v>
      </c>
      <c r="O51" s="125">
        <f t="shared" si="22"/>
        <v>0</v>
      </c>
      <c r="Q51" s="167">
        <v>426.80000000000007</v>
      </c>
      <c r="R51" s="167">
        <v>428.44999999999993</v>
      </c>
      <c r="S51" s="167">
        <f t="shared" si="4"/>
        <v>22.66</v>
      </c>
      <c r="T51" s="167">
        <f t="shared" si="5"/>
        <v>22.736666666666665</v>
      </c>
      <c r="U51" s="167">
        <f t="shared" si="6"/>
        <v>784.18166666666662</v>
      </c>
      <c r="V51" s="167">
        <f t="shared" si="7"/>
        <v>780.92333333333329</v>
      </c>
      <c r="W51" s="167">
        <f t="shared" si="8"/>
        <v>75.94901999999999</v>
      </c>
      <c r="X51" s="167">
        <f t="shared" si="9"/>
        <v>75.94901999999999</v>
      </c>
      <c r="Y51" s="167">
        <f t="shared" si="10"/>
        <v>23.591000000000001</v>
      </c>
      <c r="Z51" s="167">
        <f t="shared" si="11"/>
        <v>23.606333333333332</v>
      </c>
      <c r="AA51" s="117"/>
      <c r="AB51" s="117"/>
      <c r="AC51" s="167">
        <f t="shared" si="12"/>
        <v>25.821666666666665</v>
      </c>
      <c r="AD51" s="167">
        <f t="shared" si="13"/>
        <v>25.844666666666665</v>
      </c>
      <c r="AE51" s="117"/>
      <c r="AF51" s="117"/>
      <c r="CD51" s="233">
        <v>2023</v>
      </c>
      <c r="CE51" s="149">
        <f t="shared" si="14"/>
        <v>22.66</v>
      </c>
      <c r="CF51" s="149">
        <f t="shared" si="15"/>
        <v>75.94901999999999</v>
      </c>
      <c r="CG51" s="233">
        <f t="shared" si="16"/>
        <v>426.80000000000007</v>
      </c>
      <c r="CH51" s="149">
        <f t="shared" si="17"/>
        <v>22.736666666666665</v>
      </c>
      <c r="CI51" s="149">
        <f t="shared" si="19"/>
        <v>75.94901999999999</v>
      </c>
      <c r="CJ51" s="233">
        <f t="shared" si="18"/>
        <v>428.44999999999993</v>
      </c>
    </row>
    <row r="52" spans="1:90" x14ac:dyDescent="0.25">
      <c r="A52" s="207">
        <v>2024</v>
      </c>
      <c r="B52" s="125">
        <f t="shared" si="22"/>
        <v>0.48000000000000015</v>
      </c>
      <c r="C52" s="125">
        <f t="shared" si="22"/>
        <v>0.55999999999999983</v>
      </c>
      <c r="D52" s="125">
        <f t="shared" si="22"/>
        <v>-8.0800000000000018</v>
      </c>
      <c r="E52" s="125">
        <f t="shared" si="22"/>
        <v>-8.4800000000000022</v>
      </c>
      <c r="F52" s="125">
        <f t="shared" si="22"/>
        <v>-0.48000000000000015</v>
      </c>
      <c r="G52" s="125">
        <f t="shared" si="22"/>
        <v>-0.48000000000000015</v>
      </c>
      <c r="H52" s="125">
        <f t="shared" si="22"/>
        <v>0.40800000000000008</v>
      </c>
      <c r="I52" s="125">
        <f t="shared" si="22"/>
        <v>0.42399999999999999</v>
      </c>
      <c r="J52" s="125">
        <f t="shared" si="22"/>
        <v>0</v>
      </c>
      <c r="K52" s="125">
        <f t="shared" si="22"/>
        <v>0</v>
      </c>
      <c r="L52" s="125">
        <f t="shared" si="22"/>
        <v>0.43999999999999984</v>
      </c>
      <c r="M52" s="125">
        <f t="shared" si="22"/>
        <v>0.4639999999999998</v>
      </c>
      <c r="N52" s="125">
        <f t="shared" si="22"/>
        <v>0</v>
      </c>
      <c r="O52" s="125">
        <f t="shared" si="22"/>
        <v>0</v>
      </c>
      <c r="Q52" s="167">
        <v>430.40000000000009</v>
      </c>
      <c r="R52" s="167">
        <v>431.59999999999991</v>
      </c>
      <c r="S52" s="167">
        <f t="shared" si="4"/>
        <v>22.68</v>
      </c>
      <c r="T52" s="167">
        <f t="shared" si="5"/>
        <v>22.759999999999998</v>
      </c>
      <c r="U52" s="167">
        <f t="shared" si="6"/>
        <v>781.31999999999994</v>
      </c>
      <c r="V52" s="167">
        <f t="shared" si="7"/>
        <v>777.92</v>
      </c>
      <c r="W52" s="167">
        <f t="shared" si="8"/>
        <v>75.933759999999992</v>
      </c>
      <c r="X52" s="167">
        <f t="shared" si="9"/>
        <v>75.933759999999992</v>
      </c>
      <c r="Y52" s="167">
        <f t="shared" si="10"/>
        <v>23.608000000000001</v>
      </c>
      <c r="Z52" s="167">
        <f t="shared" si="11"/>
        <v>23.623999999999999</v>
      </c>
      <c r="AA52" s="117"/>
      <c r="AB52" s="117"/>
      <c r="AC52" s="167">
        <f t="shared" si="12"/>
        <v>25.84</v>
      </c>
      <c r="AD52" s="167">
        <f t="shared" si="13"/>
        <v>25.863999999999997</v>
      </c>
      <c r="AE52" s="117"/>
      <c r="AF52" s="117"/>
      <c r="AH52" s="112"/>
      <c r="CD52" s="233">
        <v>2024</v>
      </c>
      <c r="CE52" s="149">
        <f t="shared" si="14"/>
        <v>22.68</v>
      </c>
      <c r="CF52" s="149">
        <f t="shared" si="15"/>
        <v>75.933759999999992</v>
      </c>
      <c r="CG52" s="233">
        <f t="shared" si="16"/>
        <v>430.40000000000009</v>
      </c>
      <c r="CH52" s="149">
        <f t="shared" si="17"/>
        <v>22.759999999999998</v>
      </c>
      <c r="CI52" s="149">
        <f t="shared" si="19"/>
        <v>75.933759999999992</v>
      </c>
      <c r="CJ52" s="233">
        <f t="shared" si="18"/>
        <v>431.59999999999991</v>
      </c>
    </row>
    <row r="53" spans="1:90" x14ac:dyDescent="0.25">
      <c r="A53" s="207">
        <v>2025</v>
      </c>
      <c r="B53" s="125">
        <f t="shared" si="22"/>
        <v>0.50000000000000011</v>
      </c>
      <c r="C53" s="125">
        <f t="shared" si="22"/>
        <v>0.58333333333333315</v>
      </c>
      <c r="D53" s="125">
        <f t="shared" si="22"/>
        <v>-8.4166666666666679</v>
      </c>
      <c r="E53" s="125">
        <f t="shared" si="22"/>
        <v>-8.8333333333333357</v>
      </c>
      <c r="F53" s="125">
        <f t="shared" si="22"/>
        <v>-0.50000000000000011</v>
      </c>
      <c r="G53" s="125">
        <f t="shared" si="22"/>
        <v>-0.50000000000000011</v>
      </c>
      <c r="H53" s="125">
        <f t="shared" si="22"/>
        <v>0.4250000000000001</v>
      </c>
      <c r="I53" s="125">
        <f t="shared" si="22"/>
        <v>0.44166666666666665</v>
      </c>
      <c r="J53" s="125">
        <f t="shared" si="22"/>
        <v>0</v>
      </c>
      <c r="K53" s="125">
        <f t="shared" si="22"/>
        <v>0</v>
      </c>
      <c r="L53" s="125">
        <f t="shared" si="22"/>
        <v>0.45833333333333315</v>
      </c>
      <c r="M53" s="125">
        <f t="shared" si="22"/>
        <v>0.48333333333333311</v>
      </c>
      <c r="N53" s="125">
        <f t="shared" si="22"/>
        <v>0</v>
      </c>
      <c r="O53" s="125">
        <f t="shared" si="22"/>
        <v>0</v>
      </c>
      <c r="Q53" s="167">
        <v>434.00000000000011</v>
      </c>
      <c r="R53" s="167">
        <v>434.74999999999989</v>
      </c>
      <c r="S53" s="167">
        <f t="shared" si="4"/>
        <v>22.7</v>
      </c>
      <c r="T53" s="167">
        <f t="shared" si="5"/>
        <v>22.783333333333331</v>
      </c>
      <c r="U53" s="167">
        <f t="shared" si="6"/>
        <v>778.45833333333326</v>
      </c>
      <c r="V53" s="167">
        <f t="shared" si="7"/>
        <v>774.91666666666663</v>
      </c>
      <c r="W53" s="167">
        <f t="shared" si="8"/>
        <v>75.918499999999995</v>
      </c>
      <c r="X53" s="167">
        <f t="shared" si="9"/>
        <v>75.918499999999995</v>
      </c>
      <c r="Y53" s="167">
        <f t="shared" si="10"/>
        <v>23.625</v>
      </c>
      <c r="Z53" s="167">
        <f t="shared" si="11"/>
        <v>23.641666666666666</v>
      </c>
      <c r="AA53" s="117"/>
      <c r="AB53" s="117"/>
      <c r="AC53" s="167">
        <f t="shared" si="12"/>
        <v>25.858333333333331</v>
      </c>
      <c r="AD53" s="167">
        <f t="shared" si="13"/>
        <v>25.883333333333333</v>
      </c>
      <c r="AE53" s="117"/>
      <c r="AF53" s="117"/>
      <c r="AH53" s="112"/>
      <c r="CD53" s="233">
        <v>2025</v>
      </c>
      <c r="CE53" s="149">
        <f t="shared" si="14"/>
        <v>22.7</v>
      </c>
      <c r="CF53" s="149">
        <f t="shared" si="15"/>
        <v>75.918499999999995</v>
      </c>
      <c r="CG53" s="233">
        <f t="shared" si="16"/>
        <v>434.00000000000011</v>
      </c>
      <c r="CH53" s="149">
        <f t="shared" si="17"/>
        <v>22.783333333333331</v>
      </c>
      <c r="CI53" s="149">
        <f t="shared" si="19"/>
        <v>75.918499999999995</v>
      </c>
      <c r="CJ53" s="233">
        <f t="shared" si="18"/>
        <v>434.74999999999989</v>
      </c>
    </row>
    <row r="54" spans="1:90" x14ac:dyDescent="0.25">
      <c r="A54" s="207">
        <v>2026</v>
      </c>
      <c r="B54" s="125">
        <f t="shared" si="22"/>
        <v>0.52000000000000013</v>
      </c>
      <c r="C54" s="125">
        <f t="shared" si="22"/>
        <v>0.60666666666666647</v>
      </c>
      <c r="D54" s="125">
        <f t="shared" si="22"/>
        <v>-8.7533333333333339</v>
      </c>
      <c r="E54" s="125">
        <f t="shared" si="22"/>
        <v>-9.1866666666666692</v>
      </c>
      <c r="F54" s="125">
        <f t="shared" si="22"/>
        <v>-0.52000000000000013</v>
      </c>
      <c r="G54" s="125">
        <f t="shared" si="22"/>
        <v>-0.52000000000000013</v>
      </c>
      <c r="H54" s="125">
        <f t="shared" si="22"/>
        <v>0.44200000000000012</v>
      </c>
      <c r="I54" s="125">
        <f t="shared" si="22"/>
        <v>0.45933333333333332</v>
      </c>
      <c r="J54" s="125">
        <f t="shared" si="22"/>
        <v>0</v>
      </c>
      <c r="K54" s="125">
        <f t="shared" si="22"/>
        <v>0</v>
      </c>
      <c r="L54" s="125">
        <f t="shared" si="22"/>
        <v>0.47666666666666646</v>
      </c>
      <c r="M54" s="125">
        <f t="shared" si="22"/>
        <v>0.50266666666666648</v>
      </c>
      <c r="N54" s="125">
        <f t="shared" si="22"/>
        <v>0</v>
      </c>
      <c r="O54" s="125">
        <f t="shared" si="22"/>
        <v>0</v>
      </c>
      <c r="Q54" s="167">
        <v>437.60000000000014</v>
      </c>
      <c r="R54" s="167">
        <v>437.89999999999986</v>
      </c>
      <c r="S54" s="167">
        <f t="shared" si="4"/>
        <v>22.72</v>
      </c>
      <c r="T54" s="167">
        <f t="shared" si="5"/>
        <v>22.806666666666665</v>
      </c>
      <c r="U54" s="167">
        <f t="shared" si="6"/>
        <v>775.59666666666669</v>
      </c>
      <c r="V54" s="167">
        <f t="shared" si="7"/>
        <v>771.9133333333333</v>
      </c>
      <c r="W54" s="167">
        <f t="shared" si="8"/>
        <v>75.903239999999997</v>
      </c>
      <c r="X54" s="167">
        <f t="shared" si="9"/>
        <v>75.903239999999997</v>
      </c>
      <c r="Y54" s="167">
        <f t="shared" si="10"/>
        <v>23.641999999999999</v>
      </c>
      <c r="Z54" s="167">
        <f t="shared" si="11"/>
        <v>23.659333333333333</v>
      </c>
      <c r="AA54" s="117"/>
      <c r="AB54" s="117"/>
      <c r="AC54" s="167">
        <f t="shared" si="12"/>
        <v>25.876666666666665</v>
      </c>
      <c r="AD54" s="167">
        <f t="shared" si="13"/>
        <v>25.902666666666665</v>
      </c>
      <c r="AE54" s="117"/>
      <c r="AF54" s="117"/>
      <c r="AH54" s="112"/>
      <c r="CD54" s="233">
        <v>2026</v>
      </c>
      <c r="CE54" s="149">
        <f t="shared" si="14"/>
        <v>22.72</v>
      </c>
      <c r="CF54" s="149">
        <f t="shared" si="15"/>
        <v>75.903239999999997</v>
      </c>
      <c r="CG54" s="233">
        <f t="shared" si="16"/>
        <v>437.60000000000014</v>
      </c>
      <c r="CH54" s="149">
        <f t="shared" si="17"/>
        <v>22.806666666666665</v>
      </c>
      <c r="CI54" s="149">
        <f t="shared" si="19"/>
        <v>75.903239999999997</v>
      </c>
      <c r="CJ54" s="233">
        <f t="shared" si="18"/>
        <v>437.89999999999986</v>
      </c>
    </row>
    <row r="55" spans="1:90" x14ac:dyDescent="0.25">
      <c r="A55" s="207">
        <v>2027</v>
      </c>
      <c r="B55" s="125">
        <f t="shared" ref="B55:O57" si="23">(B$7-B$6)/COUNT($A$38:$A$57)+B54</f>
        <v>0.54000000000000015</v>
      </c>
      <c r="C55" s="125">
        <f t="shared" si="23"/>
        <v>0.62999999999999978</v>
      </c>
      <c r="D55" s="125">
        <f t="shared" si="23"/>
        <v>-9.09</v>
      </c>
      <c r="E55" s="125">
        <f t="shared" si="23"/>
        <v>-9.5400000000000027</v>
      </c>
      <c r="F55" s="125">
        <f t="shared" si="23"/>
        <v>-0.54000000000000015</v>
      </c>
      <c r="G55" s="125">
        <f t="shared" si="23"/>
        <v>-0.54000000000000015</v>
      </c>
      <c r="H55" s="125">
        <f t="shared" si="23"/>
        <v>0.45900000000000013</v>
      </c>
      <c r="I55" s="125">
        <f t="shared" si="23"/>
        <v>0.47699999999999998</v>
      </c>
      <c r="J55" s="125">
        <f t="shared" si="23"/>
        <v>0</v>
      </c>
      <c r="K55" s="125">
        <f t="shared" si="23"/>
        <v>0</v>
      </c>
      <c r="L55" s="125">
        <f t="shared" si="23"/>
        <v>0.49499999999999977</v>
      </c>
      <c r="M55" s="125">
        <f t="shared" si="23"/>
        <v>0.5219999999999998</v>
      </c>
      <c r="N55" s="125">
        <f t="shared" si="23"/>
        <v>0</v>
      </c>
      <c r="O55" s="125">
        <f t="shared" si="23"/>
        <v>0</v>
      </c>
      <c r="Q55" s="167">
        <v>441.20000000000016</v>
      </c>
      <c r="R55" s="167">
        <v>441.04999999999984</v>
      </c>
      <c r="S55" s="167">
        <f t="shared" si="4"/>
        <v>22.74</v>
      </c>
      <c r="T55" s="167">
        <f t="shared" si="5"/>
        <v>22.83</v>
      </c>
      <c r="U55" s="167">
        <f t="shared" si="6"/>
        <v>772.73500000000001</v>
      </c>
      <c r="V55" s="167">
        <f t="shared" si="7"/>
        <v>768.91</v>
      </c>
      <c r="W55" s="167">
        <f t="shared" si="8"/>
        <v>75.887979999999999</v>
      </c>
      <c r="X55" s="167">
        <f t="shared" si="9"/>
        <v>75.887979999999999</v>
      </c>
      <c r="Y55" s="167">
        <f t="shared" si="10"/>
        <v>23.658999999999999</v>
      </c>
      <c r="Z55" s="167">
        <f t="shared" si="11"/>
        <v>23.677</v>
      </c>
      <c r="AA55" s="117"/>
      <c r="AB55" s="117"/>
      <c r="AC55" s="167">
        <f t="shared" si="12"/>
        <v>25.895</v>
      </c>
      <c r="AD55" s="167">
        <f t="shared" si="13"/>
        <v>25.921999999999997</v>
      </c>
      <c r="AE55" s="117"/>
      <c r="AF55" s="117"/>
      <c r="AH55" s="112"/>
      <c r="CD55" s="233">
        <v>2027</v>
      </c>
      <c r="CE55" s="149">
        <f t="shared" si="14"/>
        <v>22.74</v>
      </c>
      <c r="CF55" s="149">
        <f t="shared" si="15"/>
        <v>75.887979999999999</v>
      </c>
      <c r="CG55" s="233">
        <f t="shared" si="16"/>
        <v>441.20000000000016</v>
      </c>
      <c r="CH55" s="149">
        <f t="shared" si="17"/>
        <v>22.83</v>
      </c>
      <c r="CI55" s="149">
        <f t="shared" si="19"/>
        <v>75.887979999999999</v>
      </c>
      <c r="CJ55" s="233">
        <f t="shared" si="18"/>
        <v>441.04999999999984</v>
      </c>
    </row>
    <row r="56" spans="1:90" x14ac:dyDescent="0.25">
      <c r="A56" s="207">
        <v>2028</v>
      </c>
      <c r="B56" s="125">
        <f t="shared" si="23"/>
        <v>0.56000000000000016</v>
      </c>
      <c r="C56" s="125">
        <f t="shared" si="23"/>
        <v>0.6533333333333331</v>
      </c>
      <c r="D56" s="125">
        <f t="shared" si="23"/>
        <v>-9.4266666666666659</v>
      </c>
      <c r="E56" s="125">
        <f t="shared" si="23"/>
        <v>-9.8933333333333362</v>
      </c>
      <c r="F56" s="125">
        <f t="shared" si="23"/>
        <v>-0.56000000000000016</v>
      </c>
      <c r="G56" s="125">
        <f t="shared" si="23"/>
        <v>-0.56000000000000016</v>
      </c>
      <c r="H56" s="125">
        <f t="shared" si="23"/>
        <v>0.47600000000000015</v>
      </c>
      <c r="I56" s="125">
        <f t="shared" si="23"/>
        <v>0.49466666666666664</v>
      </c>
      <c r="J56" s="125">
        <f t="shared" si="23"/>
        <v>0</v>
      </c>
      <c r="K56" s="125">
        <f t="shared" si="23"/>
        <v>0</v>
      </c>
      <c r="L56" s="125">
        <f t="shared" si="23"/>
        <v>0.51333333333333309</v>
      </c>
      <c r="M56" s="125">
        <f t="shared" si="23"/>
        <v>0.54133333333333311</v>
      </c>
      <c r="N56" s="125">
        <f t="shared" si="23"/>
        <v>0</v>
      </c>
      <c r="O56" s="125">
        <f t="shared" si="23"/>
        <v>0</v>
      </c>
      <c r="Q56" s="167">
        <v>444.80000000000018</v>
      </c>
      <c r="R56" s="167">
        <v>444.19999999999982</v>
      </c>
      <c r="S56" s="167">
        <f t="shared" si="4"/>
        <v>22.759999999999998</v>
      </c>
      <c r="T56" s="167">
        <f t="shared" si="5"/>
        <v>22.853333333333332</v>
      </c>
      <c r="U56" s="167">
        <f t="shared" si="6"/>
        <v>769.87333333333333</v>
      </c>
      <c r="V56" s="167">
        <f t="shared" si="7"/>
        <v>765.90666666666664</v>
      </c>
      <c r="W56" s="167">
        <f t="shared" si="8"/>
        <v>75.872720000000001</v>
      </c>
      <c r="X56" s="167">
        <f t="shared" si="9"/>
        <v>75.872720000000001</v>
      </c>
      <c r="Y56" s="167">
        <f t="shared" si="10"/>
        <v>23.675999999999998</v>
      </c>
      <c r="Z56" s="167">
        <f t="shared" si="11"/>
        <v>23.694666666666667</v>
      </c>
      <c r="AA56" s="117"/>
      <c r="AB56" s="117"/>
      <c r="AC56" s="167">
        <f t="shared" si="12"/>
        <v>25.91333333333333</v>
      </c>
      <c r="AD56" s="167">
        <f t="shared" si="13"/>
        <v>25.941333333333333</v>
      </c>
      <c r="AE56" s="117"/>
      <c r="AF56" s="117"/>
      <c r="AH56" s="112"/>
      <c r="BG56" s="122"/>
      <c r="BO56" s="122"/>
      <c r="BW56" s="122"/>
      <c r="CD56" s="233">
        <v>2028</v>
      </c>
      <c r="CE56" s="149">
        <f t="shared" si="14"/>
        <v>22.759999999999998</v>
      </c>
      <c r="CF56" s="149">
        <f t="shared" si="15"/>
        <v>75.872720000000001</v>
      </c>
      <c r="CG56" s="233">
        <f t="shared" si="16"/>
        <v>444.80000000000018</v>
      </c>
      <c r="CH56" s="149">
        <f t="shared" si="17"/>
        <v>22.853333333333332</v>
      </c>
      <c r="CI56" s="149">
        <f t="shared" si="19"/>
        <v>75.872720000000001</v>
      </c>
      <c r="CJ56" s="233">
        <f t="shared" si="18"/>
        <v>444.19999999999982</v>
      </c>
      <c r="CL56" s="122"/>
    </row>
    <row r="57" spans="1:90" x14ac:dyDescent="0.25">
      <c r="A57" s="207">
        <v>2029</v>
      </c>
      <c r="B57" s="125">
        <f t="shared" si="23"/>
        <v>0.58000000000000018</v>
      </c>
      <c r="C57" s="125">
        <f t="shared" si="23"/>
        <v>0.67666666666666642</v>
      </c>
      <c r="D57" s="125">
        <f t="shared" si="23"/>
        <v>-9.7633333333333319</v>
      </c>
      <c r="E57" s="125">
        <f t="shared" si="23"/>
        <v>-10.24666666666667</v>
      </c>
      <c r="F57" s="125">
        <f t="shared" si="23"/>
        <v>-0.58000000000000018</v>
      </c>
      <c r="G57" s="125">
        <f t="shared" si="23"/>
        <v>-0.58000000000000018</v>
      </c>
      <c r="H57" s="125">
        <f t="shared" si="23"/>
        <v>0.49300000000000016</v>
      </c>
      <c r="I57" s="125">
        <f t="shared" si="23"/>
        <v>0.51233333333333331</v>
      </c>
      <c r="J57" s="125">
        <f t="shared" si="23"/>
        <v>0</v>
      </c>
      <c r="K57" s="125">
        <f t="shared" si="23"/>
        <v>0</v>
      </c>
      <c r="L57" s="125">
        <f t="shared" si="23"/>
        <v>0.5316666666666664</v>
      </c>
      <c r="M57" s="125">
        <f t="shared" si="23"/>
        <v>0.56066666666666642</v>
      </c>
      <c r="N57" s="125">
        <f t="shared" si="23"/>
        <v>0</v>
      </c>
      <c r="O57" s="125">
        <f t="shared" si="23"/>
        <v>0</v>
      </c>
      <c r="Q57" s="167">
        <v>448.4000000000002</v>
      </c>
      <c r="R57" s="167">
        <v>447.3499999999998</v>
      </c>
      <c r="S57" s="167">
        <f t="shared" si="4"/>
        <v>22.78</v>
      </c>
      <c r="T57" s="167">
        <f t="shared" si="5"/>
        <v>22.876666666666665</v>
      </c>
      <c r="U57" s="167">
        <f t="shared" si="6"/>
        <v>767.01166666666666</v>
      </c>
      <c r="V57" s="167">
        <f t="shared" si="7"/>
        <v>762.90333333333331</v>
      </c>
      <c r="W57" s="167">
        <f t="shared" si="8"/>
        <v>75.857460000000003</v>
      </c>
      <c r="X57" s="167">
        <f t="shared" si="9"/>
        <v>75.857460000000003</v>
      </c>
      <c r="Y57" s="167">
        <f t="shared" si="10"/>
        <v>23.692999999999998</v>
      </c>
      <c r="Z57" s="167">
        <f t="shared" si="11"/>
        <v>23.712333333333333</v>
      </c>
      <c r="AA57" s="117"/>
      <c r="AB57" s="117"/>
      <c r="AC57" s="167">
        <f t="shared" si="12"/>
        <v>25.931666666666665</v>
      </c>
      <c r="AD57" s="167">
        <f t="shared" si="13"/>
        <v>25.960666666666665</v>
      </c>
      <c r="AE57" s="117"/>
      <c r="AF57" s="117"/>
      <c r="AH57" s="112"/>
      <c r="CD57" s="233">
        <v>2029</v>
      </c>
      <c r="CE57" s="149">
        <f t="shared" si="14"/>
        <v>22.78</v>
      </c>
      <c r="CF57" s="149">
        <f t="shared" si="15"/>
        <v>75.857460000000003</v>
      </c>
      <c r="CG57" s="233">
        <f t="shared" si="16"/>
        <v>448.4000000000002</v>
      </c>
      <c r="CH57" s="149">
        <f t="shared" si="17"/>
        <v>22.876666666666665</v>
      </c>
      <c r="CI57" s="149">
        <f t="shared" si="19"/>
        <v>75.857460000000003</v>
      </c>
      <c r="CJ57" s="233">
        <f t="shared" si="18"/>
        <v>447.3499999999998</v>
      </c>
    </row>
    <row r="58" spans="1:90" x14ac:dyDescent="0.25">
      <c r="A58" s="207">
        <v>2030</v>
      </c>
      <c r="B58" s="125">
        <f t="shared" ref="B58:O58" si="24">B$7</f>
        <v>0.6</v>
      </c>
      <c r="C58" s="125">
        <f t="shared" si="24"/>
        <v>0.7</v>
      </c>
      <c r="D58" s="125">
        <f t="shared" si="24"/>
        <v>-10.1</v>
      </c>
      <c r="E58" s="125">
        <f t="shared" si="24"/>
        <v>-10.6</v>
      </c>
      <c r="F58" s="125">
        <f t="shared" si="24"/>
        <v>-0.6</v>
      </c>
      <c r="G58" s="125">
        <f t="shared" si="24"/>
        <v>-0.6</v>
      </c>
      <c r="H58" s="125">
        <f t="shared" si="24"/>
        <v>0.51</v>
      </c>
      <c r="I58" s="125">
        <f t="shared" si="24"/>
        <v>0.53</v>
      </c>
      <c r="J58" s="125">
        <f t="shared" si="24"/>
        <v>0</v>
      </c>
      <c r="K58" s="125">
        <f t="shared" si="24"/>
        <v>0</v>
      </c>
      <c r="L58" s="125">
        <f t="shared" si="24"/>
        <v>0.55000000000000004</v>
      </c>
      <c r="M58" s="125">
        <f t="shared" si="24"/>
        <v>0.57999999999999996</v>
      </c>
      <c r="N58" s="125">
        <f t="shared" si="24"/>
        <v>0</v>
      </c>
      <c r="O58" s="125">
        <f t="shared" si="24"/>
        <v>0</v>
      </c>
      <c r="Q58" s="167">
        <v>452</v>
      </c>
      <c r="R58" s="167">
        <v>450.5</v>
      </c>
      <c r="S58" s="167">
        <f t="shared" si="4"/>
        <v>22.8</v>
      </c>
      <c r="T58" s="167">
        <f t="shared" si="5"/>
        <v>22.9</v>
      </c>
      <c r="U58" s="167">
        <f t="shared" si="6"/>
        <v>764.15</v>
      </c>
      <c r="V58" s="167">
        <f t="shared" si="7"/>
        <v>759.9</v>
      </c>
      <c r="W58" s="167">
        <f t="shared" si="8"/>
        <v>75.842199999999991</v>
      </c>
      <c r="X58" s="167">
        <f t="shared" si="9"/>
        <v>75.842199999999991</v>
      </c>
      <c r="Y58" s="167">
        <f t="shared" si="10"/>
        <v>23.71</v>
      </c>
      <c r="Z58" s="167">
        <f t="shared" si="11"/>
        <v>23.73</v>
      </c>
      <c r="AA58" s="117"/>
      <c r="AB58" s="117"/>
      <c r="AC58" s="167">
        <f t="shared" si="12"/>
        <v>25.95</v>
      </c>
      <c r="AD58" s="167">
        <f t="shared" si="13"/>
        <v>25.979999999999997</v>
      </c>
      <c r="AE58" s="117"/>
      <c r="AF58" s="117"/>
      <c r="AH58" s="112"/>
      <c r="CD58" s="233">
        <v>2030</v>
      </c>
      <c r="CE58" s="149">
        <f t="shared" si="14"/>
        <v>22.8</v>
      </c>
      <c r="CF58" s="149">
        <f t="shared" si="15"/>
        <v>75.842199999999991</v>
      </c>
      <c r="CG58" s="233">
        <f t="shared" si="16"/>
        <v>452</v>
      </c>
      <c r="CH58" s="149">
        <f t="shared" si="17"/>
        <v>22.9</v>
      </c>
      <c r="CI58" s="149">
        <f t="shared" si="19"/>
        <v>75.842199999999991</v>
      </c>
      <c r="CJ58" s="233">
        <f t="shared" si="18"/>
        <v>450.5</v>
      </c>
    </row>
    <row r="59" spans="1:90" x14ac:dyDescent="0.25">
      <c r="A59" s="207">
        <v>2031</v>
      </c>
      <c r="B59" s="125">
        <f t="shared" ref="B59:O74" si="25">(B$8-B$7)/COUNT($A$58:$A$77)+B58</f>
        <v>0.64500000000000002</v>
      </c>
      <c r="C59" s="125">
        <f t="shared" si="25"/>
        <v>0.72499999999999998</v>
      </c>
      <c r="D59" s="125">
        <f t="shared" si="25"/>
        <v>-10.824999999999999</v>
      </c>
      <c r="E59" s="125">
        <f t="shared" si="25"/>
        <v>-11.06</v>
      </c>
      <c r="F59" s="125">
        <f t="shared" si="25"/>
        <v>-0.64</v>
      </c>
      <c r="G59" s="125">
        <f t="shared" si="25"/>
        <v>-0.625</v>
      </c>
      <c r="H59" s="125">
        <f t="shared" si="25"/>
        <v>0.53700000000000003</v>
      </c>
      <c r="I59" s="125">
        <f t="shared" si="25"/>
        <v>0.54849999999999999</v>
      </c>
      <c r="J59" s="125">
        <f t="shared" si="25"/>
        <v>0</v>
      </c>
      <c r="K59" s="125">
        <f t="shared" si="25"/>
        <v>0</v>
      </c>
      <c r="L59" s="125">
        <f t="shared" si="25"/>
        <v>0.57950000000000002</v>
      </c>
      <c r="M59" s="125">
        <f t="shared" si="25"/>
        <v>0.6</v>
      </c>
      <c r="N59" s="125">
        <f t="shared" si="25"/>
        <v>0</v>
      </c>
      <c r="O59" s="125">
        <f t="shared" si="25"/>
        <v>0</v>
      </c>
      <c r="Q59" s="167">
        <v>456.75</v>
      </c>
      <c r="R59" s="167">
        <v>454.15</v>
      </c>
      <c r="S59" s="167">
        <f t="shared" si="4"/>
        <v>22.844999999999999</v>
      </c>
      <c r="T59" s="167">
        <f t="shared" si="5"/>
        <v>22.925000000000001</v>
      </c>
      <c r="U59" s="167">
        <f t="shared" si="6"/>
        <v>757.98749999999995</v>
      </c>
      <c r="V59" s="167">
        <f t="shared" si="7"/>
        <v>755.99</v>
      </c>
      <c r="W59" s="167">
        <f t="shared" si="8"/>
        <v>75.811679999999996</v>
      </c>
      <c r="X59" s="167">
        <f t="shared" si="9"/>
        <v>75.82312499999999</v>
      </c>
      <c r="Y59" s="167">
        <f t="shared" si="10"/>
        <v>23.736999999999998</v>
      </c>
      <c r="Z59" s="167">
        <f t="shared" si="11"/>
        <v>23.7485</v>
      </c>
      <c r="AA59" s="117"/>
      <c r="AB59" s="117"/>
      <c r="AC59" s="167">
        <f t="shared" si="12"/>
        <v>25.979499999999998</v>
      </c>
      <c r="AD59" s="167">
        <f t="shared" si="13"/>
        <v>26</v>
      </c>
      <c r="AE59" s="117"/>
      <c r="AF59" s="117"/>
      <c r="AH59" s="112"/>
      <c r="CD59" s="233">
        <v>2031</v>
      </c>
      <c r="CE59" s="149">
        <f t="shared" si="14"/>
        <v>22.844999999999999</v>
      </c>
      <c r="CF59" s="149">
        <f t="shared" si="15"/>
        <v>75.811679999999996</v>
      </c>
      <c r="CG59" s="233">
        <f t="shared" si="16"/>
        <v>456.75</v>
      </c>
      <c r="CH59" s="149">
        <f t="shared" si="17"/>
        <v>22.925000000000001</v>
      </c>
      <c r="CI59" s="149">
        <f t="shared" si="19"/>
        <v>75.82312499999999</v>
      </c>
      <c r="CJ59" s="233">
        <f t="shared" si="18"/>
        <v>454.15</v>
      </c>
    </row>
    <row r="60" spans="1:90" x14ac:dyDescent="0.25">
      <c r="A60" s="207">
        <v>2032</v>
      </c>
      <c r="B60" s="125">
        <f t="shared" si="25"/>
        <v>0.69000000000000006</v>
      </c>
      <c r="C60" s="125">
        <f t="shared" si="25"/>
        <v>0.75</v>
      </c>
      <c r="D60" s="125">
        <f t="shared" si="25"/>
        <v>-11.549999999999999</v>
      </c>
      <c r="E60" s="125">
        <f t="shared" si="25"/>
        <v>-11.520000000000001</v>
      </c>
      <c r="F60" s="125">
        <f t="shared" si="25"/>
        <v>-0.68</v>
      </c>
      <c r="G60" s="125">
        <f t="shared" si="25"/>
        <v>-0.65</v>
      </c>
      <c r="H60" s="125">
        <f t="shared" si="25"/>
        <v>0.56400000000000006</v>
      </c>
      <c r="I60" s="125">
        <f t="shared" si="25"/>
        <v>0.56699999999999995</v>
      </c>
      <c r="J60" s="125">
        <f t="shared" si="25"/>
        <v>0</v>
      </c>
      <c r="K60" s="125">
        <f t="shared" si="25"/>
        <v>0</v>
      </c>
      <c r="L60" s="125">
        <f t="shared" si="25"/>
        <v>0.60899999999999999</v>
      </c>
      <c r="M60" s="125">
        <f t="shared" si="25"/>
        <v>0.62</v>
      </c>
      <c r="N60" s="125">
        <f t="shared" si="25"/>
        <v>0</v>
      </c>
      <c r="O60" s="125">
        <f t="shared" si="25"/>
        <v>0</v>
      </c>
      <c r="Q60" s="167">
        <v>461.5</v>
      </c>
      <c r="R60" s="167">
        <v>457.79999999999995</v>
      </c>
      <c r="S60" s="167">
        <f t="shared" si="4"/>
        <v>22.89</v>
      </c>
      <c r="T60" s="167">
        <f t="shared" si="5"/>
        <v>22.95</v>
      </c>
      <c r="U60" s="167">
        <f t="shared" si="6"/>
        <v>751.82500000000005</v>
      </c>
      <c r="V60" s="167">
        <f t="shared" si="7"/>
        <v>752.07999999999993</v>
      </c>
      <c r="W60" s="167">
        <f t="shared" si="8"/>
        <v>75.78116</v>
      </c>
      <c r="X60" s="167">
        <f t="shared" si="9"/>
        <v>75.804050000000004</v>
      </c>
      <c r="Y60" s="167">
        <f t="shared" si="10"/>
        <v>23.763999999999999</v>
      </c>
      <c r="Z60" s="167">
        <f t="shared" si="11"/>
        <v>23.766999999999999</v>
      </c>
      <c r="AA60" s="117"/>
      <c r="AB60" s="117"/>
      <c r="AC60" s="167">
        <f t="shared" si="12"/>
        <v>26.009</v>
      </c>
      <c r="AD60" s="167">
        <f t="shared" si="13"/>
        <v>26.02</v>
      </c>
      <c r="AE60" s="117"/>
      <c r="AF60" s="117"/>
      <c r="AH60" s="112"/>
      <c r="CD60" s="233">
        <v>2032</v>
      </c>
      <c r="CE60" s="149">
        <f t="shared" si="14"/>
        <v>22.89</v>
      </c>
      <c r="CF60" s="149">
        <f t="shared" si="15"/>
        <v>75.78116</v>
      </c>
      <c r="CG60" s="233">
        <f t="shared" si="16"/>
        <v>461.5</v>
      </c>
      <c r="CH60" s="149">
        <f t="shared" si="17"/>
        <v>22.95</v>
      </c>
      <c r="CI60" s="149">
        <f t="shared" si="19"/>
        <v>75.804050000000004</v>
      </c>
      <c r="CJ60" s="233">
        <f t="shared" si="18"/>
        <v>457.79999999999995</v>
      </c>
    </row>
    <row r="61" spans="1:90" x14ac:dyDescent="0.25">
      <c r="A61" s="207">
        <v>2033</v>
      </c>
      <c r="B61" s="125">
        <f t="shared" si="25"/>
        <v>0.7350000000000001</v>
      </c>
      <c r="C61" s="125">
        <f t="shared" si="25"/>
        <v>0.77500000000000002</v>
      </c>
      <c r="D61" s="125">
        <f t="shared" si="25"/>
        <v>-12.274999999999999</v>
      </c>
      <c r="E61" s="125">
        <f t="shared" si="25"/>
        <v>-11.980000000000002</v>
      </c>
      <c r="F61" s="125">
        <f t="shared" si="25"/>
        <v>-0.72000000000000008</v>
      </c>
      <c r="G61" s="125">
        <f t="shared" si="25"/>
        <v>-0.67500000000000004</v>
      </c>
      <c r="H61" s="125">
        <f t="shared" si="25"/>
        <v>0.59100000000000008</v>
      </c>
      <c r="I61" s="125">
        <f t="shared" si="25"/>
        <v>0.58549999999999991</v>
      </c>
      <c r="J61" s="125">
        <f t="shared" si="25"/>
        <v>0</v>
      </c>
      <c r="K61" s="125">
        <f t="shared" si="25"/>
        <v>0</v>
      </c>
      <c r="L61" s="125">
        <f t="shared" si="25"/>
        <v>0.63849999999999996</v>
      </c>
      <c r="M61" s="125">
        <f t="shared" si="25"/>
        <v>0.64</v>
      </c>
      <c r="N61" s="125">
        <f t="shared" si="25"/>
        <v>0</v>
      </c>
      <c r="O61" s="125">
        <f t="shared" si="25"/>
        <v>0</v>
      </c>
      <c r="Q61" s="167">
        <v>466.25</v>
      </c>
      <c r="R61" s="167">
        <v>461.44999999999993</v>
      </c>
      <c r="S61" s="167">
        <f t="shared" si="4"/>
        <v>22.934999999999999</v>
      </c>
      <c r="T61" s="167">
        <f t="shared" si="5"/>
        <v>22.974999999999998</v>
      </c>
      <c r="U61" s="167">
        <f t="shared" si="6"/>
        <v>745.66250000000002</v>
      </c>
      <c r="V61" s="167">
        <f t="shared" si="7"/>
        <v>748.17</v>
      </c>
      <c r="W61" s="167">
        <f t="shared" si="8"/>
        <v>75.750640000000004</v>
      </c>
      <c r="X61" s="167">
        <f t="shared" si="9"/>
        <v>75.784975000000003</v>
      </c>
      <c r="Y61" s="167">
        <f t="shared" si="10"/>
        <v>23.791</v>
      </c>
      <c r="Z61" s="167">
        <f t="shared" si="11"/>
        <v>23.785499999999999</v>
      </c>
      <c r="AA61" s="117"/>
      <c r="AB61" s="117"/>
      <c r="AC61" s="167">
        <f t="shared" si="12"/>
        <v>26.038499999999999</v>
      </c>
      <c r="AD61" s="167">
        <f t="shared" si="13"/>
        <v>26.04</v>
      </c>
      <c r="AE61" s="117"/>
      <c r="AF61" s="117"/>
      <c r="AH61" s="112"/>
      <c r="CD61" s="233">
        <v>2033</v>
      </c>
      <c r="CE61" s="149">
        <f t="shared" si="14"/>
        <v>22.934999999999999</v>
      </c>
      <c r="CF61" s="149">
        <f t="shared" si="15"/>
        <v>75.750640000000004</v>
      </c>
      <c r="CG61" s="233">
        <f t="shared" si="16"/>
        <v>466.25</v>
      </c>
      <c r="CH61" s="149">
        <f t="shared" si="17"/>
        <v>22.974999999999998</v>
      </c>
      <c r="CI61" s="149">
        <f t="shared" si="19"/>
        <v>75.784975000000003</v>
      </c>
      <c r="CJ61" s="233">
        <f t="shared" si="18"/>
        <v>461.44999999999993</v>
      </c>
    </row>
    <row r="62" spans="1:90" x14ac:dyDescent="0.25">
      <c r="A62" s="207">
        <v>2034</v>
      </c>
      <c r="B62" s="125">
        <f t="shared" si="25"/>
        <v>0.78000000000000014</v>
      </c>
      <c r="C62" s="125">
        <f t="shared" si="25"/>
        <v>0.8</v>
      </c>
      <c r="D62" s="125">
        <f t="shared" si="25"/>
        <v>-12.999999999999998</v>
      </c>
      <c r="E62" s="125">
        <f t="shared" si="25"/>
        <v>-12.440000000000003</v>
      </c>
      <c r="F62" s="125">
        <f t="shared" si="25"/>
        <v>-0.76000000000000012</v>
      </c>
      <c r="G62" s="125">
        <f t="shared" si="25"/>
        <v>-0.70000000000000007</v>
      </c>
      <c r="H62" s="125">
        <f t="shared" si="25"/>
        <v>0.6180000000000001</v>
      </c>
      <c r="I62" s="125">
        <f t="shared" si="25"/>
        <v>0.60399999999999987</v>
      </c>
      <c r="J62" s="125">
        <f t="shared" si="25"/>
        <v>0</v>
      </c>
      <c r="K62" s="125">
        <f t="shared" si="25"/>
        <v>0</v>
      </c>
      <c r="L62" s="125">
        <f t="shared" si="25"/>
        <v>0.66799999999999993</v>
      </c>
      <c r="M62" s="125">
        <f t="shared" si="25"/>
        <v>0.66</v>
      </c>
      <c r="N62" s="125">
        <f t="shared" si="25"/>
        <v>0</v>
      </c>
      <c r="O62" s="125">
        <f t="shared" si="25"/>
        <v>0</v>
      </c>
      <c r="Q62" s="167">
        <v>471</v>
      </c>
      <c r="R62" s="167">
        <v>465.09999999999991</v>
      </c>
      <c r="S62" s="167">
        <f t="shared" si="4"/>
        <v>22.98</v>
      </c>
      <c r="T62" s="167">
        <f t="shared" si="5"/>
        <v>23</v>
      </c>
      <c r="U62" s="167">
        <f t="shared" si="6"/>
        <v>739.5</v>
      </c>
      <c r="V62" s="167">
        <f t="shared" si="7"/>
        <v>744.26</v>
      </c>
      <c r="W62" s="167">
        <f t="shared" si="8"/>
        <v>75.720119999999994</v>
      </c>
      <c r="X62" s="167">
        <f t="shared" si="9"/>
        <v>75.765900000000002</v>
      </c>
      <c r="Y62" s="167">
        <f t="shared" si="10"/>
        <v>23.817999999999998</v>
      </c>
      <c r="Z62" s="167">
        <f t="shared" si="11"/>
        <v>23.803999999999998</v>
      </c>
      <c r="AA62" s="117"/>
      <c r="AB62" s="117"/>
      <c r="AC62" s="167">
        <f t="shared" si="12"/>
        <v>26.067999999999998</v>
      </c>
      <c r="AD62" s="167">
        <f t="shared" si="13"/>
        <v>26.06</v>
      </c>
      <c r="AE62" s="117"/>
      <c r="AF62" s="117"/>
      <c r="AH62" s="112"/>
      <c r="CD62" s="233">
        <v>2034</v>
      </c>
      <c r="CE62" s="149">
        <f t="shared" si="14"/>
        <v>22.98</v>
      </c>
      <c r="CF62" s="149">
        <f t="shared" si="15"/>
        <v>75.720119999999994</v>
      </c>
      <c r="CG62" s="233">
        <f t="shared" si="16"/>
        <v>471</v>
      </c>
      <c r="CH62" s="149">
        <f t="shared" si="17"/>
        <v>23</v>
      </c>
      <c r="CI62" s="149">
        <f t="shared" si="19"/>
        <v>75.765900000000002</v>
      </c>
      <c r="CJ62" s="233">
        <f t="shared" si="18"/>
        <v>465.09999999999991</v>
      </c>
    </row>
    <row r="63" spans="1:90" x14ac:dyDescent="0.25">
      <c r="A63" s="207">
        <v>2035</v>
      </c>
      <c r="B63" s="125">
        <f t="shared" si="25"/>
        <v>0.82500000000000018</v>
      </c>
      <c r="C63" s="125">
        <f t="shared" si="25"/>
        <v>0.82500000000000007</v>
      </c>
      <c r="D63" s="125">
        <f t="shared" si="25"/>
        <v>-13.724999999999998</v>
      </c>
      <c r="E63" s="125">
        <f t="shared" si="25"/>
        <v>-12.900000000000004</v>
      </c>
      <c r="F63" s="125">
        <f t="shared" si="25"/>
        <v>-0.80000000000000016</v>
      </c>
      <c r="G63" s="125">
        <f t="shared" si="25"/>
        <v>-0.72500000000000009</v>
      </c>
      <c r="H63" s="125">
        <f t="shared" si="25"/>
        <v>0.64500000000000013</v>
      </c>
      <c r="I63" s="125">
        <f t="shared" si="25"/>
        <v>0.62249999999999983</v>
      </c>
      <c r="J63" s="125">
        <f t="shared" si="25"/>
        <v>0</v>
      </c>
      <c r="K63" s="125">
        <f t="shared" si="25"/>
        <v>0</v>
      </c>
      <c r="L63" s="125">
        <f t="shared" si="25"/>
        <v>0.6974999999999999</v>
      </c>
      <c r="M63" s="125">
        <f t="shared" si="25"/>
        <v>0.68</v>
      </c>
      <c r="N63" s="125">
        <f t="shared" si="25"/>
        <v>0</v>
      </c>
      <c r="O63" s="125">
        <f t="shared" si="25"/>
        <v>0</v>
      </c>
      <c r="Q63" s="167">
        <v>475.75</v>
      </c>
      <c r="R63" s="167">
        <v>468.74999999999989</v>
      </c>
      <c r="S63" s="167">
        <f t="shared" si="4"/>
        <v>23.024999999999999</v>
      </c>
      <c r="T63" s="167">
        <f t="shared" si="5"/>
        <v>23.024999999999999</v>
      </c>
      <c r="U63" s="167">
        <f t="shared" si="6"/>
        <v>733.33749999999998</v>
      </c>
      <c r="V63" s="167">
        <f t="shared" si="7"/>
        <v>740.34999999999991</v>
      </c>
      <c r="W63" s="167">
        <f t="shared" si="8"/>
        <v>75.689599999999999</v>
      </c>
      <c r="X63" s="167">
        <f t="shared" si="9"/>
        <v>75.746825000000001</v>
      </c>
      <c r="Y63" s="167">
        <f t="shared" si="10"/>
        <v>23.844999999999999</v>
      </c>
      <c r="Z63" s="167">
        <f t="shared" si="11"/>
        <v>23.822499999999998</v>
      </c>
      <c r="AA63" s="117"/>
      <c r="AB63" s="117"/>
      <c r="AC63" s="167">
        <f t="shared" si="12"/>
        <v>26.0975</v>
      </c>
      <c r="AD63" s="167">
        <f t="shared" si="13"/>
        <v>26.08</v>
      </c>
      <c r="AE63" s="117"/>
      <c r="AF63" s="117"/>
      <c r="AH63" s="112"/>
      <c r="CD63" s="233">
        <v>2035</v>
      </c>
      <c r="CE63" s="149">
        <f t="shared" si="14"/>
        <v>23.024999999999999</v>
      </c>
      <c r="CF63" s="149">
        <f t="shared" si="15"/>
        <v>75.689599999999999</v>
      </c>
      <c r="CG63" s="233">
        <f t="shared" si="16"/>
        <v>475.75</v>
      </c>
      <c r="CH63" s="149">
        <f t="shared" si="17"/>
        <v>23.024999999999999</v>
      </c>
      <c r="CI63" s="149">
        <f t="shared" si="19"/>
        <v>75.746825000000001</v>
      </c>
      <c r="CJ63" s="233">
        <f t="shared" si="18"/>
        <v>468.74999999999989</v>
      </c>
    </row>
    <row r="64" spans="1:90" x14ac:dyDescent="0.25">
      <c r="A64" s="207">
        <v>2036</v>
      </c>
      <c r="B64" s="125">
        <f t="shared" si="25"/>
        <v>0.87000000000000022</v>
      </c>
      <c r="C64" s="125">
        <f t="shared" si="25"/>
        <v>0.85000000000000009</v>
      </c>
      <c r="D64" s="125">
        <f t="shared" si="25"/>
        <v>-14.449999999999998</v>
      </c>
      <c r="E64" s="125">
        <f t="shared" si="25"/>
        <v>-13.360000000000005</v>
      </c>
      <c r="F64" s="125">
        <f t="shared" si="25"/>
        <v>-0.84000000000000019</v>
      </c>
      <c r="G64" s="125">
        <f t="shared" si="25"/>
        <v>-0.75000000000000011</v>
      </c>
      <c r="H64" s="125">
        <f t="shared" si="25"/>
        <v>0.67200000000000015</v>
      </c>
      <c r="I64" s="125">
        <f t="shared" si="25"/>
        <v>0.64099999999999979</v>
      </c>
      <c r="J64" s="125">
        <f t="shared" si="25"/>
        <v>0</v>
      </c>
      <c r="K64" s="125">
        <f t="shared" si="25"/>
        <v>0</v>
      </c>
      <c r="L64" s="125">
        <f t="shared" si="25"/>
        <v>0.72699999999999987</v>
      </c>
      <c r="M64" s="125">
        <f t="shared" si="25"/>
        <v>0.70000000000000007</v>
      </c>
      <c r="N64" s="125">
        <f t="shared" si="25"/>
        <v>0</v>
      </c>
      <c r="O64" s="125">
        <f t="shared" si="25"/>
        <v>0</v>
      </c>
      <c r="Q64" s="167">
        <v>480.5</v>
      </c>
      <c r="R64" s="167">
        <v>472.39999999999986</v>
      </c>
      <c r="S64" s="167">
        <f t="shared" si="4"/>
        <v>23.07</v>
      </c>
      <c r="T64" s="167">
        <f t="shared" si="5"/>
        <v>23.05</v>
      </c>
      <c r="U64" s="167">
        <f t="shared" si="6"/>
        <v>727.17499999999995</v>
      </c>
      <c r="V64" s="167">
        <f t="shared" si="7"/>
        <v>736.43999999999994</v>
      </c>
      <c r="W64" s="167">
        <f t="shared" si="8"/>
        <v>75.659080000000003</v>
      </c>
      <c r="X64" s="167">
        <f t="shared" si="9"/>
        <v>75.72775</v>
      </c>
      <c r="Y64" s="167">
        <f t="shared" si="10"/>
        <v>23.872</v>
      </c>
      <c r="Z64" s="167">
        <f t="shared" si="11"/>
        <v>23.840999999999998</v>
      </c>
      <c r="AA64" s="117"/>
      <c r="AB64" s="117"/>
      <c r="AC64" s="167">
        <f t="shared" si="12"/>
        <v>26.126999999999999</v>
      </c>
      <c r="AD64" s="167">
        <f t="shared" si="13"/>
        <v>26.099999999999998</v>
      </c>
      <c r="AE64" s="117"/>
      <c r="AF64" s="117"/>
      <c r="AH64" s="112"/>
      <c r="CD64" s="233">
        <v>2036</v>
      </c>
      <c r="CE64" s="149">
        <f t="shared" si="14"/>
        <v>23.07</v>
      </c>
      <c r="CF64" s="149">
        <f t="shared" si="15"/>
        <v>75.659080000000003</v>
      </c>
      <c r="CG64" s="233">
        <f t="shared" si="16"/>
        <v>480.5</v>
      </c>
      <c r="CH64" s="149">
        <f t="shared" si="17"/>
        <v>23.05</v>
      </c>
      <c r="CI64" s="149">
        <f t="shared" si="19"/>
        <v>75.72775</v>
      </c>
      <c r="CJ64" s="233">
        <f t="shared" si="18"/>
        <v>472.39999999999986</v>
      </c>
    </row>
    <row r="65" spans="1:88" x14ac:dyDescent="0.25">
      <c r="A65" s="207">
        <v>2037</v>
      </c>
      <c r="B65" s="125">
        <f t="shared" si="25"/>
        <v>0.91500000000000026</v>
      </c>
      <c r="C65" s="125">
        <f t="shared" si="25"/>
        <v>0.87500000000000011</v>
      </c>
      <c r="D65" s="125">
        <f t="shared" si="25"/>
        <v>-15.174999999999997</v>
      </c>
      <c r="E65" s="125">
        <f t="shared" si="25"/>
        <v>-13.820000000000006</v>
      </c>
      <c r="F65" s="125">
        <f t="shared" si="25"/>
        <v>-0.88000000000000023</v>
      </c>
      <c r="G65" s="125">
        <f t="shared" si="25"/>
        <v>-0.77500000000000013</v>
      </c>
      <c r="H65" s="125">
        <f t="shared" si="25"/>
        <v>0.69900000000000018</v>
      </c>
      <c r="I65" s="125">
        <f t="shared" si="25"/>
        <v>0.65949999999999975</v>
      </c>
      <c r="J65" s="125">
        <f t="shared" si="25"/>
        <v>0</v>
      </c>
      <c r="K65" s="125">
        <f t="shared" si="25"/>
        <v>0</v>
      </c>
      <c r="L65" s="125">
        <f t="shared" si="25"/>
        <v>0.75649999999999984</v>
      </c>
      <c r="M65" s="125">
        <f t="shared" si="25"/>
        <v>0.72000000000000008</v>
      </c>
      <c r="N65" s="125">
        <f t="shared" si="25"/>
        <v>0</v>
      </c>
      <c r="O65" s="125">
        <f t="shared" si="25"/>
        <v>0</v>
      </c>
      <c r="Q65" s="167">
        <v>485.25</v>
      </c>
      <c r="R65" s="167">
        <v>476.04999999999984</v>
      </c>
      <c r="S65" s="167">
        <f t="shared" si="4"/>
        <v>23.114999999999998</v>
      </c>
      <c r="T65" s="167">
        <f t="shared" si="5"/>
        <v>23.074999999999999</v>
      </c>
      <c r="U65" s="167">
        <f t="shared" si="6"/>
        <v>721.01250000000005</v>
      </c>
      <c r="V65" s="167">
        <f t="shared" si="7"/>
        <v>732.53</v>
      </c>
      <c r="W65" s="167">
        <f t="shared" si="8"/>
        <v>75.628559999999993</v>
      </c>
      <c r="X65" s="167">
        <f t="shared" si="9"/>
        <v>75.708674999999999</v>
      </c>
      <c r="Y65" s="167">
        <f t="shared" si="10"/>
        <v>23.899000000000001</v>
      </c>
      <c r="Z65" s="167">
        <f t="shared" si="11"/>
        <v>23.859500000000001</v>
      </c>
      <c r="AA65" s="117"/>
      <c r="AB65" s="117"/>
      <c r="AC65" s="167">
        <f t="shared" si="12"/>
        <v>26.156499999999998</v>
      </c>
      <c r="AD65" s="167">
        <f t="shared" si="13"/>
        <v>26.119999999999997</v>
      </c>
      <c r="AE65" s="117"/>
      <c r="AF65" s="117"/>
      <c r="AH65" s="112"/>
      <c r="CD65" s="233">
        <v>2037</v>
      </c>
      <c r="CE65" s="149">
        <f t="shared" si="14"/>
        <v>23.114999999999998</v>
      </c>
      <c r="CF65" s="149">
        <f t="shared" si="15"/>
        <v>75.628559999999993</v>
      </c>
      <c r="CG65" s="233">
        <f t="shared" si="16"/>
        <v>485.25</v>
      </c>
      <c r="CH65" s="149">
        <f t="shared" si="17"/>
        <v>23.074999999999999</v>
      </c>
      <c r="CI65" s="149">
        <f t="shared" si="19"/>
        <v>75.708674999999999</v>
      </c>
      <c r="CJ65" s="233">
        <f t="shared" si="18"/>
        <v>476.04999999999984</v>
      </c>
    </row>
    <row r="66" spans="1:88" x14ac:dyDescent="0.25">
      <c r="A66" s="207">
        <v>2038</v>
      </c>
      <c r="B66" s="125">
        <f t="shared" si="25"/>
        <v>0.9600000000000003</v>
      </c>
      <c r="C66" s="125">
        <f t="shared" si="25"/>
        <v>0.90000000000000013</v>
      </c>
      <c r="D66" s="125">
        <f t="shared" si="25"/>
        <v>-15.899999999999997</v>
      </c>
      <c r="E66" s="125">
        <f t="shared" si="25"/>
        <v>-14.280000000000006</v>
      </c>
      <c r="F66" s="125">
        <f t="shared" si="25"/>
        <v>-0.92000000000000026</v>
      </c>
      <c r="G66" s="125">
        <f t="shared" si="25"/>
        <v>-0.80000000000000016</v>
      </c>
      <c r="H66" s="125">
        <f t="shared" si="25"/>
        <v>0.7260000000000002</v>
      </c>
      <c r="I66" s="125">
        <f t="shared" si="25"/>
        <v>0.67799999999999971</v>
      </c>
      <c r="J66" s="125">
        <f t="shared" si="25"/>
        <v>0</v>
      </c>
      <c r="K66" s="125">
        <f t="shared" si="25"/>
        <v>0</v>
      </c>
      <c r="L66" s="125">
        <f t="shared" si="25"/>
        <v>0.78599999999999981</v>
      </c>
      <c r="M66" s="125">
        <f t="shared" si="25"/>
        <v>0.7400000000000001</v>
      </c>
      <c r="N66" s="125">
        <f t="shared" si="25"/>
        <v>0</v>
      </c>
      <c r="O66" s="125">
        <f t="shared" si="25"/>
        <v>0</v>
      </c>
      <c r="Q66" s="167">
        <v>490</v>
      </c>
      <c r="R66" s="167">
        <v>479.69999999999982</v>
      </c>
      <c r="S66" s="167">
        <f t="shared" si="4"/>
        <v>23.16</v>
      </c>
      <c r="T66" s="167">
        <f t="shared" si="5"/>
        <v>23.099999999999998</v>
      </c>
      <c r="U66" s="167">
        <f t="shared" si="6"/>
        <v>714.85</v>
      </c>
      <c r="V66" s="167">
        <f t="shared" si="7"/>
        <v>728.61999999999989</v>
      </c>
      <c r="W66" s="167">
        <f t="shared" si="8"/>
        <v>75.598039999999997</v>
      </c>
      <c r="X66" s="167">
        <f t="shared" si="9"/>
        <v>75.689599999999999</v>
      </c>
      <c r="Y66" s="167">
        <f t="shared" si="10"/>
        <v>23.925999999999998</v>
      </c>
      <c r="Z66" s="167">
        <f t="shared" si="11"/>
        <v>23.878</v>
      </c>
      <c r="AA66" s="117"/>
      <c r="AB66" s="117"/>
      <c r="AC66" s="167">
        <f t="shared" si="12"/>
        <v>26.186</v>
      </c>
      <c r="AD66" s="167">
        <f t="shared" si="13"/>
        <v>26.139999999999997</v>
      </c>
      <c r="AE66" s="117"/>
      <c r="AF66" s="117"/>
      <c r="AH66" s="112"/>
      <c r="CD66" s="233">
        <v>2038</v>
      </c>
      <c r="CE66" s="149">
        <f t="shared" si="14"/>
        <v>23.16</v>
      </c>
      <c r="CF66" s="149">
        <f t="shared" si="15"/>
        <v>75.598039999999997</v>
      </c>
      <c r="CG66" s="233">
        <f t="shared" si="16"/>
        <v>490</v>
      </c>
      <c r="CH66" s="149">
        <f t="shared" si="17"/>
        <v>23.099999999999998</v>
      </c>
      <c r="CI66" s="149">
        <f t="shared" si="19"/>
        <v>75.689599999999999</v>
      </c>
      <c r="CJ66" s="233">
        <f t="shared" si="18"/>
        <v>479.69999999999982</v>
      </c>
    </row>
    <row r="67" spans="1:88" x14ac:dyDescent="0.25">
      <c r="A67" s="207">
        <v>2039</v>
      </c>
      <c r="B67" s="125">
        <f t="shared" si="25"/>
        <v>1.0050000000000003</v>
      </c>
      <c r="C67" s="125">
        <f t="shared" si="25"/>
        <v>0.92500000000000016</v>
      </c>
      <c r="D67" s="125">
        <f t="shared" si="25"/>
        <v>-16.624999999999996</v>
      </c>
      <c r="E67" s="125">
        <f t="shared" si="25"/>
        <v>-14.740000000000007</v>
      </c>
      <c r="F67" s="125">
        <f t="shared" si="25"/>
        <v>-0.9600000000000003</v>
      </c>
      <c r="G67" s="125">
        <f t="shared" si="25"/>
        <v>-0.82500000000000018</v>
      </c>
      <c r="H67" s="125">
        <f t="shared" si="25"/>
        <v>0.75300000000000022</v>
      </c>
      <c r="I67" s="125">
        <f t="shared" si="25"/>
        <v>0.69649999999999967</v>
      </c>
      <c r="J67" s="125">
        <f t="shared" si="25"/>
        <v>0</v>
      </c>
      <c r="K67" s="125">
        <f t="shared" si="25"/>
        <v>0</v>
      </c>
      <c r="L67" s="125">
        <f t="shared" si="25"/>
        <v>0.81549999999999978</v>
      </c>
      <c r="M67" s="125">
        <f t="shared" si="25"/>
        <v>0.76000000000000012</v>
      </c>
      <c r="N67" s="125">
        <f t="shared" si="25"/>
        <v>0</v>
      </c>
      <c r="O67" s="125">
        <f t="shared" si="25"/>
        <v>0</v>
      </c>
      <c r="Q67" s="167">
        <v>494.75</v>
      </c>
      <c r="R67" s="167">
        <v>483.3499999999998</v>
      </c>
      <c r="S67" s="167">
        <f t="shared" si="4"/>
        <v>23.204999999999998</v>
      </c>
      <c r="T67" s="167">
        <f t="shared" si="5"/>
        <v>23.125</v>
      </c>
      <c r="U67" s="167">
        <f t="shared" si="6"/>
        <v>708.6875</v>
      </c>
      <c r="V67" s="167">
        <f t="shared" si="7"/>
        <v>724.70999999999992</v>
      </c>
      <c r="W67" s="167">
        <f t="shared" si="8"/>
        <v>75.567520000000002</v>
      </c>
      <c r="X67" s="167">
        <f t="shared" si="9"/>
        <v>75.670524999999998</v>
      </c>
      <c r="Y67" s="167">
        <f t="shared" si="10"/>
        <v>23.952999999999999</v>
      </c>
      <c r="Z67" s="167">
        <f t="shared" si="11"/>
        <v>23.8965</v>
      </c>
      <c r="AA67" s="117"/>
      <c r="AB67" s="117"/>
      <c r="AC67" s="167">
        <f t="shared" si="12"/>
        <v>26.215499999999999</v>
      </c>
      <c r="AD67" s="167">
        <f t="shared" si="13"/>
        <v>26.16</v>
      </c>
      <c r="AE67" s="117"/>
      <c r="AF67" s="117"/>
      <c r="AH67" s="112"/>
      <c r="CD67" s="233">
        <v>2039</v>
      </c>
      <c r="CE67" s="149">
        <f t="shared" si="14"/>
        <v>23.204999999999998</v>
      </c>
      <c r="CF67" s="149">
        <f t="shared" si="15"/>
        <v>75.567520000000002</v>
      </c>
      <c r="CG67" s="233">
        <f t="shared" si="16"/>
        <v>494.75</v>
      </c>
      <c r="CH67" s="149">
        <f t="shared" si="17"/>
        <v>23.125</v>
      </c>
      <c r="CI67" s="149">
        <f t="shared" si="19"/>
        <v>75.670524999999998</v>
      </c>
      <c r="CJ67" s="233">
        <f t="shared" si="18"/>
        <v>483.3499999999998</v>
      </c>
    </row>
    <row r="68" spans="1:88" x14ac:dyDescent="0.25">
      <c r="A68" s="207">
        <v>2040</v>
      </c>
      <c r="B68" s="125">
        <f t="shared" si="25"/>
        <v>1.0500000000000003</v>
      </c>
      <c r="C68" s="125">
        <f t="shared" si="25"/>
        <v>0.95000000000000018</v>
      </c>
      <c r="D68" s="125">
        <f t="shared" si="25"/>
        <v>-17.349999999999998</v>
      </c>
      <c r="E68" s="125">
        <f t="shared" si="25"/>
        <v>-15.200000000000008</v>
      </c>
      <c r="F68" s="125">
        <f t="shared" si="25"/>
        <v>-1.0000000000000002</v>
      </c>
      <c r="G68" s="125">
        <f t="shared" si="25"/>
        <v>-0.8500000000000002</v>
      </c>
      <c r="H68" s="125">
        <f t="shared" si="25"/>
        <v>0.78000000000000025</v>
      </c>
      <c r="I68" s="125">
        <f t="shared" si="25"/>
        <v>0.71499999999999964</v>
      </c>
      <c r="J68" s="125">
        <f t="shared" si="25"/>
        <v>0</v>
      </c>
      <c r="K68" s="125">
        <f t="shared" si="25"/>
        <v>0</v>
      </c>
      <c r="L68" s="125">
        <f t="shared" si="25"/>
        <v>0.84499999999999975</v>
      </c>
      <c r="M68" s="125">
        <f t="shared" si="25"/>
        <v>0.78000000000000014</v>
      </c>
      <c r="N68" s="125">
        <f t="shared" si="25"/>
        <v>0</v>
      </c>
      <c r="O68" s="125">
        <f t="shared" si="25"/>
        <v>0</v>
      </c>
      <c r="Q68" s="167">
        <v>499.5</v>
      </c>
      <c r="R68" s="167">
        <v>487</v>
      </c>
      <c r="S68" s="167">
        <f t="shared" si="4"/>
        <v>23.25</v>
      </c>
      <c r="T68" s="167">
        <f t="shared" si="5"/>
        <v>23.15</v>
      </c>
      <c r="U68" s="167">
        <f t="shared" si="6"/>
        <v>702.52499999999998</v>
      </c>
      <c r="V68" s="167">
        <f t="shared" si="7"/>
        <v>720.8</v>
      </c>
      <c r="W68" s="167">
        <f t="shared" si="8"/>
        <v>75.536999999999992</v>
      </c>
      <c r="X68" s="167">
        <f t="shared" si="9"/>
        <v>75.651449999999997</v>
      </c>
      <c r="Y68" s="167">
        <f t="shared" si="10"/>
        <v>23.98</v>
      </c>
      <c r="Z68" s="167">
        <f t="shared" si="11"/>
        <v>23.914999999999999</v>
      </c>
      <c r="AA68" s="117"/>
      <c r="AB68" s="117"/>
      <c r="AC68" s="167">
        <f t="shared" si="12"/>
        <v>26.244999999999997</v>
      </c>
      <c r="AD68" s="167">
        <f t="shared" si="13"/>
        <v>26.18</v>
      </c>
      <c r="AE68" s="117"/>
      <c r="AF68" s="117"/>
      <c r="AH68" s="112"/>
      <c r="CD68" s="233">
        <v>2040</v>
      </c>
      <c r="CE68" s="149">
        <f t="shared" si="14"/>
        <v>23.25</v>
      </c>
      <c r="CF68" s="149">
        <f t="shared" si="15"/>
        <v>75.536999999999992</v>
      </c>
      <c r="CG68" s="233">
        <f t="shared" si="16"/>
        <v>499.5</v>
      </c>
      <c r="CH68" s="149">
        <f t="shared" si="17"/>
        <v>23.15</v>
      </c>
      <c r="CI68" s="149">
        <f t="shared" si="19"/>
        <v>75.651449999999997</v>
      </c>
      <c r="CJ68" s="233">
        <f t="shared" si="18"/>
        <v>487</v>
      </c>
    </row>
    <row r="69" spans="1:88" x14ac:dyDescent="0.25">
      <c r="A69" s="207">
        <v>2041</v>
      </c>
      <c r="B69" s="125">
        <f t="shared" si="25"/>
        <v>1.0950000000000002</v>
      </c>
      <c r="C69" s="125">
        <f t="shared" si="25"/>
        <v>0.9750000000000002</v>
      </c>
      <c r="D69" s="125">
        <f t="shared" si="25"/>
        <v>-18.074999999999999</v>
      </c>
      <c r="E69" s="125">
        <f t="shared" si="25"/>
        <v>-15.660000000000009</v>
      </c>
      <c r="F69" s="125">
        <f t="shared" si="25"/>
        <v>-1.0400000000000003</v>
      </c>
      <c r="G69" s="125">
        <f t="shared" si="25"/>
        <v>-0.87500000000000022</v>
      </c>
      <c r="H69" s="125">
        <f t="shared" si="25"/>
        <v>0.80700000000000027</v>
      </c>
      <c r="I69" s="125">
        <f t="shared" si="25"/>
        <v>0.7334999999999996</v>
      </c>
      <c r="J69" s="125">
        <f t="shared" si="25"/>
        <v>0</v>
      </c>
      <c r="K69" s="125">
        <f t="shared" si="25"/>
        <v>0</v>
      </c>
      <c r="L69" s="125">
        <f t="shared" si="25"/>
        <v>0.87449999999999972</v>
      </c>
      <c r="M69" s="125">
        <f t="shared" si="25"/>
        <v>0.80000000000000016</v>
      </c>
      <c r="N69" s="125">
        <f t="shared" si="25"/>
        <v>0</v>
      </c>
      <c r="O69" s="125">
        <f t="shared" si="25"/>
        <v>0</v>
      </c>
      <c r="Q69" s="167">
        <v>505.65</v>
      </c>
      <c r="R69" s="167">
        <v>491</v>
      </c>
      <c r="S69" s="167">
        <f t="shared" si="4"/>
        <v>23.294999999999998</v>
      </c>
      <c r="T69" s="167">
        <f t="shared" si="5"/>
        <v>23.175000000000001</v>
      </c>
      <c r="U69" s="167">
        <f t="shared" si="6"/>
        <v>696.36249999999995</v>
      </c>
      <c r="V69" s="167">
        <f t="shared" si="7"/>
        <v>716.88999999999987</v>
      </c>
      <c r="W69" s="167">
        <f t="shared" si="8"/>
        <v>75.506479999999996</v>
      </c>
      <c r="X69" s="167">
        <f t="shared" si="9"/>
        <v>75.632374999999996</v>
      </c>
      <c r="Y69" s="167">
        <f t="shared" si="10"/>
        <v>24.006999999999998</v>
      </c>
      <c r="Z69" s="167">
        <f t="shared" si="11"/>
        <v>23.933499999999999</v>
      </c>
      <c r="AA69" s="117"/>
      <c r="AB69" s="117"/>
      <c r="AC69" s="167">
        <f t="shared" si="12"/>
        <v>26.2745</v>
      </c>
      <c r="AD69" s="167">
        <f t="shared" si="13"/>
        <v>26.2</v>
      </c>
      <c r="AE69" s="117"/>
      <c r="AF69" s="117"/>
      <c r="AH69" s="112"/>
      <c r="CD69" s="233">
        <v>2041</v>
      </c>
      <c r="CE69" s="149">
        <f t="shared" si="14"/>
        <v>23.294999999999998</v>
      </c>
      <c r="CF69" s="149">
        <f t="shared" si="15"/>
        <v>75.506479999999996</v>
      </c>
      <c r="CG69" s="233">
        <f t="shared" si="16"/>
        <v>505.65</v>
      </c>
      <c r="CH69" s="149">
        <f t="shared" si="17"/>
        <v>23.175000000000001</v>
      </c>
      <c r="CI69" s="149">
        <f t="shared" si="19"/>
        <v>75.632374999999996</v>
      </c>
      <c r="CJ69" s="233">
        <f t="shared" si="18"/>
        <v>491</v>
      </c>
    </row>
    <row r="70" spans="1:88" x14ac:dyDescent="0.25">
      <c r="A70" s="207">
        <v>2042</v>
      </c>
      <c r="B70" s="125">
        <f t="shared" si="25"/>
        <v>1.1400000000000001</v>
      </c>
      <c r="C70" s="125">
        <f t="shared" si="25"/>
        <v>1.0000000000000002</v>
      </c>
      <c r="D70" s="125">
        <f t="shared" si="25"/>
        <v>-18.8</v>
      </c>
      <c r="E70" s="125">
        <f t="shared" si="25"/>
        <v>-16.120000000000008</v>
      </c>
      <c r="F70" s="125">
        <f t="shared" si="25"/>
        <v>-1.0800000000000003</v>
      </c>
      <c r="G70" s="125">
        <f t="shared" si="25"/>
        <v>-0.90000000000000024</v>
      </c>
      <c r="H70" s="125">
        <f t="shared" si="25"/>
        <v>0.8340000000000003</v>
      </c>
      <c r="I70" s="125">
        <f t="shared" si="25"/>
        <v>0.75199999999999956</v>
      </c>
      <c r="J70" s="125">
        <f t="shared" si="25"/>
        <v>0</v>
      </c>
      <c r="K70" s="125">
        <f t="shared" si="25"/>
        <v>0</v>
      </c>
      <c r="L70" s="125">
        <f t="shared" si="25"/>
        <v>0.90399999999999969</v>
      </c>
      <c r="M70" s="125">
        <f t="shared" si="25"/>
        <v>0.82000000000000017</v>
      </c>
      <c r="N70" s="125">
        <f t="shared" si="25"/>
        <v>0</v>
      </c>
      <c r="O70" s="125">
        <f t="shared" si="25"/>
        <v>0</v>
      </c>
      <c r="Q70" s="167">
        <v>511.79999999999995</v>
      </c>
      <c r="R70" s="167">
        <v>495</v>
      </c>
      <c r="S70" s="167">
        <f t="shared" si="4"/>
        <v>23.34</v>
      </c>
      <c r="T70" s="167">
        <f t="shared" si="5"/>
        <v>23.2</v>
      </c>
      <c r="U70" s="167">
        <f t="shared" si="6"/>
        <v>690.2</v>
      </c>
      <c r="V70" s="167">
        <f t="shared" si="7"/>
        <v>712.9799999999999</v>
      </c>
      <c r="W70" s="167">
        <f t="shared" si="8"/>
        <v>75.475960000000001</v>
      </c>
      <c r="X70" s="167">
        <f t="shared" si="9"/>
        <v>75.613299999999995</v>
      </c>
      <c r="Y70" s="167">
        <f t="shared" si="10"/>
        <v>24.033999999999999</v>
      </c>
      <c r="Z70" s="167">
        <f t="shared" si="11"/>
        <v>23.951999999999998</v>
      </c>
      <c r="AA70" s="117"/>
      <c r="AB70" s="117"/>
      <c r="AC70" s="167">
        <f t="shared" si="12"/>
        <v>26.303999999999998</v>
      </c>
      <c r="AD70" s="167">
        <f t="shared" si="13"/>
        <v>26.22</v>
      </c>
      <c r="AE70" s="117"/>
      <c r="AF70" s="117"/>
      <c r="AH70" s="112"/>
      <c r="CD70" s="233">
        <v>2042</v>
      </c>
      <c r="CE70" s="149">
        <f t="shared" si="14"/>
        <v>23.34</v>
      </c>
      <c r="CF70" s="149">
        <f t="shared" si="15"/>
        <v>75.475960000000001</v>
      </c>
      <c r="CG70" s="233">
        <f t="shared" si="16"/>
        <v>511.79999999999995</v>
      </c>
      <c r="CH70" s="149">
        <f t="shared" si="17"/>
        <v>23.2</v>
      </c>
      <c r="CI70" s="149">
        <f t="shared" si="19"/>
        <v>75.613299999999995</v>
      </c>
      <c r="CJ70" s="233">
        <f t="shared" si="18"/>
        <v>495</v>
      </c>
    </row>
    <row r="71" spans="1:88" x14ac:dyDescent="0.25">
      <c r="A71" s="207">
        <v>2043</v>
      </c>
      <c r="B71" s="125">
        <f t="shared" si="25"/>
        <v>1.1850000000000001</v>
      </c>
      <c r="C71" s="125">
        <f t="shared" si="25"/>
        <v>1.0250000000000001</v>
      </c>
      <c r="D71" s="125">
        <f t="shared" si="25"/>
        <v>-19.525000000000002</v>
      </c>
      <c r="E71" s="125">
        <f t="shared" si="25"/>
        <v>-16.580000000000009</v>
      </c>
      <c r="F71" s="125">
        <f t="shared" si="25"/>
        <v>-1.1200000000000003</v>
      </c>
      <c r="G71" s="125">
        <f t="shared" si="25"/>
        <v>-0.92500000000000027</v>
      </c>
      <c r="H71" s="125">
        <f t="shared" si="25"/>
        <v>0.86100000000000032</v>
      </c>
      <c r="I71" s="125">
        <f t="shared" si="25"/>
        <v>0.77049999999999952</v>
      </c>
      <c r="J71" s="125">
        <f t="shared" si="25"/>
        <v>0</v>
      </c>
      <c r="K71" s="125">
        <f t="shared" si="25"/>
        <v>0</v>
      </c>
      <c r="L71" s="125">
        <f t="shared" si="25"/>
        <v>0.93349999999999966</v>
      </c>
      <c r="M71" s="125">
        <f t="shared" si="25"/>
        <v>0.84000000000000019</v>
      </c>
      <c r="N71" s="125">
        <f t="shared" si="25"/>
        <v>0</v>
      </c>
      <c r="O71" s="125">
        <f t="shared" si="25"/>
        <v>0</v>
      </c>
      <c r="Q71" s="167">
        <v>517.94999999999993</v>
      </c>
      <c r="R71" s="167">
        <v>499</v>
      </c>
      <c r="S71" s="167">
        <f t="shared" si="4"/>
        <v>23.384999999999998</v>
      </c>
      <c r="T71" s="167">
        <f t="shared" si="5"/>
        <v>23.224999999999998</v>
      </c>
      <c r="U71" s="167">
        <f t="shared" si="6"/>
        <v>684.03750000000002</v>
      </c>
      <c r="V71" s="167">
        <f t="shared" si="7"/>
        <v>709.06999999999994</v>
      </c>
      <c r="W71" s="167">
        <f t="shared" si="8"/>
        <v>75.445439999999991</v>
      </c>
      <c r="X71" s="167">
        <f t="shared" si="9"/>
        <v>75.594224999999994</v>
      </c>
      <c r="Y71" s="167">
        <f t="shared" si="10"/>
        <v>24.061</v>
      </c>
      <c r="Z71" s="167">
        <f t="shared" si="11"/>
        <v>23.970499999999998</v>
      </c>
      <c r="AA71" s="117"/>
      <c r="AB71" s="117"/>
      <c r="AC71" s="167">
        <f t="shared" si="12"/>
        <v>26.333499999999997</v>
      </c>
      <c r="AD71" s="167">
        <f t="shared" si="13"/>
        <v>26.24</v>
      </c>
      <c r="AE71" s="117"/>
      <c r="AF71" s="117"/>
      <c r="AH71" s="112"/>
      <c r="CD71" s="233">
        <v>2043</v>
      </c>
      <c r="CE71" s="149">
        <f t="shared" si="14"/>
        <v>23.384999999999998</v>
      </c>
      <c r="CF71" s="149">
        <f t="shared" si="15"/>
        <v>75.445439999999991</v>
      </c>
      <c r="CG71" s="233">
        <f t="shared" si="16"/>
        <v>517.94999999999993</v>
      </c>
      <c r="CH71" s="149">
        <f t="shared" si="17"/>
        <v>23.224999999999998</v>
      </c>
      <c r="CI71" s="149">
        <f t="shared" si="19"/>
        <v>75.594224999999994</v>
      </c>
      <c r="CJ71" s="233">
        <f t="shared" si="18"/>
        <v>499</v>
      </c>
    </row>
    <row r="72" spans="1:88" x14ac:dyDescent="0.25">
      <c r="A72" s="207">
        <v>2044</v>
      </c>
      <c r="B72" s="125">
        <f t="shared" si="25"/>
        <v>1.23</v>
      </c>
      <c r="C72" s="125">
        <f t="shared" si="25"/>
        <v>1.05</v>
      </c>
      <c r="D72" s="125">
        <f t="shared" si="25"/>
        <v>-20.250000000000004</v>
      </c>
      <c r="E72" s="125">
        <f t="shared" si="25"/>
        <v>-17.04000000000001</v>
      </c>
      <c r="F72" s="125">
        <f t="shared" si="25"/>
        <v>-1.1600000000000004</v>
      </c>
      <c r="G72" s="125">
        <f t="shared" si="25"/>
        <v>-0.95000000000000029</v>
      </c>
      <c r="H72" s="125">
        <f t="shared" si="25"/>
        <v>0.88800000000000034</v>
      </c>
      <c r="I72" s="125">
        <f t="shared" si="25"/>
        <v>0.78899999999999948</v>
      </c>
      <c r="J72" s="125">
        <f t="shared" si="25"/>
        <v>0</v>
      </c>
      <c r="K72" s="125">
        <f t="shared" si="25"/>
        <v>0</v>
      </c>
      <c r="L72" s="125">
        <f t="shared" si="25"/>
        <v>0.96299999999999963</v>
      </c>
      <c r="M72" s="125">
        <f t="shared" si="25"/>
        <v>0.86000000000000021</v>
      </c>
      <c r="N72" s="125">
        <f t="shared" si="25"/>
        <v>0</v>
      </c>
      <c r="O72" s="125">
        <f t="shared" si="25"/>
        <v>0</v>
      </c>
      <c r="Q72" s="167">
        <v>524.09999999999991</v>
      </c>
      <c r="R72" s="167">
        <v>503</v>
      </c>
      <c r="S72" s="167">
        <f t="shared" si="4"/>
        <v>23.43</v>
      </c>
      <c r="T72" s="167">
        <f t="shared" si="5"/>
        <v>23.25</v>
      </c>
      <c r="U72" s="167">
        <f t="shared" si="6"/>
        <v>677.875</v>
      </c>
      <c r="V72" s="167">
        <f t="shared" si="7"/>
        <v>705.15999999999985</v>
      </c>
      <c r="W72" s="167">
        <f t="shared" si="8"/>
        <v>75.414919999999995</v>
      </c>
      <c r="X72" s="167">
        <f t="shared" si="9"/>
        <v>75.575149999999994</v>
      </c>
      <c r="Y72" s="167">
        <f t="shared" si="10"/>
        <v>24.088000000000001</v>
      </c>
      <c r="Z72" s="167">
        <f t="shared" si="11"/>
        <v>23.988999999999997</v>
      </c>
      <c r="AA72" s="117"/>
      <c r="AB72" s="117"/>
      <c r="AC72" s="167">
        <f t="shared" si="12"/>
        <v>26.363</v>
      </c>
      <c r="AD72" s="167">
        <f t="shared" si="13"/>
        <v>26.259999999999998</v>
      </c>
      <c r="AE72" s="117"/>
      <c r="AF72" s="117"/>
      <c r="AH72" s="112"/>
      <c r="CD72" s="233">
        <v>2044</v>
      </c>
      <c r="CE72" s="149">
        <f t="shared" si="14"/>
        <v>23.43</v>
      </c>
      <c r="CF72" s="149">
        <f t="shared" si="15"/>
        <v>75.414919999999995</v>
      </c>
      <c r="CG72" s="233">
        <f t="shared" si="16"/>
        <v>524.09999999999991</v>
      </c>
      <c r="CH72" s="149">
        <f t="shared" si="17"/>
        <v>23.25</v>
      </c>
      <c r="CI72" s="149">
        <f t="shared" si="19"/>
        <v>75.575149999999994</v>
      </c>
      <c r="CJ72" s="233">
        <f t="shared" si="18"/>
        <v>503</v>
      </c>
    </row>
    <row r="73" spans="1:88" x14ac:dyDescent="0.25">
      <c r="A73" s="207">
        <v>2045</v>
      </c>
      <c r="B73" s="125">
        <f t="shared" si="25"/>
        <v>1.2749999999999999</v>
      </c>
      <c r="C73" s="125">
        <f t="shared" si="25"/>
        <v>1.075</v>
      </c>
      <c r="D73" s="125">
        <f t="shared" si="25"/>
        <v>-20.975000000000005</v>
      </c>
      <c r="E73" s="125">
        <f t="shared" si="25"/>
        <v>-17.500000000000011</v>
      </c>
      <c r="F73" s="125">
        <f t="shared" si="25"/>
        <v>-1.2000000000000004</v>
      </c>
      <c r="G73" s="125">
        <f t="shared" si="25"/>
        <v>-0.97500000000000031</v>
      </c>
      <c r="H73" s="125">
        <f t="shared" si="25"/>
        <v>0.91500000000000037</v>
      </c>
      <c r="I73" s="125">
        <f t="shared" si="25"/>
        <v>0.80749999999999944</v>
      </c>
      <c r="J73" s="125">
        <f t="shared" si="25"/>
        <v>0</v>
      </c>
      <c r="K73" s="125">
        <f t="shared" si="25"/>
        <v>0</v>
      </c>
      <c r="L73" s="125">
        <f t="shared" si="25"/>
        <v>0.9924999999999996</v>
      </c>
      <c r="M73" s="125">
        <f t="shared" si="25"/>
        <v>0.88000000000000023</v>
      </c>
      <c r="N73" s="125">
        <f t="shared" si="25"/>
        <v>0</v>
      </c>
      <c r="O73" s="125">
        <f t="shared" si="25"/>
        <v>0</v>
      </c>
      <c r="Q73" s="167">
        <v>530.24999999999989</v>
      </c>
      <c r="R73" s="167">
        <v>507</v>
      </c>
      <c r="S73" s="167">
        <f t="shared" si="4"/>
        <v>23.474999999999998</v>
      </c>
      <c r="T73" s="167">
        <f t="shared" si="5"/>
        <v>23.274999999999999</v>
      </c>
      <c r="U73" s="167">
        <f t="shared" si="6"/>
        <v>671.71249999999998</v>
      </c>
      <c r="V73" s="167">
        <f t="shared" si="7"/>
        <v>701.24999999999989</v>
      </c>
      <c r="W73" s="167">
        <f t="shared" si="8"/>
        <v>75.384399999999999</v>
      </c>
      <c r="X73" s="167">
        <f t="shared" si="9"/>
        <v>75.556074999999993</v>
      </c>
      <c r="Y73" s="167">
        <f t="shared" si="10"/>
        <v>24.114999999999998</v>
      </c>
      <c r="Z73" s="167">
        <f t="shared" si="11"/>
        <v>24.0075</v>
      </c>
      <c r="AA73" s="117"/>
      <c r="AB73" s="117"/>
      <c r="AC73" s="167">
        <f t="shared" si="12"/>
        <v>26.392499999999998</v>
      </c>
      <c r="AD73" s="167">
        <f t="shared" si="13"/>
        <v>26.279999999999998</v>
      </c>
      <c r="AE73" s="117"/>
      <c r="AF73" s="117"/>
      <c r="AH73" s="112"/>
      <c r="CD73" s="233">
        <v>2045</v>
      </c>
      <c r="CE73" s="149">
        <f t="shared" si="14"/>
        <v>23.474999999999998</v>
      </c>
      <c r="CF73" s="149">
        <f t="shared" si="15"/>
        <v>75.384399999999999</v>
      </c>
      <c r="CG73" s="233">
        <f t="shared" si="16"/>
        <v>530.24999999999989</v>
      </c>
      <c r="CH73" s="149">
        <f t="shared" si="17"/>
        <v>23.274999999999999</v>
      </c>
      <c r="CI73" s="149">
        <f t="shared" si="19"/>
        <v>75.556074999999993</v>
      </c>
      <c r="CJ73" s="233">
        <f t="shared" si="18"/>
        <v>507</v>
      </c>
    </row>
    <row r="74" spans="1:88" x14ac:dyDescent="0.25">
      <c r="A74" s="207">
        <v>2046</v>
      </c>
      <c r="B74" s="125">
        <f t="shared" si="25"/>
        <v>1.3199999999999998</v>
      </c>
      <c r="C74" s="125">
        <f t="shared" si="25"/>
        <v>1.0999999999999999</v>
      </c>
      <c r="D74" s="125">
        <f t="shared" si="25"/>
        <v>-21.700000000000006</v>
      </c>
      <c r="E74" s="125">
        <f t="shared" si="25"/>
        <v>-17.960000000000012</v>
      </c>
      <c r="F74" s="125">
        <f t="shared" si="25"/>
        <v>-1.2400000000000004</v>
      </c>
      <c r="G74" s="125">
        <f t="shared" si="25"/>
        <v>-1.0000000000000002</v>
      </c>
      <c r="H74" s="125">
        <f t="shared" si="25"/>
        <v>0.94200000000000039</v>
      </c>
      <c r="I74" s="125">
        <f t="shared" si="25"/>
        <v>0.8259999999999994</v>
      </c>
      <c r="J74" s="125">
        <f t="shared" si="25"/>
        <v>0</v>
      </c>
      <c r="K74" s="125">
        <f t="shared" si="25"/>
        <v>0</v>
      </c>
      <c r="L74" s="125">
        <f t="shared" si="25"/>
        <v>1.0219999999999996</v>
      </c>
      <c r="M74" s="125">
        <f t="shared" si="25"/>
        <v>0.90000000000000024</v>
      </c>
      <c r="N74" s="125">
        <f t="shared" si="25"/>
        <v>0</v>
      </c>
      <c r="O74" s="125">
        <f t="shared" si="25"/>
        <v>0</v>
      </c>
      <c r="Q74" s="167">
        <v>536.39999999999986</v>
      </c>
      <c r="R74" s="167">
        <v>511</v>
      </c>
      <c r="S74" s="167">
        <f t="shared" si="4"/>
        <v>23.52</v>
      </c>
      <c r="T74" s="167">
        <f t="shared" si="5"/>
        <v>23.3</v>
      </c>
      <c r="U74" s="167">
        <f t="shared" si="6"/>
        <v>665.55</v>
      </c>
      <c r="V74" s="167">
        <f t="shared" si="7"/>
        <v>697.33999999999992</v>
      </c>
      <c r="W74" s="167">
        <f t="shared" si="8"/>
        <v>75.353880000000004</v>
      </c>
      <c r="X74" s="167">
        <f t="shared" si="9"/>
        <v>75.536999999999992</v>
      </c>
      <c r="Y74" s="167">
        <f t="shared" si="10"/>
        <v>24.141999999999999</v>
      </c>
      <c r="Z74" s="167">
        <f t="shared" si="11"/>
        <v>24.026</v>
      </c>
      <c r="AA74" s="117"/>
      <c r="AB74" s="117"/>
      <c r="AC74" s="167">
        <f t="shared" si="12"/>
        <v>26.421999999999997</v>
      </c>
      <c r="AD74" s="167">
        <f t="shared" si="13"/>
        <v>26.299999999999997</v>
      </c>
      <c r="AE74" s="117"/>
      <c r="AF74" s="117"/>
      <c r="AH74" s="112"/>
      <c r="CD74" s="233">
        <v>2046</v>
      </c>
      <c r="CE74" s="149">
        <f t="shared" si="14"/>
        <v>23.52</v>
      </c>
      <c r="CF74" s="149">
        <f t="shared" si="15"/>
        <v>75.353880000000004</v>
      </c>
      <c r="CG74" s="233">
        <f t="shared" si="16"/>
        <v>536.39999999999986</v>
      </c>
      <c r="CH74" s="149">
        <f t="shared" si="17"/>
        <v>23.3</v>
      </c>
      <c r="CI74" s="149">
        <f t="shared" si="19"/>
        <v>75.536999999999992</v>
      </c>
      <c r="CJ74" s="233">
        <f t="shared" si="18"/>
        <v>511</v>
      </c>
    </row>
    <row r="75" spans="1:88" x14ac:dyDescent="0.25">
      <c r="A75" s="207">
        <v>2047</v>
      </c>
      <c r="B75" s="125">
        <f t="shared" ref="B75:O77" si="26">(B$8-B$7)/COUNT($A$58:$A$77)+B74</f>
        <v>1.3649999999999998</v>
      </c>
      <c r="C75" s="125">
        <f t="shared" si="26"/>
        <v>1.1249999999999998</v>
      </c>
      <c r="D75" s="125">
        <f t="shared" si="26"/>
        <v>-22.425000000000008</v>
      </c>
      <c r="E75" s="125">
        <f t="shared" si="26"/>
        <v>-18.420000000000012</v>
      </c>
      <c r="F75" s="125">
        <f t="shared" si="26"/>
        <v>-1.2800000000000005</v>
      </c>
      <c r="G75" s="125">
        <f t="shared" si="26"/>
        <v>-1.0250000000000001</v>
      </c>
      <c r="H75" s="125">
        <f t="shared" si="26"/>
        <v>0.96900000000000042</v>
      </c>
      <c r="I75" s="125">
        <f t="shared" si="26"/>
        <v>0.84449999999999936</v>
      </c>
      <c r="J75" s="125">
        <f t="shared" si="26"/>
        <v>0</v>
      </c>
      <c r="K75" s="125">
        <f t="shared" si="26"/>
        <v>0</v>
      </c>
      <c r="L75" s="125">
        <f t="shared" si="26"/>
        <v>1.0514999999999997</v>
      </c>
      <c r="M75" s="125">
        <f t="shared" si="26"/>
        <v>0.92000000000000026</v>
      </c>
      <c r="N75" s="125">
        <f t="shared" si="26"/>
        <v>0</v>
      </c>
      <c r="O75" s="125">
        <f t="shared" si="26"/>
        <v>0</v>
      </c>
      <c r="Q75" s="167">
        <v>542.54999999999984</v>
      </c>
      <c r="R75" s="167">
        <v>515</v>
      </c>
      <c r="S75" s="167">
        <f t="shared" si="4"/>
        <v>23.564999999999998</v>
      </c>
      <c r="T75" s="167">
        <f t="shared" si="5"/>
        <v>23.324999999999999</v>
      </c>
      <c r="U75" s="167">
        <f t="shared" si="6"/>
        <v>659.38749999999993</v>
      </c>
      <c r="V75" s="167">
        <f t="shared" si="7"/>
        <v>693.42999999999984</v>
      </c>
      <c r="W75" s="167">
        <f t="shared" si="8"/>
        <v>75.323359999999994</v>
      </c>
      <c r="X75" s="167">
        <f t="shared" si="9"/>
        <v>75.517924999999991</v>
      </c>
      <c r="Y75" s="167">
        <f t="shared" si="10"/>
        <v>24.169</v>
      </c>
      <c r="Z75" s="167">
        <f t="shared" si="11"/>
        <v>24.044499999999999</v>
      </c>
      <c r="AA75" s="117"/>
      <c r="AB75" s="117"/>
      <c r="AC75" s="167">
        <f t="shared" si="12"/>
        <v>26.451499999999999</v>
      </c>
      <c r="AD75" s="167">
        <f t="shared" si="13"/>
        <v>26.32</v>
      </c>
      <c r="AE75" s="117"/>
      <c r="AF75" s="117"/>
      <c r="AH75" s="112"/>
      <c r="CD75" s="233">
        <v>2047</v>
      </c>
      <c r="CE75" s="149">
        <f t="shared" si="14"/>
        <v>23.564999999999998</v>
      </c>
      <c r="CF75" s="149">
        <f t="shared" si="15"/>
        <v>75.323359999999994</v>
      </c>
      <c r="CG75" s="233">
        <f t="shared" si="16"/>
        <v>542.54999999999984</v>
      </c>
      <c r="CH75" s="149">
        <f t="shared" si="17"/>
        <v>23.324999999999999</v>
      </c>
      <c r="CI75" s="149">
        <f t="shared" si="19"/>
        <v>75.517924999999991</v>
      </c>
      <c r="CJ75" s="233">
        <f t="shared" si="18"/>
        <v>515</v>
      </c>
    </row>
    <row r="76" spans="1:88" x14ac:dyDescent="0.25">
      <c r="A76" s="207">
        <v>2048</v>
      </c>
      <c r="B76" s="125">
        <f t="shared" si="26"/>
        <v>1.4099999999999997</v>
      </c>
      <c r="C76" s="125">
        <f t="shared" si="26"/>
        <v>1.1499999999999997</v>
      </c>
      <c r="D76" s="125">
        <f t="shared" si="26"/>
        <v>-23.150000000000009</v>
      </c>
      <c r="E76" s="125">
        <f t="shared" si="26"/>
        <v>-18.880000000000013</v>
      </c>
      <c r="F76" s="125">
        <f t="shared" si="26"/>
        <v>-1.3200000000000005</v>
      </c>
      <c r="G76" s="125">
        <f t="shared" si="26"/>
        <v>-1.05</v>
      </c>
      <c r="H76" s="125">
        <f t="shared" si="26"/>
        <v>0.99600000000000044</v>
      </c>
      <c r="I76" s="125">
        <f t="shared" si="26"/>
        <v>0.86299999999999932</v>
      </c>
      <c r="J76" s="125">
        <f t="shared" si="26"/>
        <v>0</v>
      </c>
      <c r="K76" s="125">
        <f t="shared" si="26"/>
        <v>0</v>
      </c>
      <c r="L76" s="125">
        <f t="shared" si="26"/>
        <v>1.0809999999999997</v>
      </c>
      <c r="M76" s="125">
        <f t="shared" si="26"/>
        <v>0.94000000000000028</v>
      </c>
      <c r="N76" s="125">
        <f t="shared" si="26"/>
        <v>0</v>
      </c>
      <c r="O76" s="125">
        <f t="shared" si="26"/>
        <v>0</v>
      </c>
      <c r="Q76" s="167">
        <v>548.69999999999982</v>
      </c>
      <c r="R76" s="167">
        <v>519</v>
      </c>
      <c r="S76" s="167">
        <f t="shared" si="4"/>
        <v>23.61</v>
      </c>
      <c r="T76" s="167">
        <f t="shared" si="5"/>
        <v>23.349999999999998</v>
      </c>
      <c r="U76" s="167">
        <f t="shared" si="6"/>
        <v>653.22499999999991</v>
      </c>
      <c r="V76" s="167">
        <f t="shared" si="7"/>
        <v>689.51999999999987</v>
      </c>
      <c r="W76" s="167">
        <f t="shared" si="8"/>
        <v>75.292839999999998</v>
      </c>
      <c r="X76" s="167">
        <f t="shared" si="9"/>
        <v>75.49884999999999</v>
      </c>
      <c r="Y76" s="167">
        <f t="shared" si="10"/>
        <v>24.195999999999998</v>
      </c>
      <c r="Z76" s="167">
        <f t="shared" si="11"/>
        <v>24.062999999999999</v>
      </c>
      <c r="AA76" s="117"/>
      <c r="AB76" s="117"/>
      <c r="AC76" s="167">
        <f t="shared" si="12"/>
        <v>26.480999999999998</v>
      </c>
      <c r="AD76" s="167">
        <f t="shared" si="13"/>
        <v>26.34</v>
      </c>
      <c r="AE76" s="117"/>
      <c r="AF76" s="117"/>
      <c r="AH76" s="112"/>
      <c r="CD76" s="233">
        <v>2048</v>
      </c>
      <c r="CE76" s="149">
        <f t="shared" si="14"/>
        <v>23.61</v>
      </c>
      <c r="CF76" s="149">
        <f t="shared" si="15"/>
        <v>75.292839999999998</v>
      </c>
      <c r="CG76" s="233">
        <f t="shared" si="16"/>
        <v>548.69999999999982</v>
      </c>
      <c r="CH76" s="149">
        <f t="shared" si="17"/>
        <v>23.349999999999998</v>
      </c>
      <c r="CI76" s="149">
        <f t="shared" si="19"/>
        <v>75.49884999999999</v>
      </c>
      <c r="CJ76" s="233">
        <f t="shared" si="18"/>
        <v>519</v>
      </c>
    </row>
    <row r="77" spans="1:88" x14ac:dyDescent="0.25">
      <c r="A77" s="207">
        <v>2049</v>
      </c>
      <c r="B77" s="125">
        <f t="shared" si="26"/>
        <v>1.4549999999999996</v>
      </c>
      <c r="C77" s="125">
        <f t="shared" si="26"/>
        <v>1.1749999999999996</v>
      </c>
      <c r="D77" s="125">
        <f t="shared" si="26"/>
        <v>-23.875000000000011</v>
      </c>
      <c r="E77" s="125">
        <f t="shared" si="26"/>
        <v>-19.340000000000014</v>
      </c>
      <c r="F77" s="125">
        <f t="shared" si="26"/>
        <v>-1.3600000000000005</v>
      </c>
      <c r="G77" s="125">
        <f t="shared" si="26"/>
        <v>-1.075</v>
      </c>
      <c r="H77" s="125">
        <f t="shared" si="26"/>
        <v>1.0230000000000004</v>
      </c>
      <c r="I77" s="125">
        <f t="shared" si="26"/>
        <v>0.88149999999999928</v>
      </c>
      <c r="J77" s="125">
        <f t="shared" si="26"/>
        <v>0</v>
      </c>
      <c r="K77" s="125">
        <f t="shared" si="26"/>
        <v>0</v>
      </c>
      <c r="L77" s="125">
        <f t="shared" si="26"/>
        <v>1.1104999999999998</v>
      </c>
      <c r="M77" s="125">
        <f t="shared" si="26"/>
        <v>0.9600000000000003</v>
      </c>
      <c r="N77" s="125">
        <f t="shared" si="26"/>
        <v>0</v>
      </c>
      <c r="O77" s="125">
        <f t="shared" si="26"/>
        <v>0</v>
      </c>
      <c r="Q77" s="167">
        <v>554.8499999999998</v>
      </c>
      <c r="R77" s="167">
        <v>523</v>
      </c>
      <c r="S77" s="167">
        <f t="shared" si="4"/>
        <v>23.654999999999998</v>
      </c>
      <c r="T77" s="167">
        <f t="shared" si="5"/>
        <v>23.375</v>
      </c>
      <c r="U77" s="167">
        <f t="shared" si="6"/>
        <v>647.06249999999989</v>
      </c>
      <c r="V77" s="167">
        <f t="shared" si="7"/>
        <v>685.6099999999999</v>
      </c>
      <c r="W77" s="167">
        <f t="shared" si="8"/>
        <v>75.262320000000003</v>
      </c>
      <c r="X77" s="167">
        <f t="shared" si="9"/>
        <v>75.479775000000004</v>
      </c>
      <c r="Y77" s="167">
        <f t="shared" si="10"/>
        <v>24.222999999999999</v>
      </c>
      <c r="Z77" s="167">
        <f t="shared" si="11"/>
        <v>24.081499999999998</v>
      </c>
      <c r="AA77" s="117"/>
      <c r="AB77" s="117"/>
      <c r="AC77" s="167">
        <f t="shared" si="12"/>
        <v>26.510499999999997</v>
      </c>
      <c r="AD77" s="167">
        <f t="shared" si="13"/>
        <v>26.36</v>
      </c>
      <c r="AE77" s="117"/>
      <c r="AF77" s="117"/>
      <c r="AH77" s="112"/>
      <c r="CD77" s="233">
        <v>2049</v>
      </c>
      <c r="CE77" s="149">
        <f t="shared" si="14"/>
        <v>23.654999999999998</v>
      </c>
      <c r="CF77" s="149">
        <f t="shared" si="15"/>
        <v>75.262320000000003</v>
      </c>
      <c r="CG77" s="233">
        <f t="shared" si="16"/>
        <v>554.8499999999998</v>
      </c>
      <c r="CH77" s="149">
        <f t="shared" si="17"/>
        <v>23.375</v>
      </c>
      <c r="CI77" s="149">
        <f t="shared" si="19"/>
        <v>75.479775000000004</v>
      </c>
      <c r="CJ77" s="233">
        <f t="shared" si="18"/>
        <v>523</v>
      </c>
    </row>
    <row r="78" spans="1:88" x14ac:dyDescent="0.25">
      <c r="A78" s="207">
        <v>2050</v>
      </c>
      <c r="B78" s="125">
        <f t="shared" ref="B78:O78" si="27">B$8</f>
        <v>1.5</v>
      </c>
      <c r="C78" s="125">
        <f t="shared" si="27"/>
        <v>1.2</v>
      </c>
      <c r="D78" s="125">
        <f t="shared" si="27"/>
        <v>-24.6</v>
      </c>
      <c r="E78" s="125">
        <f t="shared" si="27"/>
        <v>-19.8</v>
      </c>
      <c r="F78" s="125">
        <f t="shared" si="27"/>
        <v>-1.4</v>
      </c>
      <c r="G78" s="125">
        <f t="shared" si="27"/>
        <v>-1.1000000000000001</v>
      </c>
      <c r="H78" s="125">
        <f t="shared" si="27"/>
        <v>1.05</v>
      </c>
      <c r="I78" s="125">
        <f t="shared" si="27"/>
        <v>0.9</v>
      </c>
      <c r="J78" s="125">
        <f t="shared" si="27"/>
        <v>0</v>
      </c>
      <c r="K78" s="125">
        <f t="shared" si="27"/>
        <v>0</v>
      </c>
      <c r="L78" s="125">
        <f t="shared" si="27"/>
        <v>1.1399999999999999</v>
      </c>
      <c r="M78" s="125">
        <f t="shared" si="27"/>
        <v>0.98</v>
      </c>
      <c r="N78" s="125">
        <f t="shared" si="27"/>
        <v>0</v>
      </c>
      <c r="O78" s="125">
        <f t="shared" si="27"/>
        <v>0</v>
      </c>
      <c r="Q78" s="167">
        <v>561</v>
      </c>
      <c r="R78" s="167">
        <v>527</v>
      </c>
      <c r="S78" s="167">
        <f t="shared" si="4"/>
        <v>23.7</v>
      </c>
      <c r="T78" s="167">
        <f t="shared" si="5"/>
        <v>23.4</v>
      </c>
      <c r="U78" s="167">
        <f t="shared" si="6"/>
        <v>640.9</v>
      </c>
      <c r="V78" s="167">
        <f t="shared" si="7"/>
        <v>681.7</v>
      </c>
      <c r="W78" s="167">
        <f t="shared" si="8"/>
        <v>75.231799999999993</v>
      </c>
      <c r="X78" s="167">
        <f t="shared" si="9"/>
        <v>75.460700000000003</v>
      </c>
      <c r="Y78" s="167">
        <f t="shared" si="10"/>
        <v>24.25</v>
      </c>
      <c r="Z78" s="167">
        <f t="shared" si="11"/>
        <v>24.099999999999998</v>
      </c>
      <c r="AA78" s="117"/>
      <c r="AB78" s="117"/>
      <c r="AC78" s="167">
        <f t="shared" si="12"/>
        <v>26.54</v>
      </c>
      <c r="AD78" s="167">
        <f t="shared" si="13"/>
        <v>26.38</v>
      </c>
      <c r="AE78" s="117"/>
      <c r="AF78" s="117"/>
      <c r="AH78" s="112"/>
      <c r="CD78" s="233">
        <v>2050</v>
      </c>
      <c r="CE78" s="149">
        <f t="shared" si="14"/>
        <v>23.7</v>
      </c>
      <c r="CF78" s="149">
        <f t="shared" si="15"/>
        <v>75.231799999999993</v>
      </c>
      <c r="CG78" s="233">
        <f t="shared" si="16"/>
        <v>561</v>
      </c>
      <c r="CH78" s="149">
        <f t="shared" si="17"/>
        <v>23.4</v>
      </c>
      <c r="CI78" s="149">
        <f t="shared" si="19"/>
        <v>75.460700000000003</v>
      </c>
      <c r="CJ78" s="233">
        <f t="shared" si="18"/>
        <v>527</v>
      </c>
    </row>
    <row r="79" spans="1:88" x14ac:dyDescent="0.25">
      <c r="A79" s="207">
        <v>2051</v>
      </c>
      <c r="B79" s="125">
        <f t="shared" ref="B79:O94" si="28">(B$9-B$8)/COUNT($A$78:$A$97)+B78</f>
        <v>1.53</v>
      </c>
      <c r="C79" s="125">
        <f t="shared" si="28"/>
        <v>1.2149999999999999</v>
      </c>
      <c r="D79" s="125">
        <f t="shared" si="28"/>
        <v>-25.075000000000003</v>
      </c>
      <c r="E79" s="125">
        <f t="shared" si="28"/>
        <v>-19.844999999999999</v>
      </c>
      <c r="F79" s="125">
        <f t="shared" si="28"/>
        <v>-1.43</v>
      </c>
      <c r="G79" s="125">
        <f t="shared" si="28"/>
        <v>-1.115</v>
      </c>
      <c r="H79" s="125">
        <f t="shared" si="28"/>
        <v>1.0825</v>
      </c>
      <c r="I79" s="125">
        <f t="shared" si="28"/>
        <v>0.91749999999999998</v>
      </c>
      <c r="J79" s="125">
        <f t="shared" si="28"/>
        <v>0</v>
      </c>
      <c r="K79" s="125">
        <f t="shared" si="28"/>
        <v>0</v>
      </c>
      <c r="L79" s="125">
        <f t="shared" si="28"/>
        <v>1.1755</v>
      </c>
      <c r="M79" s="125">
        <f t="shared" si="28"/>
        <v>0.999</v>
      </c>
      <c r="N79" s="125">
        <f t="shared" si="28"/>
        <v>0</v>
      </c>
      <c r="O79" s="125">
        <f t="shared" si="28"/>
        <v>0</v>
      </c>
      <c r="Q79" s="167">
        <v>568.04999999999995</v>
      </c>
      <c r="R79" s="167">
        <v>531.04999999999995</v>
      </c>
      <c r="S79" s="167">
        <f t="shared" si="4"/>
        <v>23.73</v>
      </c>
      <c r="T79" s="167">
        <f t="shared" si="5"/>
        <v>23.414999999999999</v>
      </c>
      <c r="U79" s="167">
        <f t="shared" si="6"/>
        <v>636.86249999999995</v>
      </c>
      <c r="V79" s="167">
        <f t="shared" si="7"/>
        <v>681.3175</v>
      </c>
      <c r="W79" s="167">
        <f t="shared" si="8"/>
        <v>75.208910000000003</v>
      </c>
      <c r="X79" s="167">
        <f t="shared" si="9"/>
        <v>75.449254999999994</v>
      </c>
      <c r="Y79" s="167">
        <f t="shared" si="10"/>
        <v>24.282499999999999</v>
      </c>
      <c r="Z79" s="167">
        <f t="shared" si="11"/>
        <v>24.1175</v>
      </c>
      <c r="AA79" s="117"/>
      <c r="AB79" s="117"/>
      <c r="AC79" s="167">
        <f t="shared" si="12"/>
        <v>26.575499999999998</v>
      </c>
      <c r="AD79" s="167">
        <f t="shared" si="13"/>
        <v>26.398999999999997</v>
      </c>
      <c r="AE79" s="117"/>
      <c r="AF79" s="117"/>
      <c r="AH79" s="112"/>
      <c r="CD79" s="233">
        <v>2051</v>
      </c>
      <c r="CE79" s="149">
        <f t="shared" si="14"/>
        <v>23.73</v>
      </c>
      <c r="CF79" s="149">
        <f t="shared" si="15"/>
        <v>75.208910000000003</v>
      </c>
      <c r="CG79" s="233">
        <f t="shared" si="16"/>
        <v>568.04999999999995</v>
      </c>
      <c r="CH79" s="149">
        <f t="shared" si="17"/>
        <v>23.414999999999999</v>
      </c>
      <c r="CI79" s="149">
        <f t="shared" si="19"/>
        <v>75.449254999999994</v>
      </c>
      <c r="CJ79" s="233">
        <f t="shared" si="18"/>
        <v>531.04999999999995</v>
      </c>
    </row>
    <row r="80" spans="1:88" x14ac:dyDescent="0.25">
      <c r="A80" s="207">
        <v>2052</v>
      </c>
      <c r="B80" s="125">
        <f t="shared" si="28"/>
        <v>1.56</v>
      </c>
      <c r="C80" s="125">
        <f t="shared" si="28"/>
        <v>1.2299999999999998</v>
      </c>
      <c r="D80" s="125">
        <f t="shared" si="28"/>
        <v>-25.550000000000004</v>
      </c>
      <c r="E80" s="125">
        <f t="shared" si="28"/>
        <v>-19.89</v>
      </c>
      <c r="F80" s="125">
        <f t="shared" si="28"/>
        <v>-1.46</v>
      </c>
      <c r="G80" s="125">
        <f t="shared" si="28"/>
        <v>-1.1299999999999999</v>
      </c>
      <c r="H80" s="125">
        <f t="shared" si="28"/>
        <v>1.115</v>
      </c>
      <c r="I80" s="125">
        <f t="shared" si="28"/>
        <v>0.93499999999999994</v>
      </c>
      <c r="J80" s="125">
        <f t="shared" si="28"/>
        <v>0</v>
      </c>
      <c r="K80" s="125">
        <f t="shared" si="28"/>
        <v>0</v>
      </c>
      <c r="L80" s="125">
        <f t="shared" si="28"/>
        <v>1.2110000000000001</v>
      </c>
      <c r="M80" s="125">
        <f t="shared" si="28"/>
        <v>1.018</v>
      </c>
      <c r="N80" s="125">
        <f t="shared" si="28"/>
        <v>0</v>
      </c>
      <c r="O80" s="125">
        <f t="shared" si="28"/>
        <v>0</v>
      </c>
      <c r="Q80" s="167">
        <v>575.09999999999991</v>
      </c>
      <c r="R80" s="167">
        <v>535.09999999999991</v>
      </c>
      <c r="S80" s="167">
        <f t="shared" si="4"/>
        <v>23.759999999999998</v>
      </c>
      <c r="T80" s="167">
        <f t="shared" si="5"/>
        <v>23.43</v>
      </c>
      <c r="U80" s="167">
        <f t="shared" si="6"/>
        <v>632.82499999999993</v>
      </c>
      <c r="V80" s="167">
        <f t="shared" si="7"/>
        <v>680.93499999999995</v>
      </c>
      <c r="W80" s="167">
        <f t="shared" si="8"/>
        <v>75.186019999999999</v>
      </c>
      <c r="X80" s="167">
        <f t="shared" si="9"/>
        <v>75.437809999999999</v>
      </c>
      <c r="Y80" s="167">
        <f t="shared" si="10"/>
        <v>24.314999999999998</v>
      </c>
      <c r="Z80" s="167">
        <f t="shared" si="11"/>
        <v>24.134999999999998</v>
      </c>
      <c r="AA80" s="117"/>
      <c r="AB80" s="117"/>
      <c r="AC80" s="167">
        <f t="shared" si="12"/>
        <v>26.610999999999997</v>
      </c>
      <c r="AD80" s="167">
        <f t="shared" si="13"/>
        <v>26.417999999999999</v>
      </c>
      <c r="AE80" s="117"/>
      <c r="AF80" s="117"/>
      <c r="AH80" s="112"/>
      <c r="CD80" s="233">
        <v>2052</v>
      </c>
      <c r="CE80" s="149">
        <f t="shared" si="14"/>
        <v>23.759999999999998</v>
      </c>
      <c r="CF80" s="149">
        <f t="shared" si="15"/>
        <v>75.186019999999999</v>
      </c>
      <c r="CG80" s="233">
        <f t="shared" si="16"/>
        <v>575.09999999999991</v>
      </c>
      <c r="CH80" s="149">
        <f t="shared" si="17"/>
        <v>23.43</v>
      </c>
      <c r="CI80" s="149">
        <f t="shared" si="19"/>
        <v>75.437809999999999</v>
      </c>
      <c r="CJ80" s="233">
        <f t="shared" si="18"/>
        <v>535.09999999999991</v>
      </c>
    </row>
    <row r="81" spans="1:100" x14ac:dyDescent="0.25">
      <c r="A81" s="207">
        <v>2053</v>
      </c>
      <c r="B81" s="125">
        <f t="shared" si="28"/>
        <v>1.59</v>
      </c>
      <c r="C81" s="125">
        <f t="shared" si="28"/>
        <v>1.2449999999999997</v>
      </c>
      <c r="D81" s="125">
        <f t="shared" si="28"/>
        <v>-26.025000000000006</v>
      </c>
      <c r="E81" s="125">
        <f t="shared" si="28"/>
        <v>-19.935000000000002</v>
      </c>
      <c r="F81" s="125">
        <f t="shared" si="28"/>
        <v>-1.49</v>
      </c>
      <c r="G81" s="125">
        <f t="shared" si="28"/>
        <v>-1.1449999999999998</v>
      </c>
      <c r="H81" s="125">
        <f t="shared" si="28"/>
        <v>1.1475</v>
      </c>
      <c r="I81" s="125">
        <f t="shared" si="28"/>
        <v>0.9524999999999999</v>
      </c>
      <c r="J81" s="125">
        <f t="shared" si="28"/>
        <v>0</v>
      </c>
      <c r="K81" s="125">
        <f t="shared" si="28"/>
        <v>0</v>
      </c>
      <c r="L81" s="125">
        <f t="shared" si="28"/>
        <v>1.2465000000000002</v>
      </c>
      <c r="M81" s="125">
        <f t="shared" si="28"/>
        <v>1.0369999999999999</v>
      </c>
      <c r="N81" s="125">
        <f t="shared" si="28"/>
        <v>0</v>
      </c>
      <c r="O81" s="125">
        <f t="shared" si="28"/>
        <v>0</v>
      </c>
      <c r="Q81" s="167">
        <v>582.14999999999986</v>
      </c>
      <c r="R81" s="167">
        <v>539.14999999999986</v>
      </c>
      <c r="S81" s="167">
        <f t="shared" si="4"/>
        <v>23.79</v>
      </c>
      <c r="T81" s="167">
        <f t="shared" si="5"/>
        <v>23.445</v>
      </c>
      <c r="U81" s="167">
        <f t="shared" si="6"/>
        <v>628.78749999999991</v>
      </c>
      <c r="V81" s="167">
        <f t="shared" si="7"/>
        <v>680.55250000000001</v>
      </c>
      <c r="W81" s="167">
        <f t="shared" si="8"/>
        <v>75.163129999999995</v>
      </c>
      <c r="X81" s="167">
        <f t="shared" si="9"/>
        <v>75.426365000000004</v>
      </c>
      <c r="Y81" s="167">
        <f t="shared" si="10"/>
        <v>24.3475</v>
      </c>
      <c r="Z81" s="167">
        <f t="shared" si="11"/>
        <v>24.1525</v>
      </c>
      <c r="AA81" s="117"/>
      <c r="AB81" s="117"/>
      <c r="AC81" s="167">
        <f t="shared" si="12"/>
        <v>26.6465</v>
      </c>
      <c r="AD81" s="167">
        <f t="shared" si="13"/>
        <v>26.436999999999998</v>
      </c>
      <c r="AE81" s="117"/>
      <c r="AF81" s="117"/>
      <c r="AH81" s="112"/>
      <c r="CD81" s="233">
        <v>2053</v>
      </c>
      <c r="CE81" s="149">
        <f t="shared" si="14"/>
        <v>23.79</v>
      </c>
      <c r="CF81" s="149">
        <f t="shared" si="15"/>
        <v>75.163129999999995</v>
      </c>
      <c r="CG81" s="233">
        <f t="shared" si="16"/>
        <v>582.14999999999986</v>
      </c>
      <c r="CH81" s="149">
        <f t="shared" si="17"/>
        <v>23.445</v>
      </c>
      <c r="CI81" s="149">
        <f t="shared" si="19"/>
        <v>75.426365000000004</v>
      </c>
      <c r="CJ81" s="233">
        <f t="shared" si="18"/>
        <v>539.14999999999986</v>
      </c>
    </row>
    <row r="82" spans="1:100" x14ac:dyDescent="0.25">
      <c r="A82" s="207">
        <v>2054</v>
      </c>
      <c r="B82" s="125">
        <f t="shared" si="28"/>
        <v>1.62</v>
      </c>
      <c r="C82" s="125">
        <f t="shared" si="28"/>
        <v>1.2599999999999996</v>
      </c>
      <c r="D82" s="125">
        <f t="shared" si="28"/>
        <v>-26.500000000000007</v>
      </c>
      <c r="E82" s="125">
        <f t="shared" si="28"/>
        <v>-19.980000000000004</v>
      </c>
      <c r="F82" s="125">
        <f t="shared" si="28"/>
        <v>-1.52</v>
      </c>
      <c r="G82" s="125">
        <f t="shared" si="28"/>
        <v>-1.1599999999999997</v>
      </c>
      <c r="H82" s="125">
        <f t="shared" si="28"/>
        <v>1.18</v>
      </c>
      <c r="I82" s="125">
        <f t="shared" si="28"/>
        <v>0.96999999999999986</v>
      </c>
      <c r="J82" s="125">
        <f t="shared" si="28"/>
        <v>0</v>
      </c>
      <c r="K82" s="125">
        <f t="shared" si="28"/>
        <v>0</v>
      </c>
      <c r="L82" s="125">
        <f t="shared" si="28"/>
        <v>1.2820000000000003</v>
      </c>
      <c r="M82" s="125">
        <f t="shared" si="28"/>
        <v>1.0559999999999998</v>
      </c>
      <c r="N82" s="125">
        <f t="shared" si="28"/>
        <v>0</v>
      </c>
      <c r="O82" s="125">
        <f t="shared" si="28"/>
        <v>0</v>
      </c>
      <c r="Q82" s="167">
        <v>589.19999999999982</v>
      </c>
      <c r="R82" s="167">
        <v>543.19999999999982</v>
      </c>
      <c r="S82" s="167">
        <f t="shared" si="4"/>
        <v>23.82</v>
      </c>
      <c r="T82" s="167">
        <f t="shared" si="5"/>
        <v>23.459999999999997</v>
      </c>
      <c r="U82" s="167">
        <f t="shared" si="6"/>
        <v>624.74999999999989</v>
      </c>
      <c r="V82" s="167">
        <f t="shared" si="7"/>
        <v>680.17</v>
      </c>
      <c r="W82" s="167">
        <f t="shared" si="8"/>
        <v>75.140239999999991</v>
      </c>
      <c r="X82" s="167">
        <f t="shared" si="9"/>
        <v>75.414919999999995</v>
      </c>
      <c r="Y82" s="167">
        <f t="shared" si="10"/>
        <v>24.38</v>
      </c>
      <c r="Z82" s="167">
        <f t="shared" si="11"/>
        <v>24.169999999999998</v>
      </c>
      <c r="AA82" s="117"/>
      <c r="AB82" s="117"/>
      <c r="AC82" s="167">
        <f t="shared" si="12"/>
        <v>26.681999999999999</v>
      </c>
      <c r="AD82" s="167">
        <f t="shared" si="13"/>
        <v>26.456</v>
      </c>
      <c r="AE82" s="117"/>
      <c r="AF82" s="117"/>
      <c r="CD82" s="233">
        <v>2054</v>
      </c>
      <c r="CE82" s="149">
        <f t="shared" si="14"/>
        <v>23.82</v>
      </c>
      <c r="CF82" s="149">
        <f t="shared" si="15"/>
        <v>75.140239999999991</v>
      </c>
      <c r="CG82" s="233">
        <f t="shared" si="16"/>
        <v>589.19999999999982</v>
      </c>
      <c r="CH82" s="149">
        <f t="shared" si="17"/>
        <v>23.459999999999997</v>
      </c>
      <c r="CI82" s="149">
        <f t="shared" si="19"/>
        <v>75.414919999999995</v>
      </c>
      <c r="CJ82" s="233">
        <f t="shared" si="18"/>
        <v>543.19999999999982</v>
      </c>
    </row>
    <row r="83" spans="1:100" x14ac:dyDescent="0.25">
      <c r="A83" s="207">
        <v>2055</v>
      </c>
      <c r="B83" s="125">
        <f t="shared" si="28"/>
        <v>1.6500000000000001</v>
      </c>
      <c r="C83" s="125">
        <f t="shared" si="28"/>
        <v>1.2749999999999995</v>
      </c>
      <c r="D83" s="125">
        <f t="shared" si="28"/>
        <v>-26.975000000000009</v>
      </c>
      <c r="E83" s="125">
        <f t="shared" si="28"/>
        <v>-20.025000000000006</v>
      </c>
      <c r="F83" s="125">
        <f t="shared" si="28"/>
        <v>-1.55</v>
      </c>
      <c r="G83" s="125">
        <f t="shared" si="28"/>
        <v>-1.1749999999999996</v>
      </c>
      <c r="H83" s="125">
        <f t="shared" si="28"/>
        <v>1.2124999999999999</v>
      </c>
      <c r="I83" s="125">
        <f t="shared" si="28"/>
        <v>0.98749999999999982</v>
      </c>
      <c r="J83" s="125">
        <f t="shared" si="28"/>
        <v>0</v>
      </c>
      <c r="K83" s="125">
        <f t="shared" si="28"/>
        <v>0</v>
      </c>
      <c r="L83" s="125">
        <f t="shared" si="28"/>
        <v>1.3175000000000003</v>
      </c>
      <c r="M83" s="125">
        <f t="shared" si="28"/>
        <v>1.0749999999999997</v>
      </c>
      <c r="N83" s="125">
        <f t="shared" si="28"/>
        <v>0</v>
      </c>
      <c r="O83" s="125">
        <f t="shared" si="28"/>
        <v>0</v>
      </c>
      <c r="Q83" s="167">
        <v>596.24999999999977</v>
      </c>
      <c r="R83" s="167">
        <v>547.24999999999977</v>
      </c>
      <c r="S83" s="167">
        <f t="shared" si="4"/>
        <v>23.849999999999998</v>
      </c>
      <c r="T83" s="167">
        <f t="shared" si="5"/>
        <v>23.474999999999998</v>
      </c>
      <c r="U83" s="167">
        <f t="shared" si="6"/>
        <v>620.71249999999986</v>
      </c>
      <c r="V83" s="167">
        <f t="shared" si="7"/>
        <v>679.78749999999991</v>
      </c>
      <c r="W83" s="167">
        <f t="shared" si="8"/>
        <v>75.117350000000002</v>
      </c>
      <c r="X83" s="167">
        <f t="shared" si="9"/>
        <v>75.403475</v>
      </c>
      <c r="Y83" s="167">
        <f t="shared" si="10"/>
        <v>24.412499999999998</v>
      </c>
      <c r="Z83" s="167">
        <f t="shared" si="11"/>
        <v>24.1875</v>
      </c>
      <c r="AA83" s="117"/>
      <c r="AB83" s="117"/>
      <c r="AC83" s="167">
        <f t="shared" si="12"/>
        <v>26.717499999999998</v>
      </c>
      <c r="AD83" s="167">
        <f t="shared" si="13"/>
        <v>26.474999999999998</v>
      </c>
      <c r="AE83" s="117"/>
      <c r="AF83" s="117"/>
      <c r="CD83" s="233">
        <v>2055</v>
      </c>
      <c r="CE83" s="149">
        <f t="shared" si="14"/>
        <v>23.849999999999998</v>
      </c>
      <c r="CF83" s="149">
        <f t="shared" si="15"/>
        <v>75.117350000000002</v>
      </c>
      <c r="CG83" s="233">
        <f t="shared" si="16"/>
        <v>596.24999999999977</v>
      </c>
      <c r="CH83" s="149">
        <f t="shared" si="17"/>
        <v>23.474999999999998</v>
      </c>
      <c r="CI83" s="149">
        <f t="shared" si="19"/>
        <v>75.403475</v>
      </c>
      <c r="CJ83" s="233">
        <f t="shared" si="18"/>
        <v>547.24999999999977</v>
      </c>
    </row>
    <row r="84" spans="1:100" x14ac:dyDescent="0.25">
      <c r="A84" s="207">
        <v>2056</v>
      </c>
      <c r="B84" s="125">
        <f t="shared" si="28"/>
        <v>1.6800000000000002</v>
      </c>
      <c r="C84" s="125">
        <f t="shared" si="28"/>
        <v>1.2899999999999994</v>
      </c>
      <c r="D84" s="125">
        <f t="shared" si="28"/>
        <v>-27.45000000000001</v>
      </c>
      <c r="E84" s="125">
        <f t="shared" si="28"/>
        <v>-20.070000000000007</v>
      </c>
      <c r="F84" s="125">
        <f t="shared" si="28"/>
        <v>-1.58</v>
      </c>
      <c r="G84" s="125">
        <f t="shared" si="28"/>
        <v>-1.1899999999999995</v>
      </c>
      <c r="H84" s="125">
        <f t="shared" si="28"/>
        <v>1.2449999999999999</v>
      </c>
      <c r="I84" s="125">
        <f t="shared" si="28"/>
        <v>1.0049999999999999</v>
      </c>
      <c r="J84" s="125">
        <f t="shared" si="28"/>
        <v>0</v>
      </c>
      <c r="K84" s="125">
        <f t="shared" si="28"/>
        <v>0</v>
      </c>
      <c r="L84" s="125">
        <f t="shared" si="28"/>
        <v>1.3530000000000004</v>
      </c>
      <c r="M84" s="125">
        <f t="shared" si="28"/>
        <v>1.0939999999999996</v>
      </c>
      <c r="N84" s="125">
        <f t="shared" si="28"/>
        <v>0</v>
      </c>
      <c r="O84" s="125">
        <f t="shared" si="28"/>
        <v>0</v>
      </c>
      <c r="Q84" s="167">
        <v>603.29999999999973</v>
      </c>
      <c r="R84" s="167">
        <v>551.29999999999973</v>
      </c>
      <c r="S84" s="167">
        <f t="shared" ref="S84:S98" si="29">S$18+$B84</f>
        <v>23.88</v>
      </c>
      <c r="T84" s="167">
        <f t="shared" ref="T84:T98" si="30">T$18+$C84</f>
        <v>23.49</v>
      </c>
      <c r="U84" s="167">
        <f t="shared" ref="U84:U98" si="31">U$18+U$18*$D84/100</f>
        <v>616.67499999999995</v>
      </c>
      <c r="V84" s="167">
        <f t="shared" ref="V84:V98" si="32">V$18+V$18*E84/100</f>
        <v>679.40499999999997</v>
      </c>
      <c r="W84" s="167">
        <f t="shared" ref="W84:W98" si="33">W$18+W$18*$F84/100</f>
        <v>75.094459999999998</v>
      </c>
      <c r="X84" s="167">
        <f t="shared" ref="X84:X98" si="34">X$18+X$18*$G84/100</f>
        <v>75.392029999999991</v>
      </c>
      <c r="Y84" s="167">
        <f t="shared" ref="Y84:Y98" si="35">Y$18+$H84</f>
        <v>24.445</v>
      </c>
      <c r="Z84" s="167">
        <f t="shared" ref="Z84:Z98" si="36">Z$18+$I84</f>
        <v>24.204999999999998</v>
      </c>
      <c r="AA84" s="117"/>
      <c r="AB84" s="117"/>
      <c r="AC84" s="167">
        <f t="shared" ref="AC84:AC98" si="37">AC$18+$L84</f>
        <v>26.753</v>
      </c>
      <c r="AD84" s="167">
        <f t="shared" ref="AD84:AD98" si="38">AD$18+$M84</f>
        <v>26.494</v>
      </c>
      <c r="AE84" s="117"/>
      <c r="AF84" s="117"/>
      <c r="CD84" s="233">
        <v>2056</v>
      </c>
      <c r="CE84" s="149">
        <f t="shared" si="14"/>
        <v>23.88</v>
      </c>
      <c r="CF84" s="149">
        <f t="shared" si="15"/>
        <v>75.094459999999998</v>
      </c>
      <c r="CG84" s="233">
        <f t="shared" si="16"/>
        <v>603.29999999999973</v>
      </c>
      <c r="CH84" s="149">
        <f t="shared" si="17"/>
        <v>23.49</v>
      </c>
      <c r="CI84" s="149">
        <f t="shared" si="19"/>
        <v>75.392029999999991</v>
      </c>
      <c r="CJ84" s="233">
        <f t="shared" si="18"/>
        <v>551.29999999999973</v>
      </c>
    </row>
    <row r="85" spans="1:100" x14ac:dyDescent="0.25">
      <c r="A85" s="207">
        <v>2057</v>
      </c>
      <c r="B85" s="125">
        <f t="shared" si="28"/>
        <v>1.7100000000000002</v>
      </c>
      <c r="C85" s="125">
        <f t="shared" si="28"/>
        <v>1.3049999999999993</v>
      </c>
      <c r="D85" s="125">
        <f t="shared" si="28"/>
        <v>-27.925000000000011</v>
      </c>
      <c r="E85" s="125">
        <f t="shared" si="28"/>
        <v>-20.115000000000009</v>
      </c>
      <c r="F85" s="125">
        <f t="shared" si="28"/>
        <v>-1.61</v>
      </c>
      <c r="G85" s="125">
        <f t="shared" si="28"/>
        <v>-1.2049999999999994</v>
      </c>
      <c r="H85" s="125">
        <f t="shared" si="28"/>
        <v>1.2774999999999999</v>
      </c>
      <c r="I85" s="125">
        <f t="shared" si="28"/>
        <v>1.0225</v>
      </c>
      <c r="J85" s="125">
        <f t="shared" si="28"/>
        <v>0</v>
      </c>
      <c r="K85" s="125">
        <f t="shared" si="28"/>
        <v>0</v>
      </c>
      <c r="L85" s="125">
        <f t="shared" si="28"/>
        <v>1.3885000000000005</v>
      </c>
      <c r="M85" s="125">
        <f t="shared" si="28"/>
        <v>1.1129999999999995</v>
      </c>
      <c r="N85" s="125">
        <f t="shared" si="28"/>
        <v>0</v>
      </c>
      <c r="O85" s="125">
        <f t="shared" si="28"/>
        <v>0</v>
      </c>
      <c r="Q85" s="167">
        <v>610.34999999999968</v>
      </c>
      <c r="R85" s="167">
        <v>555.34999999999968</v>
      </c>
      <c r="S85" s="167">
        <f t="shared" si="29"/>
        <v>23.91</v>
      </c>
      <c r="T85" s="167">
        <f t="shared" si="30"/>
        <v>23.504999999999999</v>
      </c>
      <c r="U85" s="167">
        <f t="shared" si="31"/>
        <v>612.63749999999993</v>
      </c>
      <c r="V85" s="167">
        <f t="shared" si="32"/>
        <v>679.02249999999992</v>
      </c>
      <c r="W85" s="167">
        <f t="shared" si="33"/>
        <v>75.071569999999994</v>
      </c>
      <c r="X85" s="167">
        <f t="shared" si="34"/>
        <v>75.380584999999996</v>
      </c>
      <c r="Y85" s="167">
        <f t="shared" si="35"/>
        <v>24.477499999999999</v>
      </c>
      <c r="Z85" s="167">
        <f t="shared" si="36"/>
        <v>24.2225</v>
      </c>
      <c r="AA85" s="117"/>
      <c r="AB85" s="117"/>
      <c r="AC85" s="167">
        <f t="shared" si="37"/>
        <v>26.788499999999999</v>
      </c>
      <c r="AD85" s="167">
        <f t="shared" si="38"/>
        <v>26.512999999999998</v>
      </c>
      <c r="AE85" s="117"/>
      <c r="AF85" s="117"/>
      <c r="CD85" s="233">
        <v>2057</v>
      </c>
      <c r="CE85" s="149">
        <f t="shared" si="14"/>
        <v>23.91</v>
      </c>
      <c r="CF85" s="149">
        <f t="shared" si="15"/>
        <v>75.071569999999994</v>
      </c>
      <c r="CG85" s="233">
        <f t="shared" si="16"/>
        <v>610.34999999999968</v>
      </c>
      <c r="CH85" s="149">
        <f t="shared" si="17"/>
        <v>23.504999999999999</v>
      </c>
      <c r="CI85" s="149">
        <f t="shared" si="19"/>
        <v>75.380584999999996</v>
      </c>
      <c r="CJ85" s="233">
        <f t="shared" si="18"/>
        <v>555.34999999999968</v>
      </c>
    </row>
    <row r="86" spans="1:100" x14ac:dyDescent="0.25">
      <c r="A86" s="207">
        <v>2058</v>
      </c>
      <c r="B86" s="125">
        <f t="shared" si="28"/>
        <v>1.7400000000000002</v>
      </c>
      <c r="C86" s="125">
        <f t="shared" si="28"/>
        <v>1.3199999999999992</v>
      </c>
      <c r="D86" s="125">
        <f t="shared" si="28"/>
        <v>-28.400000000000013</v>
      </c>
      <c r="E86" s="125">
        <f t="shared" si="28"/>
        <v>-20.160000000000011</v>
      </c>
      <c r="F86" s="125">
        <f t="shared" si="28"/>
        <v>-1.6400000000000001</v>
      </c>
      <c r="G86" s="125">
        <f t="shared" si="28"/>
        <v>-1.2199999999999993</v>
      </c>
      <c r="H86" s="125">
        <f t="shared" si="28"/>
        <v>1.3099999999999998</v>
      </c>
      <c r="I86" s="125">
        <f t="shared" si="28"/>
        <v>1.04</v>
      </c>
      <c r="J86" s="125">
        <f t="shared" si="28"/>
        <v>0</v>
      </c>
      <c r="K86" s="125">
        <f t="shared" si="28"/>
        <v>0</v>
      </c>
      <c r="L86" s="125">
        <f t="shared" si="28"/>
        <v>1.4240000000000006</v>
      </c>
      <c r="M86" s="125">
        <f t="shared" si="28"/>
        <v>1.1319999999999995</v>
      </c>
      <c r="N86" s="125">
        <f t="shared" si="28"/>
        <v>0</v>
      </c>
      <c r="O86" s="125">
        <f t="shared" si="28"/>
        <v>0</v>
      </c>
      <c r="Q86" s="167">
        <v>617.39999999999964</v>
      </c>
      <c r="R86" s="167">
        <v>559.39999999999964</v>
      </c>
      <c r="S86" s="167">
        <f t="shared" si="29"/>
        <v>23.939999999999998</v>
      </c>
      <c r="T86" s="167">
        <f t="shared" si="30"/>
        <v>23.52</v>
      </c>
      <c r="U86" s="167">
        <f t="shared" si="31"/>
        <v>608.59999999999991</v>
      </c>
      <c r="V86" s="167">
        <f t="shared" si="32"/>
        <v>678.63999999999987</v>
      </c>
      <c r="W86" s="167">
        <f t="shared" si="33"/>
        <v>75.04867999999999</v>
      </c>
      <c r="X86" s="167">
        <f t="shared" si="34"/>
        <v>75.369140000000002</v>
      </c>
      <c r="Y86" s="167">
        <f t="shared" si="35"/>
        <v>24.509999999999998</v>
      </c>
      <c r="Z86" s="167">
        <f t="shared" si="36"/>
        <v>24.24</v>
      </c>
      <c r="AA86" s="117"/>
      <c r="AB86" s="117"/>
      <c r="AC86" s="167">
        <f t="shared" si="37"/>
        <v>26.823999999999998</v>
      </c>
      <c r="AD86" s="167">
        <f t="shared" si="38"/>
        <v>26.531999999999996</v>
      </c>
      <c r="AE86" s="117"/>
      <c r="AF86" s="117"/>
      <c r="CD86" s="233">
        <v>2058</v>
      </c>
      <c r="CE86" s="149">
        <f t="shared" si="14"/>
        <v>23.939999999999998</v>
      </c>
      <c r="CF86" s="149">
        <f t="shared" si="15"/>
        <v>75.04867999999999</v>
      </c>
      <c r="CG86" s="233">
        <f t="shared" si="16"/>
        <v>617.39999999999964</v>
      </c>
      <c r="CH86" s="149">
        <f t="shared" si="17"/>
        <v>23.52</v>
      </c>
      <c r="CI86" s="149">
        <f t="shared" si="19"/>
        <v>75.369140000000002</v>
      </c>
      <c r="CJ86" s="233">
        <f t="shared" si="18"/>
        <v>559.39999999999964</v>
      </c>
    </row>
    <row r="87" spans="1:100" x14ac:dyDescent="0.25">
      <c r="A87" s="207">
        <v>2059</v>
      </c>
      <c r="B87" s="125">
        <f t="shared" si="28"/>
        <v>1.7700000000000002</v>
      </c>
      <c r="C87" s="125">
        <f t="shared" si="28"/>
        <v>1.3349999999999991</v>
      </c>
      <c r="D87" s="125">
        <f t="shared" si="28"/>
        <v>-28.875000000000014</v>
      </c>
      <c r="E87" s="125">
        <f t="shared" si="28"/>
        <v>-20.205000000000013</v>
      </c>
      <c r="F87" s="125">
        <f t="shared" si="28"/>
        <v>-1.6700000000000002</v>
      </c>
      <c r="G87" s="125">
        <f t="shared" si="28"/>
        <v>-1.2349999999999992</v>
      </c>
      <c r="H87" s="125">
        <f t="shared" si="28"/>
        <v>1.3424999999999998</v>
      </c>
      <c r="I87" s="125">
        <f t="shared" si="28"/>
        <v>1.0575000000000001</v>
      </c>
      <c r="J87" s="125">
        <f t="shared" si="28"/>
        <v>0</v>
      </c>
      <c r="K87" s="125">
        <f t="shared" si="28"/>
        <v>0</v>
      </c>
      <c r="L87" s="125">
        <f t="shared" si="28"/>
        <v>1.4595000000000007</v>
      </c>
      <c r="M87" s="125">
        <f t="shared" si="28"/>
        <v>1.1509999999999994</v>
      </c>
      <c r="N87" s="125">
        <f t="shared" si="28"/>
        <v>0</v>
      </c>
      <c r="O87" s="125">
        <f t="shared" si="28"/>
        <v>0</v>
      </c>
      <c r="Q87" s="167">
        <v>624.44999999999959</v>
      </c>
      <c r="R87" s="167">
        <v>563.44999999999959</v>
      </c>
      <c r="S87" s="167">
        <f t="shared" si="29"/>
        <v>23.97</v>
      </c>
      <c r="T87" s="167">
        <f t="shared" si="30"/>
        <v>23.534999999999997</v>
      </c>
      <c r="U87" s="167">
        <f t="shared" si="31"/>
        <v>604.56249999999989</v>
      </c>
      <c r="V87" s="167">
        <f t="shared" si="32"/>
        <v>678.25749999999994</v>
      </c>
      <c r="W87" s="167">
        <f t="shared" si="33"/>
        <v>75.025790000000001</v>
      </c>
      <c r="X87" s="167">
        <f t="shared" si="34"/>
        <v>75.357694999999993</v>
      </c>
      <c r="Y87" s="167">
        <f t="shared" si="35"/>
        <v>24.5425</v>
      </c>
      <c r="Z87" s="167">
        <f t="shared" si="36"/>
        <v>24.2575</v>
      </c>
      <c r="AA87" s="117"/>
      <c r="AB87" s="117"/>
      <c r="AC87" s="167">
        <f t="shared" si="37"/>
        <v>26.859500000000001</v>
      </c>
      <c r="AD87" s="167">
        <f t="shared" si="38"/>
        <v>26.550999999999998</v>
      </c>
      <c r="AE87" s="117"/>
      <c r="AF87" s="117"/>
      <c r="CD87" s="233">
        <v>2059</v>
      </c>
      <c r="CE87" s="149">
        <f t="shared" si="14"/>
        <v>23.97</v>
      </c>
      <c r="CF87" s="149">
        <f t="shared" si="15"/>
        <v>75.025790000000001</v>
      </c>
      <c r="CG87" s="233">
        <f t="shared" si="16"/>
        <v>624.44999999999959</v>
      </c>
      <c r="CH87" s="149">
        <f t="shared" si="17"/>
        <v>23.534999999999997</v>
      </c>
      <c r="CI87" s="149">
        <f t="shared" si="19"/>
        <v>75.357694999999993</v>
      </c>
      <c r="CJ87" s="233">
        <f t="shared" si="18"/>
        <v>563.44999999999959</v>
      </c>
    </row>
    <row r="88" spans="1:100" x14ac:dyDescent="0.25">
      <c r="A88" s="207">
        <v>2060</v>
      </c>
      <c r="B88" s="125">
        <f t="shared" si="28"/>
        <v>1.8000000000000003</v>
      </c>
      <c r="C88" s="125">
        <f t="shared" si="28"/>
        <v>1.349999999999999</v>
      </c>
      <c r="D88" s="125">
        <f t="shared" si="28"/>
        <v>-29.350000000000016</v>
      </c>
      <c r="E88" s="125">
        <f t="shared" si="28"/>
        <v>-20.250000000000014</v>
      </c>
      <c r="F88" s="125">
        <f t="shared" si="28"/>
        <v>-1.7000000000000002</v>
      </c>
      <c r="G88" s="125">
        <f t="shared" si="28"/>
        <v>-1.2499999999999991</v>
      </c>
      <c r="H88" s="125">
        <f t="shared" si="28"/>
        <v>1.3749999999999998</v>
      </c>
      <c r="I88" s="125">
        <f t="shared" si="28"/>
        <v>1.0750000000000002</v>
      </c>
      <c r="J88" s="125">
        <f t="shared" si="28"/>
        <v>0</v>
      </c>
      <c r="K88" s="125">
        <f t="shared" si="28"/>
        <v>0</v>
      </c>
      <c r="L88" s="125">
        <f t="shared" si="28"/>
        <v>1.4950000000000008</v>
      </c>
      <c r="M88" s="125">
        <f t="shared" si="28"/>
        <v>1.1699999999999993</v>
      </c>
      <c r="N88" s="125">
        <f t="shared" si="28"/>
        <v>0</v>
      </c>
      <c r="O88" s="125">
        <f t="shared" si="28"/>
        <v>0</v>
      </c>
      <c r="Q88" s="167">
        <v>631.5</v>
      </c>
      <c r="R88" s="167">
        <v>567.5</v>
      </c>
      <c r="S88" s="167">
        <f t="shared" si="29"/>
        <v>24</v>
      </c>
      <c r="T88" s="167">
        <f t="shared" si="30"/>
        <v>23.549999999999997</v>
      </c>
      <c r="U88" s="167">
        <f t="shared" si="31"/>
        <v>600.52499999999986</v>
      </c>
      <c r="V88" s="167">
        <f t="shared" si="32"/>
        <v>677.87499999999989</v>
      </c>
      <c r="W88" s="167">
        <f t="shared" si="33"/>
        <v>75.002899999999997</v>
      </c>
      <c r="X88" s="167">
        <f t="shared" si="34"/>
        <v>75.346249999999998</v>
      </c>
      <c r="Y88" s="167">
        <f t="shared" si="35"/>
        <v>24.574999999999999</v>
      </c>
      <c r="Z88" s="167">
        <f t="shared" si="36"/>
        <v>24.274999999999999</v>
      </c>
      <c r="AA88" s="117"/>
      <c r="AB88" s="117"/>
      <c r="AC88" s="167">
        <f t="shared" si="37"/>
        <v>26.895</v>
      </c>
      <c r="AD88" s="167">
        <f t="shared" si="38"/>
        <v>26.569999999999997</v>
      </c>
      <c r="AE88" s="117"/>
      <c r="AF88" s="117"/>
      <c r="CD88" s="233">
        <v>2060</v>
      </c>
      <c r="CE88" s="149">
        <f t="shared" si="14"/>
        <v>24</v>
      </c>
      <c r="CF88" s="149">
        <f t="shared" si="15"/>
        <v>75.002899999999997</v>
      </c>
      <c r="CG88" s="233">
        <f t="shared" si="16"/>
        <v>631.5</v>
      </c>
      <c r="CH88" s="149">
        <f t="shared" si="17"/>
        <v>23.549999999999997</v>
      </c>
      <c r="CI88" s="149">
        <f t="shared" si="19"/>
        <v>75.346249999999998</v>
      </c>
      <c r="CJ88" s="233">
        <f t="shared" si="18"/>
        <v>567.5</v>
      </c>
      <c r="CS88" s="112"/>
      <c r="CT88" s="112"/>
      <c r="CU88" s="112"/>
      <c r="CV88" s="112"/>
    </row>
    <row r="89" spans="1:100" x14ac:dyDescent="0.25">
      <c r="A89" s="207">
        <v>2061</v>
      </c>
      <c r="B89" s="125">
        <f t="shared" si="28"/>
        <v>1.8300000000000003</v>
      </c>
      <c r="C89" s="125">
        <f t="shared" si="28"/>
        <v>1.3649999999999989</v>
      </c>
      <c r="D89" s="125">
        <f t="shared" si="28"/>
        <v>-29.825000000000017</v>
      </c>
      <c r="E89" s="125">
        <f t="shared" si="28"/>
        <v>-20.295000000000016</v>
      </c>
      <c r="F89" s="125">
        <f t="shared" si="28"/>
        <v>-1.7300000000000002</v>
      </c>
      <c r="G89" s="125">
        <f t="shared" si="28"/>
        <v>-1.264999999999999</v>
      </c>
      <c r="H89" s="125">
        <f t="shared" si="28"/>
        <v>1.4074999999999998</v>
      </c>
      <c r="I89" s="125">
        <f t="shared" si="28"/>
        <v>1.0925000000000002</v>
      </c>
      <c r="J89" s="125">
        <f t="shared" si="28"/>
        <v>0</v>
      </c>
      <c r="K89" s="125">
        <f t="shared" si="28"/>
        <v>0</v>
      </c>
      <c r="L89" s="125">
        <f t="shared" si="28"/>
        <v>1.5305000000000009</v>
      </c>
      <c r="M89" s="125">
        <f t="shared" si="28"/>
        <v>1.1889999999999992</v>
      </c>
      <c r="N89" s="125">
        <f t="shared" si="28"/>
        <v>0</v>
      </c>
      <c r="O89" s="125">
        <f t="shared" si="28"/>
        <v>0</v>
      </c>
      <c r="Q89" s="167">
        <v>639.25</v>
      </c>
      <c r="R89" s="167">
        <v>571.35</v>
      </c>
      <c r="S89" s="167">
        <f t="shared" si="29"/>
        <v>24.03</v>
      </c>
      <c r="T89" s="167">
        <f t="shared" si="30"/>
        <v>23.564999999999998</v>
      </c>
      <c r="U89" s="167">
        <f t="shared" si="31"/>
        <v>596.48749999999984</v>
      </c>
      <c r="V89" s="167">
        <f t="shared" si="32"/>
        <v>677.49249999999984</v>
      </c>
      <c r="W89" s="167">
        <f t="shared" si="33"/>
        <v>74.980009999999993</v>
      </c>
      <c r="X89" s="167">
        <f t="shared" si="34"/>
        <v>75.334805000000003</v>
      </c>
      <c r="Y89" s="167">
        <f t="shared" si="35"/>
        <v>24.607499999999998</v>
      </c>
      <c r="Z89" s="167">
        <f t="shared" si="36"/>
        <v>24.2925</v>
      </c>
      <c r="AA89" s="117"/>
      <c r="AB89" s="117"/>
      <c r="AC89" s="167">
        <f t="shared" si="37"/>
        <v>26.930499999999999</v>
      </c>
      <c r="AD89" s="167">
        <f t="shared" si="38"/>
        <v>26.588999999999999</v>
      </c>
      <c r="AE89" s="117"/>
      <c r="AF89" s="117"/>
      <c r="CD89" s="233">
        <v>2061</v>
      </c>
      <c r="CE89" s="149">
        <f t="shared" si="14"/>
        <v>24.03</v>
      </c>
      <c r="CF89" s="149">
        <f t="shared" si="15"/>
        <v>74.980009999999993</v>
      </c>
      <c r="CG89" s="233">
        <f t="shared" si="16"/>
        <v>639.25</v>
      </c>
      <c r="CH89" s="149">
        <f t="shared" si="17"/>
        <v>23.564999999999998</v>
      </c>
      <c r="CI89" s="149">
        <f t="shared" si="19"/>
        <v>75.334805000000003</v>
      </c>
      <c r="CJ89" s="233">
        <f t="shared" si="18"/>
        <v>571.35</v>
      </c>
    </row>
    <row r="90" spans="1:100" x14ac:dyDescent="0.25">
      <c r="A90" s="207">
        <v>2062</v>
      </c>
      <c r="B90" s="125">
        <f t="shared" si="28"/>
        <v>1.8600000000000003</v>
      </c>
      <c r="C90" s="125">
        <f t="shared" si="28"/>
        <v>1.3799999999999988</v>
      </c>
      <c r="D90" s="125">
        <f t="shared" si="28"/>
        <v>-30.300000000000018</v>
      </c>
      <c r="E90" s="125">
        <f t="shared" si="28"/>
        <v>-20.340000000000018</v>
      </c>
      <c r="F90" s="125">
        <f t="shared" si="28"/>
        <v>-1.7600000000000002</v>
      </c>
      <c r="G90" s="125">
        <f t="shared" si="28"/>
        <v>-1.2799999999999989</v>
      </c>
      <c r="H90" s="125">
        <f t="shared" si="28"/>
        <v>1.4399999999999997</v>
      </c>
      <c r="I90" s="125">
        <f t="shared" si="28"/>
        <v>1.1100000000000003</v>
      </c>
      <c r="J90" s="125">
        <f t="shared" si="28"/>
        <v>0</v>
      </c>
      <c r="K90" s="125">
        <f t="shared" si="28"/>
        <v>0</v>
      </c>
      <c r="L90" s="125">
        <f t="shared" si="28"/>
        <v>1.5660000000000009</v>
      </c>
      <c r="M90" s="125">
        <f t="shared" si="28"/>
        <v>1.2079999999999991</v>
      </c>
      <c r="N90" s="125">
        <f t="shared" si="28"/>
        <v>0</v>
      </c>
      <c r="O90" s="125">
        <f t="shared" si="28"/>
        <v>0</v>
      </c>
      <c r="Q90" s="167">
        <v>647</v>
      </c>
      <c r="R90" s="167">
        <v>575.20000000000005</v>
      </c>
      <c r="S90" s="167">
        <f t="shared" si="29"/>
        <v>24.06</v>
      </c>
      <c r="T90" s="167">
        <f t="shared" si="30"/>
        <v>23.58</v>
      </c>
      <c r="U90" s="167">
        <f t="shared" si="31"/>
        <v>592.44999999999982</v>
      </c>
      <c r="V90" s="167">
        <f t="shared" si="32"/>
        <v>677.1099999999999</v>
      </c>
      <c r="W90" s="167">
        <f t="shared" si="33"/>
        <v>74.957120000000003</v>
      </c>
      <c r="X90" s="167">
        <f t="shared" si="34"/>
        <v>75.323359999999994</v>
      </c>
      <c r="Y90" s="167">
        <f t="shared" si="35"/>
        <v>24.64</v>
      </c>
      <c r="Z90" s="167">
        <f t="shared" si="36"/>
        <v>24.31</v>
      </c>
      <c r="AA90" s="117"/>
      <c r="AB90" s="117"/>
      <c r="AC90" s="167">
        <f t="shared" si="37"/>
        <v>26.966000000000001</v>
      </c>
      <c r="AD90" s="167">
        <f t="shared" si="38"/>
        <v>26.607999999999997</v>
      </c>
      <c r="AE90" s="117"/>
      <c r="AF90" s="117"/>
      <c r="CD90" s="233">
        <v>2062</v>
      </c>
      <c r="CE90" s="149">
        <f t="shared" si="14"/>
        <v>24.06</v>
      </c>
      <c r="CF90" s="149">
        <f t="shared" si="15"/>
        <v>74.957120000000003</v>
      </c>
      <c r="CG90" s="233">
        <f t="shared" si="16"/>
        <v>647</v>
      </c>
      <c r="CH90" s="149">
        <f t="shared" si="17"/>
        <v>23.58</v>
      </c>
      <c r="CI90" s="149">
        <f t="shared" si="19"/>
        <v>75.323359999999994</v>
      </c>
      <c r="CJ90" s="233">
        <f t="shared" si="18"/>
        <v>575.20000000000005</v>
      </c>
    </row>
    <row r="91" spans="1:100" x14ac:dyDescent="0.25">
      <c r="A91" s="207">
        <v>2063</v>
      </c>
      <c r="B91" s="125">
        <f t="shared" si="28"/>
        <v>1.8900000000000003</v>
      </c>
      <c r="C91" s="125">
        <f t="shared" si="28"/>
        <v>1.3949999999999987</v>
      </c>
      <c r="D91" s="125">
        <f t="shared" si="28"/>
        <v>-30.77500000000002</v>
      </c>
      <c r="E91" s="125">
        <f t="shared" si="28"/>
        <v>-20.385000000000019</v>
      </c>
      <c r="F91" s="125">
        <f t="shared" si="28"/>
        <v>-1.7900000000000003</v>
      </c>
      <c r="G91" s="125">
        <f t="shared" si="28"/>
        <v>-1.2949999999999988</v>
      </c>
      <c r="H91" s="125">
        <f t="shared" si="28"/>
        <v>1.4724999999999997</v>
      </c>
      <c r="I91" s="125">
        <f t="shared" si="28"/>
        <v>1.1275000000000004</v>
      </c>
      <c r="J91" s="125">
        <f t="shared" si="28"/>
        <v>0</v>
      </c>
      <c r="K91" s="125">
        <f t="shared" si="28"/>
        <v>0</v>
      </c>
      <c r="L91" s="125">
        <f t="shared" si="28"/>
        <v>1.601500000000001</v>
      </c>
      <c r="M91" s="125">
        <f t="shared" si="28"/>
        <v>1.226999999999999</v>
      </c>
      <c r="N91" s="125">
        <f t="shared" si="28"/>
        <v>0</v>
      </c>
      <c r="O91" s="125">
        <f t="shared" si="28"/>
        <v>0</v>
      </c>
      <c r="Q91" s="167">
        <v>654.75</v>
      </c>
      <c r="R91" s="167">
        <v>579.05000000000007</v>
      </c>
      <c r="S91" s="167">
        <f t="shared" si="29"/>
        <v>24.09</v>
      </c>
      <c r="T91" s="167">
        <f t="shared" si="30"/>
        <v>23.594999999999999</v>
      </c>
      <c r="U91" s="167">
        <f t="shared" si="31"/>
        <v>588.4124999999998</v>
      </c>
      <c r="V91" s="167">
        <f t="shared" si="32"/>
        <v>676.72749999999985</v>
      </c>
      <c r="W91" s="167">
        <f t="shared" si="33"/>
        <v>74.934229999999999</v>
      </c>
      <c r="X91" s="167">
        <f t="shared" si="34"/>
        <v>75.311914999999999</v>
      </c>
      <c r="Y91" s="167">
        <f t="shared" si="35"/>
        <v>24.672499999999999</v>
      </c>
      <c r="Z91" s="167">
        <f t="shared" si="36"/>
        <v>24.327500000000001</v>
      </c>
      <c r="AA91" s="117"/>
      <c r="AB91" s="117"/>
      <c r="AC91" s="167">
        <f t="shared" si="37"/>
        <v>27.0015</v>
      </c>
      <c r="AD91" s="167">
        <f t="shared" si="38"/>
        <v>26.626999999999999</v>
      </c>
      <c r="AE91" s="117"/>
      <c r="AF91" s="117"/>
      <c r="CD91" s="233">
        <v>2063</v>
      </c>
      <c r="CE91" s="149">
        <f t="shared" si="14"/>
        <v>24.09</v>
      </c>
      <c r="CF91" s="149">
        <f t="shared" si="15"/>
        <v>74.934229999999999</v>
      </c>
      <c r="CG91" s="233">
        <f t="shared" si="16"/>
        <v>654.75</v>
      </c>
      <c r="CH91" s="149">
        <f t="shared" si="17"/>
        <v>23.594999999999999</v>
      </c>
      <c r="CI91" s="149">
        <f t="shared" si="19"/>
        <v>75.311914999999999</v>
      </c>
      <c r="CJ91" s="233">
        <f t="shared" si="18"/>
        <v>579.05000000000007</v>
      </c>
    </row>
    <row r="92" spans="1:100" x14ac:dyDescent="0.25">
      <c r="A92" s="207">
        <v>2064</v>
      </c>
      <c r="B92" s="125">
        <f t="shared" si="28"/>
        <v>1.9200000000000004</v>
      </c>
      <c r="C92" s="125">
        <f t="shared" si="28"/>
        <v>1.4099999999999986</v>
      </c>
      <c r="D92" s="125">
        <f t="shared" si="28"/>
        <v>-31.250000000000021</v>
      </c>
      <c r="E92" s="125">
        <f t="shared" si="28"/>
        <v>-20.430000000000021</v>
      </c>
      <c r="F92" s="125">
        <f t="shared" si="28"/>
        <v>-1.8200000000000003</v>
      </c>
      <c r="G92" s="125">
        <f t="shared" si="28"/>
        <v>-1.3099999999999987</v>
      </c>
      <c r="H92" s="125">
        <f t="shared" si="28"/>
        <v>1.5049999999999997</v>
      </c>
      <c r="I92" s="125">
        <f t="shared" si="28"/>
        <v>1.1450000000000005</v>
      </c>
      <c r="J92" s="125">
        <f t="shared" si="28"/>
        <v>0</v>
      </c>
      <c r="K92" s="125">
        <f t="shared" si="28"/>
        <v>0</v>
      </c>
      <c r="L92" s="125">
        <f t="shared" si="28"/>
        <v>1.6370000000000011</v>
      </c>
      <c r="M92" s="125">
        <f t="shared" si="28"/>
        <v>1.2459999999999989</v>
      </c>
      <c r="N92" s="125">
        <f t="shared" si="28"/>
        <v>0</v>
      </c>
      <c r="O92" s="125">
        <f t="shared" si="28"/>
        <v>0</v>
      </c>
      <c r="Q92" s="167">
        <v>662.5</v>
      </c>
      <c r="R92" s="167">
        <v>582.90000000000009</v>
      </c>
      <c r="S92" s="167">
        <f t="shared" si="29"/>
        <v>24.12</v>
      </c>
      <c r="T92" s="167">
        <f t="shared" si="30"/>
        <v>23.61</v>
      </c>
      <c r="U92" s="167">
        <f t="shared" si="31"/>
        <v>584.37499999999977</v>
      </c>
      <c r="V92" s="167">
        <f t="shared" si="32"/>
        <v>676.3449999999998</v>
      </c>
      <c r="W92" s="167">
        <f t="shared" si="33"/>
        <v>74.911339999999996</v>
      </c>
      <c r="X92" s="167">
        <f t="shared" si="34"/>
        <v>75.300470000000004</v>
      </c>
      <c r="Y92" s="167">
        <f t="shared" si="35"/>
        <v>24.704999999999998</v>
      </c>
      <c r="Z92" s="167">
        <f t="shared" si="36"/>
        <v>24.344999999999999</v>
      </c>
      <c r="AA92" s="117"/>
      <c r="AB92" s="117"/>
      <c r="AC92" s="167">
        <f t="shared" si="37"/>
        <v>27.036999999999999</v>
      </c>
      <c r="AD92" s="167">
        <f t="shared" si="38"/>
        <v>26.645999999999997</v>
      </c>
      <c r="AE92" s="117"/>
      <c r="AF92" s="117"/>
      <c r="CD92" s="233">
        <v>2064</v>
      </c>
      <c r="CE92" s="149">
        <f t="shared" ref="CE92:CE98" si="39">S92</f>
        <v>24.12</v>
      </c>
      <c r="CF92" s="149">
        <f t="shared" ref="CF92:CF98" si="40">W92</f>
        <v>74.911339999999996</v>
      </c>
      <c r="CG92" s="233">
        <f t="shared" ref="CG92:CG98" si="41">Q92</f>
        <v>662.5</v>
      </c>
      <c r="CH92" s="149">
        <f t="shared" ref="CH92:CH98" si="42">T92</f>
        <v>23.61</v>
      </c>
      <c r="CI92" s="149">
        <f t="shared" si="19"/>
        <v>75.300470000000004</v>
      </c>
      <c r="CJ92" s="233">
        <f t="shared" ref="CJ92:CJ98" si="43">R92</f>
        <v>582.90000000000009</v>
      </c>
    </row>
    <row r="93" spans="1:100" x14ac:dyDescent="0.25">
      <c r="A93" s="207">
        <v>2065</v>
      </c>
      <c r="B93" s="125">
        <f t="shared" si="28"/>
        <v>1.9500000000000004</v>
      </c>
      <c r="C93" s="125">
        <f t="shared" si="28"/>
        <v>1.4249999999999985</v>
      </c>
      <c r="D93" s="125">
        <f t="shared" si="28"/>
        <v>-31.725000000000023</v>
      </c>
      <c r="E93" s="125">
        <f t="shared" si="28"/>
        <v>-20.475000000000023</v>
      </c>
      <c r="F93" s="125">
        <f t="shared" si="28"/>
        <v>-1.8500000000000003</v>
      </c>
      <c r="G93" s="125">
        <f t="shared" si="28"/>
        <v>-1.3249999999999986</v>
      </c>
      <c r="H93" s="125">
        <f t="shared" si="28"/>
        <v>1.5374999999999996</v>
      </c>
      <c r="I93" s="125">
        <f t="shared" si="28"/>
        <v>1.1625000000000005</v>
      </c>
      <c r="J93" s="125">
        <f t="shared" si="28"/>
        <v>0</v>
      </c>
      <c r="K93" s="125">
        <f t="shared" si="28"/>
        <v>0</v>
      </c>
      <c r="L93" s="125">
        <f t="shared" si="28"/>
        <v>1.6725000000000012</v>
      </c>
      <c r="M93" s="125">
        <f t="shared" si="28"/>
        <v>1.2649999999999988</v>
      </c>
      <c r="N93" s="125">
        <f t="shared" si="28"/>
        <v>0</v>
      </c>
      <c r="O93" s="125">
        <f t="shared" si="28"/>
        <v>0</v>
      </c>
      <c r="Q93" s="167">
        <v>670.25</v>
      </c>
      <c r="R93" s="167">
        <v>586.75000000000011</v>
      </c>
      <c r="S93" s="167">
        <f t="shared" si="29"/>
        <v>24.15</v>
      </c>
      <c r="T93" s="167">
        <f t="shared" si="30"/>
        <v>23.624999999999996</v>
      </c>
      <c r="U93" s="167">
        <f t="shared" si="31"/>
        <v>580.33749999999986</v>
      </c>
      <c r="V93" s="167">
        <f t="shared" si="32"/>
        <v>675.96249999999986</v>
      </c>
      <c r="W93" s="167">
        <f t="shared" si="33"/>
        <v>74.888449999999992</v>
      </c>
      <c r="X93" s="167">
        <f t="shared" si="34"/>
        <v>75.289024999999995</v>
      </c>
      <c r="Y93" s="167">
        <f t="shared" si="35"/>
        <v>24.737499999999997</v>
      </c>
      <c r="Z93" s="167">
        <f t="shared" si="36"/>
        <v>24.362500000000001</v>
      </c>
      <c r="AA93" s="117"/>
      <c r="AB93" s="117"/>
      <c r="AC93" s="167">
        <f t="shared" si="37"/>
        <v>27.072499999999998</v>
      </c>
      <c r="AD93" s="167">
        <f t="shared" si="38"/>
        <v>26.664999999999999</v>
      </c>
      <c r="AE93" s="117"/>
      <c r="AF93" s="117"/>
      <c r="CD93" s="233">
        <v>2065</v>
      </c>
      <c r="CE93" s="149">
        <f t="shared" si="39"/>
        <v>24.15</v>
      </c>
      <c r="CF93" s="149">
        <f t="shared" si="40"/>
        <v>74.888449999999992</v>
      </c>
      <c r="CG93" s="233">
        <f t="shared" si="41"/>
        <v>670.25</v>
      </c>
      <c r="CH93" s="149">
        <f t="shared" si="42"/>
        <v>23.624999999999996</v>
      </c>
      <c r="CI93" s="149">
        <f t="shared" ref="CI93:CI98" si="44">X93</f>
        <v>75.289024999999995</v>
      </c>
      <c r="CJ93" s="233">
        <f t="shared" si="43"/>
        <v>586.75000000000011</v>
      </c>
    </row>
    <row r="94" spans="1:100" x14ac:dyDescent="0.25">
      <c r="A94" s="207">
        <v>2066</v>
      </c>
      <c r="B94" s="125">
        <f t="shared" si="28"/>
        <v>1.9800000000000004</v>
      </c>
      <c r="C94" s="125">
        <f t="shared" si="28"/>
        <v>1.4399999999999984</v>
      </c>
      <c r="D94" s="125">
        <f t="shared" si="28"/>
        <v>-32.200000000000024</v>
      </c>
      <c r="E94" s="125">
        <f t="shared" si="28"/>
        <v>-20.520000000000024</v>
      </c>
      <c r="F94" s="125">
        <f t="shared" si="28"/>
        <v>-1.8800000000000003</v>
      </c>
      <c r="G94" s="125">
        <f t="shared" si="28"/>
        <v>-1.3399999999999985</v>
      </c>
      <c r="H94" s="125">
        <f t="shared" si="28"/>
        <v>1.5699999999999996</v>
      </c>
      <c r="I94" s="125">
        <f t="shared" si="28"/>
        <v>1.1800000000000006</v>
      </c>
      <c r="J94" s="125">
        <f t="shared" si="28"/>
        <v>0</v>
      </c>
      <c r="K94" s="125">
        <f t="shared" si="28"/>
        <v>0</v>
      </c>
      <c r="L94" s="125">
        <f t="shared" si="28"/>
        <v>1.7080000000000013</v>
      </c>
      <c r="M94" s="125">
        <f t="shared" si="28"/>
        <v>1.2839999999999987</v>
      </c>
      <c r="N94" s="125">
        <f t="shared" si="28"/>
        <v>0</v>
      </c>
      <c r="O94" s="125">
        <f t="shared" si="28"/>
        <v>0</v>
      </c>
      <c r="Q94" s="167">
        <v>678</v>
      </c>
      <c r="R94" s="167">
        <v>590.60000000000014</v>
      </c>
      <c r="S94" s="167">
        <f t="shared" si="29"/>
        <v>24.18</v>
      </c>
      <c r="T94" s="167">
        <f t="shared" si="30"/>
        <v>23.639999999999997</v>
      </c>
      <c r="U94" s="167">
        <f t="shared" si="31"/>
        <v>576.29999999999973</v>
      </c>
      <c r="V94" s="167">
        <f t="shared" si="32"/>
        <v>675.57999999999981</v>
      </c>
      <c r="W94" s="167">
        <f t="shared" si="33"/>
        <v>74.865560000000002</v>
      </c>
      <c r="X94" s="167">
        <f t="shared" si="34"/>
        <v>75.27758</v>
      </c>
      <c r="Y94" s="167">
        <f t="shared" si="35"/>
        <v>24.77</v>
      </c>
      <c r="Z94" s="167">
        <f t="shared" si="36"/>
        <v>24.38</v>
      </c>
      <c r="AA94" s="117"/>
      <c r="AB94" s="117"/>
      <c r="AC94" s="167">
        <f t="shared" si="37"/>
        <v>27.108000000000001</v>
      </c>
      <c r="AD94" s="167">
        <f t="shared" si="38"/>
        <v>26.683999999999997</v>
      </c>
      <c r="AE94" s="117"/>
      <c r="AF94" s="117"/>
      <c r="CD94" s="233">
        <v>2066</v>
      </c>
      <c r="CE94" s="149">
        <f t="shared" si="39"/>
        <v>24.18</v>
      </c>
      <c r="CF94" s="149">
        <f t="shared" si="40"/>
        <v>74.865560000000002</v>
      </c>
      <c r="CG94" s="233">
        <f t="shared" si="41"/>
        <v>678</v>
      </c>
      <c r="CH94" s="149">
        <f t="shared" si="42"/>
        <v>23.639999999999997</v>
      </c>
      <c r="CI94" s="149">
        <f t="shared" si="44"/>
        <v>75.27758</v>
      </c>
      <c r="CJ94" s="233">
        <f t="shared" si="43"/>
        <v>590.60000000000014</v>
      </c>
    </row>
    <row r="95" spans="1:100" x14ac:dyDescent="0.25">
      <c r="A95" s="207">
        <v>2067</v>
      </c>
      <c r="B95" s="125">
        <f t="shared" ref="B95:O97" si="45">(B$9-B$8)/COUNT($A$78:$A$97)+B94</f>
        <v>2.0100000000000002</v>
      </c>
      <c r="C95" s="125">
        <f t="shared" si="45"/>
        <v>1.4549999999999983</v>
      </c>
      <c r="D95" s="125">
        <f t="shared" si="45"/>
        <v>-32.675000000000026</v>
      </c>
      <c r="E95" s="125">
        <f t="shared" si="45"/>
        <v>-20.565000000000026</v>
      </c>
      <c r="F95" s="125">
        <f t="shared" si="45"/>
        <v>-1.9100000000000004</v>
      </c>
      <c r="G95" s="125">
        <f t="shared" si="45"/>
        <v>-1.3549999999999984</v>
      </c>
      <c r="H95" s="125">
        <f t="shared" si="45"/>
        <v>1.6024999999999996</v>
      </c>
      <c r="I95" s="125">
        <f t="shared" si="45"/>
        <v>1.1975000000000007</v>
      </c>
      <c r="J95" s="125">
        <f t="shared" si="45"/>
        <v>0</v>
      </c>
      <c r="K95" s="125">
        <f t="shared" si="45"/>
        <v>0</v>
      </c>
      <c r="L95" s="125">
        <f t="shared" si="45"/>
        <v>1.7435000000000014</v>
      </c>
      <c r="M95" s="125">
        <f t="shared" si="45"/>
        <v>1.3029999999999986</v>
      </c>
      <c r="N95" s="125">
        <f t="shared" si="45"/>
        <v>0</v>
      </c>
      <c r="O95" s="125">
        <f t="shared" si="45"/>
        <v>0</v>
      </c>
      <c r="Q95" s="167">
        <v>685.75</v>
      </c>
      <c r="R95" s="167">
        <v>594.45000000000016</v>
      </c>
      <c r="S95" s="167">
        <f t="shared" si="29"/>
        <v>24.21</v>
      </c>
      <c r="T95" s="167">
        <f t="shared" si="30"/>
        <v>23.654999999999998</v>
      </c>
      <c r="U95" s="167">
        <f t="shared" si="31"/>
        <v>572.26249999999982</v>
      </c>
      <c r="V95" s="167">
        <f t="shared" si="32"/>
        <v>675.19749999999976</v>
      </c>
      <c r="W95" s="167">
        <f t="shared" si="33"/>
        <v>74.842669999999998</v>
      </c>
      <c r="X95" s="167">
        <f t="shared" si="34"/>
        <v>75.266134999999991</v>
      </c>
      <c r="Y95" s="167">
        <f t="shared" si="35"/>
        <v>24.802499999999998</v>
      </c>
      <c r="Z95" s="167">
        <f t="shared" si="36"/>
        <v>24.397500000000001</v>
      </c>
      <c r="AA95" s="117"/>
      <c r="AB95" s="117"/>
      <c r="AC95" s="167">
        <f t="shared" si="37"/>
        <v>27.1435</v>
      </c>
      <c r="AD95" s="167">
        <f t="shared" si="38"/>
        <v>26.702999999999996</v>
      </c>
      <c r="AE95" s="117"/>
      <c r="AF95" s="117"/>
      <c r="CD95" s="233">
        <v>2067</v>
      </c>
      <c r="CE95" s="149">
        <f t="shared" si="39"/>
        <v>24.21</v>
      </c>
      <c r="CF95" s="149">
        <f t="shared" si="40"/>
        <v>74.842669999999998</v>
      </c>
      <c r="CG95" s="233">
        <f t="shared" si="41"/>
        <v>685.75</v>
      </c>
      <c r="CH95" s="149">
        <f t="shared" si="42"/>
        <v>23.654999999999998</v>
      </c>
      <c r="CI95" s="149">
        <f t="shared" si="44"/>
        <v>75.266134999999991</v>
      </c>
      <c r="CJ95" s="233">
        <f t="shared" si="43"/>
        <v>594.45000000000016</v>
      </c>
    </row>
    <row r="96" spans="1:100" x14ac:dyDescent="0.25">
      <c r="A96" s="207">
        <v>2068</v>
      </c>
      <c r="B96" s="125">
        <f t="shared" si="45"/>
        <v>2.04</v>
      </c>
      <c r="C96" s="125">
        <f t="shared" si="45"/>
        <v>1.4699999999999982</v>
      </c>
      <c r="D96" s="125">
        <f t="shared" si="45"/>
        <v>-33.150000000000027</v>
      </c>
      <c r="E96" s="125">
        <f t="shared" si="45"/>
        <v>-20.610000000000028</v>
      </c>
      <c r="F96" s="125">
        <f t="shared" si="45"/>
        <v>-1.9400000000000004</v>
      </c>
      <c r="G96" s="125">
        <f t="shared" si="45"/>
        <v>-1.3699999999999983</v>
      </c>
      <c r="H96" s="125">
        <f t="shared" si="45"/>
        <v>1.6349999999999996</v>
      </c>
      <c r="I96" s="125">
        <f t="shared" si="45"/>
        <v>1.2150000000000007</v>
      </c>
      <c r="J96" s="125">
        <f t="shared" si="45"/>
        <v>0</v>
      </c>
      <c r="K96" s="125">
        <f t="shared" si="45"/>
        <v>0</v>
      </c>
      <c r="L96" s="125">
        <f t="shared" si="45"/>
        <v>1.7790000000000015</v>
      </c>
      <c r="M96" s="125">
        <f t="shared" si="45"/>
        <v>1.3219999999999985</v>
      </c>
      <c r="N96" s="125">
        <f t="shared" si="45"/>
        <v>0</v>
      </c>
      <c r="O96" s="125">
        <f t="shared" si="45"/>
        <v>0</v>
      </c>
      <c r="Q96" s="167">
        <v>693.5</v>
      </c>
      <c r="R96" s="167">
        <v>598.30000000000018</v>
      </c>
      <c r="S96" s="167">
        <f t="shared" si="29"/>
        <v>24.24</v>
      </c>
      <c r="T96" s="167">
        <f t="shared" si="30"/>
        <v>23.669999999999998</v>
      </c>
      <c r="U96" s="167">
        <f t="shared" si="31"/>
        <v>568.2249999999998</v>
      </c>
      <c r="V96" s="167">
        <f t="shared" si="32"/>
        <v>674.81499999999971</v>
      </c>
      <c r="W96" s="167">
        <f t="shared" si="33"/>
        <v>74.819779999999994</v>
      </c>
      <c r="X96" s="167">
        <f t="shared" si="34"/>
        <v>75.254689999999997</v>
      </c>
      <c r="Y96" s="167">
        <f t="shared" si="35"/>
        <v>24.834999999999997</v>
      </c>
      <c r="Z96" s="167">
        <f t="shared" si="36"/>
        <v>24.414999999999999</v>
      </c>
      <c r="AA96" s="117"/>
      <c r="AB96" s="117"/>
      <c r="AC96" s="167">
        <f t="shared" si="37"/>
        <v>27.178999999999998</v>
      </c>
      <c r="AD96" s="167">
        <f t="shared" si="38"/>
        <v>26.721999999999998</v>
      </c>
      <c r="AE96" s="117"/>
      <c r="AF96" s="117"/>
      <c r="CD96" s="233">
        <v>2068</v>
      </c>
      <c r="CE96" s="149">
        <f t="shared" si="39"/>
        <v>24.24</v>
      </c>
      <c r="CF96" s="149">
        <f t="shared" si="40"/>
        <v>74.819779999999994</v>
      </c>
      <c r="CG96" s="233">
        <f t="shared" si="41"/>
        <v>693.5</v>
      </c>
      <c r="CH96" s="149">
        <f t="shared" si="42"/>
        <v>23.669999999999998</v>
      </c>
      <c r="CI96" s="149">
        <f t="shared" si="44"/>
        <v>75.254689999999997</v>
      </c>
      <c r="CJ96" s="233">
        <f t="shared" si="43"/>
        <v>598.30000000000018</v>
      </c>
    </row>
    <row r="97" spans="1:100" x14ac:dyDescent="0.25">
      <c r="A97" s="207">
        <v>2069</v>
      </c>
      <c r="B97" s="125">
        <f t="shared" si="45"/>
        <v>2.0699999999999998</v>
      </c>
      <c r="C97" s="125">
        <f t="shared" si="45"/>
        <v>1.4849999999999981</v>
      </c>
      <c r="D97" s="125">
        <f t="shared" si="45"/>
        <v>-33.625000000000028</v>
      </c>
      <c r="E97" s="125">
        <f t="shared" si="45"/>
        <v>-20.65500000000003</v>
      </c>
      <c r="F97" s="125">
        <f t="shared" si="45"/>
        <v>-1.9700000000000004</v>
      </c>
      <c r="G97" s="125">
        <f t="shared" si="45"/>
        <v>-1.3849999999999982</v>
      </c>
      <c r="H97" s="125">
        <f t="shared" si="45"/>
        <v>1.6674999999999995</v>
      </c>
      <c r="I97" s="125">
        <f t="shared" si="45"/>
        <v>1.2325000000000008</v>
      </c>
      <c r="J97" s="125">
        <f t="shared" si="45"/>
        <v>0</v>
      </c>
      <c r="K97" s="125">
        <f t="shared" si="45"/>
        <v>0</v>
      </c>
      <c r="L97" s="125">
        <f t="shared" si="45"/>
        <v>1.8145000000000016</v>
      </c>
      <c r="M97" s="125">
        <f t="shared" si="45"/>
        <v>1.3409999999999984</v>
      </c>
      <c r="N97" s="125">
        <f t="shared" si="45"/>
        <v>0</v>
      </c>
      <c r="O97" s="125">
        <f t="shared" si="45"/>
        <v>0</v>
      </c>
      <c r="Q97" s="167">
        <v>701.25</v>
      </c>
      <c r="R97" s="167">
        <v>602.1500000000002</v>
      </c>
      <c r="S97" s="167">
        <f t="shared" si="29"/>
        <v>24.27</v>
      </c>
      <c r="T97" s="167">
        <f t="shared" si="30"/>
        <v>23.684999999999999</v>
      </c>
      <c r="U97" s="167">
        <f t="shared" si="31"/>
        <v>564.18749999999977</v>
      </c>
      <c r="V97" s="167">
        <f t="shared" si="32"/>
        <v>674.43249999999978</v>
      </c>
      <c r="W97" s="167">
        <f t="shared" si="33"/>
        <v>74.796889999999991</v>
      </c>
      <c r="X97" s="167">
        <f t="shared" si="34"/>
        <v>75.243245000000002</v>
      </c>
      <c r="Y97" s="167">
        <f t="shared" si="35"/>
        <v>24.8675</v>
      </c>
      <c r="Z97" s="167">
        <f t="shared" si="36"/>
        <v>24.432500000000001</v>
      </c>
      <c r="AA97" s="117"/>
      <c r="AB97" s="117"/>
      <c r="AC97" s="167">
        <f t="shared" si="37"/>
        <v>27.214500000000001</v>
      </c>
      <c r="AD97" s="167">
        <f t="shared" si="38"/>
        <v>26.740999999999996</v>
      </c>
      <c r="AE97" s="117"/>
      <c r="AF97" s="117"/>
      <c r="CD97" s="233">
        <v>2069</v>
      </c>
      <c r="CE97" s="149">
        <f t="shared" si="39"/>
        <v>24.27</v>
      </c>
      <c r="CF97" s="149">
        <f t="shared" si="40"/>
        <v>74.796889999999991</v>
      </c>
      <c r="CG97" s="233">
        <f t="shared" si="41"/>
        <v>701.25</v>
      </c>
      <c r="CH97" s="149">
        <f t="shared" si="42"/>
        <v>23.684999999999999</v>
      </c>
      <c r="CI97" s="149">
        <f t="shared" si="44"/>
        <v>75.243245000000002</v>
      </c>
      <c r="CJ97" s="233">
        <f t="shared" si="43"/>
        <v>602.1500000000002</v>
      </c>
    </row>
    <row r="98" spans="1:100" x14ac:dyDescent="0.25">
      <c r="A98" s="207">
        <v>2070</v>
      </c>
      <c r="B98" s="125">
        <f t="shared" ref="B98:O98" si="46">B$9</f>
        <v>2.1</v>
      </c>
      <c r="C98" s="125">
        <f t="shared" si="46"/>
        <v>1.5</v>
      </c>
      <c r="D98" s="125">
        <f t="shared" si="46"/>
        <v>-34.1</v>
      </c>
      <c r="E98" s="125">
        <f t="shared" si="46"/>
        <v>-20.7</v>
      </c>
      <c r="F98" s="125">
        <f t="shared" si="46"/>
        <v>-2</v>
      </c>
      <c r="G98" s="125">
        <f t="shared" si="46"/>
        <v>-1.4</v>
      </c>
      <c r="H98" s="125">
        <f t="shared" si="46"/>
        <v>1.7</v>
      </c>
      <c r="I98" s="125">
        <f t="shared" si="46"/>
        <v>1.25</v>
      </c>
      <c r="J98" s="125">
        <f t="shared" si="46"/>
        <v>0</v>
      </c>
      <c r="K98" s="125">
        <f t="shared" si="46"/>
        <v>0</v>
      </c>
      <c r="L98" s="125">
        <f t="shared" si="46"/>
        <v>1.85</v>
      </c>
      <c r="M98" s="125">
        <f t="shared" si="46"/>
        <v>1.36</v>
      </c>
      <c r="N98" s="125">
        <f t="shared" si="46"/>
        <v>0</v>
      </c>
      <c r="O98" s="125">
        <f t="shared" si="46"/>
        <v>0</v>
      </c>
      <c r="Q98" s="167">
        <v>709</v>
      </c>
      <c r="R98" s="167">
        <v>606</v>
      </c>
      <c r="S98" s="167">
        <f t="shared" si="29"/>
        <v>24.3</v>
      </c>
      <c r="T98" s="167">
        <f t="shared" si="30"/>
        <v>23.7</v>
      </c>
      <c r="U98" s="167">
        <f t="shared" si="31"/>
        <v>560.15</v>
      </c>
      <c r="V98" s="167">
        <f t="shared" si="32"/>
        <v>674.05</v>
      </c>
      <c r="W98" s="167">
        <f t="shared" si="33"/>
        <v>74.774000000000001</v>
      </c>
      <c r="X98" s="167">
        <f t="shared" si="34"/>
        <v>75.231799999999993</v>
      </c>
      <c r="Y98" s="167">
        <f t="shared" si="35"/>
        <v>24.9</v>
      </c>
      <c r="Z98" s="167">
        <f t="shared" si="36"/>
        <v>24.45</v>
      </c>
      <c r="AA98" s="117"/>
      <c r="AB98" s="117"/>
      <c r="AC98" s="167">
        <f t="shared" si="37"/>
        <v>27.25</v>
      </c>
      <c r="AD98" s="167">
        <f t="shared" si="38"/>
        <v>26.759999999999998</v>
      </c>
      <c r="AE98" s="117"/>
      <c r="AF98" s="117"/>
      <c r="CD98" s="233">
        <v>2070</v>
      </c>
      <c r="CE98" s="149">
        <f t="shared" si="39"/>
        <v>24.3</v>
      </c>
      <c r="CF98" s="149">
        <f t="shared" si="40"/>
        <v>74.774000000000001</v>
      </c>
      <c r="CG98" s="233">
        <f t="shared" si="41"/>
        <v>709</v>
      </c>
      <c r="CH98" s="149">
        <f t="shared" si="42"/>
        <v>23.7</v>
      </c>
      <c r="CI98" s="149">
        <f t="shared" si="44"/>
        <v>75.231799999999993</v>
      </c>
      <c r="CJ98" s="233">
        <f t="shared" si="43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233"/>
      <c r="O99" s="233"/>
      <c r="P99" s="233"/>
      <c r="Q99" s="207"/>
      <c r="R99" s="207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33"/>
      <c r="CV99" s="233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233"/>
      <c r="O100" s="233"/>
      <c r="P100" s="233"/>
      <c r="Q100" s="207"/>
      <c r="R100" s="207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33"/>
      <c r="CV100" s="233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233"/>
      <c r="O101" s="233"/>
      <c r="P101" s="233"/>
      <c r="Q101" s="207"/>
      <c r="R101" s="207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33"/>
      <c r="CV101" s="233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233"/>
      <c r="O102" s="233"/>
      <c r="P102" s="233"/>
      <c r="Q102" s="207"/>
      <c r="R102" s="207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33"/>
      <c r="CV102" s="233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233"/>
      <c r="O103" s="233"/>
      <c r="P103" s="233"/>
      <c r="Q103" s="207"/>
      <c r="R103" s="207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Q103" s="233"/>
      <c r="CR103" s="233"/>
      <c r="CS103" s="233"/>
      <c r="CT103" s="233"/>
      <c r="CU103" s="233"/>
      <c r="CV103" s="233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233"/>
      <c r="O104" s="233"/>
      <c r="P104" s="233"/>
      <c r="Q104" s="207"/>
      <c r="R104" s="207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Q104" s="233"/>
      <c r="CR104" s="233"/>
      <c r="CS104" s="233"/>
      <c r="CT104" s="233"/>
      <c r="CU104" s="233"/>
      <c r="CV104" s="233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233"/>
      <c r="O105" s="233"/>
      <c r="P105" s="233"/>
      <c r="Q105" s="207"/>
      <c r="R105" s="207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Q105" s="233"/>
      <c r="CR105" s="233"/>
      <c r="CS105" s="233"/>
      <c r="CT105" s="233"/>
      <c r="CU105" s="233"/>
      <c r="CV105" s="233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233"/>
      <c r="O106" s="233"/>
      <c r="P106" s="233"/>
      <c r="Q106" s="207"/>
      <c r="R106" s="207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Q106" s="233"/>
      <c r="CR106" s="233"/>
      <c r="CS106" s="233"/>
      <c r="CT106" s="233"/>
      <c r="CU106" s="233"/>
      <c r="CV106" s="233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233"/>
      <c r="O107" s="233"/>
      <c r="P107" s="233"/>
      <c r="Q107" s="207"/>
      <c r="R107" s="207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Q107" s="233"/>
      <c r="CR107" s="233"/>
      <c r="CS107" s="233"/>
      <c r="CT107" s="233"/>
      <c r="CU107" s="233"/>
      <c r="CV107" s="233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233"/>
      <c r="O108" s="233"/>
      <c r="P108" s="233"/>
      <c r="Q108" s="207"/>
      <c r="R108" s="207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Q108" s="233"/>
      <c r="CR108" s="233"/>
      <c r="CS108" s="233"/>
      <c r="CT108" s="233"/>
      <c r="CU108" s="233"/>
      <c r="CV108" s="233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233"/>
      <c r="O109" s="233"/>
      <c r="P109" s="233"/>
      <c r="Q109" s="207"/>
      <c r="R109" s="207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233"/>
      <c r="CT109" s="233"/>
      <c r="CU109" s="233"/>
      <c r="CV109" s="233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233"/>
      <c r="O110" s="233"/>
      <c r="P110" s="233"/>
      <c r="Q110" s="207"/>
      <c r="R110" s="207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233"/>
      <c r="CT110" s="233"/>
      <c r="CU110" s="233"/>
      <c r="CV110" s="233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233"/>
      <c r="O111" s="233"/>
      <c r="P111" s="233"/>
      <c r="Q111" s="207"/>
      <c r="R111" s="207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233"/>
      <c r="CT111" s="233"/>
      <c r="CU111" s="233"/>
      <c r="CV111" s="233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233"/>
      <c r="O112" s="233"/>
      <c r="P112" s="233"/>
      <c r="Q112" s="207"/>
      <c r="R112" s="207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233"/>
      <c r="CT112" s="233"/>
      <c r="CU112" s="233"/>
      <c r="CV112" s="233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233"/>
      <c r="O113" s="233"/>
      <c r="P113" s="233"/>
      <c r="Q113" s="207"/>
      <c r="R113" s="207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233"/>
      <c r="CT113" s="233"/>
      <c r="CU113" s="233"/>
      <c r="CV113" s="233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233"/>
      <c r="O114" s="233"/>
      <c r="P114" s="233"/>
      <c r="Q114" s="207"/>
      <c r="R114" s="207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233"/>
      <c r="CT114" s="233"/>
      <c r="CU114" s="233"/>
      <c r="CV114" s="233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233"/>
      <c r="O115" s="233"/>
      <c r="P115" s="233"/>
      <c r="Q115" s="207"/>
      <c r="R115" s="207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233"/>
      <c r="CT115" s="233"/>
      <c r="CU115" s="233"/>
      <c r="CV115" s="233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233"/>
      <c r="O116" s="233"/>
      <c r="P116" s="233"/>
      <c r="Q116" s="207"/>
      <c r="R116" s="207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233"/>
      <c r="CT116" s="233"/>
      <c r="CU116" s="233"/>
      <c r="CV116" s="233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233"/>
      <c r="O117" s="233"/>
      <c r="P117" s="233"/>
      <c r="Q117" s="207"/>
      <c r="R117" s="207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233"/>
      <c r="CT117" s="233"/>
      <c r="CU117" s="233"/>
      <c r="CV117" s="233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233"/>
      <c r="O118" s="233"/>
      <c r="P118" s="233"/>
      <c r="Q118" s="207"/>
      <c r="R118" s="207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233"/>
      <c r="CT118" s="233"/>
      <c r="CU118" s="233"/>
      <c r="CV118" s="233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233"/>
      <c r="O119" s="233"/>
      <c r="P119" s="233"/>
      <c r="Q119" s="207"/>
      <c r="R119" s="207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233"/>
      <c r="CT119" s="233"/>
      <c r="CU119" s="233"/>
      <c r="CV119" s="233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233"/>
      <c r="O120" s="233"/>
      <c r="P120" s="233"/>
      <c r="Q120" s="207"/>
      <c r="R120" s="207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233"/>
      <c r="CT120" s="233"/>
      <c r="CU120" s="233"/>
      <c r="CV120" s="233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233"/>
      <c r="O121" s="233"/>
      <c r="P121" s="233"/>
      <c r="Q121" s="207"/>
      <c r="R121" s="207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233"/>
      <c r="CT121" s="233"/>
      <c r="CU121" s="233"/>
      <c r="CV121" s="233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233"/>
      <c r="O122" s="233"/>
      <c r="P122" s="233"/>
      <c r="Q122" s="207"/>
      <c r="R122" s="207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233"/>
      <c r="CT122" s="233"/>
      <c r="CU122" s="233"/>
      <c r="CV122" s="233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233"/>
      <c r="O123" s="233"/>
      <c r="P123" s="233"/>
      <c r="Q123" s="207"/>
      <c r="R123" s="207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233"/>
      <c r="CT123" s="233"/>
      <c r="CU123" s="233"/>
      <c r="CV123" s="233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233"/>
      <c r="O124" s="233"/>
      <c r="P124" s="233"/>
      <c r="Q124" s="207"/>
      <c r="R124" s="207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233"/>
      <c r="CT124" s="233"/>
      <c r="CU124" s="233"/>
      <c r="CV124" s="233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233"/>
      <c r="O125" s="233"/>
      <c r="P125" s="233"/>
      <c r="Q125" s="207"/>
      <c r="R125" s="207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233"/>
      <c r="CT125" s="233"/>
      <c r="CU125" s="233"/>
      <c r="CV125" s="233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233"/>
      <c r="O126" s="233"/>
      <c r="P126" s="233"/>
      <c r="Q126" s="207"/>
      <c r="R126" s="207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233"/>
      <c r="CT126" s="233"/>
      <c r="CU126" s="233"/>
      <c r="CV126" s="233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233"/>
      <c r="O127" s="233"/>
      <c r="P127" s="233"/>
      <c r="Q127" s="207"/>
      <c r="R127" s="207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233"/>
      <c r="CT127" s="233"/>
      <c r="CU127" s="233"/>
      <c r="CV127" s="233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233"/>
      <c r="O128" s="233"/>
      <c r="P128" s="233"/>
      <c r="Q128" s="207"/>
      <c r="R128" s="207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233"/>
      <c r="CT128" s="233"/>
      <c r="CU128" s="233"/>
      <c r="CV128" s="233"/>
    </row>
  </sheetData>
  <mergeCells count="39">
    <mergeCell ref="N3:O3"/>
    <mergeCell ref="B3:C3"/>
    <mergeCell ref="D3:E3"/>
    <mergeCell ref="F3:G3"/>
    <mergeCell ref="H3:I3"/>
    <mergeCell ref="J3:K3"/>
    <mergeCell ref="L3:M3"/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14:A17"/>
    <mergeCell ref="B14:C14"/>
    <mergeCell ref="D14:E14"/>
    <mergeCell ref="F14:G14"/>
    <mergeCell ref="H14:I14"/>
    <mergeCell ref="J14:K14"/>
    <mergeCell ref="L14:M14"/>
    <mergeCell ref="N14:O14"/>
  </mergeCells>
  <pageMargins left="0.7" right="0.7" top="0.75" bottom="0.75" header="0.3" footer="0.3"/>
  <pageSetup paperSize="8" scale="2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/>
  </sheetViews>
  <sheetFormatPr defaultRowHeight="15" outlineLevelCol="1" x14ac:dyDescent="0.25"/>
  <cols>
    <col min="1" max="1" width="9.140625" style="233"/>
    <col min="2" max="15" width="14.28515625" style="233" customWidth="1"/>
    <col min="16" max="16" width="10.7109375" style="233" customWidth="1"/>
    <col min="17" max="18" width="9.140625" style="233" customWidth="1"/>
    <col min="19" max="73" width="9.140625" style="233"/>
    <col min="74" max="74" width="9.140625" style="233" collapsed="1"/>
    <col min="75" max="81" width="9.140625" style="233"/>
    <col min="82" max="88" width="0" style="233" hidden="1" customWidth="1" outlineLevel="1"/>
    <col min="89" max="89" width="9.140625" style="233" collapsed="1"/>
    <col min="90" max="16384" width="9.140625" style="233"/>
  </cols>
  <sheetData>
    <row r="1" spans="1:34" x14ac:dyDescent="0.25">
      <c r="A1" s="271" t="s">
        <v>330</v>
      </c>
      <c r="B1" s="271" t="s">
        <v>287</v>
      </c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</row>
    <row r="2" spans="1:34" x14ac:dyDescent="0.25">
      <c r="A2" s="263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AH2" s="233" t="str">
        <f>Baseline!B1</f>
        <v>Gladstone</v>
      </c>
    </row>
    <row r="3" spans="1:34" ht="18" x14ac:dyDescent="0.35">
      <c r="A3" s="271"/>
      <c r="B3" s="242" t="s">
        <v>342</v>
      </c>
      <c r="C3" s="242"/>
      <c r="D3" s="242" t="s">
        <v>343</v>
      </c>
      <c r="E3" s="242"/>
      <c r="F3" s="242" t="s">
        <v>345</v>
      </c>
      <c r="G3" s="242"/>
      <c r="H3" s="242" t="s">
        <v>344</v>
      </c>
      <c r="I3" s="242"/>
      <c r="J3" s="242" t="s">
        <v>346</v>
      </c>
      <c r="K3" s="242"/>
      <c r="L3" s="242" t="s">
        <v>348</v>
      </c>
      <c r="M3" s="242"/>
      <c r="N3" s="242" t="s">
        <v>347</v>
      </c>
      <c r="O3" s="242"/>
      <c r="Q3" s="128" t="s">
        <v>209</v>
      </c>
      <c r="R3" s="128"/>
      <c r="AH3" s="233" t="str">
        <f>"Cooler &amp; Wetter "&amp;(B1)</f>
        <v>Cooler &amp; Wetter MIROC-Medres</v>
      </c>
    </row>
    <row r="4" spans="1:34" x14ac:dyDescent="0.25">
      <c r="A4" s="271"/>
      <c r="B4" s="276" t="s">
        <v>82</v>
      </c>
      <c r="C4" s="276" t="s">
        <v>75</v>
      </c>
      <c r="D4" s="276" t="s">
        <v>82</v>
      </c>
      <c r="E4" s="276" t="s">
        <v>75</v>
      </c>
      <c r="F4" s="276" t="s">
        <v>82</v>
      </c>
      <c r="G4" s="276" t="s">
        <v>75</v>
      </c>
      <c r="H4" s="276" t="s">
        <v>82</v>
      </c>
      <c r="I4" s="276" t="s">
        <v>75</v>
      </c>
      <c r="J4" s="276" t="s">
        <v>82</v>
      </c>
      <c r="K4" s="276" t="s">
        <v>75</v>
      </c>
      <c r="L4" s="276" t="s">
        <v>82</v>
      </c>
      <c r="M4" s="276" t="s">
        <v>75</v>
      </c>
      <c r="N4" s="276" t="s">
        <v>82</v>
      </c>
      <c r="O4" s="276" t="s">
        <v>75</v>
      </c>
      <c r="Q4" s="236" t="s">
        <v>82</v>
      </c>
      <c r="R4" s="236" t="s">
        <v>75</v>
      </c>
    </row>
    <row r="5" spans="1:34" x14ac:dyDescent="0.25">
      <c r="A5" s="271">
        <v>1990</v>
      </c>
      <c r="B5" s="272">
        <v>0</v>
      </c>
      <c r="C5" s="272">
        <v>0</v>
      </c>
      <c r="D5" s="272">
        <v>0</v>
      </c>
      <c r="E5" s="272">
        <v>0</v>
      </c>
      <c r="F5" s="272">
        <v>0</v>
      </c>
      <c r="G5" s="272">
        <v>0</v>
      </c>
      <c r="H5" s="272">
        <v>0</v>
      </c>
      <c r="I5" s="272">
        <v>0</v>
      </c>
      <c r="J5" s="272">
        <v>0</v>
      </c>
      <c r="K5" s="272">
        <v>0</v>
      </c>
      <c r="L5" s="272">
        <v>0</v>
      </c>
      <c r="M5" s="272">
        <v>0</v>
      </c>
      <c r="N5" s="272">
        <v>0</v>
      </c>
      <c r="O5" s="272">
        <v>0</v>
      </c>
      <c r="Q5" s="172">
        <v>352.5</v>
      </c>
      <c r="R5" s="172">
        <v>352.5</v>
      </c>
    </row>
    <row r="6" spans="1:34" s="112" customFormat="1" x14ac:dyDescent="0.25">
      <c r="A6" s="279">
        <v>2010</v>
      </c>
      <c r="B6" s="277">
        <v>0.26666666666666666</v>
      </c>
      <c r="C6" s="277">
        <v>0.26666666666666666</v>
      </c>
      <c r="D6" s="277">
        <v>0.73333333333333339</v>
      </c>
      <c r="E6" s="277">
        <v>0.73333333333333339</v>
      </c>
      <c r="F6" s="277">
        <v>0.13333333333333333</v>
      </c>
      <c r="G6" s="277">
        <v>0.13333333333333333</v>
      </c>
      <c r="H6" s="277">
        <v>0.31</v>
      </c>
      <c r="I6" s="277">
        <v>0.32</v>
      </c>
      <c r="J6" s="277">
        <v>-0.03</v>
      </c>
      <c r="K6" s="277">
        <v>-0.03</v>
      </c>
      <c r="L6" s="277">
        <v>0.34</v>
      </c>
      <c r="M6" s="277">
        <v>0.35000000000000003</v>
      </c>
      <c r="N6" s="277">
        <v>-2.6666666666666668E-2</v>
      </c>
      <c r="O6" s="277">
        <v>-2.6666666666666668E-2</v>
      </c>
      <c r="P6" s="233"/>
      <c r="Q6" s="127">
        <v>387.5</v>
      </c>
      <c r="R6" s="127">
        <v>389.5</v>
      </c>
    </row>
    <row r="7" spans="1:34" x14ac:dyDescent="0.25">
      <c r="A7" s="271">
        <v>2030</v>
      </c>
      <c r="B7" s="274">
        <v>0.8</v>
      </c>
      <c r="C7" s="274">
        <v>0.8</v>
      </c>
      <c r="D7" s="273">
        <v>2.2000000000000002</v>
      </c>
      <c r="E7" s="273">
        <v>2.2000000000000002</v>
      </c>
      <c r="F7" s="274">
        <v>0.4</v>
      </c>
      <c r="G7" s="274">
        <v>0.4</v>
      </c>
      <c r="H7" s="274">
        <v>0.93</v>
      </c>
      <c r="I7" s="274">
        <v>0.96</v>
      </c>
      <c r="J7" s="274">
        <v>-0.09</v>
      </c>
      <c r="K7" s="274">
        <v>-0.09</v>
      </c>
      <c r="L7" s="278">
        <v>1.02</v>
      </c>
      <c r="M7" s="278">
        <v>1.05</v>
      </c>
      <c r="N7" s="278">
        <v>-0.08</v>
      </c>
      <c r="O7" s="278">
        <v>-0.08</v>
      </c>
      <c r="Q7" s="172">
        <v>452</v>
      </c>
      <c r="R7" s="172">
        <v>450.5</v>
      </c>
    </row>
    <row r="8" spans="1:34" x14ac:dyDescent="0.25">
      <c r="A8" s="271">
        <v>2050</v>
      </c>
      <c r="B8" s="274">
        <v>1.9</v>
      </c>
      <c r="C8" s="274">
        <v>1.5</v>
      </c>
      <c r="D8" s="273">
        <v>5.2</v>
      </c>
      <c r="E8" s="273">
        <v>4.2</v>
      </c>
      <c r="F8" s="274">
        <v>1</v>
      </c>
      <c r="G8" s="273">
        <v>0.8</v>
      </c>
      <c r="H8" s="273">
        <v>1.93</v>
      </c>
      <c r="I8" s="273">
        <v>1.63</v>
      </c>
      <c r="J8" s="273">
        <v>-0.18</v>
      </c>
      <c r="K8" s="273">
        <v>-0.15</v>
      </c>
      <c r="L8" s="278">
        <v>2.11</v>
      </c>
      <c r="M8" s="278">
        <v>1.79</v>
      </c>
      <c r="N8" s="278">
        <v>-0.17</v>
      </c>
      <c r="O8" s="278">
        <v>-0.14000000000000001</v>
      </c>
      <c r="Q8" s="172">
        <v>561</v>
      </c>
      <c r="R8" s="172">
        <v>527</v>
      </c>
    </row>
    <row r="9" spans="1:34" x14ac:dyDescent="0.25">
      <c r="A9" s="271">
        <v>2070</v>
      </c>
      <c r="B9" s="274">
        <v>2.6</v>
      </c>
      <c r="C9" s="274">
        <v>1.9</v>
      </c>
      <c r="D9" s="273">
        <v>7.2</v>
      </c>
      <c r="E9" s="273">
        <v>5.3</v>
      </c>
      <c r="F9" s="274">
        <v>1.4</v>
      </c>
      <c r="G9" s="274">
        <v>1.1000000000000001</v>
      </c>
      <c r="H9" s="274">
        <v>3.1</v>
      </c>
      <c r="I9" s="274">
        <v>2.2799999999999998</v>
      </c>
      <c r="J9" s="274">
        <v>-0.28999999999999998</v>
      </c>
      <c r="K9" s="274">
        <v>-0.22</v>
      </c>
      <c r="L9" s="278">
        <v>3.4</v>
      </c>
      <c r="M9" s="278">
        <v>2.5</v>
      </c>
      <c r="N9" s="278">
        <v>-0.27</v>
      </c>
      <c r="O9" s="278">
        <v>-0.2</v>
      </c>
      <c r="Q9" s="172">
        <v>709</v>
      </c>
      <c r="R9" s="172">
        <v>606</v>
      </c>
    </row>
    <row r="10" spans="1:34" x14ac:dyDescent="0.25"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Q10" s="172">
        <v>878.5</v>
      </c>
      <c r="R10" s="172">
        <v>679.5</v>
      </c>
    </row>
    <row r="11" spans="1:34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Q11" s="172">
        <v>964</v>
      </c>
      <c r="R11" s="172">
        <v>710</v>
      </c>
    </row>
    <row r="12" spans="1:34" x14ac:dyDescent="0.25">
      <c r="B12" s="160"/>
      <c r="Q12" s="233" t="s">
        <v>197</v>
      </c>
    </row>
    <row r="13" spans="1:34" x14ac:dyDescent="0.25">
      <c r="AE13" s="238"/>
      <c r="AF13" s="238"/>
    </row>
    <row r="14" spans="1:34" x14ac:dyDescent="0.25">
      <c r="A14" s="239" t="s">
        <v>72</v>
      </c>
      <c r="B14" s="239" t="s">
        <v>195</v>
      </c>
      <c r="C14" s="239"/>
      <c r="D14" s="240" t="s">
        <v>353</v>
      </c>
      <c r="E14" s="241"/>
      <c r="F14" s="239" t="s">
        <v>196</v>
      </c>
      <c r="G14" s="239"/>
      <c r="H14" s="240" t="s">
        <v>352</v>
      </c>
      <c r="I14" s="241"/>
      <c r="J14" s="240" t="s">
        <v>349</v>
      </c>
      <c r="K14" s="241"/>
      <c r="L14" s="239" t="s">
        <v>350</v>
      </c>
      <c r="M14" s="239"/>
      <c r="N14" s="239" t="s">
        <v>351</v>
      </c>
      <c r="O14" s="239"/>
      <c r="Q14" s="243" t="s">
        <v>198</v>
      </c>
      <c r="R14" s="243"/>
      <c r="S14" s="243"/>
      <c r="T14" s="243"/>
      <c r="U14" s="243"/>
      <c r="V14" s="243"/>
      <c r="W14" s="243"/>
      <c r="X14" s="243"/>
      <c r="Y14" s="237"/>
      <c r="Z14" s="237"/>
      <c r="AA14" s="237"/>
      <c r="AB14" s="237"/>
      <c r="AC14" s="237"/>
      <c r="AD14" s="237"/>
      <c r="AE14" s="237"/>
      <c r="AF14" s="237"/>
    </row>
    <row r="15" spans="1:34" ht="18" x14ac:dyDescent="0.35">
      <c r="A15" s="239"/>
      <c r="B15" s="239" t="s">
        <v>201</v>
      </c>
      <c r="C15" s="239"/>
      <c r="D15" s="239" t="s">
        <v>202</v>
      </c>
      <c r="E15" s="239"/>
      <c r="F15" s="239" t="s">
        <v>202</v>
      </c>
      <c r="G15" s="239"/>
      <c r="H15" s="239" t="s">
        <v>201</v>
      </c>
      <c r="I15" s="239"/>
      <c r="J15" s="239" t="s">
        <v>206</v>
      </c>
      <c r="K15" s="239"/>
      <c r="L15" s="239" t="s">
        <v>201</v>
      </c>
      <c r="M15" s="239"/>
      <c r="N15" s="239" t="s">
        <v>206</v>
      </c>
      <c r="O15" s="239"/>
      <c r="Q15" s="239" t="s">
        <v>199</v>
      </c>
      <c r="R15" s="239"/>
      <c r="S15" s="239" t="s">
        <v>156</v>
      </c>
      <c r="T15" s="239"/>
      <c r="U15" s="240" t="s">
        <v>354</v>
      </c>
      <c r="V15" s="241"/>
      <c r="W15" s="239" t="s">
        <v>155</v>
      </c>
      <c r="X15" s="239"/>
      <c r="Y15" s="239" t="s">
        <v>356</v>
      </c>
      <c r="Z15" s="239"/>
      <c r="AA15" s="239" t="s">
        <v>357</v>
      </c>
      <c r="AB15" s="239"/>
      <c r="AC15" s="239" t="s">
        <v>200</v>
      </c>
      <c r="AD15" s="239"/>
      <c r="AE15" s="239" t="s">
        <v>355</v>
      </c>
      <c r="AF15" s="239"/>
    </row>
    <row r="16" spans="1:34" x14ac:dyDescent="0.25">
      <c r="A16" s="239"/>
      <c r="B16" s="234" t="s">
        <v>82</v>
      </c>
      <c r="C16" s="234" t="s">
        <v>75</v>
      </c>
      <c r="D16" s="234" t="s">
        <v>82</v>
      </c>
      <c r="E16" s="234" t="s">
        <v>75</v>
      </c>
      <c r="F16" s="234" t="s">
        <v>82</v>
      </c>
      <c r="G16" s="234" t="s">
        <v>75</v>
      </c>
      <c r="H16" s="234" t="s">
        <v>82</v>
      </c>
      <c r="I16" s="234" t="s">
        <v>75</v>
      </c>
      <c r="J16" s="234" t="s">
        <v>82</v>
      </c>
      <c r="K16" s="234" t="s">
        <v>75</v>
      </c>
      <c r="L16" s="234" t="s">
        <v>82</v>
      </c>
      <c r="M16" s="234" t="s">
        <v>75</v>
      </c>
      <c r="N16" s="234" t="s">
        <v>82</v>
      </c>
      <c r="O16" s="234" t="s">
        <v>75</v>
      </c>
      <c r="Q16" s="239" t="s">
        <v>203</v>
      </c>
      <c r="R16" s="239"/>
      <c r="S16" s="239" t="s">
        <v>201</v>
      </c>
      <c r="T16" s="239"/>
      <c r="U16" s="240" t="s">
        <v>147</v>
      </c>
      <c r="V16" s="241"/>
      <c r="W16" s="239" t="s">
        <v>202</v>
      </c>
      <c r="X16" s="239"/>
      <c r="Y16" s="239" t="s">
        <v>201</v>
      </c>
      <c r="Z16" s="239"/>
      <c r="AA16" s="239" t="s">
        <v>206</v>
      </c>
      <c r="AB16" s="239"/>
      <c r="AC16" s="239" t="s">
        <v>201</v>
      </c>
      <c r="AD16" s="239"/>
      <c r="AE16" s="239" t="s">
        <v>206</v>
      </c>
      <c r="AF16" s="239"/>
    </row>
    <row r="17" spans="1:88" ht="27" customHeight="1" x14ac:dyDescent="0.25">
      <c r="A17" s="239"/>
      <c r="B17" s="235" t="str">
        <f>$B$1</f>
        <v>MIROC-Medres</v>
      </c>
      <c r="C17" s="257" t="str">
        <f t="shared" ref="C17:G17" si="0">$B$1</f>
        <v>MIROC-Medres</v>
      </c>
      <c r="D17" s="257" t="str">
        <f t="shared" si="0"/>
        <v>MIROC-Medres</v>
      </c>
      <c r="E17" s="257" t="str">
        <f t="shared" si="0"/>
        <v>MIROC-Medres</v>
      </c>
      <c r="F17" s="257" t="str">
        <f t="shared" si="0"/>
        <v>MIROC-Medres</v>
      </c>
      <c r="G17" s="257" t="str">
        <f t="shared" si="0"/>
        <v>MIROC-Medres</v>
      </c>
      <c r="H17" s="235" t="s">
        <v>331</v>
      </c>
      <c r="I17" s="235" t="s">
        <v>331</v>
      </c>
      <c r="J17" s="235" t="s">
        <v>331</v>
      </c>
      <c r="K17" s="235" t="s">
        <v>331</v>
      </c>
      <c r="L17" s="235" t="s">
        <v>331</v>
      </c>
      <c r="M17" s="235" t="s">
        <v>331</v>
      </c>
      <c r="N17" s="235" t="s">
        <v>331</v>
      </c>
      <c r="O17" s="235" t="s">
        <v>331</v>
      </c>
      <c r="Q17" s="235" t="s">
        <v>82</v>
      </c>
      <c r="R17" s="235" t="s">
        <v>75</v>
      </c>
      <c r="S17" s="235" t="s">
        <v>82</v>
      </c>
      <c r="T17" s="235" t="s">
        <v>75</v>
      </c>
      <c r="U17" s="235" t="s">
        <v>82</v>
      </c>
      <c r="V17" s="235" t="s">
        <v>75</v>
      </c>
      <c r="W17" s="235" t="s">
        <v>82</v>
      </c>
      <c r="X17" s="235" t="s">
        <v>75</v>
      </c>
      <c r="Y17" s="235" t="s">
        <v>82</v>
      </c>
      <c r="Z17" s="235" t="s">
        <v>75</v>
      </c>
      <c r="AA17" s="235" t="s">
        <v>82</v>
      </c>
      <c r="AB17" s="235" t="s">
        <v>75</v>
      </c>
      <c r="AC17" s="235" t="s">
        <v>82</v>
      </c>
      <c r="AD17" s="235" t="s">
        <v>75</v>
      </c>
      <c r="AE17" s="235" t="s">
        <v>82</v>
      </c>
      <c r="AF17" s="235" t="s">
        <v>75</v>
      </c>
    </row>
    <row r="18" spans="1:88" x14ac:dyDescent="0.25">
      <c r="A18" s="142">
        <v>1990</v>
      </c>
      <c r="B18" s="155">
        <f>B5</f>
        <v>0</v>
      </c>
      <c r="C18" s="155">
        <f>C5</f>
        <v>0</v>
      </c>
      <c r="D18" s="155">
        <f>D5</f>
        <v>0</v>
      </c>
      <c r="E18" s="155">
        <f>E5</f>
        <v>0</v>
      </c>
      <c r="F18" s="155">
        <f t="shared" ref="F18:O18" si="1">F5</f>
        <v>0</v>
      </c>
      <c r="G18" s="155">
        <f t="shared" si="1"/>
        <v>0</v>
      </c>
      <c r="H18" s="155">
        <f t="shared" si="1"/>
        <v>0</v>
      </c>
      <c r="I18" s="155">
        <f t="shared" si="1"/>
        <v>0</v>
      </c>
      <c r="J18" s="155">
        <f t="shared" si="1"/>
        <v>0</v>
      </c>
      <c r="K18" s="155">
        <f t="shared" si="1"/>
        <v>0</v>
      </c>
      <c r="L18" s="155">
        <f t="shared" si="1"/>
        <v>0</v>
      </c>
      <c r="M18" s="155">
        <f t="shared" si="1"/>
        <v>0</v>
      </c>
      <c r="N18" s="155">
        <f t="shared" si="1"/>
        <v>0</v>
      </c>
      <c r="O18" s="155">
        <f t="shared" si="1"/>
        <v>0</v>
      </c>
      <c r="P18" s="139"/>
      <c r="Q18" s="117">
        <v>352.5</v>
      </c>
      <c r="R18" s="117">
        <v>352.5</v>
      </c>
      <c r="S18" s="275">
        <f>Baseline!$B$5</f>
        <v>22.2</v>
      </c>
      <c r="T18" s="275">
        <f>Baseline!$B$5</f>
        <v>22.2</v>
      </c>
      <c r="U18" s="280">
        <f>Baseline!$B$6</f>
        <v>850</v>
      </c>
      <c r="V18" s="280">
        <f>Baseline!$B$6</f>
        <v>850</v>
      </c>
      <c r="W18" s="275">
        <f>Baseline!$B$7</f>
        <v>76.3</v>
      </c>
      <c r="X18" s="275">
        <f>Baseline!$B$7</f>
        <v>76.3</v>
      </c>
      <c r="Y18" s="275">
        <f>Baseline!$B$9</f>
        <v>23.2</v>
      </c>
      <c r="Z18" s="275">
        <f>Baseline!$B$9</f>
        <v>23.2</v>
      </c>
      <c r="AA18" s="275">
        <f>Baseline!$B$8</f>
        <v>35.299999999999997</v>
      </c>
      <c r="AB18" s="275">
        <f>Baseline!$B$8</f>
        <v>35.299999999999997</v>
      </c>
      <c r="AC18" s="117">
        <f>Baseline!$C$9</f>
        <v>25.4</v>
      </c>
      <c r="AD18" s="117">
        <f>Baseline!$C$9</f>
        <v>25.4</v>
      </c>
      <c r="AE18" s="117">
        <f>Baseline!$C$8</f>
        <v>35.340000000000003</v>
      </c>
      <c r="AF18" s="117">
        <f>Baseline!$C$8</f>
        <v>35.340000000000003</v>
      </c>
    </row>
    <row r="19" spans="1:88" x14ac:dyDescent="0.25">
      <c r="A19" s="142">
        <v>1991</v>
      </c>
      <c r="B19" s="155">
        <f t="shared" ref="B19:O34" si="2">(B$6-B$5)/COUNT($A$18:$A$37)+B18</f>
        <v>1.3333333333333332E-2</v>
      </c>
      <c r="C19" s="155">
        <f t="shared" si="2"/>
        <v>1.3333333333333332E-2</v>
      </c>
      <c r="D19" s="155">
        <f t="shared" si="2"/>
        <v>3.6666666666666667E-2</v>
      </c>
      <c r="E19" s="155">
        <f t="shared" si="2"/>
        <v>3.6666666666666667E-2</v>
      </c>
      <c r="F19" s="155">
        <f t="shared" si="2"/>
        <v>6.6666666666666662E-3</v>
      </c>
      <c r="G19" s="155">
        <f t="shared" si="2"/>
        <v>6.6666666666666662E-3</v>
      </c>
      <c r="H19" s="155">
        <f t="shared" si="2"/>
        <v>1.55E-2</v>
      </c>
      <c r="I19" s="155">
        <f t="shared" si="2"/>
        <v>1.6E-2</v>
      </c>
      <c r="J19" s="155">
        <f t="shared" si="2"/>
        <v>-1.5E-3</v>
      </c>
      <c r="K19" s="155">
        <f t="shared" si="2"/>
        <v>-1.5E-3</v>
      </c>
      <c r="L19" s="155">
        <f t="shared" si="2"/>
        <v>1.7000000000000001E-2</v>
      </c>
      <c r="M19" s="155">
        <f t="shared" si="2"/>
        <v>1.7500000000000002E-2</v>
      </c>
      <c r="N19" s="155">
        <f t="shared" si="2"/>
        <v>-1.3333333333333335E-3</v>
      </c>
      <c r="O19" s="155">
        <f t="shared" si="2"/>
        <v>-1.3333333333333335E-3</v>
      </c>
      <c r="P19" s="139"/>
      <c r="Q19" s="117">
        <v>354.05</v>
      </c>
      <c r="R19" s="117">
        <v>354.05</v>
      </c>
      <c r="S19" s="117">
        <f>S$18+$B19</f>
        <v>22.213333333333331</v>
      </c>
      <c r="T19" s="117">
        <f>T$18+$C19</f>
        <v>22.213333333333331</v>
      </c>
      <c r="U19" s="117">
        <f>U$18+U$18*$D19/100</f>
        <v>850.31166666666661</v>
      </c>
      <c r="V19" s="117">
        <f>V$18+V$18*E19/100</f>
        <v>850.31166666666661</v>
      </c>
      <c r="W19" s="117">
        <f>W$18+W$18*$F19/100</f>
        <v>76.305086666666668</v>
      </c>
      <c r="X19" s="117">
        <f>X$18+X$18*$G19/100</f>
        <v>76.305086666666668</v>
      </c>
      <c r="Y19" s="117">
        <f>Y$18+$H19</f>
        <v>23.215499999999999</v>
      </c>
      <c r="Z19" s="117">
        <f>Z$18+$I19</f>
        <v>23.215999999999998</v>
      </c>
      <c r="AA19" s="117">
        <f>AA$18+$J19</f>
        <v>35.298499999999997</v>
      </c>
      <c r="AB19" s="117">
        <f>AB$18+$K19</f>
        <v>35.298499999999997</v>
      </c>
      <c r="AC19" s="117">
        <f>AC$18+$L19</f>
        <v>25.416999999999998</v>
      </c>
      <c r="AD19" s="117">
        <f>AD$18+$M19</f>
        <v>25.417499999999997</v>
      </c>
      <c r="AE19" s="117">
        <f>AE$18+$N19</f>
        <v>35.338666666666668</v>
      </c>
      <c r="AF19" s="117">
        <f>AF$18+$O19</f>
        <v>35.338666666666668</v>
      </c>
    </row>
    <row r="20" spans="1:88" x14ac:dyDescent="0.25">
      <c r="A20" s="142">
        <v>1992</v>
      </c>
      <c r="B20" s="155">
        <f t="shared" si="2"/>
        <v>2.6666666666666665E-2</v>
      </c>
      <c r="C20" s="155">
        <f t="shared" si="2"/>
        <v>2.6666666666666665E-2</v>
      </c>
      <c r="D20" s="155">
        <f t="shared" si="2"/>
        <v>7.3333333333333334E-2</v>
      </c>
      <c r="E20" s="155">
        <f t="shared" si="2"/>
        <v>7.3333333333333334E-2</v>
      </c>
      <c r="F20" s="155">
        <f t="shared" si="2"/>
        <v>1.3333333333333332E-2</v>
      </c>
      <c r="G20" s="155">
        <f t="shared" si="2"/>
        <v>1.3333333333333332E-2</v>
      </c>
      <c r="H20" s="155">
        <f t="shared" si="2"/>
        <v>3.1E-2</v>
      </c>
      <c r="I20" s="155">
        <f t="shared" si="2"/>
        <v>3.2000000000000001E-2</v>
      </c>
      <c r="J20" s="155">
        <f t="shared" si="2"/>
        <v>-3.0000000000000001E-3</v>
      </c>
      <c r="K20" s="155">
        <f t="shared" si="2"/>
        <v>-3.0000000000000001E-3</v>
      </c>
      <c r="L20" s="155">
        <f t="shared" si="2"/>
        <v>3.4000000000000002E-2</v>
      </c>
      <c r="M20" s="155">
        <f t="shared" si="2"/>
        <v>3.5000000000000003E-2</v>
      </c>
      <c r="N20" s="155">
        <f t="shared" si="2"/>
        <v>-2.666666666666667E-3</v>
      </c>
      <c r="O20" s="155">
        <f t="shared" si="2"/>
        <v>-2.666666666666667E-3</v>
      </c>
      <c r="P20" s="139"/>
      <c r="Q20" s="117">
        <v>355.6</v>
      </c>
      <c r="R20" s="117">
        <v>355.6</v>
      </c>
      <c r="S20" s="117">
        <f t="shared" ref="S20:S83" si="3">S$18+$B20</f>
        <v>22.226666666666667</v>
      </c>
      <c r="T20" s="117">
        <f t="shared" ref="T20:T83" si="4">T$18+$C20</f>
        <v>22.226666666666667</v>
      </c>
      <c r="U20" s="117">
        <f t="shared" ref="U20:U83" si="5">U$18+U$18*$D20/100</f>
        <v>850.62333333333333</v>
      </c>
      <c r="V20" s="117">
        <f t="shared" ref="V20:V83" si="6">V$18+V$18*E20/100</f>
        <v>850.62333333333333</v>
      </c>
      <c r="W20" s="117">
        <f t="shared" ref="W20:W83" si="7">W$18+W$18*$F20/100</f>
        <v>76.310173333333324</v>
      </c>
      <c r="X20" s="117">
        <f t="shared" ref="X20:X83" si="8">X$18+X$18*$G20/100</f>
        <v>76.310173333333324</v>
      </c>
      <c r="Y20" s="117">
        <f t="shared" ref="Y20:Y83" si="9">Y$18+$H20</f>
        <v>23.230999999999998</v>
      </c>
      <c r="Z20" s="117">
        <f t="shared" ref="Z20:Z83" si="10">Z$18+$I20</f>
        <v>23.231999999999999</v>
      </c>
      <c r="AA20" s="117">
        <f t="shared" ref="AA20:AA83" si="11">AA$18+$J20</f>
        <v>35.296999999999997</v>
      </c>
      <c r="AB20" s="117">
        <f t="shared" ref="AB20:AB83" si="12">AB$18+$K20</f>
        <v>35.296999999999997</v>
      </c>
      <c r="AC20" s="117">
        <f t="shared" ref="AC20:AC83" si="13">AC$18+$L20</f>
        <v>25.433999999999997</v>
      </c>
      <c r="AD20" s="117">
        <f t="shared" ref="AD20:AD83" si="14">AD$18+$M20</f>
        <v>25.434999999999999</v>
      </c>
      <c r="AE20" s="117">
        <f t="shared" ref="AE20:AE83" si="15">AE$18+$N20</f>
        <v>35.337333333333333</v>
      </c>
      <c r="AF20" s="117">
        <f t="shared" ref="AF20:AF83" si="16">AF$18+$O20</f>
        <v>35.337333333333333</v>
      </c>
    </row>
    <row r="21" spans="1:88" x14ac:dyDescent="0.25">
      <c r="A21" s="142">
        <v>1993</v>
      </c>
      <c r="B21" s="155">
        <f t="shared" si="2"/>
        <v>3.9999999999999994E-2</v>
      </c>
      <c r="C21" s="155">
        <f t="shared" si="2"/>
        <v>3.9999999999999994E-2</v>
      </c>
      <c r="D21" s="155">
        <f t="shared" si="2"/>
        <v>0.11</v>
      </c>
      <c r="E21" s="155">
        <f t="shared" si="2"/>
        <v>0.11</v>
      </c>
      <c r="F21" s="155">
        <f t="shared" si="2"/>
        <v>1.9999999999999997E-2</v>
      </c>
      <c r="G21" s="155">
        <f t="shared" si="2"/>
        <v>1.9999999999999997E-2</v>
      </c>
      <c r="H21" s="155">
        <f t="shared" si="2"/>
        <v>4.65E-2</v>
      </c>
      <c r="I21" s="155">
        <f t="shared" si="2"/>
        <v>4.8000000000000001E-2</v>
      </c>
      <c r="J21" s="155">
        <f t="shared" si="2"/>
        <v>-4.5000000000000005E-3</v>
      </c>
      <c r="K21" s="155">
        <f t="shared" si="2"/>
        <v>-4.5000000000000005E-3</v>
      </c>
      <c r="L21" s="155">
        <f t="shared" si="2"/>
        <v>5.1000000000000004E-2</v>
      </c>
      <c r="M21" s="155">
        <f t="shared" si="2"/>
        <v>5.2500000000000005E-2</v>
      </c>
      <c r="N21" s="155">
        <f t="shared" si="2"/>
        <v>-4.0000000000000001E-3</v>
      </c>
      <c r="O21" s="155">
        <f t="shared" si="2"/>
        <v>-4.0000000000000001E-3</v>
      </c>
      <c r="P21" s="139"/>
      <c r="Q21" s="117">
        <v>357.15000000000003</v>
      </c>
      <c r="R21" s="117">
        <v>357.15000000000003</v>
      </c>
      <c r="S21" s="117">
        <f t="shared" si="3"/>
        <v>22.24</v>
      </c>
      <c r="T21" s="117">
        <f t="shared" si="4"/>
        <v>22.24</v>
      </c>
      <c r="U21" s="117">
        <f t="shared" si="5"/>
        <v>850.93499999999995</v>
      </c>
      <c r="V21" s="117">
        <f t="shared" si="6"/>
        <v>850.93499999999995</v>
      </c>
      <c r="W21" s="117">
        <f t="shared" si="7"/>
        <v>76.315259999999995</v>
      </c>
      <c r="X21" s="117">
        <f t="shared" si="8"/>
        <v>76.315259999999995</v>
      </c>
      <c r="Y21" s="117">
        <f t="shared" si="9"/>
        <v>23.246500000000001</v>
      </c>
      <c r="Z21" s="117">
        <f t="shared" si="10"/>
        <v>23.247999999999998</v>
      </c>
      <c r="AA21" s="117">
        <f t="shared" si="11"/>
        <v>35.295499999999997</v>
      </c>
      <c r="AB21" s="117">
        <f t="shared" si="12"/>
        <v>35.295499999999997</v>
      </c>
      <c r="AC21" s="117">
        <f t="shared" si="13"/>
        <v>25.450999999999997</v>
      </c>
      <c r="AD21" s="117">
        <f t="shared" si="14"/>
        <v>25.452499999999997</v>
      </c>
      <c r="AE21" s="117">
        <f t="shared" si="15"/>
        <v>35.336000000000006</v>
      </c>
      <c r="AF21" s="117">
        <f t="shared" si="16"/>
        <v>35.336000000000006</v>
      </c>
    </row>
    <row r="22" spans="1:88" x14ac:dyDescent="0.25">
      <c r="A22" s="142">
        <v>1994</v>
      </c>
      <c r="B22" s="155">
        <f t="shared" si="2"/>
        <v>5.333333333333333E-2</v>
      </c>
      <c r="C22" s="155">
        <f t="shared" si="2"/>
        <v>5.333333333333333E-2</v>
      </c>
      <c r="D22" s="155">
        <f t="shared" si="2"/>
        <v>0.14666666666666667</v>
      </c>
      <c r="E22" s="155">
        <f t="shared" si="2"/>
        <v>0.14666666666666667</v>
      </c>
      <c r="F22" s="155">
        <f t="shared" si="2"/>
        <v>2.6666666666666665E-2</v>
      </c>
      <c r="G22" s="155">
        <f t="shared" si="2"/>
        <v>2.6666666666666665E-2</v>
      </c>
      <c r="H22" s="155">
        <f t="shared" si="2"/>
        <v>6.2E-2</v>
      </c>
      <c r="I22" s="155">
        <f t="shared" si="2"/>
        <v>6.4000000000000001E-2</v>
      </c>
      <c r="J22" s="155">
        <f t="shared" si="2"/>
        <v>-6.0000000000000001E-3</v>
      </c>
      <c r="K22" s="155">
        <f t="shared" si="2"/>
        <v>-6.0000000000000001E-3</v>
      </c>
      <c r="L22" s="155">
        <f t="shared" si="2"/>
        <v>6.8000000000000005E-2</v>
      </c>
      <c r="M22" s="155">
        <f t="shared" si="2"/>
        <v>7.0000000000000007E-2</v>
      </c>
      <c r="N22" s="155">
        <f t="shared" si="2"/>
        <v>-5.333333333333334E-3</v>
      </c>
      <c r="O22" s="155">
        <f t="shared" si="2"/>
        <v>-5.333333333333334E-3</v>
      </c>
      <c r="P22" s="139"/>
      <c r="Q22" s="117">
        <v>358.70000000000005</v>
      </c>
      <c r="R22" s="117">
        <v>358.70000000000005</v>
      </c>
      <c r="S22" s="117">
        <f t="shared" si="3"/>
        <v>22.253333333333334</v>
      </c>
      <c r="T22" s="117">
        <f t="shared" si="4"/>
        <v>22.253333333333334</v>
      </c>
      <c r="U22" s="117">
        <f t="shared" si="5"/>
        <v>851.24666666666667</v>
      </c>
      <c r="V22" s="117">
        <f t="shared" si="6"/>
        <v>851.24666666666667</v>
      </c>
      <c r="W22" s="117">
        <f t="shared" si="7"/>
        <v>76.320346666666666</v>
      </c>
      <c r="X22" s="117">
        <f t="shared" si="8"/>
        <v>76.320346666666666</v>
      </c>
      <c r="Y22" s="117">
        <f t="shared" si="9"/>
        <v>23.262</v>
      </c>
      <c r="Z22" s="117">
        <f t="shared" si="10"/>
        <v>23.263999999999999</v>
      </c>
      <c r="AA22" s="117">
        <f t="shared" si="11"/>
        <v>35.293999999999997</v>
      </c>
      <c r="AB22" s="117">
        <f t="shared" si="12"/>
        <v>35.293999999999997</v>
      </c>
      <c r="AC22" s="117">
        <f t="shared" si="13"/>
        <v>25.468</v>
      </c>
      <c r="AD22" s="117">
        <f t="shared" si="14"/>
        <v>25.47</v>
      </c>
      <c r="AE22" s="117">
        <f t="shared" si="15"/>
        <v>35.334666666666671</v>
      </c>
      <c r="AF22" s="117">
        <f t="shared" si="16"/>
        <v>35.334666666666671</v>
      </c>
    </row>
    <row r="23" spans="1:88" x14ac:dyDescent="0.25">
      <c r="A23" s="142">
        <v>1995</v>
      </c>
      <c r="B23" s="155">
        <f t="shared" si="2"/>
        <v>6.6666666666666666E-2</v>
      </c>
      <c r="C23" s="155">
        <f t="shared" si="2"/>
        <v>6.6666666666666666E-2</v>
      </c>
      <c r="D23" s="155">
        <f t="shared" si="2"/>
        <v>0.18333333333333335</v>
      </c>
      <c r="E23" s="155">
        <f t="shared" si="2"/>
        <v>0.18333333333333335</v>
      </c>
      <c r="F23" s="155">
        <f t="shared" si="2"/>
        <v>3.3333333333333333E-2</v>
      </c>
      <c r="G23" s="155">
        <f t="shared" si="2"/>
        <v>3.3333333333333333E-2</v>
      </c>
      <c r="H23" s="155">
        <f t="shared" si="2"/>
        <v>7.7499999999999999E-2</v>
      </c>
      <c r="I23" s="155">
        <f t="shared" si="2"/>
        <v>0.08</v>
      </c>
      <c r="J23" s="155">
        <f t="shared" si="2"/>
        <v>-7.4999999999999997E-3</v>
      </c>
      <c r="K23" s="155">
        <f t="shared" si="2"/>
        <v>-7.4999999999999997E-3</v>
      </c>
      <c r="L23" s="155">
        <f t="shared" si="2"/>
        <v>8.5000000000000006E-2</v>
      </c>
      <c r="M23" s="155">
        <f t="shared" si="2"/>
        <v>8.7500000000000008E-2</v>
      </c>
      <c r="N23" s="155">
        <f t="shared" si="2"/>
        <v>-6.666666666666668E-3</v>
      </c>
      <c r="O23" s="155">
        <f t="shared" si="2"/>
        <v>-6.666666666666668E-3</v>
      </c>
      <c r="P23" s="139"/>
      <c r="Q23" s="117">
        <v>360.25000000000006</v>
      </c>
      <c r="R23" s="117">
        <v>360.25000000000006</v>
      </c>
      <c r="S23" s="117">
        <f t="shared" si="3"/>
        <v>22.266666666666666</v>
      </c>
      <c r="T23" s="117">
        <f t="shared" si="4"/>
        <v>22.266666666666666</v>
      </c>
      <c r="U23" s="117">
        <f t="shared" si="5"/>
        <v>851.55833333333328</v>
      </c>
      <c r="V23" s="117">
        <f t="shared" si="6"/>
        <v>851.55833333333328</v>
      </c>
      <c r="W23" s="117">
        <f t="shared" si="7"/>
        <v>76.325433333333336</v>
      </c>
      <c r="X23" s="117">
        <f t="shared" si="8"/>
        <v>76.325433333333336</v>
      </c>
      <c r="Y23" s="117">
        <f t="shared" si="9"/>
        <v>23.2775</v>
      </c>
      <c r="Z23" s="117">
        <f t="shared" si="10"/>
        <v>23.279999999999998</v>
      </c>
      <c r="AA23" s="117">
        <f t="shared" si="11"/>
        <v>35.292499999999997</v>
      </c>
      <c r="AB23" s="117">
        <f t="shared" si="12"/>
        <v>35.292499999999997</v>
      </c>
      <c r="AC23" s="117">
        <f t="shared" si="13"/>
        <v>25.484999999999999</v>
      </c>
      <c r="AD23" s="117">
        <f t="shared" si="14"/>
        <v>25.487499999999997</v>
      </c>
      <c r="AE23" s="117">
        <f t="shared" si="15"/>
        <v>35.333333333333336</v>
      </c>
      <c r="AF23" s="117">
        <f t="shared" si="16"/>
        <v>35.333333333333336</v>
      </c>
    </row>
    <row r="24" spans="1:88" x14ac:dyDescent="0.25">
      <c r="A24" s="142">
        <v>1996</v>
      </c>
      <c r="B24" s="155">
        <f t="shared" si="2"/>
        <v>0.08</v>
      </c>
      <c r="C24" s="155">
        <f t="shared" si="2"/>
        <v>0.08</v>
      </c>
      <c r="D24" s="155">
        <f t="shared" si="2"/>
        <v>0.22000000000000003</v>
      </c>
      <c r="E24" s="155">
        <f t="shared" si="2"/>
        <v>0.22000000000000003</v>
      </c>
      <c r="F24" s="155">
        <f t="shared" si="2"/>
        <v>0.04</v>
      </c>
      <c r="G24" s="155">
        <f t="shared" si="2"/>
        <v>0.04</v>
      </c>
      <c r="H24" s="155">
        <f t="shared" si="2"/>
        <v>9.2999999999999999E-2</v>
      </c>
      <c r="I24" s="155">
        <f t="shared" si="2"/>
        <v>9.6000000000000002E-2</v>
      </c>
      <c r="J24" s="155">
        <f t="shared" si="2"/>
        <v>-8.9999999999999993E-3</v>
      </c>
      <c r="K24" s="155">
        <f t="shared" si="2"/>
        <v>-8.9999999999999993E-3</v>
      </c>
      <c r="L24" s="155">
        <f t="shared" si="2"/>
        <v>0.10200000000000001</v>
      </c>
      <c r="M24" s="155">
        <f t="shared" si="2"/>
        <v>0.10500000000000001</v>
      </c>
      <c r="N24" s="155">
        <f t="shared" si="2"/>
        <v>-8.0000000000000019E-3</v>
      </c>
      <c r="O24" s="155">
        <f t="shared" si="2"/>
        <v>-8.0000000000000019E-3</v>
      </c>
      <c r="P24" s="139"/>
      <c r="Q24" s="117">
        <v>361.80000000000007</v>
      </c>
      <c r="R24" s="117">
        <v>361.80000000000007</v>
      </c>
      <c r="S24" s="117">
        <f t="shared" si="3"/>
        <v>22.279999999999998</v>
      </c>
      <c r="T24" s="117">
        <f t="shared" si="4"/>
        <v>22.279999999999998</v>
      </c>
      <c r="U24" s="117">
        <f t="shared" si="5"/>
        <v>851.87</v>
      </c>
      <c r="V24" s="117">
        <f t="shared" si="6"/>
        <v>851.87</v>
      </c>
      <c r="W24" s="117">
        <f t="shared" si="7"/>
        <v>76.330519999999993</v>
      </c>
      <c r="X24" s="117">
        <f t="shared" si="8"/>
        <v>76.330519999999993</v>
      </c>
      <c r="Y24" s="117">
        <f t="shared" si="9"/>
        <v>23.292999999999999</v>
      </c>
      <c r="Z24" s="117">
        <f t="shared" si="10"/>
        <v>23.295999999999999</v>
      </c>
      <c r="AA24" s="117">
        <f t="shared" si="11"/>
        <v>35.290999999999997</v>
      </c>
      <c r="AB24" s="117">
        <f t="shared" si="12"/>
        <v>35.290999999999997</v>
      </c>
      <c r="AC24" s="117">
        <f t="shared" si="13"/>
        <v>25.501999999999999</v>
      </c>
      <c r="AD24" s="117">
        <f t="shared" si="14"/>
        <v>25.504999999999999</v>
      </c>
      <c r="AE24" s="117">
        <f t="shared" si="15"/>
        <v>35.332000000000001</v>
      </c>
      <c r="AF24" s="117">
        <f t="shared" si="16"/>
        <v>35.332000000000001</v>
      </c>
    </row>
    <row r="25" spans="1:88" x14ac:dyDescent="0.25">
      <c r="A25" s="142">
        <v>1997</v>
      </c>
      <c r="B25" s="155">
        <f t="shared" si="2"/>
        <v>9.3333333333333338E-2</v>
      </c>
      <c r="C25" s="155">
        <f t="shared" si="2"/>
        <v>9.3333333333333338E-2</v>
      </c>
      <c r="D25" s="155">
        <f t="shared" si="2"/>
        <v>0.25666666666666671</v>
      </c>
      <c r="E25" s="155">
        <f t="shared" si="2"/>
        <v>0.25666666666666671</v>
      </c>
      <c r="F25" s="155">
        <f t="shared" si="2"/>
        <v>4.6666666666666669E-2</v>
      </c>
      <c r="G25" s="155">
        <f t="shared" si="2"/>
        <v>4.6666666666666669E-2</v>
      </c>
      <c r="H25" s="155">
        <f t="shared" si="2"/>
        <v>0.1085</v>
      </c>
      <c r="I25" s="155">
        <f t="shared" si="2"/>
        <v>0.112</v>
      </c>
      <c r="J25" s="155">
        <f t="shared" si="2"/>
        <v>-1.0499999999999999E-2</v>
      </c>
      <c r="K25" s="155">
        <f t="shared" si="2"/>
        <v>-1.0499999999999999E-2</v>
      </c>
      <c r="L25" s="155">
        <f t="shared" si="2"/>
        <v>0.11900000000000001</v>
      </c>
      <c r="M25" s="155">
        <f t="shared" si="2"/>
        <v>0.12250000000000001</v>
      </c>
      <c r="N25" s="155">
        <f t="shared" si="2"/>
        <v>-9.3333333333333358E-3</v>
      </c>
      <c r="O25" s="155">
        <f t="shared" si="2"/>
        <v>-9.3333333333333358E-3</v>
      </c>
      <c r="P25" s="139"/>
      <c r="Q25" s="117">
        <v>363.35000000000008</v>
      </c>
      <c r="R25" s="117">
        <v>363.35000000000008</v>
      </c>
      <c r="S25" s="117">
        <f t="shared" si="3"/>
        <v>22.293333333333333</v>
      </c>
      <c r="T25" s="117">
        <f t="shared" si="4"/>
        <v>22.293333333333333</v>
      </c>
      <c r="U25" s="117">
        <f t="shared" si="5"/>
        <v>852.18166666666662</v>
      </c>
      <c r="V25" s="117">
        <f t="shared" si="6"/>
        <v>852.18166666666662</v>
      </c>
      <c r="W25" s="117">
        <f t="shared" si="7"/>
        <v>76.335606666666664</v>
      </c>
      <c r="X25" s="117">
        <f t="shared" si="8"/>
        <v>76.335606666666664</v>
      </c>
      <c r="Y25" s="117">
        <f t="shared" si="9"/>
        <v>23.308499999999999</v>
      </c>
      <c r="Z25" s="117">
        <f t="shared" si="10"/>
        <v>23.311999999999998</v>
      </c>
      <c r="AA25" s="117">
        <f t="shared" si="11"/>
        <v>35.289499999999997</v>
      </c>
      <c r="AB25" s="117">
        <f t="shared" si="12"/>
        <v>35.289499999999997</v>
      </c>
      <c r="AC25" s="117">
        <f t="shared" si="13"/>
        <v>25.518999999999998</v>
      </c>
      <c r="AD25" s="117">
        <f t="shared" si="14"/>
        <v>25.522499999999997</v>
      </c>
      <c r="AE25" s="117">
        <f t="shared" si="15"/>
        <v>35.330666666666673</v>
      </c>
      <c r="AF25" s="117">
        <f t="shared" si="16"/>
        <v>35.330666666666673</v>
      </c>
    </row>
    <row r="26" spans="1:88" x14ac:dyDescent="0.25">
      <c r="A26" s="142">
        <v>1998</v>
      </c>
      <c r="B26" s="155">
        <f t="shared" si="2"/>
        <v>0.10666666666666667</v>
      </c>
      <c r="C26" s="155">
        <f t="shared" si="2"/>
        <v>0.10666666666666667</v>
      </c>
      <c r="D26" s="155">
        <f t="shared" si="2"/>
        <v>0.29333333333333339</v>
      </c>
      <c r="E26" s="155">
        <f t="shared" si="2"/>
        <v>0.29333333333333339</v>
      </c>
      <c r="F26" s="155">
        <f t="shared" si="2"/>
        <v>5.3333333333333337E-2</v>
      </c>
      <c r="G26" s="155">
        <f t="shared" si="2"/>
        <v>5.3333333333333337E-2</v>
      </c>
      <c r="H26" s="155">
        <f t="shared" si="2"/>
        <v>0.124</v>
      </c>
      <c r="I26" s="155">
        <f t="shared" si="2"/>
        <v>0.128</v>
      </c>
      <c r="J26" s="155">
        <f t="shared" si="2"/>
        <v>-1.1999999999999999E-2</v>
      </c>
      <c r="K26" s="155">
        <f t="shared" si="2"/>
        <v>-1.1999999999999999E-2</v>
      </c>
      <c r="L26" s="155">
        <f t="shared" si="2"/>
        <v>0.13600000000000001</v>
      </c>
      <c r="M26" s="155">
        <f t="shared" si="2"/>
        <v>0.14000000000000001</v>
      </c>
      <c r="N26" s="155">
        <f t="shared" si="2"/>
        <v>-1.066666666666667E-2</v>
      </c>
      <c r="O26" s="155">
        <f t="shared" si="2"/>
        <v>-1.066666666666667E-2</v>
      </c>
      <c r="P26" s="139"/>
      <c r="Q26" s="117">
        <v>364.90000000000009</v>
      </c>
      <c r="R26" s="117">
        <v>364.90000000000009</v>
      </c>
      <c r="S26" s="117">
        <f t="shared" si="3"/>
        <v>22.306666666666665</v>
      </c>
      <c r="T26" s="117">
        <f t="shared" si="4"/>
        <v>22.306666666666665</v>
      </c>
      <c r="U26" s="117">
        <f t="shared" si="5"/>
        <v>852.49333333333334</v>
      </c>
      <c r="V26" s="117">
        <f t="shared" si="6"/>
        <v>852.49333333333334</v>
      </c>
      <c r="W26" s="117">
        <f t="shared" si="7"/>
        <v>76.340693333333334</v>
      </c>
      <c r="X26" s="117">
        <f t="shared" si="8"/>
        <v>76.340693333333334</v>
      </c>
      <c r="Y26" s="117">
        <f t="shared" si="9"/>
        <v>23.323999999999998</v>
      </c>
      <c r="Z26" s="117">
        <f t="shared" si="10"/>
        <v>23.327999999999999</v>
      </c>
      <c r="AA26" s="117">
        <f t="shared" si="11"/>
        <v>35.287999999999997</v>
      </c>
      <c r="AB26" s="117">
        <f t="shared" si="12"/>
        <v>35.287999999999997</v>
      </c>
      <c r="AC26" s="117">
        <f t="shared" si="13"/>
        <v>25.535999999999998</v>
      </c>
      <c r="AD26" s="117">
        <f t="shared" si="14"/>
        <v>25.54</v>
      </c>
      <c r="AE26" s="117">
        <f t="shared" si="15"/>
        <v>35.329333333333338</v>
      </c>
      <c r="AF26" s="117">
        <f t="shared" si="16"/>
        <v>35.329333333333338</v>
      </c>
      <c r="CE26" s="233" t="s">
        <v>82</v>
      </c>
      <c r="CH26" s="233" t="s">
        <v>75</v>
      </c>
    </row>
    <row r="27" spans="1:88" x14ac:dyDescent="0.25">
      <c r="A27" s="145">
        <v>1999</v>
      </c>
      <c r="B27" s="157">
        <f t="shared" si="2"/>
        <v>0.12000000000000001</v>
      </c>
      <c r="C27" s="157">
        <f t="shared" si="2"/>
        <v>0.12000000000000001</v>
      </c>
      <c r="D27" s="157">
        <f t="shared" si="2"/>
        <v>0.33000000000000007</v>
      </c>
      <c r="E27" s="157">
        <f t="shared" si="2"/>
        <v>0.33000000000000007</v>
      </c>
      <c r="F27" s="157">
        <f t="shared" si="2"/>
        <v>6.0000000000000005E-2</v>
      </c>
      <c r="G27" s="157">
        <f t="shared" si="2"/>
        <v>6.0000000000000005E-2</v>
      </c>
      <c r="H27" s="157">
        <f t="shared" si="2"/>
        <v>0.13950000000000001</v>
      </c>
      <c r="I27" s="157">
        <f t="shared" si="2"/>
        <v>0.14400000000000002</v>
      </c>
      <c r="J27" s="157">
        <f t="shared" si="2"/>
        <v>-1.3499999999999998E-2</v>
      </c>
      <c r="K27" s="157">
        <f t="shared" si="2"/>
        <v>-1.3499999999999998E-2</v>
      </c>
      <c r="L27" s="157">
        <f t="shared" si="2"/>
        <v>0.15300000000000002</v>
      </c>
      <c r="M27" s="157">
        <f t="shared" si="2"/>
        <v>0.15750000000000003</v>
      </c>
      <c r="N27" s="157">
        <f t="shared" si="2"/>
        <v>-1.2000000000000004E-2</v>
      </c>
      <c r="O27" s="157">
        <f t="shared" si="2"/>
        <v>-1.2000000000000004E-2</v>
      </c>
      <c r="P27" s="176"/>
      <c r="Q27" s="119">
        <v>366.4500000000001</v>
      </c>
      <c r="R27" s="119">
        <v>366.4500000000001</v>
      </c>
      <c r="S27" s="119">
        <f t="shared" si="3"/>
        <v>22.32</v>
      </c>
      <c r="T27" s="119">
        <f t="shared" si="4"/>
        <v>22.32</v>
      </c>
      <c r="U27" s="119">
        <f t="shared" si="5"/>
        <v>852.80499999999995</v>
      </c>
      <c r="V27" s="119">
        <f t="shared" si="6"/>
        <v>852.80499999999995</v>
      </c>
      <c r="W27" s="119">
        <f t="shared" si="7"/>
        <v>76.345779999999991</v>
      </c>
      <c r="X27" s="119">
        <f t="shared" si="8"/>
        <v>76.345779999999991</v>
      </c>
      <c r="Y27" s="119">
        <f t="shared" si="9"/>
        <v>23.339500000000001</v>
      </c>
      <c r="Z27" s="119">
        <f t="shared" si="10"/>
        <v>23.343999999999998</v>
      </c>
      <c r="AA27" s="119">
        <f t="shared" si="11"/>
        <v>35.286499999999997</v>
      </c>
      <c r="AB27" s="119">
        <f t="shared" si="12"/>
        <v>35.286499999999997</v>
      </c>
      <c r="AC27" s="119">
        <f t="shared" si="13"/>
        <v>25.552999999999997</v>
      </c>
      <c r="AD27" s="119">
        <f t="shared" si="14"/>
        <v>25.557499999999997</v>
      </c>
      <c r="AE27" s="119">
        <f t="shared" si="15"/>
        <v>35.328000000000003</v>
      </c>
      <c r="AF27" s="119">
        <f t="shared" si="16"/>
        <v>35.328000000000003</v>
      </c>
      <c r="CE27" s="233" t="s">
        <v>204</v>
      </c>
      <c r="CF27" s="233" t="s">
        <v>27</v>
      </c>
      <c r="CG27" s="233" t="s">
        <v>205</v>
      </c>
      <c r="CH27" s="233" t="s">
        <v>204</v>
      </c>
      <c r="CI27" s="233" t="s">
        <v>27</v>
      </c>
      <c r="CJ27" s="233" t="s">
        <v>205</v>
      </c>
    </row>
    <row r="28" spans="1:88" x14ac:dyDescent="0.25">
      <c r="A28" s="142">
        <v>2000</v>
      </c>
      <c r="B28" s="155">
        <f t="shared" si="2"/>
        <v>0.13333333333333333</v>
      </c>
      <c r="C28" s="155">
        <f t="shared" si="2"/>
        <v>0.13333333333333333</v>
      </c>
      <c r="D28" s="155">
        <f t="shared" si="2"/>
        <v>0.36666666666666675</v>
      </c>
      <c r="E28" s="155">
        <f t="shared" si="2"/>
        <v>0.36666666666666675</v>
      </c>
      <c r="F28" s="155">
        <f t="shared" si="2"/>
        <v>6.6666666666666666E-2</v>
      </c>
      <c r="G28" s="155">
        <f t="shared" si="2"/>
        <v>6.6666666666666666E-2</v>
      </c>
      <c r="H28" s="155">
        <f t="shared" si="2"/>
        <v>0.15500000000000003</v>
      </c>
      <c r="I28" s="155">
        <f t="shared" si="2"/>
        <v>0.16000000000000003</v>
      </c>
      <c r="J28" s="155">
        <f t="shared" si="2"/>
        <v>-1.4999999999999998E-2</v>
      </c>
      <c r="K28" s="155">
        <f t="shared" si="2"/>
        <v>-1.4999999999999998E-2</v>
      </c>
      <c r="L28" s="155">
        <f t="shared" si="2"/>
        <v>0.17000000000000004</v>
      </c>
      <c r="M28" s="155">
        <f t="shared" si="2"/>
        <v>0.17500000000000004</v>
      </c>
      <c r="N28" s="155">
        <f t="shared" si="2"/>
        <v>-1.3333333333333338E-2</v>
      </c>
      <c r="O28" s="155">
        <f t="shared" si="2"/>
        <v>-1.3333333333333338E-2</v>
      </c>
      <c r="Q28" s="117">
        <v>368</v>
      </c>
      <c r="R28" s="117">
        <v>368</v>
      </c>
      <c r="S28" s="117">
        <f t="shared" si="3"/>
        <v>22.333333333333332</v>
      </c>
      <c r="T28" s="117">
        <f t="shared" si="4"/>
        <v>22.333333333333332</v>
      </c>
      <c r="U28" s="167">
        <f t="shared" si="5"/>
        <v>853.11666666666667</v>
      </c>
      <c r="V28" s="167">
        <f t="shared" si="6"/>
        <v>853.11666666666667</v>
      </c>
      <c r="W28" s="117">
        <f t="shared" si="7"/>
        <v>76.350866666666661</v>
      </c>
      <c r="X28" s="117">
        <f t="shared" si="8"/>
        <v>76.350866666666661</v>
      </c>
      <c r="Y28" s="167">
        <f t="shared" si="9"/>
        <v>23.355</v>
      </c>
      <c r="Z28" s="167">
        <f t="shared" si="10"/>
        <v>23.36</v>
      </c>
      <c r="AA28" s="117">
        <f t="shared" si="11"/>
        <v>35.284999999999997</v>
      </c>
      <c r="AB28" s="117">
        <f t="shared" si="12"/>
        <v>35.284999999999997</v>
      </c>
      <c r="AC28" s="167">
        <f t="shared" si="13"/>
        <v>25.57</v>
      </c>
      <c r="AD28" s="167">
        <f t="shared" si="14"/>
        <v>25.574999999999999</v>
      </c>
      <c r="AE28" s="117">
        <f t="shared" si="15"/>
        <v>35.326666666666668</v>
      </c>
      <c r="AF28" s="117">
        <f t="shared" si="16"/>
        <v>35.326666666666668</v>
      </c>
      <c r="CD28" s="233">
        <v>2000</v>
      </c>
      <c r="CE28" s="149">
        <f t="shared" ref="CE28:CE91" si="17">S28</f>
        <v>22.333333333333332</v>
      </c>
      <c r="CF28" s="149">
        <f t="shared" ref="CF28:CF91" si="18">W28</f>
        <v>76.350866666666661</v>
      </c>
      <c r="CG28" s="233">
        <f t="shared" ref="CG28:CG91" si="19">Q28</f>
        <v>368</v>
      </c>
      <c r="CH28" s="149">
        <f t="shared" ref="CH28:CH91" si="20">T28</f>
        <v>22.333333333333332</v>
      </c>
      <c r="CI28" s="149">
        <f>X28</f>
        <v>76.350866666666661</v>
      </c>
      <c r="CJ28" s="233">
        <f t="shared" ref="CJ28:CJ91" si="21">R28</f>
        <v>368</v>
      </c>
    </row>
    <row r="29" spans="1:88" x14ac:dyDescent="0.25">
      <c r="A29" s="207">
        <v>2001</v>
      </c>
      <c r="B29" s="125">
        <f t="shared" si="2"/>
        <v>0.14666666666666667</v>
      </c>
      <c r="C29" s="125">
        <f t="shared" si="2"/>
        <v>0.14666666666666667</v>
      </c>
      <c r="D29" s="125">
        <f t="shared" si="2"/>
        <v>0.40333333333333343</v>
      </c>
      <c r="E29" s="125">
        <f t="shared" si="2"/>
        <v>0.40333333333333343</v>
      </c>
      <c r="F29" s="125">
        <f t="shared" si="2"/>
        <v>7.3333333333333334E-2</v>
      </c>
      <c r="G29" s="125">
        <f t="shared" si="2"/>
        <v>7.3333333333333334E-2</v>
      </c>
      <c r="H29" s="125">
        <f t="shared" si="2"/>
        <v>0.17050000000000004</v>
      </c>
      <c r="I29" s="125">
        <f t="shared" si="2"/>
        <v>0.17600000000000005</v>
      </c>
      <c r="J29" s="125">
        <f t="shared" si="2"/>
        <v>-1.6499999999999997E-2</v>
      </c>
      <c r="K29" s="125">
        <f t="shared" si="2"/>
        <v>-1.6499999999999997E-2</v>
      </c>
      <c r="L29" s="125">
        <f t="shared" si="2"/>
        <v>0.18700000000000006</v>
      </c>
      <c r="M29" s="125">
        <f t="shared" si="2"/>
        <v>0.19250000000000006</v>
      </c>
      <c r="N29" s="125">
        <f t="shared" si="2"/>
        <v>-1.4666666666666672E-2</v>
      </c>
      <c r="O29" s="125">
        <f t="shared" si="2"/>
        <v>-1.4666666666666672E-2</v>
      </c>
      <c r="Q29" s="167">
        <v>369.95</v>
      </c>
      <c r="R29" s="167">
        <v>370.15</v>
      </c>
      <c r="S29" s="167">
        <f t="shared" si="3"/>
        <v>22.346666666666668</v>
      </c>
      <c r="T29" s="167">
        <f t="shared" si="4"/>
        <v>22.346666666666668</v>
      </c>
      <c r="U29" s="167">
        <f t="shared" si="5"/>
        <v>853.42833333333328</v>
      </c>
      <c r="V29" s="167">
        <f t="shared" si="6"/>
        <v>853.42833333333328</v>
      </c>
      <c r="W29" s="167">
        <f t="shared" si="7"/>
        <v>76.355953333333332</v>
      </c>
      <c r="X29" s="167">
        <f t="shared" si="8"/>
        <v>76.355953333333332</v>
      </c>
      <c r="Y29" s="167">
        <f t="shared" si="9"/>
        <v>23.3705</v>
      </c>
      <c r="Z29" s="167">
        <f t="shared" si="10"/>
        <v>23.375999999999998</v>
      </c>
      <c r="AA29" s="117">
        <f t="shared" si="11"/>
        <v>35.283499999999997</v>
      </c>
      <c r="AB29" s="117">
        <f t="shared" si="12"/>
        <v>35.283499999999997</v>
      </c>
      <c r="AC29" s="167">
        <f t="shared" si="13"/>
        <v>25.587</v>
      </c>
      <c r="AD29" s="167">
        <f t="shared" si="14"/>
        <v>25.592499999999998</v>
      </c>
      <c r="AE29" s="117">
        <f t="shared" si="15"/>
        <v>35.32533333333334</v>
      </c>
      <c r="AF29" s="117">
        <f t="shared" si="16"/>
        <v>35.32533333333334</v>
      </c>
      <c r="CD29" s="233">
        <v>2001</v>
      </c>
      <c r="CE29" s="149">
        <f t="shared" si="17"/>
        <v>22.346666666666668</v>
      </c>
      <c r="CF29" s="149">
        <f t="shared" si="18"/>
        <v>76.355953333333332</v>
      </c>
      <c r="CG29" s="233">
        <f t="shared" si="19"/>
        <v>369.95</v>
      </c>
      <c r="CH29" s="149">
        <f t="shared" si="20"/>
        <v>22.346666666666668</v>
      </c>
      <c r="CI29" s="149">
        <f t="shared" ref="CI29:CI92" si="22">X29</f>
        <v>76.355953333333332</v>
      </c>
      <c r="CJ29" s="233">
        <f t="shared" si="21"/>
        <v>370.15</v>
      </c>
    </row>
    <row r="30" spans="1:88" x14ac:dyDescent="0.25">
      <c r="A30" s="207">
        <v>2002</v>
      </c>
      <c r="B30" s="125">
        <f t="shared" si="2"/>
        <v>0.16</v>
      </c>
      <c r="C30" s="125">
        <f t="shared" si="2"/>
        <v>0.16</v>
      </c>
      <c r="D30" s="125">
        <f t="shared" si="2"/>
        <v>0.44000000000000011</v>
      </c>
      <c r="E30" s="125">
        <f t="shared" si="2"/>
        <v>0.44000000000000011</v>
      </c>
      <c r="F30" s="125">
        <f t="shared" si="2"/>
        <v>0.08</v>
      </c>
      <c r="G30" s="125">
        <f t="shared" si="2"/>
        <v>0.08</v>
      </c>
      <c r="H30" s="125">
        <f t="shared" si="2"/>
        <v>0.18600000000000005</v>
      </c>
      <c r="I30" s="125">
        <f t="shared" si="2"/>
        <v>0.19200000000000006</v>
      </c>
      <c r="J30" s="125">
        <f t="shared" si="2"/>
        <v>-1.7999999999999999E-2</v>
      </c>
      <c r="K30" s="125">
        <f t="shared" si="2"/>
        <v>-1.7999999999999999E-2</v>
      </c>
      <c r="L30" s="125">
        <f t="shared" si="2"/>
        <v>0.20400000000000007</v>
      </c>
      <c r="M30" s="125">
        <f t="shared" si="2"/>
        <v>0.21000000000000008</v>
      </c>
      <c r="N30" s="125">
        <f t="shared" si="2"/>
        <v>-1.6000000000000004E-2</v>
      </c>
      <c r="O30" s="125">
        <f t="shared" si="2"/>
        <v>-1.6000000000000004E-2</v>
      </c>
      <c r="Q30" s="167">
        <v>371.9</v>
      </c>
      <c r="R30" s="167">
        <v>372.29999999999995</v>
      </c>
      <c r="S30" s="167">
        <f t="shared" si="3"/>
        <v>22.36</v>
      </c>
      <c r="T30" s="167">
        <f t="shared" si="4"/>
        <v>22.36</v>
      </c>
      <c r="U30" s="167">
        <f t="shared" si="5"/>
        <v>853.74</v>
      </c>
      <c r="V30" s="167">
        <f t="shared" si="6"/>
        <v>853.74</v>
      </c>
      <c r="W30" s="167">
        <f t="shared" si="7"/>
        <v>76.361040000000003</v>
      </c>
      <c r="X30" s="167">
        <f t="shared" si="8"/>
        <v>76.361040000000003</v>
      </c>
      <c r="Y30" s="167">
        <f t="shared" si="9"/>
        <v>23.385999999999999</v>
      </c>
      <c r="Z30" s="167">
        <f t="shared" si="10"/>
        <v>23.391999999999999</v>
      </c>
      <c r="AA30" s="117">
        <f t="shared" si="11"/>
        <v>35.281999999999996</v>
      </c>
      <c r="AB30" s="117">
        <f t="shared" si="12"/>
        <v>35.281999999999996</v>
      </c>
      <c r="AC30" s="167">
        <f t="shared" si="13"/>
        <v>25.603999999999999</v>
      </c>
      <c r="AD30" s="167">
        <f t="shared" si="14"/>
        <v>25.61</v>
      </c>
      <c r="AE30" s="117">
        <f t="shared" si="15"/>
        <v>35.324000000000005</v>
      </c>
      <c r="AF30" s="117">
        <f t="shared" si="16"/>
        <v>35.324000000000005</v>
      </c>
      <c r="CD30" s="233">
        <v>2002</v>
      </c>
      <c r="CE30" s="149">
        <f t="shared" si="17"/>
        <v>22.36</v>
      </c>
      <c r="CF30" s="149">
        <f t="shared" si="18"/>
        <v>76.361040000000003</v>
      </c>
      <c r="CG30" s="233">
        <f t="shared" si="19"/>
        <v>371.9</v>
      </c>
      <c r="CH30" s="149">
        <f t="shared" si="20"/>
        <v>22.36</v>
      </c>
      <c r="CI30" s="149">
        <f t="shared" si="22"/>
        <v>76.361040000000003</v>
      </c>
      <c r="CJ30" s="233">
        <f t="shared" si="21"/>
        <v>372.29999999999995</v>
      </c>
    </row>
    <row r="31" spans="1:88" x14ac:dyDescent="0.25">
      <c r="A31" s="207">
        <v>2003</v>
      </c>
      <c r="B31" s="125">
        <f t="shared" si="2"/>
        <v>0.17333333333333334</v>
      </c>
      <c r="C31" s="125">
        <f t="shared" si="2"/>
        <v>0.17333333333333334</v>
      </c>
      <c r="D31" s="125">
        <f t="shared" si="2"/>
        <v>0.47666666666666679</v>
      </c>
      <c r="E31" s="125">
        <f t="shared" si="2"/>
        <v>0.47666666666666679</v>
      </c>
      <c r="F31" s="125">
        <f t="shared" si="2"/>
        <v>8.666666666666667E-2</v>
      </c>
      <c r="G31" s="125">
        <f t="shared" si="2"/>
        <v>8.666666666666667E-2</v>
      </c>
      <c r="H31" s="125">
        <f t="shared" si="2"/>
        <v>0.20150000000000007</v>
      </c>
      <c r="I31" s="125">
        <f t="shared" si="2"/>
        <v>0.20800000000000007</v>
      </c>
      <c r="J31" s="125">
        <f t="shared" si="2"/>
        <v>-1.95E-2</v>
      </c>
      <c r="K31" s="125">
        <f t="shared" si="2"/>
        <v>-1.95E-2</v>
      </c>
      <c r="L31" s="125">
        <f t="shared" si="2"/>
        <v>0.22100000000000009</v>
      </c>
      <c r="M31" s="125">
        <f t="shared" si="2"/>
        <v>0.22750000000000009</v>
      </c>
      <c r="N31" s="125">
        <f t="shared" si="2"/>
        <v>-1.7333333333333336E-2</v>
      </c>
      <c r="O31" s="125">
        <f t="shared" si="2"/>
        <v>-1.7333333333333336E-2</v>
      </c>
      <c r="Q31" s="167">
        <v>373.84999999999997</v>
      </c>
      <c r="R31" s="167">
        <v>374.44999999999993</v>
      </c>
      <c r="S31" s="167">
        <f t="shared" si="3"/>
        <v>22.373333333333331</v>
      </c>
      <c r="T31" s="167">
        <f t="shared" si="4"/>
        <v>22.373333333333331</v>
      </c>
      <c r="U31" s="167">
        <f t="shared" si="5"/>
        <v>854.05166666666662</v>
      </c>
      <c r="V31" s="167">
        <f t="shared" si="6"/>
        <v>854.05166666666662</v>
      </c>
      <c r="W31" s="167">
        <f t="shared" si="7"/>
        <v>76.366126666666659</v>
      </c>
      <c r="X31" s="167">
        <f t="shared" si="8"/>
        <v>76.366126666666659</v>
      </c>
      <c r="Y31" s="167">
        <f t="shared" si="9"/>
        <v>23.401499999999999</v>
      </c>
      <c r="Z31" s="167">
        <f t="shared" si="10"/>
        <v>23.407999999999998</v>
      </c>
      <c r="AA31" s="117">
        <f t="shared" si="11"/>
        <v>35.280499999999996</v>
      </c>
      <c r="AB31" s="117">
        <f t="shared" si="12"/>
        <v>35.280499999999996</v>
      </c>
      <c r="AC31" s="167">
        <f t="shared" si="13"/>
        <v>25.620999999999999</v>
      </c>
      <c r="AD31" s="167">
        <f t="shared" si="14"/>
        <v>25.627499999999998</v>
      </c>
      <c r="AE31" s="117">
        <f t="shared" si="15"/>
        <v>35.32266666666667</v>
      </c>
      <c r="AF31" s="117">
        <f t="shared" si="16"/>
        <v>35.32266666666667</v>
      </c>
      <c r="CD31" s="233">
        <v>2003</v>
      </c>
      <c r="CE31" s="149">
        <f t="shared" si="17"/>
        <v>22.373333333333331</v>
      </c>
      <c r="CF31" s="149">
        <f t="shared" si="18"/>
        <v>76.366126666666659</v>
      </c>
      <c r="CG31" s="233">
        <f t="shared" si="19"/>
        <v>373.84999999999997</v>
      </c>
      <c r="CH31" s="149">
        <f t="shared" si="20"/>
        <v>22.373333333333331</v>
      </c>
      <c r="CI31" s="149">
        <f t="shared" si="22"/>
        <v>76.366126666666659</v>
      </c>
      <c r="CJ31" s="233">
        <f t="shared" si="21"/>
        <v>374.44999999999993</v>
      </c>
    </row>
    <row r="32" spans="1:88" x14ac:dyDescent="0.25">
      <c r="A32" s="207">
        <v>2004</v>
      </c>
      <c r="B32" s="125">
        <f t="shared" si="2"/>
        <v>0.18666666666666668</v>
      </c>
      <c r="C32" s="125">
        <f t="shared" si="2"/>
        <v>0.18666666666666668</v>
      </c>
      <c r="D32" s="125">
        <f t="shared" si="2"/>
        <v>0.51333333333333342</v>
      </c>
      <c r="E32" s="125">
        <f t="shared" si="2"/>
        <v>0.51333333333333342</v>
      </c>
      <c r="F32" s="125">
        <f t="shared" si="2"/>
        <v>9.3333333333333338E-2</v>
      </c>
      <c r="G32" s="125">
        <f t="shared" si="2"/>
        <v>9.3333333333333338E-2</v>
      </c>
      <c r="H32" s="125">
        <f t="shared" si="2"/>
        <v>0.21700000000000008</v>
      </c>
      <c r="I32" s="125">
        <f t="shared" si="2"/>
        <v>0.22400000000000009</v>
      </c>
      <c r="J32" s="125">
        <f t="shared" si="2"/>
        <v>-2.1000000000000001E-2</v>
      </c>
      <c r="K32" s="125">
        <f t="shared" si="2"/>
        <v>-2.1000000000000001E-2</v>
      </c>
      <c r="L32" s="125">
        <f t="shared" si="2"/>
        <v>0.2380000000000001</v>
      </c>
      <c r="M32" s="125">
        <f t="shared" si="2"/>
        <v>0.24500000000000011</v>
      </c>
      <c r="N32" s="125">
        <f t="shared" si="2"/>
        <v>-1.8666666666666668E-2</v>
      </c>
      <c r="O32" s="125">
        <f t="shared" si="2"/>
        <v>-1.8666666666666668E-2</v>
      </c>
      <c r="Q32" s="167">
        <v>375.79999999999995</v>
      </c>
      <c r="R32" s="167">
        <v>376.59999999999991</v>
      </c>
      <c r="S32" s="167">
        <f t="shared" si="3"/>
        <v>22.386666666666667</v>
      </c>
      <c r="T32" s="167">
        <f t="shared" si="4"/>
        <v>22.386666666666667</v>
      </c>
      <c r="U32" s="167">
        <f t="shared" si="5"/>
        <v>854.36333333333334</v>
      </c>
      <c r="V32" s="167">
        <f t="shared" si="6"/>
        <v>854.36333333333334</v>
      </c>
      <c r="W32" s="167">
        <f t="shared" si="7"/>
        <v>76.37121333333333</v>
      </c>
      <c r="X32" s="167">
        <f t="shared" si="8"/>
        <v>76.37121333333333</v>
      </c>
      <c r="Y32" s="167">
        <f t="shared" si="9"/>
        <v>23.416999999999998</v>
      </c>
      <c r="Z32" s="167">
        <f t="shared" si="10"/>
        <v>23.423999999999999</v>
      </c>
      <c r="AA32" s="117">
        <f t="shared" si="11"/>
        <v>35.278999999999996</v>
      </c>
      <c r="AB32" s="117">
        <f t="shared" si="12"/>
        <v>35.278999999999996</v>
      </c>
      <c r="AC32" s="167">
        <f t="shared" si="13"/>
        <v>25.637999999999998</v>
      </c>
      <c r="AD32" s="167">
        <f t="shared" si="14"/>
        <v>25.645</v>
      </c>
      <c r="AE32" s="117">
        <f t="shared" si="15"/>
        <v>35.321333333333335</v>
      </c>
      <c r="AF32" s="117">
        <f t="shared" si="16"/>
        <v>35.321333333333335</v>
      </c>
      <c r="CD32" s="233">
        <v>2004</v>
      </c>
      <c r="CE32" s="149">
        <f t="shared" si="17"/>
        <v>22.386666666666667</v>
      </c>
      <c r="CF32" s="149">
        <f t="shared" si="18"/>
        <v>76.37121333333333</v>
      </c>
      <c r="CG32" s="233">
        <f t="shared" si="19"/>
        <v>375.79999999999995</v>
      </c>
      <c r="CH32" s="149">
        <f t="shared" si="20"/>
        <v>22.386666666666667</v>
      </c>
      <c r="CI32" s="149">
        <f t="shared" si="22"/>
        <v>76.37121333333333</v>
      </c>
      <c r="CJ32" s="233">
        <f t="shared" si="21"/>
        <v>376.59999999999991</v>
      </c>
    </row>
    <row r="33" spans="1:95" x14ac:dyDescent="0.25">
      <c r="A33" s="207">
        <v>2005</v>
      </c>
      <c r="B33" s="125">
        <f t="shared" si="2"/>
        <v>0.2</v>
      </c>
      <c r="C33" s="125">
        <f t="shared" si="2"/>
        <v>0.2</v>
      </c>
      <c r="D33" s="125">
        <f t="shared" si="2"/>
        <v>0.55000000000000004</v>
      </c>
      <c r="E33" s="125">
        <f t="shared" si="2"/>
        <v>0.55000000000000004</v>
      </c>
      <c r="F33" s="125">
        <f t="shared" si="2"/>
        <v>0.1</v>
      </c>
      <c r="G33" s="125">
        <f t="shared" si="2"/>
        <v>0.1</v>
      </c>
      <c r="H33" s="125">
        <f t="shared" si="2"/>
        <v>0.2325000000000001</v>
      </c>
      <c r="I33" s="125">
        <f t="shared" si="2"/>
        <v>0.2400000000000001</v>
      </c>
      <c r="J33" s="125">
        <f t="shared" si="2"/>
        <v>-2.2500000000000003E-2</v>
      </c>
      <c r="K33" s="125">
        <f t="shared" si="2"/>
        <v>-2.2500000000000003E-2</v>
      </c>
      <c r="L33" s="125">
        <f t="shared" si="2"/>
        <v>0.25500000000000012</v>
      </c>
      <c r="M33" s="125">
        <f t="shared" si="2"/>
        <v>0.26250000000000012</v>
      </c>
      <c r="N33" s="125">
        <f t="shared" si="2"/>
        <v>-0.02</v>
      </c>
      <c r="O33" s="125">
        <f t="shared" si="2"/>
        <v>-0.02</v>
      </c>
      <c r="Q33" s="167">
        <v>377.74999999999994</v>
      </c>
      <c r="R33" s="167">
        <v>378.74999999999989</v>
      </c>
      <c r="S33" s="167">
        <f t="shared" si="3"/>
        <v>22.4</v>
      </c>
      <c r="T33" s="167">
        <f t="shared" si="4"/>
        <v>22.4</v>
      </c>
      <c r="U33" s="167">
        <f t="shared" si="5"/>
        <v>854.67499999999995</v>
      </c>
      <c r="V33" s="167">
        <f t="shared" si="6"/>
        <v>854.67499999999995</v>
      </c>
      <c r="W33" s="167">
        <f t="shared" si="7"/>
        <v>76.376300000000001</v>
      </c>
      <c r="X33" s="167">
        <f t="shared" si="8"/>
        <v>76.376300000000001</v>
      </c>
      <c r="Y33" s="167">
        <f t="shared" si="9"/>
        <v>23.432500000000001</v>
      </c>
      <c r="Z33" s="167">
        <f t="shared" si="10"/>
        <v>23.439999999999998</v>
      </c>
      <c r="AA33" s="117">
        <f t="shared" si="11"/>
        <v>35.277499999999996</v>
      </c>
      <c r="AB33" s="117">
        <f t="shared" si="12"/>
        <v>35.277499999999996</v>
      </c>
      <c r="AC33" s="167">
        <f t="shared" si="13"/>
        <v>25.654999999999998</v>
      </c>
      <c r="AD33" s="167">
        <f t="shared" si="14"/>
        <v>25.662499999999998</v>
      </c>
      <c r="AE33" s="117">
        <f t="shared" si="15"/>
        <v>35.32</v>
      </c>
      <c r="AF33" s="117">
        <f t="shared" si="16"/>
        <v>35.32</v>
      </c>
      <c r="CD33" s="233">
        <v>2005</v>
      </c>
      <c r="CE33" s="149">
        <f t="shared" si="17"/>
        <v>22.4</v>
      </c>
      <c r="CF33" s="149">
        <f t="shared" si="18"/>
        <v>76.376300000000001</v>
      </c>
      <c r="CG33" s="233">
        <f t="shared" si="19"/>
        <v>377.74999999999994</v>
      </c>
      <c r="CH33" s="149">
        <f t="shared" si="20"/>
        <v>22.4</v>
      </c>
      <c r="CI33" s="149">
        <f t="shared" si="22"/>
        <v>76.376300000000001</v>
      </c>
      <c r="CJ33" s="233">
        <f t="shared" si="21"/>
        <v>378.74999999999989</v>
      </c>
    </row>
    <row r="34" spans="1:95" x14ac:dyDescent="0.25">
      <c r="A34" s="207">
        <v>2006</v>
      </c>
      <c r="B34" s="125">
        <f t="shared" si="2"/>
        <v>0.21333333333333335</v>
      </c>
      <c r="C34" s="125">
        <f t="shared" si="2"/>
        <v>0.21333333333333335</v>
      </c>
      <c r="D34" s="125">
        <f t="shared" si="2"/>
        <v>0.58666666666666667</v>
      </c>
      <c r="E34" s="125">
        <f t="shared" si="2"/>
        <v>0.58666666666666667</v>
      </c>
      <c r="F34" s="125">
        <f t="shared" si="2"/>
        <v>0.10666666666666667</v>
      </c>
      <c r="G34" s="125">
        <f t="shared" si="2"/>
        <v>0.10666666666666667</v>
      </c>
      <c r="H34" s="125">
        <f t="shared" si="2"/>
        <v>0.24800000000000011</v>
      </c>
      <c r="I34" s="125">
        <f t="shared" si="2"/>
        <v>0.25600000000000012</v>
      </c>
      <c r="J34" s="125">
        <f t="shared" si="2"/>
        <v>-2.4000000000000004E-2</v>
      </c>
      <c r="K34" s="125">
        <f t="shared" si="2"/>
        <v>-2.4000000000000004E-2</v>
      </c>
      <c r="L34" s="125">
        <f t="shared" si="2"/>
        <v>0.27200000000000013</v>
      </c>
      <c r="M34" s="125">
        <f t="shared" si="2"/>
        <v>0.28000000000000014</v>
      </c>
      <c r="N34" s="125">
        <f t="shared" si="2"/>
        <v>-2.1333333333333333E-2</v>
      </c>
      <c r="O34" s="125">
        <f t="shared" si="2"/>
        <v>-2.1333333333333333E-2</v>
      </c>
      <c r="Q34" s="167">
        <v>379.69999999999993</v>
      </c>
      <c r="R34" s="167">
        <v>380.89999999999986</v>
      </c>
      <c r="S34" s="167">
        <f t="shared" si="3"/>
        <v>22.413333333333334</v>
      </c>
      <c r="T34" s="167">
        <f t="shared" si="4"/>
        <v>22.413333333333334</v>
      </c>
      <c r="U34" s="167">
        <f t="shared" si="5"/>
        <v>854.98666666666668</v>
      </c>
      <c r="V34" s="167">
        <f t="shared" si="6"/>
        <v>854.98666666666668</v>
      </c>
      <c r="W34" s="167">
        <f t="shared" si="7"/>
        <v>76.381386666666657</v>
      </c>
      <c r="X34" s="167">
        <f t="shared" si="8"/>
        <v>76.381386666666657</v>
      </c>
      <c r="Y34" s="167">
        <f t="shared" si="9"/>
        <v>23.448</v>
      </c>
      <c r="Z34" s="167">
        <f t="shared" si="10"/>
        <v>23.456</v>
      </c>
      <c r="AA34" s="117">
        <f t="shared" si="11"/>
        <v>35.275999999999996</v>
      </c>
      <c r="AB34" s="117">
        <f t="shared" si="12"/>
        <v>35.275999999999996</v>
      </c>
      <c r="AC34" s="167">
        <f t="shared" si="13"/>
        <v>25.671999999999997</v>
      </c>
      <c r="AD34" s="167">
        <f t="shared" si="14"/>
        <v>25.68</v>
      </c>
      <c r="AE34" s="117">
        <f t="shared" si="15"/>
        <v>35.318666666666672</v>
      </c>
      <c r="AF34" s="117">
        <f t="shared" si="16"/>
        <v>35.318666666666672</v>
      </c>
      <c r="CD34" s="233">
        <v>2006</v>
      </c>
      <c r="CE34" s="149">
        <f t="shared" si="17"/>
        <v>22.413333333333334</v>
      </c>
      <c r="CF34" s="149">
        <f t="shared" si="18"/>
        <v>76.381386666666657</v>
      </c>
      <c r="CG34" s="233">
        <f t="shared" si="19"/>
        <v>379.69999999999993</v>
      </c>
      <c r="CH34" s="149">
        <f t="shared" si="20"/>
        <v>22.413333333333334</v>
      </c>
      <c r="CI34" s="149">
        <f t="shared" si="22"/>
        <v>76.381386666666657</v>
      </c>
      <c r="CJ34" s="233">
        <f t="shared" si="21"/>
        <v>380.89999999999986</v>
      </c>
    </row>
    <row r="35" spans="1:95" x14ac:dyDescent="0.25">
      <c r="A35" s="207">
        <v>2007</v>
      </c>
      <c r="B35" s="125">
        <f t="shared" ref="B35:O37" si="23">(B$6-B$5)/COUNT($A$18:$A$37)+B34</f>
        <v>0.22666666666666668</v>
      </c>
      <c r="C35" s="125">
        <f t="shared" si="23"/>
        <v>0.22666666666666668</v>
      </c>
      <c r="D35" s="125">
        <f t="shared" si="23"/>
        <v>0.62333333333333329</v>
      </c>
      <c r="E35" s="125">
        <f t="shared" si="23"/>
        <v>0.62333333333333329</v>
      </c>
      <c r="F35" s="125">
        <f t="shared" si="23"/>
        <v>0.11333333333333334</v>
      </c>
      <c r="G35" s="125">
        <f t="shared" si="23"/>
        <v>0.11333333333333334</v>
      </c>
      <c r="H35" s="125">
        <f t="shared" si="23"/>
        <v>0.26350000000000012</v>
      </c>
      <c r="I35" s="125">
        <f t="shared" si="23"/>
        <v>0.27200000000000013</v>
      </c>
      <c r="J35" s="125">
        <f t="shared" si="23"/>
        <v>-2.5500000000000005E-2</v>
      </c>
      <c r="K35" s="125">
        <f t="shared" si="23"/>
        <v>-2.5500000000000005E-2</v>
      </c>
      <c r="L35" s="125">
        <f t="shared" si="23"/>
        <v>0.28900000000000015</v>
      </c>
      <c r="M35" s="125">
        <f t="shared" si="23"/>
        <v>0.29750000000000015</v>
      </c>
      <c r="N35" s="125">
        <f t="shared" si="23"/>
        <v>-2.2666666666666665E-2</v>
      </c>
      <c r="O35" s="125">
        <f t="shared" si="23"/>
        <v>-2.2666666666666665E-2</v>
      </c>
      <c r="Q35" s="167">
        <v>381.64999999999992</v>
      </c>
      <c r="R35" s="167">
        <v>383.04999999999984</v>
      </c>
      <c r="S35" s="167">
        <f t="shared" si="3"/>
        <v>22.426666666666666</v>
      </c>
      <c r="T35" s="167">
        <f t="shared" si="4"/>
        <v>22.426666666666666</v>
      </c>
      <c r="U35" s="167">
        <f t="shared" si="5"/>
        <v>855.29833333333329</v>
      </c>
      <c r="V35" s="167">
        <f t="shared" si="6"/>
        <v>855.29833333333329</v>
      </c>
      <c r="W35" s="167">
        <f t="shared" si="7"/>
        <v>76.386473333333328</v>
      </c>
      <c r="X35" s="167">
        <f t="shared" si="8"/>
        <v>76.386473333333328</v>
      </c>
      <c r="Y35" s="167">
        <f t="shared" si="9"/>
        <v>23.4635</v>
      </c>
      <c r="Z35" s="167">
        <f t="shared" si="10"/>
        <v>23.471999999999998</v>
      </c>
      <c r="AA35" s="117">
        <f t="shared" si="11"/>
        <v>35.274499999999996</v>
      </c>
      <c r="AB35" s="117">
        <f t="shared" si="12"/>
        <v>35.274499999999996</v>
      </c>
      <c r="AC35" s="167">
        <f t="shared" si="13"/>
        <v>25.689</v>
      </c>
      <c r="AD35" s="167">
        <f t="shared" si="14"/>
        <v>25.697499999999998</v>
      </c>
      <c r="AE35" s="117">
        <f t="shared" si="15"/>
        <v>35.317333333333337</v>
      </c>
      <c r="AF35" s="117">
        <f t="shared" si="16"/>
        <v>35.317333333333337</v>
      </c>
      <c r="CD35" s="233">
        <v>2007</v>
      </c>
      <c r="CE35" s="149">
        <f t="shared" si="17"/>
        <v>22.426666666666666</v>
      </c>
      <c r="CF35" s="149">
        <f t="shared" si="18"/>
        <v>76.386473333333328</v>
      </c>
      <c r="CG35" s="233">
        <f t="shared" si="19"/>
        <v>381.64999999999992</v>
      </c>
      <c r="CH35" s="149">
        <f t="shared" si="20"/>
        <v>22.426666666666666</v>
      </c>
      <c r="CI35" s="149">
        <f t="shared" si="22"/>
        <v>76.386473333333328</v>
      </c>
      <c r="CJ35" s="233">
        <f t="shared" si="21"/>
        <v>383.04999999999984</v>
      </c>
    </row>
    <row r="36" spans="1:95" x14ac:dyDescent="0.25">
      <c r="A36" s="207">
        <v>2008</v>
      </c>
      <c r="B36" s="125">
        <f t="shared" si="23"/>
        <v>0.24000000000000002</v>
      </c>
      <c r="C36" s="125">
        <f t="shared" si="23"/>
        <v>0.24000000000000002</v>
      </c>
      <c r="D36" s="125">
        <f t="shared" si="23"/>
        <v>0.65999999999999992</v>
      </c>
      <c r="E36" s="125">
        <f t="shared" si="23"/>
        <v>0.65999999999999992</v>
      </c>
      <c r="F36" s="125">
        <f t="shared" si="23"/>
        <v>0.12000000000000001</v>
      </c>
      <c r="G36" s="125">
        <f t="shared" si="23"/>
        <v>0.12000000000000001</v>
      </c>
      <c r="H36" s="125">
        <f t="shared" si="23"/>
        <v>0.27900000000000014</v>
      </c>
      <c r="I36" s="125">
        <f t="shared" si="23"/>
        <v>0.28800000000000014</v>
      </c>
      <c r="J36" s="125">
        <f t="shared" si="23"/>
        <v>-2.7000000000000007E-2</v>
      </c>
      <c r="K36" s="125">
        <f t="shared" si="23"/>
        <v>-2.7000000000000007E-2</v>
      </c>
      <c r="L36" s="125">
        <f t="shared" si="23"/>
        <v>0.30600000000000016</v>
      </c>
      <c r="M36" s="125">
        <f t="shared" si="23"/>
        <v>0.31500000000000017</v>
      </c>
      <c r="N36" s="125">
        <f t="shared" si="23"/>
        <v>-2.3999999999999997E-2</v>
      </c>
      <c r="O36" s="125">
        <f t="shared" si="23"/>
        <v>-2.3999999999999997E-2</v>
      </c>
      <c r="Q36" s="167">
        <v>383.59999999999991</v>
      </c>
      <c r="R36" s="167">
        <v>385.19999999999982</v>
      </c>
      <c r="S36" s="167">
        <f t="shared" si="3"/>
        <v>22.439999999999998</v>
      </c>
      <c r="T36" s="167">
        <f t="shared" si="4"/>
        <v>22.439999999999998</v>
      </c>
      <c r="U36" s="167">
        <f t="shared" si="5"/>
        <v>855.61</v>
      </c>
      <c r="V36" s="167">
        <f t="shared" si="6"/>
        <v>855.61</v>
      </c>
      <c r="W36" s="167">
        <f t="shared" si="7"/>
        <v>76.391559999999998</v>
      </c>
      <c r="X36" s="167">
        <f t="shared" si="8"/>
        <v>76.391559999999998</v>
      </c>
      <c r="Y36" s="167">
        <f t="shared" si="9"/>
        <v>23.478999999999999</v>
      </c>
      <c r="Z36" s="167">
        <f t="shared" si="10"/>
        <v>23.488</v>
      </c>
      <c r="AA36" s="117">
        <f t="shared" si="11"/>
        <v>35.272999999999996</v>
      </c>
      <c r="AB36" s="117">
        <f t="shared" si="12"/>
        <v>35.272999999999996</v>
      </c>
      <c r="AC36" s="167">
        <f t="shared" si="13"/>
        <v>25.706</v>
      </c>
      <c r="AD36" s="167">
        <f t="shared" si="14"/>
        <v>25.715</v>
      </c>
      <c r="AE36" s="117">
        <f t="shared" si="15"/>
        <v>35.316000000000003</v>
      </c>
      <c r="AF36" s="117">
        <f t="shared" si="16"/>
        <v>35.316000000000003</v>
      </c>
      <c r="CD36" s="233">
        <v>2008</v>
      </c>
      <c r="CE36" s="149">
        <f t="shared" si="17"/>
        <v>22.439999999999998</v>
      </c>
      <c r="CF36" s="149">
        <f t="shared" si="18"/>
        <v>76.391559999999998</v>
      </c>
      <c r="CG36" s="233">
        <f t="shared" si="19"/>
        <v>383.59999999999991</v>
      </c>
      <c r="CH36" s="149">
        <f t="shared" si="20"/>
        <v>22.439999999999998</v>
      </c>
      <c r="CI36" s="149">
        <f t="shared" si="22"/>
        <v>76.391559999999998</v>
      </c>
      <c r="CJ36" s="233">
        <f t="shared" si="21"/>
        <v>385.19999999999982</v>
      </c>
    </row>
    <row r="37" spans="1:95" x14ac:dyDescent="0.25">
      <c r="A37" s="207">
        <v>2009</v>
      </c>
      <c r="B37" s="125">
        <f t="shared" si="23"/>
        <v>0.25333333333333335</v>
      </c>
      <c r="C37" s="125">
        <f t="shared" si="23"/>
        <v>0.25333333333333335</v>
      </c>
      <c r="D37" s="125">
        <f t="shared" si="23"/>
        <v>0.69666666666666655</v>
      </c>
      <c r="E37" s="125">
        <f t="shared" si="23"/>
        <v>0.69666666666666655</v>
      </c>
      <c r="F37" s="125">
        <f t="shared" si="23"/>
        <v>0.12666666666666668</v>
      </c>
      <c r="G37" s="125">
        <f t="shared" si="23"/>
        <v>0.12666666666666668</v>
      </c>
      <c r="H37" s="125">
        <f t="shared" si="23"/>
        <v>0.29450000000000015</v>
      </c>
      <c r="I37" s="125">
        <f t="shared" si="23"/>
        <v>0.30400000000000016</v>
      </c>
      <c r="J37" s="125">
        <f t="shared" si="23"/>
        <v>-2.8500000000000008E-2</v>
      </c>
      <c r="K37" s="125">
        <f t="shared" si="23"/>
        <v>-2.8500000000000008E-2</v>
      </c>
      <c r="L37" s="125">
        <f t="shared" si="23"/>
        <v>0.32300000000000018</v>
      </c>
      <c r="M37" s="125">
        <f t="shared" si="23"/>
        <v>0.33250000000000018</v>
      </c>
      <c r="N37" s="125">
        <f t="shared" si="23"/>
        <v>-2.5333333333333329E-2</v>
      </c>
      <c r="O37" s="125">
        <f t="shared" si="23"/>
        <v>-2.5333333333333329E-2</v>
      </c>
      <c r="Q37" s="167">
        <v>385.5499999999999</v>
      </c>
      <c r="R37" s="167">
        <v>387.3499999999998</v>
      </c>
      <c r="S37" s="167">
        <f t="shared" si="3"/>
        <v>22.453333333333333</v>
      </c>
      <c r="T37" s="167">
        <f t="shared" si="4"/>
        <v>22.453333333333333</v>
      </c>
      <c r="U37" s="167">
        <f t="shared" si="5"/>
        <v>855.92166666666662</v>
      </c>
      <c r="V37" s="167">
        <f t="shared" si="6"/>
        <v>855.92166666666662</v>
      </c>
      <c r="W37" s="167">
        <f t="shared" si="7"/>
        <v>76.396646666666669</v>
      </c>
      <c r="X37" s="167">
        <f t="shared" si="8"/>
        <v>76.396646666666669</v>
      </c>
      <c r="Y37" s="167">
        <f t="shared" si="9"/>
        <v>23.494499999999999</v>
      </c>
      <c r="Z37" s="167">
        <f t="shared" si="10"/>
        <v>23.503999999999998</v>
      </c>
      <c r="AA37" s="117">
        <f t="shared" si="11"/>
        <v>35.271499999999996</v>
      </c>
      <c r="AB37" s="117">
        <f t="shared" si="12"/>
        <v>35.271499999999996</v>
      </c>
      <c r="AC37" s="167">
        <f t="shared" si="13"/>
        <v>25.722999999999999</v>
      </c>
      <c r="AD37" s="167">
        <f t="shared" si="14"/>
        <v>25.732499999999998</v>
      </c>
      <c r="AE37" s="117">
        <f t="shared" si="15"/>
        <v>35.314666666666668</v>
      </c>
      <c r="AF37" s="117">
        <f t="shared" si="16"/>
        <v>35.314666666666668</v>
      </c>
      <c r="CD37" s="233">
        <v>2009</v>
      </c>
      <c r="CE37" s="149">
        <f t="shared" si="17"/>
        <v>22.453333333333333</v>
      </c>
      <c r="CF37" s="149">
        <f t="shared" si="18"/>
        <v>76.396646666666669</v>
      </c>
      <c r="CG37" s="233">
        <f t="shared" si="19"/>
        <v>385.5499999999999</v>
      </c>
      <c r="CH37" s="149">
        <f t="shared" si="20"/>
        <v>22.453333333333333</v>
      </c>
      <c r="CI37" s="149">
        <f t="shared" si="22"/>
        <v>76.396646666666669</v>
      </c>
      <c r="CJ37" s="233">
        <f t="shared" si="21"/>
        <v>387.3499999999998</v>
      </c>
    </row>
    <row r="38" spans="1:95" x14ac:dyDescent="0.25">
      <c r="A38" s="207">
        <v>2010</v>
      </c>
      <c r="B38" s="125">
        <f>B6</f>
        <v>0.26666666666666666</v>
      </c>
      <c r="C38" s="125">
        <f>C6</f>
        <v>0.26666666666666666</v>
      </c>
      <c r="D38" s="125">
        <f>D6</f>
        <v>0.73333333333333339</v>
      </c>
      <c r="E38" s="125">
        <f>E6</f>
        <v>0.73333333333333339</v>
      </c>
      <c r="F38" s="125">
        <f t="shared" ref="F38:N38" si="24">F6</f>
        <v>0.13333333333333333</v>
      </c>
      <c r="G38" s="125">
        <f t="shared" si="24"/>
        <v>0.13333333333333333</v>
      </c>
      <c r="H38" s="125">
        <f t="shared" si="24"/>
        <v>0.31</v>
      </c>
      <c r="I38" s="125">
        <f t="shared" si="24"/>
        <v>0.32</v>
      </c>
      <c r="J38" s="125">
        <f t="shared" si="24"/>
        <v>-0.03</v>
      </c>
      <c r="K38" s="125">
        <f t="shared" si="24"/>
        <v>-0.03</v>
      </c>
      <c r="L38" s="125">
        <f t="shared" si="24"/>
        <v>0.34</v>
      </c>
      <c r="M38" s="125">
        <f t="shared" si="24"/>
        <v>0.35000000000000003</v>
      </c>
      <c r="N38" s="125">
        <f t="shared" si="24"/>
        <v>-2.6666666666666668E-2</v>
      </c>
      <c r="O38" s="125">
        <f>O6</f>
        <v>-2.6666666666666668E-2</v>
      </c>
      <c r="Q38" s="167">
        <v>387.5</v>
      </c>
      <c r="R38" s="167">
        <v>389.5</v>
      </c>
      <c r="S38" s="167">
        <f t="shared" si="3"/>
        <v>22.466666666666665</v>
      </c>
      <c r="T38" s="167">
        <f t="shared" si="4"/>
        <v>22.466666666666665</v>
      </c>
      <c r="U38" s="167">
        <f t="shared" si="5"/>
        <v>856.23333333333335</v>
      </c>
      <c r="V38" s="167">
        <f t="shared" si="6"/>
        <v>856.23333333333335</v>
      </c>
      <c r="W38" s="167">
        <f t="shared" si="7"/>
        <v>76.401733333333326</v>
      </c>
      <c r="X38" s="167">
        <f t="shared" si="8"/>
        <v>76.401733333333326</v>
      </c>
      <c r="Y38" s="167">
        <f t="shared" si="9"/>
        <v>23.509999999999998</v>
      </c>
      <c r="Z38" s="167">
        <f t="shared" si="10"/>
        <v>23.52</v>
      </c>
      <c r="AA38" s="117">
        <f t="shared" si="11"/>
        <v>35.269999999999996</v>
      </c>
      <c r="AB38" s="117">
        <f t="shared" si="12"/>
        <v>35.269999999999996</v>
      </c>
      <c r="AC38" s="167">
        <f t="shared" si="13"/>
        <v>25.74</v>
      </c>
      <c r="AD38" s="167">
        <f t="shared" si="14"/>
        <v>25.75</v>
      </c>
      <c r="AE38" s="117">
        <f t="shared" si="15"/>
        <v>35.31333333333334</v>
      </c>
      <c r="AF38" s="117">
        <f t="shared" si="16"/>
        <v>35.31333333333334</v>
      </c>
      <c r="CD38" s="233">
        <v>2010</v>
      </c>
      <c r="CE38" s="149">
        <f t="shared" si="17"/>
        <v>22.466666666666665</v>
      </c>
      <c r="CF38" s="149">
        <f t="shared" si="18"/>
        <v>76.401733333333326</v>
      </c>
      <c r="CG38" s="233">
        <f t="shared" si="19"/>
        <v>387.5</v>
      </c>
      <c r="CH38" s="149">
        <f t="shared" si="20"/>
        <v>22.466666666666665</v>
      </c>
      <c r="CI38" s="149">
        <f t="shared" si="22"/>
        <v>76.401733333333326</v>
      </c>
      <c r="CJ38" s="233">
        <f t="shared" si="21"/>
        <v>389.5</v>
      </c>
    </row>
    <row r="39" spans="1:95" x14ac:dyDescent="0.25">
      <c r="A39" s="207">
        <v>2011</v>
      </c>
      <c r="B39" s="125">
        <f t="shared" ref="B39:O54" si="25">(B$7-B$6)/COUNT($A$38:$A$57)+B38</f>
        <v>0.29333333333333333</v>
      </c>
      <c r="C39" s="125">
        <f t="shared" si="25"/>
        <v>0.29333333333333333</v>
      </c>
      <c r="D39" s="125">
        <f t="shared" si="25"/>
        <v>0.80666666666666675</v>
      </c>
      <c r="E39" s="125">
        <f t="shared" si="25"/>
        <v>0.80666666666666675</v>
      </c>
      <c r="F39" s="125">
        <f t="shared" si="25"/>
        <v>0.14666666666666667</v>
      </c>
      <c r="G39" s="125">
        <f t="shared" si="25"/>
        <v>0.14666666666666667</v>
      </c>
      <c r="H39" s="125">
        <f t="shared" si="25"/>
        <v>0.34100000000000003</v>
      </c>
      <c r="I39" s="125">
        <f t="shared" si="25"/>
        <v>0.35199999999999998</v>
      </c>
      <c r="J39" s="125">
        <f t="shared" si="25"/>
        <v>-3.3000000000000002E-2</v>
      </c>
      <c r="K39" s="125">
        <f t="shared" si="25"/>
        <v>-3.3000000000000002E-2</v>
      </c>
      <c r="L39" s="125">
        <f t="shared" si="25"/>
        <v>0.374</v>
      </c>
      <c r="M39" s="125">
        <f t="shared" si="25"/>
        <v>0.38500000000000001</v>
      </c>
      <c r="N39" s="125">
        <f t="shared" si="25"/>
        <v>-2.9333333333333336E-2</v>
      </c>
      <c r="O39" s="125">
        <f t="shared" si="25"/>
        <v>-2.9333333333333336E-2</v>
      </c>
      <c r="Q39" s="167">
        <v>390.35</v>
      </c>
      <c r="R39" s="167">
        <v>392.45</v>
      </c>
      <c r="S39" s="167">
        <f t="shared" si="3"/>
        <v>22.493333333333332</v>
      </c>
      <c r="T39" s="167">
        <f t="shared" si="4"/>
        <v>22.493333333333332</v>
      </c>
      <c r="U39" s="167">
        <f t="shared" si="5"/>
        <v>856.85666666666668</v>
      </c>
      <c r="V39" s="167">
        <f t="shared" si="6"/>
        <v>856.85666666666668</v>
      </c>
      <c r="W39" s="167">
        <f t="shared" si="7"/>
        <v>76.411906666666667</v>
      </c>
      <c r="X39" s="167">
        <f t="shared" si="8"/>
        <v>76.411906666666667</v>
      </c>
      <c r="Y39" s="167">
        <f t="shared" si="9"/>
        <v>23.541</v>
      </c>
      <c r="Z39" s="167">
        <f t="shared" si="10"/>
        <v>23.552</v>
      </c>
      <c r="AA39" s="117">
        <f t="shared" si="11"/>
        <v>35.266999999999996</v>
      </c>
      <c r="AB39" s="117">
        <f t="shared" si="12"/>
        <v>35.266999999999996</v>
      </c>
      <c r="AC39" s="167">
        <f t="shared" si="13"/>
        <v>25.773999999999997</v>
      </c>
      <c r="AD39" s="167">
        <f t="shared" si="14"/>
        <v>25.785</v>
      </c>
      <c r="AE39" s="117">
        <f t="shared" si="15"/>
        <v>35.31066666666667</v>
      </c>
      <c r="AF39" s="117">
        <f t="shared" si="16"/>
        <v>35.31066666666667</v>
      </c>
      <c r="CD39" s="233">
        <v>2011</v>
      </c>
      <c r="CE39" s="149">
        <f t="shared" si="17"/>
        <v>22.493333333333332</v>
      </c>
      <c r="CF39" s="149">
        <f t="shared" si="18"/>
        <v>76.411906666666667</v>
      </c>
      <c r="CG39" s="233">
        <f t="shared" si="19"/>
        <v>390.35</v>
      </c>
      <c r="CH39" s="149">
        <f t="shared" si="20"/>
        <v>22.493333333333332</v>
      </c>
      <c r="CI39" s="149">
        <f t="shared" si="22"/>
        <v>76.411906666666667</v>
      </c>
      <c r="CJ39" s="233">
        <f t="shared" si="21"/>
        <v>392.45</v>
      </c>
    </row>
    <row r="40" spans="1:95" x14ac:dyDescent="0.25">
      <c r="A40" s="207">
        <v>2012</v>
      </c>
      <c r="B40" s="125">
        <f t="shared" si="25"/>
        <v>0.32</v>
      </c>
      <c r="C40" s="125">
        <f t="shared" si="25"/>
        <v>0.32</v>
      </c>
      <c r="D40" s="125">
        <f t="shared" si="25"/>
        <v>0.88000000000000012</v>
      </c>
      <c r="E40" s="125">
        <f t="shared" si="25"/>
        <v>0.88000000000000012</v>
      </c>
      <c r="F40" s="125">
        <f t="shared" si="25"/>
        <v>0.16</v>
      </c>
      <c r="G40" s="125">
        <f t="shared" si="25"/>
        <v>0.16</v>
      </c>
      <c r="H40" s="125">
        <f t="shared" si="25"/>
        <v>0.37200000000000005</v>
      </c>
      <c r="I40" s="125">
        <f t="shared" si="25"/>
        <v>0.38399999999999995</v>
      </c>
      <c r="J40" s="125">
        <f t="shared" si="25"/>
        <v>-3.6000000000000004E-2</v>
      </c>
      <c r="K40" s="125">
        <f t="shared" si="25"/>
        <v>-3.6000000000000004E-2</v>
      </c>
      <c r="L40" s="125">
        <f t="shared" si="25"/>
        <v>0.40799999999999997</v>
      </c>
      <c r="M40" s="125">
        <f t="shared" si="25"/>
        <v>0.42</v>
      </c>
      <c r="N40" s="125">
        <f t="shared" si="25"/>
        <v>-3.2000000000000001E-2</v>
      </c>
      <c r="O40" s="125">
        <f t="shared" si="25"/>
        <v>-3.2000000000000001E-2</v>
      </c>
      <c r="Q40" s="167">
        <v>393.20000000000005</v>
      </c>
      <c r="R40" s="167">
        <v>395.4</v>
      </c>
      <c r="S40" s="167">
        <f t="shared" si="3"/>
        <v>22.52</v>
      </c>
      <c r="T40" s="167">
        <f t="shared" si="4"/>
        <v>22.52</v>
      </c>
      <c r="U40" s="167">
        <f t="shared" si="5"/>
        <v>857.48</v>
      </c>
      <c r="V40" s="167">
        <f t="shared" si="6"/>
        <v>857.48</v>
      </c>
      <c r="W40" s="167">
        <f t="shared" si="7"/>
        <v>76.422079999999994</v>
      </c>
      <c r="X40" s="167">
        <f t="shared" si="8"/>
        <v>76.422079999999994</v>
      </c>
      <c r="Y40" s="167">
        <f t="shared" si="9"/>
        <v>23.571999999999999</v>
      </c>
      <c r="Z40" s="167">
        <f t="shared" si="10"/>
        <v>23.584</v>
      </c>
      <c r="AA40" s="117">
        <f t="shared" si="11"/>
        <v>35.263999999999996</v>
      </c>
      <c r="AB40" s="117">
        <f t="shared" si="12"/>
        <v>35.263999999999996</v>
      </c>
      <c r="AC40" s="167">
        <f t="shared" si="13"/>
        <v>25.808</v>
      </c>
      <c r="AD40" s="167">
        <f t="shared" si="14"/>
        <v>25.82</v>
      </c>
      <c r="AE40" s="117">
        <f t="shared" si="15"/>
        <v>35.308000000000007</v>
      </c>
      <c r="AF40" s="117">
        <f t="shared" si="16"/>
        <v>35.308000000000007</v>
      </c>
      <c r="CD40" s="233">
        <v>2012</v>
      </c>
      <c r="CE40" s="149">
        <f t="shared" si="17"/>
        <v>22.52</v>
      </c>
      <c r="CF40" s="149">
        <f t="shared" si="18"/>
        <v>76.422079999999994</v>
      </c>
      <c r="CG40" s="233">
        <f t="shared" si="19"/>
        <v>393.20000000000005</v>
      </c>
      <c r="CH40" s="149">
        <f t="shared" si="20"/>
        <v>22.52</v>
      </c>
      <c r="CI40" s="149">
        <f t="shared" si="22"/>
        <v>76.422079999999994</v>
      </c>
      <c r="CJ40" s="233">
        <f t="shared" si="21"/>
        <v>395.4</v>
      </c>
    </row>
    <row r="41" spans="1:95" x14ac:dyDescent="0.25">
      <c r="A41" s="207">
        <v>2013</v>
      </c>
      <c r="B41" s="125">
        <f t="shared" si="25"/>
        <v>0.34666666666666668</v>
      </c>
      <c r="C41" s="125">
        <f t="shared" si="25"/>
        <v>0.34666666666666668</v>
      </c>
      <c r="D41" s="125">
        <f t="shared" si="25"/>
        <v>0.95333333333333348</v>
      </c>
      <c r="E41" s="125">
        <f t="shared" si="25"/>
        <v>0.95333333333333348</v>
      </c>
      <c r="F41" s="125">
        <f t="shared" si="25"/>
        <v>0.17333333333333334</v>
      </c>
      <c r="G41" s="125">
        <f t="shared" si="25"/>
        <v>0.17333333333333334</v>
      </c>
      <c r="H41" s="125">
        <f t="shared" si="25"/>
        <v>0.40300000000000008</v>
      </c>
      <c r="I41" s="125">
        <f t="shared" si="25"/>
        <v>0.41599999999999993</v>
      </c>
      <c r="J41" s="125">
        <f t="shared" si="25"/>
        <v>-3.9000000000000007E-2</v>
      </c>
      <c r="K41" s="125">
        <f t="shared" si="25"/>
        <v>-3.9000000000000007E-2</v>
      </c>
      <c r="L41" s="125">
        <f t="shared" si="25"/>
        <v>0.44199999999999995</v>
      </c>
      <c r="M41" s="125">
        <f t="shared" si="25"/>
        <v>0.45499999999999996</v>
      </c>
      <c r="N41" s="125">
        <f t="shared" si="25"/>
        <v>-3.4666666666666665E-2</v>
      </c>
      <c r="O41" s="125">
        <f t="shared" si="25"/>
        <v>-3.4666666666666665E-2</v>
      </c>
      <c r="Q41" s="167">
        <v>396.05000000000007</v>
      </c>
      <c r="R41" s="167">
        <v>398.34999999999997</v>
      </c>
      <c r="S41" s="167">
        <f t="shared" si="3"/>
        <v>22.546666666666667</v>
      </c>
      <c r="T41" s="167">
        <f t="shared" si="4"/>
        <v>22.546666666666667</v>
      </c>
      <c r="U41" s="167">
        <f t="shared" si="5"/>
        <v>858.10333333333335</v>
      </c>
      <c r="V41" s="167">
        <f t="shared" si="6"/>
        <v>858.10333333333335</v>
      </c>
      <c r="W41" s="167">
        <f t="shared" si="7"/>
        <v>76.432253333333335</v>
      </c>
      <c r="X41" s="167">
        <f t="shared" si="8"/>
        <v>76.432253333333335</v>
      </c>
      <c r="Y41" s="167">
        <f t="shared" si="9"/>
        <v>23.602999999999998</v>
      </c>
      <c r="Z41" s="167">
        <f t="shared" si="10"/>
        <v>23.616</v>
      </c>
      <c r="AA41" s="117">
        <f t="shared" si="11"/>
        <v>35.260999999999996</v>
      </c>
      <c r="AB41" s="117">
        <f t="shared" si="12"/>
        <v>35.260999999999996</v>
      </c>
      <c r="AC41" s="167">
        <f t="shared" si="13"/>
        <v>25.841999999999999</v>
      </c>
      <c r="AD41" s="167">
        <f t="shared" si="14"/>
        <v>25.854999999999997</v>
      </c>
      <c r="AE41" s="117">
        <f t="shared" si="15"/>
        <v>35.305333333333337</v>
      </c>
      <c r="AF41" s="117">
        <f t="shared" si="16"/>
        <v>35.305333333333337</v>
      </c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N41" s="112"/>
      <c r="BO41" s="112"/>
      <c r="BP41" s="112"/>
      <c r="BQ41" s="112"/>
      <c r="BR41" s="112"/>
      <c r="BS41" s="112"/>
      <c r="BT41" s="112"/>
      <c r="BV41" s="112"/>
      <c r="BW41" s="112"/>
      <c r="BX41" s="112"/>
      <c r="BY41" s="112"/>
      <c r="BZ41" s="112"/>
      <c r="CA41" s="112"/>
      <c r="CB41" s="112"/>
      <c r="CD41" s="233">
        <v>2013</v>
      </c>
      <c r="CE41" s="149">
        <f t="shared" si="17"/>
        <v>22.546666666666667</v>
      </c>
      <c r="CF41" s="149">
        <f t="shared" si="18"/>
        <v>76.432253333333335</v>
      </c>
      <c r="CG41" s="233">
        <f t="shared" si="19"/>
        <v>396.05000000000007</v>
      </c>
      <c r="CH41" s="149">
        <f t="shared" si="20"/>
        <v>22.546666666666667</v>
      </c>
      <c r="CI41" s="149">
        <f t="shared" si="22"/>
        <v>76.432253333333335</v>
      </c>
      <c r="CJ41" s="233">
        <f t="shared" si="21"/>
        <v>398.34999999999997</v>
      </c>
      <c r="CK41" s="112"/>
      <c r="CL41" s="112"/>
      <c r="CM41" s="112"/>
      <c r="CN41" s="112"/>
      <c r="CO41" s="112"/>
      <c r="CP41" s="112"/>
      <c r="CQ41" s="112"/>
    </row>
    <row r="42" spans="1:95" x14ac:dyDescent="0.25">
      <c r="A42" s="207">
        <v>2014</v>
      </c>
      <c r="B42" s="125">
        <f t="shared" si="25"/>
        <v>0.37333333333333335</v>
      </c>
      <c r="C42" s="125">
        <f t="shared" si="25"/>
        <v>0.37333333333333335</v>
      </c>
      <c r="D42" s="125">
        <f t="shared" si="25"/>
        <v>1.0266666666666668</v>
      </c>
      <c r="E42" s="125">
        <f t="shared" si="25"/>
        <v>1.0266666666666668</v>
      </c>
      <c r="F42" s="125">
        <f t="shared" si="25"/>
        <v>0.18666666666666668</v>
      </c>
      <c r="G42" s="125">
        <f t="shared" si="25"/>
        <v>0.18666666666666668</v>
      </c>
      <c r="H42" s="125">
        <f t="shared" si="25"/>
        <v>0.43400000000000011</v>
      </c>
      <c r="I42" s="125">
        <f t="shared" si="25"/>
        <v>0.4479999999999999</v>
      </c>
      <c r="J42" s="125">
        <f t="shared" si="25"/>
        <v>-4.200000000000001E-2</v>
      </c>
      <c r="K42" s="125">
        <f t="shared" si="25"/>
        <v>-4.200000000000001E-2</v>
      </c>
      <c r="L42" s="125">
        <f t="shared" si="25"/>
        <v>0.47599999999999992</v>
      </c>
      <c r="M42" s="125">
        <f t="shared" si="25"/>
        <v>0.48999999999999994</v>
      </c>
      <c r="N42" s="125">
        <f t="shared" si="25"/>
        <v>-3.7333333333333329E-2</v>
      </c>
      <c r="O42" s="125">
        <f t="shared" si="25"/>
        <v>-3.7333333333333329E-2</v>
      </c>
      <c r="Q42" s="167">
        <v>398.90000000000009</v>
      </c>
      <c r="R42" s="167">
        <v>401.29999999999995</v>
      </c>
      <c r="S42" s="167">
        <f t="shared" si="3"/>
        <v>22.573333333333334</v>
      </c>
      <c r="T42" s="167">
        <f t="shared" si="4"/>
        <v>22.573333333333334</v>
      </c>
      <c r="U42" s="167">
        <f t="shared" si="5"/>
        <v>858.72666666666669</v>
      </c>
      <c r="V42" s="167">
        <f t="shared" si="6"/>
        <v>858.72666666666669</v>
      </c>
      <c r="W42" s="167">
        <f t="shared" si="7"/>
        <v>76.442426666666663</v>
      </c>
      <c r="X42" s="167">
        <f t="shared" si="8"/>
        <v>76.442426666666663</v>
      </c>
      <c r="Y42" s="167">
        <f t="shared" si="9"/>
        <v>23.634</v>
      </c>
      <c r="Z42" s="167">
        <f t="shared" si="10"/>
        <v>23.648</v>
      </c>
      <c r="AA42" s="117">
        <f t="shared" si="11"/>
        <v>35.257999999999996</v>
      </c>
      <c r="AB42" s="117">
        <f t="shared" si="12"/>
        <v>35.257999999999996</v>
      </c>
      <c r="AC42" s="167">
        <f t="shared" si="13"/>
        <v>25.875999999999998</v>
      </c>
      <c r="AD42" s="167">
        <f t="shared" si="14"/>
        <v>25.889999999999997</v>
      </c>
      <c r="AE42" s="117">
        <f t="shared" si="15"/>
        <v>35.302666666666667</v>
      </c>
      <c r="AF42" s="117">
        <f t="shared" si="16"/>
        <v>35.302666666666667</v>
      </c>
      <c r="CD42" s="233">
        <v>2014</v>
      </c>
      <c r="CE42" s="149">
        <f t="shared" si="17"/>
        <v>22.573333333333334</v>
      </c>
      <c r="CF42" s="149">
        <f t="shared" si="18"/>
        <v>76.442426666666663</v>
      </c>
      <c r="CG42" s="233">
        <f t="shared" si="19"/>
        <v>398.90000000000009</v>
      </c>
      <c r="CH42" s="149">
        <f t="shared" si="20"/>
        <v>22.573333333333334</v>
      </c>
      <c r="CI42" s="149">
        <f t="shared" si="22"/>
        <v>76.442426666666663</v>
      </c>
      <c r="CJ42" s="233">
        <f t="shared" si="21"/>
        <v>401.29999999999995</v>
      </c>
    </row>
    <row r="43" spans="1:95" x14ac:dyDescent="0.25">
      <c r="A43" s="207">
        <v>2015</v>
      </c>
      <c r="B43" s="125">
        <f t="shared" si="25"/>
        <v>0.4</v>
      </c>
      <c r="C43" s="125">
        <f t="shared" si="25"/>
        <v>0.4</v>
      </c>
      <c r="D43" s="125">
        <f t="shared" si="25"/>
        <v>1.1000000000000001</v>
      </c>
      <c r="E43" s="125">
        <f t="shared" si="25"/>
        <v>1.1000000000000001</v>
      </c>
      <c r="F43" s="125">
        <f t="shared" si="25"/>
        <v>0.2</v>
      </c>
      <c r="G43" s="125">
        <f t="shared" si="25"/>
        <v>0.2</v>
      </c>
      <c r="H43" s="125">
        <f t="shared" si="25"/>
        <v>0.46500000000000014</v>
      </c>
      <c r="I43" s="125">
        <f t="shared" si="25"/>
        <v>0.47999999999999987</v>
      </c>
      <c r="J43" s="125">
        <f t="shared" si="25"/>
        <v>-4.5000000000000012E-2</v>
      </c>
      <c r="K43" s="125">
        <f t="shared" si="25"/>
        <v>-4.5000000000000012E-2</v>
      </c>
      <c r="L43" s="125">
        <f t="shared" si="25"/>
        <v>0.5099999999999999</v>
      </c>
      <c r="M43" s="125">
        <f t="shared" si="25"/>
        <v>0.52499999999999991</v>
      </c>
      <c r="N43" s="125">
        <f t="shared" si="25"/>
        <v>-3.9999999999999994E-2</v>
      </c>
      <c r="O43" s="125">
        <f t="shared" si="25"/>
        <v>-3.9999999999999994E-2</v>
      </c>
      <c r="Q43" s="167">
        <v>401.75000000000011</v>
      </c>
      <c r="R43" s="167">
        <v>404.24999999999994</v>
      </c>
      <c r="S43" s="167">
        <f t="shared" si="3"/>
        <v>22.599999999999998</v>
      </c>
      <c r="T43" s="167">
        <f t="shared" si="4"/>
        <v>22.599999999999998</v>
      </c>
      <c r="U43" s="167">
        <f t="shared" si="5"/>
        <v>859.35</v>
      </c>
      <c r="V43" s="167">
        <f t="shared" si="6"/>
        <v>859.35</v>
      </c>
      <c r="W43" s="167">
        <f t="shared" si="7"/>
        <v>76.452600000000004</v>
      </c>
      <c r="X43" s="167">
        <f t="shared" si="8"/>
        <v>76.452600000000004</v>
      </c>
      <c r="Y43" s="167">
        <f t="shared" si="9"/>
        <v>23.664999999999999</v>
      </c>
      <c r="Z43" s="167">
        <f t="shared" si="10"/>
        <v>23.68</v>
      </c>
      <c r="AA43" s="117">
        <f t="shared" si="11"/>
        <v>35.254999999999995</v>
      </c>
      <c r="AB43" s="117">
        <f t="shared" si="12"/>
        <v>35.254999999999995</v>
      </c>
      <c r="AC43" s="167">
        <f t="shared" si="13"/>
        <v>25.91</v>
      </c>
      <c r="AD43" s="167">
        <f t="shared" si="14"/>
        <v>25.924999999999997</v>
      </c>
      <c r="AE43" s="117">
        <f t="shared" si="15"/>
        <v>35.300000000000004</v>
      </c>
      <c r="AF43" s="117">
        <f t="shared" si="16"/>
        <v>35.300000000000004</v>
      </c>
      <c r="CD43" s="233">
        <v>2015</v>
      </c>
      <c r="CE43" s="149">
        <f t="shared" si="17"/>
        <v>22.599999999999998</v>
      </c>
      <c r="CF43" s="149">
        <f t="shared" si="18"/>
        <v>76.452600000000004</v>
      </c>
      <c r="CG43" s="233">
        <f t="shared" si="19"/>
        <v>401.75000000000011</v>
      </c>
      <c r="CH43" s="149">
        <f t="shared" si="20"/>
        <v>22.599999999999998</v>
      </c>
      <c r="CI43" s="149">
        <f t="shared" si="22"/>
        <v>76.452600000000004</v>
      </c>
      <c r="CJ43" s="233">
        <f t="shared" si="21"/>
        <v>404.24999999999994</v>
      </c>
    </row>
    <row r="44" spans="1:95" x14ac:dyDescent="0.25">
      <c r="A44" s="207">
        <v>2016</v>
      </c>
      <c r="B44" s="125">
        <f t="shared" si="25"/>
        <v>0.42666666666666669</v>
      </c>
      <c r="C44" s="125">
        <f t="shared" si="25"/>
        <v>0.42666666666666669</v>
      </c>
      <c r="D44" s="125">
        <f t="shared" si="25"/>
        <v>1.1733333333333333</v>
      </c>
      <c r="E44" s="125">
        <f t="shared" si="25"/>
        <v>1.1733333333333333</v>
      </c>
      <c r="F44" s="125">
        <f t="shared" si="25"/>
        <v>0.21333333333333335</v>
      </c>
      <c r="G44" s="125">
        <f t="shared" si="25"/>
        <v>0.21333333333333335</v>
      </c>
      <c r="H44" s="125">
        <f t="shared" si="25"/>
        <v>0.49600000000000016</v>
      </c>
      <c r="I44" s="125">
        <f t="shared" si="25"/>
        <v>0.5119999999999999</v>
      </c>
      <c r="J44" s="125">
        <f t="shared" si="25"/>
        <v>-4.8000000000000015E-2</v>
      </c>
      <c r="K44" s="125">
        <f t="shared" si="25"/>
        <v>-4.8000000000000015E-2</v>
      </c>
      <c r="L44" s="125">
        <f t="shared" si="25"/>
        <v>0.54399999999999993</v>
      </c>
      <c r="M44" s="125">
        <f t="shared" si="25"/>
        <v>0.55999999999999994</v>
      </c>
      <c r="N44" s="125">
        <f t="shared" si="25"/>
        <v>-4.2666666666666658E-2</v>
      </c>
      <c r="O44" s="125">
        <f t="shared" si="25"/>
        <v>-4.2666666666666658E-2</v>
      </c>
      <c r="Q44" s="167">
        <v>404.60000000000014</v>
      </c>
      <c r="R44" s="167">
        <v>407.19999999999993</v>
      </c>
      <c r="S44" s="167">
        <f t="shared" si="3"/>
        <v>22.626666666666665</v>
      </c>
      <c r="T44" s="167">
        <f t="shared" si="4"/>
        <v>22.626666666666665</v>
      </c>
      <c r="U44" s="167">
        <f t="shared" si="5"/>
        <v>859.97333333333336</v>
      </c>
      <c r="V44" s="167">
        <f t="shared" si="6"/>
        <v>859.97333333333336</v>
      </c>
      <c r="W44" s="167">
        <f t="shared" si="7"/>
        <v>76.462773333333331</v>
      </c>
      <c r="X44" s="167">
        <f t="shared" si="8"/>
        <v>76.462773333333331</v>
      </c>
      <c r="Y44" s="167">
        <f t="shared" si="9"/>
        <v>23.695999999999998</v>
      </c>
      <c r="Z44" s="167">
        <f t="shared" si="10"/>
        <v>23.712</v>
      </c>
      <c r="AA44" s="117">
        <f t="shared" si="11"/>
        <v>35.251999999999995</v>
      </c>
      <c r="AB44" s="117">
        <f t="shared" si="12"/>
        <v>35.251999999999995</v>
      </c>
      <c r="AC44" s="167">
        <f t="shared" si="13"/>
        <v>25.943999999999999</v>
      </c>
      <c r="AD44" s="167">
        <f t="shared" si="14"/>
        <v>25.959999999999997</v>
      </c>
      <c r="AE44" s="117">
        <f t="shared" si="15"/>
        <v>35.297333333333334</v>
      </c>
      <c r="AF44" s="117">
        <f t="shared" si="16"/>
        <v>35.297333333333334</v>
      </c>
      <c r="CD44" s="233">
        <v>2016</v>
      </c>
      <c r="CE44" s="149">
        <f t="shared" si="17"/>
        <v>22.626666666666665</v>
      </c>
      <c r="CF44" s="149">
        <f t="shared" si="18"/>
        <v>76.462773333333331</v>
      </c>
      <c r="CG44" s="233">
        <f t="shared" si="19"/>
        <v>404.60000000000014</v>
      </c>
      <c r="CH44" s="149">
        <f t="shared" si="20"/>
        <v>22.626666666666665</v>
      </c>
      <c r="CI44" s="149">
        <f t="shared" si="22"/>
        <v>76.462773333333331</v>
      </c>
      <c r="CJ44" s="233">
        <f t="shared" si="21"/>
        <v>407.19999999999993</v>
      </c>
    </row>
    <row r="45" spans="1:95" x14ac:dyDescent="0.25">
      <c r="A45" s="207">
        <v>2017</v>
      </c>
      <c r="B45" s="125">
        <f t="shared" si="25"/>
        <v>0.45333333333333337</v>
      </c>
      <c r="C45" s="125">
        <f t="shared" si="25"/>
        <v>0.45333333333333337</v>
      </c>
      <c r="D45" s="125">
        <f t="shared" si="25"/>
        <v>1.2466666666666666</v>
      </c>
      <c r="E45" s="125">
        <f t="shared" si="25"/>
        <v>1.2466666666666666</v>
      </c>
      <c r="F45" s="125">
        <f t="shared" si="25"/>
        <v>0.22666666666666668</v>
      </c>
      <c r="G45" s="125">
        <f t="shared" si="25"/>
        <v>0.22666666666666668</v>
      </c>
      <c r="H45" s="125">
        <f t="shared" si="25"/>
        <v>0.52700000000000014</v>
      </c>
      <c r="I45" s="125">
        <f t="shared" si="25"/>
        <v>0.54399999999999993</v>
      </c>
      <c r="J45" s="125">
        <f t="shared" si="25"/>
        <v>-5.1000000000000018E-2</v>
      </c>
      <c r="K45" s="125">
        <f t="shared" si="25"/>
        <v>-5.1000000000000018E-2</v>
      </c>
      <c r="L45" s="125">
        <f t="shared" si="25"/>
        <v>0.57799999999999996</v>
      </c>
      <c r="M45" s="125">
        <f t="shared" si="25"/>
        <v>0.59499999999999997</v>
      </c>
      <c r="N45" s="125">
        <f t="shared" si="25"/>
        <v>-4.5333333333333323E-2</v>
      </c>
      <c r="O45" s="125">
        <f t="shared" si="25"/>
        <v>-4.5333333333333323E-2</v>
      </c>
      <c r="Q45" s="167">
        <v>407.45000000000016</v>
      </c>
      <c r="R45" s="167">
        <v>410.14999999999992</v>
      </c>
      <c r="S45" s="167">
        <f t="shared" si="3"/>
        <v>22.653333333333332</v>
      </c>
      <c r="T45" s="167">
        <f t="shared" si="4"/>
        <v>22.653333333333332</v>
      </c>
      <c r="U45" s="167">
        <f t="shared" si="5"/>
        <v>860.59666666666669</v>
      </c>
      <c r="V45" s="167">
        <f t="shared" si="6"/>
        <v>860.59666666666669</v>
      </c>
      <c r="W45" s="167">
        <f t="shared" si="7"/>
        <v>76.472946666666658</v>
      </c>
      <c r="X45" s="167">
        <f t="shared" si="8"/>
        <v>76.472946666666658</v>
      </c>
      <c r="Y45" s="167">
        <f t="shared" si="9"/>
        <v>23.727</v>
      </c>
      <c r="Z45" s="167">
        <f t="shared" si="10"/>
        <v>23.744</v>
      </c>
      <c r="AA45" s="117">
        <f t="shared" si="11"/>
        <v>35.248999999999995</v>
      </c>
      <c r="AB45" s="117">
        <f t="shared" si="12"/>
        <v>35.248999999999995</v>
      </c>
      <c r="AC45" s="167">
        <f t="shared" si="13"/>
        <v>25.977999999999998</v>
      </c>
      <c r="AD45" s="167">
        <f t="shared" si="14"/>
        <v>25.994999999999997</v>
      </c>
      <c r="AE45" s="117">
        <f t="shared" si="15"/>
        <v>35.294666666666672</v>
      </c>
      <c r="AF45" s="117">
        <f t="shared" si="16"/>
        <v>35.294666666666672</v>
      </c>
      <c r="CD45" s="233">
        <v>2017</v>
      </c>
      <c r="CE45" s="149">
        <f t="shared" si="17"/>
        <v>22.653333333333332</v>
      </c>
      <c r="CF45" s="149">
        <f t="shared" si="18"/>
        <v>76.472946666666658</v>
      </c>
      <c r="CG45" s="233">
        <f t="shared" si="19"/>
        <v>407.45000000000016</v>
      </c>
      <c r="CH45" s="149">
        <f t="shared" si="20"/>
        <v>22.653333333333332</v>
      </c>
      <c r="CI45" s="149">
        <f t="shared" si="22"/>
        <v>76.472946666666658</v>
      </c>
      <c r="CJ45" s="233">
        <f t="shared" si="21"/>
        <v>410.14999999999992</v>
      </c>
    </row>
    <row r="46" spans="1:95" x14ac:dyDescent="0.25">
      <c r="A46" s="207">
        <v>2018</v>
      </c>
      <c r="B46" s="125">
        <f t="shared" si="25"/>
        <v>0.48000000000000004</v>
      </c>
      <c r="C46" s="125">
        <f t="shared" si="25"/>
        <v>0.48000000000000004</v>
      </c>
      <c r="D46" s="125">
        <f t="shared" si="25"/>
        <v>1.3199999999999998</v>
      </c>
      <c r="E46" s="125">
        <f t="shared" si="25"/>
        <v>1.3199999999999998</v>
      </c>
      <c r="F46" s="125">
        <f t="shared" si="25"/>
        <v>0.24000000000000002</v>
      </c>
      <c r="G46" s="125">
        <f t="shared" si="25"/>
        <v>0.24000000000000002</v>
      </c>
      <c r="H46" s="125">
        <f t="shared" si="25"/>
        <v>0.55800000000000016</v>
      </c>
      <c r="I46" s="125">
        <f t="shared" si="25"/>
        <v>0.57599999999999996</v>
      </c>
      <c r="J46" s="125">
        <f t="shared" si="25"/>
        <v>-5.400000000000002E-2</v>
      </c>
      <c r="K46" s="125">
        <f t="shared" si="25"/>
        <v>-5.400000000000002E-2</v>
      </c>
      <c r="L46" s="125">
        <f t="shared" si="25"/>
        <v>0.61199999999999999</v>
      </c>
      <c r="M46" s="125">
        <f t="shared" si="25"/>
        <v>0.63</v>
      </c>
      <c r="N46" s="125">
        <f t="shared" si="25"/>
        <v>-4.7999999999999987E-2</v>
      </c>
      <c r="O46" s="125">
        <f t="shared" si="25"/>
        <v>-4.7999999999999987E-2</v>
      </c>
      <c r="Q46" s="167">
        <v>410.30000000000018</v>
      </c>
      <c r="R46" s="167">
        <v>413.09999999999991</v>
      </c>
      <c r="S46" s="167">
        <f t="shared" si="3"/>
        <v>22.68</v>
      </c>
      <c r="T46" s="167">
        <f t="shared" si="4"/>
        <v>22.68</v>
      </c>
      <c r="U46" s="167">
        <f t="shared" si="5"/>
        <v>861.22</v>
      </c>
      <c r="V46" s="167">
        <f t="shared" si="6"/>
        <v>861.22</v>
      </c>
      <c r="W46" s="167">
        <f t="shared" si="7"/>
        <v>76.48312</v>
      </c>
      <c r="X46" s="167">
        <f t="shared" si="8"/>
        <v>76.48312</v>
      </c>
      <c r="Y46" s="167">
        <f t="shared" si="9"/>
        <v>23.757999999999999</v>
      </c>
      <c r="Z46" s="167">
        <f t="shared" si="10"/>
        <v>23.776</v>
      </c>
      <c r="AA46" s="117">
        <f t="shared" si="11"/>
        <v>35.245999999999995</v>
      </c>
      <c r="AB46" s="117">
        <f t="shared" si="12"/>
        <v>35.245999999999995</v>
      </c>
      <c r="AC46" s="167">
        <f t="shared" si="13"/>
        <v>26.011999999999997</v>
      </c>
      <c r="AD46" s="167">
        <f t="shared" si="14"/>
        <v>26.029999999999998</v>
      </c>
      <c r="AE46" s="117">
        <f t="shared" si="15"/>
        <v>35.292000000000002</v>
      </c>
      <c r="AF46" s="117">
        <f t="shared" si="16"/>
        <v>35.292000000000002</v>
      </c>
      <c r="CD46" s="233">
        <v>2018</v>
      </c>
      <c r="CE46" s="149">
        <f t="shared" si="17"/>
        <v>22.68</v>
      </c>
      <c r="CF46" s="149">
        <f t="shared" si="18"/>
        <v>76.48312</v>
      </c>
      <c r="CG46" s="233">
        <f t="shared" si="19"/>
        <v>410.30000000000018</v>
      </c>
      <c r="CH46" s="149">
        <f t="shared" si="20"/>
        <v>22.68</v>
      </c>
      <c r="CI46" s="149">
        <f t="shared" si="22"/>
        <v>76.48312</v>
      </c>
      <c r="CJ46" s="233">
        <f t="shared" si="21"/>
        <v>413.09999999999991</v>
      </c>
    </row>
    <row r="47" spans="1:95" x14ac:dyDescent="0.25">
      <c r="A47" s="207">
        <v>2019</v>
      </c>
      <c r="B47" s="125">
        <f t="shared" si="25"/>
        <v>0.50666666666666671</v>
      </c>
      <c r="C47" s="125">
        <f t="shared" si="25"/>
        <v>0.50666666666666671</v>
      </c>
      <c r="D47" s="125">
        <f t="shared" si="25"/>
        <v>1.3933333333333331</v>
      </c>
      <c r="E47" s="125">
        <f t="shared" si="25"/>
        <v>1.3933333333333331</v>
      </c>
      <c r="F47" s="125">
        <f t="shared" si="25"/>
        <v>0.25333333333333335</v>
      </c>
      <c r="G47" s="125">
        <f t="shared" si="25"/>
        <v>0.25333333333333335</v>
      </c>
      <c r="H47" s="125">
        <f t="shared" si="25"/>
        <v>0.58900000000000019</v>
      </c>
      <c r="I47" s="125">
        <f t="shared" si="25"/>
        <v>0.60799999999999998</v>
      </c>
      <c r="J47" s="125">
        <f t="shared" si="25"/>
        <v>-5.7000000000000023E-2</v>
      </c>
      <c r="K47" s="125">
        <f t="shared" si="25"/>
        <v>-5.7000000000000023E-2</v>
      </c>
      <c r="L47" s="125">
        <f t="shared" si="25"/>
        <v>0.64600000000000002</v>
      </c>
      <c r="M47" s="125">
        <f t="shared" si="25"/>
        <v>0.66500000000000004</v>
      </c>
      <c r="N47" s="125">
        <f t="shared" si="25"/>
        <v>-5.0666666666666652E-2</v>
      </c>
      <c r="O47" s="125">
        <f t="shared" si="25"/>
        <v>-5.0666666666666652E-2</v>
      </c>
      <c r="Q47" s="167">
        <v>413.1500000000002</v>
      </c>
      <c r="R47" s="167">
        <v>416.0499999999999</v>
      </c>
      <c r="S47" s="167">
        <f t="shared" si="3"/>
        <v>22.706666666666667</v>
      </c>
      <c r="T47" s="167">
        <f t="shared" si="4"/>
        <v>22.706666666666667</v>
      </c>
      <c r="U47" s="167">
        <f t="shared" si="5"/>
        <v>861.84333333333336</v>
      </c>
      <c r="V47" s="167">
        <f t="shared" si="6"/>
        <v>861.84333333333336</v>
      </c>
      <c r="W47" s="167">
        <f t="shared" si="7"/>
        <v>76.493293333333327</v>
      </c>
      <c r="X47" s="167">
        <f t="shared" si="8"/>
        <v>76.493293333333327</v>
      </c>
      <c r="Y47" s="167">
        <f t="shared" si="9"/>
        <v>23.788999999999998</v>
      </c>
      <c r="Z47" s="167">
        <f t="shared" si="10"/>
        <v>23.808</v>
      </c>
      <c r="AA47" s="117">
        <f t="shared" si="11"/>
        <v>35.242999999999995</v>
      </c>
      <c r="AB47" s="117">
        <f t="shared" si="12"/>
        <v>35.242999999999995</v>
      </c>
      <c r="AC47" s="167">
        <f t="shared" si="13"/>
        <v>26.045999999999999</v>
      </c>
      <c r="AD47" s="167">
        <f t="shared" si="14"/>
        <v>26.064999999999998</v>
      </c>
      <c r="AE47" s="117">
        <f t="shared" si="15"/>
        <v>35.289333333333339</v>
      </c>
      <c r="AF47" s="117">
        <f t="shared" si="16"/>
        <v>35.289333333333339</v>
      </c>
      <c r="CD47" s="233">
        <v>2019</v>
      </c>
      <c r="CE47" s="149">
        <f t="shared" si="17"/>
        <v>22.706666666666667</v>
      </c>
      <c r="CF47" s="149">
        <f t="shared" si="18"/>
        <v>76.493293333333327</v>
      </c>
      <c r="CG47" s="233">
        <f t="shared" si="19"/>
        <v>413.1500000000002</v>
      </c>
      <c r="CH47" s="149">
        <f t="shared" si="20"/>
        <v>22.706666666666667</v>
      </c>
      <c r="CI47" s="149">
        <f t="shared" si="22"/>
        <v>76.493293333333327</v>
      </c>
      <c r="CJ47" s="233">
        <f t="shared" si="21"/>
        <v>416.0499999999999</v>
      </c>
    </row>
    <row r="48" spans="1:95" x14ac:dyDescent="0.25">
      <c r="A48" s="207">
        <v>2020</v>
      </c>
      <c r="B48" s="125">
        <f t="shared" si="25"/>
        <v>0.53333333333333344</v>
      </c>
      <c r="C48" s="125">
        <f t="shared" si="25"/>
        <v>0.53333333333333344</v>
      </c>
      <c r="D48" s="125">
        <f t="shared" si="25"/>
        <v>1.4666666666666663</v>
      </c>
      <c r="E48" s="125">
        <f t="shared" si="25"/>
        <v>1.4666666666666663</v>
      </c>
      <c r="F48" s="125">
        <f t="shared" si="25"/>
        <v>0.26666666666666672</v>
      </c>
      <c r="G48" s="125">
        <f t="shared" si="25"/>
        <v>0.26666666666666672</v>
      </c>
      <c r="H48" s="125">
        <f t="shared" si="25"/>
        <v>0.62000000000000022</v>
      </c>
      <c r="I48" s="125">
        <f t="shared" si="25"/>
        <v>0.64</v>
      </c>
      <c r="J48" s="125">
        <f t="shared" si="25"/>
        <v>-6.0000000000000026E-2</v>
      </c>
      <c r="K48" s="125">
        <f t="shared" si="25"/>
        <v>-6.0000000000000026E-2</v>
      </c>
      <c r="L48" s="125">
        <f t="shared" si="25"/>
        <v>0.68</v>
      </c>
      <c r="M48" s="125">
        <f t="shared" si="25"/>
        <v>0.70000000000000007</v>
      </c>
      <c r="N48" s="125">
        <f t="shared" si="25"/>
        <v>-5.3333333333333316E-2</v>
      </c>
      <c r="O48" s="125">
        <f t="shared" si="25"/>
        <v>-5.3333333333333316E-2</v>
      </c>
      <c r="Q48" s="167">
        <v>416</v>
      </c>
      <c r="R48" s="167">
        <v>419</v>
      </c>
      <c r="S48" s="167">
        <f t="shared" si="3"/>
        <v>22.733333333333334</v>
      </c>
      <c r="T48" s="167">
        <f t="shared" si="4"/>
        <v>22.733333333333334</v>
      </c>
      <c r="U48" s="167">
        <f t="shared" si="5"/>
        <v>862.4666666666667</v>
      </c>
      <c r="V48" s="167">
        <f t="shared" si="6"/>
        <v>862.4666666666667</v>
      </c>
      <c r="W48" s="167">
        <f t="shared" si="7"/>
        <v>76.503466666666668</v>
      </c>
      <c r="X48" s="167">
        <f t="shared" si="8"/>
        <v>76.503466666666668</v>
      </c>
      <c r="Y48" s="167">
        <f t="shared" si="9"/>
        <v>23.82</v>
      </c>
      <c r="Z48" s="167">
        <f t="shared" si="10"/>
        <v>23.84</v>
      </c>
      <c r="AA48" s="117">
        <f t="shared" si="11"/>
        <v>35.239999999999995</v>
      </c>
      <c r="AB48" s="117">
        <f t="shared" si="12"/>
        <v>35.239999999999995</v>
      </c>
      <c r="AC48" s="167">
        <f t="shared" si="13"/>
        <v>26.08</v>
      </c>
      <c r="AD48" s="167">
        <f t="shared" si="14"/>
        <v>26.099999999999998</v>
      </c>
      <c r="AE48" s="117">
        <f t="shared" si="15"/>
        <v>35.286666666666669</v>
      </c>
      <c r="AF48" s="117">
        <f t="shared" si="16"/>
        <v>35.286666666666669</v>
      </c>
      <c r="CD48" s="233">
        <v>2020</v>
      </c>
      <c r="CE48" s="149">
        <f t="shared" si="17"/>
        <v>22.733333333333334</v>
      </c>
      <c r="CF48" s="149">
        <f t="shared" si="18"/>
        <v>76.503466666666668</v>
      </c>
      <c r="CG48" s="233">
        <f t="shared" si="19"/>
        <v>416</v>
      </c>
      <c r="CH48" s="149">
        <f t="shared" si="20"/>
        <v>22.733333333333334</v>
      </c>
      <c r="CI48" s="149">
        <f t="shared" si="22"/>
        <v>76.503466666666668</v>
      </c>
      <c r="CJ48" s="233">
        <f t="shared" si="21"/>
        <v>419</v>
      </c>
    </row>
    <row r="49" spans="1:90" x14ac:dyDescent="0.25">
      <c r="A49" s="207">
        <v>2021</v>
      </c>
      <c r="B49" s="125">
        <f t="shared" si="25"/>
        <v>0.56000000000000005</v>
      </c>
      <c r="C49" s="125">
        <f t="shared" si="25"/>
        <v>0.56000000000000005</v>
      </c>
      <c r="D49" s="125">
        <f t="shared" si="25"/>
        <v>1.5399999999999996</v>
      </c>
      <c r="E49" s="125">
        <f t="shared" si="25"/>
        <v>1.5399999999999996</v>
      </c>
      <c r="F49" s="125">
        <f t="shared" si="25"/>
        <v>0.28000000000000003</v>
      </c>
      <c r="G49" s="125">
        <f t="shared" si="25"/>
        <v>0.28000000000000003</v>
      </c>
      <c r="H49" s="125">
        <f t="shared" si="25"/>
        <v>0.65100000000000025</v>
      </c>
      <c r="I49" s="125">
        <f t="shared" si="25"/>
        <v>0.67200000000000004</v>
      </c>
      <c r="J49" s="125">
        <f t="shared" si="25"/>
        <v>-6.3000000000000028E-2</v>
      </c>
      <c r="K49" s="125">
        <f t="shared" si="25"/>
        <v>-6.3000000000000028E-2</v>
      </c>
      <c r="L49" s="125">
        <f t="shared" si="25"/>
        <v>0.71400000000000008</v>
      </c>
      <c r="M49" s="125">
        <f t="shared" si="25"/>
        <v>0.7350000000000001</v>
      </c>
      <c r="N49" s="125">
        <f t="shared" si="25"/>
        <v>-5.599999999999998E-2</v>
      </c>
      <c r="O49" s="125">
        <f t="shared" si="25"/>
        <v>-5.599999999999998E-2</v>
      </c>
      <c r="Q49" s="167">
        <v>419.6</v>
      </c>
      <c r="R49" s="167">
        <v>422.15</v>
      </c>
      <c r="S49" s="167">
        <f t="shared" si="3"/>
        <v>22.759999999999998</v>
      </c>
      <c r="T49" s="167">
        <f t="shared" si="4"/>
        <v>22.759999999999998</v>
      </c>
      <c r="U49" s="167">
        <f t="shared" si="5"/>
        <v>863.09</v>
      </c>
      <c r="V49" s="167">
        <f t="shared" si="6"/>
        <v>863.09</v>
      </c>
      <c r="W49" s="167">
        <f t="shared" si="7"/>
        <v>76.513639999999995</v>
      </c>
      <c r="X49" s="167">
        <f t="shared" si="8"/>
        <v>76.513639999999995</v>
      </c>
      <c r="Y49" s="167">
        <f t="shared" si="9"/>
        <v>23.850999999999999</v>
      </c>
      <c r="Z49" s="167">
        <f t="shared" si="10"/>
        <v>23.872</v>
      </c>
      <c r="AA49" s="117">
        <f t="shared" si="11"/>
        <v>35.236999999999995</v>
      </c>
      <c r="AB49" s="117">
        <f t="shared" si="12"/>
        <v>35.236999999999995</v>
      </c>
      <c r="AC49" s="167">
        <f t="shared" si="13"/>
        <v>26.113999999999997</v>
      </c>
      <c r="AD49" s="167">
        <f t="shared" si="14"/>
        <v>26.134999999999998</v>
      </c>
      <c r="AE49" s="117">
        <f t="shared" si="15"/>
        <v>35.284000000000006</v>
      </c>
      <c r="AF49" s="117">
        <f t="shared" si="16"/>
        <v>35.284000000000006</v>
      </c>
      <c r="CD49" s="233">
        <v>2021</v>
      </c>
      <c r="CE49" s="149">
        <f t="shared" si="17"/>
        <v>22.759999999999998</v>
      </c>
      <c r="CF49" s="149">
        <f t="shared" si="18"/>
        <v>76.513639999999995</v>
      </c>
      <c r="CG49" s="233">
        <f t="shared" si="19"/>
        <v>419.6</v>
      </c>
      <c r="CH49" s="149">
        <f t="shared" si="20"/>
        <v>22.759999999999998</v>
      </c>
      <c r="CI49" s="149">
        <f t="shared" si="22"/>
        <v>76.513639999999995</v>
      </c>
      <c r="CJ49" s="233">
        <f t="shared" si="21"/>
        <v>422.15</v>
      </c>
    </row>
    <row r="50" spans="1:90" x14ac:dyDescent="0.25">
      <c r="A50" s="207">
        <v>2022</v>
      </c>
      <c r="B50" s="125">
        <f t="shared" si="25"/>
        <v>0.58666666666666667</v>
      </c>
      <c r="C50" s="125">
        <f t="shared" si="25"/>
        <v>0.58666666666666667</v>
      </c>
      <c r="D50" s="125">
        <f t="shared" si="25"/>
        <v>1.6133333333333328</v>
      </c>
      <c r="E50" s="125">
        <f t="shared" si="25"/>
        <v>1.6133333333333328</v>
      </c>
      <c r="F50" s="125">
        <f t="shared" si="25"/>
        <v>0.29333333333333333</v>
      </c>
      <c r="G50" s="125">
        <f t="shared" si="25"/>
        <v>0.29333333333333333</v>
      </c>
      <c r="H50" s="125">
        <f t="shared" si="25"/>
        <v>0.68200000000000027</v>
      </c>
      <c r="I50" s="125">
        <f t="shared" si="25"/>
        <v>0.70400000000000007</v>
      </c>
      <c r="J50" s="125">
        <f t="shared" si="25"/>
        <v>-6.6000000000000031E-2</v>
      </c>
      <c r="K50" s="125">
        <f t="shared" si="25"/>
        <v>-6.6000000000000031E-2</v>
      </c>
      <c r="L50" s="125">
        <f t="shared" si="25"/>
        <v>0.74800000000000011</v>
      </c>
      <c r="M50" s="125">
        <f t="shared" si="25"/>
        <v>0.77000000000000013</v>
      </c>
      <c r="N50" s="125">
        <f t="shared" si="25"/>
        <v>-5.8666666666666645E-2</v>
      </c>
      <c r="O50" s="125">
        <f t="shared" si="25"/>
        <v>-5.8666666666666645E-2</v>
      </c>
      <c r="Q50" s="167">
        <v>423.20000000000005</v>
      </c>
      <c r="R50" s="167">
        <v>425.29999999999995</v>
      </c>
      <c r="S50" s="167">
        <f t="shared" si="3"/>
        <v>22.786666666666665</v>
      </c>
      <c r="T50" s="167">
        <f t="shared" si="4"/>
        <v>22.786666666666665</v>
      </c>
      <c r="U50" s="167">
        <f t="shared" si="5"/>
        <v>863.71333333333337</v>
      </c>
      <c r="V50" s="167">
        <f t="shared" si="6"/>
        <v>863.71333333333337</v>
      </c>
      <c r="W50" s="167">
        <f t="shared" si="7"/>
        <v>76.523813333333337</v>
      </c>
      <c r="X50" s="167">
        <f t="shared" si="8"/>
        <v>76.523813333333337</v>
      </c>
      <c r="Y50" s="167">
        <f t="shared" si="9"/>
        <v>23.881999999999998</v>
      </c>
      <c r="Z50" s="167">
        <f t="shared" si="10"/>
        <v>23.904</v>
      </c>
      <c r="AA50" s="117">
        <f t="shared" si="11"/>
        <v>35.233999999999995</v>
      </c>
      <c r="AB50" s="117">
        <f t="shared" si="12"/>
        <v>35.233999999999995</v>
      </c>
      <c r="AC50" s="167">
        <f t="shared" si="13"/>
        <v>26.148</v>
      </c>
      <c r="AD50" s="167">
        <f t="shared" si="14"/>
        <v>26.169999999999998</v>
      </c>
      <c r="AE50" s="117">
        <f t="shared" si="15"/>
        <v>35.281333333333336</v>
      </c>
      <c r="AF50" s="117">
        <f t="shared" si="16"/>
        <v>35.281333333333336</v>
      </c>
      <c r="CD50" s="233">
        <v>2022</v>
      </c>
      <c r="CE50" s="149">
        <f t="shared" si="17"/>
        <v>22.786666666666665</v>
      </c>
      <c r="CF50" s="149">
        <f t="shared" si="18"/>
        <v>76.523813333333337</v>
      </c>
      <c r="CG50" s="233">
        <f t="shared" si="19"/>
        <v>423.20000000000005</v>
      </c>
      <c r="CH50" s="149">
        <f t="shared" si="20"/>
        <v>22.786666666666665</v>
      </c>
      <c r="CI50" s="149">
        <f t="shared" si="22"/>
        <v>76.523813333333337</v>
      </c>
      <c r="CJ50" s="233">
        <f t="shared" si="21"/>
        <v>425.29999999999995</v>
      </c>
    </row>
    <row r="51" spans="1:90" x14ac:dyDescent="0.25">
      <c r="A51" s="207">
        <v>2023</v>
      </c>
      <c r="B51" s="125">
        <f t="shared" si="25"/>
        <v>0.61333333333333329</v>
      </c>
      <c r="C51" s="125">
        <f t="shared" si="25"/>
        <v>0.61333333333333329</v>
      </c>
      <c r="D51" s="125">
        <f t="shared" si="25"/>
        <v>1.6866666666666661</v>
      </c>
      <c r="E51" s="125">
        <f t="shared" si="25"/>
        <v>1.6866666666666661</v>
      </c>
      <c r="F51" s="125">
        <f t="shared" si="25"/>
        <v>0.30666666666666664</v>
      </c>
      <c r="G51" s="125">
        <f t="shared" si="25"/>
        <v>0.30666666666666664</v>
      </c>
      <c r="H51" s="125">
        <f t="shared" si="25"/>
        <v>0.7130000000000003</v>
      </c>
      <c r="I51" s="125">
        <f t="shared" si="25"/>
        <v>0.7360000000000001</v>
      </c>
      <c r="J51" s="125">
        <f t="shared" si="25"/>
        <v>-6.9000000000000034E-2</v>
      </c>
      <c r="K51" s="125">
        <f t="shared" si="25"/>
        <v>-6.9000000000000034E-2</v>
      </c>
      <c r="L51" s="125">
        <f t="shared" si="25"/>
        <v>0.78200000000000014</v>
      </c>
      <c r="M51" s="125">
        <f t="shared" si="25"/>
        <v>0.80500000000000016</v>
      </c>
      <c r="N51" s="125">
        <f t="shared" si="25"/>
        <v>-6.1333333333333309E-2</v>
      </c>
      <c r="O51" s="125">
        <f t="shared" si="25"/>
        <v>-6.1333333333333309E-2</v>
      </c>
      <c r="Q51" s="167">
        <v>426.80000000000007</v>
      </c>
      <c r="R51" s="167">
        <v>428.44999999999993</v>
      </c>
      <c r="S51" s="167">
        <f t="shared" si="3"/>
        <v>22.813333333333333</v>
      </c>
      <c r="T51" s="167">
        <f t="shared" si="4"/>
        <v>22.813333333333333</v>
      </c>
      <c r="U51" s="167">
        <f t="shared" si="5"/>
        <v>864.3366666666667</v>
      </c>
      <c r="V51" s="167">
        <f t="shared" si="6"/>
        <v>864.3366666666667</v>
      </c>
      <c r="W51" s="167">
        <f t="shared" si="7"/>
        <v>76.533986666666664</v>
      </c>
      <c r="X51" s="167">
        <f t="shared" si="8"/>
        <v>76.533986666666664</v>
      </c>
      <c r="Y51" s="167">
        <f t="shared" si="9"/>
        <v>23.913</v>
      </c>
      <c r="Z51" s="167">
        <f t="shared" si="10"/>
        <v>23.936</v>
      </c>
      <c r="AA51" s="117">
        <f t="shared" si="11"/>
        <v>35.230999999999995</v>
      </c>
      <c r="AB51" s="117">
        <f t="shared" si="12"/>
        <v>35.230999999999995</v>
      </c>
      <c r="AC51" s="167">
        <f t="shared" si="13"/>
        <v>26.181999999999999</v>
      </c>
      <c r="AD51" s="167">
        <f t="shared" si="14"/>
        <v>26.204999999999998</v>
      </c>
      <c r="AE51" s="117">
        <f t="shared" si="15"/>
        <v>35.278666666666673</v>
      </c>
      <c r="AF51" s="117">
        <f t="shared" si="16"/>
        <v>35.278666666666673</v>
      </c>
      <c r="CD51" s="233">
        <v>2023</v>
      </c>
      <c r="CE51" s="149">
        <f t="shared" si="17"/>
        <v>22.813333333333333</v>
      </c>
      <c r="CF51" s="149">
        <f t="shared" si="18"/>
        <v>76.533986666666664</v>
      </c>
      <c r="CG51" s="233">
        <f t="shared" si="19"/>
        <v>426.80000000000007</v>
      </c>
      <c r="CH51" s="149">
        <f t="shared" si="20"/>
        <v>22.813333333333333</v>
      </c>
      <c r="CI51" s="149">
        <f t="shared" si="22"/>
        <v>76.533986666666664</v>
      </c>
      <c r="CJ51" s="233">
        <f t="shared" si="21"/>
        <v>428.44999999999993</v>
      </c>
    </row>
    <row r="52" spans="1:90" x14ac:dyDescent="0.25">
      <c r="A52" s="207">
        <v>2024</v>
      </c>
      <c r="B52" s="125">
        <f t="shared" si="25"/>
        <v>0.6399999999999999</v>
      </c>
      <c r="C52" s="125">
        <f t="shared" si="25"/>
        <v>0.6399999999999999</v>
      </c>
      <c r="D52" s="125">
        <f t="shared" si="25"/>
        <v>1.7599999999999993</v>
      </c>
      <c r="E52" s="125">
        <f t="shared" si="25"/>
        <v>1.7599999999999993</v>
      </c>
      <c r="F52" s="125">
        <f t="shared" si="25"/>
        <v>0.31999999999999995</v>
      </c>
      <c r="G52" s="125">
        <f t="shared" si="25"/>
        <v>0.31999999999999995</v>
      </c>
      <c r="H52" s="125">
        <f t="shared" si="25"/>
        <v>0.74400000000000033</v>
      </c>
      <c r="I52" s="125">
        <f t="shared" si="25"/>
        <v>0.76800000000000013</v>
      </c>
      <c r="J52" s="125">
        <f t="shared" si="25"/>
        <v>-7.2000000000000036E-2</v>
      </c>
      <c r="K52" s="125">
        <f t="shared" si="25"/>
        <v>-7.2000000000000036E-2</v>
      </c>
      <c r="L52" s="125">
        <f t="shared" si="25"/>
        <v>0.81600000000000017</v>
      </c>
      <c r="M52" s="125">
        <f t="shared" si="25"/>
        <v>0.84000000000000019</v>
      </c>
      <c r="N52" s="125">
        <f t="shared" si="25"/>
        <v>-6.3999999999999974E-2</v>
      </c>
      <c r="O52" s="125">
        <f t="shared" si="25"/>
        <v>-6.3999999999999974E-2</v>
      </c>
      <c r="Q52" s="167">
        <v>430.40000000000009</v>
      </c>
      <c r="R52" s="167">
        <v>431.59999999999991</v>
      </c>
      <c r="S52" s="167">
        <f t="shared" si="3"/>
        <v>22.84</v>
      </c>
      <c r="T52" s="167">
        <f t="shared" si="4"/>
        <v>22.84</v>
      </c>
      <c r="U52" s="167">
        <f t="shared" si="5"/>
        <v>864.96</v>
      </c>
      <c r="V52" s="167">
        <f t="shared" si="6"/>
        <v>864.96</v>
      </c>
      <c r="W52" s="167">
        <f t="shared" si="7"/>
        <v>76.544159999999991</v>
      </c>
      <c r="X52" s="167">
        <f t="shared" si="8"/>
        <v>76.544159999999991</v>
      </c>
      <c r="Y52" s="167">
        <f t="shared" si="9"/>
        <v>23.943999999999999</v>
      </c>
      <c r="Z52" s="167">
        <f t="shared" si="10"/>
        <v>23.968</v>
      </c>
      <c r="AA52" s="117">
        <f t="shared" si="11"/>
        <v>35.227999999999994</v>
      </c>
      <c r="AB52" s="117">
        <f t="shared" si="12"/>
        <v>35.227999999999994</v>
      </c>
      <c r="AC52" s="167">
        <f t="shared" si="13"/>
        <v>26.215999999999998</v>
      </c>
      <c r="AD52" s="167">
        <f t="shared" si="14"/>
        <v>26.24</v>
      </c>
      <c r="AE52" s="117">
        <f t="shared" si="15"/>
        <v>35.276000000000003</v>
      </c>
      <c r="AF52" s="117">
        <f t="shared" si="16"/>
        <v>35.276000000000003</v>
      </c>
      <c r="AH52" s="112"/>
      <c r="CD52" s="233">
        <v>2024</v>
      </c>
      <c r="CE52" s="149">
        <f t="shared" si="17"/>
        <v>22.84</v>
      </c>
      <c r="CF52" s="149">
        <f t="shared" si="18"/>
        <v>76.544159999999991</v>
      </c>
      <c r="CG52" s="233">
        <f t="shared" si="19"/>
        <v>430.40000000000009</v>
      </c>
      <c r="CH52" s="149">
        <f t="shared" si="20"/>
        <v>22.84</v>
      </c>
      <c r="CI52" s="149">
        <f t="shared" si="22"/>
        <v>76.544159999999991</v>
      </c>
      <c r="CJ52" s="233">
        <f t="shared" si="21"/>
        <v>431.59999999999991</v>
      </c>
    </row>
    <row r="53" spans="1:90" x14ac:dyDescent="0.25">
      <c r="A53" s="207">
        <v>2025</v>
      </c>
      <c r="B53" s="125">
        <f t="shared" si="25"/>
        <v>0.66666666666666652</v>
      </c>
      <c r="C53" s="125">
        <f t="shared" si="25"/>
        <v>0.66666666666666652</v>
      </c>
      <c r="D53" s="125">
        <f t="shared" si="25"/>
        <v>1.8333333333333326</v>
      </c>
      <c r="E53" s="125">
        <f t="shared" si="25"/>
        <v>1.8333333333333326</v>
      </c>
      <c r="F53" s="125">
        <f t="shared" si="25"/>
        <v>0.33333333333333326</v>
      </c>
      <c r="G53" s="125">
        <f t="shared" si="25"/>
        <v>0.33333333333333326</v>
      </c>
      <c r="H53" s="125">
        <f t="shared" si="25"/>
        <v>0.77500000000000036</v>
      </c>
      <c r="I53" s="125">
        <f t="shared" si="25"/>
        <v>0.80000000000000016</v>
      </c>
      <c r="J53" s="125">
        <f t="shared" si="25"/>
        <v>-7.5000000000000039E-2</v>
      </c>
      <c r="K53" s="125">
        <f t="shared" si="25"/>
        <v>-7.5000000000000039E-2</v>
      </c>
      <c r="L53" s="125">
        <f t="shared" si="25"/>
        <v>0.8500000000000002</v>
      </c>
      <c r="M53" s="125">
        <f t="shared" si="25"/>
        <v>0.87500000000000022</v>
      </c>
      <c r="N53" s="125">
        <f t="shared" si="25"/>
        <v>-6.6666666666666638E-2</v>
      </c>
      <c r="O53" s="125">
        <f t="shared" si="25"/>
        <v>-6.6666666666666638E-2</v>
      </c>
      <c r="Q53" s="167">
        <v>434.00000000000011</v>
      </c>
      <c r="R53" s="167">
        <v>434.74999999999989</v>
      </c>
      <c r="S53" s="167">
        <f t="shared" si="3"/>
        <v>22.866666666666667</v>
      </c>
      <c r="T53" s="167">
        <f t="shared" si="4"/>
        <v>22.866666666666667</v>
      </c>
      <c r="U53" s="167">
        <f t="shared" si="5"/>
        <v>865.58333333333337</v>
      </c>
      <c r="V53" s="167">
        <f t="shared" si="6"/>
        <v>865.58333333333337</v>
      </c>
      <c r="W53" s="167">
        <f t="shared" si="7"/>
        <v>76.554333333333332</v>
      </c>
      <c r="X53" s="167">
        <f t="shared" si="8"/>
        <v>76.554333333333332</v>
      </c>
      <c r="Y53" s="167">
        <f t="shared" si="9"/>
        <v>23.975000000000001</v>
      </c>
      <c r="Z53" s="167">
        <f t="shared" si="10"/>
        <v>24</v>
      </c>
      <c r="AA53" s="117">
        <f t="shared" si="11"/>
        <v>35.224999999999994</v>
      </c>
      <c r="AB53" s="117">
        <f t="shared" si="12"/>
        <v>35.224999999999994</v>
      </c>
      <c r="AC53" s="167">
        <f t="shared" si="13"/>
        <v>26.25</v>
      </c>
      <c r="AD53" s="167">
        <f t="shared" si="14"/>
        <v>26.274999999999999</v>
      </c>
      <c r="AE53" s="117">
        <f t="shared" si="15"/>
        <v>35.273333333333333</v>
      </c>
      <c r="AF53" s="117">
        <f t="shared" si="16"/>
        <v>35.273333333333333</v>
      </c>
      <c r="AH53" s="112"/>
      <c r="CD53" s="233">
        <v>2025</v>
      </c>
      <c r="CE53" s="149">
        <f t="shared" si="17"/>
        <v>22.866666666666667</v>
      </c>
      <c r="CF53" s="149">
        <f t="shared" si="18"/>
        <v>76.554333333333332</v>
      </c>
      <c r="CG53" s="233">
        <f t="shared" si="19"/>
        <v>434.00000000000011</v>
      </c>
      <c r="CH53" s="149">
        <f t="shared" si="20"/>
        <v>22.866666666666667</v>
      </c>
      <c r="CI53" s="149">
        <f t="shared" si="22"/>
        <v>76.554333333333332</v>
      </c>
      <c r="CJ53" s="233">
        <f t="shared" si="21"/>
        <v>434.74999999999989</v>
      </c>
    </row>
    <row r="54" spans="1:90" x14ac:dyDescent="0.25">
      <c r="A54" s="207">
        <v>2026</v>
      </c>
      <c r="B54" s="125">
        <f t="shared" si="25"/>
        <v>0.69333333333333313</v>
      </c>
      <c r="C54" s="125">
        <f t="shared" si="25"/>
        <v>0.69333333333333313</v>
      </c>
      <c r="D54" s="125">
        <f t="shared" si="25"/>
        <v>1.9066666666666658</v>
      </c>
      <c r="E54" s="125">
        <f t="shared" si="25"/>
        <v>1.9066666666666658</v>
      </c>
      <c r="F54" s="125">
        <f t="shared" si="25"/>
        <v>0.34666666666666657</v>
      </c>
      <c r="G54" s="125">
        <f t="shared" si="25"/>
        <v>0.34666666666666657</v>
      </c>
      <c r="H54" s="125">
        <f t="shared" si="25"/>
        <v>0.80600000000000038</v>
      </c>
      <c r="I54" s="125">
        <f t="shared" si="25"/>
        <v>0.83200000000000018</v>
      </c>
      <c r="J54" s="125">
        <f t="shared" si="25"/>
        <v>-7.8000000000000042E-2</v>
      </c>
      <c r="K54" s="125">
        <f t="shared" si="25"/>
        <v>-7.8000000000000042E-2</v>
      </c>
      <c r="L54" s="125">
        <f t="shared" si="25"/>
        <v>0.88400000000000023</v>
      </c>
      <c r="M54" s="125">
        <f t="shared" si="25"/>
        <v>0.91000000000000025</v>
      </c>
      <c r="N54" s="125">
        <f t="shared" si="25"/>
        <v>-6.9333333333333302E-2</v>
      </c>
      <c r="O54" s="125">
        <f t="shared" si="25"/>
        <v>-6.9333333333333302E-2</v>
      </c>
      <c r="Q54" s="167">
        <v>437.60000000000014</v>
      </c>
      <c r="R54" s="167">
        <v>437.89999999999986</v>
      </c>
      <c r="S54" s="167">
        <f t="shared" si="3"/>
        <v>22.893333333333331</v>
      </c>
      <c r="T54" s="167">
        <f t="shared" si="4"/>
        <v>22.893333333333331</v>
      </c>
      <c r="U54" s="167">
        <f t="shared" si="5"/>
        <v>866.20666666666671</v>
      </c>
      <c r="V54" s="167">
        <f t="shared" si="6"/>
        <v>866.20666666666671</v>
      </c>
      <c r="W54" s="167">
        <f t="shared" si="7"/>
        <v>76.564506666666659</v>
      </c>
      <c r="X54" s="167">
        <f t="shared" si="8"/>
        <v>76.564506666666659</v>
      </c>
      <c r="Y54" s="167">
        <f t="shared" si="9"/>
        <v>24.006</v>
      </c>
      <c r="Z54" s="167">
        <f t="shared" si="10"/>
        <v>24.032</v>
      </c>
      <c r="AA54" s="117">
        <f t="shared" si="11"/>
        <v>35.221999999999994</v>
      </c>
      <c r="AB54" s="117">
        <f t="shared" si="12"/>
        <v>35.221999999999994</v>
      </c>
      <c r="AC54" s="167">
        <f t="shared" si="13"/>
        <v>26.283999999999999</v>
      </c>
      <c r="AD54" s="167">
        <f t="shared" si="14"/>
        <v>26.31</v>
      </c>
      <c r="AE54" s="117">
        <f t="shared" si="15"/>
        <v>35.270666666666671</v>
      </c>
      <c r="AF54" s="117">
        <f t="shared" si="16"/>
        <v>35.270666666666671</v>
      </c>
      <c r="AH54" s="112"/>
      <c r="CD54" s="233">
        <v>2026</v>
      </c>
      <c r="CE54" s="149">
        <f t="shared" si="17"/>
        <v>22.893333333333331</v>
      </c>
      <c r="CF54" s="149">
        <f t="shared" si="18"/>
        <v>76.564506666666659</v>
      </c>
      <c r="CG54" s="233">
        <f t="shared" si="19"/>
        <v>437.60000000000014</v>
      </c>
      <c r="CH54" s="149">
        <f t="shared" si="20"/>
        <v>22.893333333333331</v>
      </c>
      <c r="CI54" s="149">
        <f t="shared" si="22"/>
        <v>76.564506666666659</v>
      </c>
      <c r="CJ54" s="233">
        <f t="shared" si="21"/>
        <v>437.89999999999986</v>
      </c>
    </row>
    <row r="55" spans="1:90" x14ac:dyDescent="0.25">
      <c r="A55" s="207">
        <v>2027</v>
      </c>
      <c r="B55" s="125">
        <f t="shared" ref="B55:O57" si="26">(B$7-B$6)/COUNT($A$38:$A$57)+B54</f>
        <v>0.71999999999999975</v>
      </c>
      <c r="C55" s="125">
        <f t="shared" si="26"/>
        <v>0.71999999999999975</v>
      </c>
      <c r="D55" s="125">
        <f t="shared" si="26"/>
        <v>1.9799999999999991</v>
      </c>
      <c r="E55" s="125">
        <f t="shared" si="26"/>
        <v>1.9799999999999991</v>
      </c>
      <c r="F55" s="125">
        <f t="shared" si="26"/>
        <v>0.35999999999999988</v>
      </c>
      <c r="G55" s="125">
        <f t="shared" si="26"/>
        <v>0.35999999999999988</v>
      </c>
      <c r="H55" s="125">
        <f t="shared" si="26"/>
        <v>0.83700000000000041</v>
      </c>
      <c r="I55" s="125">
        <f t="shared" si="26"/>
        <v>0.86400000000000021</v>
      </c>
      <c r="J55" s="125">
        <f t="shared" si="26"/>
        <v>-8.1000000000000044E-2</v>
      </c>
      <c r="K55" s="125">
        <f t="shared" si="26"/>
        <v>-8.1000000000000044E-2</v>
      </c>
      <c r="L55" s="125">
        <f t="shared" si="26"/>
        <v>0.91800000000000026</v>
      </c>
      <c r="M55" s="125">
        <f t="shared" si="26"/>
        <v>0.94500000000000028</v>
      </c>
      <c r="N55" s="125">
        <f t="shared" si="26"/>
        <v>-7.1999999999999967E-2</v>
      </c>
      <c r="O55" s="125">
        <f t="shared" si="26"/>
        <v>-7.1999999999999967E-2</v>
      </c>
      <c r="Q55" s="167">
        <v>441.20000000000016</v>
      </c>
      <c r="R55" s="167">
        <v>441.04999999999984</v>
      </c>
      <c r="S55" s="167">
        <f t="shared" si="3"/>
        <v>22.919999999999998</v>
      </c>
      <c r="T55" s="167">
        <f t="shared" si="4"/>
        <v>22.919999999999998</v>
      </c>
      <c r="U55" s="167">
        <f t="shared" si="5"/>
        <v>866.83</v>
      </c>
      <c r="V55" s="167">
        <f t="shared" si="6"/>
        <v>866.83</v>
      </c>
      <c r="W55" s="167">
        <f t="shared" si="7"/>
        <v>76.574680000000001</v>
      </c>
      <c r="X55" s="167">
        <f t="shared" si="8"/>
        <v>76.574680000000001</v>
      </c>
      <c r="Y55" s="167">
        <f t="shared" si="9"/>
        <v>24.036999999999999</v>
      </c>
      <c r="Z55" s="167">
        <f t="shared" si="10"/>
        <v>24.064</v>
      </c>
      <c r="AA55" s="117">
        <f t="shared" si="11"/>
        <v>35.218999999999994</v>
      </c>
      <c r="AB55" s="117">
        <f t="shared" si="12"/>
        <v>35.218999999999994</v>
      </c>
      <c r="AC55" s="167">
        <f t="shared" si="13"/>
        <v>26.317999999999998</v>
      </c>
      <c r="AD55" s="167">
        <f t="shared" si="14"/>
        <v>26.344999999999999</v>
      </c>
      <c r="AE55" s="117">
        <f t="shared" si="15"/>
        <v>35.268000000000001</v>
      </c>
      <c r="AF55" s="117">
        <f t="shared" si="16"/>
        <v>35.268000000000001</v>
      </c>
      <c r="AH55" s="112"/>
      <c r="CD55" s="233">
        <v>2027</v>
      </c>
      <c r="CE55" s="149">
        <f t="shared" si="17"/>
        <v>22.919999999999998</v>
      </c>
      <c r="CF55" s="149">
        <f t="shared" si="18"/>
        <v>76.574680000000001</v>
      </c>
      <c r="CG55" s="233">
        <f t="shared" si="19"/>
        <v>441.20000000000016</v>
      </c>
      <c r="CH55" s="149">
        <f t="shared" si="20"/>
        <v>22.919999999999998</v>
      </c>
      <c r="CI55" s="149">
        <f t="shared" si="22"/>
        <v>76.574680000000001</v>
      </c>
      <c r="CJ55" s="233">
        <f t="shared" si="21"/>
        <v>441.04999999999984</v>
      </c>
    </row>
    <row r="56" spans="1:90" x14ac:dyDescent="0.25">
      <c r="A56" s="207">
        <v>2028</v>
      </c>
      <c r="B56" s="125">
        <f t="shared" si="26"/>
        <v>0.74666666666666637</v>
      </c>
      <c r="C56" s="125">
        <f t="shared" si="26"/>
        <v>0.74666666666666637</v>
      </c>
      <c r="D56" s="125">
        <f t="shared" si="26"/>
        <v>2.0533333333333323</v>
      </c>
      <c r="E56" s="125">
        <f t="shared" si="26"/>
        <v>2.0533333333333323</v>
      </c>
      <c r="F56" s="125">
        <f t="shared" si="26"/>
        <v>0.37333333333333318</v>
      </c>
      <c r="G56" s="125">
        <f t="shared" si="26"/>
        <v>0.37333333333333318</v>
      </c>
      <c r="H56" s="125">
        <f t="shared" si="26"/>
        <v>0.86800000000000044</v>
      </c>
      <c r="I56" s="125">
        <f t="shared" si="26"/>
        <v>0.89600000000000024</v>
      </c>
      <c r="J56" s="125">
        <f t="shared" si="26"/>
        <v>-8.4000000000000047E-2</v>
      </c>
      <c r="K56" s="125">
        <f t="shared" si="26"/>
        <v>-8.4000000000000047E-2</v>
      </c>
      <c r="L56" s="125">
        <f t="shared" si="26"/>
        <v>0.95200000000000029</v>
      </c>
      <c r="M56" s="125">
        <f t="shared" si="26"/>
        <v>0.98000000000000032</v>
      </c>
      <c r="N56" s="125">
        <f t="shared" si="26"/>
        <v>-7.4666666666666631E-2</v>
      </c>
      <c r="O56" s="125">
        <f t="shared" si="26"/>
        <v>-7.4666666666666631E-2</v>
      </c>
      <c r="Q56" s="167">
        <v>444.80000000000018</v>
      </c>
      <c r="R56" s="167">
        <v>444.19999999999982</v>
      </c>
      <c r="S56" s="167">
        <f t="shared" si="3"/>
        <v>22.946666666666665</v>
      </c>
      <c r="T56" s="167">
        <f t="shared" si="4"/>
        <v>22.946666666666665</v>
      </c>
      <c r="U56" s="167">
        <f t="shared" si="5"/>
        <v>867.45333333333338</v>
      </c>
      <c r="V56" s="167">
        <f t="shared" si="6"/>
        <v>867.45333333333338</v>
      </c>
      <c r="W56" s="167">
        <f t="shared" si="7"/>
        <v>76.584853333333328</v>
      </c>
      <c r="X56" s="167">
        <f t="shared" si="8"/>
        <v>76.584853333333328</v>
      </c>
      <c r="Y56" s="167">
        <f t="shared" si="9"/>
        <v>24.068000000000001</v>
      </c>
      <c r="Z56" s="167">
        <f t="shared" si="10"/>
        <v>24.096</v>
      </c>
      <c r="AA56" s="117">
        <f t="shared" si="11"/>
        <v>35.215999999999994</v>
      </c>
      <c r="AB56" s="117">
        <f t="shared" si="12"/>
        <v>35.215999999999994</v>
      </c>
      <c r="AC56" s="167">
        <f t="shared" si="13"/>
        <v>26.352</v>
      </c>
      <c r="AD56" s="167">
        <f t="shared" si="14"/>
        <v>26.38</v>
      </c>
      <c r="AE56" s="117">
        <f t="shared" si="15"/>
        <v>35.265333333333338</v>
      </c>
      <c r="AF56" s="117">
        <f t="shared" si="16"/>
        <v>35.265333333333338</v>
      </c>
      <c r="AH56" s="112"/>
      <c r="BG56" s="122"/>
      <c r="BO56" s="122"/>
      <c r="BW56" s="122"/>
      <c r="CD56" s="233">
        <v>2028</v>
      </c>
      <c r="CE56" s="149">
        <f t="shared" si="17"/>
        <v>22.946666666666665</v>
      </c>
      <c r="CF56" s="149">
        <f t="shared" si="18"/>
        <v>76.584853333333328</v>
      </c>
      <c r="CG56" s="233">
        <f t="shared" si="19"/>
        <v>444.80000000000018</v>
      </c>
      <c r="CH56" s="149">
        <f t="shared" si="20"/>
        <v>22.946666666666665</v>
      </c>
      <c r="CI56" s="149">
        <f t="shared" si="22"/>
        <v>76.584853333333328</v>
      </c>
      <c r="CJ56" s="233">
        <f t="shared" si="21"/>
        <v>444.19999999999982</v>
      </c>
      <c r="CL56" s="122"/>
    </row>
    <row r="57" spans="1:90" x14ac:dyDescent="0.25">
      <c r="A57" s="207">
        <v>2029</v>
      </c>
      <c r="B57" s="125">
        <f t="shared" si="26"/>
        <v>0.77333333333333298</v>
      </c>
      <c r="C57" s="125">
        <f t="shared" si="26"/>
        <v>0.77333333333333298</v>
      </c>
      <c r="D57" s="125">
        <f t="shared" si="26"/>
        <v>2.1266666666666656</v>
      </c>
      <c r="E57" s="125">
        <f t="shared" si="26"/>
        <v>2.1266666666666656</v>
      </c>
      <c r="F57" s="125">
        <f t="shared" si="26"/>
        <v>0.38666666666666649</v>
      </c>
      <c r="G57" s="125">
        <f t="shared" si="26"/>
        <v>0.38666666666666649</v>
      </c>
      <c r="H57" s="125">
        <f t="shared" si="26"/>
        <v>0.89900000000000047</v>
      </c>
      <c r="I57" s="125">
        <f t="shared" si="26"/>
        <v>0.92800000000000027</v>
      </c>
      <c r="J57" s="125">
        <f t="shared" si="26"/>
        <v>-8.700000000000005E-2</v>
      </c>
      <c r="K57" s="125">
        <f t="shared" si="26"/>
        <v>-8.700000000000005E-2</v>
      </c>
      <c r="L57" s="125">
        <f t="shared" si="26"/>
        <v>0.98600000000000032</v>
      </c>
      <c r="M57" s="125">
        <f t="shared" si="26"/>
        <v>1.0150000000000003</v>
      </c>
      <c r="N57" s="125">
        <f t="shared" si="26"/>
        <v>-7.7333333333333296E-2</v>
      </c>
      <c r="O57" s="125">
        <f t="shared" si="26"/>
        <v>-7.7333333333333296E-2</v>
      </c>
      <c r="Q57" s="167">
        <v>448.4000000000002</v>
      </c>
      <c r="R57" s="167">
        <v>447.3499999999998</v>
      </c>
      <c r="S57" s="167">
        <f t="shared" si="3"/>
        <v>22.973333333333333</v>
      </c>
      <c r="T57" s="167">
        <f t="shared" si="4"/>
        <v>22.973333333333333</v>
      </c>
      <c r="U57" s="167">
        <f t="shared" si="5"/>
        <v>868.07666666666671</v>
      </c>
      <c r="V57" s="167">
        <f t="shared" si="6"/>
        <v>868.07666666666671</v>
      </c>
      <c r="W57" s="167">
        <f t="shared" si="7"/>
        <v>76.595026666666669</v>
      </c>
      <c r="X57" s="167">
        <f t="shared" si="8"/>
        <v>76.595026666666669</v>
      </c>
      <c r="Y57" s="167">
        <f t="shared" si="9"/>
        <v>24.099</v>
      </c>
      <c r="Z57" s="167">
        <f t="shared" si="10"/>
        <v>24.128</v>
      </c>
      <c r="AA57" s="117">
        <f t="shared" si="11"/>
        <v>35.212999999999994</v>
      </c>
      <c r="AB57" s="117">
        <f t="shared" si="12"/>
        <v>35.212999999999994</v>
      </c>
      <c r="AC57" s="167">
        <f t="shared" si="13"/>
        <v>26.385999999999999</v>
      </c>
      <c r="AD57" s="167">
        <f t="shared" si="14"/>
        <v>26.414999999999999</v>
      </c>
      <c r="AE57" s="117">
        <f t="shared" si="15"/>
        <v>35.262666666666668</v>
      </c>
      <c r="AF57" s="117">
        <f t="shared" si="16"/>
        <v>35.262666666666668</v>
      </c>
      <c r="AH57" s="112"/>
      <c r="CD57" s="233">
        <v>2029</v>
      </c>
      <c r="CE57" s="149">
        <f t="shared" si="17"/>
        <v>22.973333333333333</v>
      </c>
      <c r="CF57" s="149">
        <f t="shared" si="18"/>
        <v>76.595026666666669</v>
      </c>
      <c r="CG57" s="233">
        <f t="shared" si="19"/>
        <v>448.4000000000002</v>
      </c>
      <c r="CH57" s="149">
        <f t="shared" si="20"/>
        <v>22.973333333333333</v>
      </c>
      <c r="CI57" s="149">
        <f t="shared" si="22"/>
        <v>76.595026666666669</v>
      </c>
      <c r="CJ57" s="233">
        <f t="shared" si="21"/>
        <v>447.3499999999998</v>
      </c>
    </row>
    <row r="58" spans="1:90" x14ac:dyDescent="0.25">
      <c r="A58" s="207">
        <v>2030</v>
      </c>
      <c r="B58" s="125">
        <f t="shared" ref="B58:O58" si="27">B$7</f>
        <v>0.8</v>
      </c>
      <c r="C58" s="125">
        <f t="shared" si="27"/>
        <v>0.8</v>
      </c>
      <c r="D58" s="125">
        <f t="shared" si="27"/>
        <v>2.2000000000000002</v>
      </c>
      <c r="E58" s="125">
        <f t="shared" si="27"/>
        <v>2.2000000000000002</v>
      </c>
      <c r="F58" s="125">
        <f t="shared" si="27"/>
        <v>0.4</v>
      </c>
      <c r="G58" s="125">
        <f t="shared" si="27"/>
        <v>0.4</v>
      </c>
      <c r="H58" s="125">
        <f t="shared" si="27"/>
        <v>0.93</v>
      </c>
      <c r="I58" s="125">
        <f t="shared" si="27"/>
        <v>0.96</v>
      </c>
      <c r="J58" s="125">
        <f t="shared" si="27"/>
        <v>-0.09</v>
      </c>
      <c r="K58" s="125">
        <f t="shared" si="27"/>
        <v>-0.09</v>
      </c>
      <c r="L58" s="125">
        <f t="shared" si="27"/>
        <v>1.02</v>
      </c>
      <c r="M58" s="125">
        <f t="shared" si="27"/>
        <v>1.05</v>
      </c>
      <c r="N58" s="125">
        <f t="shared" si="27"/>
        <v>-0.08</v>
      </c>
      <c r="O58" s="125">
        <f t="shared" si="27"/>
        <v>-0.08</v>
      </c>
      <c r="Q58" s="167">
        <v>452</v>
      </c>
      <c r="R58" s="167">
        <v>450.5</v>
      </c>
      <c r="S58" s="167">
        <f t="shared" si="3"/>
        <v>23</v>
      </c>
      <c r="T58" s="167">
        <f t="shared" si="4"/>
        <v>23</v>
      </c>
      <c r="U58" s="167">
        <f t="shared" si="5"/>
        <v>868.7</v>
      </c>
      <c r="V58" s="167">
        <f t="shared" si="6"/>
        <v>868.7</v>
      </c>
      <c r="W58" s="167">
        <f t="shared" si="7"/>
        <v>76.605199999999996</v>
      </c>
      <c r="X58" s="167">
        <f t="shared" si="8"/>
        <v>76.605199999999996</v>
      </c>
      <c r="Y58" s="167">
        <f t="shared" si="9"/>
        <v>24.13</v>
      </c>
      <c r="Z58" s="167">
        <f t="shared" si="10"/>
        <v>24.16</v>
      </c>
      <c r="AA58" s="117">
        <f t="shared" si="11"/>
        <v>35.209999999999994</v>
      </c>
      <c r="AB58" s="117">
        <f t="shared" si="12"/>
        <v>35.209999999999994</v>
      </c>
      <c r="AC58" s="167">
        <f t="shared" si="13"/>
        <v>26.419999999999998</v>
      </c>
      <c r="AD58" s="167">
        <f t="shared" si="14"/>
        <v>26.45</v>
      </c>
      <c r="AE58" s="117">
        <f t="shared" si="15"/>
        <v>35.260000000000005</v>
      </c>
      <c r="AF58" s="117">
        <f t="shared" si="16"/>
        <v>35.260000000000005</v>
      </c>
      <c r="AH58" s="112"/>
      <c r="CD58" s="233">
        <v>2030</v>
      </c>
      <c r="CE58" s="149">
        <f t="shared" si="17"/>
        <v>23</v>
      </c>
      <c r="CF58" s="149">
        <f t="shared" si="18"/>
        <v>76.605199999999996</v>
      </c>
      <c r="CG58" s="233">
        <f t="shared" si="19"/>
        <v>452</v>
      </c>
      <c r="CH58" s="149">
        <f t="shared" si="20"/>
        <v>23</v>
      </c>
      <c r="CI58" s="149">
        <f t="shared" si="22"/>
        <v>76.605199999999996</v>
      </c>
      <c r="CJ58" s="233">
        <f t="shared" si="21"/>
        <v>450.5</v>
      </c>
    </row>
    <row r="59" spans="1:90" x14ac:dyDescent="0.25">
      <c r="A59" s="207">
        <v>2031</v>
      </c>
      <c r="B59" s="125">
        <f t="shared" ref="B59:O74" si="28">(B$8-B$7)/COUNT($A$58:$A$77)+B58</f>
        <v>0.85499999999999998</v>
      </c>
      <c r="C59" s="125">
        <f t="shared" si="28"/>
        <v>0.83500000000000008</v>
      </c>
      <c r="D59" s="125">
        <f t="shared" si="28"/>
        <v>2.35</v>
      </c>
      <c r="E59" s="125">
        <f t="shared" si="28"/>
        <v>2.3000000000000003</v>
      </c>
      <c r="F59" s="125">
        <f t="shared" si="28"/>
        <v>0.43000000000000005</v>
      </c>
      <c r="G59" s="125">
        <f t="shared" si="28"/>
        <v>0.42000000000000004</v>
      </c>
      <c r="H59" s="125">
        <f t="shared" si="28"/>
        <v>0.98000000000000009</v>
      </c>
      <c r="I59" s="125">
        <f t="shared" si="28"/>
        <v>0.99349999999999994</v>
      </c>
      <c r="J59" s="125">
        <f t="shared" si="28"/>
        <v>-9.4500000000000001E-2</v>
      </c>
      <c r="K59" s="125">
        <f t="shared" si="28"/>
        <v>-9.2999999999999999E-2</v>
      </c>
      <c r="L59" s="125">
        <f t="shared" si="28"/>
        <v>1.0745</v>
      </c>
      <c r="M59" s="125">
        <f t="shared" si="28"/>
        <v>1.087</v>
      </c>
      <c r="N59" s="125">
        <f t="shared" si="28"/>
        <v>-8.4500000000000006E-2</v>
      </c>
      <c r="O59" s="125">
        <f t="shared" si="28"/>
        <v>-8.3000000000000004E-2</v>
      </c>
      <c r="Q59" s="167">
        <v>456.75</v>
      </c>
      <c r="R59" s="167">
        <v>454.15</v>
      </c>
      <c r="S59" s="167">
        <f t="shared" si="3"/>
        <v>23.055</v>
      </c>
      <c r="T59" s="167">
        <f t="shared" si="4"/>
        <v>23.035</v>
      </c>
      <c r="U59" s="167">
        <f t="shared" si="5"/>
        <v>869.97500000000002</v>
      </c>
      <c r="V59" s="167">
        <f t="shared" si="6"/>
        <v>869.55</v>
      </c>
      <c r="W59" s="167">
        <f t="shared" si="7"/>
        <v>76.62809</v>
      </c>
      <c r="X59" s="167">
        <f t="shared" si="8"/>
        <v>76.620459999999994</v>
      </c>
      <c r="Y59" s="167">
        <f t="shared" si="9"/>
        <v>24.18</v>
      </c>
      <c r="Z59" s="167">
        <f t="shared" si="10"/>
        <v>24.1935</v>
      </c>
      <c r="AA59" s="117">
        <f t="shared" si="11"/>
        <v>35.205500000000001</v>
      </c>
      <c r="AB59" s="117">
        <f t="shared" si="12"/>
        <v>35.206999999999994</v>
      </c>
      <c r="AC59" s="167">
        <f t="shared" si="13"/>
        <v>26.474499999999999</v>
      </c>
      <c r="AD59" s="167">
        <f t="shared" si="14"/>
        <v>26.486999999999998</v>
      </c>
      <c r="AE59" s="117">
        <f t="shared" si="15"/>
        <v>35.255500000000005</v>
      </c>
      <c r="AF59" s="117">
        <f t="shared" si="16"/>
        <v>35.257000000000005</v>
      </c>
      <c r="AH59" s="112"/>
      <c r="CD59" s="233">
        <v>2031</v>
      </c>
      <c r="CE59" s="149">
        <f t="shared" si="17"/>
        <v>23.055</v>
      </c>
      <c r="CF59" s="149">
        <f t="shared" si="18"/>
        <v>76.62809</v>
      </c>
      <c r="CG59" s="233">
        <f t="shared" si="19"/>
        <v>456.75</v>
      </c>
      <c r="CH59" s="149">
        <f t="shared" si="20"/>
        <v>23.035</v>
      </c>
      <c r="CI59" s="149">
        <f t="shared" si="22"/>
        <v>76.620459999999994</v>
      </c>
      <c r="CJ59" s="233">
        <f t="shared" si="21"/>
        <v>454.15</v>
      </c>
    </row>
    <row r="60" spans="1:90" x14ac:dyDescent="0.25">
      <c r="A60" s="207">
        <v>2032</v>
      </c>
      <c r="B60" s="125">
        <f t="shared" si="28"/>
        <v>0.90999999999999992</v>
      </c>
      <c r="C60" s="125">
        <f t="shared" si="28"/>
        <v>0.87000000000000011</v>
      </c>
      <c r="D60" s="125">
        <f t="shared" si="28"/>
        <v>2.5</v>
      </c>
      <c r="E60" s="125">
        <f t="shared" si="28"/>
        <v>2.4000000000000004</v>
      </c>
      <c r="F60" s="125">
        <f t="shared" si="28"/>
        <v>0.46000000000000008</v>
      </c>
      <c r="G60" s="125">
        <f t="shared" si="28"/>
        <v>0.44000000000000006</v>
      </c>
      <c r="H60" s="125">
        <f t="shared" si="28"/>
        <v>1.03</v>
      </c>
      <c r="I60" s="125">
        <f t="shared" si="28"/>
        <v>1.0269999999999999</v>
      </c>
      <c r="J60" s="125">
        <f t="shared" si="28"/>
        <v>-9.9000000000000005E-2</v>
      </c>
      <c r="K60" s="125">
        <f t="shared" si="28"/>
        <v>-9.6000000000000002E-2</v>
      </c>
      <c r="L60" s="125">
        <f t="shared" si="28"/>
        <v>1.129</v>
      </c>
      <c r="M60" s="125">
        <f t="shared" si="28"/>
        <v>1.1239999999999999</v>
      </c>
      <c r="N60" s="125">
        <f t="shared" si="28"/>
        <v>-8.900000000000001E-2</v>
      </c>
      <c r="O60" s="125">
        <f t="shared" si="28"/>
        <v>-8.6000000000000007E-2</v>
      </c>
      <c r="Q60" s="167">
        <v>461.5</v>
      </c>
      <c r="R60" s="167">
        <v>457.79999999999995</v>
      </c>
      <c r="S60" s="167">
        <f t="shared" si="3"/>
        <v>23.11</v>
      </c>
      <c r="T60" s="167">
        <f t="shared" si="4"/>
        <v>23.07</v>
      </c>
      <c r="U60" s="167">
        <f t="shared" si="5"/>
        <v>871.25</v>
      </c>
      <c r="V60" s="167">
        <f t="shared" si="6"/>
        <v>870.4</v>
      </c>
      <c r="W60" s="167">
        <f t="shared" si="7"/>
        <v>76.650980000000004</v>
      </c>
      <c r="X60" s="167">
        <f t="shared" si="8"/>
        <v>76.635719999999992</v>
      </c>
      <c r="Y60" s="167">
        <f t="shared" si="9"/>
        <v>24.23</v>
      </c>
      <c r="Z60" s="167">
        <f t="shared" si="10"/>
        <v>24.227</v>
      </c>
      <c r="AA60" s="117">
        <f t="shared" si="11"/>
        <v>35.201000000000001</v>
      </c>
      <c r="AB60" s="117">
        <f t="shared" si="12"/>
        <v>35.204000000000001</v>
      </c>
      <c r="AC60" s="167">
        <f t="shared" si="13"/>
        <v>26.529</v>
      </c>
      <c r="AD60" s="167">
        <f t="shared" si="14"/>
        <v>26.523999999999997</v>
      </c>
      <c r="AE60" s="117">
        <f t="shared" si="15"/>
        <v>35.251000000000005</v>
      </c>
      <c r="AF60" s="117">
        <f t="shared" si="16"/>
        <v>35.254000000000005</v>
      </c>
      <c r="AH60" s="112"/>
      <c r="CD60" s="233">
        <v>2032</v>
      </c>
      <c r="CE60" s="149">
        <f t="shared" si="17"/>
        <v>23.11</v>
      </c>
      <c r="CF60" s="149">
        <f t="shared" si="18"/>
        <v>76.650980000000004</v>
      </c>
      <c r="CG60" s="233">
        <f t="shared" si="19"/>
        <v>461.5</v>
      </c>
      <c r="CH60" s="149">
        <f t="shared" si="20"/>
        <v>23.07</v>
      </c>
      <c r="CI60" s="149">
        <f t="shared" si="22"/>
        <v>76.635719999999992</v>
      </c>
      <c r="CJ60" s="233">
        <f t="shared" si="21"/>
        <v>457.79999999999995</v>
      </c>
    </row>
    <row r="61" spans="1:90" x14ac:dyDescent="0.25">
      <c r="A61" s="207">
        <v>2033</v>
      </c>
      <c r="B61" s="125">
        <f t="shared" si="28"/>
        <v>0.96499999999999986</v>
      </c>
      <c r="C61" s="125">
        <f t="shared" si="28"/>
        <v>0.90500000000000014</v>
      </c>
      <c r="D61" s="125">
        <f t="shared" si="28"/>
        <v>2.65</v>
      </c>
      <c r="E61" s="125">
        <f t="shared" si="28"/>
        <v>2.5000000000000004</v>
      </c>
      <c r="F61" s="125">
        <f t="shared" si="28"/>
        <v>0.4900000000000001</v>
      </c>
      <c r="G61" s="125">
        <f t="shared" si="28"/>
        <v>0.46000000000000008</v>
      </c>
      <c r="H61" s="125">
        <f t="shared" si="28"/>
        <v>1.08</v>
      </c>
      <c r="I61" s="125">
        <f t="shared" si="28"/>
        <v>1.0605</v>
      </c>
      <c r="J61" s="125">
        <f t="shared" si="28"/>
        <v>-0.10350000000000001</v>
      </c>
      <c r="K61" s="125">
        <f t="shared" si="28"/>
        <v>-9.9000000000000005E-2</v>
      </c>
      <c r="L61" s="125">
        <f t="shared" si="28"/>
        <v>1.1835</v>
      </c>
      <c r="M61" s="125">
        <f t="shared" si="28"/>
        <v>1.1609999999999998</v>
      </c>
      <c r="N61" s="125">
        <f t="shared" si="28"/>
        <v>-9.3500000000000014E-2</v>
      </c>
      <c r="O61" s="125">
        <f t="shared" si="28"/>
        <v>-8.900000000000001E-2</v>
      </c>
      <c r="Q61" s="167">
        <v>466.25</v>
      </c>
      <c r="R61" s="167">
        <v>461.44999999999993</v>
      </c>
      <c r="S61" s="167">
        <f t="shared" si="3"/>
        <v>23.164999999999999</v>
      </c>
      <c r="T61" s="167">
        <f t="shared" si="4"/>
        <v>23.105</v>
      </c>
      <c r="U61" s="167">
        <f t="shared" si="5"/>
        <v>872.52499999999998</v>
      </c>
      <c r="V61" s="167">
        <f t="shared" si="6"/>
        <v>871.25</v>
      </c>
      <c r="W61" s="167">
        <f t="shared" si="7"/>
        <v>76.673869999999994</v>
      </c>
      <c r="X61" s="167">
        <f t="shared" si="8"/>
        <v>76.650980000000004</v>
      </c>
      <c r="Y61" s="167">
        <f t="shared" si="9"/>
        <v>24.28</v>
      </c>
      <c r="Z61" s="167">
        <f t="shared" si="10"/>
        <v>24.2605</v>
      </c>
      <c r="AA61" s="117">
        <f t="shared" si="11"/>
        <v>35.1965</v>
      </c>
      <c r="AB61" s="117">
        <f t="shared" si="12"/>
        <v>35.201000000000001</v>
      </c>
      <c r="AC61" s="167">
        <f t="shared" si="13"/>
        <v>26.583499999999997</v>
      </c>
      <c r="AD61" s="167">
        <f t="shared" si="14"/>
        <v>26.561</v>
      </c>
      <c r="AE61" s="117">
        <f t="shared" si="15"/>
        <v>35.246500000000005</v>
      </c>
      <c r="AF61" s="117">
        <f t="shared" si="16"/>
        <v>35.251000000000005</v>
      </c>
      <c r="AH61" s="112"/>
      <c r="CD61" s="233">
        <v>2033</v>
      </c>
      <c r="CE61" s="149">
        <f t="shared" si="17"/>
        <v>23.164999999999999</v>
      </c>
      <c r="CF61" s="149">
        <f t="shared" si="18"/>
        <v>76.673869999999994</v>
      </c>
      <c r="CG61" s="233">
        <f t="shared" si="19"/>
        <v>466.25</v>
      </c>
      <c r="CH61" s="149">
        <f t="shared" si="20"/>
        <v>23.105</v>
      </c>
      <c r="CI61" s="149">
        <f t="shared" si="22"/>
        <v>76.650980000000004</v>
      </c>
      <c r="CJ61" s="233">
        <f t="shared" si="21"/>
        <v>461.44999999999993</v>
      </c>
    </row>
    <row r="62" spans="1:90" x14ac:dyDescent="0.25">
      <c r="A62" s="207">
        <v>2034</v>
      </c>
      <c r="B62" s="125">
        <f t="shared" si="28"/>
        <v>1.0199999999999998</v>
      </c>
      <c r="C62" s="125">
        <f t="shared" si="28"/>
        <v>0.94000000000000017</v>
      </c>
      <c r="D62" s="125">
        <f t="shared" si="28"/>
        <v>2.8</v>
      </c>
      <c r="E62" s="125">
        <f t="shared" si="28"/>
        <v>2.6000000000000005</v>
      </c>
      <c r="F62" s="125">
        <f t="shared" si="28"/>
        <v>0.52000000000000013</v>
      </c>
      <c r="G62" s="125">
        <f t="shared" si="28"/>
        <v>0.48000000000000009</v>
      </c>
      <c r="H62" s="125">
        <f t="shared" si="28"/>
        <v>1.1300000000000001</v>
      </c>
      <c r="I62" s="125">
        <f t="shared" si="28"/>
        <v>1.0940000000000001</v>
      </c>
      <c r="J62" s="125">
        <f t="shared" si="28"/>
        <v>-0.10800000000000001</v>
      </c>
      <c r="K62" s="125">
        <f t="shared" si="28"/>
        <v>-0.10200000000000001</v>
      </c>
      <c r="L62" s="125">
        <f t="shared" si="28"/>
        <v>1.238</v>
      </c>
      <c r="M62" s="125">
        <f t="shared" si="28"/>
        <v>1.1979999999999997</v>
      </c>
      <c r="N62" s="125">
        <f t="shared" si="28"/>
        <v>-9.8000000000000018E-2</v>
      </c>
      <c r="O62" s="125">
        <f t="shared" si="28"/>
        <v>-9.2000000000000012E-2</v>
      </c>
      <c r="Q62" s="167">
        <v>471</v>
      </c>
      <c r="R62" s="167">
        <v>465.09999999999991</v>
      </c>
      <c r="S62" s="167">
        <f t="shared" si="3"/>
        <v>23.22</v>
      </c>
      <c r="T62" s="167">
        <f t="shared" si="4"/>
        <v>23.14</v>
      </c>
      <c r="U62" s="167">
        <f t="shared" si="5"/>
        <v>873.8</v>
      </c>
      <c r="V62" s="167">
        <f t="shared" si="6"/>
        <v>872.1</v>
      </c>
      <c r="W62" s="167">
        <f t="shared" si="7"/>
        <v>76.696759999999998</v>
      </c>
      <c r="X62" s="167">
        <f t="shared" si="8"/>
        <v>76.666240000000002</v>
      </c>
      <c r="Y62" s="167">
        <f t="shared" si="9"/>
        <v>24.33</v>
      </c>
      <c r="Z62" s="167">
        <f t="shared" si="10"/>
        <v>24.294</v>
      </c>
      <c r="AA62" s="117">
        <f t="shared" si="11"/>
        <v>35.192</v>
      </c>
      <c r="AB62" s="117">
        <f t="shared" si="12"/>
        <v>35.198</v>
      </c>
      <c r="AC62" s="167">
        <f t="shared" si="13"/>
        <v>26.637999999999998</v>
      </c>
      <c r="AD62" s="167">
        <f t="shared" si="14"/>
        <v>26.597999999999999</v>
      </c>
      <c r="AE62" s="117">
        <f t="shared" si="15"/>
        <v>35.242000000000004</v>
      </c>
      <c r="AF62" s="117">
        <f t="shared" si="16"/>
        <v>35.248000000000005</v>
      </c>
      <c r="AH62" s="112"/>
      <c r="CD62" s="233">
        <v>2034</v>
      </c>
      <c r="CE62" s="149">
        <f t="shared" si="17"/>
        <v>23.22</v>
      </c>
      <c r="CF62" s="149">
        <f t="shared" si="18"/>
        <v>76.696759999999998</v>
      </c>
      <c r="CG62" s="233">
        <f t="shared" si="19"/>
        <v>471</v>
      </c>
      <c r="CH62" s="149">
        <f t="shared" si="20"/>
        <v>23.14</v>
      </c>
      <c r="CI62" s="149">
        <f t="shared" si="22"/>
        <v>76.666240000000002</v>
      </c>
      <c r="CJ62" s="233">
        <f t="shared" si="21"/>
        <v>465.09999999999991</v>
      </c>
    </row>
    <row r="63" spans="1:90" x14ac:dyDescent="0.25">
      <c r="A63" s="207">
        <v>2035</v>
      </c>
      <c r="B63" s="125">
        <f t="shared" si="28"/>
        <v>1.0749999999999997</v>
      </c>
      <c r="C63" s="125">
        <f t="shared" si="28"/>
        <v>0.9750000000000002</v>
      </c>
      <c r="D63" s="125">
        <f t="shared" si="28"/>
        <v>2.9499999999999997</v>
      </c>
      <c r="E63" s="125">
        <f t="shared" si="28"/>
        <v>2.7000000000000006</v>
      </c>
      <c r="F63" s="125">
        <f t="shared" si="28"/>
        <v>0.55000000000000016</v>
      </c>
      <c r="G63" s="125">
        <f t="shared" si="28"/>
        <v>0.50000000000000011</v>
      </c>
      <c r="H63" s="125">
        <f t="shared" si="28"/>
        <v>1.1800000000000002</v>
      </c>
      <c r="I63" s="125">
        <f t="shared" si="28"/>
        <v>1.1275000000000002</v>
      </c>
      <c r="J63" s="125">
        <f t="shared" si="28"/>
        <v>-0.11250000000000002</v>
      </c>
      <c r="K63" s="125">
        <f t="shared" si="28"/>
        <v>-0.10500000000000001</v>
      </c>
      <c r="L63" s="125">
        <f t="shared" si="28"/>
        <v>1.2925</v>
      </c>
      <c r="M63" s="125">
        <f t="shared" si="28"/>
        <v>1.2349999999999997</v>
      </c>
      <c r="N63" s="125">
        <f t="shared" si="28"/>
        <v>-0.10250000000000002</v>
      </c>
      <c r="O63" s="125">
        <f t="shared" si="28"/>
        <v>-9.5000000000000015E-2</v>
      </c>
      <c r="Q63" s="167">
        <v>475.75</v>
      </c>
      <c r="R63" s="167">
        <v>468.74999999999989</v>
      </c>
      <c r="S63" s="167">
        <f t="shared" si="3"/>
        <v>23.274999999999999</v>
      </c>
      <c r="T63" s="167">
        <f t="shared" si="4"/>
        <v>23.175000000000001</v>
      </c>
      <c r="U63" s="167">
        <f t="shared" si="5"/>
        <v>875.07500000000005</v>
      </c>
      <c r="V63" s="167">
        <f t="shared" si="6"/>
        <v>872.95</v>
      </c>
      <c r="W63" s="167">
        <f t="shared" si="7"/>
        <v>76.719650000000001</v>
      </c>
      <c r="X63" s="167">
        <f t="shared" si="8"/>
        <v>76.6815</v>
      </c>
      <c r="Y63" s="167">
        <f t="shared" si="9"/>
        <v>24.38</v>
      </c>
      <c r="Z63" s="167">
        <f t="shared" si="10"/>
        <v>24.327500000000001</v>
      </c>
      <c r="AA63" s="117">
        <f t="shared" si="11"/>
        <v>35.1875</v>
      </c>
      <c r="AB63" s="117">
        <f t="shared" si="12"/>
        <v>35.195</v>
      </c>
      <c r="AC63" s="167">
        <f t="shared" si="13"/>
        <v>26.692499999999999</v>
      </c>
      <c r="AD63" s="167">
        <f t="shared" si="14"/>
        <v>26.634999999999998</v>
      </c>
      <c r="AE63" s="117">
        <f t="shared" si="15"/>
        <v>35.237500000000004</v>
      </c>
      <c r="AF63" s="117">
        <f t="shared" si="16"/>
        <v>35.245000000000005</v>
      </c>
      <c r="AH63" s="112"/>
      <c r="CD63" s="233">
        <v>2035</v>
      </c>
      <c r="CE63" s="149">
        <f t="shared" si="17"/>
        <v>23.274999999999999</v>
      </c>
      <c r="CF63" s="149">
        <f t="shared" si="18"/>
        <v>76.719650000000001</v>
      </c>
      <c r="CG63" s="233">
        <f t="shared" si="19"/>
        <v>475.75</v>
      </c>
      <c r="CH63" s="149">
        <f t="shared" si="20"/>
        <v>23.175000000000001</v>
      </c>
      <c r="CI63" s="149">
        <f t="shared" si="22"/>
        <v>76.6815</v>
      </c>
      <c r="CJ63" s="233">
        <f t="shared" si="21"/>
        <v>468.74999999999989</v>
      </c>
    </row>
    <row r="64" spans="1:90" x14ac:dyDescent="0.25">
      <c r="A64" s="207">
        <v>2036</v>
      </c>
      <c r="B64" s="125">
        <f t="shared" si="28"/>
        <v>1.1299999999999997</v>
      </c>
      <c r="C64" s="125">
        <f t="shared" si="28"/>
        <v>1.0100000000000002</v>
      </c>
      <c r="D64" s="125">
        <f t="shared" si="28"/>
        <v>3.0999999999999996</v>
      </c>
      <c r="E64" s="125">
        <f t="shared" si="28"/>
        <v>2.8000000000000007</v>
      </c>
      <c r="F64" s="125">
        <f t="shared" si="28"/>
        <v>0.58000000000000018</v>
      </c>
      <c r="G64" s="125">
        <f t="shared" si="28"/>
        <v>0.52000000000000013</v>
      </c>
      <c r="H64" s="125">
        <f t="shared" si="28"/>
        <v>1.2300000000000002</v>
      </c>
      <c r="I64" s="125">
        <f t="shared" si="28"/>
        <v>1.1610000000000003</v>
      </c>
      <c r="J64" s="125">
        <f t="shared" si="28"/>
        <v>-0.11700000000000002</v>
      </c>
      <c r="K64" s="125">
        <f t="shared" si="28"/>
        <v>-0.10800000000000001</v>
      </c>
      <c r="L64" s="125">
        <f t="shared" si="28"/>
        <v>1.347</v>
      </c>
      <c r="M64" s="125">
        <f t="shared" si="28"/>
        <v>1.2719999999999996</v>
      </c>
      <c r="N64" s="125">
        <f t="shared" si="28"/>
        <v>-0.10700000000000003</v>
      </c>
      <c r="O64" s="125">
        <f t="shared" si="28"/>
        <v>-9.8000000000000018E-2</v>
      </c>
      <c r="Q64" s="167">
        <v>480.5</v>
      </c>
      <c r="R64" s="167">
        <v>472.39999999999986</v>
      </c>
      <c r="S64" s="167">
        <f t="shared" si="3"/>
        <v>23.33</v>
      </c>
      <c r="T64" s="167">
        <f t="shared" si="4"/>
        <v>23.21</v>
      </c>
      <c r="U64" s="167">
        <f t="shared" si="5"/>
        <v>876.35</v>
      </c>
      <c r="V64" s="167">
        <f t="shared" si="6"/>
        <v>873.8</v>
      </c>
      <c r="W64" s="167">
        <f t="shared" si="7"/>
        <v>76.742539999999991</v>
      </c>
      <c r="X64" s="167">
        <f t="shared" si="8"/>
        <v>76.696759999999998</v>
      </c>
      <c r="Y64" s="167">
        <f t="shared" si="9"/>
        <v>24.43</v>
      </c>
      <c r="Z64" s="167">
        <f t="shared" si="10"/>
        <v>24.361000000000001</v>
      </c>
      <c r="AA64" s="117">
        <f t="shared" si="11"/>
        <v>35.183</v>
      </c>
      <c r="AB64" s="117">
        <f t="shared" si="12"/>
        <v>35.192</v>
      </c>
      <c r="AC64" s="167">
        <f t="shared" si="13"/>
        <v>26.747</v>
      </c>
      <c r="AD64" s="167">
        <f t="shared" si="14"/>
        <v>26.671999999999997</v>
      </c>
      <c r="AE64" s="117">
        <f t="shared" si="15"/>
        <v>35.233000000000004</v>
      </c>
      <c r="AF64" s="117">
        <f t="shared" si="16"/>
        <v>35.242000000000004</v>
      </c>
      <c r="AH64" s="112"/>
      <c r="CD64" s="233">
        <v>2036</v>
      </c>
      <c r="CE64" s="149">
        <f t="shared" si="17"/>
        <v>23.33</v>
      </c>
      <c r="CF64" s="149">
        <f t="shared" si="18"/>
        <v>76.742539999999991</v>
      </c>
      <c r="CG64" s="233">
        <f t="shared" si="19"/>
        <v>480.5</v>
      </c>
      <c r="CH64" s="149">
        <f t="shared" si="20"/>
        <v>23.21</v>
      </c>
      <c r="CI64" s="149">
        <f t="shared" si="22"/>
        <v>76.696759999999998</v>
      </c>
      <c r="CJ64" s="233">
        <f t="shared" si="21"/>
        <v>472.39999999999986</v>
      </c>
    </row>
    <row r="65" spans="1:88" x14ac:dyDescent="0.25">
      <c r="A65" s="207">
        <v>2037</v>
      </c>
      <c r="B65" s="125">
        <f t="shared" si="28"/>
        <v>1.1849999999999996</v>
      </c>
      <c r="C65" s="125">
        <f t="shared" si="28"/>
        <v>1.0450000000000002</v>
      </c>
      <c r="D65" s="125">
        <f t="shared" si="28"/>
        <v>3.2499999999999996</v>
      </c>
      <c r="E65" s="125">
        <f t="shared" si="28"/>
        <v>2.9000000000000008</v>
      </c>
      <c r="F65" s="125">
        <f t="shared" si="28"/>
        <v>0.61000000000000021</v>
      </c>
      <c r="G65" s="125">
        <f t="shared" si="28"/>
        <v>0.54000000000000015</v>
      </c>
      <c r="H65" s="125">
        <f t="shared" si="28"/>
        <v>1.2800000000000002</v>
      </c>
      <c r="I65" s="125">
        <f t="shared" si="28"/>
        <v>1.1945000000000003</v>
      </c>
      <c r="J65" s="125">
        <f t="shared" si="28"/>
        <v>-0.12150000000000002</v>
      </c>
      <c r="K65" s="125">
        <f t="shared" si="28"/>
        <v>-0.11100000000000002</v>
      </c>
      <c r="L65" s="125">
        <f t="shared" si="28"/>
        <v>1.4015</v>
      </c>
      <c r="M65" s="125">
        <f t="shared" si="28"/>
        <v>1.3089999999999995</v>
      </c>
      <c r="N65" s="125">
        <f t="shared" si="28"/>
        <v>-0.11150000000000003</v>
      </c>
      <c r="O65" s="125">
        <f t="shared" si="28"/>
        <v>-0.10100000000000002</v>
      </c>
      <c r="Q65" s="167">
        <v>485.25</v>
      </c>
      <c r="R65" s="167">
        <v>476.04999999999984</v>
      </c>
      <c r="S65" s="167">
        <f t="shared" si="3"/>
        <v>23.384999999999998</v>
      </c>
      <c r="T65" s="167">
        <f t="shared" si="4"/>
        <v>23.245000000000001</v>
      </c>
      <c r="U65" s="167">
        <f t="shared" si="5"/>
        <v>877.625</v>
      </c>
      <c r="V65" s="167">
        <f t="shared" si="6"/>
        <v>874.65</v>
      </c>
      <c r="W65" s="167">
        <f t="shared" si="7"/>
        <v>76.765429999999995</v>
      </c>
      <c r="X65" s="167">
        <f t="shared" si="8"/>
        <v>76.712019999999995</v>
      </c>
      <c r="Y65" s="167">
        <f t="shared" si="9"/>
        <v>24.48</v>
      </c>
      <c r="Z65" s="167">
        <f t="shared" si="10"/>
        <v>24.394500000000001</v>
      </c>
      <c r="AA65" s="117">
        <f t="shared" si="11"/>
        <v>35.1785</v>
      </c>
      <c r="AB65" s="117">
        <f t="shared" si="12"/>
        <v>35.189</v>
      </c>
      <c r="AC65" s="167">
        <f t="shared" si="13"/>
        <v>26.801499999999997</v>
      </c>
      <c r="AD65" s="167">
        <f t="shared" si="14"/>
        <v>26.709</v>
      </c>
      <c r="AE65" s="117">
        <f t="shared" si="15"/>
        <v>35.228500000000004</v>
      </c>
      <c r="AF65" s="117">
        <f t="shared" si="16"/>
        <v>35.239000000000004</v>
      </c>
      <c r="AH65" s="112"/>
      <c r="CD65" s="233">
        <v>2037</v>
      </c>
      <c r="CE65" s="149">
        <f t="shared" si="17"/>
        <v>23.384999999999998</v>
      </c>
      <c r="CF65" s="149">
        <f t="shared" si="18"/>
        <v>76.765429999999995</v>
      </c>
      <c r="CG65" s="233">
        <f t="shared" si="19"/>
        <v>485.25</v>
      </c>
      <c r="CH65" s="149">
        <f t="shared" si="20"/>
        <v>23.245000000000001</v>
      </c>
      <c r="CI65" s="149">
        <f t="shared" si="22"/>
        <v>76.712019999999995</v>
      </c>
      <c r="CJ65" s="233">
        <f t="shared" si="21"/>
        <v>476.04999999999984</v>
      </c>
    </row>
    <row r="66" spans="1:88" x14ac:dyDescent="0.25">
      <c r="A66" s="207">
        <v>2038</v>
      </c>
      <c r="B66" s="125">
        <f t="shared" si="28"/>
        <v>1.2399999999999995</v>
      </c>
      <c r="C66" s="125">
        <f t="shared" si="28"/>
        <v>1.08</v>
      </c>
      <c r="D66" s="125">
        <f t="shared" si="28"/>
        <v>3.3999999999999995</v>
      </c>
      <c r="E66" s="125">
        <f t="shared" si="28"/>
        <v>3.0000000000000009</v>
      </c>
      <c r="F66" s="125">
        <f t="shared" si="28"/>
        <v>0.64000000000000024</v>
      </c>
      <c r="G66" s="125">
        <f t="shared" si="28"/>
        <v>0.56000000000000016</v>
      </c>
      <c r="H66" s="125">
        <f t="shared" si="28"/>
        <v>1.3300000000000003</v>
      </c>
      <c r="I66" s="125">
        <f t="shared" si="28"/>
        <v>1.2280000000000004</v>
      </c>
      <c r="J66" s="125">
        <f t="shared" si="28"/>
        <v>-0.12600000000000003</v>
      </c>
      <c r="K66" s="125">
        <f t="shared" si="28"/>
        <v>-0.11400000000000002</v>
      </c>
      <c r="L66" s="125">
        <f t="shared" si="28"/>
        <v>1.456</v>
      </c>
      <c r="M66" s="125">
        <f t="shared" si="28"/>
        <v>1.3459999999999994</v>
      </c>
      <c r="N66" s="125">
        <f t="shared" si="28"/>
        <v>-0.11600000000000003</v>
      </c>
      <c r="O66" s="125">
        <f t="shared" si="28"/>
        <v>-0.10400000000000002</v>
      </c>
      <c r="Q66" s="167">
        <v>490</v>
      </c>
      <c r="R66" s="167">
        <v>479.69999999999982</v>
      </c>
      <c r="S66" s="167">
        <f t="shared" si="3"/>
        <v>23.439999999999998</v>
      </c>
      <c r="T66" s="167">
        <f t="shared" si="4"/>
        <v>23.28</v>
      </c>
      <c r="U66" s="167">
        <f t="shared" si="5"/>
        <v>878.9</v>
      </c>
      <c r="V66" s="167">
        <f t="shared" si="6"/>
        <v>875.5</v>
      </c>
      <c r="W66" s="167">
        <f t="shared" si="7"/>
        <v>76.788319999999999</v>
      </c>
      <c r="X66" s="167">
        <f t="shared" si="8"/>
        <v>76.727279999999993</v>
      </c>
      <c r="Y66" s="167">
        <f t="shared" si="9"/>
        <v>24.53</v>
      </c>
      <c r="Z66" s="167">
        <f t="shared" si="10"/>
        <v>24.428000000000001</v>
      </c>
      <c r="AA66" s="117">
        <f t="shared" si="11"/>
        <v>35.173999999999999</v>
      </c>
      <c r="AB66" s="117">
        <f t="shared" si="12"/>
        <v>35.186</v>
      </c>
      <c r="AC66" s="167">
        <f t="shared" si="13"/>
        <v>26.855999999999998</v>
      </c>
      <c r="AD66" s="167">
        <f t="shared" si="14"/>
        <v>26.745999999999999</v>
      </c>
      <c r="AE66" s="117">
        <f t="shared" si="15"/>
        <v>35.224000000000004</v>
      </c>
      <c r="AF66" s="117">
        <f t="shared" si="16"/>
        <v>35.236000000000004</v>
      </c>
      <c r="AH66" s="112"/>
      <c r="CD66" s="233">
        <v>2038</v>
      </c>
      <c r="CE66" s="149">
        <f t="shared" si="17"/>
        <v>23.439999999999998</v>
      </c>
      <c r="CF66" s="149">
        <f t="shared" si="18"/>
        <v>76.788319999999999</v>
      </c>
      <c r="CG66" s="233">
        <f t="shared" si="19"/>
        <v>490</v>
      </c>
      <c r="CH66" s="149">
        <f t="shared" si="20"/>
        <v>23.28</v>
      </c>
      <c r="CI66" s="149">
        <f t="shared" si="22"/>
        <v>76.727279999999993</v>
      </c>
      <c r="CJ66" s="233">
        <f t="shared" si="21"/>
        <v>479.69999999999982</v>
      </c>
    </row>
    <row r="67" spans="1:88" x14ac:dyDescent="0.25">
      <c r="A67" s="207">
        <v>2039</v>
      </c>
      <c r="B67" s="125">
        <f t="shared" si="28"/>
        <v>1.2949999999999995</v>
      </c>
      <c r="C67" s="125">
        <f t="shared" si="28"/>
        <v>1.115</v>
      </c>
      <c r="D67" s="125">
        <f t="shared" si="28"/>
        <v>3.5499999999999994</v>
      </c>
      <c r="E67" s="125">
        <f t="shared" si="28"/>
        <v>3.100000000000001</v>
      </c>
      <c r="F67" s="125">
        <f t="shared" si="28"/>
        <v>0.67000000000000026</v>
      </c>
      <c r="G67" s="125">
        <f t="shared" si="28"/>
        <v>0.58000000000000018</v>
      </c>
      <c r="H67" s="125">
        <f t="shared" si="28"/>
        <v>1.3800000000000003</v>
      </c>
      <c r="I67" s="125">
        <f t="shared" si="28"/>
        <v>1.2615000000000005</v>
      </c>
      <c r="J67" s="125">
        <f t="shared" si="28"/>
        <v>-0.13050000000000003</v>
      </c>
      <c r="K67" s="125">
        <f t="shared" si="28"/>
        <v>-0.11700000000000002</v>
      </c>
      <c r="L67" s="125">
        <f t="shared" si="28"/>
        <v>1.5105</v>
      </c>
      <c r="M67" s="125">
        <f t="shared" si="28"/>
        <v>1.3829999999999993</v>
      </c>
      <c r="N67" s="125">
        <f t="shared" si="28"/>
        <v>-0.12050000000000004</v>
      </c>
      <c r="O67" s="125">
        <f t="shared" si="28"/>
        <v>-0.10700000000000003</v>
      </c>
      <c r="Q67" s="167">
        <v>494.75</v>
      </c>
      <c r="R67" s="167">
        <v>483.3499999999998</v>
      </c>
      <c r="S67" s="167">
        <f t="shared" si="3"/>
        <v>23.494999999999997</v>
      </c>
      <c r="T67" s="167">
        <f t="shared" si="4"/>
        <v>23.314999999999998</v>
      </c>
      <c r="U67" s="167">
        <f t="shared" si="5"/>
        <v>880.17499999999995</v>
      </c>
      <c r="V67" s="167">
        <f t="shared" si="6"/>
        <v>876.35</v>
      </c>
      <c r="W67" s="167">
        <f t="shared" si="7"/>
        <v>76.811210000000003</v>
      </c>
      <c r="X67" s="167">
        <f t="shared" si="8"/>
        <v>76.742539999999991</v>
      </c>
      <c r="Y67" s="167">
        <f t="shared" si="9"/>
        <v>24.58</v>
      </c>
      <c r="Z67" s="167">
        <f t="shared" si="10"/>
        <v>24.461500000000001</v>
      </c>
      <c r="AA67" s="117">
        <f t="shared" si="11"/>
        <v>35.169499999999999</v>
      </c>
      <c r="AB67" s="117">
        <f t="shared" si="12"/>
        <v>35.183</v>
      </c>
      <c r="AC67" s="167">
        <f t="shared" si="13"/>
        <v>26.910499999999999</v>
      </c>
      <c r="AD67" s="167">
        <f t="shared" si="14"/>
        <v>26.782999999999998</v>
      </c>
      <c r="AE67" s="117">
        <f t="shared" si="15"/>
        <v>35.219500000000004</v>
      </c>
      <c r="AF67" s="117">
        <f t="shared" si="16"/>
        <v>35.233000000000004</v>
      </c>
      <c r="AH67" s="112"/>
      <c r="CD67" s="233">
        <v>2039</v>
      </c>
      <c r="CE67" s="149">
        <f t="shared" si="17"/>
        <v>23.494999999999997</v>
      </c>
      <c r="CF67" s="149">
        <f t="shared" si="18"/>
        <v>76.811210000000003</v>
      </c>
      <c r="CG67" s="233">
        <f t="shared" si="19"/>
        <v>494.75</v>
      </c>
      <c r="CH67" s="149">
        <f t="shared" si="20"/>
        <v>23.314999999999998</v>
      </c>
      <c r="CI67" s="149">
        <f t="shared" si="22"/>
        <v>76.742539999999991</v>
      </c>
      <c r="CJ67" s="233">
        <f t="shared" si="21"/>
        <v>483.3499999999998</v>
      </c>
    </row>
    <row r="68" spans="1:88" x14ac:dyDescent="0.25">
      <c r="A68" s="207">
        <v>2040</v>
      </c>
      <c r="B68" s="125">
        <f t="shared" si="28"/>
        <v>1.3499999999999994</v>
      </c>
      <c r="C68" s="125">
        <f t="shared" si="28"/>
        <v>1.1499999999999999</v>
      </c>
      <c r="D68" s="125">
        <f t="shared" si="28"/>
        <v>3.6999999999999993</v>
      </c>
      <c r="E68" s="125">
        <f t="shared" si="28"/>
        <v>3.2000000000000011</v>
      </c>
      <c r="F68" s="125">
        <f t="shared" si="28"/>
        <v>0.70000000000000029</v>
      </c>
      <c r="G68" s="125">
        <f t="shared" si="28"/>
        <v>0.6000000000000002</v>
      </c>
      <c r="H68" s="125">
        <f t="shared" si="28"/>
        <v>1.4300000000000004</v>
      </c>
      <c r="I68" s="125">
        <f t="shared" si="28"/>
        <v>1.2950000000000006</v>
      </c>
      <c r="J68" s="125">
        <f t="shared" si="28"/>
        <v>-0.13500000000000004</v>
      </c>
      <c r="K68" s="125">
        <f t="shared" si="28"/>
        <v>-0.12000000000000002</v>
      </c>
      <c r="L68" s="125">
        <f t="shared" si="28"/>
        <v>1.5649999999999999</v>
      </c>
      <c r="M68" s="125">
        <f t="shared" si="28"/>
        <v>1.4199999999999993</v>
      </c>
      <c r="N68" s="125">
        <f t="shared" si="28"/>
        <v>-0.12500000000000003</v>
      </c>
      <c r="O68" s="125">
        <f t="shared" si="28"/>
        <v>-0.11000000000000003</v>
      </c>
      <c r="Q68" s="167">
        <v>499.5</v>
      </c>
      <c r="R68" s="167">
        <v>487</v>
      </c>
      <c r="S68" s="167">
        <f t="shared" si="3"/>
        <v>23.549999999999997</v>
      </c>
      <c r="T68" s="167">
        <f t="shared" si="4"/>
        <v>23.349999999999998</v>
      </c>
      <c r="U68" s="167">
        <f t="shared" si="5"/>
        <v>881.45</v>
      </c>
      <c r="V68" s="167">
        <f t="shared" si="6"/>
        <v>877.2</v>
      </c>
      <c r="W68" s="167">
        <f t="shared" si="7"/>
        <v>76.834099999999992</v>
      </c>
      <c r="X68" s="167">
        <f t="shared" si="8"/>
        <v>76.757800000000003</v>
      </c>
      <c r="Y68" s="167">
        <f t="shared" si="9"/>
        <v>24.63</v>
      </c>
      <c r="Z68" s="167">
        <f t="shared" si="10"/>
        <v>24.495000000000001</v>
      </c>
      <c r="AA68" s="117">
        <f t="shared" si="11"/>
        <v>35.164999999999999</v>
      </c>
      <c r="AB68" s="117">
        <f t="shared" si="12"/>
        <v>35.18</v>
      </c>
      <c r="AC68" s="167">
        <f t="shared" si="13"/>
        <v>26.965</v>
      </c>
      <c r="AD68" s="167">
        <f t="shared" si="14"/>
        <v>26.819999999999997</v>
      </c>
      <c r="AE68" s="117">
        <f t="shared" si="15"/>
        <v>35.215000000000003</v>
      </c>
      <c r="AF68" s="117">
        <f t="shared" si="16"/>
        <v>35.230000000000004</v>
      </c>
      <c r="AH68" s="112"/>
      <c r="CD68" s="233">
        <v>2040</v>
      </c>
      <c r="CE68" s="149">
        <f t="shared" si="17"/>
        <v>23.549999999999997</v>
      </c>
      <c r="CF68" s="149">
        <f t="shared" si="18"/>
        <v>76.834099999999992</v>
      </c>
      <c r="CG68" s="233">
        <f t="shared" si="19"/>
        <v>499.5</v>
      </c>
      <c r="CH68" s="149">
        <f t="shared" si="20"/>
        <v>23.349999999999998</v>
      </c>
      <c r="CI68" s="149">
        <f t="shared" si="22"/>
        <v>76.757800000000003</v>
      </c>
      <c r="CJ68" s="233">
        <f t="shared" si="21"/>
        <v>487</v>
      </c>
    </row>
    <row r="69" spans="1:88" x14ac:dyDescent="0.25">
      <c r="A69" s="207">
        <v>2041</v>
      </c>
      <c r="B69" s="125">
        <f t="shared" si="28"/>
        <v>1.4049999999999994</v>
      </c>
      <c r="C69" s="125">
        <f t="shared" si="28"/>
        <v>1.1849999999999998</v>
      </c>
      <c r="D69" s="125">
        <f t="shared" si="28"/>
        <v>3.8499999999999992</v>
      </c>
      <c r="E69" s="125">
        <f t="shared" si="28"/>
        <v>3.3000000000000012</v>
      </c>
      <c r="F69" s="125">
        <f t="shared" si="28"/>
        <v>0.73000000000000032</v>
      </c>
      <c r="G69" s="125">
        <f t="shared" si="28"/>
        <v>0.62000000000000022</v>
      </c>
      <c r="H69" s="125">
        <f t="shared" si="28"/>
        <v>1.4800000000000004</v>
      </c>
      <c r="I69" s="125">
        <f t="shared" si="28"/>
        <v>1.3285000000000007</v>
      </c>
      <c r="J69" s="125">
        <f t="shared" si="28"/>
        <v>-0.13950000000000004</v>
      </c>
      <c r="K69" s="125">
        <f t="shared" si="28"/>
        <v>-0.12300000000000003</v>
      </c>
      <c r="L69" s="125">
        <f t="shared" si="28"/>
        <v>1.6194999999999999</v>
      </c>
      <c r="M69" s="125">
        <f t="shared" si="28"/>
        <v>1.4569999999999992</v>
      </c>
      <c r="N69" s="125">
        <f t="shared" si="28"/>
        <v>-0.12950000000000003</v>
      </c>
      <c r="O69" s="125">
        <f t="shared" si="28"/>
        <v>-0.11300000000000003</v>
      </c>
      <c r="Q69" s="167">
        <v>505.65</v>
      </c>
      <c r="R69" s="167">
        <v>491</v>
      </c>
      <c r="S69" s="167">
        <f t="shared" si="3"/>
        <v>23.604999999999997</v>
      </c>
      <c r="T69" s="167">
        <f t="shared" si="4"/>
        <v>23.384999999999998</v>
      </c>
      <c r="U69" s="167">
        <f t="shared" si="5"/>
        <v>882.72500000000002</v>
      </c>
      <c r="V69" s="167">
        <f t="shared" si="6"/>
        <v>878.05</v>
      </c>
      <c r="W69" s="167">
        <f t="shared" si="7"/>
        <v>76.856989999999996</v>
      </c>
      <c r="X69" s="167">
        <f t="shared" si="8"/>
        <v>76.773060000000001</v>
      </c>
      <c r="Y69" s="167">
        <f t="shared" si="9"/>
        <v>24.68</v>
      </c>
      <c r="Z69" s="167">
        <f t="shared" si="10"/>
        <v>24.528500000000001</v>
      </c>
      <c r="AA69" s="117">
        <f t="shared" si="11"/>
        <v>35.160499999999999</v>
      </c>
      <c r="AB69" s="117">
        <f t="shared" si="12"/>
        <v>35.177</v>
      </c>
      <c r="AC69" s="167">
        <f t="shared" si="13"/>
        <v>27.019499999999997</v>
      </c>
      <c r="AD69" s="167">
        <f t="shared" si="14"/>
        <v>26.856999999999999</v>
      </c>
      <c r="AE69" s="117">
        <f t="shared" si="15"/>
        <v>35.210500000000003</v>
      </c>
      <c r="AF69" s="117">
        <f t="shared" si="16"/>
        <v>35.227000000000004</v>
      </c>
      <c r="AH69" s="112"/>
      <c r="CD69" s="233">
        <v>2041</v>
      </c>
      <c r="CE69" s="149">
        <f t="shared" si="17"/>
        <v>23.604999999999997</v>
      </c>
      <c r="CF69" s="149">
        <f t="shared" si="18"/>
        <v>76.856989999999996</v>
      </c>
      <c r="CG69" s="233">
        <f t="shared" si="19"/>
        <v>505.65</v>
      </c>
      <c r="CH69" s="149">
        <f t="shared" si="20"/>
        <v>23.384999999999998</v>
      </c>
      <c r="CI69" s="149">
        <f t="shared" si="22"/>
        <v>76.773060000000001</v>
      </c>
      <c r="CJ69" s="233">
        <f t="shared" si="21"/>
        <v>491</v>
      </c>
    </row>
    <row r="70" spans="1:88" x14ac:dyDescent="0.25">
      <c r="A70" s="207">
        <v>2042</v>
      </c>
      <c r="B70" s="125">
        <f t="shared" si="28"/>
        <v>1.4599999999999993</v>
      </c>
      <c r="C70" s="125">
        <f t="shared" si="28"/>
        <v>1.2199999999999998</v>
      </c>
      <c r="D70" s="125">
        <f t="shared" si="28"/>
        <v>3.9999999999999991</v>
      </c>
      <c r="E70" s="125">
        <f t="shared" si="28"/>
        <v>3.4000000000000012</v>
      </c>
      <c r="F70" s="125">
        <f t="shared" si="28"/>
        <v>0.76000000000000034</v>
      </c>
      <c r="G70" s="125">
        <f t="shared" si="28"/>
        <v>0.64000000000000024</v>
      </c>
      <c r="H70" s="125">
        <f t="shared" si="28"/>
        <v>1.5300000000000005</v>
      </c>
      <c r="I70" s="125">
        <f t="shared" si="28"/>
        <v>1.3620000000000008</v>
      </c>
      <c r="J70" s="125">
        <f t="shared" si="28"/>
        <v>-0.14400000000000004</v>
      </c>
      <c r="K70" s="125">
        <f t="shared" si="28"/>
        <v>-0.12600000000000003</v>
      </c>
      <c r="L70" s="125">
        <f t="shared" si="28"/>
        <v>1.6739999999999999</v>
      </c>
      <c r="M70" s="125">
        <f t="shared" si="28"/>
        <v>1.4939999999999991</v>
      </c>
      <c r="N70" s="125">
        <f t="shared" si="28"/>
        <v>-0.13400000000000004</v>
      </c>
      <c r="O70" s="125">
        <f t="shared" si="28"/>
        <v>-0.11600000000000003</v>
      </c>
      <c r="Q70" s="167">
        <v>511.79999999999995</v>
      </c>
      <c r="R70" s="167">
        <v>495</v>
      </c>
      <c r="S70" s="167">
        <f t="shared" si="3"/>
        <v>23.66</v>
      </c>
      <c r="T70" s="167">
        <f t="shared" si="4"/>
        <v>23.419999999999998</v>
      </c>
      <c r="U70" s="167">
        <f t="shared" si="5"/>
        <v>884</v>
      </c>
      <c r="V70" s="167">
        <f t="shared" si="6"/>
        <v>878.9</v>
      </c>
      <c r="W70" s="167">
        <f t="shared" si="7"/>
        <v>76.87988</v>
      </c>
      <c r="X70" s="167">
        <f t="shared" si="8"/>
        <v>76.788319999999999</v>
      </c>
      <c r="Y70" s="167">
        <f t="shared" si="9"/>
        <v>24.73</v>
      </c>
      <c r="Z70" s="167">
        <f t="shared" si="10"/>
        <v>24.562000000000001</v>
      </c>
      <c r="AA70" s="117">
        <f t="shared" si="11"/>
        <v>35.155999999999999</v>
      </c>
      <c r="AB70" s="117">
        <f t="shared" si="12"/>
        <v>35.173999999999999</v>
      </c>
      <c r="AC70" s="167">
        <f t="shared" si="13"/>
        <v>27.073999999999998</v>
      </c>
      <c r="AD70" s="167">
        <f t="shared" si="14"/>
        <v>26.893999999999998</v>
      </c>
      <c r="AE70" s="117">
        <f t="shared" si="15"/>
        <v>35.206000000000003</v>
      </c>
      <c r="AF70" s="117">
        <f t="shared" si="16"/>
        <v>35.224000000000004</v>
      </c>
      <c r="AH70" s="112"/>
      <c r="CD70" s="233">
        <v>2042</v>
      </c>
      <c r="CE70" s="149">
        <f t="shared" si="17"/>
        <v>23.66</v>
      </c>
      <c r="CF70" s="149">
        <f t="shared" si="18"/>
        <v>76.87988</v>
      </c>
      <c r="CG70" s="233">
        <f t="shared" si="19"/>
        <v>511.79999999999995</v>
      </c>
      <c r="CH70" s="149">
        <f t="shared" si="20"/>
        <v>23.419999999999998</v>
      </c>
      <c r="CI70" s="149">
        <f t="shared" si="22"/>
        <v>76.788319999999999</v>
      </c>
      <c r="CJ70" s="233">
        <f t="shared" si="21"/>
        <v>495</v>
      </c>
    </row>
    <row r="71" spans="1:88" x14ac:dyDescent="0.25">
      <c r="A71" s="207">
        <v>2043</v>
      </c>
      <c r="B71" s="125">
        <f t="shared" si="28"/>
        <v>1.5149999999999992</v>
      </c>
      <c r="C71" s="125">
        <f t="shared" si="28"/>
        <v>1.2549999999999997</v>
      </c>
      <c r="D71" s="125">
        <f t="shared" si="28"/>
        <v>4.1499999999999995</v>
      </c>
      <c r="E71" s="125">
        <f t="shared" si="28"/>
        <v>3.5000000000000013</v>
      </c>
      <c r="F71" s="125">
        <f t="shared" si="28"/>
        <v>0.79000000000000037</v>
      </c>
      <c r="G71" s="125">
        <f t="shared" si="28"/>
        <v>0.66000000000000025</v>
      </c>
      <c r="H71" s="125">
        <f t="shared" si="28"/>
        <v>1.5800000000000005</v>
      </c>
      <c r="I71" s="125">
        <f t="shared" si="28"/>
        <v>1.3955000000000009</v>
      </c>
      <c r="J71" s="125">
        <f t="shared" si="28"/>
        <v>-0.14850000000000005</v>
      </c>
      <c r="K71" s="125">
        <f t="shared" si="28"/>
        <v>-0.12900000000000003</v>
      </c>
      <c r="L71" s="125">
        <f t="shared" si="28"/>
        <v>1.7284999999999999</v>
      </c>
      <c r="M71" s="125">
        <f t="shared" si="28"/>
        <v>1.530999999999999</v>
      </c>
      <c r="N71" s="125">
        <f t="shared" si="28"/>
        <v>-0.13850000000000004</v>
      </c>
      <c r="O71" s="125">
        <f t="shared" si="28"/>
        <v>-0.11900000000000004</v>
      </c>
      <c r="Q71" s="167">
        <v>517.94999999999993</v>
      </c>
      <c r="R71" s="167">
        <v>499</v>
      </c>
      <c r="S71" s="167">
        <f t="shared" si="3"/>
        <v>23.715</v>
      </c>
      <c r="T71" s="167">
        <f t="shared" si="4"/>
        <v>23.454999999999998</v>
      </c>
      <c r="U71" s="167">
        <f t="shared" si="5"/>
        <v>885.27499999999998</v>
      </c>
      <c r="V71" s="167">
        <f t="shared" si="6"/>
        <v>879.75</v>
      </c>
      <c r="W71" s="167">
        <f t="shared" si="7"/>
        <v>76.902770000000004</v>
      </c>
      <c r="X71" s="167">
        <f t="shared" si="8"/>
        <v>76.803579999999997</v>
      </c>
      <c r="Y71" s="167">
        <f t="shared" si="9"/>
        <v>24.78</v>
      </c>
      <c r="Z71" s="167">
        <f t="shared" si="10"/>
        <v>24.595500000000001</v>
      </c>
      <c r="AA71" s="117">
        <f t="shared" si="11"/>
        <v>35.151499999999999</v>
      </c>
      <c r="AB71" s="117">
        <f t="shared" si="12"/>
        <v>35.170999999999999</v>
      </c>
      <c r="AC71" s="167">
        <f t="shared" si="13"/>
        <v>27.128499999999999</v>
      </c>
      <c r="AD71" s="167">
        <f t="shared" si="14"/>
        <v>26.930999999999997</v>
      </c>
      <c r="AE71" s="117">
        <f t="shared" si="15"/>
        <v>35.201500000000003</v>
      </c>
      <c r="AF71" s="117">
        <f t="shared" si="16"/>
        <v>35.221000000000004</v>
      </c>
      <c r="AH71" s="112"/>
      <c r="CD71" s="233">
        <v>2043</v>
      </c>
      <c r="CE71" s="149">
        <f t="shared" si="17"/>
        <v>23.715</v>
      </c>
      <c r="CF71" s="149">
        <f t="shared" si="18"/>
        <v>76.902770000000004</v>
      </c>
      <c r="CG71" s="233">
        <f t="shared" si="19"/>
        <v>517.94999999999993</v>
      </c>
      <c r="CH71" s="149">
        <f t="shared" si="20"/>
        <v>23.454999999999998</v>
      </c>
      <c r="CI71" s="149">
        <f t="shared" si="22"/>
        <v>76.803579999999997</v>
      </c>
      <c r="CJ71" s="233">
        <f t="shared" si="21"/>
        <v>499</v>
      </c>
    </row>
    <row r="72" spans="1:88" x14ac:dyDescent="0.25">
      <c r="A72" s="207">
        <v>2044</v>
      </c>
      <c r="B72" s="125">
        <f t="shared" si="28"/>
        <v>1.5699999999999992</v>
      </c>
      <c r="C72" s="125">
        <f t="shared" si="28"/>
        <v>1.2899999999999996</v>
      </c>
      <c r="D72" s="125">
        <f t="shared" si="28"/>
        <v>4.3</v>
      </c>
      <c r="E72" s="125">
        <f t="shared" si="28"/>
        <v>3.6000000000000014</v>
      </c>
      <c r="F72" s="125">
        <f t="shared" si="28"/>
        <v>0.8200000000000004</v>
      </c>
      <c r="G72" s="125">
        <f t="shared" si="28"/>
        <v>0.68000000000000027</v>
      </c>
      <c r="H72" s="125">
        <f t="shared" si="28"/>
        <v>1.6300000000000006</v>
      </c>
      <c r="I72" s="125">
        <f t="shared" si="28"/>
        <v>1.4290000000000009</v>
      </c>
      <c r="J72" s="125">
        <f t="shared" si="28"/>
        <v>-0.15300000000000005</v>
      </c>
      <c r="K72" s="125">
        <f t="shared" si="28"/>
        <v>-0.13200000000000003</v>
      </c>
      <c r="L72" s="125">
        <f t="shared" si="28"/>
        <v>1.7829999999999999</v>
      </c>
      <c r="M72" s="125">
        <f t="shared" si="28"/>
        <v>1.567999999999999</v>
      </c>
      <c r="N72" s="125">
        <f t="shared" si="28"/>
        <v>-0.14300000000000004</v>
      </c>
      <c r="O72" s="125">
        <f t="shared" si="28"/>
        <v>-0.12200000000000004</v>
      </c>
      <c r="Q72" s="167">
        <v>524.09999999999991</v>
      </c>
      <c r="R72" s="167">
        <v>503</v>
      </c>
      <c r="S72" s="167">
        <f t="shared" si="3"/>
        <v>23.77</v>
      </c>
      <c r="T72" s="167">
        <f t="shared" si="4"/>
        <v>23.49</v>
      </c>
      <c r="U72" s="167">
        <f t="shared" si="5"/>
        <v>886.55</v>
      </c>
      <c r="V72" s="167">
        <f t="shared" si="6"/>
        <v>880.6</v>
      </c>
      <c r="W72" s="167">
        <f t="shared" si="7"/>
        <v>76.925659999999993</v>
      </c>
      <c r="X72" s="167">
        <f t="shared" si="8"/>
        <v>76.818839999999994</v>
      </c>
      <c r="Y72" s="167">
        <f t="shared" si="9"/>
        <v>24.83</v>
      </c>
      <c r="Z72" s="167">
        <f t="shared" si="10"/>
        <v>24.629000000000001</v>
      </c>
      <c r="AA72" s="117">
        <f t="shared" si="11"/>
        <v>35.146999999999998</v>
      </c>
      <c r="AB72" s="117">
        <f t="shared" si="12"/>
        <v>35.167999999999999</v>
      </c>
      <c r="AC72" s="167">
        <f t="shared" si="13"/>
        <v>27.183</v>
      </c>
      <c r="AD72" s="167">
        <f t="shared" si="14"/>
        <v>26.967999999999996</v>
      </c>
      <c r="AE72" s="117">
        <f t="shared" si="15"/>
        <v>35.197000000000003</v>
      </c>
      <c r="AF72" s="117">
        <f t="shared" si="16"/>
        <v>35.218000000000004</v>
      </c>
      <c r="AH72" s="112"/>
      <c r="CD72" s="233">
        <v>2044</v>
      </c>
      <c r="CE72" s="149">
        <f t="shared" si="17"/>
        <v>23.77</v>
      </c>
      <c r="CF72" s="149">
        <f t="shared" si="18"/>
        <v>76.925659999999993</v>
      </c>
      <c r="CG72" s="233">
        <f t="shared" si="19"/>
        <v>524.09999999999991</v>
      </c>
      <c r="CH72" s="149">
        <f t="shared" si="20"/>
        <v>23.49</v>
      </c>
      <c r="CI72" s="149">
        <f t="shared" si="22"/>
        <v>76.818839999999994</v>
      </c>
      <c r="CJ72" s="233">
        <f t="shared" si="21"/>
        <v>503</v>
      </c>
    </row>
    <row r="73" spans="1:88" x14ac:dyDescent="0.25">
      <c r="A73" s="207">
        <v>2045</v>
      </c>
      <c r="B73" s="125">
        <f t="shared" si="28"/>
        <v>1.6249999999999991</v>
      </c>
      <c r="C73" s="125">
        <f t="shared" si="28"/>
        <v>1.3249999999999995</v>
      </c>
      <c r="D73" s="125">
        <f t="shared" si="28"/>
        <v>4.45</v>
      </c>
      <c r="E73" s="125">
        <f t="shared" si="28"/>
        <v>3.7000000000000015</v>
      </c>
      <c r="F73" s="125">
        <f t="shared" si="28"/>
        <v>0.85000000000000042</v>
      </c>
      <c r="G73" s="125">
        <f t="shared" si="28"/>
        <v>0.70000000000000029</v>
      </c>
      <c r="H73" s="125">
        <f t="shared" si="28"/>
        <v>1.6800000000000006</v>
      </c>
      <c r="I73" s="125">
        <f t="shared" si="28"/>
        <v>1.462500000000001</v>
      </c>
      <c r="J73" s="125">
        <f t="shared" si="28"/>
        <v>-0.15750000000000006</v>
      </c>
      <c r="K73" s="125">
        <f t="shared" si="28"/>
        <v>-0.13500000000000004</v>
      </c>
      <c r="L73" s="125">
        <f t="shared" si="28"/>
        <v>1.8374999999999999</v>
      </c>
      <c r="M73" s="125">
        <f t="shared" si="28"/>
        <v>1.6049999999999989</v>
      </c>
      <c r="N73" s="125">
        <f t="shared" si="28"/>
        <v>-0.14750000000000005</v>
      </c>
      <c r="O73" s="125">
        <f t="shared" si="28"/>
        <v>-0.12500000000000003</v>
      </c>
      <c r="Q73" s="167">
        <v>530.24999999999989</v>
      </c>
      <c r="R73" s="167">
        <v>507</v>
      </c>
      <c r="S73" s="167">
        <f t="shared" si="3"/>
        <v>23.824999999999999</v>
      </c>
      <c r="T73" s="167">
        <f t="shared" si="4"/>
        <v>23.524999999999999</v>
      </c>
      <c r="U73" s="167">
        <f t="shared" si="5"/>
        <v>887.82500000000005</v>
      </c>
      <c r="V73" s="167">
        <f t="shared" si="6"/>
        <v>881.45</v>
      </c>
      <c r="W73" s="167">
        <f t="shared" si="7"/>
        <v>76.948549999999997</v>
      </c>
      <c r="X73" s="167">
        <f t="shared" si="8"/>
        <v>76.834099999999992</v>
      </c>
      <c r="Y73" s="167">
        <f t="shared" si="9"/>
        <v>24.88</v>
      </c>
      <c r="Z73" s="167">
        <f t="shared" si="10"/>
        <v>24.662500000000001</v>
      </c>
      <c r="AA73" s="117">
        <f t="shared" si="11"/>
        <v>35.142499999999998</v>
      </c>
      <c r="AB73" s="117">
        <f t="shared" si="12"/>
        <v>35.164999999999999</v>
      </c>
      <c r="AC73" s="167">
        <f t="shared" si="13"/>
        <v>27.237499999999997</v>
      </c>
      <c r="AD73" s="167">
        <f t="shared" si="14"/>
        <v>27.004999999999999</v>
      </c>
      <c r="AE73" s="117">
        <f t="shared" si="15"/>
        <v>35.192500000000003</v>
      </c>
      <c r="AF73" s="117">
        <f t="shared" si="16"/>
        <v>35.215000000000003</v>
      </c>
      <c r="AH73" s="112"/>
      <c r="CD73" s="233">
        <v>2045</v>
      </c>
      <c r="CE73" s="149">
        <f t="shared" si="17"/>
        <v>23.824999999999999</v>
      </c>
      <c r="CF73" s="149">
        <f t="shared" si="18"/>
        <v>76.948549999999997</v>
      </c>
      <c r="CG73" s="233">
        <f t="shared" si="19"/>
        <v>530.24999999999989</v>
      </c>
      <c r="CH73" s="149">
        <f t="shared" si="20"/>
        <v>23.524999999999999</v>
      </c>
      <c r="CI73" s="149">
        <f t="shared" si="22"/>
        <v>76.834099999999992</v>
      </c>
      <c r="CJ73" s="233">
        <f t="shared" si="21"/>
        <v>507</v>
      </c>
    </row>
    <row r="74" spans="1:88" x14ac:dyDescent="0.25">
      <c r="A74" s="207">
        <v>2046</v>
      </c>
      <c r="B74" s="125">
        <f t="shared" si="28"/>
        <v>1.679999999999999</v>
      </c>
      <c r="C74" s="125">
        <f t="shared" si="28"/>
        <v>1.3599999999999994</v>
      </c>
      <c r="D74" s="125">
        <f t="shared" si="28"/>
        <v>4.6000000000000005</v>
      </c>
      <c r="E74" s="125">
        <f t="shared" si="28"/>
        <v>3.8000000000000016</v>
      </c>
      <c r="F74" s="125">
        <f t="shared" si="28"/>
        <v>0.88000000000000045</v>
      </c>
      <c r="G74" s="125">
        <f t="shared" si="28"/>
        <v>0.72000000000000031</v>
      </c>
      <c r="H74" s="125">
        <f t="shared" si="28"/>
        <v>1.7300000000000006</v>
      </c>
      <c r="I74" s="125">
        <f t="shared" si="28"/>
        <v>1.4960000000000011</v>
      </c>
      <c r="J74" s="125">
        <f t="shared" si="28"/>
        <v>-0.16200000000000006</v>
      </c>
      <c r="K74" s="125">
        <f t="shared" si="28"/>
        <v>-0.13800000000000004</v>
      </c>
      <c r="L74" s="125">
        <f t="shared" si="28"/>
        <v>1.8919999999999999</v>
      </c>
      <c r="M74" s="125">
        <f t="shared" si="28"/>
        <v>1.6419999999999988</v>
      </c>
      <c r="N74" s="125">
        <f t="shared" si="28"/>
        <v>-0.15200000000000005</v>
      </c>
      <c r="O74" s="125">
        <f t="shared" si="28"/>
        <v>-0.12800000000000003</v>
      </c>
      <c r="Q74" s="167">
        <v>536.39999999999986</v>
      </c>
      <c r="R74" s="167">
        <v>511</v>
      </c>
      <c r="S74" s="167">
        <f t="shared" si="3"/>
        <v>23.88</v>
      </c>
      <c r="T74" s="167">
        <f t="shared" si="4"/>
        <v>23.56</v>
      </c>
      <c r="U74" s="167">
        <f t="shared" si="5"/>
        <v>889.1</v>
      </c>
      <c r="V74" s="167">
        <f t="shared" si="6"/>
        <v>882.3</v>
      </c>
      <c r="W74" s="167">
        <f t="shared" si="7"/>
        <v>76.971440000000001</v>
      </c>
      <c r="X74" s="167">
        <f t="shared" si="8"/>
        <v>76.849360000000004</v>
      </c>
      <c r="Y74" s="167">
        <f t="shared" si="9"/>
        <v>24.93</v>
      </c>
      <c r="Z74" s="167">
        <f t="shared" si="10"/>
        <v>24.696000000000002</v>
      </c>
      <c r="AA74" s="117">
        <f t="shared" si="11"/>
        <v>35.137999999999998</v>
      </c>
      <c r="AB74" s="117">
        <f t="shared" si="12"/>
        <v>35.161999999999999</v>
      </c>
      <c r="AC74" s="167">
        <f t="shared" si="13"/>
        <v>27.291999999999998</v>
      </c>
      <c r="AD74" s="167">
        <f t="shared" si="14"/>
        <v>27.041999999999998</v>
      </c>
      <c r="AE74" s="117">
        <f t="shared" si="15"/>
        <v>35.188000000000002</v>
      </c>
      <c r="AF74" s="117">
        <f t="shared" si="16"/>
        <v>35.212000000000003</v>
      </c>
      <c r="AH74" s="112"/>
      <c r="CD74" s="233">
        <v>2046</v>
      </c>
      <c r="CE74" s="149">
        <f t="shared" si="17"/>
        <v>23.88</v>
      </c>
      <c r="CF74" s="149">
        <f t="shared" si="18"/>
        <v>76.971440000000001</v>
      </c>
      <c r="CG74" s="233">
        <f t="shared" si="19"/>
        <v>536.39999999999986</v>
      </c>
      <c r="CH74" s="149">
        <f t="shared" si="20"/>
        <v>23.56</v>
      </c>
      <c r="CI74" s="149">
        <f t="shared" si="22"/>
        <v>76.849360000000004</v>
      </c>
      <c r="CJ74" s="233">
        <f t="shared" si="21"/>
        <v>511</v>
      </c>
    </row>
    <row r="75" spans="1:88" x14ac:dyDescent="0.25">
      <c r="A75" s="207">
        <v>2047</v>
      </c>
      <c r="B75" s="125">
        <f t="shared" ref="B75:O77" si="29">(B$8-B$7)/COUNT($A$58:$A$77)+B74</f>
        <v>1.734999999999999</v>
      </c>
      <c r="C75" s="125">
        <f t="shared" si="29"/>
        <v>1.3949999999999994</v>
      </c>
      <c r="D75" s="125">
        <f t="shared" si="29"/>
        <v>4.7500000000000009</v>
      </c>
      <c r="E75" s="125">
        <f t="shared" si="29"/>
        <v>3.9000000000000017</v>
      </c>
      <c r="F75" s="125">
        <f t="shared" si="29"/>
        <v>0.91000000000000048</v>
      </c>
      <c r="G75" s="125">
        <f t="shared" si="29"/>
        <v>0.74000000000000032</v>
      </c>
      <c r="H75" s="125">
        <f t="shared" si="29"/>
        <v>1.7800000000000007</v>
      </c>
      <c r="I75" s="125">
        <f t="shared" si="29"/>
        <v>1.5295000000000012</v>
      </c>
      <c r="J75" s="125">
        <f t="shared" si="29"/>
        <v>-0.16650000000000006</v>
      </c>
      <c r="K75" s="125">
        <f t="shared" si="29"/>
        <v>-0.14100000000000004</v>
      </c>
      <c r="L75" s="125">
        <f t="shared" si="29"/>
        <v>1.9464999999999999</v>
      </c>
      <c r="M75" s="125">
        <f t="shared" si="29"/>
        <v>1.6789999999999987</v>
      </c>
      <c r="N75" s="125">
        <f t="shared" si="29"/>
        <v>-0.15650000000000006</v>
      </c>
      <c r="O75" s="125">
        <f t="shared" si="29"/>
        <v>-0.13100000000000003</v>
      </c>
      <c r="Q75" s="167">
        <v>542.54999999999984</v>
      </c>
      <c r="R75" s="167">
        <v>515</v>
      </c>
      <c r="S75" s="167">
        <f t="shared" si="3"/>
        <v>23.934999999999999</v>
      </c>
      <c r="T75" s="167">
        <f t="shared" si="4"/>
        <v>23.594999999999999</v>
      </c>
      <c r="U75" s="167">
        <f t="shared" si="5"/>
        <v>890.375</v>
      </c>
      <c r="V75" s="167">
        <f t="shared" si="6"/>
        <v>883.15</v>
      </c>
      <c r="W75" s="167">
        <f t="shared" si="7"/>
        <v>76.994329999999991</v>
      </c>
      <c r="X75" s="167">
        <f t="shared" si="8"/>
        <v>76.864620000000002</v>
      </c>
      <c r="Y75" s="167">
        <f t="shared" si="9"/>
        <v>24.98</v>
      </c>
      <c r="Z75" s="167">
        <f t="shared" si="10"/>
        <v>24.729500000000002</v>
      </c>
      <c r="AA75" s="117">
        <f t="shared" si="11"/>
        <v>35.133499999999998</v>
      </c>
      <c r="AB75" s="117">
        <f t="shared" si="12"/>
        <v>35.158999999999999</v>
      </c>
      <c r="AC75" s="167">
        <f t="shared" si="13"/>
        <v>27.346499999999999</v>
      </c>
      <c r="AD75" s="167">
        <f t="shared" si="14"/>
        <v>27.078999999999997</v>
      </c>
      <c r="AE75" s="117">
        <f t="shared" si="15"/>
        <v>35.183500000000002</v>
      </c>
      <c r="AF75" s="117">
        <f t="shared" si="16"/>
        <v>35.209000000000003</v>
      </c>
      <c r="AH75" s="112"/>
      <c r="CD75" s="233">
        <v>2047</v>
      </c>
      <c r="CE75" s="149">
        <f t="shared" si="17"/>
        <v>23.934999999999999</v>
      </c>
      <c r="CF75" s="149">
        <f t="shared" si="18"/>
        <v>76.994329999999991</v>
      </c>
      <c r="CG75" s="233">
        <f t="shared" si="19"/>
        <v>542.54999999999984</v>
      </c>
      <c r="CH75" s="149">
        <f t="shared" si="20"/>
        <v>23.594999999999999</v>
      </c>
      <c r="CI75" s="149">
        <f t="shared" si="22"/>
        <v>76.864620000000002</v>
      </c>
      <c r="CJ75" s="233">
        <f t="shared" si="21"/>
        <v>515</v>
      </c>
    </row>
    <row r="76" spans="1:88" x14ac:dyDescent="0.25">
      <c r="A76" s="207">
        <v>2048</v>
      </c>
      <c r="B76" s="125">
        <f t="shared" si="29"/>
        <v>1.7899999999999989</v>
      </c>
      <c r="C76" s="125">
        <f t="shared" si="29"/>
        <v>1.4299999999999993</v>
      </c>
      <c r="D76" s="125">
        <f t="shared" si="29"/>
        <v>4.9000000000000012</v>
      </c>
      <c r="E76" s="125">
        <f t="shared" si="29"/>
        <v>4.0000000000000018</v>
      </c>
      <c r="F76" s="125">
        <f t="shared" si="29"/>
        <v>0.9400000000000005</v>
      </c>
      <c r="G76" s="125">
        <f t="shared" si="29"/>
        <v>0.76000000000000034</v>
      </c>
      <c r="H76" s="125">
        <f t="shared" si="29"/>
        <v>1.8300000000000007</v>
      </c>
      <c r="I76" s="125">
        <f t="shared" si="29"/>
        <v>1.5630000000000013</v>
      </c>
      <c r="J76" s="125">
        <f t="shared" si="29"/>
        <v>-0.17100000000000007</v>
      </c>
      <c r="K76" s="125">
        <f t="shared" si="29"/>
        <v>-0.14400000000000004</v>
      </c>
      <c r="L76" s="125">
        <f t="shared" si="29"/>
        <v>2.0009999999999999</v>
      </c>
      <c r="M76" s="125">
        <f t="shared" si="29"/>
        <v>1.7159999999999986</v>
      </c>
      <c r="N76" s="125">
        <f t="shared" si="29"/>
        <v>-0.16100000000000006</v>
      </c>
      <c r="O76" s="125">
        <f t="shared" si="29"/>
        <v>-0.13400000000000004</v>
      </c>
      <c r="Q76" s="167">
        <v>548.69999999999982</v>
      </c>
      <c r="R76" s="167">
        <v>519</v>
      </c>
      <c r="S76" s="167">
        <f t="shared" si="3"/>
        <v>23.99</v>
      </c>
      <c r="T76" s="167">
        <f t="shared" si="4"/>
        <v>23.63</v>
      </c>
      <c r="U76" s="167">
        <f t="shared" si="5"/>
        <v>891.65</v>
      </c>
      <c r="V76" s="167">
        <f t="shared" si="6"/>
        <v>884</v>
      </c>
      <c r="W76" s="167">
        <f t="shared" si="7"/>
        <v>77.017219999999995</v>
      </c>
      <c r="X76" s="167">
        <f t="shared" si="8"/>
        <v>76.87988</v>
      </c>
      <c r="Y76" s="167">
        <f t="shared" si="9"/>
        <v>25.03</v>
      </c>
      <c r="Z76" s="167">
        <f t="shared" si="10"/>
        <v>24.763000000000002</v>
      </c>
      <c r="AA76" s="117">
        <f t="shared" si="11"/>
        <v>35.128999999999998</v>
      </c>
      <c r="AB76" s="117">
        <f t="shared" si="12"/>
        <v>35.155999999999999</v>
      </c>
      <c r="AC76" s="167">
        <f t="shared" si="13"/>
        <v>27.401</v>
      </c>
      <c r="AD76" s="167">
        <f t="shared" si="14"/>
        <v>27.115999999999996</v>
      </c>
      <c r="AE76" s="117">
        <f t="shared" si="15"/>
        <v>35.179000000000002</v>
      </c>
      <c r="AF76" s="117">
        <f t="shared" si="16"/>
        <v>35.206000000000003</v>
      </c>
      <c r="AH76" s="112"/>
      <c r="CD76" s="233">
        <v>2048</v>
      </c>
      <c r="CE76" s="149">
        <f t="shared" si="17"/>
        <v>23.99</v>
      </c>
      <c r="CF76" s="149">
        <f t="shared" si="18"/>
        <v>77.017219999999995</v>
      </c>
      <c r="CG76" s="233">
        <f t="shared" si="19"/>
        <v>548.69999999999982</v>
      </c>
      <c r="CH76" s="149">
        <f t="shared" si="20"/>
        <v>23.63</v>
      </c>
      <c r="CI76" s="149">
        <f t="shared" si="22"/>
        <v>76.87988</v>
      </c>
      <c r="CJ76" s="233">
        <f t="shared" si="21"/>
        <v>519</v>
      </c>
    </row>
    <row r="77" spans="1:88" x14ac:dyDescent="0.25">
      <c r="A77" s="207">
        <v>2049</v>
      </c>
      <c r="B77" s="125">
        <f t="shared" si="29"/>
        <v>1.8449999999999989</v>
      </c>
      <c r="C77" s="125">
        <f t="shared" si="29"/>
        <v>1.4649999999999992</v>
      </c>
      <c r="D77" s="125">
        <f t="shared" si="29"/>
        <v>5.0500000000000016</v>
      </c>
      <c r="E77" s="125">
        <f t="shared" si="29"/>
        <v>4.1000000000000014</v>
      </c>
      <c r="F77" s="125">
        <f t="shared" si="29"/>
        <v>0.97000000000000053</v>
      </c>
      <c r="G77" s="125">
        <f t="shared" si="29"/>
        <v>0.78000000000000036</v>
      </c>
      <c r="H77" s="125">
        <f t="shared" si="29"/>
        <v>1.8800000000000008</v>
      </c>
      <c r="I77" s="125">
        <f t="shared" si="29"/>
        <v>1.5965000000000014</v>
      </c>
      <c r="J77" s="125">
        <f t="shared" si="29"/>
        <v>-0.17550000000000007</v>
      </c>
      <c r="K77" s="125">
        <f t="shared" si="29"/>
        <v>-0.14700000000000005</v>
      </c>
      <c r="L77" s="125">
        <f t="shared" si="29"/>
        <v>2.0554999999999999</v>
      </c>
      <c r="M77" s="125">
        <f t="shared" si="29"/>
        <v>1.7529999999999986</v>
      </c>
      <c r="N77" s="125">
        <f t="shared" si="29"/>
        <v>-0.16550000000000006</v>
      </c>
      <c r="O77" s="125">
        <f t="shared" si="29"/>
        <v>-0.13700000000000004</v>
      </c>
      <c r="Q77" s="167">
        <v>554.8499999999998</v>
      </c>
      <c r="R77" s="167">
        <v>523</v>
      </c>
      <c r="S77" s="167">
        <f t="shared" si="3"/>
        <v>24.044999999999998</v>
      </c>
      <c r="T77" s="167">
        <f t="shared" si="4"/>
        <v>23.664999999999999</v>
      </c>
      <c r="U77" s="167">
        <f t="shared" si="5"/>
        <v>892.92499999999995</v>
      </c>
      <c r="V77" s="167">
        <f t="shared" si="6"/>
        <v>884.85</v>
      </c>
      <c r="W77" s="167">
        <f t="shared" si="7"/>
        <v>77.040109999999999</v>
      </c>
      <c r="X77" s="167">
        <f t="shared" si="8"/>
        <v>76.895139999999998</v>
      </c>
      <c r="Y77" s="167">
        <f t="shared" si="9"/>
        <v>25.08</v>
      </c>
      <c r="Z77" s="167">
        <f t="shared" si="10"/>
        <v>24.796500000000002</v>
      </c>
      <c r="AA77" s="117">
        <f t="shared" si="11"/>
        <v>35.124499999999998</v>
      </c>
      <c r="AB77" s="117">
        <f t="shared" si="12"/>
        <v>35.152999999999999</v>
      </c>
      <c r="AC77" s="167">
        <f t="shared" si="13"/>
        <v>27.455499999999997</v>
      </c>
      <c r="AD77" s="167">
        <f t="shared" si="14"/>
        <v>27.152999999999999</v>
      </c>
      <c r="AE77" s="117">
        <f t="shared" si="15"/>
        <v>35.174500000000002</v>
      </c>
      <c r="AF77" s="117">
        <f t="shared" si="16"/>
        <v>35.203000000000003</v>
      </c>
      <c r="AH77" s="112"/>
      <c r="CD77" s="233">
        <v>2049</v>
      </c>
      <c r="CE77" s="149">
        <f t="shared" si="17"/>
        <v>24.044999999999998</v>
      </c>
      <c r="CF77" s="149">
        <f t="shared" si="18"/>
        <v>77.040109999999999</v>
      </c>
      <c r="CG77" s="233">
        <f t="shared" si="19"/>
        <v>554.8499999999998</v>
      </c>
      <c r="CH77" s="149">
        <f t="shared" si="20"/>
        <v>23.664999999999999</v>
      </c>
      <c r="CI77" s="149">
        <f t="shared" si="22"/>
        <v>76.895139999999998</v>
      </c>
      <c r="CJ77" s="233">
        <f t="shared" si="21"/>
        <v>523</v>
      </c>
    </row>
    <row r="78" spans="1:88" x14ac:dyDescent="0.25">
      <c r="A78" s="207">
        <v>2050</v>
      </c>
      <c r="B78" s="125">
        <f t="shared" ref="B78:O78" si="30">B$8</f>
        <v>1.9</v>
      </c>
      <c r="C78" s="125">
        <f t="shared" si="30"/>
        <v>1.5</v>
      </c>
      <c r="D78" s="125">
        <f t="shared" si="30"/>
        <v>5.2</v>
      </c>
      <c r="E78" s="125">
        <f t="shared" si="30"/>
        <v>4.2</v>
      </c>
      <c r="F78" s="125">
        <f t="shared" si="30"/>
        <v>1</v>
      </c>
      <c r="G78" s="125">
        <f t="shared" si="30"/>
        <v>0.8</v>
      </c>
      <c r="H78" s="125">
        <f t="shared" si="30"/>
        <v>1.93</v>
      </c>
      <c r="I78" s="125">
        <f t="shared" si="30"/>
        <v>1.63</v>
      </c>
      <c r="J78" s="125">
        <f t="shared" si="30"/>
        <v>-0.18</v>
      </c>
      <c r="K78" s="125">
        <f t="shared" si="30"/>
        <v>-0.15</v>
      </c>
      <c r="L78" s="125">
        <f t="shared" si="30"/>
        <v>2.11</v>
      </c>
      <c r="M78" s="125">
        <f t="shared" si="30"/>
        <v>1.79</v>
      </c>
      <c r="N78" s="125">
        <f t="shared" si="30"/>
        <v>-0.17</v>
      </c>
      <c r="O78" s="125">
        <f t="shared" si="30"/>
        <v>-0.14000000000000001</v>
      </c>
      <c r="Q78" s="167">
        <v>561</v>
      </c>
      <c r="R78" s="167">
        <v>527</v>
      </c>
      <c r="S78" s="167">
        <f t="shared" si="3"/>
        <v>24.099999999999998</v>
      </c>
      <c r="T78" s="167">
        <f t="shared" si="4"/>
        <v>23.7</v>
      </c>
      <c r="U78" s="167">
        <f t="shared" si="5"/>
        <v>894.2</v>
      </c>
      <c r="V78" s="167">
        <f t="shared" si="6"/>
        <v>885.7</v>
      </c>
      <c r="W78" s="167">
        <f t="shared" si="7"/>
        <v>77.063000000000002</v>
      </c>
      <c r="X78" s="167">
        <f t="shared" si="8"/>
        <v>76.910399999999996</v>
      </c>
      <c r="Y78" s="167">
        <f t="shared" si="9"/>
        <v>25.13</v>
      </c>
      <c r="Z78" s="167">
        <f t="shared" si="10"/>
        <v>24.83</v>
      </c>
      <c r="AA78" s="117">
        <f t="shared" si="11"/>
        <v>35.119999999999997</v>
      </c>
      <c r="AB78" s="117">
        <f t="shared" si="12"/>
        <v>35.15</v>
      </c>
      <c r="AC78" s="167">
        <f t="shared" si="13"/>
        <v>27.509999999999998</v>
      </c>
      <c r="AD78" s="167">
        <f t="shared" si="14"/>
        <v>27.189999999999998</v>
      </c>
      <c r="AE78" s="117">
        <f t="shared" si="15"/>
        <v>35.17</v>
      </c>
      <c r="AF78" s="117">
        <f t="shared" si="16"/>
        <v>35.200000000000003</v>
      </c>
      <c r="AH78" s="112"/>
      <c r="CD78" s="233">
        <v>2050</v>
      </c>
      <c r="CE78" s="149">
        <f t="shared" si="17"/>
        <v>24.099999999999998</v>
      </c>
      <c r="CF78" s="149">
        <f t="shared" si="18"/>
        <v>77.063000000000002</v>
      </c>
      <c r="CG78" s="233">
        <f t="shared" si="19"/>
        <v>561</v>
      </c>
      <c r="CH78" s="149">
        <f t="shared" si="20"/>
        <v>23.7</v>
      </c>
      <c r="CI78" s="149">
        <f t="shared" si="22"/>
        <v>76.910399999999996</v>
      </c>
      <c r="CJ78" s="233">
        <f t="shared" si="21"/>
        <v>527</v>
      </c>
    </row>
    <row r="79" spans="1:88" x14ac:dyDescent="0.25">
      <c r="A79" s="207">
        <v>2051</v>
      </c>
      <c r="B79" s="125">
        <f t="shared" ref="B79:O94" si="31">(B$9-B$8)/COUNT($A$78:$A$97)+B78</f>
        <v>1.9349999999999998</v>
      </c>
      <c r="C79" s="125">
        <f t="shared" si="31"/>
        <v>1.52</v>
      </c>
      <c r="D79" s="125">
        <f t="shared" si="31"/>
        <v>5.3</v>
      </c>
      <c r="E79" s="125">
        <f t="shared" si="31"/>
        <v>4.2549999999999999</v>
      </c>
      <c r="F79" s="125">
        <f t="shared" si="31"/>
        <v>1.02</v>
      </c>
      <c r="G79" s="125">
        <f t="shared" si="31"/>
        <v>0.81500000000000006</v>
      </c>
      <c r="H79" s="125">
        <f t="shared" si="31"/>
        <v>1.9884999999999999</v>
      </c>
      <c r="I79" s="125">
        <f t="shared" si="31"/>
        <v>1.6624999999999999</v>
      </c>
      <c r="J79" s="125">
        <f t="shared" si="31"/>
        <v>-0.1855</v>
      </c>
      <c r="K79" s="125">
        <f t="shared" si="31"/>
        <v>-0.1535</v>
      </c>
      <c r="L79" s="125">
        <f t="shared" si="31"/>
        <v>2.1745000000000001</v>
      </c>
      <c r="M79" s="125">
        <f t="shared" si="31"/>
        <v>1.8255000000000001</v>
      </c>
      <c r="N79" s="125">
        <f t="shared" si="31"/>
        <v>-0.17500000000000002</v>
      </c>
      <c r="O79" s="125">
        <f t="shared" si="31"/>
        <v>-0.14300000000000002</v>
      </c>
      <c r="Q79" s="167">
        <v>568.04999999999995</v>
      </c>
      <c r="R79" s="167">
        <v>531.04999999999995</v>
      </c>
      <c r="S79" s="167">
        <f t="shared" si="3"/>
        <v>24.134999999999998</v>
      </c>
      <c r="T79" s="167">
        <f t="shared" si="4"/>
        <v>23.72</v>
      </c>
      <c r="U79" s="167">
        <f t="shared" si="5"/>
        <v>895.05</v>
      </c>
      <c r="V79" s="167">
        <f t="shared" si="6"/>
        <v>886.16750000000002</v>
      </c>
      <c r="W79" s="167">
        <f t="shared" si="7"/>
        <v>77.07826</v>
      </c>
      <c r="X79" s="167">
        <f t="shared" si="8"/>
        <v>76.92184499999999</v>
      </c>
      <c r="Y79" s="167">
        <f t="shared" si="9"/>
        <v>25.188499999999998</v>
      </c>
      <c r="Z79" s="167">
        <f t="shared" si="10"/>
        <v>24.862500000000001</v>
      </c>
      <c r="AA79" s="117">
        <f t="shared" si="11"/>
        <v>35.1145</v>
      </c>
      <c r="AB79" s="117">
        <f t="shared" si="12"/>
        <v>35.146499999999996</v>
      </c>
      <c r="AC79" s="167">
        <f t="shared" si="13"/>
        <v>27.5745</v>
      </c>
      <c r="AD79" s="167">
        <f t="shared" si="14"/>
        <v>27.2255</v>
      </c>
      <c r="AE79" s="117">
        <f t="shared" si="15"/>
        <v>35.165000000000006</v>
      </c>
      <c r="AF79" s="117">
        <f t="shared" si="16"/>
        <v>35.197000000000003</v>
      </c>
      <c r="AH79" s="112"/>
      <c r="CD79" s="233">
        <v>2051</v>
      </c>
      <c r="CE79" s="149">
        <f t="shared" si="17"/>
        <v>24.134999999999998</v>
      </c>
      <c r="CF79" s="149">
        <f t="shared" si="18"/>
        <v>77.07826</v>
      </c>
      <c r="CG79" s="233">
        <f t="shared" si="19"/>
        <v>568.04999999999995</v>
      </c>
      <c r="CH79" s="149">
        <f t="shared" si="20"/>
        <v>23.72</v>
      </c>
      <c r="CI79" s="149">
        <f t="shared" si="22"/>
        <v>76.92184499999999</v>
      </c>
      <c r="CJ79" s="233">
        <f t="shared" si="21"/>
        <v>531.04999999999995</v>
      </c>
    </row>
    <row r="80" spans="1:88" x14ac:dyDescent="0.25">
      <c r="A80" s="207">
        <v>2052</v>
      </c>
      <c r="B80" s="125">
        <f t="shared" si="31"/>
        <v>1.9699999999999998</v>
      </c>
      <c r="C80" s="125">
        <f t="shared" si="31"/>
        <v>1.54</v>
      </c>
      <c r="D80" s="125">
        <f t="shared" si="31"/>
        <v>5.3999999999999995</v>
      </c>
      <c r="E80" s="125">
        <f t="shared" si="31"/>
        <v>4.3099999999999996</v>
      </c>
      <c r="F80" s="125">
        <f t="shared" si="31"/>
        <v>1.04</v>
      </c>
      <c r="G80" s="125">
        <f t="shared" si="31"/>
        <v>0.83000000000000007</v>
      </c>
      <c r="H80" s="125">
        <f t="shared" si="31"/>
        <v>2.0470000000000002</v>
      </c>
      <c r="I80" s="125">
        <f t="shared" si="31"/>
        <v>1.6949999999999998</v>
      </c>
      <c r="J80" s="125">
        <f t="shared" si="31"/>
        <v>-0.191</v>
      </c>
      <c r="K80" s="125">
        <f t="shared" si="31"/>
        <v>-0.157</v>
      </c>
      <c r="L80" s="125">
        <f t="shared" si="31"/>
        <v>2.2389999999999999</v>
      </c>
      <c r="M80" s="125">
        <f t="shared" si="31"/>
        <v>1.8610000000000002</v>
      </c>
      <c r="N80" s="125">
        <f t="shared" si="31"/>
        <v>-0.18000000000000002</v>
      </c>
      <c r="O80" s="125">
        <f t="shared" si="31"/>
        <v>-0.14600000000000002</v>
      </c>
      <c r="Q80" s="167">
        <v>575.09999999999991</v>
      </c>
      <c r="R80" s="167">
        <v>535.09999999999991</v>
      </c>
      <c r="S80" s="167">
        <f t="shared" si="3"/>
        <v>24.169999999999998</v>
      </c>
      <c r="T80" s="167">
        <f t="shared" si="4"/>
        <v>23.74</v>
      </c>
      <c r="U80" s="167">
        <f t="shared" si="5"/>
        <v>895.9</v>
      </c>
      <c r="V80" s="167">
        <f t="shared" si="6"/>
        <v>886.63499999999999</v>
      </c>
      <c r="W80" s="167">
        <f t="shared" si="7"/>
        <v>77.093519999999998</v>
      </c>
      <c r="X80" s="167">
        <f t="shared" si="8"/>
        <v>76.93329</v>
      </c>
      <c r="Y80" s="167">
        <f t="shared" si="9"/>
        <v>25.247</v>
      </c>
      <c r="Z80" s="167">
        <f t="shared" si="10"/>
        <v>24.895</v>
      </c>
      <c r="AA80" s="117">
        <f t="shared" si="11"/>
        <v>35.108999999999995</v>
      </c>
      <c r="AB80" s="117">
        <f t="shared" si="12"/>
        <v>35.143000000000001</v>
      </c>
      <c r="AC80" s="167">
        <f t="shared" si="13"/>
        <v>27.638999999999999</v>
      </c>
      <c r="AD80" s="167">
        <f t="shared" si="14"/>
        <v>27.260999999999999</v>
      </c>
      <c r="AE80" s="117">
        <f t="shared" si="15"/>
        <v>35.160000000000004</v>
      </c>
      <c r="AF80" s="117">
        <f t="shared" si="16"/>
        <v>35.194000000000003</v>
      </c>
      <c r="AH80" s="112"/>
      <c r="CD80" s="233">
        <v>2052</v>
      </c>
      <c r="CE80" s="149">
        <f t="shared" si="17"/>
        <v>24.169999999999998</v>
      </c>
      <c r="CF80" s="149">
        <f t="shared" si="18"/>
        <v>77.093519999999998</v>
      </c>
      <c r="CG80" s="233">
        <f t="shared" si="19"/>
        <v>575.09999999999991</v>
      </c>
      <c r="CH80" s="149">
        <f t="shared" si="20"/>
        <v>23.74</v>
      </c>
      <c r="CI80" s="149">
        <f t="shared" si="22"/>
        <v>76.93329</v>
      </c>
      <c r="CJ80" s="233">
        <f t="shared" si="21"/>
        <v>535.09999999999991</v>
      </c>
    </row>
    <row r="81" spans="1:100" x14ac:dyDescent="0.25">
      <c r="A81" s="207">
        <v>2053</v>
      </c>
      <c r="B81" s="125">
        <f t="shared" si="31"/>
        <v>2.0049999999999999</v>
      </c>
      <c r="C81" s="125">
        <f t="shared" si="31"/>
        <v>1.56</v>
      </c>
      <c r="D81" s="125">
        <f t="shared" si="31"/>
        <v>5.4999999999999991</v>
      </c>
      <c r="E81" s="125">
        <f t="shared" si="31"/>
        <v>4.3649999999999993</v>
      </c>
      <c r="F81" s="125">
        <f t="shared" si="31"/>
        <v>1.06</v>
      </c>
      <c r="G81" s="125">
        <f t="shared" si="31"/>
        <v>0.84500000000000008</v>
      </c>
      <c r="H81" s="125">
        <f t="shared" si="31"/>
        <v>2.1055000000000001</v>
      </c>
      <c r="I81" s="125">
        <f t="shared" si="31"/>
        <v>1.7274999999999998</v>
      </c>
      <c r="J81" s="125">
        <f t="shared" si="31"/>
        <v>-0.19650000000000001</v>
      </c>
      <c r="K81" s="125">
        <f t="shared" si="31"/>
        <v>-0.1605</v>
      </c>
      <c r="L81" s="125">
        <f t="shared" si="31"/>
        <v>2.3034999999999997</v>
      </c>
      <c r="M81" s="125">
        <f t="shared" si="31"/>
        <v>1.8965000000000003</v>
      </c>
      <c r="N81" s="125">
        <f t="shared" si="31"/>
        <v>-0.18500000000000003</v>
      </c>
      <c r="O81" s="125">
        <f t="shared" si="31"/>
        <v>-0.14900000000000002</v>
      </c>
      <c r="Q81" s="167">
        <v>582.14999999999986</v>
      </c>
      <c r="R81" s="167">
        <v>539.14999999999986</v>
      </c>
      <c r="S81" s="167">
        <f t="shared" si="3"/>
        <v>24.204999999999998</v>
      </c>
      <c r="T81" s="167">
        <f t="shared" si="4"/>
        <v>23.759999999999998</v>
      </c>
      <c r="U81" s="167">
        <f t="shared" si="5"/>
        <v>896.75</v>
      </c>
      <c r="V81" s="167">
        <f t="shared" si="6"/>
        <v>887.10249999999996</v>
      </c>
      <c r="W81" s="167">
        <f t="shared" si="7"/>
        <v>77.108779999999996</v>
      </c>
      <c r="X81" s="167">
        <f t="shared" si="8"/>
        <v>76.944734999999994</v>
      </c>
      <c r="Y81" s="167">
        <f t="shared" si="9"/>
        <v>25.305499999999999</v>
      </c>
      <c r="Z81" s="167">
        <f t="shared" si="10"/>
        <v>24.927499999999998</v>
      </c>
      <c r="AA81" s="117">
        <f t="shared" si="11"/>
        <v>35.103499999999997</v>
      </c>
      <c r="AB81" s="117">
        <f t="shared" si="12"/>
        <v>35.139499999999998</v>
      </c>
      <c r="AC81" s="167">
        <f t="shared" si="13"/>
        <v>27.703499999999998</v>
      </c>
      <c r="AD81" s="167">
        <f t="shared" si="14"/>
        <v>27.296499999999998</v>
      </c>
      <c r="AE81" s="117">
        <f t="shared" si="15"/>
        <v>35.155000000000001</v>
      </c>
      <c r="AF81" s="117">
        <f t="shared" si="16"/>
        <v>35.191000000000003</v>
      </c>
      <c r="AH81" s="112"/>
      <c r="CD81" s="233">
        <v>2053</v>
      </c>
      <c r="CE81" s="149">
        <f t="shared" si="17"/>
        <v>24.204999999999998</v>
      </c>
      <c r="CF81" s="149">
        <f t="shared" si="18"/>
        <v>77.108779999999996</v>
      </c>
      <c r="CG81" s="233">
        <f t="shared" si="19"/>
        <v>582.14999999999986</v>
      </c>
      <c r="CH81" s="149">
        <f t="shared" si="20"/>
        <v>23.759999999999998</v>
      </c>
      <c r="CI81" s="149">
        <f t="shared" si="22"/>
        <v>76.944734999999994</v>
      </c>
      <c r="CJ81" s="233">
        <f t="shared" si="21"/>
        <v>539.14999999999986</v>
      </c>
    </row>
    <row r="82" spans="1:100" x14ac:dyDescent="0.25">
      <c r="A82" s="207">
        <v>2054</v>
      </c>
      <c r="B82" s="125">
        <f t="shared" si="31"/>
        <v>2.04</v>
      </c>
      <c r="C82" s="125">
        <f t="shared" si="31"/>
        <v>1.58</v>
      </c>
      <c r="D82" s="125">
        <f t="shared" si="31"/>
        <v>5.5999999999999988</v>
      </c>
      <c r="E82" s="125">
        <f t="shared" si="31"/>
        <v>4.419999999999999</v>
      </c>
      <c r="F82" s="125">
        <f t="shared" si="31"/>
        <v>1.08</v>
      </c>
      <c r="G82" s="125">
        <f t="shared" si="31"/>
        <v>0.8600000000000001</v>
      </c>
      <c r="H82" s="125">
        <f t="shared" si="31"/>
        <v>2.1640000000000001</v>
      </c>
      <c r="I82" s="125">
        <f t="shared" si="31"/>
        <v>1.7599999999999998</v>
      </c>
      <c r="J82" s="125">
        <f t="shared" si="31"/>
        <v>-0.20200000000000001</v>
      </c>
      <c r="K82" s="125">
        <f t="shared" si="31"/>
        <v>-0.16400000000000001</v>
      </c>
      <c r="L82" s="125">
        <f t="shared" si="31"/>
        <v>2.3679999999999994</v>
      </c>
      <c r="M82" s="125">
        <f t="shared" si="31"/>
        <v>1.9320000000000004</v>
      </c>
      <c r="N82" s="125">
        <f t="shared" si="31"/>
        <v>-0.19000000000000003</v>
      </c>
      <c r="O82" s="125">
        <f t="shared" si="31"/>
        <v>-0.15200000000000002</v>
      </c>
      <c r="Q82" s="167">
        <v>589.19999999999982</v>
      </c>
      <c r="R82" s="167">
        <v>543.19999999999982</v>
      </c>
      <c r="S82" s="167">
        <f t="shared" si="3"/>
        <v>24.24</v>
      </c>
      <c r="T82" s="167">
        <f t="shared" si="4"/>
        <v>23.78</v>
      </c>
      <c r="U82" s="167">
        <f t="shared" si="5"/>
        <v>897.6</v>
      </c>
      <c r="V82" s="167">
        <f t="shared" si="6"/>
        <v>887.56999999999994</v>
      </c>
      <c r="W82" s="167">
        <f t="shared" si="7"/>
        <v>77.124039999999994</v>
      </c>
      <c r="X82" s="167">
        <f t="shared" si="8"/>
        <v>76.956180000000003</v>
      </c>
      <c r="Y82" s="167">
        <f t="shared" si="9"/>
        <v>25.364000000000001</v>
      </c>
      <c r="Z82" s="167">
        <f t="shared" si="10"/>
        <v>24.96</v>
      </c>
      <c r="AA82" s="117">
        <f t="shared" si="11"/>
        <v>35.097999999999999</v>
      </c>
      <c r="AB82" s="117">
        <f t="shared" si="12"/>
        <v>35.135999999999996</v>
      </c>
      <c r="AC82" s="167">
        <f t="shared" si="13"/>
        <v>27.767999999999997</v>
      </c>
      <c r="AD82" s="167">
        <f t="shared" si="14"/>
        <v>27.332000000000001</v>
      </c>
      <c r="AE82" s="117">
        <f t="shared" si="15"/>
        <v>35.150000000000006</v>
      </c>
      <c r="AF82" s="117">
        <f t="shared" si="16"/>
        <v>35.188000000000002</v>
      </c>
      <c r="CD82" s="233">
        <v>2054</v>
      </c>
      <c r="CE82" s="149">
        <f t="shared" si="17"/>
        <v>24.24</v>
      </c>
      <c r="CF82" s="149">
        <f t="shared" si="18"/>
        <v>77.124039999999994</v>
      </c>
      <c r="CG82" s="233">
        <f t="shared" si="19"/>
        <v>589.19999999999982</v>
      </c>
      <c r="CH82" s="149">
        <f t="shared" si="20"/>
        <v>23.78</v>
      </c>
      <c r="CI82" s="149">
        <f t="shared" si="22"/>
        <v>76.956180000000003</v>
      </c>
      <c r="CJ82" s="233">
        <f t="shared" si="21"/>
        <v>543.19999999999982</v>
      </c>
    </row>
    <row r="83" spans="1:100" x14ac:dyDescent="0.25">
      <c r="A83" s="207">
        <v>2055</v>
      </c>
      <c r="B83" s="125">
        <f t="shared" si="31"/>
        <v>2.0750000000000002</v>
      </c>
      <c r="C83" s="125">
        <f t="shared" si="31"/>
        <v>1.6</v>
      </c>
      <c r="D83" s="125">
        <f t="shared" si="31"/>
        <v>5.6999999999999984</v>
      </c>
      <c r="E83" s="125">
        <f t="shared" si="31"/>
        <v>4.4749999999999988</v>
      </c>
      <c r="F83" s="125">
        <f t="shared" si="31"/>
        <v>1.1000000000000001</v>
      </c>
      <c r="G83" s="125">
        <f t="shared" si="31"/>
        <v>0.87500000000000011</v>
      </c>
      <c r="H83" s="125">
        <f t="shared" si="31"/>
        <v>2.2225000000000001</v>
      </c>
      <c r="I83" s="125">
        <f t="shared" si="31"/>
        <v>1.7924999999999998</v>
      </c>
      <c r="J83" s="125">
        <f t="shared" si="31"/>
        <v>-0.20750000000000002</v>
      </c>
      <c r="K83" s="125">
        <f t="shared" si="31"/>
        <v>-0.16750000000000001</v>
      </c>
      <c r="L83" s="125">
        <f t="shared" si="31"/>
        <v>2.4324999999999992</v>
      </c>
      <c r="M83" s="125">
        <f t="shared" si="31"/>
        <v>1.9675000000000005</v>
      </c>
      <c r="N83" s="125">
        <f t="shared" si="31"/>
        <v>-0.19500000000000003</v>
      </c>
      <c r="O83" s="125">
        <f t="shared" si="31"/>
        <v>-0.15500000000000003</v>
      </c>
      <c r="Q83" s="167">
        <v>596.24999999999977</v>
      </c>
      <c r="R83" s="167">
        <v>547.24999999999977</v>
      </c>
      <c r="S83" s="167">
        <f t="shared" si="3"/>
        <v>24.274999999999999</v>
      </c>
      <c r="T83" s="167">
        <f t="shared" si="4"/>
        <v>23.8</v>
      </c>
      <c r="U83" s="167">
        <f t="shared" si="5"/>
        <v>898.45</v>
      </c>
      <c r="V83" s="167">
        <f t="shared" si="6"/>
        <v>888.03750000000002</v>
      </c>
      <c r="W83" s="167">
        <f t="shared" si="7"/>
        <v>77.139299999999992</v>
      </c>
      <c r="X83" s="167">
        <f t="shared" si="8"/>
        <v>76.967624999999998</v>
      </c>
      <c r="Y83" s="167">
        <f t="shared" si="9"/>
        <v>25.422499999999999</v>
      </c>
      <c r="Z83" s="167">
        <f t="shared" si="10"/>
        <v>24.9925</v>
      </c>
      <c r="AA83" s="117">
        <f t="shared" si="11"/>
        <v>35.092499999999994</v>
      </c>
      <c r="AB83" s="117">
        <f t="shared" si="12"/>
        <v>35.1325</v>
      </c>
      <c r="AC83" s="167">
        <f t="shared" si="13"/>
        <v>27.832499999999996</v>
      </c>
      <c r="AD83" s="167">
        <f t="shared" si="14"/>
        <v>27.3675</v>
      </c>
      <c r="AE83" s="117">
        <f t="shared" si="15"/>
        <v>35.145000000000003</v>
      </c>
      <c r="AF83" s="117">
        <f t="shared" si="16"/>
        <v>35.185000000000002</v>
      </c>
      <c r="CD83" s="233">
        <v>2055</v>
      </c>
      <c r="CE83" s="149">
        <f t="shared" si="17"/>
        <v>24.274999999999999</v>
      </c>
      <c r="CF83" s="149">
        <f t="shared" si="18"/>
        <v>77.139299999999992</v>
      </c>
      <c r="CG83" s="233">
        <f t="shared" si="19"/>
        <v>596.24999999999977</v>
      </c>
      <c r="CH83" s="149">
        <f t="shared" si="20"/>
        <v>23.8</v>
      </c>
      <c r="CI83" s="149">
        <f t="shared" si="22"/>
        <v>76.967624999999998</v>
      </c>
      <c r="CJ83" s="233">
        <f t="shared" si="21"/>
        <v>547.24999999999977</v>
      </c>
    </row>
    <row r="84" spans="1:100" x14ac:dyDescent="0.25">
      <c r="A84" s="207">
        <v>2056</v>
      </c>
      <c r="B84" s="125">
        <f t="shared" si="31"/>
        <v>2.1100000000000003</v>
      </c>
      <c r="C84" s="125">
        <f t="shared" si="31"/>
        <v>1.62</v>
      </c>
      <c r="D84" s="125">
        <f t="shared" si="31"/>
        <v>5.799999999999998</v>
      </c>
      <c r="E84" s="125">
        <f t="shared" si="31"/>
        <v>4.5299999999999985</v>
      </c>
      <c r="F84" s="125">
        <f t="shared" si="31"/>
        <v>1.1200000000000001</v>
      </c>
      <c r="G84" s="125">
        <f t="shared" si="31"/>
        <v>0.89000000000000012</v>
      </c>
      <c r="H84" s="125">
        <f t="shared" si="31"/>
        <v>2.2810000000000001</v>
      </c>
      <c r="I84" s="125">
        <f t="shared" si="31"/>
        <v>1.8249999999999997</v>
      </c>
      <c r="J84" s="125">
        <f t="shared" si="31"/>
        <v>-0.21300000000000002</v>
      </c>
      <c r="K84" s="125">
        <f t="shared" si="31"/>
        <v>-0.17100000000000001</v>
      </c>
      <c r="L84" s="125">
        <f t="shared" si="31"/>
        <v>2.496999999999999</v>
      </c>
      <c r="M84" s="125">
        <f t="shared" si="31"/>
        <v>2.0030000000000006</v>
      </c>
      <c r="N84" s="125">
        <f t="shared" si="31"/>
        <v>-0.20000000000000004</v>
      </c>
      <c r="O84" s="125">
        <f t="shared" si="31"/>
        <v>-0.15800000000000003</v>
      </c>
      <c r="Q84" s="167">
        <v>603.29999999999973</v>
      </c>
      <c r="R84" s="167">
        <v>551.29999999999973</v>
      </c>
      <c r="S84" s="167">
        <f t="shared" ref="S84:S98" si="32">S$18+$B84</f>
        <v>24.31</v>
      </c>
      <c r="T84" s="167">
        <f t="shared" ref="T84:T98" si="33">T$18+$C84</f>
        <v>23.82</v>
      </c>
      <c r="U84" s="167">
        <f t="shared" ref="U84:U98" si="34">U$18+U$18*$D84/100</f>
        <v>899.3</v>
      </c>
      <c r="V84" s="167">
        <f t="shared" ref="V84:V98" si="35">V$18+V$18*E84/100</f>
        <v>888.505</v>
      </c>
      <c r="W84" s="167">
        <f t="shared" ref="W84:W98" si="36">W$18+W$18*$F84/100</f>
        <v>77.154560000000004</v>
      </c>
      <c r="X84" s="167">
        <f t="shared" ref="X84:X98" si="37">X$18+X$18*$G84/100</f>
        <v>76.979069999999993</v>
      </c>
      <c r="Y84" s="167">
        <f t="shared" ref="Y84:Y98" si="38">Y$18+$H84</f>
        <v>25.480999999999998</v>
      </c>
      <c r="Z84" s="167">
        <f t="shared" ref="Z84:Z98" si="39">Z$18+$I84</f>
        <v>25.024999999999999</v>
      </c>
      <c r="AA84" s="117">
        <f t="shared" ref="AA84:AA98" si="40">AA$18+$J84</f>
        <v>35.086999999999996</v>
      </c>
      <c r="AB84" s="117">
        <f t="shared" ref="AB84:AB98" si="41">AB$18+$K84</f>
        <v>35.128999999999998</v>
      </c>
      <c r="AC84" s="167">
        <f t="shared" ref="AC84:AC98" si="42">AC$18+$L84</f>
        <v>27.896999999999998</v>
      </c>
      <c r="AD84" s="167">
        <f t="shared" ref="AD84:AD98" si="43">AD$18+$M84</f>
        <v>27.402999999999999</v>
      </c>
      <c r="AE84" s="117">
        <f t="shared" ref="AE84:AE98" si="44">AE$18+$N84</f>
        <v>35.14</v>
      </c>
      <c r="AF84" s="117">
        <f t="shared" ref="AF84:AF98" si="45">AF$18+$O84</f>
        <v>35.182000000000002</v>
      </c>
      <c r="CD84" s="233">
        <v>2056</v>
      </c>
      <c r="CE84" s="149">
        <f t="shared" si="17"/>
        <v>24.31</v>
      </c>
      <c r="CF84" s="149">
        <f t="shared" si="18"/>
        <v>77.154560000000004</v>
      </c>
      <c r="CG84" s="233">
        <f t="shared" si="19"/>
        <v>603.29999999999973</v>
      </c>
      <c r="CH84" s="149">
        <f t="shared" si="20"/>
        <v>23.82</v>
      </c>
      <c r="CI84" s="149">
        <f t="shared" si="22"/>
        <v>76.979069999999993</v>
      </c>
      <c r="CJ84" s="233">
        <f t="shared" si="21"/>
        <v>551.29999999999973</v>
      </c>
    </row>
    <row r="85" spans="1:100" x14ac:dyDescent="0.25">
      <c r="A85" s="207">
        <v>2057</v>
      </c>
      <c r="B85" s="125">
        <f t="shared" si="31"/>
        <v>2.1450000000000005</v>
      </c>
      <c r="C85" s="125">
        <f t="shared" si="31"/>
        <v>1.6400000000000001</v>
      </c>
      <c r="D85" s="125">
        <f t="shared" si="31"/>
        <v>5.8999999999999977</v>
      </c>
      <c r="E85" s="125">
        <f t="shared" si="31"/>
        <v>4.5849999999999982</v>
      </c>
      <c r="F85" s="125">
        <f t="shared" si="31"/>
        <v>1.1400000000000001</v>
      </c>
      <c r="G85" s="125">
        <f t="shared" si="31"/>
        <v>0.90500000000000014</v>
      </c>
      <c r="H85" s="125">
        <f t="shared" si="31"/>
        <v>2.3395000000000001</v>
      </c>
      <c r="I85" s="125">
        <f t="shared" si="31"/>
        <v>1.8574999999999997</v>
      </c>
      <c r="J85" s="125">
        <f t="shared" si="31"/>
        <v>-0.21850000000000003</v>
      </c>
      <c r="K85" s="125">
        <f t="shared" si="31"/>
        <v>-0.17450000000000002</v>
      </c>
      <c r="L85" s="125">
        <f t="shared" si="31"/>
        <v>2.5614999999999988</v>
      </c>
      <c r="M85" s="125">
        <f t="shared" si="31"/>
        <v>2.0385000000000004</v>
      </c>
      <c r="N85" s="125">
        <f t="shared" si="31"/>
        <v>-0.20500000000000004</v>
      </c>
      <c r="O85" s="125">
        <f t="shared" si="31"/>
        <v>-0.16100000000000003</v>
      </c>
      <c r="Q85" s="167">
        <v>610.34999999999968</v>
      </c>
      <c r="R85" s="167">
        <v>555.34999999999968</v>
      </c>
      <c r="S85" s="167">
        <f t="shared" si="32"/>
        <v>24.344999999999999</v>
      </c>
      <c r="T85" s="167">
        <f t="shared" si="33"/>
        <v>23.84</v>
      </c>
      <c r="U85" s="167">
        <f t="shared" si="34"/>
        <v>900.15</v>
      </c>
      <c r="V85" s="167">
        <f t="shared" si="35"/>
        <v>888.97249999999997</v>
      </c>
      <c r="W85" s="167">
        <f t="shared" si="36"/>
        <v>77.169820000000001</v>
      </c>
      <c r="X85" s="167">
        <f t="shared" si="37"/>
        <v>76.990515000000002</v>
      </c>
      <c r="Y85" s="167">
        <f t="shared" si="38"/>
        <v>25.5395</v>
      </c>
      <c r="Z85" s="167">
        <f t="shared" si="39"/>
        <v>25.057499999999997</v>
      </c>
      <c r="AA85" s="117">
        <f t="shared" si="40"/>
        <v>35.081499999999998</v>
      </c>
      <c r="AB85" s="117">
        <f t="shared" si="41"/>
        <v>35.125499999999995</v>
      </c>
      <c r="AC85" s="167">
        <f t="shared" si="42"/>
        <v>27.961499999999997</v>
      </c>
      <c r="AD85" s="167">
        <f t="shared" si="43"/>
        <v>27.438499999999998</v>
      </c>
      <c r="AE85" s="117">
        <f t="shared" si="44"/>
        <v>35.135000000000005</v>
      </c>
      <c r="AF85" s="117">
        <f t="shared" si="45"/>
        <v>35.179000000000002</v>
      </c>
      <c r="CD85" s="233">
        <v>2057</v>
      </c>
      <c r="CE85" s="149">
        <f t="shared" si="17"/>
        <v>24.344999999999999</v>
      </c>
      <c r="CF85" s="149">
        <f t="shared" si="18"/>
        <v>77.169820000000001</v>
      </c>
      <c r="CG85" s="233">
        <f t="shared" si="19"/>
        <v>610.34999999999968</v>
      </c>
      <c r="CH85" s="149">
        <f t="shared" si="20"/>
        <v>23.84</v>
      </c>
      <c r="CI85" s="149">
        <f t="shared" si="22"/>
        <v>76.990515000000002</v>
      </c>
      <c r="CJ85" s="233">
        <f t="shared" si="21"/>
        <v>555.34999999999968</v>
      </c>
    </row>
    <row r="86" spans="1:100" x14ac:dyDescent="0.25">
      <c r="A86" s="207">
        <v>2058</v>
      </c>
      <c r="B86" s="125">
        <f t="shared" si="31"/>
        <v>2.1800000000000006</v>
      </c>
      <c r="C86" s="125">
        <f t="shared" si="31"/>
        <v>1.6600000000000001</v>
      </c>
      <c r="D86" s="125">
        <f t="shared" si="31"/>
        <v>5.9999999999999973</v>
      </c>
      <c r="E86" s="125">
        <f t="shared" si="31"/>
        <v>4.6399999999999979</v>
      </c>
      <c r="F86" s="125">
        <f t="shared" si="31"/>
        <v>1.1600000000000001</v>
      </c>
      <c r="G86" s="125">
        <f t="shared" si="31"/>
        <v>0.92000000000000015</v>
      </c>
      <c r="H86" s="125">
        <f t="shared" si="31"/>
        <v>2.3980000000000001</v>
      </c>
      <c r="I86" s="125">
        <f t="shared" si="31"/>
        <v>1.8899999999999997</v>
      </c>
      <c r="J86" s="125">
        <f t="shared" si="31"/>
        <v>-0.22400000000000003</v>
      </c>
      <c r="K86" s="125">
        <f t="shared" si="31"/>
        <v>-0.17800000000000002</v>
      </c>
      <c r="L86" s="125">
        <f t="shared" si="31"/>
        <v>2.6259999999999986</v>
      </c>
      <c r="M86" s="125">
        <f t="shared" si="31"/>
        <v>2.0740000000000003</v>
      </c>
      <c r="N86" s="125">
        <f t="shared" si="31"/>
        <v>-0.21000000000000005</v>
      </c>
      <c r="O86" s="125">
        <f t="shared" si="31"/>
        <v>-0.16400000000000003</v>
      </c>
      <c r="Q86" s="167">
        <v>617.39999999999964</v>
      </c>
      <c r="R86" s="167">
        <v>559.39999999999964</v>
      </c>
      <c r="S86" s="167">
        <f t="shared" si="32"/>
        <v>24.38</v>
      </c>
      <c r="T86" s="167">
        <f t="shared" si="33"/>
        <v>23.86</v>
      </c>
      <c r="U86" s="167">
        <f t="shared" si="34"/>
        <v>901</v>
      </c>
      <c r="V86" s="167">
        <f t="shared" si="35"/>
        <v>889.43999999999994</v>
      </c>
      <c r="W86" s="167">
        <f t="shared" si="36"/>
        <v>77.185079999999999</v>
      </c>
      <c r="X86" s="167">
        <f t="shared" si="37"/>
        <v>77.001959999999997</v>
      </c>
      <c r="Y86" s="167">
        <f t="shared" si="38"/>
        <v>25.597999999999999</v>
      </c>
      <c r="Z86" s="167">
        <f t="shared" si="39"/>
        <v>25.09</v>
      </c>
      <c r="AA86" s="117">
        <f t="shared" si="40"/>
        <v>35.076000000000001</v>
      </c>
      <c r="AB86" s="117">
        <f t="shared" si="41"/>
        <v>35.122</v>
      </c>
      <c r="AC86" s="167">
        <f t="shared" si="42"/>
        <v>28.025999999999996</v>
      </c>
      <c r="AD86" s="167">
        <f t="shared" si="43"/>
        <v>27.474</v>
      </c>
      <c r="AE86" s="117">
        <f t="shared" si="44"/>
        <v>35.130000000000003</v>
      </c>
      <c r="AF86" s="117">
        <f t="shared" si="45"/>
        <v>35.176000000000002</v>
      </c>
      <c r="CD86" s="233">
        <v>2058</v>
      </c>
      <c r="CE86" s="149">
        <f t="shared" si="17"/>
        <v>24.38</v>
      </c>
      <c r="CF86" s="149">
        <f t="shared" si="18"/>
        <v>77.185079999999999</v>
      </c>
      <c r="CG86" s="233">
        <f t="shared" si="19"/>
        <v>617.39999999999964</v>
      </c>
      <c r="CH86" s="149">
        <f t="shared" si="20"/>
        <v>23.86</v>
      </c>
      <c r="CI86" s="149">
        <f t="shared" si="22"/>
        <v>77.001959999999997</v>
      </c>
      <c r="CJ86" s="233">
        <f t="shared" si="21"/>
        <v>559.39999999999964</v>
      </c>
    </row>
    <row r="87" spans="1:100" x14ac:dyDescent="0.25">
      <c r="A87" s="207">
        <v>2059</v>
      </c>
      <c r="B87" s="125">
        <f t="shared" si="31"/>
        <v>2.2150000000000007</v>
      </c>
      <c r="C87" s="125">
        <f t="shared" si="31"/>
        <v>1.6800000000000002</v>
      </c>
      <c r="D87" s="125">
        <f t="shared" si="31"/>
        <v>6.099999999999997</v>
      </c>
      <c r="E87" s="125">
        <f t="shared" si="31"/>
        <v>4.6949999999999976</v>
      </c>
      <c r="F87" s="125">
        <f t="shared" si="31"/>
        <v>1.1800000000000002</v>
      </c>
      <c r="G87" s="125">
        <f t="shared" si="31"/>
        <v>0.93500000000000016</v>
      </c>
      <c r="H87" s="125">
        <f t="shared" si="31"/>
        <v>2.4565000000000001</v>
      </c>
      <c r="I87" s="125">
        <f t="shared" si="31"/>
        <v>1.9224999999999997</v>
      </c>
      <c r="J87" s="125">
        <f t="shared" si="31"/>
        <v>-0.22950000000000004</v>
      </c>
      <c r="K87" s="125">
        <f t="shared" si="31"/>
        <v>-0.18150000000000002</v>
      </c>
      <c r="L87" s="125">
        <f t="shared" si="31"/>
        <v>2.6904999999999983</v>
      </c>
      <c r="M87" s="125">
        <f t="shared" si="31"/>
        <v>2.1095000000000002</v>
      </c>
      <c r="N87" s="125">
        <f t="shared" si="31"/>
        <v>-0.21500000000000005</v>
      </c>
      <c r="O87" s="125">
        <f t="shared" si="31"/>
        <v>-0.16700000000000004</v>
      </c>
      <c r="Q87" s="167">
        <v>624.44999999999959</v>
      </c>
      <c r="R87" s="167">
        <v>563.44999999999959</v>
      </c>
      <c r="S87" s="167">
        <f t="shared" si="32"/>
        <v>24.414999999999999</v>
      </c>
      <c r="T87" s="167">
        <f t="shared" si="33"/>
        <v>23.88</v>
      </c>
      <c r="U87" s="167">
        <f t="shared" si="34"/>
        <v>901.85</v>
      </c>
      <c r="V87" s="167">
        <f t="shared" si="35"/>
        <v>889.90750000000003</v>
      </c>
      <c r="W87" s="167">
        <f t="shared" si="36"/>
        <v>77.200339999999997</v>
      </c>
      <c r="X87" s="167">
        <f t="shared" si="37"/>
        <v>77.013404999999992</v>
      </c>
      <c r="Y87" s="167">
        <f t="shared" si="38"/>
        <v>25.656500000000001</v>
      </c>
      <c r="Z87" s="167">
        <f t="shared" si="39"/>
        <v>25.122499999999999</v>
      </c>
      <c r="AA87" s="117">
        <f t="shared" si="40"/>
        <v>35.070499999999996</v>
      </c>
      <c r="AB87" s="117">
        <f t="shared" si="41"/>
        <v>35.118499999999997</v>
      </c>
      <c r="AC87" s="167">
        <f t="shared" si="42"/>
        <v>28.090499999999999</v>
      </c>
      <c r="AD87" s="167">
        <f t="shared" si="43"/>
        <v>27.509499999999999</v>
      </c>
      <c r="AE87" s="117">
        <f t="shared" si="44"/>
        <v>35.125</v>
      </c>
      <c r="AF87" s="117">
        <f t="shared" si="45"/>
        <v>35.173000000000002</v>
      </c>
      <c r="CD87" s="233">
        <v>2059</v>
      </c>
      <c r="CE87" s="149">
        <f t="shared" si="17"/>
        <v>24.414999999999999</v>
      </c>
      <c r="CF87" s="149">
        <f t="shared" si="18"/>
        <v>77.200339999999997</v>
      </c>
      <c r="CG87" s="233">
        <f t="shared" si="19"/>
        <v>624.44999999999959</v>
      </c>
      <c r="CH87" s="149">
        <f t="shared" si="20"/>
        <v>23.88</v>
      </c>
      <c r="CI87" s="149">
        <f t="shared" si="22"/>
        <v>77.013404999999992</v>
      </c>
      <c r="CJ87" s="233">
        <f t="shared" si="21"/>
        <v>563.44999999999959</v>
      </c>
    </row>
    <row r="88" spans="1:100" x14ac:dyDescent="0.25">
      <c r="A88" s="207">
        <v>2060</v>
      </c>
      <c r="B88" s="125">
        <f t="shared" si="31"/>
        <v>2.2500000000000009</v>
      </c>
      <c r="C88" s="125">
        <f t="shared" si="31"/>
        <v>1.7000000000000002</v>
      </c>
      <c r="D88" s="125">
        <f t="shared" si="31"/>
        <v>6.1999999999999966</v>
      </c>
      <c r="E88" s="125">
        <f t="shared" si="31"/>
        <v>4.7499999999999973</v>
      </c>
      <c r="F88" s="125">
        <f t="shared" si="31"/>
        <v>1.2000000000000002</v>
      </c>
      <c r="G88" s="125">
        <f t="shared" si="31"/>
        <v>0.95000000000000018</v>
      </c>
      <c r="H88" s="125">
        <f t="shared" si="31"/>
        <v>2.5150000000000001</v>
      </c>
      <c r="I88" s="125">
        <f t="shared" si="31"/>
        <v>1.9549999999999996</v>
      </c>
      <c r="J88" s="125">
        <f t="shared" si="31"/>
        <v>-0.23500000000000004</v>
      </c>
      <c r="K88" s="125">
        <f t="shared" si="31"/>
        <v>-0.18500000000000003</v>
      </c>
      <c r="L88" s="125">
        <f t="shared" si="31"/>
        <v>2.7549999999999981</v>
      </c>
      <c r="M88" s="125">
        <f t="shared" si="31"/>
        <v>2.145</v>
      </c>
      <c r="N88" s="125">
        <f t="shared" si="31"/>
        <v>-0.22000000000000006</v>
      </c>
      <c r="O88" s="125">
        <f t="shared" si="31"/>
        <v>-0.17000000000000004</v>
      </c>
      <c r="Q88" s="167">
        <v>631.5</v>
      </c>
      <c r="R88" s="167">
        <v>567.5</v>
      </c>
      <c r="S88" s="167">
        <f t="shared" si="32"/>
        <v>24.45</v>
      </c>
      <c r="T88" s="167">
        <f t="shared" si="33"/>
        <v>23.9</v>
      </c>
      <c r="U88" s="167">
        <f t="shared" si="34"/>
        <v>902.69999999999993</v>
      </c>
      <c r="V88" s="167">
        <f t="shared" si="35"/>
        <v>890.375</v>
      </c>
      <c r="W88" s="167">
        <f t="shared" si="36"/>
        <v>77.215599999999995</v>
      </c>
      <c r="X88" s="167">
        <f t="shared" si="37"/>
        <v>77.024850000000001</v>
      </c>
      <c r="Y88" s="167">
        <f t="shared" si="38"/>
        <v>25.715</v>
      </c>
      <c r="Z88" s="167">
        <f t="shared" si="39"/>
        <v>25.154999999999998</v>
      </c>
      <c r="AA88" s="117">
        <f t="shared" si="40"/>
        <v>35.064999999999998</v>
      </c>
      <c r="AB88" s="117">
        <f t="shared" si="41"/>
        <v>35.114999999999995</v>
      </c>
      <c r="AC88" s="167">
        <f t="shared" si="42"/>
        <v>28.154999999999998</v>
      </c>
      <c r="AD88" s="167">
        <f t="shared" si="43"/>
        <v>27.544999999999998</v>
      </c>
      <c r="AE88" s="117">
        <f t="shared" si="44"/>
        <v>35.120000000000005</v>
      </c>
      <c r="AF88" s="117">
        <f t="shared" si="45"/>
        <v>35.17</v>
      </c>
      <c r="CD88" s="233">
        <v>2060</v>
      </c>
      <c r="CE88" s="149">
        <f t="shared" si="17"/>
        <v>24.45</v>
      </c>
      <c r="CF88" s="149">
        <f t="shared" si="18"/>
        <v>77.215599999999995</v>
      </c>
      <c r="CG88" s="233">
        <f t="shared" si="19"/>
        <v>631.5</v>
      </c>
      <c r="CH88" s="149">
        <f t="shared" si="20"/>
        <v>23.9</v>
      </c>
      <c r="CI88" s="149">
        <f t="shared" si="22"/>
        <v>77.024850000000001</v>
      </c>
      <c r="CJ88" s="233">
        <f t="shared" si="21"/>
        <v>567.5</v>
      </c>
      <c r="CS88" s="112"/>
      <c r="CT88" s="112"/>
      <c r="CU88" s="112"/>
      <c r="CV88" s="112"/>
    </row>
    <row r="89" spans="1:100" x14ac:dyDescent="0.25">
      <c r="A89" s="207">
        <v>2061</v>
      </c>
      <c r="B89" s="125">
        <f t="shared" si="31"/>
        <v>2.285000000000001</v>
      </c>
      <c r="C89" s="125">
        <f t="shared" si="31"/>
        <v>1.7200000000000002</v>
      </c>
      <c r="D89" s="125">
        <f t="shared" si="31"/>
        <v>6.2999999999999963</v>
      </c>
      <c r="E89" s="125">
        <f t="shared" si="31"/>
        <v>4.8049999999999971</v>
      </c>
      <c r="F89" s="125">
        <f t="shared" si="31"/>
        <v>1.2200000000000002</v>
      </c>
      <c r="G89" s="125">
        <f t="shared" si="31"/>
        <v>0.96500000000000019</v>
      </c>
      <c r="H89" s="125">
        <f t="shared" si="31"/>
        <v>2.5735000000000001</v>
      </c>
      <c r="I89" s="125">
        <f t="shared" si="31"/>
        <v>1.9874999999999996</v>
      </c>
      <c r="J89" s="125">
        <f t="shared" si="31"/>
        <v>-0.24050000000000005</v>
      </c>
      <c r="K89" s="125">
        <f t="shared" si="31"/>
        <v>-0.18850000000000003</v>
      </c>
      <c r="L89" s="125">
        <f t="shared" si="31"/>
        <v>2.8194999999999979</v>
      </c>
      <c r="M89" s="125">
        <f t="shared" si="31"/>
        <v>2.1804999999999999</v>
      </c>
      <c r="N89" s="125">
        <f t="shared" si="31"/>
        <v>-0.22500000000000006</v>
      </c>
      <c r="O89" s="125">
        <f t="shared" si="31"/>
        <v>-0.17300000000000004</v>
      </c>
      <c r="Q89" s="167">
        <v>639.25</v>
      </c>
      <c r="R89" s="167">
        <v>571.35</v>
      </c>
      <c r="S89" s="167">
        <f t="shared" si="32"/>
        <v>24.484999999999999</v>
      </c>
      <c r="T89" s="167">
        <f t="shared" si="33"/>
        <v>23.919999999999998</v>
      </c>
      <c r="U89" s="167">
        <f t="shared" si="34"/>
        <v>903.55</v>
      </c>
      <c r="V89" s="167">
        <f t="shared" si="35"/>
        <v>890.84249999999997</v>
      </c>
      <c r="W89" s="167">
        <f t="shared" si="36"/>
        <v>77.230859999999993</v>
      </c>
      <c r="X89" s="167">
        <f t="shared" si="37"/>
        <v>77.036294999999996</v>
      </c>
      <c r="Y89" s="167">
        <f t="shared" si="38"/>
        <v>25.773499999999999</v>
      </c>
      <c r="Z89" s="167">
        <f t="shared" si="39"/>
        <v>25.1875</v>
      </c>
      <c r="AA89" s="117">
        <f t="shared" si="40"/>
        <v>35.0595</v>
      </c>
      <c r="AB89" s="117">
        <f t="shared" si="41"/>
        <v>35.111499999999999</v>
      </c>
      <c r="AC89" s="167">
        <f t="shared" si="42"/>
        <v>28.219499999999996</v>
      </c>
      <c r="AD89" s="167">
        <f t="shared" si="43"/>
        <v>27.580499999999997</v>
      </c>
      <c r="AE89" s="117">
        <f t="shared" si="44"/>
        <v>35.115000000000002</v>
      </c>
      <c r="AF89" s="117">
        <f t="shared" si="45"/>
        <v>35.167000000000002</v>
      </c>
      <c r="CD89" s="233">
        <v>2061</v>
      </c>
      <c r="CE89" s="149">
        <f t="shared" si="17"/>
        <v>24.484999999999999</v>
      </c>
      <c r="CF89" s="149">
        <f t="shared" si="18"/>
        <v>77.230859999999993</v>
      </c>
      <c r="CG89" s="233">
        <f t="shared" si="19"/>
        <v>639.25</v>
      </c>
      <c r="CH89" s="149">
        <f t="shared" si="20"/>
        <v>23.919999999999998</v>
      </c>
      <c r="CI89" s="149">
        <f t="shared" si="22"/>
        <v>77.036294999999996</v>
      </c>
      <c r="CJ89" s="233">
        <f t="shared" si="21"/>
        <v>571.35</v>
      </c>
    </row>
    <row r="90" spans="1:100" x14ac:dyDescent="0.25">
      <c r="A90" s="207">
        <v>2062</v>
      </c>
      <c r="B90" s="125">
        <f t="shared" si="31"/>
        <v>2.3200000000000012</v>
      </c>
      <c r="C90" s="125">
        <f t="shared" si="31"/>
        <v>1.7400000000000002</v>
      </c>
      <c r="D90" s="125">
        <f t="shared" si="31"/>
        <v>6.3999999999999959</v>
      </c>
      <c r="E90" s="125">
        <f t="shared" si="31"/>
        <v>4.8599999999999968</v>
      </c>
      <c r="F90" s="125">
        <f t="shared" si="31"/>
        <v>1.2400000000000002</v>
      </c>
      <c r="G90" s="125">
        <f t="shared" si="31"/>
        <v>0.9800000000000002</v>
      </c>
      <c r="H90" s="125">
        <f t="shared" si="31"/>
        <v>2.6320000000000001</v>
      </c>
      <c r="I90" s="125">
        <f t="shared" si="31"/>
        <v>2.0199999999999996</v>
      </c>
      <c r="J90" s="125">
        <f t="shared" si="31"/>
        <v>-0.24600000000000005</v>
      </c>
      <c r="K90" s="125">
        <f t="shared" si="31"/>
        <v>-0.19200000000000003</v>
      </c>
      <c r="L90" s="125">
        <f t="shared" si="31"/>
        <v>2.8839999999999977</v>
      </c>
      <c r="M90" s="125">
        <f t="shared" si="31"/>
        <v>2.2159999999999997</v>
      </c>
      <c r="N90" s="125">
        <f t="shared" si="31"/>
        <v>-0.23000000000000007</v>
      </c>
      <c r="O90" s="125">
        <f t="shared" si="31"/>
        <v>-0.17600000000000005</v>
      </c>
      <c r="Q90" s="167">
        <v>647</v>
      </c>
      <c r="R90" s="167">
        <v>575.20000000000005</v>
      </c>
      <c r="S90" s="167">
        <f t="shared" si="32"/>
        <v>24.52</v>
      </c>
      <c r="T90" s="167">
        <f t="shared" si="33"/>
        <v>23.939999999999998</v>
      </c>
      <c r="U90" s="167">
        <f t="shared" si="34"/>
        <v>904.4</v>
      </c>
      <c r="V90" s="167">
        <f t="shared" si="35"/>
        <v>891.31</v>
      </c>
      <c r="W90" s="167">
        <f t="shared" si="36"/>
        <v>77.246119999999991</v>
      </c>
      <c r="X90" s="167">
        <f t="shared" si="37"/>
        <v>77.04773999999999</v>
      </c>
      <c r="Y90" s="167">
        <f t="shared" si="38"/>
        <v>25.832000000000001</v>
      </c>
      <c r="Z90" s="167">
        <f t="shared" si="39"/>
        <v>25.22</v>
      </c>
      <c r="AA90" s="117">
        <f t="shared" si="40"/>
        <v>35.053999999999995</v>
      </c>
      <c r="AB90" s="117">
        <f t="shared" si="41"/>
        <v>35.107999999999997</v>
      </c>
      <c r="AC90" s="167">
        <f t="shared" si="42"/>
        <v>28.283999999999995</v>
      </c>
      <c r="AD90" s="167">
        <f t="shared" si="43"/>
        <v>27.616</v>
      </c>
      <c r="AE90" s="117">
        <f t="shared" si="44"/>
        <v>35.110000000000007</v>
      </c>
      <c r="AF90" s="117">
        <f t="shared" si="45"/>
        <v>35.164000000000001</v>
      </c>
      <c r="CD90" s="233">
        <v>2062</v>
      </c>
      <c r="CE90" s="149">
        <f t="shared" si="17"/>
        <v>24.52</v>
      </c>
      <c r="CF90" s="149">
        <f t="shared" si="18"/>
        <v>77.246119999999991</v>
      </c>
      <c r="CG90" s="233">
        <f t="shared" si="19"/>
        <v>647</v>
      </c>
      <c r="CH90" s="149">
        <f t="shared" si="20"/>
        <v>23.939999999999998</v>
      </c>
      <c r="CI90" s="149">
        <f t="shared" si="22"/>
        <v>77.04773999999999</v>
      </c>
      <c r="CJ90" s="233">
        <f t="shared" si="21"/>
        <v>575.20000000000005</v>
      </c>
    </row>
    <row r="91" spans="1:100" x14ac:dyDescent="0.25">
      <c r="A91" s="207">
        <v>2063</v>
      </c>
      <c r="B91" s="125">
        <f t="shared" si="31"/>
        <v>2.3550000000000013</v>
      </c>
      <c r="C91" s="125">
        <f t="shared" si="31"/>
        <v>1.7600000000000002</v>
      </c>
      <c r="D91" s="125">
        <f t="shared" si="31"/>
        <v>6.4999999999999956</v>
      </c>
      <c r="E91" s="125">
        <f t="shared" si="31"/>
        <v>4.9149999999999965</v>
      </c>
      <c r="F91" s="125">
        <f t="shared" si="31"/>
        <v>1.2600000000000002</v>
      </c>
      <c r="G91" s="125">
        <f t="shared" si="31"/>
        <v>0.99500000000000022</v>
      </c>
      <c r="H91" s="125">
        <f t="shared" si="31"/>
        <v>2.6905000000000001</v>
      </c>
      <c r="I91" s="125">
        <f t="shared" si="31"/>
        <v>2.0524999999999998</v>
      </c>
      <c r="J91" s="125">
        <f t="shared" si="31"/>
        <v>-0.25150000000000006</v>
      </c>
      <c r="K91" s="125">
        <f t="shared" si="31"/>
        <v>-0.19550000000000003</v>
      </c>
      <c r="L91" s="125">
        <f t="shared" si="31"/>
        <v>2.9484999999999975</v>
      </c>
      <c r="M91" s="125">
        <f t="shared" si="31"/>
        <v>2.2514999999999996</v>
      </c>
      <c r="N91" s="125">
        <f t="shared" si="31"/>
        <v>-0.23500000000000007</v>
      </c>
      <c r="O91" s="125">
        <f t="shared" si="31"/>
        <v>-0.17900000000000005</v>
      </c>
      <c r="Q91" s="167">
        <v>654.75</v>
      </c>
      <c r="R91" s="167">
        <v>579.05000000000007</v>
      </c>
      <c r="S91" s="167">
        <f t="shared" si="32"/>
        <v>24.555</v>
      </c>
      <c r="T91" s="167">
        <f t="shared" si="33"/>
        <v>23.96</v>
      </c>
      <c r="U91" s="167">
        <f t="shared" si="34"/>
        <v>905.25</v>
      </c>
      <c r="V91" s="167">
        <f t="shared" si="35"/>
        <v>891.77749999999992</v>
      </c>
      <c r="W91" s="167">
        <f t="shared" si="36"/>
        <v>77.261380000000003</v>
      </c>
      <c r="X91" s="167">
        <f t="shared" si="37"/>
        <v>77.059184999999999</v>
      </c>
      <c r="Y91" s="167">
        <f t="shared" si="38"/>
        <v>25.890499999999999</v>
      </c>
      <c r="Z91" s="167">
        <f t="shared" si="39"/>
        <v>25.252499999999998</v>
      </c>
      <c r="AA91" s="117">
        <f t="shared" si="40"/>
        <v>35.048499999999997</v>
      </c>
      <c r="AB91" s="117">
        <f t="shared" si="41"/>
        <v>35.104499999999994</v>
      </c>
      <c r="AC91" s="167">
        <f t="shared" si="42"/>
        <v>28.348499999999994</v>
      </c>
      <c r="AD91" s="167">
        <f t="shared" si="43"/>
        <v>27.651499999999999</v>
      </c>
      <c r="AE91" s="117">
        <f t="shared" si="44"/>
        <v>35.105000000000004</v>
      </c>
      <c r="AF91" s="117">
        <f t="shared" si="45"/>
        <v>35.161000000000001</v>
      </c>
      <c r="CD91" s="233">
        <v>2063</v>
      </c>
      <c r="CE91" s="149">
        <f t="shared" si="17"/>
        <v>24.555</v>
      </c>
      <c r="CF91" s="149">
        <f t="shared" si="18"/>
        <v>77.261380000000003</v>
      </c>
      <c r="CG91" s="233">
        <f t="shared" si="19"/>
        <v>654.75</v>
      </c>
      <c r="CH91" s="149">
        <f t="shared" si="20"/>
        <v>23.96</v>
      </c>
      <c r="CI91" s="149">
        <f t="shared" si="22"/>
        <v>77.059184999999999</v>
      </c>
      <c r="CJ91" s="233">
        <f t="shared" si="21"/>
        <v>579.05000000000007</v>
      </c>
    </row>
    <row r="92" spans="1:100" x14ac:dyDescent="0.25">
      <c r="A92" s="207">
        <v>2064</v>
      </c>
      <c r="B92" s="125">
        <f t="shared" si="31"/>
        <v>2.3900000000000015</v>
      </c>
      <c r="C92" s="125">
        <f t="shared" si="31"/>
        <v>1.7800000000000002</v>
      </c>
      <c r="D92" s="125">
        <f t="shared" si="31"/>
        <v>6.5999999999999952</v>
      </c>
      <c r="E92" s="125">
        <f t="shared" si="31"/>
        <v>4.9699999999999962</v>
      </c>
      <c r="F92" s="125">
        <f t="shared" si="31"/>
        <v>1.2800000000000002</v>
      </c>
      <c r="G92" s="125">
        <f t="shared" si="31"/>
        <v>1.0100000000000002</v>
      </c>
      <c r="H92" s="125">
        <f t="shared" si="31"/>
        <v>2.7490000000000001</v>
      </c>
      <c r="I92" s="125">
        <f t="shared" si="31"/>
        <v>2.085</v>
      </c>
      <c r="J92" s="125">
        <f t="shared" si="31"/>
        <v>-0.25700000000000006</v>
      </c>
      <c r="K92" s="125">
        <f t="shared" si="31"/>
        <v>-0.19900000000000004</v>
      </c>
      <c r="L92" s="125">
        <f t="shared" si="31"/>
        <v>3.0129999999999972</v>
      </c>
      <c r="M92" s="125">
        <f t="shared" si="31"/>
        <v>2.2869999999999995</v>
      </c>
      <c r="N92" s="125">
        <f t="shared" si="31"/>
        <v>-0.24000000000000007</v>
      </c>
      <c r="O92" s="125">
        <f t="shared" si="31"/>
        <v>-0.18200000000000005</v>
      </c>
      <c r="Q92" s="167">
        <v>662.5</v>
      </c>
      <c r="R92" s="167">
        <v>582.90000000000009</v>
      </c>
      <c r="S92" s="167">
        <f t="shared" si="32"/>
        <v>24.59</v>
      </c>
      <c r="T92" s="167">
        <f t="shared" si="33"/>
        <v>23.98</v>
      </c>
      <c r="U92" s="167">
        <f t="shared" si="34"/>
        <v>906.09999999999991</v>
      </c>
      <c r="V92" s="167">
        <f t="shared" si="35"/>
        <v>892.245</v>
      </c>
      <c r="W92" s="167">
        <f t="shared" si="36"/>
        <v>77.27664</v>
      </c>
      <c r="X92" s="167">
        <f t="shared" si="37"/>
        <v>77.070629999999994</v>
      </c>
      <c r="Y92" s="167">
        <f t="shared" si="38"/>
        <v>25.948999999999998</v>
      </c>
      <c r="Z92" s="167">
        <f t="shared" si="39"/>
        <v>25.285</v>
      </c>
      <c r="AA92" s="117">
        <f t="shared" si="40"/>
        <v>35.042999999999999</v>
      </c>
      <c r="AB92" s="117">
        <f t="shared" si="41"/>
        <v>35.100999999999999</v>
      </c>
      <c r="AC92" s="167">
        <f t="shared" si="42"/>
        <v>28.412999999999997</v>
      </c>
      <c r="AD92" s="167">
        <f t="shared" si="43"/>
        <v>27.686999999999998</v>
      </c>
      <c r="AE92" s="117">
        <f t="shared" si="44"/>
        <v>35.1</v>
      </c>
      <c r="AF92" s="117">
        <f t="shared" si="45"/>
        <v>35.158000000000001</v>
      </c>
      <c r="CD92" s="233">
        <v>2064</v>
      </c>
      <c r="CE92" s="149">
        <f t="shared" ref="CE92:CE98" si="46">S92</f>
        <v>24.59</v>
      </c>
      <c r="CF92" s="149">
        <f t="shared" ref="CF92:CF98" si="47">W92</f>
        <v>77.27664</v>
      </c>
      <c r="CG92" s="233">
        <f t="shared" ref="CG92:CG98" si="48">Q92</f>
        <v>662.5</v>
      </c>
      <c r="CH92" s="149">
        <f t="shared" ref="CH92:CH98" si="49">T92</f>
        <v>23.98</v>
      </c>
      <c r="CI92" s="149">
        <f t="shared" si="22"/>
        <v>77.070629999999994</v>
      </c>
      <c r="CJ92" s="233">
        <f t="shared" ref="CJ92:CJ98" si="50">R92</f>
        <v>582.90000000000009</v>
      </c>
    </row>
    <row r="93" spans="1:100" x14ac:dyDescent="0.25">
      <c r="A93" s="207">
        <v>2065</v>
      </c>
      <c r="B93" s="125">
        <f t="shared" si="31"/>
        <v>2.4250000000000016</v>
      </c>
      <c r="C93" s="125">
        <f t="shared" si="31"/>
        <v>1.8000000000000003</v>
      </c>
      <c r="D93" s="125">
        <f t="shared" si="31"/>
        <v>6.6999999999999948</v>
      </c>
      <c r="E93" s="125">
        <f t="shared" si="31"/>
        <v>5.0249999999999959</v>
      </c>
      <c r="F93" s="125">
        <f t="shared" si="31"/>
        <v>1.3000000000000003</v>
      </c>
      <c r="G93" s="125">
        <f t="shared" si="31"/>
        <v>1.0250000000000001</v>
      </c>
      <c r="H93" s="125">
        <f t="shared" si="31"/>
        <v>2.8075000000000001</v>
      </c>
      <c r="I93" s="125">
        <f t="shared" si="31"/>
        <v>2.1175000000000002</v>
      </c>
      <c r="J93" s="125">
        <f t="shared" si="31"/>
        <v>-0.26250000000000007</v>
      </c>
      <c r="K93" s="125">
        <f t="shared" si="31"/>
        <v>-0.20250000000000004</v>
      </c>
      <c r="L93" s="125">
        <f t="shared" si="31"/>
        <v>3.077499999999997</v>
      </c>
      <c r="M93" s="125">
        <f t="shared" si="31"/>
        <v>2.3224999999999993</v>
      </c>
      <c r="N93" s="125">
        <f t="shared" si="31"/>
        <v>-0.24500000000000008</v>
      </c>
      <c r="O93" s="125">
        <f t="shared" si="31"/>
        <v>-0.18500000000000005</v>
      </c>
      <c r="Q93" s="167">
        <v>670.25</v>
      </c>
      <c r="R93" s="167">
        <v>586.75000000000011</v>
      </c>
      <c r="S93" s="167">
        <f t="shared" si="32"/>
        <v>24.625</v>
      </c>
      <c r="T93" s="167">
        <f t="shared" si="33"/>
        <v>24</v>
      </c>
      <c r="U93" s="167">
        <f t="shared" si="34"/>
        <v>906.94999999999993</v>
      </c>
      <c r="V93" s="167">
        <f t="shared" si="35"/>
        <v>892.71249999999998</v>
      </c>
      <c r="W93" s="167">
        <f t="shared" si="36"/>
        <v>77.291899999999998</v>
      </c>
      <c r="X93" s="167">
        <f t="shared" si="37"/>
        <v>77.082075000000003</v>
      </c>
      <c r="Y93" s="167">
        <f t="shared" si="38"/>
        <v>26.0075</v>
      </c>
      <c r="Z93" s="167">
        <f t="shared" si="39"/>
        <v>25.317499999999999</v>
      </c>
      <c r="AA93" s="117">
        <f t="shared" si="40"/>
        <v>35.037499999999994</v>
      </c>
      <c r="AB93" s="117">
        <f t="shared" si="41"/>
        <v>35.097499999999997</v>
      </c>
      <c r="AC93" s="167">
        <f t="shared" si="42"/>
        <v>28.477499999999996</v>
      </c>
      <c r="AD93" s="167">
        <f t="shared" si="43"/>
        <v>27.722499999999997</v>
      </c>
      <c r="AE93" s="117">
        <f t="shared" si="44"/>
        <v>35.095000000000006</v>
      </c>
      <c r="AF93" s="117">
        <f t="shared" si="45"/>
        <v>35.155000000000001</v>
      </c>
      <c r="CD93" s="233">
        <v>2065</v>
      </c>
      <c r="CE93" s="149">
        <f t="shared" si="46"/>
        <v>24.625</v>
      </c>
      <c r="CF93" s="149">
        <f t="shared" si="47"/>
        <v>77.291899999999998</v>
      </c>
      <c r="CG93" s="233">
        <f t="shared" si="48"/>
        <v>670.25</v>
      </c>
      <c r="CH93" s="149">
        <f t="shared" si="49"/>
        <v>24</v>
      </c>
      <c r="CI93" s="149">
        <f t="shared" ref="CI93:CI98" si="51">X93</f>
        <v>77.082075000000003</v>
      </c>
      <c r="CJ93" s="233">
        <f t="shared" si="50"/>
        <v>586.75000000000011</v>
      </c>
    </row>
    <row r="94" spans="1:100" x14ac:dyDescent="0.25">
      <c r="A94" s="207">
        <v>2066</v>
      </c>
      <c r="B94" s="125">
        <f t="shared" si="31"/>
        <v>2.4600000000000017</v>
      </c>
      <c r="C94" s="125">
        <f t="shared" si="31"/>
        <v>1.8200000000000003</v>
      </c>
      <c r="D94" s="125">
        <f t="shared" si="31"/>
        <v>6.7999999999999945</v>
      </c>
      <c r="E94" s="125">
        <f t="shared" si="31"/>
        <v>5.0799999999999956</v>
      </c>
      <c r="F94" s="125">
        <f t="shared" si="31"/>
        <v>1.3200000000000003</v>
      </c>
      <c r="G94" s="125">
        <f t="shared" si="31"/>
        <v>1.04</v>
      </c>
      <c r="H94" s="125">
        <f t="shared" si="31"/>
        <v>2.8660000000000001</v>
      </c>
      <c r="I94" s="125">
        <f t="shared" si="31"/>
        <v>2.1500000000000004</v>
      </c>
      <c r="J94" s="125">
        <f t="shared" si="31"/>
        <v>-0.26800000000000007</v>
      </c>
      <c r="K94" s="125">
        <f t="shared" si="31"/>
        <v>-0.20600000000000004</v>
      </c>
      <c r="L94" s="125">
        <f t="shared" si="31"/>
        <v>3.1419999999999968</v>
      </c>
      <c r="M94" s="125">
        <f t="shared" si="31"/>
        <v>2.3579999999999992</v>
      </c>
      <c r="N94" s="125">
        <f t="shared" si="31"/>
        <v>-0.25000000000000006</v>
      </c>
      <c r="O94" s="125">
        <f t="shared" si="31"/>
        <v>-0.18800000000000006</v>
      </c>
      <c r="Q94" s="167">
        <v>678</v>
      </c>
      <c r="R94" s="167">
        <v>590.60000000000014</v>
      </c>
      <c r="S94" s="167">
        <f t="shared" si="32"/>
        <v>24.66</v>
      </c>
      <c r="T94" s="167">
        <f t="shared" si="33"/>
        <v>24.02</v>
      </c>
      <c r="U94" s="167">
        <f t="shared" si="34"/>
        <v>907.8</v>
      </c>
      <c r="V94" s="167">
        <f t="shared" si="35"/>
        <v>893.18</v>
      </c>
      <c r="W94" s="167">
        <f t="shared" si="36"/>
        <v>77.307159999999996</v>
      </c>
      <c r="X94" s="167">
        <f t="shared" si="37"/>
        <v>77.093519999999998</v>
      </c>
      <c r="Y94" s="167">
        <f t="shared" si="38"/>
        <v>26.065999999999999</v>
      </c>
      <c r="Z94" s="167">
        <f t="shared" si="39"/>
        <v>25.35</v>
      </c>
      <c r="AA94" s="117">
        <f t="shared" si="40"/>
        <v>35.031999999999996</v>
      </c>
      <c r="AB94" s="117">
        <f t="shared" si="41"/>
        <v>35.093999999999994</v>
      </c>
      <c r="AC94" s="167">
        <f t="shared" si="42"/>
        <v>28.541999999999994</v>
      </c>
      <c r="AD94" s="167">
        <f t="shared" si="43"/>
        <v>27.757999999999999</v>
      </c>
      <c r="AE94" s="117">
        <f t="shared" si="44"/>
        <v>35.090000000000003</v>
      </c>
      <c r="AF94" s="117">
        <f t="shared" si="45"/>
        <v>35.152000000000001</v>
      </c>
      <c r="CD94" s="233">
        <v>2066</v>
      </c>
      <c r="CE94" s="149">
        <f t="shared" si="46"/>
        <v>24.66</v>
      </c>
      <c r="CF94" s="149">
        <f t="shared" si="47"/>
        <v>77.307159999999996</v>
      </c>
      <c r="CG94" s="233">
        <f t="shared" si="48"/>
        <v>678</v>
      </c>
      <c r="CH94" s="149">
        <f t="shared" si="49"/>
        <v>24.02</v>
      </c>
      <c r="CI94" s="149">
        <f t="shared" si="51"/>
        <v>77.093519999999998</v>
      </c>
      <c r="CJ94" s="233">
        <f t="shared" si="50"/>
        <v>590.60000000000014</v>
      </c>
    </row>
    <row r="95" spans="1:100" x14ac:dyDescent="0.25">
      <c r="A95" s="207">
        <v>2067</v>
      </c>
      <c r="B95" s="125">
        <f t="shared" ref="B95:O97" si="52">(B$9-B$8)/COUNT($A$78:$A$97)+B94</f>
        <v>2.4950000000000019</v>
      </c>
      <c r="C95" s="125">
        <f t="shared" si="52"/>
        <v>1.8400000000000003</v>
      </c>
      <c r="D95" s="125">
        <f t="shared" si="52"/>
        <v>6.8999999999999941</v>
      </c>
      <c r="E95" s="125">
        <f t="shared" si="52"/>
        <v>5.1349999999999953</v>
      </c>
      <c r="F95" s="125">
        <f t="shared" si="52"/>
        <v>1.3400000000000003</v>
      </c>
      <c r="G95" s="125">
        <f t="shared" si="52"/>
        <v>1.0549999999999999</v>
      </c>
      <c r="H95" s="125">
        <f t="shared" si="52"/>
        <v>2.9245000000000001</v>
      </c>
      <c r="I95" s="125">
        <f t="shared" si="52"/>
        <v>2.1825000000000006</v>
      </c>
      <c r="J95" s="125">
        <f t="shared" si="52"/>
        <v>-0.27350000000000008</v>
      </c>
      <c r="K95" s="125">
        <f t="shared" si="52"/>
        <v>-0.20950000000000005</v>
      </c>
      <c r="L95" s="125">
        <f t="shared" si="52"/>
        <v>3.2064999999999966</v>
      </c>
      <c r="M95" s="125">
        <f t="shared" si="52"/>
        <v>2.3934999999999991</v>
      </c>
      <c r="N95" s="125">
        <f t="shared" si="52"/>
        <v>-0.25500000000000006</v>
      </c>
      <c r="O95" s="125">
        <f t="shared" si="52"/>
        <v>-0.19100000000000006</v>
      </c>
      <c r="Q95" s="167">
        <v>685.75</v>
      </c>
      <c r="R95" s="167">
        <v>594.45000000000016</v>
      </c>
      <c r="S95" s="167">
        <f t="shared" si="32"/>
        <v>24.695</v>
      </c>
      <c r="T95" s="167">
        <f t="shared" si="33"/>
        <v>24.04</v>
      </c>
      <c r="U95" s="167">
        <f t="shared" si="34"/>
        <v>908.65</v>
      </c>
      <c r="V95" s="167">
        <f t="shared" si="35"/>
        <v>893.64749999999992</v>
      </c>
      <c r="W95" s="167">
        <f t="shared" si="36"/>
        <v>77.322419999999994</v>
      </c>
      <c r="X95" s="167">
        <f t="shared" si="37"/>
        <v>77.104964999999993</v>
      </c>
      <c r="Y95" s="167">
        <f t="shared" si="38"/>
        <v>26.124499999999998</v>
      </c>
      <c r="Z95" s="167">
        <f t="shared" si="39"/>
        <v>25.3825</v>
      </c>
      <c r="AA95" s="117">
        <f t="shared" si="40"/>
        <v>35.026499999999999</v>
      </c>
      <c r="AB95" s="117">
        <f t="shared" si="41"/>
        <v>35.090499999999999</v>
      </c>
      <c r="AC95" s="167">
        <f t="shared" si="42"/>
        <v>28.606499999999997</v>
      </c>
      <c r="AD95" s="167">
        <f t="shared" si="43"/>
        <v>27.793499999999998</v>
      </c>
      <c r="AE95" s="117">
        <f t="shared" si="44"/>
        <v>35.085000000000001</v>
      </c>
      <c r="AF95" s="117">
        <f t="shared" si="45"/>
        <v>35.149000000000001</v>
      </c>
      <c r="CD95" s="233">
        <v>2067</v>
      </c>
      <c r="CE95" s="149">
        <f t="shared" si="46"/>
        <v>24.695</v>
      </c>
      <c r="CF95" s="149">
        <f t="shared" si="47"/>
        <v>77.322419999999994</v>
      </c>
      <c r="CG95" s="233">
        <f t="shared" si="48"/>
        <v>685.75</v>
      </c>
      <c r="CH95" s="149">
        <f t="shared" si="49"/>
        <v>24.04</v>
      </c>
      <c r="CI95" s="149">
        <f t="shared" si="51"/>
        <v>77.104964999999993</v>
      </c>
      <c r="CJ95" s="233">
        <f t="shared" si="50"/>
        <v>594.45000000000016</v>
      </c>
    </row>
    <row r="96" spans="1:100" x14ac:dyDescent="0.25">
      <c r="A96" s="207">
        <v>2068</v>
      </c>
      <c r="B96" s="125">
        <f t="shared" si="52"/>
        <v>2.530000000000002</v>
      </c>
      <c r="C96" s="125">
        <f t="shared" si="52"/>
        <v>1.8600000000000003</v>
      </c>
      <c r="D96" s="125">
        <f t="shared" si="52"/>
        <v>6.9999999999999938</v>
      </c>
      <c r="E96" s="125">
        <f t="shared" si="52"/>
        <v>5.1899999999999951</v>
      </c>
      <c r="F96" s="125">
        <f t="shared" si="52"/>
        <v>1.3600000000000003</v>
      </c>
      <c r="G96" s="125">
        <f t="shared" si="52"/>
        <v>1.0699999999999998</v>
      </c>
      <c r="H96" s="125">
        <f t="shared" si="52"/>
        <v>2.9830000000000001</v>
      </c>
      <c r="I96" s="125">
        <f t="shared" si="52"/>
        <v>2.2150000000000007</v>
      </c>
      <c r="J96" s="125">
        <f t="shared" si="52"/>
        <v>-0.27900000000000008</v>
      </c>
      <c r="K96" s="125">
        <f t="shared" si="52"/>
        <v>-0.21300000000000005</v>
      </c>
      <c r="L96" s="125">
        <f t="shared" si="52"/>
        <v>3.2709999999999964</v>
      </c>
      <c r="M96" s="125">
        <f t="shared" si="52"/>
        <v>2.4289999999999989</v>
      </c>
      <c r="N96" s="125">
        <f t="shared" si="52"/>
        <v>-0.26000000000000006</v>
      </c>
      <c r="O96" s="125">
        <f t="shared" si="52"/>
        <v>-0.19400000000000006</v>
      </c>
      <c r="Q96" s="167">
        <v>693.5</v>
      </c>
      <c r="R96" s="167">
        <v>598.30000000000018</v>
      </c>
      <c r="S96" s="167">
        <f t="shared" si="32"/>
        <v>24.73</v>
      </c>
      <c r="T96" s="167">
        <f t="shared" si="33"/>
        <v>24.06</v>
      </c>
      <c r="U96" s="167">
        <f t="shared" si="34"/>
        <v>909.5</v>
      </c>
      <c r="V96" s="167">
        <f t="shared" si="35"/>
        <v>894.11500000000001</v>
      </c>
      <c r="W96" s="167">
        <f t="shared" si="36"/>
        <v>77.337679999999992</v>
      </c>
      <c r="X96" s="167">
        <f t="shared" si="37"/>
        <v>77.116410000000002</v>
      </c>
      <c r="Y96" s="167">
        <f t="shared" si="38"/>
        <v>26.183</v>
      </c>
      <c r="Z96" s="167">
        <f t="shared" si="39"/>
        <v>25.414999999999999</v>
      </c>
      <c r="AA96" s="117">
        <f t="shared" si="40"/>
        <v>35.020999999999994</v>
      </c>
      <c r="AB96" s="117">
        <f t="shared" si="41"/>
        <v>35.086999999999996</v>
      </c>
      <c r="AC96" s="167">
        <f t="shared" si="42"/>
        <v>28.670999999999996</v>
      </c>
      <c r="AD96" s="167">
        <f t="shared" si="43"/>
        <v>27.828999999999997</v>
      </c>
      <c r="AE96" s="117">
        <f t="shared" si="44"/>
        <v>35.080000000000005</v>
      </c>
      <c r="AF96" s="117">
        <f t="shared" si="45"/>
        <v>35.146000000000001</v>
      </c>
      <c r="CD96" s="233">
        <v>2068</v>
      </c>
      <c r="CE96" s="149">
        <f t="shared" si="46"/>
        <v>24.73</v>
      </c>
      <c r="CF96" s="149">
        <f t="shared" si="47"/>
        <v>77.337679999999992</v>
      </c>
      <c r="CG96" s="233">
        <f t="shared" si="48"/>
        <v>693.5</v>
      </c>
      <c r="CH96" s="149">
        <f t="shared" si="49"/>
        <v>24.06</v>
      </c>
      <c r="CI96" s="149">
        <f t="shared" si="51"/>
        <v>77.116410000000002</v>
      </c>
      <c r="CJ96" s="233">
        <f t="shared" si="50"/>
        <v>598.30000000000018</v>
      </c>
    </row>
    <row r="97" spans="1:100" x14ac:dyDescent="0.25">
      <c r="A97" s="207">
        <v>2069</v>
      </c>
      <c r="B97" s="125">
        <f t="shared" si="52"/>
        <v>2.5650000000000022</v>
      </c>
      <c r="C97" s="125">
        <f t="shared" si="52"/>
        <v>1.8800000000000003</v>
      </c>
      <c r="D97" s="125">
        <f t="shared" si="52"/>
        <v>7.0999999999999934</v>
      </c>
      <c r="E97" s="125">
        <f t="shared" si="52"/>
        <v>5.2449999999999948</v>
      </c>
      <c r="F97" s="125">
        <f t="shared" si="52"/>
        <v>1.3800000000000003</v>
      </c>
      <c r="G97" s="125">
        <f t="shared" si="52"/>
        <v>1.0849999999999997</v>
      </c>
      <c r="H97" s="125">
        <f t="shared" si="52"/>
        <v>3.0415000000000001</v>
      </c>
      <c r="I97" s="125">
        <f t="shared" si="52"/>
        <v>2.2475000000000009</v>
      </c>
      <c r="J97" s="125">
        <f t="shared" si="52"/>
        <v>-0.28450000000000009</v>
      </c>
      <c r="K97" s="125">
        <f t="shared" si="52"/>
        <v>-0.21650000000000005</v>
      </c>
      <c r="L97" s="125">
        <f t="shared" si="52"/>
        <v>3.3354999999999961</v>
      </c>
      <c r="M97" s="125">
        <f t="shared" si="52"/>
        <v>2.4644999999999988</v>
      </c>
      <c r="N97" s="125">
        <f t="shared" si="52"/>
        <v>-0.26500000000000007</v>
      </c>
      <c r="O97" s="125">
        <f t="shared" si="52"/>
        <v>-0.19700000000000006</v>
      </c>
      <c r="Q97" s="167">
        <v>701.25</v>
      </c>
      <c r="R97" s="167">
        <v>602.1500000000002</v>
      </c>
      <c r="S97" s="167">
        <f t="shared" si="32"/>
        <v>24.765000000000001</v>
      </c>
      <c r="T97" s="167">
        <f t="shared" si="33"/>
        <v>24.08</v>
      </c>
      <c r="U97" s="167">
        <f t="shared" si="34"/>
        <v>910.34999999999991</v>
      </c>
      <c r="V97" s="167">
        <f t="shared" si="35"/>
        <v>894.58249999999998</v>
      </c>
      <c r="W97" s="167">
        <f t="shared" si="36"/>
        <v>77.352940000000004</v>
      </c>
      <c r="X97" s="167">
        <f t="shared" si="37"/>
        <v>77.127854999999997</v>
      </c>
      <c r="Y97" s="167">
        <f t="shared" si="38"/>
        <v>26.241499999999998</v>
      </c>
      <c r="Z97" s="167">
        <f t="shared" si="39"/>
        <v>25.447500000000002</v>
      </c>
      <c r="AA97" s="117">
        <f t="shared" si="40"/>
        <v>35.015499999999996</v>
      </c>
      <c r="AB97" s="117">
        <f t="shared" si="41"/>
        <v>35.083499999999994</v>
      </c>
      <c r="AC97" s="167">
        <f t="shared" si="42"/>
        <v>28.735499999999995</v>
      </c>
      <c r="AD97" s="167">
        <f t="shared" si="43"/>
        <v>27.864499999999996</v>
      </c>
      <c r="AE97" s="117">
        <f t="shared" si="44"/>
        <v>35.075000000000003</v>
      </c>
      <c r="AF97" s="117">
        <f t="shared" si="45"/>
        <v>35.143000000000001</v>
      </c>
      <c r="CD97" s="233">
        <v>2069</v>
      </c>
      <c r="CE97" s="149">
        <f t="shared" si="46"/>
        <v>24.765000000000001</v>
      </c>
      <c r="CF97" s="149">
        <f t="shared" si="47"/>
        <v>77.352940000000004</v>
      </c>
      <c r="CG97" s="233">
        <f t="shared" si="48"/>
        <v>701.25</v>
      </c>
      <c r="CH97" s="149">
        <f t="shared" si="49"/>
        <v>24.08</v>
      </c>
      <c r="CI97" s="149">
        <f t="shared" si="51"/>
        <v>77.127854999999997</v>
      </c>
      <c r="CJ97" s="233">
        <f t="shared" si="50"/>
        <v>602.1500000000002</v>
      </c>
    </row>
    <row r="98" spans="1:100" x14ac:dyDescent="0.25">
      <c r="A98" s="207">
        <v>2070</v>
      </c>
      <c r="B98" s="125">
        <f t="shared" ref="B98:O98" si="53">B$9</f>
        <v>2.6</v>
      </c>
      <c r="C98" s="125">
        <f t="shared" si="53"/>
        <v>1.9</v>
      </c>
      <c r="D98" s="125">
        <f t="shared" si="53"/>
        <v>7.2</v>
      </c>
      <c r="E98" s="125">
        <f t="shared" si="53"/>
        <v>5.3</v>
      </c>
      <c r="F98" s="125">
        <f t="shared" si="53"/>
        <v>1.4</v>
      </c>
      <c r="G98" s="125">
        <f t="shared" si="53"/>
        <v>1.1000000000000001</v>
      </c>
      <c r="H98" s="125">
        <f t="shared" si="53"/>
        <v>3.1</v>
      </c>
      <c r="I98" s="125">
        <f t="shared" si="53"/>
        <v>2.2799999999999998</v>
      </c>
      <c r="J98" s="125">
        <f t="shared" si="53"/>
        <v>-0.28999999999999998</v>
      </c>
      <c r="K98" s="125">
        <f t="shared" si="53"/>
        <v>-0.22</v>
      </c>
      <c r="L98" s="125">
        <f t="shared" si="53"/>
        <v>3.4</v>
      </c>
      <c r="M98" s="125">
        <f t="shared" si="53"/>
        <v>2.5</v>
      </c>
      <c r="N98" s="125">
        <f t="shared" si="53"/>
        <v>-0.27</v>
      </c>
      <c r="O98" s="125">
        <f t="shared" si="53"/>
        <v>-0.2</v>
      </c>
      <c r="Q98" s="167">
        <v>709</v>
      </c>
      <c r="R98" s="167">
        <v>606</v>
      </c>
      <c r="S98" s="167">
        <f t="shared" si="32"/>
        <v>24.8</v>
      </c>
      <c r="T98" s="167">
        <f t="shared" si="33"/>
        <v>24.099999999999998</v>
      </c>
      <c r="U98" s="167">
        <f t="shared" si="34"/>
        <v>911.2</v>
      </c>
      <c r="V98" s="167">
        <f t="shared" si="35"/>
        <v>895.05</v>
      </c>
      <c r="W98" s="167">
        <f t="shared" si="36"/>
        <v>77.368200000000002</v>
      </c>
      <c r="X98" s="167">
        <f t="shared" si="37"/>
        <v>77.139299999999992</v>
      </c>
      <c r="Y98" s="167">
        <f t="shared" si="38"/>
        <v>26.3</v>
      </c>
      <c r="Z98" s="167">
        <f t="shared" si="39"/>
        <v>25.48</v>
      </c>
      <c r="AA98" s="117">
        <f t="shared" si="40"/>
        <v>35.01</v>
      </c>
      <c r="AB98" s="117">
        <f t="shared" si="41"/>
        <v>35.08</v>
      </c>
      <c r="AC98" s="167">
        <f t="shared" si="42"/>
        <v>28.799999999999997</v>
      </c>
      <c r="AD98" s="167">
        <f t="shared" si="43"/>
        <v>27.9</v>
      </c>
      <c r="AE98" s="117">
        <f t="shared" si="44"/>
        <v>35.07</v>
      </c>
      <c r="AF98" s="117">
        <f t="shared" si="45"/>
        <v>35.14</v>
      </c>
      <c r="CD98" s="233">
        <v>2070</v>
      </c>
      <c r="CE98" s="149">
        <f t="shared" si="46"/>
        <v>24.8</v>
      </c>
      <c r="CF98" s="149">
        <f t="shared" si="47"/>
        <v>77.368200000000002</v>
      </c>
      <c r="CG98" s="233">
        <f t="shared" si="48"/>
        <v>709</v>
      </c>
      <c r="CH98" s="149">
        <f t="shared" si="49"/>
        <v>24.099999999999998</v>
      </c>
      <c r="CI98" s="149">
        <f t="shared" si="51"/>
        <v>77.139299999999992</v>
      </c>
      <c r="CJ98" s="233">
        <f t="shared" si="50"/>
        <v>606</v>
      </c>
    </row>
    <row r="99" spans="1:100" s="112" customFormat="1" x14ac:dyDescent="0.25">
      <c r="A99" s="123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233"/>
      <c r="O99" s="233"/>
      <c r="P99" s="233"/>
      <c r="Q99" s="207"/>
      <c r="R99" s="207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H99" s="233"/>
      <c r="AI99" s="233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Q99" s="233"/>
      <c r="CR99" s="233"/>
      <c r="CS99" s="233"/>
      <c r="CT99" s="233"/>
      <c r="CU99" s="233"/>
      <c r="CV99" s="233"/>
    </row>
    <row r="100" spans="1:100" s="112" customFormat="1" x14ac:dyDescent="0.25">
      <c r="A100" s="123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233"/>
      <c r="O100" s="233"/>
      <c r="P100" s="233"/>
      <c r="Q100" s="207"/>
      <c r="R100" s="207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Q100" s="233"/>
      <c r="CR100" s="233"/>
      <c r="CS100" s="233"/>
      <c r="CT100" s="233"/>
      <c r="CU100" s="233"/>
      <c r="CV100" s="233"/>
    </row>
    <row r="101" spans="1:100" s="112" customFormat="1" x14ac:dyDescent="0.25">
      <c r="A101" s="123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233"/>
      <c r="O101" s="233"/>
      <c r="P101" s="233"/>
      <c r="Q101" s="207"/>
      <c r="R101" s="207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Q101" s="233"/>
      <c r="CR101" s="233"/>
      <c r="CS101" s="233"/>
      <c r="CT101" s="233"/>
      <c r="CU101" s="233"/>
      <c r="CV101" s="233"/>
    </row>
    <row r="102" spans="1:100" s="112" customFormat="1" x14ac:dyDescent="0.25">
      <c r="A102" s="123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233"/>
      <c r="O102" s="233"/>
      <c r="P102" s="233"/>
      <c r="Q102" s="207"/>
      <c r="R102" s="207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Q102" s="233"/>
      <c r="CR102" s="233"/>
      <c r="CS102" s="233"/>
      <c r="CT102" s="233"/>
      <c r="CU102" s="233"/>
      <c r="CV102" s="233"/>
    </row>
    <row r="103" spans="1:100" s="112" customFormat="1" x14ac:dyDescent="0.25">
      <c r="A103" s="123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233"/>
      <c r="O103" s="233"/>
      <c r="P103" s="233"/>
      <c r="Q103" s="207"/>
      <c r="R103" s="207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H103" s="233"/>
      <c r="AI103" s="233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Q103" s="233"/>
      <c r="CR103" s="233"/>
      <c r="CS103" s="233"/>
      <c r="CT103" s="233"/>
      <c r="CU103" s="233"/>
      <c r="CV103" s="233"/>
    </row>
    <row r="104" spans="1:100" s="112" customFormat="1" x14ac:dyDescent="0.25">
      <c r="A104" s="123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233"/>
      <c r="O104" s="233"/>
      <c r="P104" s="233"/>
      <c r="Q104" s="207"/>
      <c r="R104" s="207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Q104" s="233"/>
      <c r="CR104" s="233"/>
      <c r="CS104" s="233"/>
      <c r="CT104" s="233"/>
      <c r="CU104" s="233"/>
      <c r="CV104" s="233"/>
    </row>
    <row r="105" spans="1:100" s="112" customFormat="1" x14ac:dyDescent="0.25">
      <c r="A105" s="123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233"/>
      <c r="O105" s="233"/>
      <c r="P105" s="233"/>
      <c r="Q105" s="207"/>
      <c r="R105" s="207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H105" s="233"/>
      <c r="AI105" s="233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Q105" s="233"/>
      <c r="CR105" s="233"/>
      <c r="CS105" s="233"/>
      <c r="CT105" s="233"/>
      <c r="CU105" s="233"/>
      <c r="CV105" s="233"/>
    </row>
    <row r="106" spans="1:100" s="112" customFormat="1" x14ac:dyDescent="0.25">
      <c r="A106" s="123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233"/>
      <c r="O106" s="233"/>
      <c r="P106" s="233"/>
      <c r="Q106" s="207"/>
      <c r="R106" s="207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Q106" s="233"/>
      <c r="CR106" s="233"/>
      <c r="CS106" s="233"/>
      <c r="CT106" s="233"/>
      <c r="CU106" s="233"/>
      <c r="CV106" s="233"/>
    </row>
    <row r="107" spans="1:100" s="112" customFormat="1" x14ac:dyDescent="0.25">
      <c r="A107" s="123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233"/>
      <c r="O107" s="233"/>
      <c r="P107" s="233"/>
      <c r="Q107" s="207"/>
      <c r="R107" s="207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H107" s="233"/>
      <c r="AI107" s="233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Q107" s="233"/>
      <c r="CR107" s="233"/>
      <c r="CS107" s="233"/>
      <c r="CT107" s="233"/>
      <c r="CU107" s="233"/>
      <c r="CV107" s="233"/>
    </row>
    <row r="108" spans="1:100" s="112" customFormat="1" x14ac:dyDescent="0.25">
      <c r="A108" s="123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233"/>
      <c r="O108" s="233"/>
      <c r="P108" s="233"/>
      <c r="Q108" s="207"/>
      <c r="R108" s="207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Q108" s="233"/>
      <c r="CR108" s="233"/>
      <c r="CS108" s="233"/>
      <c r="CT108" s="233"/>
      <c r="CU108" s="233"/>
      <c r="CV108" s="233"/>
    </row>
    <row r="109" spans="1:100" s="112" customFormat="1" x14ac:dyDescent="0.25">
      <c r="A109" s="123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233"/>
      <c r="O109" s="233"/>
      <c r="P109" s="233"/>
      <c r="Q109" s="207"/>
      <c r="R109" s="207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CS109" s="233"/>
      <c r="CT109" s="233"/>
      <c r="CU109" s="233"/>
      <c r="CV109" s="233"/>
    </row>
    <row r="110" spans="1:100" s="112" customFormat="1" x14ac:dyDescent="0.25">
      <c r="A110" s="123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233"/>
      <c r="O110" s="233"/>
      <c r="P110" s="233"/>
      <c r="Q110" s="207"/>
      <c r="R110" s="207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CS110" s="233"/>
      <c r="CT110" s="233"/>
      <c r="CU110" s="233"/>
      <c r="CV110" s="233"/>
    </row>
    <row r="111" spans="1:100" s="112" customFormat="1" x14ac:dyDescent="0.25">
      <c r="A111" s="123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233"/>
      <c r="O111" s="233"/>
      <c r="P111" s="233"/>
      <c r="Q111" s="207"/>
      <c r="R111" s="207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CS111" s="233"/>
      <c r="CT111" s="233"/>
      <c r="CU111" s="233"/>
      <c r="CV111" s="233"/>
    </row>
    <row r="112" spans="1:100" s="112" customFormat="1" x14ac:dyDescent="0.25">
      <c r="A112" s="123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233"/>
      <c r="O112" s="233"/>
      <c r="P112" s="233"/>
      <c r="Q112" s="207"/>
      <c r="R112" s="207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CS112" s="233"/>
      <c r="CT112" s="233"/>
      <c r="CU112" s="233"/>
      <c r="CV112" s="233"/>
    </row>
    <row r="113" spans="1:100" s="112" customFormat="1" x14ac:dyDescent="0.25">
      <c r="A113" s="123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233"/>
      <c r="O113" s="233"/>
      <c r="P113" s="233"/>
      <c r="Q113" s="207"/>
      <c r="R113" s="207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CS113" s="233"/>
      <c r="CT113" s="233"/>
      <c r="CU113" s="233"/>
      <c r="CV113" s="233"/>
    </row>
    <row r="114" spans="1:100" s="112" customFormat="1" x14ac:dyDescent="0.25">
      <c r="A114" s="123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233"/>
      <c r="O114" s="233"/>
      <c r="P114" s="233"/>
      <c r="Q114" s="207"/>
      <c r="R114" s="207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CS114" s="233"/>
      <c r="CT114" s="233"/>
      <c r="CU114" s="233"/>
      <c r="CV114" s="233"/>
    </row>
    <row r="115" spans="1:100" s="112" customFormat="1" x14ac:dyDescent="0.25">
      <c r="A115" s="123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233"/>
      <c r="O115" s="233"/>
      <c r="P115" s="233"/>
      <c r="Q115" s="207"/>
      <c r="R115" s="207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CS115" s="233"/>
      <c r="CT115" s="233"/>
      <c r="CU115" s="233"/>
      <c r="CV115" s="233"/>
    </row>
    <row r="116" spans="1:100" s="112" customFormat="1" x14ac:dyDescent="0.25">
      <c r="A116" s="123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233"/>
      <c r="O116" s="233"/>
      <c r="P116" s="233"/>
      <c r="Q116" s="207"/>
      <c r="R116" s="207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CS116" s="233"/>
      <c r="CT116" s="233"/>
      <c r="CU116" s="233"/>
      <c r="CV116" s="233"/>
    </row>
    <row r="117" spans="1:100" s="112" customFormat="1" x14ac:dyDescent="0.25">
      <c r="A117" s="123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233"/>
      <c r="O117" s="233"/>
      <c r="P117" s="233"/>
      <c r="Q117" s="207"/>
      <c r="R117" s="207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CS117" s="233"/>
      <c r="CT117" s="233"/>
      <c r="CU117" s="233"/>
      <c r="CV117" s="233"/>
    </row>
    <row r="118" spans="1:100" s="112" customFormat="1" x14ac:dyDescent="0.25">
      <c r="A118" s="123"/>
      <c r="B118" s="123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233"/>
      <c r="O118" s="233"/>
      <c r="P118" s="233"/>
      <c r="Q118" s="207"/>
      <c r="R118" s="207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CS118" s="233"/>
      <c r="CT118" s="233"/>
      <c r="CU118" s="233"/>
      <c r="CV118" s="233"/>
    </row>
    <row r="119" spans="1:100" s="112" customFormat="1" x14ac:dyDescent="0.25">
      <c r="A119" s="123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233"/>
      <c r="O119" s="233"/>
      <c r="P119" s="233"/>
      <c r="Q119" s="207"/>
      <c r="R119" s="207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CS119" s="233"/>
      <c r="CT119" s="233"/>
      <c r="CU119" s="233"/>
      <c r="CV119" s="233"/>
    </row>
    <row r="120" spans="1:100" s="112" customFormat="1" x14ac:dyDescent="0.25">
      <c r="A120" s="123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233"/>
      <c r="O120" s="233"/>
      <c r="P120" s="233"/>
      <c r="Q120" s="207"/>
      <c r="R120" s="207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CS120" s="233"/>
      <c r="CT120" s="233"/>
      <c r="CU120" s="233"/>
      <c r="CV120" s="233"/>
    </row>
    <row r="121" spans="1:100" s="112" customFormat="1" x14ac:dyDescent="0.25">
      <c r="A121" s="123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233"/>
      <c r="O121" s="233"/>
      <c r="P121" s="233"/>
      <c r="Q121" s="207"/>
      <c r="R121" s="207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CS121" s="233"/>
      <c r="CT121" s="233"/>
      <c r="CU121" s="233"/>
      <c r="CV121" s="233"/>
    </row>
    <row r="122" spans="1:100" s="112" customFormat="1" x14ac:dyDescent="0.25">
      <c r="A122" s="123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233"/>
      <c r="O122" s="233"/>
      <c r="P122" s="233"/>
      <c r="Q122" s="207"/>
      <c r="R122" s="207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CS122" s="233"/>
      <c r="CT122" s="233"/>
      <c r="CU122" s="233"/>
      <c r="CV122" s="233"/>
    </row>
    <row r="123" spans="1:100" s="112" customFormat="1" x14ac:dyDescent="0.25">
      <c r="A123" s="123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233"/>
      <c r="O123" s="233"/>
      <c r="P123" s="233"/>
      <c r="Q123" s="207"/>
      <c r="R123" s="207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CS123" s="233"/>
      <c r="CT123" s="233"/>
      <c r="CU123" s="233"/>
      <c r="CV123" s="233"/>
    </row>
    <row r="124" spans="1:100" s="112" customFormat="1" x14ac:dyDescent="0.25">
      <c r="A124" s="123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233"/>
      <c r="O124" s="233"/>
      <c r="P124" s="233"/>
      <c r="Q124" s="207"/>
      <c r="R124" s="207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CS124" s="233"/>
      <c r="CT124" s="233"/>
      <c r="CU124" s="233"/>
      <c r="CV124" s="233"/>
    </row>
    <row r="125" spans="1:100" s="112" customFormat="1" x14ac:dyDescent="0.25">
      <c r="A125" s="123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233"/>
      <c r="O125" s="233"/>
      <c r="P125" s="233"/>
      <c r="Q125" s="207"/>
      <c r="R125" s="207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CS125" s="233"/>
      <c r="CT125" s="233"/>
      <c r="CU125" s="233"/>
      <c r="CV125" s="233"/>
    </row>
    <row r="126" spans="1:100" s="112" customFormat="1" x14ac:dyDescent="0.25">
      <c r="A126" s="123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233"/>
      <c r="O126" s="233"/>
      <c r="P126" s="233"/>
      <c r="Q126" s="207"/>
      <c r="R126" s="207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CS126" s="233"/>
      <c r="CT126" s="233"/>
      <c r="CU126" s="233"/>
      <c r="CV126" s="233"/>
    </row>
    <row r="127" spans="1:100" s="112" customFormat="1" x14ac:dyDescent="0.25">
      <c r="A127" s="123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233"/>
      <c r="O127" s="233"/>
      <c r="P127" s="233"/>
      <c r="Q127" s="207"/>
      <c r="R127" s="207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CS127" s="233"/>
      <c r="CT127" s="233"/>
      <c r="CU127" s="233"/>
      <c r="CV127" s="233"/>
    </row>
    <row r="128" spans="1:100" s="112" customFormat="1" x14ac:dyDescent="0.25">
      <c r="A128" s="123"/>
      <c r="B128" s="123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233"/>
      <c r="O128" s="233"/>
      <c r="P128" s="233"/>
      <c r="Q128" s="207"/>
      <c r="R128" s="207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CS128" s="233"/>
      <c r="CT128" s="233"/>
      <c r="CU128" s="233"/>
      <c r="CV128" s="233"/>
    </row>
  </sheetData>
  <mergeCells count="39">
    <mergeCell ref="N3:O3"/>
    <mergeCell ref="B3:C3"/>
    <mergeCell ref="D3:E3"/>
    <mergeCell ref="F3:G3"/>
    <mergeCell ref="H3:I3"/>
    <mergeCell ref="J3:K3"/>
    <mergeCell ref="L3:M3"/>
    <mergeCell ref="AC16:AD16"/>
    <mergeCell ref="AE16:AF16"/>
    <mergeCell ref="Q16:R16"/>
    <mergeCell ref="S16:T16"/>
    <mergeCell ref="U16:V16"/>
    <mergeCell ref="W16:X16"/>
    <mergeCell ref="Y16:Z16"/>
    <mergeCell ref="AA16:AB16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14:A17"/>
    <mergeCell ref="B14:C14"/>
    <mergeCell ref="D14:E14"/>
    <mergeCell ref="F14:G14"/>
    <mergeCell ref="H14:I14"/>
    <mergeCell ref="J14:K14"/>
    <mergeCell ref="L14:M14"/>
    <mergeCell ref="N14:O14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19"/>
  <sheetViews>
    <sheetView workbookViewId="0"/>
  </sheetViews>
  <sheetFormatPr defaultRowHeight="15" x14ac:dyDescent="0.25"/>
  <cols>
    <col min="1" max="1" width="5" bestFit="1" customWidth="1"/>
    <col min="2" max="2" width="8.28515625" bestFit="1" customWidth="1"/>
    <col min="3" max="3" width="49" bestFit="1" customWidth="1"/>
    <col min="4" max="4" width="11.85546875" bestFit="1" customWidth="1"/>
    <col min="5" max="5" width="7.140625" customWidth="1"/>
    <col min="6" max="6" width="29.140625" bestFit="1" customWidth="1"/>
    <col min="7" max="8" width="9" bestFit="1" customWidth="1"/>
    <col min="9" max="9" width="11.5703125" bestFit="1" customWidth="1"/>
    <col min="11" max="11" width="13.42578125" customWidth="1"/>
    <col min="12" max="12" width="14.140625" bestFit="1" customWidth="1"/>
    <col min="13" max="13" width="9.140625" style="111"/>
    <col min="15" max="15" width="10.5703125" customWidth="1"/>
    <col min="16" max="16" width="9.140625" style="111"/>
    <col min="18" max="18" width="26" bestFit="1" customWidth="1"/>
    <col min="19" max="19" width="5.28515625" bestFit="1" customWidth="1"/>
    <col min="20" max="20" width="13.285156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30" ht="18" x14ac:dyDescent="0.35">
      <c r="A1" s="111" t="s">
        <v>3</v>
      </c>
      <c r="B1" s="5">
        <v>8.3140000000000002E-3</v>
      </c>
      <c r="C1" s="111" t="s">
        <v>218</v>
      </c>
      <c r="D1" s="5"/>
      <c r="E1" s="224" t="s">
        <v>127</v>
      </c>
      <c r="F1" s="136"/>
      <c r="G1" s="136"/>
      <c r="H1" s="136"/>
      <c r="I1" s="136"/>
      <c r="K1" s="137" t="s">
        <v>325</v>
      </c>
      <c r="M1"/>
      <c r="N1" s="111"/>
      <c r="O1" s="137" t="s">
        <v>71</v>
      </c>
      <c r="P1"/>
      <c r="R1" s="137" t="s">
        <v>269</v>
      </c>
      <c r="V1" s="137" t="s">
        <v>177</v>
      </c>
      <c r="W1" s="103"/>
      <c r="X1" s="103"/>
      <c r="Z1" t="s">
        <v>270</v>
      </c>
    </row>
    <row r="2" spans="1:30" ht="18.75" x14ac:dyDescent="0.35">
      <c r="A2" s="111" t="s">
        <v>58</v>
      </c>
      <c r="B2" s="111">
        <v>0.65</v>
      </c>
      <c r="C2" s="111" t="s">
        <v>10</v>
      </c>
      <c r="D2" s="115"/>
      <c r="E2" s="177"/>
      <c r="F2" s="178"/>
      <c r="G2" s="179" t="s">
        <v>92</v>
      </c>
      <c r="H2" s="179" t="s">
        <v>38</v>
      </c>
      <c r="I2" s="180" t="s">
        <v>93</v>
      </c>
      <c r="K2" s="126" t="s">
        <v>0</v>
      </c>
      <c r="L2" s="12" t="s">
        <v>56</v>
      </c>
      <c r="M2" s="14" t="s">
        <v>57</v>
      </c>
      <c r="N2" s="111"/>
      <c r="O2" s="100" t="s">
        <v>0</v>
      </c>
      <c r="P2" s="101" t="s">
        <v>4</v>
      </c>
      <c r="R2" s="228" t="s">
        <v>83</v>
      </c>
      <c r="S2" s="229" t="s">
        <v>84</v>
      </c>
      <c r="T2" s="230" t="s">
        <v>190</v>
      </c>
      <c r="V2" s="225" t="s">
        <v>0</v>
      </c>
      <c r="W2" s="226" t="s">
        <v>29</v>
      </c>
      <c r="X2" s="227" t="s">
        <v>174</v>
      </c>
      <c r="Z2" s="85"/>
      <c r="AA2" s="244" t="s">
        <v>39</v>
      </c>
      <c r="AB2" s="244"/>
      <c r="AC2" s="245" t="s">
        <v>40</v>
      </c>
      <c r="AD2" s="246"/>
    </row>
    <row r="3" spans="1:30" ht="18.75" x14ac:dyDescent="0.35">
      <c r="A3" s="111" t="s">
        <v>7</v>
      </c>
      <c r="B3" s="111">
        <v>56</v>
      </c>
      <c r="C3" s="111" t="s">
        <v>8</v>
      </c>
      <c r="D3" s="111"/>
      <c r="E3" s="181" t="s">
        <v>95</v>
      </c>
      <c r="F3" s="183" t="s">
        <v>163</v>
      </c>
      <c r="G3" s="184" t="s">
        <v>176</v>
      </c>
      <c r="H3" s="184" t="s">
        <v>176</v>
      </c>
      <c r="I3" s="182"/>
      <c r="K3" s="131">
        <v>0.3</v>
      </c>
      <c r="L3" s="132">
        <f>GROWTH($L$6:$L$8,$K$6:$K$8,K3)</f>
        <v>0.10343602165582527</v>
      </c>
      <c r="M3" s="133">
        <f>GROWTH($M$6:$M$8,$K$6:$K$8,K3)</f>
        <v>0.19103897810493817</v>
      </c>
      <c r="N3" s="111"/>
      <c r="O3" s="134">
        <v>0.3</v>
      </c>
      <c r="P3" s="135">
        <v>50</v>
      </c>
      <c r="R3" s="140" t="s">
        <v>45</v>
      </c>
      <c r="S3" s="142">
        <v>1</v>
      </c>
      <c r="T3" s="143">
        <v>7.35</v>
      </c>
      <c r="V3" s="11">
        <v>0.4</v>
      </c>
      <c r="W3" s="13">
        <v>55</v>
      </c>
      <c r="X3" s="8">
        <v>7</v>
      </c>
      <c r="Z3" s="86"/>
      <c r="AA3" s="87" t="s">
        <v>37</v>
      </c>
      <c r="AB3" s="87" t="s">
        <v>38</v>
      </c>
      <c r="AC3" s="87" t="s">
        <v>37</v>
      </c>
      <c r="AD3" s="88" t="s">
        <v>38</v>
      </c>
    </row>
    <row r="4" spans="1:30" ht="18" x14ac:dyDescent="0.35">
      <c r="A4" s="111" t="s">
        <v>9</v>
      </c>
      <c r="B4" s="111">
        <v>44</v>
      </c>
      <c r="C4" s="111" t="s">
        <v>8</v>
      </c>
      <c r="D4" s="111"/>
      <c r="E4" s="140" t="s">
        <v>96</v>
      </c>
      <c r="F4" s="139" t="s">
        <v>123</v>
      </c>
      <c r="G4" s="142">
        <v>0</v>
      </c>
      <c r="H4" s="142">
        <v>0</v>
      </c>
      <c r="I4" s="143" t="s">
        <v>94</v>
      </c>
      <c r="K4" s="148">
        <v>0.35</v>
      </c>
      <c r="L4" s="155">
        <f>GROWTH($L$6:$L$8,$K$6:$K$8,K4)</f>
        <v>0.19142307491680963</v>
      </c>
      <c r="M4" s="156">
        <f>GROWTH($M$6:$M$8,$K$6:$K$8,K4)</f>
        <v>0.20023799980895765</v>
      </c>
      <c r="N4" s="111"/>
      <c r="O4" s="150">
        <v>0.4</v>
      </c>
      <c r="P4" s="152">
        <v>41.8</v>
      </c>
      <c r="R4" s="140" t="s">
        <v>41</v>
      </c>
      <c r="S4" s="142">
        <v>2</v>
      </c>
      <c r="T4" s="143">
        <v>2.95</v>
      </c>
      <c r="V4" s="11">
        <v>0.45</v>
      </c>
      <c r="W4" s="13">
        <v>35</v>
      </c>
      <c r="X4" s="8">
        <v>10</v>
      </c>
      <c r="Z4" s="3" t="s">
        <v>33</v>
      </c>
      <c r="AA4" s="108">
        <v>0.65</v>
      </c>
      <c r="AB4" s="108">
        <v>7.0000000000000007E-2</v>
      </c>
      <c r="AC4" s="108">
        <v>0.67600000000000005</v>
      </c>
      <c r="AD4" s="8">
        <v>0.114</v>
      </c>
    </row>
    <row r="5" spans="1:30" ht="18" x14ac:dyDescent="0.35">
      <c r="A5" s="111" t="s">
        <v>18</v>
      </c>
      <c r="B5" s="111">
        <v>1</v>
      </c>
      <c r="C5" s="111" t="s">
        <v>22</v>
      </c>
      <c r="D5" s="111"/>
      <c r="E5" s="140" t="s">
        <v>97</v>
      </c>
      <c r="F5" s="139" t="s">
        <v>124</v>
      </c>
      <c r="G5" s="142">
        <v>0.34499999999999997</v>
      </c>
      <c r="H5" s="142">
        <v>0.25900000000000001</v>
      </c>
      <c r="I5" s="143" t="s">
        <v>94</v>
      </c>
      <c r="K5" s="148">
        <v>0.4</v>
      </c>
      <c r="L5" s="155">
        <f>GROWTH($L$6:$L$8,$K$6:$K$8,K5)</f>
        <v>0.35425563574488944</v>
      </c>
      <c r="M5" s="156">
        <f>GROWTH($M$6:$M$8,$K$6:$K$8,K5)</f>
        <v>0.20987997823914079</v>
      </c>
      <c r="N5" s="111"/>
      <c r="O5" s="150">
        <v>0.5</v>
      </c>
      <c r="P5" s="152">
        <v>44.6</v>
      </c>
      <c r="R5" s="141" t="s">
        <v>42</v>
      </c>
      <c r="S5" s="145">
        <v>3</v>
      </c>
      <c r="T5" s="146">
        <v>1.1499999999999999</v>
      </c>
      <c r="V5" s="11">
        <v>0.5</v>
      </c>
      <c r="W5" s="13">
        <v>35</v>
      </c>
      <c r="X5" s="8">
        <v>15</v>
      </c>
      <c r="Z5" s="3" t="s">
        <v>34</v>
      </c>
      <c r="AA5" s="108">
        <v>0.37</v>
      </c>
      <c r="AB5" s="108">
        <v>7.0000000000000007E-2</v>
      </c>
      <c r="AC5" s="108">
        <v>0.92400000000000004</v>
      </c>
      <c r="AD5" s="8">
        <v>0.155</v>
      </c>
    </row>
    <row r="6" spans="1:30" ht="18" x14ac:dyDescent="0.35">
      <c r="A6" s="111" t="s">
        <v>23</v>
      </c>
      <c r="B6" s="111">
        <v>0.12</v>
      </c>
      <c r="C6" s="111" t="s">
        <v>180</v>
      </c>
      <c r="D6" s="111"/>
      <c r="E6" s="140" t="s">
        <v>98</v>
      </c>
      <c r="F6" s="139" t="s">
        <v>125</v>
      </c>
      <c r="G6" s="142">
        <v>0.17199999999999999</v>
      </c>
      <c r="H6" s="142">
        <v>8.5999999999999993E-2</v>
      </c>
      <c r="I6" s="143" t="s">
        <v>94</v>
      </c>
      <c r="K6" s="150">
        <v>0.45</v>
      </c>
      <c r="L6" s="151">
        <v>0.64959999999999996</v>
      </c>
      <c r="M6" s="154">
        <v>0.218</v>
      </c>
      <c r="N6" s="111"/>
      <c r="O6" s="150">
        <v>0.6</v>
      </c>
      <c r="P6" s="153">
        <v>32</v>
      </c>
      <c r="R6" s="138" t="s">
        <v>66</v>
      </c>
      <c r="S6" s="136"/>
      <c r="T6" s="136"/>
      <c r="V6" s="80">
        <v>0.55000000000000004</v>
      </c>
      <c r="W6" s="81">
        <v>25</v>
      </c>
      <c r="X6" s="82">
        <v>25</v>
      </c>
      <c r="Z6" s="3" t="s">
        <v>35</v>
      </c>
      <c r="AA6" s="108">
        <v>0.37</v>
      </c>
      <c r="AB6" s="108">
        <v>7.0000000000000007E-2</v>
      </c>
      <c r="AC6" s="108">
        <v>0.26500000000000001</v>
      </c>
      <c r="AD6" s="8">
        <v>4.4999999999999998E-2</v>
      </c>
    </row>
    <row r="7" spans="1:30" ht="18" x14ac:dyDescent="0.35">
      <c r="A7" t="s">
        <v>68</v>
      </c>
      <c r="B7" s="203">
        <v>3.35</v>
      </c>
      <c r="C7" s="223" t="s">
        <v>250</v>
      </c>
      <c r="E7" s="141" t="s">
        <v>99</v>
      </c>
      <c r="F7" s="176" t="s">
        <v>126</v>
      </c>
      <c r="G7" s="145">
        <v>0.43099999999999999</v>
      </c>
      <c r="H7" s="145">
        <v>0.25900000000000001</v>
      </c>
      <c r="I7" s="146" t="s">
        <v>94</v>
      </c>
      <c r="K7" s="130">
        <v>0.5</v>
      </c>
      <c r="L7" s="151">
        <v>1.2358</v>
      </c>
      <c r="M7" s="154">
        <v>0.23480000000000001</v>
      </c>
      <c r="N7" s="111"/>
      <c r="O7" s="144">
        <v>0.7</v>
      </c>
      <c r="P7" s="147">
        <v>32</v>
      </c>
      <c r="V7" s="103" t="s">
        <v>175</v>
      </c>
      <c r="W7" s="103"/>
      <c r="X7" s="103"/>
      <c r="Z7" s="16" t="s">
        <v>36</v>
      </c>
      <c r="AA7" s="109">
        <v>0.3</v>
      </c>
      <c r="AB7" s="109">
        <v>0.05</v>
      </c>
      <c r="AC7" s="109">
        <v>1.325</v>
      </c>
      <c r="AD7" s="9">
        <v>0.223</v>
      </c>
    </row>
    <row r="8" spans="1:30" x14ac:dyDescent="0.25">
      <c r="K8" s="150">
        <v>0.55000000000000004</v>
      </c>
      <c r="L8" s="151">
        <v>2.2248000000000001</v>
      </c>
      <c r="M8" s="154">
        <v>0.23949999999999999</v>
      </c>
      <c r="N8" s="111"/>
      <c r="O8" s="136" t="s">
        <v>55</v>
      </c>
    </row>
    <row r="9" spans="1:30" x14ac:dyDescent="0.25">
      <c r="E9" s="137" t="s">
        <v>128</v>
      </c>
      <c r="F9" s="103"/>
      <c r="G9" s="103"/>
      <c r="H9" s="103"/>
      <c r="I9" s="103"/>
      <c r="K9" s="148">
        <v>0.6</v>
      </c>
      <c r="L9" s="155">
        <f>GROWTH($L$6:$L$8,$K$6:$K$8,K9)</f>
        <v>4.1553411737745041</v>
      </c>
      <c r="M9" s="156">
        <f>GROWTH($M$6:$M$8,$K$6:$K$8,K9)</f>
        <v>0.2533197546879824</v>
      </c>
      <c r="N9" s="111"/>
      <c r="O9" t="s">
        <v>213</v>
      </c>
      <c r="P9"/>
    </row>
    <row r="10" spans="1:30" ht="18" x14ac:dyDescent="0.35">
      <c r="A10" s="103" t="s">
        <v>32</v>
      </c>
      <c r="B10" s="17">
        <v>1</v>
      </c>
      <c r="C10" s="103" t="s">
        <v>30</v>
      </c>
      <c r="E10" s="74"/>
      <c r="F10" s="75"/>
      <c r="G10" s="76" t="s">
        <v>92</v>
      </c>
      <c r="H10" s="76" t="s">
        <v>38</v>
      </c>
      <c r="I10" s="77" t="s">
        <v>93</v>
      </c>
      <c r="K10" s="144">
        <v>0.65</v>
      </c>
      <c r="L10" s="157">
        <f>GROWTH($L$6:$L$8,$K$6:$K$8,K10)</f>
        <v>7.6900500626277246</v>
      </c>
      <c r="M10" s="158">
        <f>GROWTH($M$6:$M$8,$K$6:$K$8,K10)</f>
        <v>0.2655177571299322</v>
      </c>
      <c r="N10" s="111"/>
      <c r="P10"/>
    </row>
    <row r="11" spans="1:30" ht="18.75" x14ac:dyDescent="0.35">
      <c r="A11" s="103" t="s">
        <v>31</v>
      </c>
      <c r="B11" s="17">
        <v>1</v>
      </c>
      <c r="C11" s="103"/>
      <c r="E11" s="78" t="s">
        <v>95</v>
      </c>
      <c r="F11" s="83" t="s">
        <v>163</v>
      </c>
      <c r="G11" s="84" t="s">
        <v>176</v>
      </c>
      <c r="H11" s="84" t="s">
        <v>176</v>
      </c>
      <c r="I11" s="79"/>
      <c r="K11" t="s">
        <v>210</v>
      </c>
      <c r="L11" s="111"/>
      <c r="N11" s="111"/>
      <c r="O11" t="s">
        <v>211</v>
      </c>
      <c r="P11" t="s">
        <v>212</v>
      </c>
    </row>
    <row r="12" spans="1:30" ht="18" x14ac:dyDescent="0.35">
      <c r="A12" s="103" t="s">
        <v>79</v>
      </c>
      <c r="B12" s="103">
        <v>1</v>
      </c>
      <c r="C12" s="103" t="s">
        <v>80</v>
      </c>
      <c r="E12" s="3" t="s">
        <v>118</v>
      </c>
      <c r="F12" s="2" t="s">
        <v>87</v>
      </c>
      <c r="G12" s="108">
        <v>0.34499999999999997</v>
      </c>
      <c r="H12" s="108">
        <v>0.25900000000000001</v>
      </c>
      <c r="I12" s="8" t="s">
        <v>94</v>
      </c>
    </row>
    <row r="13" spans="1:30" x14ac:dyDescent="0.25">
      <c r="E13" s="3" t="s">
        <v>119</v>
      </c>
      <c r="F13" s="2" t="s">
        <v>88</v>
      </c>
      <c r="G13" s="108">
        <v>2.5859999999999999</v>
      </c>
      <c r="H13" s="108">
        <v>1.724</v>
      </c>
      <c r="I13" s="8" t="s">
        <v>94</v>
      </c>
    </row>
    <row r="14" spans="1:30" x14ac:dyDescent="0.25">
      <c r="E14" s="3" t="s">
        <v>120</v>
      </c>
      <c r="F14" s="2" t="s">
        <v>89</v>
      </c>
      <c r="G14" s="108">
        <v>2.5859999999999999</v>
      </c>
      <c r="H14" s="108">
        <v>1.724</v>
      </c>
      <c r="I14" s="8" t="s">
        <v>94</v>
      </c>
    </row>
    <row r="15" spans="1:30" x14ac:dyDescent="0.25">
      <c r="E15" s="3" t="s">
        <v>121</v>
      </c>
      <c r="F15" s="2" t="s">
        <v>90</v>
      </c>
      <c r="G15" s="108">
        <v>0</v>
      </c>
      <c r="H15" s="108">
        <v>0</v>
      </c>
      <c r="I15" s="8" t="s">
        <v>94</v>
      </c>
    </row>
    <row r="16" spans="1:30" x14ac:dyDescent="0.25">
      <c r="E16" s="4" t="s">
        <v>122</v>
      </c>
      <c r="F16" s="73" t="s">
        <v>91</v>
      </c>
      <c r="G16" s="109">
        <v>6.0350000000000001</v>
      </c>
      <c r="H16" s="109">
        <v>3.448</v>
      </c>
      <c r="I16" s="9" t="s">
        <v>94</v>
      </c>
      <c r="O16" t="s">
        <v>237</v>
      </c>
    </row>
    <row r="17" spans="15:16" x14ac:dyDescent="0.25">
      <c r="O17" t="s">
        <v>238</v>
      </c>
      <c r="P17" s="111">
        <v>1.2</v>
      </c>
    </row>
    <row r="18" spans="15:16" x14ac:dyDescent="0.25">
      <c r="O18" t="s">
        <v>239</v>
      </c>
      <c r="P18" s="111">
        <v>0.95</v>
      </c>
    </row>
    <row r="19" spans="15:16" x14ac:dyDescent="0.25">
      <c r="O19" t="s">
        <v>240</v>
      </c>
      <c r="P19" s="111">
        <v>1</v>
      </c>
    </row>
  </sheetData>
  <mergeCells count="2">
    <mergeCell ref="AA2:AB2"/>
    <mergeCell ref="AC2:AD2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5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A4007"/>
  <sheetViews>
    <sheetView tabSelected="1" workbookViewId="0"/>
  </sheetViews>
  <sheetFormatPr defaultRowHeight="15" x14ac:dyDescent="0.25"/>
  <cols>
    <col min="1" max="1" width="10.85546875" bestFit="1" customWidth="1"/>
    <col min="2" max="2" width="9.42578125" bestFit="1" customWidth="1"/>
    <col min="3" max="3" width="24" customWidth="1"/>
    <col min="4" max="4" width="12.7109375" style="136" customWidth="1"/>
    <col min="5" max="5" width="14.28515625" style="136" bestFit="1" customWidth="1"/>
    <col min="7" max="7" width="11.85546875" bestFit="1" customWidth="1"/>
    <col min="8" max="8" width="8.5703125" bestFit="1" customWidth="1"/>
    <col min="9" max="9" width="10.28515625" bestFit="1" customWidth="1"/>
    <col min="16" max="16" width="8.42578125" customWidth="1"/>
    <col min="40" max="40" width="20.140625" bestFit="1" customWidth="1"/>
  </cols>
  <sheetData>
    <row r="1" spans="1:53" s="136" customFormat="1" x14ac:dyDescent="0.25">
      <c r="A1" s="1" t="s">
        <v>221</v>
      </c>
      <c r="B1" s="1">
        <v>2012</v>
      </c>
    </row>
    <row r="2" spans="1:53" s="136" customFormat="1" x14ac:dyDescent="0.25"/>
    <row r="3" spans="1:53" s="136" customFormat="1" x14ac:dyDescent="0.25"/>
    <row r="4" spans="1:53" ht="18" x14ac:dyDescent="0.35">
      <c r="A4" s="202" t="s">
        <v>208</v>
      </c>
      <c r="B4" s="59" t="s">
        <v>76</v>
      </c>
      <c r="C4" s="170" t="s">
        <v>163</v>
      </c>
      <c r="D4" s="170" t="s">
        <v>216</v>
      </c>
      <c r="E4" s="170" t="s">
        <v>217</v>
      </c>
      <c r="F4" s="59" t="s">
        <v>69</v>
      </c>
      <c r="G4" s="60" t="s">
        <v>161</v>
      </c>
      <c r="H4" s="60" t="s">
        <v>162</v>
      </c>
      <c r="I4" s="60" t="s">
        <v>295</v>
      </c>
      <c r="J4" s="196" t="s">
        <v>268</v>
      </c>
      <c r="K4" s="196" t="s">
        <v>288</v>
      </c>
      <c r="L4" s="196" t="s">
        <v>219</v>
      </c>
      <c r="M4" s="196" t="s">
        <v>0</v>
      </c>
      <c r="N4" s="196" t="s">
        <v>220</v>
      </c>
      <c r="O4" s="196" t="s">
        <v>224</v>
      </c>
      <c r="P4" s="196" t="s">
        <v>293</v>
      </c>
      <c r="V4" t="s">
        <v>358</v>
      </c>
    </row>
    <row r="5" spans="1:53" x14ac:dyDescent="0.25">
      <c r="A5" t="s">
        <v>296</v>
      </c>
      <c r="B5" s="165">
        <v>1997</v>
      </c>
      <c r="C5" s="136" t="s">
        <v>309</v>
      </c>
      <c r="D5" s="136" t="s">
        <v>35</v>
      </c>
      <c r="E5" s="172">
        <v>1</v>
      </c>
      <c r="F5" s="115" t="s">
        <v>207</v>
      </c>
      <c r="G5" s="115" t="s">
        <v>99</v>
      </c>
      <c r="H5" s="115" t="s">
        <v>122</v>
      </c>
      <c r="I5" s="115" t="s">
        <v>294</v>
      </c>
      <c r="J5" s="115">
        <v>50</v>
      </c>
      <c r="K5" s="115">
        <v>1200</v>
      </c>
      <c r="L5" s="115">
        <v>40</v>
      </c>
      <c r="M5" s="115">
        <v>0.41</v>
      </c>
      <c r="N5" s="115">
        <v>310</v>
      </c>
      <c r="O5" s="165">
        <v>12</v>
      </c>
      <c r="P5" s="207">
        <v>5</v>
      </c>
      <c r="V5" t="str">
        <f>IF(ISBLANK(A5),"",VLOOKUP(G5,Coefficients!$E$4:$I$7,2)&amp;" "&amp;" "&amp;VLOOKUP(H5,Coefficients!$E$12:$I$16,2))</f>
        <v>Cyclic wet-dry (unsheltered)  Tidal zone</v>
      </c>
      <c r="AL5" s="203" t="s">
        <v>296</v>
      </c>
      <c r="AM5" s="207">
        <v>1997</v>
      </c>
      <c r="AN5" s="203" t="s">
        <v>309</v>
      </c>
      <c r="AO5" s="203" t="s">
        <v>35</v>
      </c>
      <c r="AP5" s="172">
        <v>1</v>
      </c>
      <c r="AQ5" s="207" t="s">
        <v>207</v>
      </c>
      <c r="AR5" s="207" t="s">
        <v>99</v>
      </c>
      <c r="AS5" s="207" t="s">
        <v>122</v>
      </c>
      <c r="AT5" s="207" t="s">
        <v>294</v>
      </c>
      <c r="AU5" s="207">
        <v>50</v>
      </c>
      <c r="AV5" s="207">
        <v>1200</v>
      </c>
      <c r="AW5" s="207">
        <v>40</v>
      </c>
      <c r="AX5" s="207">
        <v>0.41</v>
      </c>
      <c r="AY5" s="207">
        <v>310</v>
      </c>
      <c r="AZ5" s="207">
        <v>12</v>
      </c>
      <c r="BA5" s="203">
        <v>5</v>
      </c>
    </row>
    <row r="6" spans="1:53" x14ac:dyDescent="0.25">
      <c r="A6" t="s">
        <v>297</v>
      </c>
      <c r="B6" s="165">
        <v>1991</v>
      </c>
      <c r="C6" s="136" t="s">
        <v>308</v>
      </c>
      <c r="D6" s="136" t="s">
        <v>33</v>
      </c>
      <c r="E6" s="172">
        <v>2</v>
      </c>
      <c r="F6" s="115" t="s">
        <v>207</v>
      </c>
      <c r="G6" s="115" t="s">
        <v>98</v>
      </c>
      <c r="H6" s="115" t="s">
        <v>118</v>
      </c>
      <c r="I6" s="207" t="s">
        <v>294</v>
      </c>
      <c r="J6" s="115">
        <v>60</v>
      </c>
      <c r="K6" s="115">
        <v>1300</v>
      </c>
      <c r="L6" s="115">
        <v>60</v>
      </c>
      <c r="M6" s="115">
        <v>0.37</v>
      </c>
      <c r="N6" s="115">
        <v>300</v>
      </c>
      <c r="O6" s="165">
        <v>13</v>
      </c>
      <c r="P6" s="207">
        <v>38</v>
      </c>
      <c r="V6" s="233" t="str">
        <f>IF(ISBLANK(A6),"",VLOOKUP(G6,Coefficients!$E$4:$I$7,2)&amp;" "&amp;" "&amp;VLOOKUP(H6,Coefficients!$E$12:$I$16,2))</f>
        <v>Moderate humidity (sheltered)  Wet-rarely dry</v>
      </c>
      <c r="AL6" s="203" t="s">
        <v>297</v>
      </c>
      <c r="AM6" s="207">
        <v>1991</v>
      </c>
      <c r="AN6" s="203" t="s">
        <v>308</v>
      </c>
      <c r="AO6" s="203" t="s">
        <v>33</v>
      </c>
      <c r="AP6" s="172">
        <v>2</v>
      </c>
      <c r="AQ6" s="207" t="s">
        <v>207</v>
      </c>
      <c r="AR6" s="207" t="s">
        <v>98</v>
      </c>
      <c r="AS6" s="207" t="s">
        <v>118</v>
      </c>
      <c r="AT6" s="207" t="s">
        <v>294</v>
      </c>
      <c r="AU6" s="207">
        <v>60</v>
      </c>
      <c r="AV6" s="207">
        <v>1300</v>
      </c>
      <c r="AW6" s="207">
        <v>60</v>
      </c>
      <c r="AX6" s="207">
        <v>0.37</v>
      </c>
      <c r="AY6" s="207">
        <v>300</v>
      </c>
      <c r="AZ6" s="207">
        <v>13</v>
      </c>
      <c r="BA6" s="203">
        <v>38</v>
      </c>
    </row>
    <row r="7" spans="1:53" x14ac:dyDescent="0.25">
      <c r="A7" t="s">
        <v>298</v>
      </c>
      <c r="B7" s="165">
        <v>1902</v>
      </c>
      <c r="C7" s="136" t="s">
        <v>307</v>
      </c>
      <c r="D7" s="136" t="s">
        <v>34</v>
      </c>
      <c r="E7" s="172">
        <v>0.4</v>
      </c>
      <c r="F7" s="115" t="s">
        <v>74</v>
      </c>
      <c r="G7" s="115" t="s">
        <v>97</v>
      </c>
      <c r="H7" s="115" t="s">
        <v>120</v>
      </c>
      <c r="I7" s="207" t="s">
        <v>294</v>
      </c>
      <c r="J7" s="115">
        <v>70</v>
      </c>
      <c r="K7" s="115">
        <v>1400</v>
      </c>
      <c r="L7" s="115">
        <v>80</v>
      </c>
      <c r="M7" s="115">
        <v>0.33</v>
      </c>
      <c r="N7" s="115">
        <v>290</v>
      </c>
      <c r="O7" s="165">
        <v>14</v>
      </c>
      <c r="P7" s="207">
        <v>37</v>
      </c>
      <c r="V7" s="233" t="str">
        <f>IF(ISBLANK(A7),"",VLOOKUP(G7,Coefficients!$E$4:$I$7,2)&amp;" "&amp;" "&amp;VLOOKUP(H7,Coefficients!$E$12:$I$16,2))</f>
        <v>Wet-rarely dry (unsheltered)  Airborne sea water</v>
      </c>
      <c r="AL7" s="203" t="s">
        <v>298</v>
      </c>
      <c r="AM7" s="207">
        <v>1902</v>
      </c>
      <c r="AN7" s="203" t="s">
        <v>307</v>
      </c>
      <c r="AO7" s="203" t="s">
        <v>34</v>
      </c>
      <c r="AP7" s="172">
        <v>0.4</v>
      </c>
      <c r="AQ7" s="207" t="s">
        <v>74</v>
      </c>
      <c r="AR7" s="207" t="s">
        <v>97</v>
      </c>
      <c r="AS7" s="207" t="s">
        <v>120</v>
      </c>
      <c r="AT7" s="207" t="s">
        <v>294</v>
      </c>
      <c r="AU7" s="207">
        <v>70</v>
      </c>
      <c r="AV7" s="207">
        <v>1400</v>
      </c>
      <c r="AW7" s="207">
        <v>80</v>
      </c>
      <c r="AX7" s="207">
        <v>0.33</v>
      </c>
      <c r="AY7" s="207">
        <v>290</v>
      </c>
      <c r="AZ7" s="207">
        <v>14</v>
      </c>
      <c r="BA7" s="203">
        <v>37</v>
      </c>
    </row>
    <row r="8" spans="1:53" x14ac:dyDescent="0.25">
      <c r="A8" t="s">
        <v>299</v>
      </c>
      <c r="B8" s="165">
        <v>1950</v>
      </c>
      <c r="C8" s="136" t="s">
        <v>306</v>
      </c>
      <c r="D8" s="136" t="s">
        <v>35</v>
      </c>
      <c r="E8" s="172">
        <v>1</v>
      </c>
      <c r="F8" s="115" t="s">
        <v>70</v>
      </c>
      <c r="G8" s="207" t="s">
        <v>98</v>
      </c>
      <c r="H8" s="165" t="s">
        <v>118</v>
      </c>
      <c r="I8" s="207" t="s">
        <v>294</v>
      </c>
      <c r="J8" s="115">
        <v>70</v>
      </c>
      <c r="K8" s="115">
        <v>1500</v>
      </c>
      <c r="L8" s="115">
        <v>80</v>
      </c>
      <c r="M8" s="115">
        <v>0.4</v>
      </c>
      <c r="N8" s="115">
        <v>280</v>
      </c>
      <c r="O8" s="165">
        <v>15</v>
      </c>
      <c r="P8" s="207">
        <v>44</v>
      </c>
      <c r="V8" s="233" t="str">
        <f>IF(ISBLANK(A8),"",VLOOKUP(G8,Coefficients!$E$4:$I$7,2)&amp;" "&amp;" "&amp;VLOOKUP(H8,Coefficients!$E$12:$I$16,2))</f>
        <v>Moderate humidity (sheltered)  Wet-rarely dry</v>
      </c>
      <c r="AL8" s="203" t="s">
        <v>299</v>
      </c>
      <c r="AM8" s="207">
        <v>1950</v>
      </c>
      <c r="AN8" s="203" t="s">
        <v>306</v>
      </c>
      <c r="AO8" s="203" t="s">
        <v>35</v>
      </c>
      <c r="AP8" s="172">
        <v>1</v>
      </c>
      <c r="AQ8" s="207" t="s">
        <v>70</v>
      </c>
      <c r="AR8" s="207" t="s">
        <v>96</v>
      </c>
      <c r="AS8" s="207" t="s">
        <v>118</v>
      </c>
      <c r="AT8" s="207" t="s">
        <v>294</v>
      </c>
      <c r="AU8" s="207">
        <v>70</v>
      </c>
      <c r="AV8" s="207">
        <v>1500</v>
      </c>
      <c r="AW8" s="207">
        <v>80</v>
      </c>
      <c r="AX8" s="207">
        <v>0.4</v>
      </c>
      <c r="AY8" s="207">
        <v>280</v>
      </c>
      <c r="AZ8" s="207">
        <v>15</v>
      </c>
      <c r="BA8" s="203">
        <v>44</v>
      </c>
    </row>
    <row r="9" spans="1:53" x14ac:dyDescent="0.25">
      <c r="A9" t="s">
        <v>300</v>
      </c>
      <c r="B9" s="165">
        <v>2000</v>
      </c>
      <c r="C9" s="136" t="s">
        <v>305</v>
      </c>
      <c r="D9" s="136" t="s">
        <v>33</v>
      </c>
      <c r="E9" s="172">
        <v>2</v>
      </c>
      <c r="F9" s="115" t="s">
        <v>73</v>
      </c>
      <c r="G9" s="207" t="s">
        <v>99</v>
      </c>
      <c r="H9" s="165" t="s">
        <v>119</v>
      </c>
      <c r="I9" s="207" t="s">
        <v>294</v>
      </c>
      <c r="J9" s="115">
        <v>60</v>
      </c>
      <c r="K9" s="115">
        <v>1600</v>
      </c>
      <c r="L9" s="115">
        <v>60</v>
      </c>
      <c r="M9" s="115">
        <v>0.6</v>
      </c>
      <c r="N9" s="115">
        <v>270</v>
      </c>
      <c r="O9" s="165">
        <v>16</v>
      </c>
      <c r="P9" s="207">
        <v>33</v>
      </c>
      <c r="V9" s="233" t="str">
        <f>IF(ISBLANK(A9),"",VLOOKUP(G9,Coefficients!$E$4:$I$7,2)&amp;" "&amp;" "&amp;VLOOKUP(H9,Coefficients!$E$12:$I$16,2))</f>
        <v>Cyclic wet-dry (unsheltered)  Cyclic wet-dry</v>
      </c>
      <c r="AL9" s="203" t="s">
        <v>300</v>
      </c>
      <c r="AM9" s="207">
        <v>2000</v>
      </c>
      <c r="AN9" s="203" t="s">
        <v>305</v>
      </c>
      <c r="AO9" s="203" t="s">
        <v>33</v>
      </c>
      <c r="AP9" s="172">
        <v>2</v>
      </c>
      <c r="AQ9" s="207" t="s">
        <v>73</v>
      </c>
      <c r="AR9" s="207" t="s">
        <v>96</v>
      </c>
      <c r="AS9" s="207" t="s">
        <v>119</v>
      </c>
      <c r="AT9" s="207" t="s">
        <v>294</v>
      </c>
      <c r="AU9" s="207">
        <v>60</v>
      </c>
      <c r="AV9" s="207">
        <v>1600</v>
      </c>
      <c r="AW9" s="207">
        <v>60</v>
      </c>
      <c r="AX9" s="207">
        <v>0.6</v>
      </c>
      <c r="AY9" s="207">
        <v>270</v>
      </c>
      <c r="AZ9" s="207">
        <v>16</v>
      </c>
      <c r="BA9" s="203">
        <v>33</v>
      </c>
    </row>
    <row r="10" spans="1:53" x14ac:dyDescent="0.25">
      <c r="A10" t="s">
        <v>301</v>
      </c>
      <c r="B10" s="165">
        <v>2010</v>
      </c>
      <c r="C10" s="136" t="s">
        <v>303</v>
      </c>
      <c r="D10" s="136" t="s">
        <v>34</v>
      </c>
      <c r="E10" s="172">
        <v>0.5</v>
      </c>
      <c r="F10" s="115" t="s">
        <v>207</v>
      </c>
      <c r="G10" s="207" t="s">
        <v>99</v>
      </c>
      <c r="H10" s="165" t="s">
        <v>121</v>
      </c>
      <c r="I10" s="207" t="s">
        <v>294</v>
      </c>
      <c r="J10" s="115">
        <v>90</v>
      </c>
      <c r="K10" s="115">
        <v>1700</v>
      </c>
      <c r="L10" s="115">
        <v>60</v>
      </c>
      <c r="M10" s="115">
        <v>0.42</v>
      </c>
      <c r="N10" s="115">
        <v>260</v>
      </c>
      <c r="O10" s="165">
        <v>17</v>
      </c>
      <c r="P10" s="207">
        <v>8</v>
      </c>
      <c r="V10" s="233" t="str">
        <f>IF(ISBLANK(A10),"",VLOOKUP(G10,Coefficients!$E$4:$I$7,2)&amp;" "&amp;" "&amp;VLOOKUP(H10,Coefficients!$E$12:$I$16,2))</f>
        <v>Cyclic wet-dry (unsheltered)  Submerged</v>
      </c>
      <c r="AL10" s="203" t="s">
        <v>301</v>
      </c>
      <c r="AM10" s="207">
        <v>2010</v>
      </c>
      <c r="AN10" s="203" t="s">
        <v>303</v>
      </c>
      <c r="AO10" s="203" t="s">
        <v>34</v>
      </c>
      <c r="AP10" s="172">
        <v>0.5</v>
      </c>
      <c r="AQ10" s="207" t="s">
        <v>207</v>
      </c>
      <c r="AR10" s="207" t="s">
        <v>96</v>
      </c>
      <c r="AS10" s="207" t="s">
        <v>121</v>
      </c>
      <c r="AT10" s="207" t="s">
        <v>294</v>
      </c>
      <c r="AU10" s="207">
        <v>90</v>
      </c>
      <c r="AV10" s="207">
        <v>1700</v>
      </c>
      <c r="AW10" s="207">
        <v>60</v>
      </c>
      <c r="AX10" s="207">
        <v>0.42</v>
      </c>
      <c r="AY10" s="207">
        <v>260</v>
      </c>
      <c r="AZ10" s="207">
        <v>17</v>
      </c>
      <c r="BA10" s="203">
        <v>8</v>
      </c>
    </row>
    <row r="11" spans="1:53" x14ac:dyDescent="0.25">
      <c r="A11" t="s">
        <v>302</v>
      </c>
      <c r="B11" s="165">
        <v>1980</v>
      </c>
      <c r="C11" s="136" t="s">
        <v>304</v>
      </c>
      <c r="D11" s="136" t="s">
        <v>35</v>
      </c>
      <c r="E11" s="172">
        <v>1</v>
      </c>
      <c r="F11" s="115" t="s">
        <v>74</v>
      </c>
      <c r="G11" s="115" t="s">
        <v>97</v>
      </c>
      <c r="H11" s="165" t="s">
        <v>122</v>
      </c>
      <c r="I11" s="207" t="s">
        <v>294</v>
      </c>
      <c r="J11" s="115">
        <v>40</v>
      </c>
      <c r="K11" s="115">
        <v>1800</v>
      </c>
      <c r="L11" s="115">
        <v>50</v>
      </c>
      <c r="M11" s="115">
        <v>0.5</v>
      </c>
      <c r="N11" s="115">
        <v>250</v>
      </c>
      <c r="O11" s="165">
        <v>18</v>
      </c>
      <c r="P11" s="207">
        <v>45</v>
      </c>
      <c r="V11" s="233" t="str">
        <f>IF(ISBLANK(A11),"",VLOOKUP(G11,Coefficients!$E$4:$I$7,2)&amp;" "&amp;" "&amp;VLOOKUP(H11,Coefficients!$E$12:$I$16,2))</f>
        <v>Wet-rarely dry (unsheltered)  Tidal zone</v>
      </c>
      <c r="AL11" s="203" t="s">
        <v>310</v>
      </c>
      <c r="AM11" s="207">
        <v>1980</v>
      </c>
      <c r="AN11" s="203" t="s">
        <v>304</v>
      </c>
      <c r="AO11" s="203" t="s">
        <v>35</v>
      </c>
      <c r="AP11" s="172">
        <v>1</v>
      </c>
      <c r="AQ11" s="207" t="s">
        <v>74</v>
      </c>
      <c r="AR11" s="207" t="s">
        <v>97</v>
      </c>
      <c r="AS11" s="207" t="s">
        <v>122</v>
      </c>
      <c r="AT11" s="207" t="s">
        <v>294</v>
      </c>
      <c r="AU11" s="207">
        <v>40</v>
      </c>
      <c r="AV11" s="207">
        <v>1800</v>
      </c>
      <c r="AW11" s="207">
        <v>50</v>
      </c>
      <c r="AX11" s="207">
        <v>0.5</v>
      </c>
      <c r="AY11" s="207">
        <v>250</v>
      </c>
      <c r="AZ11" s="207">
        <v>18</v>
      </c>
      <c r="BA11" s="203">
        <v>45</v>
      </c>
    </row>
    <row r="12" spans="1:53" x14ac:dyDescent="0.25">
      <c r="V12" s="233" t="str">
        <f>IF(ISBLANK(A12),"",VLOOKUP(G12,Coefficients!$E$4:$I$7,2)&amp;" "&amp;" "&amp;VLOOKUP(H12,Coefficients!$E$12:$I$16,2))</f>
        <v/>
      </c>
      <c r="AL12" s="203" t="s">
        <v>301</v>
      </c>
      <c r="AM12" s="207">
        <v>1997</v>
      </c>
      <c r="AN12" s="203" t="s">
        <v>316</v>
      </c>
      <c r="AO12" s="203" t="s">
        <v>35</v>
      </c>
      <c r="AP12" s="172">
        <v>1</v>
      </c>
      <c r="AQ12" s="207" t="s">
        <v>207</v>
      </c>
      <c r="AR12" s="207" t="s">
        <v>99</v>
      </c>
      <c r="AS12" s="207" t="s">
        <v>122</v>
      </c>
      <c r="AT12" s="207" t="s">
        <v>294</v>
      </c>
      <c r="AU12" s="207">
        <v>50</v>
      </c>
      <c r="AV12" s="207">
        <v>1200</v>
      </c>
      <c r="AW12" s="207">
        <v>40</v>
      </c>
      <c r="AX12" s="207">
        <v>0.41</v>
      </c>
      <c r="AY12" s="207">
        <v>310</v>
      </c>
      <c r="AZ12" s="207">
        <v>12</v>
      </c>
      <c r="BA12" s="203">
        <v>5</v>
      </c>
    </row>
    <row r="13" spans="1:53" x14ac:dyDescent="0.25">
      <c r="V13" s="233" t="str">
        <f>IF(ISBLANK(A13),"",VLOOKUP(G13,Coefficients!$E$4:$I$7,2)&amp;" "&amp;" "&amp;VLOOKUP(H13,Coefficients!$E$12:$I$16,2))</f>
        <v/>
      </c>
      <c r="AL13" s="203" t="s">
        <v>311</v>
      </c>
      <c r="AM13" s="207">
        <v>1991</v>
      </c>
      <c r="AN13" s="203" t="s">
        <v>317</v>
      </c>
      <c r="AO13" s="203" t="s">
        <v>33</v>
      </c>
      <c r="AP13" s="172">
        <v>2</v>
      </c>
      <c r="AQ13" s="207" t="s">
        <v>207</v>
      </c>
      <c r="AR13" s="207" t="s">
        <v>98</v>
      </c>
      <c r="AS13" s="207" t="s">
        <v>118</v>
      </c>
      <c r="AT13" s="207" t="s">
        <v>294</v>
      </c>
      <c r="AU13" s="207">
        <v>60</v>
      </c>
      <c r="AV13" s="207">
        <v>1300</v>
      </c>
      <c r="AW13" s="207">
        <v>60</v>
      </c>
      <c r="AX13" s="207">
        <v>0.37</v>
      </c>
      <c r="AY13" s="207">
        <v>300</v>
      </c>
      <c r="AZ13" s="207">
        <v>13</v>
      </c>
      <c r="BA13" s="203">
        <v>38</v>
      </c>
    </row>
    <row r="14" spans="1:53" x14ac:dyDescent="0.25">
      <c r="V14" s="233" t="str">
        <f>IF(ISBLANK(A14),"",VLOOKUP(G14,Coefficients!$E$4:$I$7,2)&amp;" "&amp;" "&amp;VLOOKUP(H14,Coefficients!$E$12:$I$16,2))</f>
        <v/>
      </c>
      <c r="AL14" s="203" t="s">
        <v>312</v>
      </c>
      <c r="AM14" s="207">
        <v>1902</v>
      </c>
      <c r="AN14" s="203" t="s">
        <v>318</v>
      </c>
      <c r="AO14" s="203" t="s">
        <v>34</v>
      </c>
      <c r="AP14" s="172">
        <v>0.4</v>
      </c>
      <c r="AQ14" s="207" t="s">
        <v>74</v>
      </c>
      <c r="AR14" s="207" t="s">
        <v>97</v>
      </c>
      <c r="AS14" s="207" t="s">
        <v>120</v>
      </c>
      <c r="AT14" s="207" t="s">
        <v>294</v>
      </c>
      <c r="AU14" s="207">
        <v>70</v>
      </c>
      <c r="AV14" s="207">
        <v>1400</v>
      </c>
      <c r="AW14" s="207">
        <v>80</v>
      </c>
      <c r="AX14" s="207">
        <v>0.33</v>
      </c>
      <c r="AY14" s="207">
        <v>290</v>
      </c>
      <c r="AZ14" s="207">
        <v>14</v>
      </c>
      <c r="BA14" s="203">
        <v>37</v>
      </c>
    </row>
    <row r="15" spans="1:53" x14ac:dyDescent="0.25">
      <c r="V15" s="233" t="str">
        <f>IF(ISBLANK(A15),"",VLOOKUP(G15,Coefficients!$E$4:$I$7,2)&amp;" "&amp;" "&amp;VLOOKUP(H15,Coefficients!$E$12:$I$16,2))</f>
        <v/>
      </c>
      <c r="AL15" s="203" t="s">
        <v>313</v>
      </c>
      <c r="AM15" s="207">
        <v>1950</v>
      </c>
      <c r="AN15" s="203" t="s">
        <v>319</v>
      </c>
      <c r="AO15" s="203" t="s">
        <v>35</v>
      </c>
      <c r="AP15" s="172">
        <v>1</v>
      </c>
      <c r="AQ15" s="207" t="s">
        <v>70</v>
      </c>
      <c r="AR15" s="207" t="s">
        <v>96</v>
      </c>
      <c r="AS15" s="207" t="s">
        <v>118</v>
      </c>
      <c r="AT15" s="207" t="s">
        <v>294</v>
      </c>
      <c r="AU15" s="207">
        <v>70</v>
      </c>
      <c r="AV15" s="207">
        <v>1500</v>
      </c>
      <c r="AW15" s="207">
        <v>80</v>
      </c>
      <c r="AX15" s="207">
        <v>0.4</v>
      </c>
      <c r="AY15" s="207">
        <v>280</v>
      </c>
      <c r="AZ15" s="207">
        <v>15</v>
      </c>
      <c r="BA15" s="203">
        <v>44</v>
      </c>
    </row>
    <row r="16" spans="1:53" x14ac:dyDescent="0.25">
      <c r="V16" s="233" t="str">
        <f>IF(ISBLANK(A16),"",VLOOKUP(G16,Coefficients!$E$4:$I$7,2)&amp;" "&amp;" "&amp;VLOOKUP(H16,Coefficients!$E$12:$I$16,2))</f>
        <v/>
      </c>
      <c r="AL16" s="203" t="s">
        <v>314</v>
      </c>
      <c r="AM16" s="207">
        <v>2000</v>
      </c>
      <c r="AN16" s="203" t="s">
        <v>320</v>
      </c>
      <c r="AO16" s="203" t="s">
        <v>33</v>
      </c>
      <c r="AP16" s="172">
        <v>2</v>
      </c>
      <c r="AQ16" s="207" t="s">
        <v>73</v>
      </c>
      <c r="AR16" s="207" t="s">
        <v>96</v>
      </c>
      <c r="AS16" s="207" t="s">
        <v>119</v>
      </c>
      <c r="AT16" s="207" t="s">
        <v>294</v>
      </c>
      <c r="AU16" s="207">
        <v>60</v>
      </c>
      <c r="AV16" s="207">
        <v>1600</v>
      </c>
      <c r="AW16" s="207">
        <v>60</v>
      </c>
      <c r="AX16" s="207">
        <v>0.6</v>
      </c>
      <c r="AY16" s="207">
        <v>270</v>
      </c>
      <c r="AZ16" s="207">
        <v>16</v>
      </c>
      <c r="BA16" s="203">
        <v>33</v>
      </c>
    </row>
    <row r="17" spans="10:53" x14ac:dyDescent="0.25">
      <c r="V17" s="233" t="str">
        <f>IF(ISBLANK(A17),"",VLOOKUP(G17,Coefficients!$E$4:$I$7,2)&amp;" "&amp;" "&amp;VLOOKUP(H17,Coefficients!$E$12:$I$16,2))</f>
        <v/>
      </c>
      <c r="AL17" s="203" t="s">
        <v>323</v>
      </c>
      <c r="AM17" s="207">
        <v>2010</v>
      </c>
      <c r="AN17" s="203" t="s">
        <v>321</v>
      </c>
      <c r="AO17" s="203" t="s">
        <v>34</v>
      </c>
      <c r="AP17" s="172">
        <v>0.5</v>
      </c>
      <c r="AQ17" s="207" t="s">
        <v>207</v>
      </c>
      <c r="AR17" s="207" t="s">
        <v>96</v>
      </c>
      <c r="AS17" s="207" t="s">
        <v>121</v>
      </c>
      <c r="AT17" s="207" t="s">
        <v>294</v>
      </c>
      <c r="AU17" s="207">
        <v>90</v>
      </c>
      <c r="AV17" s="207">
        <v>1700</v>
      </c>
      <c r="AW17" s="207">
        <v>60</v>
      </c>
      <c r="AX17" s="207">
        <v>0.42</v>
      </c>
      <c r="AY17" s="207">
        <v>260</v>
      </c>
      <c r="AZ17" s="207">
        <v>17</v>
      </c>
      <c r="BA17" s="203">
        <v>8</v>
      </c>
    </row>
    <row r="18" spans="10:53" x14ac:dyDescent="0.25">
      <c r="V18" s="233" t="str">
        <f>IF(ISBLANK(A18),"",VLOOKUP(G18,Coefficients!$E$4:$I$7,2)&amp;" "&amp;" "&amp;VLOOKUP(H18,Coefficients!$E$12:$I$16,2))</f>
        <v/>
      </c>
      <c r="AL18" s="203" t="s">
        <v>315</v>
      </c>
      <c r="AM18" s="207">
        <v>1980</v>
      </c>
      <c r="AN18" s="203" t="s">
        <v>322</v>
      </c>
      <c r="AO18" s="203" t="s">
        <v>35</v>
      </c>
      <c r="AP18" s="172">
        <v>1</v>
      </c>
      <c r="AQ18" s="207" t="s">
        <v>74</v>
      </c>
      <c r="AR18" s="207" t="s">
        <v>97</v>
      </c>
      <c r="AS18" s="207" t="s">
        <v>122</v>
      </c>
      <c r="AT18" s="207" t="s">
        <v>294</v>
      </c>
      <c r="AU18" s="207">
        <v>40</v>
      </c>
      <c r="AV18" s="207">
        <v>1800</v>
      </c>
      <c r="AW18" s="207">
        <v>50</v>
      </c>
      <c r="AX18" s="207">
        <v>0.5</v>
      </c>
      <c r="AY18" s="207">
        <v>250</v>
      </c>
      <c r="AZ18" s="207">
        <v>18</v>
      </c>
      <c r="BA18" s="203">
        <v>45</v>
      </c>
    </row>
    <row r="19" spans="10:53" x14ac:dyDescent="0.25">
      <c r="V19" s="233" t="str">
        <f>IF(ISBLANK(A19),"",VLOOKUP(G19,Coefficients!$E$4:$I$7,2)&amp;" "&amp;" "&amp;VLOOKUP(H19,Coefficients!$E$12:$I$16,2))</f>
        <v/>
      </c>
    </row>
    <row r="20" spans="10:53" x14ac:dyDescent="0.25">
      <c r="V20" s="233" t="str">
        <f>IF(ISBLANK(A20),"",VLOOKUP(G20,Coefficients!$E$4:$I$7,2)&amp;" "&amp;" "&amp;VLOOKUP(H20,Coefficients!$E$12:$I$16,2))</f>
        <v/>
      </c>
    </row>
    <row r="21" spans="10:53" x14ac:dyDescent="0.25">
      <c r="V21" s="233" t="str">
        <f>IF(ISBLANK(A21),"",VLOOKUP(G21,Coefficients!$E$4:$I$7,2)&amp;" "&amp;" "&amp;VLOOKUP(H21,Coefficients!$E$12:$I$16,2))</f>
        <v/>
      </c>
    </row>
    <row r="22" spans="10:53" x14ac:dyDescent="0.25">
      <c r="V22" s="233" t="str">
        <f>IF(ISBLANK(A22),"",VLOOKUP(G22,Coefficients!$E$4:$I$7,2)&amp;" "&amp;" "&amp;VLOOKUP(H22,Coefficients!$E$12:$I$16,2))</f>
        <v/>
      </c>
    </row>
    <row r="23" spans="10:53" x14ac:dyDescent="0.25">
      <c r="V23" s="233" t="str">
        <f>IF(ISBLANK(A23),"",VLOOKUP(G23,Coefficients!$E$4:$I$7,2)&amp;" "&amp;" "&amp;VLOOKUP(H23,Coefficients!$E$12:$I$16,2))</f>
        <v/>
      </c>
    </row>
    <row r="24" spans="10:53" x14ac:dyDescent="0.25">
      <c r="V24" s="233" t="str">
        <f>IF(ISBLANK(A24),"",VLOOKUP(G24,Coefficients!$E$4:$I$7,2)&amp;" "&amp;" "&amp;VLOOKUP(H24,Coefficients!$E$12:$I$16,2))</f>
        <v/>
      </c>
    </row>
    <row r="25" spans="10:53" x14ac:dyDescent="0.25">
      <c r="V25" s="233" t="str">
        <f>IF(ISBLANK(A25),"",VLOOKUP(G25,Coefficients!$E$4:$I$7,2)&amp;" "&amp;" "&amp;VLOOKUP(H25,Coefficients!$E$12:$I$16,2))</f>
        <v/>
      </c>
    </row>
    <row r="26" spans="10:53" x14ac:dyDescent="0.25">
      <c r="V26" s="233" t="str">
        <f>IF(ISBLANK(A26),"",VLOOKUP(G26,Coefficients!$E$4:$I$7,2)&amp;" "&amp;" "&amp;VLOOKUP(H26,Coefficients!$E$12:$I$16,2))</f>
        <v/>
      </c>
    </row>
    <row r="27" spans="10:53" x14ac:dyDescent="0.25">
      <c r="V27" s="233" t="str">
        <f>IF(ISBLANK(A27),"",VLOOKUP(G27,Coefficients!$E$4:$I$7,2)&amp;" "&amp;" "&amp;VLOOKUP(H27,Coefficients!$E$12:$I$16,2))</f>
        <v/>
      </c>
    </row>
    <row r="28" spans="10:53" x14ac:dyDescent="0.25">
      <c r="V28" s="233" t="str">
        <f>IF(ISBLANK(A28),"",VLOOKUP(G28,Coefficients!$E$4:$I$7,2)&amp;" "&amp;" "&amp;VLOOKUP(H28,Coefficients!$E$12:$I$16,2))</f>
        <v/>
      </c>
    </row>
    <row r="29" spans="10:53" x14ac:dyDescent="0.25">
      <c r="J29" s="111"/>
      <c r="V29" s="233" t="str">
        <f>IF(ISBLANK(A29),"",VLOOKUP(G29,Coefficients!$E$4:$I$7,2)&amp;" "&amp;" "&amp;VLOOKUP(H29,Coefficients!$E$12:$I$16,2))</f>
        <v/>
      </c>
    </row>
    <row r="30" spans="10:53" x14ac:dyDescent="0.25">
      <c r="V30" s="233" t="str">
        <f>IF(ISBLANK(A30),"",VLOOKUP(G30,Coefficients!$E$4:$I$7,2)&amp;" "&amp;" "&amp;VLOOKUP(H30,Coefficients!$E$12:$I$16,2))</f>
        <v/>
      </c>
    </row>
    <row r="31" spans="10:53" x14ac:dyDescent="0.25">
      <c r="V31" s="233" t="str">
        <f>IF(ISBLANK(A31),"",VLOOKUP(G31,Coefficients!$E$4:$I$7,2)&amp;" "&amp;" "&amp;VLOOKUP(H31,Coefficients!$E$12:$I$16,2))</f>
        <v/>
      </c>
    </row>
    <row r="32" spans="10:53" x14ac:dyDescent="0.25">
      <c r="V32" s="233" t="str">
        <f>IF(ISBLANK(A32),"",VLOOKUP(G32,Coefficients!$E$4:$I$7,2)&amp;" "&amp;" "&amp;VLOOKUP(H32,Coefficients!$E$12:$I$16,2))</f>
        <v/>
      </c>
    </row>
    <row r="33" spans="22:22" x14ac:dyDescent="0.25">
      <c r="V33" s="233" t="str">
        <f>IF(ISBLANK(A33),"",VLOOKUP(G33,Coefficients!$E$4:$I$7,2)&amp;" "&amp;" "&amp;VLOOKUP(H33,Coefficients!$E$12:$I$16,2))</f>
        <v/>
      </c>
    </row>
    <row r="34" spans="22:22" x14ac:dyDescent="0.25">
      <c r="V34" s="233" t="str">
        <f>IF(ISBLANK(A34),"",VLOOKUP(G34,Coefficients!$E$4:$I$7,2)&amp;" "&amp;" "&amp;VLOOKUP(H34,Coefficients!$E$12:$I$16,2))</f>
        <v/>
      </c>
    </row>
    <row r="35" spans="22:22" x14ac:dyDescent="0.25">
      <c r="V35" s="233" t="str">
        <f>IF(ISBLANK(A35),"",VLOOKUP(G35,Coefficients!$E$4:$I$7,2)&amp;" "&amp;" "&amp;VLOOKUP(H35,Coefficients!$E$12:$I$16,2))</f>
        <v/>
      </c>
    </row>
    <row r="36" spans="22:22" x14ac:dyDescent="0.25">
      <c r="V36" s="233" t="str">
        <f>IF(ISBLANK(A36),"",VLOOKUP(G36,Coefficients!$E$4:$I$7,2)&amp;" "&amp;" "&amp;VLOOKUP(H36,Coefficients!$E$12:$I$16,2))</f>
        <v/>
      </c>
    </row>
    <row r="37" spans="22:22" x14ac:dyDescent="0.25">
      <c r="V37" s="233" t="str">
        <f>IF(ISBLANK(A37),"",VLOOKUP(G37,Coefficients!$E$4:$I$7,2)&amp;" "&amp;" "&amp;VLOOKUP(H37,Coefficients!$E$12:$I$16,2))</f>
        <v/>
      </c>
    </row>
    <row r="38" spans="22:22" x14ac:dyDescent="0.25">
      <c r="V38" s="233" t="str">
        <f>IF(ISBLANK(A38),"",VLOOKUP(G38,Coefficients!$E$4:$I$7,2)&amp;" "&amp;" "&amp;VLOOKUP(H38,Coefficients!$E$12:$I$16,2))</f>
        <v/>
      </c>
    </row>
    <row r="39" spans="22:22" x14ac:dyDescent="0.25">
      <c r="V39" s="233" t="str">
        <f>IF(ISBLANK(A39),"",VLOOKUP(G39,Coefficients!$E$4:$I$7,2)&amp;" "&amp;" "&amp;VLOOKUP(H39,Coefficients!$E$12:$I$16,2))</f>
        <v/>
      </c>
    </row>
    <row r="40" spans="22:22" x14ac:dyDescent="0.25">
      <c r="V40" s="233" t="str">
        <f>IF(ISBLANK(A40),"",VLOOKUP(G40,Coefficients!$E$4:$I$7,2)&amp;" "&amp;" "&amp;VLOOKUP(H40,Coefficients!$E$12:$I$16,2))</f>
        <v/>
      </c>
    </row>
    <row r="41" spans="22:22" x14ac:dyDescent="0.25">
      <c r="V41" s="233" t="str">
        <f>IF(ISBLANK(A41),"",VLOOKUP(G41,Coefficients!$E$4:$I$7,2)&amp;" "&amp;" "&amp;VLOOKUP(H41,Coefficients!$E$12:$I$16,2))</f>
        <v/>
      </c>
    </row>
    <row r="42" spans="22:22" x14ac:dyDescent="0.25">
      <c r="V42" s="233" t="str">
        <f>IF(ISBLANK(A42),"",VLOOKUP(G42,Coefficients!$E$4:$I$7,2)&amp;" "&amp;" "&amp;VLOOKUP(H42,Coefficients!$E$12:$I$16,2))</f>
        <v/>
      </c>
    </row>
    <row r="43" spans="22:22" x14ac:dyDescent="0.25">
      <c r="V43" s="233" t="str">
        <f>IF(ISBLANK(A43),"",VLOOKUP(G43,Coefficients!$E$4:$I$7,2)&amp;" "&amp;" "&amp;VLOOKUP(H43,Coefficients!$E$12:$I$16,2))</f>
        <v/>
      </c>
    </row>
    <row r="44" spans="22:22" x14ac:dyDescent="0.25">
      <c r="V44" s="233" t="str">
        <f>IF(ISBLANK(A44),"",VLOOKUP(G44,Coefficients!$E$4:$I$7,2)&amp;" "&amp;" "&amp;VLOOKUP(H44,Coefficients!$E$12:$I$16,2))</f>
        <v/>
      </c>
    </row>
    <row r="45" spans="22:22" x14ac:dyDescent="0.25">
      <c r="V45" s="233" t="str">
        <f>IF(ISBLANK(A45),"",VLOOKUP(G45,Coefficients!$E$4:$I$7,2)&amp;" "&amp;" "&amp;VLOOKUP(H45,Coefficients!$E$12:$I$16,2))</f>
        <v/>
      </c>
    </row>
    <row r="46" spans="22:22" x14ac:dyDescent="0.25">
      <c r="V46" s="233" t="str">
        <f>IF(ISBLANK(A46),"",VLOOKUP(G46,Coefficients!$E$4:$I$7,2)&amp;" "&amp;" "&amp;VLOOKUP(H46,Coefficients!$E$12:$I$16,2))</f>
        <v/>
      </c>
    </row>
    <row r="47" spans="22:22" x14ac:dyDescent="0.25">
      <c r="V47" s="233" t="str">
        <f>IF(ISBLANK(A47),"",VLOOKUP(G47,Coefficients!$E$4:$I$7,2)&amp;" "&amp;" "&amp;VLOOKUP(H47,Coefficients!$E$12:$I$16,2))</f>
        <v/>
      </c>
    </row>
    <row r="48" spans="22:22" x14ac:dyDescent="0.25">
      <c r="V48" s="233" t="str">
        <f>IF(ISBLANK(A48),"",VLOOKUP(G48,Coefficients!$E$4:$I$7,2)&amp;" "&amp;" "&amp;VLOOKUP(H48,Coefficients!$E$12:$I$16,2))</f>
        <v/>
      </c>
    </row>
    <row r="49" spans="22:22" x14ac:dyDescent="0.25">
      <c r="V49" s="233" t="str">
        <f>IF(ISBLANK(A49),"",VLOOKUP(G49,Coefficients!$E$4:$I$7,2)&amp;" "&amp;" "&amp;VLOOKUP(H49,Coefficients!$E$12:$I$16,2))</f>
        <v/>
      </c>
    </row>
    <row r="50" spans="22:22" x14ac:dyDescent="0.25">
      <c r="V50" s="233" t="str">
        <f>IF(ISBLANK(A50),"",VLOOKUP(G50,Coefficients!$E$4:$I$7,2)&amp;" "&amp;" "&amp;VLOOKUP(H50,Coefficients!$E$12:$I$16,2))</f>
        <v/>
      </c>
    </row>
    <row r="51" spans="22:22" x14ac:dyDescent="0.25">
      <c r="V51" s="233" t="str">
        <f>IF(ISBLANK(A51),"",VLOOKUP(G51,Coefficients!$E$4:$I$7,2)&amp;" "&amp;" "&amp;VLOOKUP(H51,Coefficients!$E$12:$I$16,2))</f>
        <v/>
      </c>
    </row>
    <row r="52" spans="22:22" x14ac:dyDescent="0.25">
      <c r="V52" s="233" t="str">
        <f>IF(ISBLANK(A52),"",VLOOKUP(G52,Coefficients!$E$4:$I$7,2)&amp;" "&amp;" "&amp;VLOOKUP(H52,Coefficients!$E$12:$I$16,2))</f>
        <v/>
      </c>
    </row>
    <row r="53" spans="22:22" x14ac:dyDescent="0.25">
      <c r="V53" s="233" t="str">
        <f>IF(ISBLANK(A53),"",VLOOKUP(G53,Coefficients!$E$4:$I$7,2)&amp;" "&amp;" "&amp;VLOOKUP(H53,Coefficients!$E$12:$I$16,2))</f>
        <v/>
      </c>
    </row>
    <row r="54" spans="22:22" x14ac:dyDescent="0.25">
      <c r="V54" s="233" t="str">
        <f>IF(ISBLANK(A54),"",VLOOKUP(G54,Coefficients!$E$4:$I$7,2)&amp;" "&amp;" "&amp;VLOOKUP(H54,Coefficients!$E$12:$I$16,2))</f>
        <v/>
      </c>
    </row>
    <row r="55" spans="22:22" x14ac:dyDescent="0.25">
      <c r="V55" s="233" t="str">
        <f>IF(ISBLANK(A55),"",VLOOKUP(G55,Coefficients!$E$4:$I$7,2)&amp;" "&amp;" "&amp;VLOOKUP(H55,Coefficients!$E$12:$I$16,2))</f>
        <v/>
      </c>
    </row>
    <row r="56" spans="22:22" x14ac:dyDescent="0.25">
      <c r="V56" s="233" t="str">
        <f>IF(ISBLANK(A56),"",VLOOKUP(G56,Coefficients!$E$4:$I$7,2)&amp;" "&amp;" "&amp;VLOOKUP(H56,Coefficients!$E$12:$I$16,2))</f>
        <v/>
      </c>
    </row>
    <row r="57" spans="22:22" x14ac:dyDescent="0.25">
      <c r="V57" s="233" t="str">
        <f>IF(ISBLANK(A57),"",VLOOKUP(G57,Coefficients!$E$4:$I$7,2)&amp;" "&amp;" "&amp;VLOOKUP(H57,Coefficients!$E$12:$I$16,2))</f>
        <v/>
      </c>
    </row>
    <row r="58" spans="22:22" x14ac:dyDescent="0.25">
      <c r="V58" s="233" t="str">
        <f>IF(ISBLANK(A58),"",VLOOKUP(G58,Coefficients!$E$4:$I$7,2)&amp;" "&amp;" "&amp;VLOOKUP(H58,Coefficients!$E$12:$I$16,2))</f>
        <v/>
      </c>
    </row>
    <row r="59" spans="22:22" x14ac:dyDescent="0.25">
      <c r="V59" s="233" t="str">
        <f>IF(ISBLANK(A59),"",VLOOKUP(G59,Coefficients!$E$4:$I$7,2)&amp;" "&amp;" "&amp;VLOOKUP(H59,Coefficients!$E$12:$I$16,2))</f>
        <v/>
      </c>
    </row>
    <row r="60" spans="22:22" x14ac:dyDescent="0.25">
      <c r="V60" s="233" t="str">
        <f>IF(ISBLANK(A60),"",VLOOKUP(G60,Coefficients!$E$4:$I$7,2)&amp;" "&amp;" "&amp;VLOOKUP(H60,Coefficients!$E$12:$I$16,2))</f>
        <v/>
      </c>
    </row>
    <row r="61" spans="22:22" x14ac:dyDescent="0.25">
      <c r="V61" s="233" t="str">
        <f>IF(ISBLANK(A61),"",VLOOKUP(G61,Coefficients!$E$4:$I$7,2)&amp;" "&amp;" "&amp;VLOOKUP(H61,Coefficients!$E$12:$I$16,2))</f>
        <v/>
      </c>
    </row>
    <row r="62" spans="22:22" x14ac:dyDescent="0.25">
      <c r="V62" s="233" t="str">
        <f>IF(ISBLANK(A62),"",VLOOKUP(G62,Coefficients!$E$4:$I$7,2)&amp;" "&amp;" "&amp;VLOOKUP(H62,Coefficients!$E$12:$I$16,2))</f>
        <v/>
      </c>
    </row>
    <row r="63" spans="22:22" x14ac:dyDescent="0.25">
      <c r="V63" s="233" t="str">
        <f>IF(ISBLANK(A63),"",VLOOKUP(G63,Coefficients!$E$4:$I$7,2)&amp;" "&amp;" "&amp;VLOOKUP(H63,Coefficients!$E$12:$I$16,2))</f>
        <v/>
      </c>
    </row>
    <row r="64" spans="22:22" x14ac:dyDescent="0.25">
      <c r="V64" s="233" t="str">
        <f>IF(ISBLANK(A64),"",VLOOKUP(G64,Coefficients!$E$4:$I$7,2)&amp;" "&amp;" "&amp;VLOOKUP(H64,Coefficients!$E$12:$I$16,2))</f>
        <v/>
      </c>
    </row>
    <row r="65" spans="22:22" x14ac:dyDescent="0.25">
      <c r="V65" s="233" t="str">
        <f>IF(ISBLANK(A65),"",VLOOKUP(G65,Coefficients!$E$4:$I$7,2)&amp;" "&amp;" "&amp;VLOOKUP(H65,Coefficients!$E$12:$I$16,2))</f>
        <v/>
      </c>
    </row>
    <row r="66" spans="22:22" x14ac:dyDescent="0.25">
      <c r="V66" s="233" t="str">
        <f>IF(ISBLANK(A66),"",VLOOKUP(G66,Coefficients!$E$4:$I$7,2)&amp;" "&amp;" "&amp;VLOOKUP(H66,Coefficients!$E$12:$I$16,2))</f>
        <v/>
      </c>
    </row>
    <row r="67" spans="22:22" x14ac:dyDescent="0.25">
      <c r="V67" s="233" t="str">
        <f>IF(ISBLANK(A67),"",VLOOKUP(G67,Coefficients!$E$4:$I$7,2)&amp;" "&amp;" "&amp;VLOOKUP(H67,Coefficients!$E$12:$I$16,2))</f>
        <v/>
      </c>
    </row>
    <row r="68" spans="22:22" x14ac:dyDescent="0.25">
      <c r="V68" s="233" t="str">
        <f>IF(ISBLANK(A68),"",VLOOKUP(G68,Coefficients!$E$4:$I$7,2)&amp;" "&amp;" "&amp;VLOOKUP(H68,Coefficients!$E$12:$I$16,2))</f>
        <v/>
      </c>
    </row>
    <row r="69" spans="22:22" x14ac:dyDescent="0.25">
      <c r="V69" s="233" t="str">
        <f>IF(ISBLANK(A69),"",VLOOKUP(G69,Coefficients!$E$4:$I$7,2)&amp;" "&amp;" "&amp;VLOOKUP(H69,Coefficients!$E$12:$I$16,2))</f>
        <v/>
      </c>
    </row>
    <row r="70" spans="22:22" x14ac:dyDescent="0.25">
      <c r="V70" s="233" t="str">
        <f>IF(ISBLANK(A70),"",VLOOKUP(G70,Coefficients!$E$4:$I$7,2)&amp;" "&amp;" "&amp;VLOOKUP(H70,Coefficients!$E$12:$I$16,2))</f>
        <v/>
      </c>
    </row>
    <row r="71" spans="22:22" x14ac:dyDescent="0.25">
      <c r="V71" s="233" t="str">
        <f>IF(ISBLANK(A71),"",VLOOKUP(G71,Coefficients!$E$4:$I$7,2)&amp;" "&amp;" "&amp;VLOOKUP(H71,Coefficients!$E$12:$I$16,2))</f>
        <v/>
      </c>
    </row>
    <row r="72" spans="22:22" x14ac:dyDescent="0.25">
      <c r="V72" s="233" t="str">
        <f>IF(ISBLANK(A72),"",VLOOKUP(G72,Coefficients!$E$4:$I$7,2)&amp;" "&amp;" "&amp;VLOOKUP(H72,Coefficients!$E$12:$I$16,2))</f>
        <v/>
      </c>
    </row>
    <row r="73" spans="22:22" x14ac:dyDescent="0.25">
      <c r="V73" s="233" t="str">
        <f>IF(ISBLANK(A73),"",VLOOKUP(G73,Coefficients!$E$4:$I$7,2)&amp;" "&amp;" "&amp;VLOOKUP(H73,Coefficients!$E$12:$I$16,2))</f>
        <v/>
      </c>
    </row>
    <row r="74" spans="22:22" x14ac:dyDescent="0.25">
      <c r="V74" s="233" t="str">
        <f>IF(ISBLANK(A74),"",VLOOKUP(G74,Coefficients!$E$4:$I$7,2)&amp;" "&amp;" "&amp;VLOOKUP(H74,Coefficients!$E$12:$I$16,2))</f>
        <v/>
      </c>
    </row>
    <row r="75" spans="22:22" x14ac:dyDescent="0.25">
      <c r="V75" s="233" t="str">
        <f>IF(ISBLANK(A75),"",VLOOKUP(G75,Coefficients!$E$4:$I$7,2)&amp;" "&amp;" "&amp;VLOOKUP(H75,Coefficients!$E$12:$I$16,2))</f>
        <v/>
      </c>
    </row>
    <row r="76" spans="22:22" x14ac:dyDescent="0.25">
      <c r="V76" s="233" t="str">
        <f>IF(ISBLANK(A76),"",VLOOKUP(G76,Coefficients!$E$4:$I$7,2)&amp;" "&amp;" "&amp;VLOOKUP(H76,Coefficients!$E$12:$I$16,2))</f>
        <v/>
      </c>
    </row>
    <row r="77" spans="22:22" x14ac:dyDescent="0.25">
      <c r="V77" s="233" t="str">
        <f>IF(ISBLANK(A77),"",VLOOKUP(G77,Coefficients!$E$4:$I$7,2)&amp;" "&amp;" "&amp;VLOOKUP(H77,Coefficients!$E$12:$I$16,2))</f>
        <v/>
      </c>
    </row>
    <row r="78" spans="22:22" x14ac:dyDescent="0.25">
      <c r="V78" s="233" t="str">
        <f>IF(ISBLANK(A78),"",VLOOKUP(G78,Coefficients!$E$4:$I$7,2)&amp;" "&amp;" "&amp;VLOOKUP(H78,Coefficients!$E$12:$I$16,2))</f>
        <v/>
      </c>
    </row>
    <row r="79" spans="22:22" x14ac:dyDescent="0.25">
      <c r="V79" s="233" t="str">
        <f>IF(ISBLANK(A79),"",VLOOKUP(G79,Coefficients!$E$4:$I$7,2)&amp;" "&amp;" "&amp;VLOOKUP(H79,Coefficients!$E$12:$I$16,2))</f>
        <v/>
      </c>
    </row>
    <row r="80" spans="22:22" x14ac:dyDescent="0.25">
      <c r="V80" s="233" t="str">
        <f>IF(ISBLANK(A80),"",VLOOKUP(G80,Coefficients!$E$4:$I$7,2)&amp;" "&amp;" "&amp;VLOOKUP(H80,Coefficients!$E$12:$I$16,2))</f>
        <v/>
      </c>
    </row>
    <row r="81" spans="22:22" x14ac:dyDescent="0.25">
      <c r="V81" s="233" t="str">
        <f>IF(ISBLANK(A81),"",VLOOKUP(G81,Coefficients!$E$4:$I$7,2)&amp;" "&amp;" "&amp;VLOOKUP(H81,Coefficients!$E$12:$I$16,2))</f>
        <v/>
      </c>
    </row>
    <row r="82" spans="22:22" x14ac:dyDescent="0.25">
      <c r="V82" s="233" t="str">
        <f>IF(ISBLANK(A82),"",VLOOKUP(G82,Coefficients!$E$4:$I$7,2)&amp;" "&amp;" "&amp;VLOOKUP(H82,Coefficients!$E$12:$I$16,2))</f>
        <v/>
      </c>
    </row>
    <row r="83" spans="22:22" x14ac:dyDescent="0.25">
      <c r="V83" s="233" t="str">
        <f>IF(ISBLANK(A83),"",VLOOKUP(G83,Coefficients!$E$4:$I$7,2)&amp;" "&amp;" "&amp;VLOOKUP(H83,Coefficients!$E$12:$I$16,2))</f>
        <v/>
      </c>
    </row>
    <row r="84" spans="22:22" x14ac:dyDescent="0.25">
      <c r="V84" s="233" t="str">
        <f>IF(ISBLANK(A84),"",VLOOKUP(G84,Coefficients!$E$4:$I$7,2)&amp;" "&amp;" "&amp;VLOOKUP(H84,Coefficients!$E$12:$I$16,2))</f>
        <v/>
      </c>
    </row>
    <row r="85" spans="22:22" x14ac:dyDescent="0.25">
      <c r="V85" s="233" t="str">
        <f>IF(ISBLANK(A85),"",VLOOKUP(G85,Coefficients!$E$4:$I$7,2)&amp;" "&amp;" "&amp;VLOOKUP(H85,Coefficients!$E$12:$I$16,2))</f>
        <v/>
      </c>
    </row>
    <row r="86" spans="22:22" x14ac:dyDescent="0.25">
      <c r="V86" s="233" t="str">
        <f>IF(ISBLANK(A86),"",VLOOKUP(G86,Coefficients!$E$4:$I$7,2)&amp;" "&amp;" "&amp;VLOOKUP(H86,Coefficients!$E$12:$I$16,2))</f>
        <v/>
      </c>
    </row>
    <row r="87" spans="22:22" x14ac:dyDescent="0.25">
      <c r="V87" s="233" t="str">
        <f>IF(ISBLANK(A87),"",VLOOKUP(G87,Coefficients!$E$4:$I$7,2)&amp;" "&amp;" "&amp;VLOOKUP(H87,Coefficients!$E$12:$I$16,2))</f>
        <v/>
      </c>
    </row>
    <row r="88" spans="22:22" x14ac:dyDescent="0.25">
      <c r="V88" s="233" t="str">
        <f>IF(ISBLANK(A88),"",VLOOKUP(G88,Coefficients!$E$4:$I$7,2)&amp;" "&amp;" "&amp;VLOOKUP(H88,Coefficients!$E$12:$I$16,2))</f>
        <v/>
      </c>
    </row>
    <row r="89" spans="22:22" x14ac:dyDescent="0.25">
      <c r="V89" s="233" t="str">
        <f>IF(ISBLANK(A89),"",VLOOKUP(G89,Coefficients!$E$4:$I$7,2)&amp;" "&amp;" "&amp;VLOOKUP(H89,Coefficients!$E$12:$I$16,2))</f>
        <v/>
      </c>
    </row>
    <row r="90" spans="22:22" x14ac:dyDescent="0.25">
      <c r="V90" s="233" t="str">
        <f>IF(ISBLANK(A90),"",VLOOKUP(G90,Coefficients!$E$4:$I$7,2)&amp;" "&amp;" "&amp;VLOOKUP(H90,Coefficients!$E$12:$I$16,2))</f>
        <v/>
      </c>
    </row>
    <row r="91" spans="22:22" x14ac:dyDescent="0.25">
      <c r="V91" s="233" t="str">
        <f>IF(ISBLANK(A91),"",VLOOKUP(G91,Coefficients!$E$4:$I$7,2)&amp;" "&amp;" "&amp;VLOOKUP(H91,Coefficients!$E$12:$I$16,2))</f>
        <v/>
      </c>
    </row>
    <row r="92" spans="22:22" x14ac:dyDescent="0.25">
      <c r="V92" s="233" t="str">
        <f>IF(ISBLANK(A92),"",VLOOKUP(G92,Coefficients!$E$4:$I$7,2)&amp;" "&amp;" "&amp;VLOOKUP(H92,Coefficients!$E$12:$I$16,2))</f>
        <v/>
      </c>
    </row>
    <row r="93" spans="22:22" x14ac:dyDescent="0.25">
      <c r="V93" s="233" t="str">
        <f>IF(ISBLANK(A93),"",VLOOKUP(G93,Coefficients!$E$4:$I$7,2)&amp;" "&amp;" "&amp;VLOOKUP(H93,Coefficients!$E$12:$I$16,2))</f>
        <v/>
      </c>
    </row>
    <row r="94" spans="22:22" x14ac:dyDescent="0.25">
      <c r="V94" s="233" t="str">
        <f>IF(ISBLANK(A94),"",VLOOKUP(G94,Coefficients!$E$4:$I$7,2)&amp;" "&amp;" "&amp;VLOOKUP(H94,Coefficients!$E$12:$I$16,2))</f>
        <v/>
      </c>
    </row>
    <row r="95" spans="22:22" x14ac:dyDescent="0.25">
      <c r="V95" s="233" t="str">
        <f>IF(ISBLANK(A95),"",VLOOKUP(G95,Coefficients!$E$4:$I$7,2)&amp;" "&amp;" "&amp;VLOOKUP(H95,Coefficients!$E$12:$I$16,2))</f>
        <v/>
      </c>
    </row>
    <row r="96" spans="22:22" x14ac:dyDescent="0.25">
      <c r="V96" s="233" t="str">
        <f>IF(ISBLANK(A96),"",VLOOKUP(G96,Coefficients!$E$4:$I$7,2)&amp;" "&amp;" "&amp;VLOOKUP(H96,Coefficients!$E$12:$I$16,2))</f>
        <v/>
      </c>
    </row>
    <row r="97" spans="22:22" x14ac:dyDescent="0.25">
      <c r="V97" s="233" t="str">
        <f>IF(ISBLANK(A97),"",VLOOKUP(G97,Coefficients!$E$4:$I$7,2)&amp;" "&amp;" "&amp;VLOOKUP(H97,Coefficients!$E$12:$I$16,2))</f>
        <v/>
      </c>
    </row>
    <row r="98" spans="22:22" x14ac:dyDescent="0.25">
      <c r="V98" s="233" t="str">
        <f>IF(ISBLANK(A98),"",VLOOKUP(G98,Coefficients!$E$4:$I$7,2)&amp;" "&amp;" "&amp;VLOOKUP(H98,Coefficients!$E$12:$I$16,2))</f>
        <v/>
      </c>
    </row>
    <row r="99" spans="22:22" x14ac:dyDescent="0.25">
      <c r="V99" s="233" t="str">
        <f>IF(ISBLANK(A99),"",VLOOKUP(G99,Coefficients!$E$4:$I$7,2)&amp;" "&amp;" "&amp;VLOOKUP(H99,Coefficients!$E$12:$I$16,2))</f>
        <v/>
      </c>
    </row>
    <row r="100" spans="22:22" x14ac:dyDescent="0.25">
      <c r="V100" s="233" t="str">
        <f>IF(ISBLANK(A100),"",VLOOKUP(G100,Coefficients!$E$4:$I$7,2)&amp;" "&amp;" "&amp;VLOOKUP(H100,Coefficients!$E$12:$I$16,2))</f>
        <v/>
      </c>
    </row>
    <row r="101" spans="22:22" x14ac:dyDescent="0.25">
      <c r="V101" s="233" t="str">
        <f>IF(ISBLANK(A101),"",VLOOKUP(G101,Coefficients!$E$4:$I$7,2)&amp;" "&amp;" "&amp;VLOOKUP(H101,Coefficients!$E$12:$I$16,2))</f>
        <v/>
      </c>
    </row>
    <row r="102" spans="22:22" x14ac:dyDescent="0.25">
      <c r="V102" s="233" t="str">
        <f>IF(ISBLANK(A102),"",VLOOKUP(G102,Coefficients!$E$4:$I$7,2)&amp;" "&amp;" "&amp;VLOOKUP(H102,Coefficients!$E$12:$I$16,2))</f>
        <v/>
      </c>
    </row>
    <row r="103" spans="22:22" x14ac:dyDescent="0.25">
      <c r="V103" s="233" t="str">
        <f>IF(ISBLANK(A103),"",VLOOKUP(G103,Coefficients!$E$4:$I$7,2)&amp;" "&amp;" "&amp;VLOOKUP(H103,Coefficients!$E$12:$I$16,2))</f>
        <v/>
      </c>
    </row>
    <row r="104" spans="22:22" x14ac:dyDescent="0.25">
      <c r="V104" s="233" t="str">
        <f>IF(ISBLANK(A104),"",VLOOKUP(G104,Coefficients!$E$4:$I$7,2)&amp;" "&amp;" "&amp;VLOOKUP(H104,Coefficients!$E$12:$I$16,2))</f>
        <v/>
      </c>
    </row>
    <row r="105" spans="22:22" x14ac:dyDescent="0.25">
      <c r="V105" s="233" t="str">
        <f>IF(ISBLANK(A105),"",VLOOKUP(G105,Coefficients!$E$4:$I$7,2)&amp;" "&amp;" "&amp;VLOOKUP(H105,Coefficients!$E$12:$I$16,2))</f>
        <v/>
      </c>
    </row>
    <row r="106" spans="22:22" x14ac:dyDescent="0.25">
      <c r="V106" s="233" t="str">
        <f>IF(ISBLANK(A106),"",VLOOKUP(G106,Coefficients!$E$4:$I$7,2)&amp;" "&amp;" "&amp;VLOOKUP(H106,Coefficients!$E$12:$I$16,2))</f>
        <v/>
      </c>
    </row>
    <row r="107" spans="22:22" x14ac:dyDescent="0.25">
      <c r="V107" s="233" t="str">
        <f>IF(ISBLANK(A107),"",VLOOKUP(G107,Coefficients!$E$4:$I$7,2)&amp;" "&amp;" "&amp;VLOOKUP(H107,Coefficients!$E$12:$I$16,2))</f>
        <v/>
      </c>
    </row>
    <row r="108" spans="22:22" x14ac:dyDescent="0.25">
      <c r="V108" s="233" t="str">
        <f>IF(ISBLANK(A108),"",VLOOKUP(G108,Coefficients!$E$4:$I$7,2)&amp;" "&amp;" "&amp;VLOOKUP(H108,Coefficients!$E$12:$I$16,2))</f>
        <v/>
      </c>
    </row>
    <row r="109" spans="22:22" x14ac:dyDescent="0.25">
      <c r="V109" s="233" t="str">
        <f>IF(ISBLANK(A109),"",VLOOKUP(G109,Coefficients!$E$4:$I$7,2)&amp;" "&amp;" "&amp;VLOOKUP(H109,Coefficients!$E$12:$I$16,2))</f>
        <v/>
      </c>
    </row>
    <row r="110" spans="22:22" x14ac:dyDescent="0.25">
      <c r="V110" s="233" t="str">
        <f>IF(ISBLANK(A110),"",VLOOKUP(G110,Coefficients!$E$4:$I$7,2)&amp;" "&amp;" "&amp;VLOOKUP(H110,Coefficients!$E$12:$I$16,2))</f>
        <v/>
      </c>
    </row>
    <row r="111" spans="22:22" x14ac:dyDescent="0.25">
      <c r="V111" s="233" t="str">
        <f>IF(ISBLANK(A111),"",VLOOKUP(G111,Coefficients!$E$4:$I$7,2)&amp;" "&amp;" "&amp;VLOOKUP(H111,Coefficients!$E$12:$I$16,2))</f>
        <v/>
      </c>
    </row>
    <row r="112" spans="22:22" x14ac:dyDescent="0.25">
      <c r="V112" s="233" t="str">
        <f>IF(ISBLANK(A112),"",VLOOKUP(G112,Coefficients!$E$4:$I$7,2)&amp;" "&amp;" "&amp;VLOOKUP(H112,Coefficients!$E$12:$I$16,2))</f>
        <v/>
      </c>
    </row>
    <row r="113" spans="22:22" x14ac:dyDescent="0.25">
      <c r="V113" s="233" t="str">
        <f>IF(ISBLANK(A113),"",VLOOKUP(G113,Coefficients!$E$4:$I$7,2)&amp;" "&amp;" "&amp;VLOOKUP(H113,Coefficients!$E$12:$I$16,2))</f>
        <v/>
      </c>
    </row>
    <row r="114" spans="22:22" x14ac:dyDescent="0.25">
      <c r="V114" s="233" t="str">
        <f>IF(ISBLANK(A114),"",VLOOKUP(G114,Coefficients!$E$4:$I$7,2)&amp;" "&amp;" "&amp;VLOOKUP(H114,Coefficients!$E$12:$I$16,2))</f>
        <v/>
      </c>
    </row>
    <row r="115" spans="22:22" x14ac:dyDescent="0.25">
      <c r="V115" s="233" t="str">
        <f>IF(ISBLANK(A115),"",VLOOKUP(G115,Coefficients!$E$4:$I$7,2)&amp;" "&amp;" "&amp;VLOOKUP(H115,Coefficients!$E$12:$I$16,2))</f>
        <v/>
      </c>
    </row>
    <row r="116" spans="22:22" x14ac:dyDescent="0.25">
      <c r="V116" s="233" t="str">
        <f>IF(ISBLANK(A116),"",VLOOKUP(G116,Coefficients!$E$4:$I$7,2)&amp;" "&amp;" "&amp;VLOOKUP(H116,Coefficients!$E$12:$I$16,2))</f>
        <v/>
      </c>
    </row>
    <row r="117" spans="22:22" x14ac:dyDescent="0.25">
      <c r="V117" s="233" t="str">
        <f>IF(ISBLANK(A117),"",VLOOKUP(G117,Coefficients!$E$4:$I$7,2)&amp;" "&amp;" "&amp;VLOOKUP(H117,Coefficients!$E$12:$I$16,2))</f>
        <v/>
      </c>
    </row>
    <row r="118" spans="22:22" x14ac:dyDescent="0.25">
      <c r="V118" s="233" t="str">
        <f>IF(ISBLANK(A118),"",VLOOKUP(G118,Coefficients!$E$4:$I$7,2)&amp;" "&amp;" "&amp;VLOOKUP(H118,Coefficients!$E$12:$I$16,2))</f>
        <v/>
      </c>
    </row>
    <row r="119" spans="22:22" x14ac:dyDescent="0.25">
      <c r="V119" s="233" t="str">
        <f>IF(ISBLANK(A119),"",VLOOKUP(G119,Coefficients!$E$4:$I$7,2)&amp;" "&amp;" "&amp;VLOOKUP(H119,Coefficients!$E$12:$I$16,2))</f>
        <v/>
      </c>
    </row>
    <row r="120" spans="22:22" x14ac:dyDescent="0.25">
      <c r="V120" s="233" t="str">
        <f>IF(ISBLANK(A120),"",VLOOKUP(G120,Coefficients!$E$4:$I$7,2)&amp;" "&amp;" "&amp;VLOOKUP(H120,Coefficients!$E$12:$I$16,2))</f>
        <v/>
      </c>
    </row>
    <row r="121" spans="22:22" x14ac:dyDescent="0.25">
      <c r="V121" s="233" t="str">
        <f>IF(ISBLANK(A121),"",VLOOKUP(G121,Coefficients!$E$4:$I$7,2)&amp;" "&amp;" "&amp;VLOOKUP(H121,Coefficients!$E$12:$I$16,2))</f>
        <v/>
      </c>
    </row>
    <row r="122" spans="22:22" x14ac:dyDescent="0.25">
      <c r="V122" s="233" t="str">
        <f>IF(ISBLANK(A122),"",VLOOKUP(G122,Coefficients!$E$4:$I$7,2)&amp;" "&amp;" "&amp;VLOOKUP(H122,Coefficients!$E$12:$I$16,2))</f>
        <v/>
      </c>
    </row>
    <row r="123" spans="22:22" x14ac:dyDescent="0.25">
      <c r="V123" s="233" t="str">
        <f>IF(ISBLANK(A123),"",VLOOKUP(G123,Coefficients!$E$4:$I$7,2)&amp;" "&amp;" "&amp;VLOOKUP(H123,Coefficients!$E$12:$I$16,2))</f>
        <v/>
      </c>
    </row>
    <row r="124" spans="22:22" x14ac:dyDescent="0.25">
      <c r="V124" s="233" t="str">
        <f>IF(ISBLANK(A124),"",VLOOKUP(G124,Coefficients!$E$4:$I$7,2)&amp;" "&amp;" "&amp;VLOOKUP(H124,Coefficients!$E$12:$I$16,2))</f>
        <v/>
      </c>
    </row>
    <row r="125" spans="22:22" x14ac:dyDescent="0.25">
      <c r="V125" s="233" t="str">
        <f>IF(ISBLANK(A125),"",VLOOKUP(G125,Coefficients!$E$4:$I$7,2)&amp;" "&amp;" "&amp;VLOOKUP(H125,Coefficients!$E$12:$I$16,2))</f>
        <v/>
      </c>
    </row>
    <row r="126" spans="22:22" x14ac:dyDescent="0.25">
      <c r="V126" s="233" t="str">
        <f>IF(ISBLANK(A126),"",VLOOKUP(G126,Coefficients!$E$4:$I$7,2)&amp;" "&amp;" "&amp;VLOOKUP(H126,Coefficients!$E$12:$I$16,2))</f>
        <v/>
      </c>
    </row>
    <row r="127" spans="22:22" x14ac:dyDescent="0.25">
      <c r="V127" s="233" t="str">
        <f>IF(ISBLANK(A127),"",VLOOKUP(G127,Coefficients!$E$4:$I$7,2)&amp;" "&amp;" "&amp;VLOOKUP(H127,Coefficients!$E$12:$I$16,2))</f>
        <v/>
      </c>
    </row>
    <row r="128" spans="22:22" x14ac:dyDescent="0.25">
      <c r="V128" s="233" t="str">
        <f>IF(ISBLANK(A128),"",VLOOKUP(G128,Coefficients!$E$4:$I$7,2)&amp;" "&amp;" "&amp;VLOOKUP(H128,Coefficients!$E$12:$I$16,2))</f>
        <v/>
      </c>
    </row>
    <row r="129" spans="22:22" x14ac:dyDescent="0.25">
      <c r="V129" s="233" t="str">
        <f>IF(ISBLANK(A129),"",VLOOKUP(G129,Coefficients!$E$4:$I$7,2)&amp;" "&amp;" "&amp;VLOOKUP(H129,Coefficients!$E$12:$I$16,2))</f>
        <v/>
      </c>
    </row>
    <row r="130" spans="22:22" x14ac:dyDescent="0.25">
      <c r="V130" s="233" t="str">
        <f>IF(ISBLANK(A130),"",VLOOKUP(G130,Coefficients!$E$4:$I$7,2)&amp;" "&amp;" "&amp;VLOOKUP(H130,Coefficients!$E$12:$I$16,2))</f>
        <v/>
      </c>
    </row>
    <row r="131" spans="22:22" x14ac:dyDescent="0.25">
      <c r="V131" s="233" t="str">
        <f>IF(ISBLANK(A131),"",VLOOKUP(G131,Coefficients!$E$4:$I$7,2)&amp;" "&amp;" "&amp;VLOOKUP(H131,Coefficients!$E$12:$I$16,2))</f>
        <v/>
      </c>
    </row>
    <row r="132" spans="22:22" x14ac:dyDescent="0.25">
      <c r="V132" s="233" t="str">
        <f>IF(ISBLANK(A132),"",VLOOKUP(G132,Coefficients!$E$4:$I$7,2)&amp;" "&amp;" "&amp;VLOOKUP(H132,Coefficients!$E$12:$I$16,2))</f>
        <v/>
      </c>
    </row>
    <row r="133" spans="22:22" x14ac:dyDescent="0.25">
      <c r="V133" s="233" t="str">
        <f>IF(ISBLANK(A133),"",VLOOKUP(G133,Coefficients!$E$4:$I$7,2)&amp;" "&amp;" "&amp;VLOOKUP(H133,Coefficients!$E$12:$I$16,2))</f>
        <v/>
      </c>
    </row>
    <row r="134" spans="22:22" x14ac:dyDescent="0.25">
      <c r="V134" s="233" t="str">
        <f>IF(ISBLANK(A134),"",VLOOKUP(G134,Coefficients!$E$4:$I$7,2)&amp;" "&amp;" "&amp;VLOOKUP(H134,Coefficients!$E$12:$I$16,2))</f>
        <v/>
      </c>
    </row>
    <row r="135" spans="22:22" x14ac:dyDescent="0.25">
      <c r="V135" s="233" t="str">
        <f>IF(ISBLANK(A135),"",VLOOKUP(G135,Coefficients!$E$4:$I$7,2)&amp;" "&amp;" "&amp;VLOOKUP(H135,Coefficients!$E$12:$I$16,2))</f>
        <v/>
      </c>
    </row>
    <row r="136" spans="22:22" x14ac:dyDescent="0.25">
      <c r="V136" s="233" t="str">
        <f>IF(ISBLANK(A136),"",VLOOKUP(G136,Coefficients!$E$4:$I$7,2)&amp;" "&amp;" "&amp;VLOOKUP(H136,Coefficients!$E$12:$I$16,2))</f>
        <v/>
      </c>
    </row>
    <row r="137" spans="22:22" x14ac:dyDescent="0.25">
      <c r="V137" s="233" t="str">
        <f>IF(ISBLANK(A137),"",VLOOKUP(G137,Coefficients!$E$4:$I$7,2)&amp;" "&amp;" "&amp;VLOOKUP(H137,Coefficients!$E$12:$I$16,2))</f>
        <v/>
      </c>
    </row>
    <row r="138" spans="22:22" x14ac:dyDescent="0.25">
      <c r="V138" s="233" t="str">
        <f>IF(ISBLANK(A138),"",VLOOKUP(G138,Coefficients!$E$4:$I$7,2)&amp;" "&amp;" "&amp;VLOOKUP(H138,Coefficients!$E$12:$I$16,2))</f>
        <v/>
      </c>
    </row>
    <row r="139" spans="22:22" x14ac:dyDescent="0.25">
      <c r="V139" s="233" t="str">
        <f>IF(ISBLANK(A139),"",VLOOKUP(G139,Coefficients!$E$4:$I$7,2)&amp;" "&amp;" "&amp;VLOOKUP(H139,Coefficients!$E$12:$I$16,2))</f>
        <v/>
      </c>
    </row>
    <row r="140" spans="22:22" x14ac:dyDescent="0.25">
      <c r="V140" s="233" t="str">
        <f>IF(ISBLANK(A140),"",VLOOKUP(G140,Coefficients!$E$4:$I$7,2)&amp;" "&amp;" "&amp;VLOOKUP(H140,Coefficients!$E$12:$I$16,2))</f>
        <v/>
      </c>
    </row>
    <row r="141" spans="22:22" x14ac:dyDescent="0.25">
      <c r="V141" s="233" t="str">
        <f>IF(ISBLANK(A141),"",VLOOKUP(G141,Coefficients!$E$4:$I$7,2)&amp;" "&amp;" "&amp;VLOOKUP(H141,Coefficients!$E$12:$I$16,2))</f>
        <v/>
      </c>
    </row>
    <row r="142" spans="22:22" x14ac:dyDescent="0.25">
      <c r="V142" s="233" t="str">
        <f>IF(ISBLANK(A142),"",VLOOKUP(G142,Coefficients!$E$4:$I$7,2)&amp;" "&amp;" "&amp;VLOOKUP(H142,Coefficients!$E$12:$I$16,2))</f>
        <v/>
      </c>
    </row>
    <row r="143" spans="22:22" x14ac:dyDescent="0.25">
      <c r="V143" s="233" t="str">
        <f>IF(ISBLANK(A143),"",VLOOKUP(G143,Coefficients!$E$4:$I$7,2)&amp;" "&amp;" "&amp;VLOOKUP(H143,Coefficients!$E$12:$I$16,2))</f>
        <v/>
      </c>
    </row>
    <row r="144" spans="22:22" x14ac:dyDescent="0.25">
      <c r="V144" s="233" t="str">
        <f>IF(ISBLANK(A144),"",VLOOKUP(G144,Coefficients!$E$4:$I$7,2)&amp;" "&amp;" "&amp;VLOOKUP(H144,Coefficients!$E$12:$I$16,2))</f>
        <v/>
      </c>
    </row>
    <row r="145" spans="22:22" x14ac:dyDescent="0.25">
      <c r="V145" s="233" t="str">
        <f>IF(ISBLANK(A145),"",VLOOKUP(G145,Coefficients!$E$4:$I$7,2)&amp;" "&amp;" "&amp;VLOOKUP(H145,Coefficients!$E$12:$I$16,2))</f>
        <v/>
      </c>
    </row>
    <row r="146" spans="22:22" x14ac:dyDescent="0.25">
      <c r="V146" s="233" t="str">
        <f>IF(ISBLANK(A146),"",VLOOKUP(G146,Coefficients!$E$4:$I$7,2)&amp;" "&amp;" "&amp;VLOOKUP(H146,Coefficients!$E$12:$I$16,2))</f>
        <v/>
      </c>
    </row>
    <row r="147" spans="22:22" x14ac:dyDescent="0.25">
      <c r="V147" s="233" t="str">
        <f>IF(ISBLANK(A147),"",VLOOKUP(G147,Coefficients!$E$4:$I$7,2)&amp;" "&amp;" "&amp;VLOOKUP(H147,Coefficients!$E$12:$I$16,2))</f>
        <v/>
      </c>
    </row>
    <row r="148" spans="22:22" x14ac:dyDescent="0.25">
      <c r="V148" s="233" t="str">
        <f>IF(ISBLANK(A148),"",VLOOKUP(G148,Coefficients!$E$4:$I$7,2)&amp;" "&amp;" "&amp;VLOOKUP(H148,Coefficients!$E$12:$I$16,2))</f>
        <v/>
      </c>
    </row>
    <row r="149" spans="22:22" x14ac:dyDescent="0.25">
      <c r="V149" s="233" t="str">
        <f>IF(ISBLANK(A149),"",VLOOKUP(G149,Coefficients!$E$4:$I$7,2)&amp;" "&amp;" "&amp;VLOOKUP(H149,Coefficients!$E$12:$I$16,2))</f>
        <v/>
      </c>
    </row>
    <row r="150" spans="22:22" x14ac:dyDescent="0.25">
      <c r="V150" s="233" t="str">
        <f>IF(ISBLANK(A150),"",VLOOKUP(G150,Coefficients!$E$4:$I$7,2)&amp;" "&amp;" "&amp;VLOOKUP(H150,Coefficients!$E$12:$I$16,2))</f>
        <v/>
      </c>
    </row>
    <row r="151" spans="22:22" x14ac:dyDescent="0.25">
      <c r="V151" s="233" t="str">
        <f>IF(ISBLANK(A151),"",VLOOKUP(G151,Coefficients!$E$4:$I$7,2)&amp;" "&amp;" "&amp;VLOOKUP(H151,Coefficients!$E$12:$I$16,2))</f>
        <v/>
      </c>
    </row>
    <row r="152" spans="22:22" x14ac:dyDescent="0.25">
      <c r="V152" s="233" t="str">
        <f>IF(ISBLANK(A152),"",VLOOKUP(G152,Coefficients!$E$4:$I$7,2)&amp;" "&amp;" "&amp;VLOOKUP(H152,Coefficients!$E$12:$I$16,2))</f>
        <v/>
      </c>
    </row>
    <row r="153" spans="22:22" x14ac:dyDescent="0.25">
      <c r="V153" s="233" t="str">
        <f>IF(ISBLANK(A153),"",VLOOKUP(G153,Coefficients!$E$4:$I$7,2)&amp;" "&amp;" "&amp;VLOOKUP(H153,Coefficients!$E$12:$I$16,2))</f>
        <v/>
      </c>
    </row>
    <row r="154" spans="22:22" x14ac:dyDescent="0.25">
      <c r="V154" s="233" t="str">
        <f>IF(ISBLANK(A154),"",VLOOKUP(G154,Coefficients!$E$4:$I$7,2)&amp;" "&amp;" "&amp;VLOOKUP(H154,Coefficients!$E$12:$I$16,2))</f>
        <v/>
      </c>
    </row>
    <row r="155" spans="22:22" x14ac:dyDescent="0.25">
      <c r="V155" s="233" t="str">
        <f>IF(ISBLANK(A155),"",VLOOKUP(G155,Coefficients!$E$4:$I$7,2)&amp;" "&amp;" "&amp;VLOOKUP(H155,Coefficients!$E$12:$I$16,2))</f>
        <v/>
      </c>
    </row>
    <row r="156" spans="22:22" x14ac:dyDescent="0.25">
      <c r="V156" s="233" t="str">
        <f>IF(ISBLANK(A156),"",VLOOKUP(G156,Coefficients!$E$4:$I$7,2)&amp;" "&amp;" "&amp;VLOOKUP(H156,Coefficients!$E$12:$I$16,2))</f>
        <v/>
      </c>
    </row>
    <row r="157" spans="22:22" x14ac:dyDescent="0.25">
      <c r="V157" s="233" t="str">
        <f>IF(ISBLANK(A157),"",VLOOKUP(G157,Coefficients!$E$4:$I$7,2)&amp;" "&amp;" "&amp;VLOOKUP(H157,Coefficients!$E$12:$I$16,2))</f>
        <v/>
      </c>
    </row>
    <row r="158" spans="22:22" x14ac:dyDescent="0.25">
      <c r="V158" s="233" t="str">
        <f>IF(ISBLANK(A158),"",VLOOKUP(G158,Coefficients!$E$4:$I$7,2)&amp;" "&amp;" "&amp;VLOOKUP(H158,Coefficients!$E$12:$I$16,2))</f>
        <v/>
      </c>
    </row>
    <row r="159" spans="22:22" x14ac:dyDescent="0.25">
      <c r="V159" s="233" t="str">
        <f>IF(ISBLANK(A159),"",VLOOKUP(G159,Coefficients!$E$4:$I$7,2)&amp;" "&amp;" "&amp;VLOOKUP(H159,Coefficients!$E$12:$I$16,2))</f>
        <v/>
      </c>
    </row>
    <row r="160" spans="22:22" x14ac:dyDescent="0.25">
      <c r="V160" s="233" t="str">
        <f>IF(ISBLANK(A160),"",VLOOKUP(G160,Coefficients!$E$4:$I$7,2)&amp;" "&amp;" "&amp;VLOOKUP(H160,Coefficients!$E$12:$I$16,2))</f>
        <v/>
      </c>
    </row>
    <row r="161" spans="22:22" x14ac:dyDescent="0.25">
      <c r="V161" s="233" t="str">
        <f>IF(ISBLANK(A161),"",VLOOKUP(G161,Coefficients!$E$4:$I$7,2)&amp;" "&amp;" "&amp;VLOOKUP(H161,Coefficients!$E$12:$I$16,2))</f>
        <v/>
      </c>
    </row>
    <row r="162" spans="22:22" x14ac:dyDescent="0.25">
      <c r="V162" s="233" t="str">
        <f>IF(ISBLANK(A162),"",VLOOKUP(G162,Coefficients!$E$4:$I$7,2)&amp;" "&amp;" "&amp;VLOOKUP(H162,Coefficients!$E$12:$I$16,2))</f>
        <v/>
      </c>
    </row>
    <row r="163" spans="22:22" x14ac:dyDescent="0.25">
      <c r="V163" s="233" t="str">
        <f>IF(ISBLANK(A163),"",VLOOKUP(G163,Coefficients!$E$4:$I$7,2)&amp;" "&amp;" "&amp;VLOOKUP(H163,Coefficients!$E$12:$I$16,2))</f>
        <v/>
      </c>
    </row>
    <row r="164" spans="22:22" x14ac:dyDescent="0.25">
      <c r="V164" s="233" t="str">
        <f>IF(ISBLANK(A164),"",VLOOKUP(G164,Coefficients!$E$4:$I$7,2)&amp;" "&amp;" "&amp;VLOOKUP(H164,Coefficients!$E$12:$I$16,2))</f>
        <v/>
      </c>
    </row>
    <row r="165" spans="22:22" x14ac:dyDescent="0.25">
      <c r="V165" s="233" t="str">
        <f>IF(ISBLANK(A165),"",VLOOKUP(G165,Coefficients!$E$4:$I$7,2)&amp;" "&amp;" "&amp;VLOOKUP(H165,Coefficients!$E$12:$I$16,2))</f>
        <v/>
      </c>
    </row>
    <row r="166" spans="22:22" x14ac:dyDescent="0.25">
      <c r="V166" s="233" t="str">
        <f>IF(ISBLANK(A166),"",VLOOKUP(G166,Coefficients!$E$4:$I$7,2)&amp;" "&amp;" "&amp;VLOOKUP(H166,Coefficients!$E$12:$I$16,2))</f>
        <v/>
      </c>
    </row>
    <row r="167" spans="22:22" x14ac:dyDescent="0.25">
      <c r="V167" s="233" t="str">
        <f>IF(ISBLANK(A167),"",VLOOKUP(G167,Coefficients!$E$4:$I$7,2)&amp;" "&amp;" "&amp;VLOOKUP(H167,Coefficients!$E$12:$I$16,2))</f>
        <v/>
      </c>
    </row>
    <row r="168" spans="22:22" x14ac:dyDescent="0.25">
      <c r="V168" s="233" t="str">
        <f>IF(ISBLANK(A168),"",VLOOKUP(G168,Coefficients!$E$4:$I$7,2)&amp;" "&amp;" "&amp;VLOOKUP(H168,Coefficients!$E$12:$I$16,2))</f>
        <v/>
      </c>
    </row>
    <row r="169" spans="22:22" x14ac:dyDescent="0.25">
      <c r="V169" s="233" t="str">
        <f>IF(ISBLANK(A169),"",VLOOKUP(G169,Coefficients!$E$4:$I$7,2)&amp;" "&amp;" "&amp;VLOOKUP(H169,Coefficients!$E$12:$I$16,2))</f>
        <v/>
      </c>
    </row>
    <row r="170" spans="22:22" x14ac:dyDescent="0.25">
      <c r="V170" s="233" t="str">
        <f>IF(ISBLANK(A170),"",VLOOKUP(G170,Coefficients!$E$4:$I$7,2)&amp;" "&amp;" "&amp;VLOOKUP(H170,Coefficients!$E$12:$I$16,2))</f>
        <v/>
      </c>
    </row>
    <row r="171" spans="22:22" x14ac:dyDescent="0.25">
      <c r="V171" s="233" t="str">
        <f>IF(ISBLANK(A171),"",VLOOKUP(G171,Coefficients!$E$4:$I$7,2)&amp;" "&amp;" "&amp;VLOOKUP(H171,Coefficients!$E$12:$I$16,2))</f>
        <v/>
      </c>
    </row>
    <row r="172" spans="22:22" x14ac:dyDescent="0.25">
      <c r="V172" s="233" t="str">
        <f>IF(ISBLANK(A172),"",VLOOKUP(G172,Coefficients!$E$4:$I$7,2)&amp;" "&amp;" "&amp;VLOOKUP(H172,Coefficients!$E$12:$I$16,2))</f>
        <v/>
      </c>
    </row>
    <row r="173" spans="22:22" x14ac:dyDescent="0.25">
      <c r="V173" s="233" t="str">
        <f>IF(ISBLANK(A173),"",VLOOKUP(G173,Coefficients!$E$4:$I$7,2)&amp;" "&amp;" "&amp;VLOOKUP(H173,Coefficients!$E$12:$I$16,2))</f>
        <v/>
      </c>
    </row>
    <row r="174" spans="22:22" x14ac:dyDescent="0.25">
      <c r="V174" s="233" t="str">
        <f>IF(ISBLANK(A174),"",VLOOKUP(G174,Coefficients!$E$4:$I$7,2)&amp;" "&amp;" "&amp;VLOOKUP(H174,Coefficients!$E$12:$I$16,2))</f>
        <v/>
      </c>
    </row>
    <row r="175" spans="22:22" x14ac:dyDescent="0.25">
      <c r="V175" s="233" t="str">
        <f>IF(ISBLANK(A175),"",VLOOKUP(G175,Coefficients!$E$4:$I$7,2)&amp;" "&amp;" "&amp;VLOOKUP(H175,Coefficients!$E$12:$I$16,2))</f>
        <v/>
      </c>
    </row>
    <row r="176" spans="22:22" x14ac:dyDescent="0.25">
      <c r="V176" s="233" t="str">
        <f>IF(ISBLANK(A176),"",VLOOKUP(G176,Coefficients!$E$4:$I$7,2)&amp;" "&amp;" "&amp;VLOOKUP(H176,Coefficients!$E$12:$I$16,2))</f>
        <v/>
      </c>
    </row>
    <row r="177" spans="22:22" x14ac:dyDescent="0.25">
      <c r="V177" s="233" t="str">
        <f>IF(ISBLANK(A177),"",VLOOKUP(G177,Coefficients!$E$4:$I$7,2)&amp;" "&amp;" "&amp;VLOOKUP(H177,Coefficients!$E$12:$I$16,2))</f>
        <v/>
      </c>
    </row>
    <row r="178" spans="22:22" x14ac:dyDescent="0.25">
      <c r="V178" s="233" t="str">
        <f>IF(ISBLANK(A178),"",VLOOKUP(G178,Coefficients!$E$4:$I$7,2)&amp;" "&amp;" "&amp;VLOOKUP(H178,Coefficients!$E$12:$I$16,2))</f>
        <v/>
      </c>
    </row>
    <row r="179" spans="22:22" x14ac:dyDescent="0.25">
      <c r="V179" s="233" t="str">
        <f>IF(ISBLANK(A179),"",VLOOKUP(G179,Coefficients!$E$4:$I$7,2)&amp;" "&amp;" "&amp;VLOOKUP(H179,Coefficients!$E$12:$I$16,2))</f>
        <v/>
      </c>
    </row>
    <row r="180" spans="22:22" x14ac:dyDescent="0.25">
      <c r="V180" s="233" t="str">
        <f>IF(ISBLANK(A180),"",VLOOKUP(G180,Coefficients!$E$4:$I$7,2)&amp;" "&amp;" "&amp;VLOOKUP(H180,Coefficients!$E$12:$I$16,2))</f>
        <v/>
      </c>
    </row>
    <row r="181" spans="22:22" x14ac:dyDescent="0.25">
      <c r="V181" s="233" t="str">
        <f>IF(ISBLANK(A181),"",VLOOKUP(G181,Coefficients!$E$4:$I$7,2)&amp;" "&amp;" "&amp;VLOOKUP(H181,Coefficients!$E$12:$I$16,2))</f>
        <v/>
      </c>
    </row>
    <row r="182" spans="22:22" x14ac:dyDescent="0.25">
      <c r="V182" s="233" t="str">
        <f>IF(ISBLANK(A182),"",VLOOKUP(G182,Coefficients!$E$4:$I$7,2)&amp;" "&amp;" "&amp;VLOOKUP(H182,Coefficients!$E$12:$I$16,2))</f>
        <v/>
      </c>
    </row>
    <row r="183" spans="22:22" x14ac:dyDescent="0.25">
      <c r="V183" s="233" t="str">
        <f>IF(ISBLANK(A183),"",VLOOKUP(G183,Coefficients!$E$4:$I$7,2)&amp;" "&amp;" "&amp;VLOOKUP(H183,Coefficients!$E$12:$I$16,2))</f>
        <v/>
      </c>
    </row>
    <row r="184" spans="22:22" x14ac:dyDescent="0.25">
      <c r="V184" s="233" t="str">
        <f>IF(ISBLANK(A184),"",VLOOKUP(G184,Coefficients!$E$4:$I$7,2)&amp;" "&amp;" "&amp;VLOOKUP(H184,Coefficients!$E$12:$I$16,2))</f>
        <v/>
      </c>
    </row>
    <row r="185" spans="22:22" x14ac:dyDescent="0.25">
      <c r="V185" s="233" t="str">
        <f>IF(ISBLANK(A185),"",VLOOKUP(G185,Coefficients!$E$4:$I$7,2)&amp;" "&amp;" "&amp;VLOOKUP(H185,Coefficients!$E$12:$I$16,2))</f>
        <v/>
      </c>
    </row>
    <row r="186" spans="22:22" x14ac:dyDescent="0.25">
      <c r="V186" s="233" t="str">
        <f>IF(ISBLANK(A186),"",VLOOKUP(G186,Coefficients!$E$4:$I$7,2)&amp;" "&amp;" "&amp;VLOOKUP(H186,Coefficients!$E$12:$I$16,2))</f>
        <v/>
      </c>
    </row>
    <row r="187" spans="22:22" x14ac:dyDescent="0.25">
      <c r="V187" s="233" t="str">
        <f>IF(ISBLANK(A187),"",VLOOKUP(G187,Coefficients!$E$4:$I$7,2)&amp;" "&amp;" "&amp;VLOOKUP(H187,Coefficients!$E$12:$I$16,2))</f>
        <v/>
      </c>
    </row>
    <row r="188" spans="22:22" x14ac:dyDescent="0.25">
      <c r="V188" s="233" t="str">
        <f>IF(ISBLANK(A188),"",VLOOKUP(G188,Coefficients!$E$4:$I$7,2)&amp;" "&amp;" "&amp;VLOOKUP(H188,Coefficients!$E$12:$I$16,2))</f>
        <v/>
      </c>
    </row>
    <row r="189" spans="22:22" x14ac:dyDescent="0.25">
      <c r="V189" s="233" t="str">
        <f>IF(ISBLANK(A189),"",VLOOKUP(G189,Coefficients!$E$4:$I$7,2)&amp;" "&amp;" "&amp;VLOOKUP(H189,Coefficients!$E$12:$I$16,2))</f>
        <v/>
      </c>
    </row>
    <row r="190" spans="22:22" x14ac:dyDescent="0.25">
      <c r="V190" s="233" t="str">
        <f>IF(ISBLANK(A190),"",VLOOKUP(G190,Coefficients!$E$4:$I$7,2)&amp;" "&amp;" "&amp;VLOOKUP(H190,Coefficients!$E$12:$I$16,2))</f>
        <v/>
      </c>
    </row>
    <row r="191" spans="22:22" x14ac:dyDescent="0.25">
      <c r="V191" s="233" t="str">
        <f>IF(ISBLANK(A191),"",VLOOKUP(G191,Coefficients!$E$4:$I$7,2)&amp;" "&amp;" "&amp;VLOOKUP(H191,Coefficients!$E$12:$I$16,2))</f>
        <v/>
      </c>
    </row>
    <row r="192" spans="22:22" x14ac:dyDescent="0.25">
      <c r="V192" s="233" t="str">
        <f>IF(ISBLANK(A192),"",VLOOKUP(G192,Coefficients!$E$4:$I$7,2)&amp;" "&amp;" "&amp;VLOOKUP(H192,Coefficients!$E$12:$I$16,2))</f>
        <v/>
      </c>
    </row>
    <row r="193" spans="22:22" x14ac:dyDescent="0.25">
      <c r="V193" s="233" t="str">
        <f>IF(ISBLANK(A193),"",VLOOKUP(G193,Coefficients!$E$4:$I$7,2)&amp;" "&amp;" "&amp;VLOOKUP(H193,Coefficients!$E$12:$I$16,2))</f>
        <v/>
      </c>
    </row>
    <row r="194" spans="22:22" x14ac:dyDescent="0.25">
      <c r="V194" s="233" t="str">
        <f>IF(ISBLANK(A194),"",VLOOKUP(G194,Coefficients!$E$4:$I$7,2)&amp;" "&amp;" "&amp;VLOOKUP(H194,Coefficients!$E$12:$I$16,2))</f>
        <v/>
      </c>
    </row>
    <row r="195" spans="22:22" x14ac:dyDescent="0.25">
      <c r="V195" s="233" t="str">
        <f>IF(ISBLANK(A195),"",VLOOKUP(G195,Coefficients!$E$4:$I$7,2)&amp;" "&amp;" "&amp;VLOOKUP(H195,Coefficients!$E$12:$I$16,2))</f>
        <v/>
      </c>
    </row>
    <row r="196" spans="22:22" x14ac:dyDescent="0.25">
      <c r="V196" s="233" t="str">
        <f>IF(ISBLANK(A196),"",VLOOKUP(G196,Coefficients!$E$4:$I$7,2)&amp;" "&amp;" "&amp;VLOOKUP(H196,Coefficients!$E$12:$I$16,2))</f>
        <v/>
      </c>
    </row>
    <row r="197" spans="22:22" x14ac:dyDescent="0.25">
      <c r="V197" s="233" t="str">
        <f>IF(ISBLANK(A197),"",VLOOKUP(G197,Coefficients!$E$4:$I$7,2)&amp;" "&amp;" "&amp;VLOOKUP(H197,Coefficients!$E$12:$I$16,2))</f>
        <v/>
      </c>
    </row>
    <row r="198" spans="22:22" x14ac:dyDescent="0.25">
      <c r="V198" s="233" t="str">
        <f>IF(ISBLANK(A198),"",VLOOKUP(G198,Coefficients!$E$4:$I$7,2)&amp;" "&amp;" "&amp;VLOOKUP(H198,Coefficients!$E$12:$I$16,2))</f>
        <v/>
      </c>
    </row>
    <row r="199" spans="22:22" x14ac:dyDescent="0.25">
      <c r="V199" s="233" t="str">
        <f>IF(ISBLANK(A199),"",VLOOKUP(G199,Coefficients!$E$4:$I$7,2)&amp;" "&amp;" "&amp;VLOOKUP(H199,Coefficients!$E$12:$I$16,2))</f>
        <v/>
      </c>
    </row>
    <row r="200" spans="22:22" x14ac:dyDescent="0.25">
      <c r="V200" s="233" t="str">
        <f>IF(ISBLANK(A200),"",VLOOKUP(G200,Coefficients!$E$4:$I$7,2)&amp;" "&amp;" "&amp;VLOOKUP(H200,Coefficients!$E$12:$I$16,2))</f>
        <v/>
      </c>
    </row>
    <row r="201" spans="22:22" x14ac:dyDescent="0.25">
      <c r="V201" s="233" t="str">
        <f>IF(ISBLANK(A201),"",VLOOKUP(G201,Coefficients!$E$4:$I$7,2)&amp;" "&amp;" "&amp;VLOOKUP(H201,Coefficients!$E$12:$I$16,2))</f>
        <v/>
      </c>
    </row>
    <row r="202" spans="22:22" x14ac:dyDescent="0.25">
      <c r="V202" s="233" t="str">
        <f>IF(ISBLANK(A202),"",VLOOKUP(G202,Coefficients!$E$4:$I$7,2)&amp;" "&amp;" "&amp;VLOOKUP(H202,Coefficients!$E$12:$I$16,2))</f>
        <v/>
      </c>
    </row>
    <row r="203" spans="22:22" x14ac:dyDescent="0.25">
      <c r="V203" s="233" t="str">
        <f>IF(ISBLANK(A203),"",VLOOKUP(G203,Coefficients!$E$4:$I$7,2)&amp;" "&amp;" "&amp;VLOOKUP(H203,Coefficients!$E$12:$I$16,2))</f>
        <v/>
      </c>
    </row>
    <row r="204" spans="22:22" x14ac:dyDescent="0.25">
      <c r="V204" s="233" t="str">
        <f>IF(ISBLANK(A204),"",VLOOKUP(G204,Coefficients!$E$4:$I$7,2)&amp;" "&amp;" "&amp;VLOOKUP(H204,Coefficients!$E$12:$I$16,2))</f>
        <v/>
      </c>
    </row>
    <row r="205" spans="22:22" x14ac:dyDescent="0.25">
      <c r="V205" s="233" t="str">
        <f>IF(ISBLANK(A205),"",VLOOKUP(G205,Coefficients!$E$4:$I$7,2)&amp;" "&amp;" "&amp;VLOOKUP(H205,Coefficients!$E$12:$I$16,2))</f>
        <v/>
      </c>
    </row>
    <row r="206" spans="22:22" x14ac:dyDescent="0.25">
      <c r="V206" s="233" t="str">
        <f>IF(ISBLANK(A206),"",VLOOKUP(G206,Coefficients!$E$4:$I$7,2)&amp;" "&amp;" "&amp;VLOOKUP(H206,Coefficients!$E$12:$I$16,2))</f>
        <v/>
      </c>
    </row>
    <row r="207" spans="22:22" x14ac:dyDescent="0.25">
      <c r="V207" s="233" t="str">
        <f>IF(ISBLANK(A207),"",VLOOKUP(G207,Coefficients!$E$4:$I$7,2)&amp;" "&amp;" "&amp;VLOOKUP(H207,Coefficients!$E$12:$I$16,2))</f>
        <v/>
      </c>
    </row>
    <row r="208" spans="22:22" x14ac:dyDescent="0.25">
      <c r="V208" s="233" t="str">
        <f>IF(ISBLANK(A208),"",VLOOKUP(G208,Coefficients!$E$4:$I$7,2)&amp;" "&amp;" "&amp;VLOOKUP(H208,Coefficients!$E$12:$I$16,2))</f>
        <v/>
      </c>
    </row>
    <row r="209" spans="22:22" x14ac:dyDescent="0.25">
      <c r="V209" s="233" t="str">
        <f>IF(ISBLANK(A209),"",VLOOKUP(G209,Coefficients!$E$4:$I$7,2)&amp;" "&amp;" "&amp;VLOOKUP(H209,Coefficients!$E$12:$I$16,2))</f>
        <v/>
      </c>
    </row>
    <row r="210" spans="22:22" x14ac:dyDescent="0.25">
      <c r="V210" s="233" t="str">
        <f>IF(ISBLANK(A210),"",VLOOKUP(G210,Coefficients!$E$4:$I$7,2)&amp;" "&amp;" "&amp;VLOOKUP(H210,Coefficients!$E$12:$I$16,2))</f>
        <v/>
      </c>
    </row>
    <row r="211" spans="22:22" x14ac:dyDescent="0.25">
      <c r="V211" s="233" t="str">
        <f>IF(ISBLANK(A211),"",VLOOKUP(G211,Coefficients!$E$4:$I$7,2)&amp;" "&amp;" "&amp;VLOOKUP(H211,Coefficients!$E$12:$I$16,2))</f>
        <v/>
      </c>
    </row>
    <row r="212" spans="22:22" x14ac:dyDescent="0.25">
      <c r="V212" s="233" t="str">
        <f>IF(ISBLANK(A212),"",VLOOKUP(G212,Coefficients!$E$4:$I$7,2)&amp;" "&amp;" "&amp;VLOOKUP(H212,Coefficients!$E$12:$I$16,2))</f>
        <v/>
      </c>
    </row>
    <row r="213" spans="22:22" x14ac:dyDescent="0.25">
      <c r="V213" s="233" t="str">
        <f>IF(ISBLANK(A213),"",VLOOKUP(G213,Coefficients!$E$4:$I$7,2)&amp;" "&amp;" "&amp;VLOOKUP(H213,Coefficients!$E$12:$I$16,2))</f>
        <v/>
      </c>
    </row>
    <row r="214" spans="22:22" x14ac:dyDescent="0.25">
      <c r="V214" s="233" t="str">
        <f>IF(ISBLANK(A214),"",VLOOKUP(G214,Coefficients!$E$4:$I$7,2)&amp;" "&amp;" "&amp;VLOOKUP(H214,Coefficients!$E$12:$I$16,2))</f>
        <v/>
      </c>
    </row>
    <row r="215" spans="22:22" x14ac:dyDescent="0.25">
      <c r="V215" s="233" t="str">
        <f>IF(ISBLANK(A215),"",VLOOKUP(G215,Coefficients!$E$4:$I$7,2)&amp;" "&amp;" "&amp;VLOOKUP(H215,Coefficients!$E$12:$I$16,2))</f>
        <v/>
      </c>
    </row>
    <row r="216" spans="22:22" x14ac:dyDescent="0.25">
      <c r="V216" s="233" t="str">
        <f>IF(ISBLANK(A216),"",VLOOKUP(G216,Coefficients!$E$4:$I$7,2)&amp;" "&amp;" "&amp;VLOOKUP(H216,Coefficients!$E$12:$I$16,2))</f>
        <v/>
      </c>
    </row>
    <row r="217" spans="22:22" x14ac:dyDescent="0.25">
      <c r="V217" s="233" t="str">
        <f>IF(ISBLANK(A217),"",VLOOKUP(G217,Coefficients!$E$4:$I$7,2)&amp;" "&amp;" "&amp;VLOOKUP(H217,Coefficients!$E$12:$I$16,2))</f>
        <v/>
      </c>
    </row>
    <row r="218" spans="22:22" x14ac:dyDescent="0.25">
      <c r="V218" s="233" t="str">
        <f>IF(ISBLANK(A218),"",VLOOKUP(G218,Coefficients!$E$4:$I$7,2)&amp;" "&amp;" "&amp;VLOOKUP(H218,Coefficients!$E$12:$I$16,2))</f>
        <v/>
      </c>
    </row>
    <row r="219" spans="22:22" x14ac:dyDescent="0.25">
      <c r="V219" s="233" t="str">
        <f>IF(ISBLANK(A219),"",VLOOKUP(G219,Coefficients!$E$4:$I$7,2)&amp;" "&amp;" "&amp;VLOOKUP(H219,Coefficients!$E$12:$I$16,2))</f>
        <v/>
      </c>
    </row>
    <row r="220" spans="22:22" x14ac:dyDescent="0.25">
      <c r="V220" s="233" t="str">
        <f>IF(ISBLANK(A220),"",VLOOKUP(G220,Coefficients!$E$4:$I$7,2)&amp;" "&amp;" "&amp;VLOOKUP(H220,Coefficients!$E$12:$I$16,2))</f>
        <v/>
      </c>
    </row>
    <row r="221" spans="22:22" x14ac:dyDescent="0.25">
      <c r="V221" s="233" t="str">
        <f>IF(ISBLANK(A221),"",VLOOKUP(G221,Coefficients!$E$4:$I$7,2)&amp;" "&amp;" "&amp;VLOOKUP(H221,Coefficients!$E$12:$I$16,2))</f>
        <v/>
      </c>
    </row>
    <row r="222" spans="22:22" x14ac:dyDescent="0.25">
      <c r="V222" s="233" t="str">
        <f>IF(ISBLANK(A222),"",VLOOKUP(G222,Coefficients!$E$4:$I$7,2)&amp;" "&amp;" "&amp;VLOOKUP(H222,Coefficients!$E$12:$I$16,2))</f>
        <v/>
      </c>
    </row>
    <row r="223" spans="22:22" x14ac:dyDescent="0.25">
      <c r="V223" s="233" t="str">
        <f>IF(ISBLANK(A223),"",VLOOKUP(G223,Coefficients!$E$4:$I$7,2)&amp;" "&amp;" "&amp;VLOOKUP(H223,Coefficients!$E$12:$I$16,2))</f>
        <v/>
      </c>
    </row>
    <row r="224" spans="22:22" x14ac:dyDescent="0.25">
      <c r="V224" s="233" t="str">
        <f>IF(ISBLANK(A224),"",VLOOKUP(G224,Coefficients!$E$4:$I$7,2)&amp;" "&amp;" "&amp;VLOOKUP(H224,Coefficients!$E$12:$I$16,2))</f>
        <v/>
      </c>
    </row>
    <row r="225" spans="22:22" x14ac:dyDescent="0.25">
      <c r="V225" s="233" t="str">
        <f>IF(ISBLANK(A225),"",VLOOKUP(G225,Coefficients!$E$4:$I$7,2)&amp;" "&amp;" "&amp;VLOOKUP(H225,Coefficients!$E$12:$I$16,2))</f>
        <v/>
      </c>
    </row>
    <row r="226" spans="22:22" x14ac:dyDescent="0.25">
      <c r="V226" s="233" t="str">
        <f>IF(ISBLANK(A226),"",VLOOKUP(G226,Coefficients!$E$4:$I$7,2)&amp;" "&amp;" "&amp;VLOOKUP(H226,Coefficients!$E$12:$I$16,2))</f>
        <v/>
      </c>
    </row>
    <row r="227" spans="22:22" x14ac:dyDescent="0.25">
      <c r="V227" s="233" t="str">
        <f>IF(ISBLANK(A227),"",VLOOKUP(G227,Coefficients!$E$4:$I$7,2)&amp;" "&amp;" "&amp;VLOOKUP(H227,Coefficients!$E$12:$I$16,2))</f>
        <v/>
      </c>
    </row>
    <row r="228" spans="22:22" x14ac:dyDescent="0.25">
      <c r="V228" s="233" t="str">
        <f>IF(ISBLANK(A228),"",VLOOKUP(G228,Coefficients!$E$4:$I$7,2)&amp;" "&amp;" "&amp;VLOOKUP(H228,Coefficients!$E$12:$I$16,2))</f>
        <v/>
      </c>
    </row>
    <row r="229" spans="22:22" x14ac:dyDescent="0.25">
      <c r="V229" s="233" t="str">
        <f>IF(ISBLANK(A229),"",VLOOKUP(G229,Coefficients!$E$4:$I$7,2)&amp;" "&amp;" "&amp;VLOOKUP(H229,Coefficients!$E$12:$I$16,2))</f>
        <v/>
      </c>
    </row>
    <row r="230" spans="22:22" x14ac:dyDescent="0.25">
      <c r="V230" s="233" t="str">
        <f>IF(ISBLANK(A230),"",VLOOKUP(G230,Coefficients!$E$4:$I$7,2)&amp;" "&amp;" "&amp;VLOOKUP(H230,Coefficients!$E$12:$I$16,2))</f>
        <v/>
      </c>
    </row>
    <row r="231" spans="22:22" x14ac:dyDescent="0.25">
      <c r="V231" s="233" t="str">
        <f>IF(ISBLANK(A231),"",VLOOKUP(G231,Coefficients!$E$4:$I$7,2)&amp;" "&amp;" "&amp;VLOOKUP(H231,Coefficients!$E$12:$I$16,2))</f>
        <v/>
      </c>
    </row>
    <row r="232" spans="22:22" x14ac:dyDescent="0.25">
      <c r="V232" s="233" t="str">
        <f>IF(ISBLANK(A232),"",VLOOKUP(G232,Coefficients!$E$4:$I$7,2)&amp;" "&amp;" "&amp;VLOOKUP(H232,Coefficients!$E$12:$I$16,2))</f>
        <v/>
      </c>
    </row>
    <row r="233" spans="22:22" x14ac:dyDescent="0.25">
      <c r="V233" s="233" t="str">
        <f>IF(ISBLANK(A233),"",VLOOKUP(G233,Coefficients!$E$4:$I$7,2)&amp;" "&amp;" "&amp;VLOOKUP(H233,Coefficients!$E$12:$I$16,2))</f>
        <v/>
      </c>
    </row>
    <row r="234" spans="22:22" x14ac:dyDescent="0.25">
      <c r="V234" s="233" t="str">
        <f>IF(ISBLANK(A234),"",VLOOKUP(G234,Coefficients!$E$4:$I$7,2)&amp;" "&amp;" "&amp;VLOOKUP(H234,Coefficients!$E$12:$I$16,2))</f>
        <v/>
      </c>
    </row>
    <row r="235" spans="22:22" x14ac:dyDescent="0.25">
      <c r="V235" s="233" t="str">
        <f>IF(ISBLANK(A235),"",VLOOKUP(G235,Coefficients!$E$4:$I$7,2)&amp;" "&amp;" "&amp;VLOOKUP(H235,Coefficients!$E$12:$I$16,2))</f>
        <v/>
      </c>
    </row>
    <row r="236" spans="22:22" x14ac:dyDescent="0.25">
      <c r="V236" s="233" t="str">
        <f>IF(ISBLANK(A236),"",VLOOKUP(G236,Coefficients!$E$4:$I$7,2)&amp;" "&amp;" "&amp;VLOOKUP(H236,Coefficients!$E$12:$I$16,2))</f>
        <v/>
      </c>
    </row>
    <row r="237" spans="22:22" x14ac:dyDescent="0.25">
      <c r="V237" s="233" t="str">
        <f>IF(ISBLANK(A237),"",VLOOKUP(G237,Coefficients!$E$4:$I$7,2)&amp;" "&amp;" "&amp;VLOOKUP(H237,Coefficients!$E$12:$I$16,2))</f>
        <v/>
      </c>
    </row>
    <row r="238" spans="22:22" x14ac:dyDescent="0.25">
      <c r="V238" s="233" t="str">
        <f>IF(ISBLANK(A238),"",VLOOKUP(G238,Coefficients!$E$4:$I$7,2)&amp;" "&amp;" "&amp;VLOOKUP(H238,Coefficients!$E$12:$I$16,2))</f>
        <v/>
      </c>
    </row>
    <row r="239" spans="22:22" x14ac:dyDescent="0.25">
      <c r="V239" s="233" t="str">
        <f>IF(ISBLANK(A239),"",VLOOKUP(G239,Coefficients!$E$4:$I$7,2)&amp;" "&amp;" "&amp;VLOOKUP(H239,Coefficients!$E$12:$I$16,2))</f>
        <v/>
      </c>
    </row>
    <row r="240" spans="22:22" x14ac:dyDescent="0.25">
      <c r="V240" s="233" t="str">
        <f>IF(ISBLANK(A240),"",VLOOKUP(G240,Coefficients!$E$4:$I$7,2)&amp;" "&amp;" "&amp;VLOOKUP(H240,Coefficients!$E$12:$I$16,2))</f>
        <v/>
      </c>
    </row>
    <row r="241" spans="22:22" x14ac:dyDescent="0.25">
      <c r="V241" s="233" t="str">
        <f>IF(ISBLANK(A241),"",VLOOKUP(G241,Coefficients!$E$4:$I$7,2)&amp;" "&amp;" "&amp;VLOOKUP(H241,Coefficients!$E$12:$I$16,2))</f>
        <v/>
      </c>
    </row>
    <row r="242" spans="22:22" x14ac:dyDescent="0.25">
      <c r="V242" s="233" t="str">
        <f>IF(ISBLANK(A242),"",VLOOKUP(G242,Coefficients!$E$4:$I$7,2)&amp;" "&amp;" "&amp;VLOOKUP(H242,Coefficients!$E$12:$I$16,2))</f>
        <v/>
      </c>
    </row>
    <row r="243" spans="22:22" x14ac:dyDescent="0.25">
      <c r="V243" s="233" t="str">
        <f>IF(ISBLANK(A243),"",VLOOKUP(G243,Coefficients!$E$4:$I$7,2)&amp;" "&amp;" "&amp;VLOOKUP(H243,Coefficients!$E$12:$I$16,2))</f>
        <v/>
      </c>
    </row>
    <row r="244" spans="22:22" x14ac:dyDescent="0.25">
      <c r="V244" s="233" t="str">
        <f>IF(ISBLANK(A244),"",VLOOKUP(G244,Coefficients!$E$4:$I$7,2)&amp;" "&amp;" "&amp;VLOOKUP(H244,Coefficients!$E$12:$I$16,2))</f>
        <v/>
      </c>
    </row>
    <row r="245" spans="22:22" x14ac:dyDescent="0.25">
      <c r="V245" s="233" t="str">
        <f>IF(ISBLANK(A245),"",VLOOKUP(G245,Coefficients!$E$4:$I$7,2)&amp;" "&amp;" "&amp;VLOOKUP(H245,Coefficients!$E$12:$I$16,2))</f>
        <v/>
      </c>
    </row>
    <row r="246" spans="22:22" x14ac:dyDescent="0.25">
      <c r="V246" s="233" t="str">
        <f>IF(ISBLANK(A246),"",VLOOKUP(G246,Coefficients!$E$4:$I$7,2)&amp;" "&amp;" "&amp;VLOOKUP(H246,Coefficients!$E$12:$I$16,2))</f>
        <v/>
      </c>
    </row>
    <row r="247" spans="22:22" x14ac:dyDescent="0.25">
      <c r="V247" s="233" t="str">
        <f>IF(ISBLANK(A247),"",VLOOKUP(G247,Coefficients!$E$4:$I$7,2)&amp;" "&amp;" "&amp;VLOOKUP(H247,Coefficients!$E$12:$I$16,2))</f>
        <v/>
      </c>
    </row>
    <row r="248" spans="22:22" x14ac:dyDescent="0.25">
      <c r="V248" s="233" t="str">
        <f>IF(ISBLANK(A248),"",VLOOKUP(G248,Coefficients!$E$4:$I$7,2)&amp;" "&amp;" "&amp;VLOOKUP(H248,Coefficients!$E$12:$I$16,2))</f>
        <v/>
      </c>
    </row>
    <row r="249" spans="22:22" x14ac:dyDescent="0.25">
      <c r="V249" s="233" t="str">
        <f>IF(ISBLANK(A249),"",VLOOKUP(G249,Coefficients!$E$4:$I$7,2)&amp;" "&amp;" "&amp;VLOOKUP(H249,Coefficients!$E$12:$I$16,2))</f>
        <v/>
      </c>
    </row>
    <row r="250" spans="22:22" x14ac:dyDescent="0.25">
      <c r="V250" s="233" t="str">
        <f>IF(ISBLANK(A250),"",VLOOKUP(G250,Coefficients!$E$4:$I$7,2)&amp;" "&amp;" "&amp;VLOOKUP(H250,Coefficients!$E$12:$I$16,2))</f>
        <v/>
      </c>
    </row>
    <row r="251" spans="22:22" x14ac:dyDescent="0.25">
      <c r="V251" s="233" t="str">
        <f>IF(ISBLANK(A251),"",VLOOKUP(G251,Coefficients!$E$4:$I$7,2)&amp;" "&amp;" "&amp;VLOOKUP(H251,Coefficients!$E$12:$I$16,2))</f>
        <v/>
      </c>
    </row>
    <row r="252" spans="22:22" x14ac:dyDescent="0.25">
      <c r="V252" s="233" t="str">
        <f>IF(ISBLANK(A252),"",VLOOKUP(G252,Coefficients!$E$4:$I$7,2)&amp;" "&amp;" "&amp;VLOOKUP(H252,Coefficients!$E$12:$I$16,2))</f>
        <v/>
      </c>
    </row>
    <row r="253" spans="22:22" x14ac:dyDescent="0.25">
      <c r="V253" s="233" t="str">
        <f>IF(ISBLANK(A253),"",VLOOKUP(G253,Coefficients!$E$4:$I$7,2)&amp;" "&amp;" "&amp;VLOOKUP(H253,Coefficients!$E$12:$I$16,2))</f>
        <v/>
      </c>
    </row>
    <row r="254" spans="22:22" x14ac:dyDescent="0.25">
      <c r="V254" s="233" t="str">
        <f>IF(ISBLANK(A254),"",VLOOKUP(G254,Coefficients!$E$4:$I$7,2)&amp;" "&amp;" "&amp;VLOOKUP(H254,Coefficients!$E$12:$I$16,2))</f>
        <v/>
      </c>
    </row>
    <row r="255" spans="22:22" x14ac:dyDescent="0.25">
      <c r="V255" s="233" t="str">
        <f>IF(ISBLANK(A255),"",VLOOKUP(G255,Coefficients!$E$4:$I$7,2)&amp;" "&amp;" "&amp;VLOOKUP(H255,Coefficients!$E$12:$I$16,2))</f>
        <v/>
      </c>
    </row>
    <row r="256" spans="22:22" x14ac:dyDescent="0.25">
      <c r="V256" s="233" t="str">
        <f>IF(ISBLANK(A256),"",VLOOKUP(G256,Coefficients!$E$4:$I$7,2)&amp;" "&amp;" "&amp;VLOOKUP(H256,Coefficients!$E$12:$I$16,2))</f>
        <v/>
      </c>
    </row>
    <row r="257" spans="22:22" x14ac:dyDescent="0.25">
      <c r="V257" s="233" t="str">
        <f>IF(ISBLANK(A257),"",VLOOKUP(G257,Coefficients!$E$4:$I$7,2)&amp;" "&amp;" "&amp;VLOOKUP(H257,Coefficients!$E$12:$I$16,2))</f>
        <v/>
      </c>
    </row>
    <row r="258" spans="22:22" x14ac:dyDescent="0.25">
      <c r="V258" s="233" t="str">
        <f>IF(ISBLANK(A258),"",VLOOKUP(G258,Coefficients!$E$4:$I$7,2)&amp;" "&amp;" "&amp;VLOOKUP(H258,Coefficients!$E$12:$I$16,2))</f>
        <v/>
      </c>
    </row>
    <row r="259" spans="22:22" x14ac:dyDescent="0.25">
      <c r="V259" s="233" t="str">
        <f>IF(ISBLANK(A259),"",VLOOKUP(G259,Coefficients!$E$4:$I$7,2)&amp;" "&amp;" "&amp;VLOOKUP(H259,Coefficients!$E$12:$I$16,2))</f>
        <v/>
      </c>
    </row>
    <row r="260" spans="22:22" x14ac:dyDescent="0.25">
      <c r="V260" s="233" t="str">
        <f>IF(ISBLANK(A260),"",VLOOKUP(G260,Coefficients!$E$4:$I$7,2)&amp;" "&amp;" "&amp;VLOOKUP(H260,Coefficients!$E$12:$I$16,2))</f>
        <v/>
      </c>
    </row>
    <row r="261" spans="22:22" x14ac:dyDescent="0.25">
      <c r="V261" s="233" t="str">
        <f>IF(ISBLANK(A261),"",VLOOKUP(G261,Coefficients!$E$4:$I$7,2)&amp;" "&amp;" "&amp;VLOOKUP(H261,Coefficients!$E$12:$I$16,2))</f>
        <v/>
      </c>
    </row>
    <row r="262" spans="22:22" x14ac:dyDescent="0.25">
      <c r="V262" s="233" t="str">
        <f>IF(ISBLANK(A262),"",VLOOKUP(G262,Coefficients!$E$4:$I$7,2)&amp;" "&amp;" "&amp;VLOOKUP(H262,Coefficients!$E$12:$I$16,2))</f>
        <v/>
      </c>
    </row>
    <row r="263" spans="22:22" x14ac:dyDescent="0.25">
      <c r="V263" s="233" t="str">
        <f>IF(ISBLANK(A263),"",VLOOKUP(G263,Coefficients!$E$4:$I$7,2)&amp;" "&amp;" "&amp;VLOOKUP(H263,Coefficients!$E$12:$I$16,2))</f>
        <v/>
      </c>
    </row>
    <row r="264" spans="22:22" x14ac:dyDescent="0.25">
      <c r="V264" s="233" t="str">
        <f>IF(ISBLANK(A264),"",VLOOKUP(G264,Coefficients!$E$4:$I$7,2)&amp;" "&amp;" "&amp;VLOOKUP(H264,Coefficients!$E$12:$I$16,2))</f>
        <v/>
      </c>
    </row>
    <row r="265" spans="22:22" x14ac:dyDescent="0.25">
      <c r="V265" s="233" t="str">
        <f>IF(ISBLANK(A265),"",VLOOKUP(G265,Coefficients!$E$4:$I$7,2)&amp;" "&amp;" "&amp;VLOOKUP(H265,Coefficients!$E$12:$I$16,2))</f>
        <v/>
      </c>
    </row>
    <row r="266" spans="22:22" x14ac:dyDescent="0.25">
      <c r="V266" s="233" t="str">
        <f>IF(ISBLANK(A266),"",VLOOKUP(G266,Coefficients!$E$4:$I$7,2)&amp;" "&amp;" "&amp;VLOOKUP(H266,Coefficients!$E$12:$I$16,2))</f>
        <v/>
      </c>
    </row>
    <row r="267" spans="22:22" x14ac:dyDescent="0.25">
      <c r="V267" s="233" t="str">
        <f>IF(ISBLANK(A267),"",VLOOKUP(G267,Coefficients!$E$4:$I$7,2)&amp;" "&amp;" "&amp;VLOOKUP(H267,Coefficients!$E$12:$I$16,2))</f>
        <v/>
      </c>
    </row>
    <row r="268" spans="22:22" x14ac:dyDescent="0.25">
      <c r="V268" s="233" t="str">
        <f>IF(ISBLANK(A268),"",VLOOKUP(G268,Coefficients!$E$4:$I$7,2)&amp;" "&amp;" "&amp;VLOOKUP(H268,Coefficients!$E$12:$I$16,2))</f>
        <v/>
      </c>
    </row>
    <row r="269" spans="22:22" x14ac:dyDescent="0.25">
      <c r="V269" s="233" t="str">
        <f>IF(ISBLANK(A269),"",VLOOKUP(G269,Coefficients!$E$4:$I$7,2)&amp;" "&amp;" "&amp;VLOOKUP(H269,Coefficients!$E$12:$I$16,2))</f>
        <v/>
      </c>
    </row>
    <row r="270" spans="22:22" x14ac:dyDescent="0.25">
      <c r="V270" s="233" t="str">
        <f>IF(ISBLANK(A270),"",VLOOKUP(G270,Coefficients!$E$4:$I$7,2)&amp;" "&amp;" "&amp;VLOOKUP(H270,Coefficients!$E$12:$I$16,2))</f>
        <v/>
      </c>
    </row>
    <row r="271" spans="22:22" x14ac:dyDescent="0.25">
      <c r="V271" s="233" t="str">
        <f>IF(ISBLANK(A271),"",VLOOKUP(G271,Coefficients!$E$4:$I$7,2)&amp;" "&amp;" "&amp;VLOOKUP(H271,Coefficients!$E$12:$I$16,2))</f>
        <v/>
      </c>
    </row>
    <row r="272" spans="22:22" x14ac:dyDescent="0.25">
      <c r="V272" s="233" t="str">
        <f>IF(ISBLANK(A272),"",VLOOKUP(G272,Coefficients!$E$4:$I$7,2)&amp;" "&amp;" "&amp;VLOOKUP(H272,Coefficients!$E$12:$I$16,2))</f>
        <v/>
      </c>
    </row>
    <row r="273" spans="22:22" x14ac:dyDescent="0.25">
      <c r="V273" s="233" t="str">
        <f>IF(ISBLANK(A273),"",VLOOKUP(G273,Coefficients!$E$4:$I$7,2)&amp;" "&amp;" "&amp;VLOOKUP(H273,Coefficients!$E$12:$I$16,2))</f>
        <v/>
      </c>
    </row>
    <row r="274" spans="22:22" x14ac:dyDescent="0.25">
      <c r="V274" s="233" t="str">
        <f>IF(ISBLANK(A274),"",VLOOKUP(G274,Coefficients!$E$4:$I$7,2)&amp;" "&amp;" "&amp;VLOOKUP(H274,Coefficients!$E$12:$I$16,2))</f>
        <v/>
      </c>
    </row>
    <row r="275" spans="22:22" x14ac:dyDescent="0.25">
      <c r="V275" s="233" t="str">
        <f>IF(ISBLANK(A275),"",VLOOKUP(G275,Coefficients!$E$4:$I$7,2)&amp;" "&amp;" "&amp;VLOOKUP(H275,Coefficients!$E$12:$I$16,2))</f>
        <v/>
      </c>
    </row>
    <row r="276" spans="22:22" x14ac:dyDescent="0.25">
      <c r="V276" s="233" t="str">
        <f>IF(ISBLANK(A276),"",VLOOKUP(G276,Coefficients!$E$4:$I$7,2)&amp;" "&amp;" "&amp;VLOOKUP(H276,Coefficients!$E$12:$I$16,2))</f>
        <v/>
      </c>
    </row>
    <row r="277" spans="22:22" x14ac:dyDescent="0.25">
      <c r="V277" s="233" t="str">
        <f>IF(ISBLANK(A277),"",VLOOKUP(G277,Coefficients!$E$4:$I$7,2)&amp;" "&amp;" "&amp;VLOOKUP(H277,Coefficients!$E$12:$I$16,2))</f>
        <v/>
      </c>
    </row>
    <row r="278" spans="22:22" x14ac:dyDescent="0.25">
      <c r="V278" s="233" t="str">
        <f>IF(ISBLANK(A278),"",VLOOKUP(G278,Coefficients!$E$4:$I$7,2)&amp;" "&amp;" "&amp;VLOOKUP(H278,Coefficients!$E$12:$I$16,2))</f>
        <v/>
      </c>
    </row>
    <row r="279" spans="22:22" x14ac:dyDescent="0.25">
      <c r="V279" s="233" t="str">
        <f>IF(ISBLANK(A279),"",VLOOKUP(G279,Coefficients!$E$4:$I$7,2)&amp;" "&amp;" "&amp;VLOOKUP(H279,Coefficients!$E$12:$I$16,2))</f>
        <v/>
      </c>
    </row>
    <row r="280" spans="22:22" x14ac:dyDescent="0.25">
      <c r="V280" s="233" t="str">
        <f>IF(ISBLANK(A280),"",VLOOKUP(G280,Coefficients!$E$4:$I$7,2)&amp;" "&amp;" "&amp;VLOOKUP(H280,Coefficients!$E$12:$I$16,2))</f>
        <v/>
      </c>
    </row>
    <row r="281" spans="22:22" x14ac:dyDescent="0.25">
      <c r="V281" s="233" t="str">
        <f>IF(ISBLANK(A281),"",VLOOKUP(G281,Coefficients!$E$4:$I$7,2)&amp;" "&amp;" "&amp;VLOOKUP(H281,Coefficients!$E$12:$I$16,2))</f>
        <v/>
      </c>
    </row>
    <row r="282" spans="22:22" x14ac:dyDescent="0.25">
      <c r="V282" s="233" t="str">
        <f>IF(ISBLANK(A282),"",VLOOKUP(G282,Coefficients!$E$4:$I$7,2)&amp;" "&amp;" "&amp;VLOOKUP(H282,Coefficients!$E$12:$I$16,2))</f>
        <v/>
      </c>
    </row>
    <row r="283" spans="22:22" x14ac:dyDescent="0.25">
      <c r="V283" s="233" t="str">
        <f>IF(ISBLANK(A283),"",VLOOKUP(G283,Coefficients!$E$4:$I$7,2)&amp;" "&amp;" "&amp;VLOOKUP(H283,Coefficients!$E$12:$I$16,2))</f>
        <v/>
      </c>
    </row>
    <row r="284" spans="22:22" x14ac:dyDescent="0.25">
      <c r="V284" s="233" t="str">
        <f>IF(ISBLANK(A284),"",VLOOKUP(G284,Coefficients!$E$4:$I$7,2)&amp;" "&amp;" "&amp;VLOOKUP(H284,Coefficients!$E$12:$I$16,2))</f>
        <v/>
      </c>
    </row>
    <row r="285" spans="22:22" x14ac:dyDescent="0.25">
      <c r="V285" s="233" t="str">
        <f>IF(ISBLANK(A285),"",VLOOKUP(G285,Coefficients!$E$4:$I$7,2)&amp;" "&amp;" "&amp;VLOOKUP(H285,Coefficients!$E$12:$I$16,2))</f>
        <v/>
      </c>
    </row>
    <row r="286" spans="22:22" x14ac:dyDescent="0.25">
      <c r="V286" s="233" t="str">
        <f>IF(ISBLANK(A286),"",VLOOKUP(G286,Coefficients!$E$4:$I$7,2)&amp;" "&amp;" "&amp;VLOOKUP(H286,Coefficients!$E$12:$I$16,2))</f>
        <v/>
      </c>
    </row>
    <row r="287" spans="22:22" x14ac:dyDescent="0.25">
      <c r="V287" s="233" t="str">
        <f>IF(ISBLANK(A287),"",VLOOKUP(G287,Coefficients!$E$4:$I$7,2)&amp;" "&amp;" "&amp;VLOOKUP(H287,Coefficients!$E$12:$I$16,2))</f>
        <v/>
      </c>
    </row>
    <row r="288" spans="22:22" x14ac:dyDescent="0.25">
      <c r="V288" s="233" t="str">
        <f>IF(ISBLANK(A288),"",VLOOKUP(G288,Coefficients!$E$4:$I$7,2)&amp;" "&amp;" "&amp;VLOOKUP(H288,Coefficients!$E$12:$I$16,2))</f>
        <v/>
      </c>
    </row>
    <row r="289" spans="22:22" x14ac:dyDescent="0.25">
      <c r="V289" s="233" t="str">
        <f>IF(ISBLANK(A289),"",VLOOKUP(G289,Coefficients!$E$4:$I$7,2)&amp;" "&amp;" "&amp;VLOOKUP(H289,Coefficients!$E$12:$I$16,2))</f>
        <v/>
      </c>
    </row>
    <row r="290" spans="22:22" x14ac:dyDescent="0.25">
      <c r="V290" s="233" t="str">
        <f>IF(ISBLANK(A290),"",VLOOKUP(G290,Coefficients!$E$4:$I$7,2)&amp;" "&amp;" "&amp;VLOOKUP(H290,Coefficients!$E$12:$I$16,2))</f>
        <v/>
      </c>
    </row>
    <row r="291" spans="22:22" x14ac:dyDescent="0.25">
      <c r="V291" s="233" t="str">
        <f>IF(ISBLANK(A291),"",VLOOKUP(G291,Coefficients!$E$4:$I$7,2)&amp;" "&amp;" "&amp;VLOOKUP(H291,Coefficients!$E$12:$I$16,2))</f>
        <v/>
      </c>
    </row>
    <row r="292" spans="22:22" x14ac:dyDescent="0.25">
      <c r="V292" s="233" t="str">
        <f>IF(ISBLANK(A292),"",VLOOKUP(G292,Coefficients!$E$4:$I$7,2)&amp;" "&amp;" "&amp;VLOOKUP(H292,Coefficients!$E$12:$I$16,2))</f>
        <v/>
      </c>
    </row>
    <row r="293" spans="22:22" x14ac:dyDescent="0.25">
      <c r="V293" s="233" t="str">
        <f>IF(ISBLANK(A293),"",VLOOKUP(G293,Coefficients!$E$4:$I$7,2)&amp;" "&amp;" "&amp;VLOOKUP(H293,Coefficients!$E$12:$I$16,2))</f>
        <v/>
      </c>
    </row>
    <row r="294" spans="22:22" x14ac:dyDescent="0.25">
      <c r="V294" s="233" t="str">
        <f>IF(ISBLANK(A294),"",VLOOKUP(G294,Coefficients!$E$4:$I$7,2)&amp;" "&amp;" "&amp;VLOOKUP(H294,Coefficients!$E$12:$I$16,2))</f>
        <v/>
      </c>
    </row>
    <row r="295" spans="22:22" x14ac:dyDescent="0.25">
      <c r="V295" s="233" t="str">
        <f>IF(ISBLANK(A295),"",VLOOKUP(G295,Coefficients!$E$4:$I$7,2)&amp;" "&amp;" "&amp;VLOOKUP(H295,Coefficients!$E$12:$I$16,2))</f>
        <v/>
      </c>
    </row>
    <row r="296" spans="22:22" x14ac:dyDescent="0.25">
      <c r="V296" s="233" t="str">
        <f>IF(ISBLANK(A296),"",VLOOKUP(G296,Coefficients!$E$4:$I$7,2)&amp;" "&amp;" "&amp;VLOOKUP(H296,Coefficients!$E$12:$I$16,2))</f>
        <v/>
      </c>
    </row>
    <row r="297" spans="22:22" x14ac:dyDescent="0.25">
      <c r="V297" s="233" t="str">
        <f>IF(ISBLANK(A297),"",VLOOKUP(G297,Coefficients!$E$4:$I$7,2)&amp;" "&amp;" "&amp;VLOOKUP(H297,Coefficients!$E$12:$I$16,2))</f>
        <v/>
      </c>
    </row>
    <row r="298" spans="22:22" x14ac:dyDescent="0.25">
      <c r="V298" s="233" t="str">
        <f>IF(ISBLANK(A298),"",VLOOKUP(G298,Coefficients!$E$4:$I$7,2)&amp;" "&amp;" "&amp;VLOOKUP(H298,Coefficients!$E$12:$I$16,2))</f>
        <v/>
      </c>
    </row>
    <row r="299" spans="22:22" x14ac:dyDescent="0.25">
      <c r="V299" s="233" t="str">
        <f>IF(ISBLANK(A299),"",VLOOKUP(G299,Coefficients!$E$4:$I$7,2)&amp;" "&amp;" "&amp;VLOOKUP(H299,Coefficients!$E$12:$I$16,2))</f>
        <v/>
      </c>
    </row>
    <row r="300" spans="22:22" x14ac:dyDescent="0.25">
      <c r="V300" s="233" t="str">
        <f>IF(ISBLANK(A300),"",VLOOKUP(G300,Coefficients!$E$4:$I$7,2)&amp;" "&amp;" "&amp;VLOOKUP(H300,Coefficients!$E$12:$I$16,2))</f>
        <v/>
      </c>
    </row>
    <row r="301" spans="22:22" x14ac:dyDescent="0.25">
      <c r="V301" s="233" t="str">
        <f>IF(ISBLANK(A301),"",VLOOKUP(G301,Coefficients!$E$4:$I$7,2)&amp;" "&amp;" "&amp;VLOOKUP(H301,Coefficients!$E$12:$I$16,2))</f>
        <v/>
      </c>
    </row>
    <row r="302" spans="22:22" x14ac:dyDescent="0.25">
      <c r="V302" s="233" t="str">
        <f>IF(ISBLANK(A302),"",VLOOKUP(G302,Coefficients!$E$4:$I$7,2)&amp;" "&amp;" "&amp;VLOOKUP(H302,Coefficients!$E$12:$I$16,2))</f>
        <v/>
      </c>
    </row>
    <row r="303" spans="22:22" x14ac:dyDescent="0.25">
      <c r="V303" s="233" t="str">
        <f>IF(ISBLANK(A303),"",VLOOKUP(G303,Coefficients!$E$4:$I$7,2)&amp;" "&amp;" "&amp;VLOOKUP(H303,Coefficients!$E$12:$I$16,2))</f>
        <v/>
      </c>
    </row>
    <row r="304" spans="22:22" x14ac:dyDescent="0.25">
      <c r="V304" s="233" t="str">
        <f>IF(ISBLANK(A304),"",VLOOKUP(G304,Coefficients!$E$4:$I$7,2)&amp;" "&amp;" "&amp;VLOOKUP(H304,Coefficients!$E$12:$I$16,2))</f>
        <v/>
      </c>
    </row>
    <row r="305" spans="22:22" x14ac:dyDescent="0.25">
      <c r="V305" s="233" t="str">
        <f>IF(ISBLANK(A305),"",VLOOKUP(G305,Coefficients!$E$4:$I$7,2)&amp;" "&amp;" "&amp;VLOOKUP(H305,Coefficients!$E$12:$I$16,2))</f>
        <v/>
      </c>
    </row>
    <row r="306" spans="22:22" x14ac:dyDescent="0.25">
      <c r="V306" s="233" t="str">
        <f>IF(ISBLANK(A306),"",VLOOKUP(G306,Coefficients!$E$4:$I$7,2)&amp;" "&amp;" "&amp;VLOOKUP(H306,Coefficients!$E$12:$I$16,2))</f>
        <v/>
      </c>
    </row>
    <row r="307" spans="22:22" x14ac:dyDescent="0.25">
      <c r="V307" s="233" t="str">
        <f>IF(ISBLANK(A307),"",VLOOKUP(G307,Coefficients!$E$4:$I$7,2)&amp;" "&amp;" "&amp;VLOOKUP(H307,Coefficients!$E$12:$I$16,2))</f>
        <v/>
      </c>
    </row>
    <row r="308" spans="22:22" x14ac:dyDescent="0.25">
      <c r="V308" s="233" t="str">
        <f>IF(ISBLANK(A308),"",VLOOKUP(G308,Coefficients!$E$4:$I$7,2)&amp;" "&amp;" "&amp;VLOOKUP(H308,Coefficients!$E$12:$I$16,2))</f>
        <v/>
      </c>
    </row>
    <row r="309" spans="22:22" x14ac:dyDescent="0.25">
      <c r="V309" s="233" t="str">
        <f>IF(ISBLANK(A309),"",VLOOKUP(G309,Coefficients!$E$4:$I$7,2)&amp;" "&amp;" "&amp;VLOOKUP(H309,Coefficients!$E$12:$I$16,2))</f>
        <v/>
      </c>
    </row>
    <row r="310" spans="22:22" x14ac:dyDescent="0.25">
      <c r="V310" s="233" t="str">
        <f>IF(ISBLANK(A310),"",VLOOKUP(G310,Coefficients!$E$4:$I$7,2)&amp;" "&amp;" "&amp;VLOOKUP(H310,Coefficients!$E$12:$I$16,2))</f>
        <v/>
      </c>
    </row>
    <row r="311" spans="22:22" x14ac:dyDescent="0.25">
      <c r="V311" s="233" t="str">
        <f>IF(ISBLANK(A311),"",VLOOKUP(G311,Coefficients!$E$4:$I$7,2)&amp;" "&amp;" "&amp;VLOOKUP(H311,Coefficients!$E$12:$I$16,2))</f>
        <v/>
      </c>
    </row>
    <row r="312" spans="22:22" x14ac:dyDescent="0.25">
      <c r="V312" s="233" t="str">
        <f>IF(ISBLANK(A312),"",VLOOKUP(G312,Coefficients!$E$4:$I$7,2)&amp;" "&amp;" "&amp;VLOOKUP(H312,Coefficients!$E$12:$I$16,2))</f>
        <v/>
      </c>
    </row>
    <row r="313" spans="22:22" x14ac:dyDescent="0.25">
      <c r="V313" s="233" t="str">
        <f>IF(ISBLANK(A313),"",VLOOKUP(G313,Coefficients!$E$4:$I$7,2)&amp;" "&amp;" "&amp;VLOOKUP(H313,Coefficients!$E$12:$I$16,2))</f>
        <v/>
      </c>
    </row>
    <row r="314" spans="22:22" x14ac:dyDescent="0.25">
      <c r="V314" s="233" t="str">
        <f>IF(ISBLANK(A314),"",VLOOKUP(G314,Coefficients!$E$4:$I$7,2)&amp;" "&amp;" "&amp;VLOOKUP(H314,Coefficients!$E$12:$I$16,2))</f>
        <v/>
      </c>
    </row>
    <row r="315" spans="22:22" x14ac:dyDescent="0.25">
      <c r="V315" s="233" t="str">
        <f>IF(ISBLANK(A315),"",VLOOKUP(G315,Coefficients!$E$4:$I$7,2)&amp;" "&amp;" "&amp;VLOOKUP(H315,Coefficients!$E$12:$I$16,2))</f>
        <v/>
      </c>
    </row>
    <row r="316" spans="22:22" x14ac:dyDescent="0.25">
      <c r="V316" s="233" t="str">
        <f>IF(ISBLANK(A316),"",VLOOKUP(G316,Coefficients!$E$4:$I$7,2)&amp;" "&amp;" "&amp;VLOOKUP(H316,Coefficients!$E$12:$I$16,2))</f>
        <v/>
      </c>
    </row>
    <row r="317" spans="22:22" x14ac:dyDescent="0.25">
      <c r="V317" s="233" t="str">
        <f>IF(ISBLANK(A317),"",VLOOKUP(G317,Coefficients!$E$4:$I$7,2)&amp;" "&amp;" "&amp;VLOOKUP(H317,Coefficients!$E$12:$I$16,2))</f>
        <v/>
      </c>
    </row>
    <row r="318" spans="22:22" x14ac:dyDescent="0.25">
      <c r="V318" s="233" t="str">
        <f>IF(ISBLANK(A318),"",VLOOKUP(G318,Coefficients!$E$4:$I$7,2)&amp;" "&amp;" "&amp;VLOOKUP(H318,Coefficients!$E$12:$I$16,2))</f>
        <v/>
      </c>
    </row>
    <row r="319" spans="22:22" x14ac:dyDescent="0.25">
      <c r="V319" s="233" t="str">
        <f>IF(ISBLANK(A319),"",VLOOKUP(G319,Coefficients!$E$4:$I$7,2)&amp;" "&amp;" "&amp;VLOOKUP(H319,Coefficients!$E$12:$I$16,2))</f>
        <v/>
      </c>
    </row>
    <row r="320" spans="22:22" x14ac:dyDescent="0.25">
      <c r="V320" s="233" t="str">
        <f>IF(ISBLANK(A320),"",VLOOKUP(G320,Coefficients!$E$4:$I$7,2)&amp;" "&amp;" "&amp;VLOOKUP(H320,Coefficients!$E$12:$I$16,2))</f>
        <v/>
      </c>
    </row>
    <row r="321" spans="22:22" x14ac:dyDescent="0.25">
      <c r="V321" s="233" t="str">
        <f>IF(ISBLANK(A321),"",VLOOKUP(G321,Coefficients!$E$4:$I$7,2)&amp;" "&amp;" "&amp;VLOOKUP(H321,Coefficients!$E$12:$I$16,2))</f>
        <v/>
      </c>
    </row>
    <row r="322" spans="22:22" x14ac:dyDescent="0.25">
      <c r="V322" s="233" t="str">
        <f>IF(ISBLANK(A322),"",VLOOKUP(G322,Coefficients!$E$4:$I$7,2)&amp;" "&amp;" "&amp;VLOOKUP(H322,Coefficients!$E$12:$I$16,2))</f>
        <v/>
      </c>
    </row>
    <row r="323" spans="22:22" x14ac:dyDescent="0.25">
      <c r="V323" s="233" t="str">
        <f>IF(ISBLANK(A323),"",VLOOKUP(G323,Coefficients!$E$4:$I$7,2)&amp;" "&amp;" "&amp;VLOOKUP(H323,Coefficients!$E$12:$I$16,2))</f>
        <v/>
      </c>
    </row>
    <row r="324" spans="22:22" x14ac:dyDescent="0.25">
      <c r="V324" s="233" t="str">
        <f>IF(ISBLANK(A324),"",VLOOKUP(G324,Coefficients!$E$4:$I$7,2)&amp;" "&amp;" "&amp;VLOOKUP(H324,Coefficients!$E$12:$I$16,2))</f>
        <v/>
      </c>
    </row>
    <row r="325" spans="22:22" x14ac:dyDescent="0.25">
      <c r="V325" s="233" t="str">
        <f>IF(ISBLANK(A325),"",VLOOKUP(G325,Coefficients!$E$4:$I$7,2)&amp;" "&amp;" "&amp;VLOOKUP(H325,Coefficients!$E$12:$I$16,2))</f>
        <v/>
      </c>
    </row>
    <row r="326" spans="22:22" x14ac:dyDescent="0.25">
      <c r="V326" s="233" t="str">
        <f>IF(ISBLANK(A326),"",VLOOKUP(G326,Coefficients!$E$4:$I$7,2)&amp;" "&amp;" "&amp;VLOOKUP(H326,Coefficients!$E$12:$I$16,2))</f>
        <v/>
      </c>
    </row>
    <row r="327" spans="22:22" x14ac:dyDescent="0.25">
      <c r="V327" s="233" t="str">
        <f>IF(ISBLANK(A327),"",VLOOKUP(G327,Coefficients!$E$4:$I$7,2)&amp;" "&amp;" "&amp;VLOOKUP(H327,Coefficients!$E$12:$I$16,2))</f>
        <v/>
      </c>
    </row>
    <row r="328" spans="22:22" x14ac:dyDescent="0.25">
      <c r="V328" s="233" t="str">
        <f>IF(ISBLANK(A328),"",VLOOKUP(G328,Coefficients!$E$4:$I$7,2)&amp;" "&amp;" "&amp;VLOOKUP(H328,Coefficients!$E$12:$I$16,2))</f>
        <v/>
      </c>
    </row>
    <row r="329" spans="22:22" x14ac:dyDescent="0.25">
      <c r="V329" s="233" t="str">
        <f>IF(ISBLANK(A329),"",VLOOKUP(G329,Coefficients!$E$4:$I$7,2)&amp;" "&amp;" "&amp;VLOOKUP(H329,Coefficients!$E$12:$I$16,2))</f>
        <v/>
      </c>
    </row>
    <row r="330" spans="22:22" x14ac:dyDescent="0.25">
      <c r="V330" s="233" t="str">
        <f>IF(ISBLANK(A330),"",VLOOKUP(G330,Coefficients!$E$4:$I$7,2)&amp;" "&amp;" "&amp;VLOOKUP(H330,Coefficients!$E$12:$I$16,2))</f>
        <v/>
      </c>
    </row>
    <row r="331" spans="22:22" x14ac:dyDescent="0.25">
      <c r="V331" s="233" t="str">
        <f>IF(ISBLANK(A331),"",VLOOKUP(G331,Coefficients!$E$4:$I$7,2)&amp;" "&amp;" "&amp;VLOOKUP(H331,Coefficients!$E$12:$I$16,2))</f>
        <v/>
      </c>
    </row>
    <row r="332" spans="22:22" x14ac:dyDescent="0.25">
      <c r="V332" s="233" t="str">
        <f>IF(ISBLANK(A332),"",VLOOKUP(G332,Coefficients!$E$4:$I$7,2)&amp;" "&amp;" "&amp;VLOOKUP(H332,Coefficients!$E$12:$I$16,2))</f>
        <v/>
      </c>
    </row>
    <row r="333" spans="22:22" x14ac:dyDescent="0.25">
      <c r="V333" s="233" t="str">
        <f>IF(ISBLANK(A333),"",VLOOKUP(G333,Coefficients!$E$4:$I$7,2)&amp;" "&amp;" "&amp;VLOOKUP(H333,Coefficients!$E$12:$I$16,2))</f>
        <v/>
      </c>
    </row>
    <row r="334" spans="22:22" x14ac:dyDescent="0.25">
      <c r="V334" s="233" t="str">
        <f>IF(ISBLANK(A334),"",VLOOKUP(G334,Coefficients!$E$4:$I$7,2)&amp;" "&amp;" "&amp;VLOOKUP(H334,Coefficients!$E$12:$I$16,2))</f>
        <v/>
      </c>
    </row>
    <row r="335" spans="22:22" x14ac:dyDescent="0.25">
      <c r="V335" s="233" t="str">
        <f>IF(ISBLANK(A335),"",VLOOKUP(G335,Coefficients!$E$4:$I$7,2)&amp;" "&amp;" "&amp;VLOOKUP(H335,Coefficients!$E$12:$I$16,2))</f>
        <v/>
      </c>
    </row>
    <row r="336" spans="22:22" x14ac:dyDescent="0.25">
      <c r="V336" s="233" t="str">
        <f>IF(ISBLANK(A336),"",VLOOKUP(G336,Coefficients!$E$4:$I$7,2)&amp;" "&amp;" "&amp;VLOOKUP(H336,Coefficients!$E$12:$I$16,2))</f>
        <v/>
      </c>
    </row>
    <row r="337" spans="22:22" x14ac:dyDescent="0.25">
      <c r="V337" s="233" t="str">
        <f>IF(ISBLANK(A337),"",VLOOKUP(G337,Coefficients!$E$4:$I$7,2)&amp;" "&amp;" "&amp;VLOOKUP(H337,Coefficients!$E$12:$I$16,2))</f>
        <v/>
      </c>
    </row>
    <row r="338" spans="22:22" x14ac:dyDescent="0.25">
      <c r="V338" s="233" t="str">
        <f>IF(ISBLANK(A338),"",VLOOKUP(G338,Coefficients!$E$4:$I$7,2)&amp;" "&amp;" "&amp;VLOOKUP(H338,Coefficients!$E$12:$I$16,2))</f>
        <v/>
      </c>
    </row>
    <row r="339" spans="22:22" x14ac:dyDescent="0.25">
      <c r="V339" s="233" t="str">
        <f>IF(ISBLANK(A339),"",VLOOKUP(G339,Coefficients!$E$4:$I$7,2)&amp;" "&amp;" "&amp;VLOOKUP(H339,Coefficients!$E$12:$I$16,2))</f>
        <v/>
      </c>
    </row>
    <row r="340" spans="22:22" x14ac:dyDescent="0.25">
      <c r="V340" s="233" t="str">
        <f>IF(ISBLANK(A340),"",VLOOKUP(G340,Coefficients!$E$4:$I$7,2)&amp;" "&amp;" "&amp;VLOOKUP(H340,Coefficients!$E$12:$I$16,2))</f>
        <v/>
      </c>
    </row>
    <row r="341" spans="22:22" x14ac:dyDescent="0.25">
      <c r="V341" s="233" t="str">
        <f>IF(ISBLANK(A341),"",VLOOKUP(G341,Coefficients!$E$4:$I$7,2)&amp;" "&amp;" "&amp;VLOOKUP(H341,Coefficients!$E$12:$I$16,2))</f>
        <v/>
      </c>
    </row>
    <row r="342" spans="22:22" x14ac:dyDescent="0.25">
      <c r="V342" s="233" t="str">
        <f>IF(ISBLANK(A342),"",VLOOKUP(G342,Coefficients!$E$4:$I$7,2)&amp;" "&amp;" "&amp;VLOOKUP(H342,Coefficients!$E$12:$I$16,2))</f>
        <v/>
      </c>
    </row>
    <row r="343" spans="22:22" x14ac:dyDescent="0.25">
      <c r="V343" s="233" t="str">
        <f>IF(ISBLANK(A343),"",VLOOKUP(G343,Coefficients!$E$4:$I$7,2)&amp;" "&amp;" "&amp;VLOOKUP(H343,Coefficients!$E$12:$I$16,2))</f>
        <v/>
      </c>
    </row>
    <row r="344" spans="22:22" x14ac:dyDescent="0.25">
      <c r="V344" s="233" t="str">
        <f>IF(ISBLANK(A344),"",VLOOKUP(G344,Coefficients!$E$4:$I$7,2)&amp;" "&amp;" "&amp;VLOOKUP(H344,Coefficients!$E$12:$I$16,2))</f>
        <v/>
      </c>
    </row>
    <row r="345" spans="22:22" x14ac:dyDescent="0.25">
      <c r="V345" s="233" t="str">
        <f>IF(ISBLANK(A345),"",VLOOKUP(G345,Coefficients!$E$4:$I$7,2)&amp;" "&amp;" "&amp;VLOOKUP(H345,Coefficients!$E$12:$I$16,2))</f>
        <v/>
      </c>
    </row>
    <row r="346" spans="22:22" x14ac:dyDescent="0.25">
      <c r="V346" s="233" t="str">
        <f>IF(ISBLANK(A346),"",VLOOKUP(G346,Coefficients!$E$4:$I$7,2)&amp;" "&amp;" "&amp;VLOOKUP(H346,Coefficients!$E$12:$I$16,2))</f>
        <v/>
      </c>
    </row>
    <row r="347" spans="22:22" x14ac:dyDescent="0.25">
      <c r="V347" s="233" t="str">
        <f>IF(ISBLANK(A347),"",VLOOKUP(G347,Coefficients!$E$4:$I$7,2)&amp;" "&amp;" "&amp;VLOOKUP(H347,Coefficients!$E$12:$I$16,2))</f>
        <v/>
      </c>
    </row>
    <row r="348" spans="22:22" x14ac:dyDescent="0.25">
      <c r="V348" s="233" t="str">
        <f>IF(ISBLANK(A348),"",VLOOKUP(G348,Coefficients!$E$4:$I$7,2)&amp;" "&amp;" "&amp;VLOOKUP(H348,Coefficients!$E$12:$I$16,2))</f>
        <v/>
      </c>
    </row>
    <row r="349" spans="22:22" x14ac:dyDescent="0.25">
      <c r="V349" s="233" t="str">
        <f>IF(ISBLANK(A349),"",VLOOKUP(G349,Coefficients!$E$4:$I$7,2)&amp;" "&amp;" "&amp;VLOOKUP(H349,Coefficients!$E$12:$I$16,2))</f>
        <v/>
      </c>
    </row>
    <row r="350" spans="22:22" x14ac:dyDescent="0.25">
      <c r="V350" s="233" t="str">
        <f>IF(ISBLANK(A350),"",VLOOKUP(G350,Coefficients!$E$4:$I$7,2)&amp;" "&amp;" "&amp;VLOOKUP(H350,Coefficients!$E$12:$I$16,2))</f>
        <v/>
      </c>
    </row>
    <row r="351" spans="22:22" x14ac:dyDescent="0.25">
      <c r="V351" s="233" t="str">
        <f>IF(ISBLANK(A351),"",VLOOKUP(G351,Coefficients!$E$4:$I$7,2)&amp;" "&amp;" "&amp;VLOOKUP(H351,Coefficients!$E$12:$I$16,2))</f>
        <v/>
      </c>
    </row>
    <row r="352" spans="22:22" x14ac:dyDescent="0.25">
      <c r="V352" s="233" t="str">
        <f>IF(ISBLANK(A352),"",VLOOKUP(G352,Coefficients!$E$4:$I$7,2)&amp;" "&amp;" "&amp;VLOOKUP(H352,Coefficients!$E$12:$I$16,2))</f>
        <v/>
      </c>
    </row>
    <row r="353" spans="22:22" x14ac:dyDescent="0.25">
      <c r="V353" s="233" t="str">
        <f>IF(ISBLANK(A353),"",VLOOKUP(G353,Coefficients!$E$4:$I$7,2)&amp;" "&amp;" "&amp;VLOOKUP(H353,Coefficients!$E$12:$I$16,2))</f>
        <v/>
      </c>
    </row>
    <row r="354" spans="22:22" x14ac:dyDescent="0.25">
      <c r="V354" s="233" t="str">
        <f>IF(ISBLANK(A354),"",VLOOKUP(G354,Coefficients!$E$4:$I$7,2)&amp;" "&amp;" "&amp;VLOOKUP(H354,Coefficients!$E$12:$I$16,2))</f>
        <v/>
      </c>
    </row>
    <row r="355" spans="22:22" x14ac:dyDescent="0.25">
      <c r="V355" s="233" t="str">
        <f>IF(ISBLANK(A355),"",VLOOKUP(G355,Coefficients!$E$4:$I$7,2)&amp;" "&amp;" "&amp;VLOOKUP(H355,Coefficients!$E$12:$I$16,2))</f>
        <v/>
      </c>
    </row>
    <row r="356" spans="22:22" x14ac:dyDescent="0.25">
      <c r="V356" s="233" t="str">
        <f>IF(ISBLANK(A356),"",VLOOKUP(G356,Coefficients!$E$4:$I$7,2)&amp;" "&amp;" "&amp;VLOOKUP(H356,Coefficients!$E$12:$I$16,2))</f>
        <v/>
      </c>
    </row>
    <row r="357" spans="22:22" x14ac:dyDescent="0.25">
      <c r="V357" s="233" t="str">
        <f>IF(ISBLANK(A357),"",VLOOKUP(G357,Coefficients!$E$4:$I$7,2)&amp;" "&amp;" "&amp;VLOOKUP(H357,Coefficients!$E$12:$I$16,2))</f>
        <v/>
      </c>
    </row>
    <row r="358" spans="22:22" x14ac:dyDescent="0.25">
      <c r="V358" s="233" t="str">
        <f>IF(ISBLANK(A358),"",VLOOKUP(G358,Coefficients!$E$4:$I$7,2)&amp;" "&amp;" "&amp;VLOOKUP(H358,Coefficients!$E$12:$I$16,2))</f>
        <v/>
      </c>
    </row>
    <row r="359" spans="22:22" x14ac:dyDescent="0.25">
      <c r="V359" s="233" t="str">
        <f>IF(ISBLANK(A359),"",VLOOKUP(G359,Coefficients!$E$4:$I$7,2)&amp;" "&amp;" "&amp;VLOOKUP(H359,Coefficients!$E$12:$I$16,2))</f>
        <v/>
      </c>
    </row>
    <row r="360" spans="22:22" x14ac:dyDescent="0.25">
      <c r="V360" s="233" t="str">
        <f>IF(ISBLANK(A360),"",VLOOKUP(G360,Coefficients!$E$4:$I$7,2)&amp;" "&amp;" "&amp;VLOOKUP(H360,Coefficients!$E$12:$I$16,2))</f>
        <v/>
      </c>
    </row>
    <row r="361" spans="22:22" x14ac:dyDescent="0.25">
      <c r="V361" s="233" t="str">
        <f>IF(ISBLANK(A361),"",VLOOKUP(G361,Coefficients!$E$4:$I$7,2)&amp;" "&amp;" "&amp;VLOOKUP(H361,Coefficients!$E$12:$I$16,2))</f>
        <v/>
      </c>
    </row>
    <row r="362" spans="22:22" x14ac:dyDescent="0.25">
      <c r="V362" s="233" t="str">
        <f>IF(ISBLANK(A362),"",VLOOKUP(G362,Coefficients!$E$4:$I$7,2)&amp;" "&amp;" "&amp;VLOOKUP(H362,Coefficients!$E$12:$I$16,2))</f>
        <v/>
      </c>
    </row>
    <row r="363" spans="22:22" x14ac:dyDescent="0.25">
      <c r="V363" s="233" t="str">
        <f>IF(ISBLANK(A363),"",VLOOKUP(G363,Coefficients!$E$4:$I$7,2)&amp;" "&amp;" "&amp;VLOOKUP(H363,Coefficients!$E$12:$I$16,2))</f>
        <v/>
      </c>
    </row>
    <row r="364" spans="22:22" x14ac:dyDescent="0.25">
      <c r="V364" s="233" t="str">
        <f>IF(ISBLANK(A364),"",VLOOKUP(G364,Coefficients!$E$4:$I$7,2)&amp;" "&amp;" "&amp;VLOOKUP(H364,Coefficients!$E$12:$I$16,2))</f>
        <v/>
      </c>
    </row>
    <row r="365" spans="22:22" x14ac:dyDescent="0.25">
      <c r="V365" s="233" t="str">
        <f>IF(ISBLANK(A365),"",VLOOKUP(G365,Coefficients!$E$4:$I$7,2)&amp;" "&amp;" "&amp;VLOOKUP(H365,Coefficients!$E$12:$I$16,2))</f>
        <v/>
      </c>
    </row>
    <row r="366" spans="22:22" x14ac:dyDescent="0.25">
      <c r="V366" s="233" t="str">
        <f>IF(ISBLANK(A366),"",VLOOKUP(G366,Coefficients!$E$4:$I$7,2)&amp;" "&amp;" "&amp;VLOOKUP(H366,Coefficients!$E$12:$I$16,2))</f>
        <v/>
      </c>
    </row>
    <row r="367" spans="22:22" x14ac:dyDescent="0.25">
      <c r="V367" s="233" t="str">
        <f>IF(ISBLANK(A367),"",VLOOKUP(G367,Coefficients!$E$4:$I$7,2)&amp;" "&amp;" "&amp;VLOOKUP(H367,Coefficients!$E$12:$I$16,2))</f>
        <v/>
      </c>
    </row>
    <row r="368" spans="22:22" x14ac:dyDescent="0.25">
      <c r="V368" s="233" t="str">
        <f>IF(ISBLANK(A368),"",VLOOKUP(G368,Coefficients!$E$4:$I$7,2)&amp;" "&amp;" "&amp;VLOOKUP(H368,Coefficients!$E$12:$I$16,2))</f>
        <v/>
      </c>
    </row>
    <row r="369" spans="22:22" x14ac:dyDescent="0.25">
      <c r="V369" s="233" t="str">
        <f>IF(ISBLANK(A369),"",VLOOKUP(G369,Coefficients!$E$4:$I$7,2)&amp;" "&amp;" "&amp;VLOOKUP(H369,Coefficients!$E$12:$I$16,2))</f>
        <v/>
      </c>
    </row>
    <row r="370" spans="22:22" x14ac:dyDescent="0.25">
      <c r="V370" s="233" t="str">
        <f>IF(ISBLANK(A370),"",VLOOKUP(G370,Coefficients!$E$4:$I$7,2)&amp;" "&amp;" "&amp;VLOOKUP(H370,Coefficients!$E$12:$I$16,2))</f>
        <v/>
      </c>
    </row>
    <row r="371" spans="22:22" x14ac:dyDescent="0.25">
      <c r="V371" s="233" t="str">
        <f>IF(ISBLANK(A371),"",VLOOKUP(G371,Coefficients!$E$4:$I$7,2)&amp;" "&amp;" "&amp;VLOOKUP(H371,Coefficients!$E$12:$I$16,2))</f>
        <v/>
      </c>
    </row>
    <row r="372" spans="22:22" x14ac:dyDescent="0.25">
      <c r="V372" s="233" t="str">
        <f>IF(ISBLANK(A372),"",VLOOKUP(G372,Coefficients!$E$4:$I$7,2)&amp;" "&amp;" "&amp;VLOOKUP(H372,Coefficients!$E$12:$I$16,2))</f>
        <v/>
      </c>
    </row>
    <row r="373" spans="22:22" x14ac:dyDescent="0.25">
      <c r="V373" s="233" t="str">
        <f>IF(ISBLANK(A373),"",VLOOKUP(G373,Coefficients!$E$4:$I$7,2)&amp;" "&amp;" "&amp;VLOOKUP(H373,Coefficients!$E$12:$I$16,2))</f>
        <v/>
      </c>
    </row>
    <row r="374" spans="22:22" x14ac:dyDescent="0.25">
      <c r="V374" s="233" t="str">
        <f>IF(ISBLANK(A374),"",VLOOKUP(G374,Coefficients!$E$4:$I$7,2)&amp;" "&amp;" "&amp;VLOOKUP(H374,Coefficients!$E$12:$I$16,2))</f>
        <v/>
      </c>
    </row>
    <row r="375" spans="22:22" x14ac:dyDescent="0.25">
      <c r="V375" s="233" t="str">
        <f>IF(ISBLANK(A375),"",VLOOKUP(G375,Coefficients!$E$4:$I$7,2)&amp;" "&amp;" "&amp;VLOOKUP(H375,Coefficients!$E$12:$I$16,2))</f>
        <v/>
      </c>
    </row>
    <row r="376" spans="22:22" x14ac:dyDescent="0.25">
      <c r="V376" s="233" t="str">
        <f>IF(ISBLANK(A376),"",VLOOKUP(G376,Coefficients!$E$4:$I$7,2)&amp;" "&amp;" "&amp;VLOOKUP(H376,Coefficients!$E$12:$I$16,2))</f>
        <v/>
      </c>
    </row>
    <row r="377" spans="22:22" x14ac:dyDescent="0.25">
      <c r="V377" s="233" t="str">
        <f>IF(ISBLANK(A377),"",VLOOKUP(G377,Coefficients!$E$4:$I$7,2)&amp;" "&amp;" "&amp;VLOOKUP(H377,Coefficients!$E$12:$I$16,2))</f>
        <v/>
      </c>
    </row>
    <row r="378" spans="22:22" x14ac:dyDescent="0.25">
      <c r="V378" s="233" t="str">
        <f>IF(ISBLANK(A378),"",VLOOKUP(G378,Coefficients!$E$4:$I$7,2)&amp;" "&amp;" "&amp;VLOOKUP(H378,Coefficients!$E$12:$I$16,2))</f>
        <v/>
      </c>
    </row>
    <row r="379" spans="22:22" x14ac:dyDescent="0.25">
      <c r="V379" s="233" t="str">
        <f>IF(ISBLANK(A379),"",VLOOKUP(G379,Coefficients!$E$4:$I$7,2)&amp;" "&amp;" "&amp;VLOOKUP(H379,Coefficients!$E$12:$I$16,2))</f>
        <v/>
      </c>
    </row>
    <row r="380" spans="22:22" x14ac:dyDescent="0.25">
      <c r="V380" s="233" t="str">
        <f>IF(ISBLANK(A380),"",VLOOKUP(G380,Coefficients!$E$4:$I$7,2)&amp;" "&amp;" "&amp;VLOOKUP(H380,Coefficients!$E$12:$I$16,2))</f>
        <v/>
      </c>
    </row>
    <row r="381" spans="22:22" x14ac:dyDescent="0.25">
      <c r="V381" s="233" t="str">
        <f>IF(ISBLANK(A381),"",VLOOKUP(G381,Coefficients!$E$4:$I$7,2)&amp;" "&amp;" "&amp;VLOOKUP(H381,Coefficients!$E$12:$I$16,2))</f>
        <v/>
      </c>
    </row>
    <row r="382" spans="22:22" x14ac:dyDescent="0.25">
      <c r="V382" s="233" t="str">
        <f>IF(ISBLANK(A382),"",VLOOKUP(G382,Coefficients!$E$4:$I$7,2)&amp;" "&amp;" "&amp;VLOOKUP(H382,Coefficients!$E$12:$I$16,2))</f>
        <v/>
      </c>
    </row>
    <row r="383" spans="22:22" x14ac:dyDescent="0.25">
      <c r="V383" s="233" t="str">
        <f>IF(ISBLANK(A383),"",VLOOKUP(G383,Coefficients!$E$4:$I$7,2)&amp;" "&amp;" "&amp;VLOOKUP(H383,Coefficients!$E$12:$I$16,2))</f>
        <v/>
      </c>
    </row>
    <row r="384" spans="22:22" x14ac:dyDescent="0.25">
      <c r="V384" s="233" t="str">
        <f>IF(ISBLANK(A384),"",VLOOKUP(G384,Coefficients!$E$4:$I$7,2)&amp;" "&amp;" "&amp;VLOOKUP(H384,Coefficients!$E$12:$I$16,2))</f>
        <v/>
      </c>
    </row>
    <row r="385" spans="22:22" x14ac:dyDescent="0.25">
      <c r="V385" s="233" t="str">
        <f>IF(ISBLANK(A385),"",VLOOKUP(G385,Coefficients!$E$4:$I$7,2)&amp;" "&amp;" "&amp;VLOOKUP(H385,Coefficients!$E$12:$I$16,2))</f>
        <v/>
      </c>
    </row>
    <row r="386" spans="22:22" x14ac:dyDescent="0.25">
      <c r="V386" s="233" t="str">
        <f>IF(ISBLANK(A386),"",VLOOKUP(G386,Coefficients!$E$4:$I$7,2)&amp;" "&amp;" "&amp;VLOOKUP(H386,Coefficients!$E$12:$I$16,2))</f>
        <v/>
      </c>
    </row>
    <row r="387" spans="22:22" x14ac:dyDescent="0.25">
      <c r="V387" s="233" t="str">
        <f>IF(ISBLANK(A387),"",VLOOKUP(G387,Coefficients!$E$4:$I$7,2)&amp;" "&amp;" "&amp;VLOOKUP(H387,Coefficients!$E$12:$I$16,2))</f>
        <v/>
      </c>
    </row>
    <row r="388" spans="22:22" x14ac:dyDescent="0.25">
      <c r="V388" s="233" t="str">
        <f>IF(ISBLANK(A388),"",VLOOKUP(G388,Coefficients!$E$4:$I$7,2)&amp;" "&amp;" "&amp;VLOOKUP(H388,Coefficients!$E$12:$I$16,2))</f>
        <v/>
      </c>
    </row>
    <row r="389" spans="22:22" x14ac:dyDescent="0.25">
      <c r="V389" s="233" t="str">
        <f>IF(ISBLANK(A389),"",VLOOKUP(G389,Coefficients!$E$4:$I$7,2)&amp;" "&amp;" "&amp;VLOOKUP(H389,Coefficients!$E$12:$I$16,2))</f>
        <v/>
      </c>
    </row>
    <row r="390" spans="22:22" x14ac:dyDescent="0.25">
      <c r="V390" s="233" t="str">
        <f>IF(ISBLANK(A390),"",VLOOKUP(G390,Coefficients!$E$4:$I$7,2)&amp;" "&amp;" "&amp;VLOOKUP(H390,Coefficients!$E$12:$I$16,2))</f>
        <v/>
      </c>
    </row>
    <row r="391" spans="22:22" x14ac:dyDescent="0.25">
      <c r="V391" s="233" t="str">
        <f>IF(ISBLANK(A391),"",VLOOKUP(G391,Coefficients!$E$4:$I$7,2)&amp;" "&amp;" "&amp;VLOOKUP(H391,Coefficients!$E$12:$I$16,2))</f>
        <v/>
      </c>
    </row>
    <row r="392" spans="22:22" x14ac:dyDescent="0.25">
      <c r="V392" s="233" t="str">
        <f>IF(ISBLANK(A392),"",VLOOKUP(G392,Coefficients!$E$4:$I$7,2)&amp;" "&amp;" "&amp;VLOOKUP(H392,Coefficients!$E$12:$I$16,2))</f>
        <v/>
      </c>
    </row>
    <row r="393" spans="22:22" x14ac:dyDescent="0.25">
      <c r="V393" s="233" t="str">
        <f>IF(ISBLANK(A393),"",VLOOKUP(G393,Coefficients!$E$4:$I$7,2)&amp;" "&amp;" "&amp;VLOOKUP(H393,Coefficients!$E$12:$I$16,2))</f>
        <v/>
      </c>
    </row>
    <row r="394" spans="22:22" x14ac:dyDescent="0.25">
      <c r="V394" s="233" t="str">
        <f>IF(ISBLANK(A394),"",VLOOKUP(G394,Coefficients!$E$4:$I$7,2)&amp;" "&amp;" "&amp;VLOOKUP(H394,Coefficients!$E$12:$I$16,2))</f>
        <v/>
      </c>
    </row>
    <row r="395" spans="22:22" x14ac:dyDescent="0.25">
      <c r="V395" s="233" t="str">
        <f>IF(ISBLANK(A395),"",VLOOKUP(G395,Coefficients!$E$4:$I$7,2)&amp;" "&amp;" "&amp;VLOOKUP(H395,Coefficients!$E$12:$I$16,2))</f>
        <v/>
      </c>
    </row>
    <row r="396" spans="22:22" x14ac:dyDescent="0.25">
      <c r="V396" s="233" t="str">
        <f>IF(ISBLANK(A396),"",VLOOKUP(G396,Coefficients!$E$4:$I$7,2)&amp;" "&amp;" "&amp;VLOOKUP(H396,Coefficients!$E$12:$I$16,2))</f>
        <v/>
      </c>
    </row>
    <row r="397" spans="22:22" x14ac:dyDescent="0.25">
      <c r="V397" s="233" t="str">
        <f>IF(ISBLANK(A397),"",VLOOKUP(G397,Coefficients!$E$4:$I$7,2)&amp;" "&amp;" "&amp;VLOOKUP(H397,Coefficients!$E$12:$I$16,2))</f>
        <v/>
      </c>
    </row>
    <row r="398" spans="22:22" x14ac:dyDescent="0.25">
      <c r="V398" s="233" t="str">
        <f>IF(ISBLANK(A398),"",VLOOKUP(G398,Coefficients!$E$4:$I$7,2)&amp;" "&amp;" "&amp;VLOOKUP(H398,Coefficients!$E$12:$I$16,2))</f>
        <v/>
      </c>
    </row>
    <row r="399" spans="22:22" x14ac:dyDescent="0.25">
      <c r="V399" s="233" t="str">
        <f>IF(ISBLANK(A399),"",VLOOKUP(G399,Coefficients!$E$4:$I$7,2)&amp;" "&amp;" "&amp;VLOOKUP(H399,Coefficients!$E$12:$I$16,2))</f>
        <v/>
      </c>
    </row>
    <row r="400" spans="22:22" x14ac:dyDescent="0.25">
      <c r="V400" s="233" t="str">
        <f>IF(ISBLANK(A400),"",VLOOKUP(G400,Coefficients!$E$4:$I$7,2)&amp;" "&amp;" "&amp;VLOOKUP(H400,Coefficients!$E$12:$I$16,2))</f>
        <v/>
      </c>
    </row>
    <row r="401" spans="22:22" x14ac:dyDescent="0.25">
      <c r="V401" s="233" t="str">
        <f>IF(ISBLANK(A401),"",VLOOKUP(G401,Coefficients!$E$4:$I$7,2)&amp;" "&amp;" "&amp;VLOOKUP(H401,Coefficients!$E$12:$I$16,2))</f>
        <v/>
      </c>
    </row>
    <row r="402" spans="22:22" x14ac:dyDescent="0.25">
      <c r="V402" s="233" t="str">
        <f>IF(ISBLANK(A402),"",VLOOKUP(G402,Coefficients!$E$4:$I$7,2)&amp;" "&amp;" "&amp;VLOOKUP(H402,Coefficients!$E$12:$I$16,2))</f>
        <v/>
      </c>
    </row>
    <row r="403" spans="22:22" x14ac:dyDescent="0.25">
      <c r="V403" s="233" t="str">
        <f>IF(ISBLANK(A403),"",VLOOKUP(G403,Coefficients!$E$4:$I$7,2)&amp;" "&amp;" "&amp;VLOOKUP(H403,Coefficients!$E$12:$I$16,2))</f>
        <v/>
      </c>
    </row>
    <row r="404" spans="22:22" x14ac:dyDescent="0.25">
      <c r="V404" s="233" t="str">
        <f>IF(ISBLANK(A404),"",VLOOKUP(G404,Coefficients!$E$4:$I$7,2)&amp;" "&amp;" "&amp;VLOOKUP(H404,Coefficients!$E$12:$I$16,2))</f>
        <v/>
      </c>
    </row>
    <row r="405" spans="22:22" x14ac:dyDescent="0.25">
      <c r="V405" s="233" t="str">
        <f>IF(ISBLANK(A405),"",VLOOKUP(G405,Coefficients!$E$4:$I$7,2)&amp;" "&amp;" "&amp;VLOOKUP(H405,Coefficients!$E$12:$I$16,2))</f>
        <v/>
      </c>
    </row>
    <row r="406" spans="22:22" x14ac:dyDescent="0.25">
      <c r="V406" s="233" t="str">
        <f>IF(ISBLANK(A406),"",VLOOKUP(G406,Coefficients!$E$4:$I$7,2)&amp;" "&amp;" "&amp;VLOOKUP(H406,Coefficients!$E$12:$I$16,2))</f>
        <v/>
      </c>
    </row>
    <row r="407" spans="22:22" x14ac:dyDescent="0.25">
      <c r="V407" s="233" t="str">
        <f>IF(ISBLANK(A407),"",VLOOKUP(G407,Coefficients!$E$4:$I$7,2)&amp;" "&amp;" "&amp;VLOOKUP(H407,Coefficients!$E$12:$I$16,2))</f>
        <v/>
      </c>
    </row>
    <row r="408" spans="22:22" x14ac:dyDescent="0.25">
      <c r="V408" s="233" t="str">
        <f>IF(ISBLANK(A408),"",VLOOKUP(G408,Coefficients!$E$4:$I$7,2)&amp;" "&amp;" "&amp;VLOOKUP(H408,Coefficients!$E$12:$I$16,2))</f>
        <v/>
      </c>
    </row>
    <row r="409" spans="22:22" x14ac:dyDescent="0.25">
      <c r="V409" s="233" t="str">
        <f>IF(ISBLANK(A409),"",VLOOKUP(G409,Coefficients!$E$4:$I$7,2)&amp;" "&amp;" "&amp;VLOOKUP(H409,Coefficients!$E$12:$I$16,2))</f>
        <v/>
      </c>
    </row>
    <row r="410" spans="22:22" x14ac:dyDescent="0.25">
      <c r="V410" s="233" t="str">
        <f>IF(ISBLANK(A410),"",VLOOKUP(G410,Coefficients!$E$4:$I$7,2)&amp;" "&amp;" "&amp;VLOOKUP(H410,Coefficients!$E$12:$I$16,2))</f>
        <v/>
      </c>
    </row>
    <row r="411" spans="22:22" x14ac:dyDescent="0.25">
      <c r="V411" s="233" t="str">
        <f>IF(ISBLANK(A411),"",VLOOKUP(G411,Coefficients!$E$4:$I$7,2)&amp;" "&amp;" "&amp;VLOOKUP(H411,Coefficients!$E$12:$I$16,2))</f>
        <v/>
      </c>
    </row>
    <row r="412" spans="22:22" x14ac:dyDescent="0.25">
      <c r="V412" s="233" t="str">
        <f>IF(ISBLANK(A412),"",VLOOKUP(G412,Coefficients!$E$4:$I$7,2)&amp;" "&amp;" "&amp;VLOOKUP(H412,Coefficients!$E$12:$I$16,2))</f>
        <v/>
      </c>
    </row>
    <row r="413" spans="22:22" x14ac:dyDescent="0.25">
      <c r="V413" s="233" t="str">
        <f>IF(ISBLANK(A413),"",VLOOKUP(G413,Coefficients!$E$4:$I$7,2)&amp;" "&amp;" "&amp;VLOOKUP(H413,Coefficients!$E$12:$I$16,2))</f>
        <v/>
      </c>
    </row>
    <row r="414" spans="22:22" x14ac:dyDescent="0.25">
      <c r="V414" s="233" t="str">
        <f>IF(ISBLANK(A414),"",VLOOKUP(G414,Coefficients!$E$4:$I$7,2)&amp;" "&amp;" "&amp;VLOOKUP(H414,Coefficients!$E$12:$I$16,2))</f>
        <v/>
      </c>
    </row>
    <row r="415" spans="22:22" x14ac:dyDescent="0.25">
      <c r="V415" s="233" t="str">
        <f>IF(ISBLANK(A415),"",VLOOKUP(G415,Coefficients!$E$4:$I$7,2)&amp;" "&amp;" "&amp;VLOOKUP(H415,Coefficients!$E$12:$I$16,2))</f>
        <v/>
      </c>
    </row>
    <row r="416" spans="22:22" x14ac:dyDescent="0.25">
      <c r="V416" s="233" t="str">
        <f>IF(ISBLANK(A416),"",VLOOKUP(G416,Coefficients!$E$4:$I$7,2)&amp;" "&amp;" "&amp;VLOOKUP(H416,Coefficients!$E$12:$I$16,2))</f>
        <v/>
      </c>
    </row>
    <row r="417" spans="22:22" x14ac:dyDescent="0.25">
      <c r="V417" s="233" t="str">
        <f>IF(ISBLANK(A417),"",VLOOKUP(G417,Coefficients!$E$4:$I$7,2)&amp;" "&amp;" "&amp;VLOOKUP(H417,Coefficients!$E$12:$I$16,2))</f>
        <v/>
      </c>
    </row>
    <row r="418" spans="22:22" x14ac:dyDescent="0.25">
      <c r="V418" s="233" t="str">
        <f>IF(ISBLANK(A418),"",VLOOKUP(G418,Coefficients!$E$4:$I$7,2)&amp;" "&amp;" "&amp;VLOOKUP(H418,Coefficients!$E$12:$I$16,2))</f>
        <v/>
      </c>
    </row>
    <row r="419" spans="22:22" x14ac:dyDescent="0.25">
      <c r="V419" s="233" t="str">
        <f>IF(ISBLANK(A419),"",VLOOKUP(G419,Coefficients!$E$4:$I$7,2)&amp;" "&amp;" "&amp;VLOOKUP(H419,Coefficients!$E$12:$I$16,2))</f>
        <v/>
      </c>
    </row>
    <row r="420" spans="22:22" x14ac:dyDescent="0.25">
      <c r="V420" s="233" t="str">
        <f>IF(ISBLANK(A420),"",VLOOKUP(G420,Coefficients!$E$4:$I$7,2)&amp;" "&amp;" "&amp;VLOOKUP(H420,Coefficients!$E$12:$I$16,2))</f>
        <v/>
      </c>
    </row>
    <row r="421" spans="22:22" x14ac:dyDescent="0.25">
      <c r="V421" s="233" t="str">
        <f>IF(ISBLANK(A421),"",VLOOKUP(G421,Coefficients!$E$4:$I$7,2)&amp;" "&amp;" "&amp;VLOOKUP(H421,Coefficients!$E$12:$I$16,2))</f>
        <v/>
      </c>
    </row>
    <row r="422" spans="22:22" x14ac:dyDescent="0.25">
      <c r="V422" s="233" t="str">
        <f>IF(ISBLANK(A422),"",VLOOKUP(G422,Coefficients!$E$4:$I$7,2)&amp;" "&amp;" "&amp;VLOOKUP(H422,Coefficients!$E$12:$I$16,2))</f>
        <v/>
      </c>
    </row>
    <row r="423" spans="22:22" x14ac:dyDescent="0.25">
      <c r="V423" s="233" t="str">
        <f>IF(ISBLANK(A423),"",VLOOKUP(G423,Coefficients!$E$4:$I$7,2)&amp;" "&amp;" "&amp;VLOOKUP(H423,Coefficients!$E$12:$I$16,2))</f>
        <v/>
      </c>
    </row>
    <row r="424" spans="22:22" x14ac:dyDescent="0.25">
      <c r="V424" s="233" t="str">
        <f>IF(ISBLANK(A424),"",VLOOKUP(G424,Coefficients!$E$4:$I$7,2)&amp;" "&amp;" "&amp;VLOOKUP(H424,Coefficients!$E$12:$I$16,2))</f>
        <v/>
      </c>
    </row>
    <row r="425" spans="22:22" x14ac:dyDescent="0.25">
      <c r="V425" s="233" t="str">
        <f>IF(ISBLANK(A425),"",VLOOKUP(G425,Coefficients!$E$4:$I$7,2)&amp;" "&amp;" "&amp;VLOOKUP(H425,Coefficients!$E$12:$I$16,2))</f>
        <v/>
      </c>
    </row>
    <row r="426" spans="22:22" x14ac:dyDescent="0.25">
      <c r="V426" s="233" t="str">
        <f>IF(ISBLANK(A426),"",VLOOKUP(G426,Coefficients!$E$4:$I$7,2)&amp;" "&amp;" "&amp;VLOOKUP(H426,Coefficients!$E$12:$I$16,2))</f>
        <v/>
      </c>
    </row>
    <row r="427" spans="22:22" x14ac:dyDescent="0.25">
      <c r="V427" s="233" t="str">
        <f>IF(ISBLANK(A427),"",VLOOKUP(G427,Coefficients!$E$4:$I$7,2)&amp;" "&amp;" "&amp;VLOOKUP(H427,Coefficients!$E$12:$I$16,2))</f>
        <v/>
      </c>
    </row>
    <row r="428" spans="22:22" x14ac:dyDescent="0.25">
      <c r="V428" s="233" t="str">
        <f>IF(ISBLANK(A428),"",VLOOKUP(G428,Coefficients!$E$4:$I$7,2)&amp;" "&amp;" "&amp;VLOOKUP(H428,Coefficients!$E$12:$I$16,2))</f>
        <v/>
      </c>
    </row>
    <row r="429" spans="22:22" x14ac:dyDescent="0.25">
      <c r="V429" s="233" t="str">
        <f>IF(ISBLANK(A429),"",VLOOKUP(G429,Coefficients!$E$4:$I$7,2)&amp;" "&amp;" "&amp;VLOOKUP(H429,Coefficients!$E$12:$I$16,2))</f>
        <v/>
      </c>
    </row>
    <row r="430" spans="22:22" x14ac:dyDescent="0.25">
      <c r="V430" s="233" t="str">
        <f>IF(ISBLANK(A430),"",VLOOKUP(G430,Coefficients!$E$4:$I$7,2)&amp;" "&amp;" "&amp;VLOOKUP(H430,Coefficients!$E$12:$I$16,2))</f>
        <v/>
      </c>
    </row>
    <row r="431" spans="22:22" x14ac:dyDescent="0.25">
      <c r="V431" s="233" t="str">
        <f>IF(ISBLANK(A431),"",VLOOKUP(G431,Coefficients!$E$4:$I$7,2)&amp;" "&amp;" "&amp;VLOOKUP(H431,Coefficients!$E$12:$I$16,2))</f>
        <v/>
      </c>
    </row>
    <row r="432" spans="22:22" x14ac:dyDescent="0.25">
      <c r="V432" s="233" t="str">
        <f>IF(ISBLANK(A432),"",VLOOKUP(G432,Coefficients!$E$4:$I$7,2)&amp;" "&amp;" "&amp;VLOOKUP(H432,Coefficients!$E$12:$I$16,2))</f>
        <v/>
      </c>
    </row>
    <row r="433" spans="22:22" x14ac:dyDescent="0.25">
      <c r="V433" s="233" t="str">
        <f>IF(ISBLANK(A433),"",VLOOKUP(G433,Coefficients!$E$4:$I$7,2)&amp;" "&amp;" "&amp;VLOOKUP(H433,Coefficients!$E$12:$I$16,2))</f>
        <v/>
      </c>
    </row>
    <row r="434" spans="22:22" x14ac:dyDescent="0.25">
      <c r="V434" s="233" t="str">
        <f>IF(ISBLANK(A434),"",VLOOKUP(G434,Coefficients!$E$4:$I$7,2)&amp;" "&amp;" "&amp;VLOOKUP(H434,Coefficients!$E$12:$I$16,2))</f>
        <v/>
      </c>
    </row>
    <row r="435" spans="22:22" x14ac:dyDescent="0.25">
      <c r="V435" s="233" t="str">
        <f>IF(ISBLANK(A435),"",VLOOKUP(G435,Coefficients!$E$4:$I$7,2)&amp;" "&amp;" "&amp;VLOOKUP(H435,Coefficients!$E$12:$I$16,2))</f>
        <v/>
      </c>
    </row>
    <row r="436" spans="22:22" x14ac:dyDescent="0.25">
      <c r="V436" s="233" t="str">
        <f>IF(ISBLANK(A436),"",VLOOKUP(G436,Coefficients!$E$4:$I$7,2)&amp;" "&amp;" "&amp;VLOOKUP(H436,Coefficients!$E$12:$I$16,2))</f>
        <v/>
      </c>
    </row>
    <row r="437" spans="22:22" x14ac:dyDescent="0.25">
      <c r="V437" s="233" t="str">
        <f>IF(ISBLANK(A437),"",VLOOKUP(G437,Coefficients!$E$4:$I$7,2)&amp;" "&amp;" "&amp;VLOOKUP(H437,Coefficients!$E$12:$I$16,2))</f>
        <v/>
      </c>
    </row>
    <row r="438" spans="22:22" x14ac:dyDescent="0.25">
      <c r="V438" s="233" t="str">
        <f>IF(ISBLANK(A438),"",VLOOKUP(G438,Coefficients!$E$4:$I$7,2)&amp;" "&amp;" "&amp;VLOOKUP(H438,Coefficients!$E$12:$I$16,2))</f>
        <v/>
      </c>
    </row>
    <row r="439" spans="22:22" x14ac:dyDescent="0.25">
      <c r="V439" s="233" t="str">
        <f>IF(ISBLANK(A439),"",VLOOKUP(G439,Coefficients!$E$4:$I$7,2)&amp;" "&amp;" "&amp;VLOOKUP(H439,Coefficients!$E$12:$I$16,2))</f>
        <v/>
      </c>
    </row>
    <row r="440" spans="22:22" x14ac:dyDescent="0.25">
      <c r="V440" s="233" t="str">
        <f>IF(ISBLANK(A440),"",VLOOKUP(G440,Coefficients!$E$4:$I$7,2)&amp;" "&amp;" "&amp;VLOOKUP(H440,Coefficients!$E$12:$I$16,2))</f>
        <v/>
      </c>
    </row>
    <row r="441" spans="22:22" x14ac:dyDescent="0.25">
      <c r="V441" s="233" t="str">
        <f>IF(ISBLANK(A441),"",VLOOKUP(G441,Coefficients!$E$4:$I$7,2)&amp;" "&amp;" "&amp;VLOOKUP(H441,Coefficients!$E$12:$I$16,2))</f>
        <v/>
      </c>
    </row>
    <row r="442" spans="22:22" x14ac:dyDescent="0.25">
      <c r="V442" s="233" t="str">
        <f>IF(ISBLANK(A442),"",VLOOKUP(G442,Coefficients!$E$4:$I$7,2)&amp;" "&amp;" "&amp;VLOOKUP(H442,Coefficients!$E$12:$I$16,2))</f>
        <v/>
      </c>
    </row>
    <row r="443" spans="22:22" x14ac:dyDescent="0.25">
      <c r="V443" s="233" t="str">
        <f>IF(ISBLANK(A443),"",VLOOKUP(G443,Coefficients!$E$4:$I$7,2)&amp;" "&amp;" "&amp;VLOOKUP(H443,Coefficients!$E$12:$I$16,2))</f>
        <v/>
      </c>
    </row>
    <row r="444" spans="22:22" x14ac:dyDescent="0.25">
      <c r="V444" s="233" t="str">
        <f>IF(ISBLANK(A444),"",VLOOKUP(G444,Coefficients!$E$4:$I$7,2)&amp;" "&amp;" "&amp;VLOOKUP(H444,Coefficients!$E$12:$I$16,2))</f>
        <v/>
      </c>
    </row>
    <row r="445" spans="22:22" x14ac:dyDescent="0.25">
      <c r="V445" s="233" t="str">
        <f>IF(ISBLANK(A445),"",VLOOKUP(G445,Coefficients!$E$4:$I$7,2)&amp;" "&amp;" "&amp;VLOOKUP(H445,Coefficients!$E$12:$I$16,2))</f>
        <v/>
      </c>
    </row>
    <row r="446" spans="22:22" x14ac:dyDescent="0.25">
      <c r="V446" s="233" t="str">
        <f>IF(ISBLANK(A446),"",VLOOKUP(G446,Coefficients!$E$4:$I$7,2)&amp;" "&amp;" "&amp;VLOOKUP(H446,Coefficients!$E$12:$I$16,2))</f>
        <v/>
      </c>
    </row>
    <row r="447" spans="22:22" x14ac:dyDescent="0.25">
      <c r="V447" s="233" t="str">
        <f>IF(ISBLANK(A447),"",VLOOKUP(G447,Coefficients!$E$4:$I$7,2)&amp;" "&amp;" "&amp;VLOOKUP(H447,Coefficients!$E$12:$I$16,2))</f>
        <v/>
      </c>
    </row>
    <row r="448" spans="22:22" x14ac:dyDescent="0.25">
      <c r="V448" s="233" t="str">
        <f>IF(ISBLANK(A448),"",VLOOKUP(G448,Coefficients!$E$4:$I$7,2)&amp;" "&amp;" "&amp;VLOOKUP(H448,Coefficients!$E$12:$I$16,2))</f>
        <v/>
      </c>
    </row>
    <row r="449" spans="22:22" x14ac:dyDescent="0.25">
      <c r="V449" s="233" t="str">
        <f>IF(ISBLANK(A449),"",VLOOKUP(G449,Coefficients!$E$4:$I$7,2)&amp;" "&amp;" "&amp;VLOOKUP(H449,Coefficients!$E$12:$I$16,2))</f>
        <v/>
      </c>
    </row>
    <row r="450" spans="22:22" x14ac:dyDescent="0.25">
      <c r="V450" s="233" t="str">
        <f>IF(ISBLANK(A450),"",VLOOKUP(G450,Coefficients!$E$4:$I$7,2)&amp;" "&amp;" "&amp;VLOOKUP(H450,Coefficients!$E$12:$I$16,2))</f>
        <v/>
      </c>
    </row>
    <row r="451" spans="22:22" x14ac:dyDescent="0.25">
      <c r="V451" s="233" t="str">
        <f>IF(ISBLANK(A451),"",VLOOKUP(G451,Coefficients!$E$4:$I$7,2)&amp;" "&amp;" "&amp;VLOOKUP(H451,Coefficients!$E$12:$I$16,2))</f>
        <v/>
      </c>
    </row>
    <row r="452" spans="22:22" x14ac:dyDescent="0.25">
      <c r="V452" s="233" t="str">
        <f>IF(ISBLANK(A452),"",VLOOKUP(G452,Coefficients!$E$4:$I$7,2)&amp;" "&amp;" "&amp;VLOOKUP(H452,Coefficients!$E$12:$I$16,2))</f>
        <v/>
      </c>
    </row>
    <row r="453" spans="22:22" x14ac:dyDescent="0.25">
      <c r="V453" s="233" t="str">
        <f>IF(ISBLANK(A453),"",VLOOKUP(G453,Coefficients!$E$4:$I$7,2)&amp;" "&amp;" "&amp;VLOOKUP(H453,Coefficients!$E$12:$I$16,2))</f>
        <v/>
      </c>
    </row>
    <row r="454" spans="22:22" x14ac:dyDescent="0.25">
      <c r="V454" s="233" t="str">
        <f>IF(ISBLANK(A454),"",VLOOKUP(G454,Coefficients!$E$4:$I$7,2)&amp;" "&amp;" "&amp;VLOOKUP(H454,Coefficients!$E$12:$I$16,2))</f>
        <v/>
      </c>
    </row>
    <row r="455" spans="22:22" x14ac:dyDescent="0.25">
      <c r="V455" s="233" t="str">
        <f>IF(ISBLANK(A455),"",VLOOKUP(G455,Coefficients!$E$4:$I$7,2)&amp;" "&amp;" "&amp;VLOOKUP(H455,Coefficients!$E$12:$I$16,2))</f>
        <v/>
      </c>
    </row>
    <row r="456" spans="22:22" x14ac:dyDescent="0.25">
      <c r="V456" s="233" t="str">
        <f>IF(ISBLANK(A456),"",VLOOKUP(G456,Coefficients!$E$4:$I$7,2)&amp;" "&amp;" "&amp;VLOOKUP(H456,Coefficients!$E$12:$I$16,2))</f>
        <v/>
      </c>
    </row>
    <row r="457" spans="22:22" x14ac:dyDescent="0.25">
      <c r="V457" s="233" t="str">
        <f>IF(ISBLANK(A457),"",VLOOKUP(G457,Coefficients!$E$4:$I$7,2)&amp;" "&amp;" "&amp;VLOOKUP(H457,Coefficients!$E$12:$I$16,2))</f>
        <v/>
      </c>
    </row>
    <row r="458" spans="22:22" x14ac:dyDescent="0.25">
      <c r="V458" s="233" t="str">
        <f>IF(ISBLANK(A458),"",VLOOKUP(G458,Coefficients!$E$4:$I$7,2)&amp;" "&amp;" "&amp;VLOOKUP(H458,Coefficients!$E$12:$I$16,2))</f>
        <v/>
      </c>
    </row>
    <row r="459" spans="22:22" x14ac:dyDescent="0.25">
      <c r="V459" s="233" t="str">
        <f>IF(ISBLANK(A459),"",VLOOKUP(G459,Coefficients!$E$4:$I$7,2)&amp;" "&amp;" "&amp;VLOOKUP(H459,Coefficients!$E$12:$I$16,2))</f>
        <v/>
      </c>
    </row>
    <row r="460" spans="22:22" x14ac:dyDescent="0.25">
      <c r="V460" s="233" t="str">
        <f>IF(ISBLANK(A460),"",VLOOKUP(G460,Coefficients!$E$4:$I$7,2)&amp;" "&amp;" "&amp;VLOOKUP(H460,Coefficients!$E$12:$I$16,2))</f>
        <v/>
      </c>
    </row>
    <row r="461" spans="22:22" x14ac:dyDescent="0.25">
      <c r="V461" s="233" t="str">
        <f>IF(ISBLANK(A461),"",VLOOKUP(G461,Coefficients!$E$4:$I$7,2)&amp;" "&amp;" "&amp;VLOOKUP(H461,Coefficients!$E$12:$I$16,2))</f>
        <v/>
      </c>
    </row>
    <row r="462" spans="22:22" x14ac:dyDescent="0.25">
      <c r="V462" s="233" t="str">
        <f>IF(ISBLANK(A462),"",VLOOKUP(G462,Coefficients!$E$4:$I$7,2)&amp;" "&amp;" "&amp;VLOOKUP(H462,Coefficients!$E$12:$I$16,2))</f>
        <v/>
      </c>
    </row>
    <row r="463" spans="22:22" x14ac:dyDescent="0.25">
      <c r="V463" s="233" t="str">
        <f>IF(ISBLANK(A463),"",VLOOKUP(G463,Coefficients!$E$4:$I$7,2)&amp;" "&amp;" "&amp;VLOOKUP(H463,Coefficients!$E$12:$I$16,2))</f>
        <v/>
      </c>
    </row>
    <row r="464" spans="22:22" x14ac:dyDescent="0.25">
      <c r="V464" s="233" t="str">
        <f>IF(ISBLANK(A464),"",VLOOKUP(G464,Coefficients!$E$4:$I$7,2)&amp;" "&amp;" "&amp;VLOOKUP(H464,Coefficients!$E$12:$I$16,2))</f>
        <v/>
      </c>
    </row>
    <row r="465" spans="22:22" x14ac:dyDescent="0.25">
      <c r="V465" s="233" t="str">
        <f>IF(ISBLANK(A465),"",VLOOKUP(G465,Coefficients!$E$4:$I$7,2)&amp;" "&amp;" "&amp;VLOOKUP(H465,Coefficients!$E$12:$I$16,2))</f>
        <v/>
      </c>
    </row>
    <row r="466" spans="22:22" x14ac:dyDescent="0.25">
      <c r="V466" s="233" t="str">
        <f>IF(ISBLANK(A466),"",VLOOKUP(G466,Coefficients!$E$4:$I$7,2)&amp;" "&amp;" "&amp;VLOOKUP(H466,Coefficients!$E$12:$I$16,2))</f>
        <v/>
      </c>
    </row>
    <row r="467" spans="22:22" x14ac:dyDescent="0.25">
      <c r="V467" s="233" t="str">
        <f>IF(ISBLANK(A467),"",VLOOKUP(G467,Coefficients!$E$4:$I$7,2)&amp;" "&amp;" "&amp;VLOOKUP(H467,Coefficients!$E$12:$I$16,2))</f>
        <v/>
      </c>
    </row>
    <row r="468" spans="22:22" x14ac:dyDescent="0.25">
      <c r="V468" s="233" t="str">
        <f>IF(ISBLANK(A468),"",VLOOKUP(G468,Coefficients!$E$4:$I$7,2)&amp;" "&amp;" "&amp;VLOOKUP(H468,Coefficients!$E$12:$I$16,2))</f>
        <v/>
      </c>
    </row>
    <row r="469" spans="22:22" x14ac:dyDescent="0.25">
      <c r="V469" s="233" t="str">
        <f>IF(ISBLANK(A469),"",VLOOKUP(G469,Coefficients!$E$4:$I$7,2)&amp;" "&amp;" "&amp;VLOOKUP(H469,Coefficients!$E$12:$I$16,2))</f>
        <v/>
      </c>
    </row>
    <row r="470" spans="22:22" x14ac:dyDescent="0.25">
      <c r="V470" s="233" t="str">
        <f>IF(ISBLANK(A470),"",VLOOKUP(G470,Coefficients!$E$4:$I$7,2)&amp;" "&amp;" "&amp;VLOOKUP(H470,Coefficients!$E$12:$I$16,2))</f>
        <v/>
      </c>
    </row>
    <row r="471" spans="22:22" x14ac:dyDescent="0.25">
      <c r="V471" s="233" t="str">
        <f>IF(ISBLANK(A471),"",VLOOKUP(G471,Coefficients!$E$4:$I$7,2)&amp;" "&amp;" "&amp;VLOOKUP(H471,Coefficients!$E$12:$I$16,2))</f>
        <v/>
      </c>
    </row>
    <row r="472" spans="22:22" x14ac:dyDescent="0.25">
      <c r="V472" s="233" t="str">
        <f>IF(ISBLANK(A472),"",VLOOKUP(G472,Coefficients!$E$4:$I$7,2)&amp;" "&amp;" "&amp;VLOOKUP(H472,Coefficients!$E$12:$I$16,2))</f>
        <v/>
      </c>
    </row>
    <row r="473" spans="22:22" x14ac:dyDescent="0.25">
      <c r="V473" s="233" t="str">
        <f>IF(ISBLANK(A473),"",VLOOKUP(G473,Coefficients!$E$4:$I$7,2)&amp;" "&amp;" "&amp;VLOOKUP(H473,Coefficients!$E$12:$I$16,2))</f>
        <v/>
      </c>
    </row>
    <row r="474" spans="22:22" x14ac:dyDescent="0.25">
      <c r="V474" s="233" t="str">
        <f>IF(ISBLANK(A474),"",VLOOKUP(G474,Coefficients!$E$4:$I$7,2)&amp;" "&amp;" "&amp;VLOOKUP(H474,Coefficients!$E$12:$I$16,2))</f>
        <v/>
      </c>
    </row>
    <row r="475" spans="22:22" x14ac:dyDescent="0.25">
      <c r="V475" s="233" t="str">
        <f>IF(ISBLANK(A475),"",VLOOKUP(G475,Coefficients!$E$4:$I$7,2)&amp;" "&amp;" "&amp;VLOOKUP(H475,Coefficients!$E$12:$I$16,2))</f>
        <v/>
      </c>
    </row>
    <row r="476" spans="22:22" x14ac:dyDescent="0.25">
      <c r="V476" s="233" t="str">
        <f>IF(ISBLANK(A476),"",VLOOKUP(G476,Coefficients!$E$4:$I$7,2)&amp;" "&amp;" "&amp;VLOOKUP(H476,Coefficients!$E$12:$I$16,2))</f>
        <v/>
      </c>
    </row>
    <row r="477" spans="22:22" x14ac:dyDescent="0.25">
      <c r="V477" s="233" t="str">
        <f>IF(ISBLANK(A477),"",VLOOKUP(G477,Coefficients!$E$4:$I$7,2)&amp;" "&amp;" "&amp;VLOOKUP(H477,Coefficients!$E$12:$I$16,2))</f>
        <v/>
      </c>
    </row>
    <row r="478" spans="22:22" x14ac:dyDescent="0.25">
      <c r="V478" s="233" t="str">
        <f>IF(ISBLANK(A478),"",VLOOKUP(G478,Coefficients!$E$4:$I$7,2)&amp;" "&amp;" "&amp;VLOOKUP(H478,Coefficients!$E$12:$I$16,2))</f>
        <v/>
      </c>
    </row>
    <row r="479" spans="22:22" x14ac:dyDescent="0.25">
      <c r="V479" s="233" t="str">
        <f>IF(ISBLANK(A479),"",VLOOKUP(G479,Coefficients!$E$4:$I$7,2)&amp;" "&amp;" "&amp;VLOOKUP(H479,Coefficients!$E$12:$I$16,2))</f>
        <v/>
      </c>
    </row>
    <row r="480" spans="22:22" x14ac:dyDescent="0.25">
      <c r="V480" s="233" t="str">
        <f>IF(ISBLANK(A480),"",VLOOKUP(G480,Coefficients!$E$4:$I$7,2)&amp;" "&amp;" "&amp;VLOOKUP(H480,Coefficients!$E$12:$I$16,2))</f>
        <v/>
      </c>
    </row>
    <row r="481" spans="22:22" x14ac:dyDescent="0.25">
      <c r="V481" s="233" t="str">
        <f>IF(ISBLANK(A481),"",VLOOKUP(G481,Coefficients!$E$4:$I$7,2)&amp;" "&amp;" "&amp;VLOOKUP(H481,Coefficients!$E$12:$I$16,2))</f>
        <v/>
      </c>
    </row>
    <row r="482" spans="22:22" x14ac:dyDescent="0.25">
      <c r="V482" s="233" t="str">
        <f>IF(ISBLANK(A482),"",VLOOKUP(G482,Coefficients!$E$4:$I$7,2)&amp;" "&amp;" "&amp;VLOOKUP(H482,Coefficients!$E$12:$I$16,2))</f>
        <v/>
      </c>
    </row>
    <row r="483" spans="22:22" x14ac:dyDescent="0.25">
      <c r="V483" s="233" t="str">
        <f>IF(ISBLANK(A483),"",VLOOKUP(G483,Coefficients!$E$4:$I$7,2)&amp;" "&amp;" "&amp;VLOOKUP(H483,Coefficients!$E$12:$I$16,2))</f>
        <v/>
      </c>
    </row>
    <row r="484" spans="22:22" x14ac:dyDescent="0.25">
      <c r="V484" s="233" t="str">
        <f>IF(ISBLANK(A484),"",VLOOKUP(G484,Coefficients!$E$4:$I$7,2)&amp;" "&amp;" "&amp;VLOOKUP(H484,Coefficients!$E$12:$I$16,2))</f>
        <v/>
      </c>
    </row>
    <row r="485" spans="22:22" x14ac:dyDescent="0.25">
      <c r="V485" s="233" t="str">
        <f>IF(ISBLANK(A485),"",VLOOKUP(G485,Coefficients!$E$4:$I$7,2)&amp;" "&amp;" "&amp;VLOOKUP(H485,Coefficients!$E$12:$I$16,2))</f>
        <v/>
      </c>
    </row>
    <row r="486" spans="22:22" x14ac:dyDescent="0.25">
      <c r="V486" s="233" t="str">
        <f>IF(ISBLANK(A486),"",VLOOKUP(G486,Coefficients!$E$4:$I$7,2)&amp;" "&amp;" "&amp;VLOOKUP(H486,Coefficients!$E$12:$I$16,2))</f>
        <v/>
      </c>
    </row>
    <row r="487" spans="22:22" x14ac:dyDescent="0.25">
      <c r="V487" s="233" t="str">
        <f>IF(ISBLANK(A487),"",VLOOKUP(G487,Coefficients!$E$4:$I$7,2)&amp;" "&amp;" "&amp;VLOOKUP(H487,Coefficients!$E$12:$I$16,2))</f>
        <v/>
      </c>
    </row>
    <row r="488" spans="22:22" x14ac:dyDescent="0.25">
      <c r="V488" s="233" t="str">
        <f>IF(ISBLANK(A488),"",VLOOKUP(G488,Coefficients!$E$4:$I$7,2)&amp;" "&amp;" "&amp;VLOOKUP(H488,Coefficients!$E$12:$I$16,2))</f>
        <v/>
      </c>
    </row>
    <row r="489" spans="22:22" x14ac:dyDescent="0.25">
      <c r="V489" s="233" t="str">
        <f>IF(ISBLANK(A489),"",VLOOKUP(G489,Coefficients!$E$4:$I$7,2)&amp;" "&amp;" "&amp;VLOOKUP(H489,Coefficients!$E$12:$I$16,2))</f>
        <v/>
      </c>
    </row>
    <row r="490" spans="22:22" x14ac:dyDescent="0.25">
      <c r="V490" s="233" t="str">
        <f>IF(ISBLANK(A490),"",VLOOKUP(G490,Coefficients!$E$4:$I$7,2)&amp;" "&amp;" "&amp;VLOOKUP(H490,Coefficients!$E$12:$I$16,2))</f>
        <v/>
      </c>
    </row>
    <row r="491" spans="22:22" x14ac:dyDescent="0.25">
      <c r="V491" s="233" t="str">
        <f>IF(ISBLANK(A491),"",VLOOKUP(G491,Coefficients!$E$4:$I$7,2)&amp;" "&amp;" "&amp;VLOOKUP(H491,Coefficients!$E$12:$I$16,2))</f>
        <v/>
      </c>
    </row>
    <row r="492" spans="22:22" x14ac:dyDescent="0.25">
      <c r="V492" s="233" t="str">
        <f>IF(ISBLANK(A492),"",VLOOKUP(G492,Coefficients!$E$4:$I$7,2)&amp;" "&amp;" "&amp;VLOOKUP(H492,Coefficients!$E$12:$I$16,2))</f>
        <v/>
      </c>
    </row>
    <row r="493" spans="22:22" x14ac:dyDescent="0.25">
      <c r="V493" s="233" t="str">
        <f>IF(ISBLANK(A493),"",VLOOKUP(G493,Coefficients!$E$4:$I$7,2)&amp;" "&amp;" "&amp;VLOOKUP(H493,Coefficients!$E$12:$I$16,2))</f>
        <v/>
      </c>
    </row>
    <row r="494" spans="22:22" x14ac:dyDescent="0.25">
      <c r="V494" s="233" t="str">
        <f>IF(ISBLANK(A494),"",VLOOKUP(G494,Coefficients!$E$4:$I$7,2)&amp;" "&amp;" "&amp;VLOOKUP(H494,Coefficients!$E$12:$I$16,2))</f>
        <v/>
      </c>
    </row>
    <row r="495" spans="22:22" x14ac:dyDescent="0.25">
      <c r="V495" s="233" t="str">
        <f>IF(ISBLANK(A495),"",VLOOKUP(G495,Coefficients!$E$4:$I$7,2)&amp;" "&amp;" "&amp;VLOOKUP(H495,Coefficients!$E$12:$I$16,2))</f>
        <v/>
      </c>
    </row>
    <row r="496" spans="22:22" x14ac:dyDescent="0.25">
      <c r="V496" s="233" t="str">
        <f>IF(ISBLANK(A496),"",VLOOKUP(G496,Coefficients!$E$4:$I$7,2)&amp;" "&amp;" "&amp;VLOOKUP(H496,Coefficients!$E$12:$I$16,2))</f>
        <v/>
      </c>
    </row>
    <row r="497" spans="22:22" x14ac:dyDescent="0.25">
      <c r="V497" s="233" t="str">
        <f>IF(ISBLANK(A497),"",VLOOKUP(G497,Coefficients!$E$4:$I$7,2)&amp;" "&amp;" "&amp;VLOOKUP(H497,Coefficients!$E$12:$I$16,2))</f>
        <v/>
      </c>
    </row>
    <row r="498" spans="22:22" x14ac:dyDescent="0.25">
      <c r="V498" s="233" t="str">
        <f>IF(ISBLANK(A498),"",VLOOKUP(G498,Coefficients!$E$4:$I$7,2)&amp;" "&amp;" "&amp;VLOOKUP(H498,Coefficients!$E$12:$I$16,2))</f>
        <v/>
      </c>
    </row>
    <row r="499" spans="22:22" x14ac:dyDescent="0.25">
      <c r="V499" s="233" t="str">
        <f>IF(ISBLANK(A499),"",VLOOKUP(G499,Coefficients!$E$4:$I$7,2)&amp;" "&amp;" "&amp;VLOOKUP(H499,Coefficients!$E$12:$I$16,2))</f>
        <v/>
      </c>
    </row>
    <row r="500" spans="22:22" x14ac:dyDescent="0.25">
      <c r="V500" s="233" t="str">
        <f>IF(ISBLANK(A500),"",VLOOKUP(G500,Coefficients!$E$4:$I$7,2)&amp;" "&amp;" "&amp;VLOOKUP(H500,Coefficients!$E$12:$I$16,2))</f>
        <v/>
      </c>
    </row>
    <row r="501" spans="22:22" x14ac:dyDescent="0.25">
      <c r="V501" s="233" t="str">
        <f>IF(ISBLANK(A501),"",VLOOKUP(G501,Coefficients!$E$4:$I$7,2)&amp;" "&amp;" "&amp;VLOOKUP(H501,Coefficients!$E$12:$I$16,2))</f>
        <v/>
      </c>
    </row>
    <row r="502" spans="22:22" x14ac:dyDescent="0.25">
      <c r="V502" s="233" t="str">
        <f>IF(ISBLANK(A502),"",VLOOKUP(G502,Coefficients!$E$4:$I$7,2)&amp;" "&amp;" "&amp;VLOOKUP(H502,Coefficients!$E$12:$I$16,2))</f>
        <v/>
      </c>
    </row>
    <row r="503" spans="22:22" x14ac:dyDescent="0.25">
      <c r="V503" s="233" t="str">
        <f>IF(ISBLANK(A503),"",VLOOKUP(G503,Coefficients!$E$4:$I$7,2)&amp;" "&amp;" "&amp;VLOOKUP(H503,Coefficients!$E$12:$I$16,2))</f>
        <v/>
      </c>
    </row>
    <row r="504" spans="22:22" x14ac:dyDescent="0.25">
      <c r="V504" s="233" t="str">
        <f>IF(ISBLANK(A504),"",VLOOKUP(G504,Coefficients!$E$4:$I$7,2)&amp;" "&amp;" "&amp;VLOOKUP(H504,Coefficients!$E$12:$I$16,2))</f>
        <v/>
      </c>
    </row>
    <row r="505" spans="22:22" x14ac:dyDescent="0.25">
      <c r="V505" s="233" t="str">
        <f>IF(ISBLANK(A505),"",VLOOKUP(G505,Coefficients!$E$4:$I$7,2)&amp;" "&amp;" "&amp;VLOOKUP(H505,Coefficients!$E$12:$I$16,2))</f>
        <v/>
      </c>
    </row>
    <row r="506" spans="22:22" x14ac:dyDescent="0.25">
      <c r="V506" s="233" t="str">
        <f>IF(ISBLANK(A506),"",VLOOKUP(G506,Coefficients!$E$4:$I$7,2)&amp;" "&amp;" "&amp;VLOOKUP(H506,Coefficients!$E$12:$I$16,2))</f>
        <v/>
      </c>
    </row>
    <row r="507" spans="22:22" x14ac:dyDescent="0.25">
      <c r="V507" s="233" t="str">
        <f>IF(ISBLANK(A507),"",VLOOKUP(G507,Coefficients!$E$4:$I$7,2)&amp;" "&amp;" "&amp;VLOOKUP(H507,Coefficients!$E$12:$I$16,2))</f>
        <v/>
      </c>
    </row>
    <row r="508" spans="22:22" x14ac:dyDescent="0.25">
      <c r="V508" s="233" t="str">
        <f>IF(ISBLANK(A508),"",VLOOKUP(G508,Coefficients!$E$4:$I$7,2)&amp;" "&amp;" "&amp;VLOOKUP(H508,Coefficients!$E$12:$I$16,2))</f>
        <v/>
      </c>
    </row>
    <row r="509" spans="22:22" x14ac:dyDescent="0.25">
      <c r="V509" s="233" t="str">
        <f>IF(ISBLANK(A509),"",VLOOKUP(G509,Coefficients!$E$4:$I$7,2)&amp;" "&amp;" "&amp;VLOOKUP(H509,Coefficients!$E$12:$I$16,2))</f>
        <v/>
      </c>
    </row>
    <row r="510" spans="22:22" x14ac:dyDescent="0.25">
      <c r="V510" s="233" t="str">
        <f>IF(ISBLANK(A510),"",VLOOKUP(G510,Coefficients!$E$4:$I$7,2)&amp;" "&amp;" "&amp;VLOOKUP(H510,Coefficients!$E$12:$I$16,2))</f>
        <v/>
      </c>
    </row>
    <row r="511" spans="22:22" x14ac:dyDescent="0.25">
      <c r="V511" s="233" t="str">
        <f>IF(ISBLANK(A511),"",VLOOKUP(G511,Coefficients!$E$4:$I$7,2)&amp;" "&amp;" "&amp;VLOOKUP(H511,Coefficients!$E$12:$I$16,2))</f>
        <v/>
      </c>
    </row>
    <row r="512" spans="22:22" x14ac:dyDescent="0.25">
      <c r="V512" s="233" t="str">
        <f>IF(ISBLANK(A512),"",VLOOKUP(G512,Coefficients!$E$4:$I$7,2)&amp;" "&amp;" "&amp;VLOOKUP(H512,Coefficients!$E$12:$I$16,2))</f>
        <v/>
      </c>
    </row>
    <row r="513" spans="22:22" x14ac:dyDescent="0.25">
      <c r="V513" s="233" t="str">
        <f>IF(ISBLANK(A513),"",VLOOKUP(G513,Coefficients!$E$4:$I$7,2)&amp;" "&amp;" "&amp;VLOOKUP(H513,Coefficients!$E$12:$I$16,2))</f>
        <v/>
      </c>
    </row>
    <row r="514" spans="22:22" x14ac:dyDescent="0.25">
      <c r="V514" s="233" t="str">
        <f>IF(ISBLANK(A514),"",VLOOKUP(G514,Coefficients!$E$4:$I$7,2)&amp;" "&amp;" "&amp;VLOOKUP(H514,Coefficients!$E$12:$I$16,2))</f>
        <v/>
      </c>
    </row>
    <row r="515" spans="22:22" x14ac:dyDescent="0.25">
      <c r="V515" s="233" t="str">
        <f>IF(ISBLANK(A515),"",VLOOKUP(G515,Coefficients!$E$4:$I$7,2)&amp;" "&amp;" "&amp;VLOOKUP(H515,Coefficients!$E$12:$I$16,2))</f>
        <v/>
      </c>
    </row>
    <row r="516" spans="22:22" x14ac:dyDescent="0.25">
      <c r="V516" s="233" t="str">
        <f>IF(ISBLANK(A516),"",VLOOKUP(G516,Coefficients!$E$4:$I$7,2)&amp;" "&amp;" "&amp;VLOOKUP(H516,Coefficients!$E$12:$I$16,2))</f>
        <v/>
      </c>
    </row>
    <row r="517" spans="22:22" x14ac:dyDescent="0.25">
      <c r="V517" s="233" t="str">
        <f>IF(ISBLANK(A517),"",VLOOKUP(G517,Coefficients!$E$4:$I$7,2)&amp;" "&amp;" "&amp;VLOOKUP(H517,Coefficients!$E$12:$I$16,2))</f>
        <v/>
      </c>
    </row>
    <row r="518" spans="22:22" x14ac:dyDescent="0.25">
      <c r="V518" s="233" t="str">
        <f>IF(ISBLANK(A518),"",VLOOKUP(G518,Coefficients!$E$4:$I$7,2)&amp;" "&amp;" "&amp;VLOOKUP(H518,Coefficients!$E$12:$I$16,2))</f>
        <v/>
      </c>
    </row>
    <row r="519" spans="22:22" x14ac:dyDescent="0.25">
      <c r="V519" s="233" t="str">
        <f>IF(ISBLANK(A519),"",VLOOKUP(G519,Coefficients!$E$4:$I$7,2)&amp;" "&amp;" "&amp;VLOOKUP(H519,Coefficients!$E$12:$I$16,2))</f>
        <v/>
      </c>
    </row>
    <row r="520" spans="22:22" x14ac:dyDescent="0.25">
      <c r="V520" s="233" t="str">
        <f>IF(ISBLANK(A520),"",VLOOKUP(G520,Coefficients!$E$4:$I$7,2)&amp;" "&amp;" "&amp;VLOOKUP(H520,Coefficients!$E$12:$I$16,2))</f>
        <v/>
      </c>
    </row>
    <row r="521" spans="22:22" x14ac:dyDescent="0.25">
      <c r="V521" s="233" t="str">
        <f>IF(ISBLANK(A521),"",VLOOKUP(G521,Coefficients!$E$4:$I$7,2)&amp;" "&amp;" "&amp;VLOOKUP(H521,Coefficients!$E$12:$I$16,2))</f>
        <v/>
      </c>
    </row>
    <row r="522" spans="22:22" x14ac:dyDescent="0.25">
      <c r="V522" s="233" t="str">
        <f>IF(ISBLANK(A522),"",VLOOKUP(G522,Coefficients!$E$4:$I$7,2)&amp;" "&amp;" "&amp;VLOOKUP(H522,Coefficients!$E$12:$I$16,2))</f>
        <v/>
      </c>
    </row>
    <row r="523" spans="22:22" x14ac:dyDescent="0.25">
      <c r="V523" s="233" t="str">
        <f>IF(ISBLANK(A523),"",VLOOKUP(G523,Coefficients!$E$4:$I$7,2)&amp;" "&amp;" "&amp;VLOOKUP(H523,Coefficients!$E$12:$I$16,2))</f>
        <v/>
      </c>
    </row>
    <row r="524" spans="22:22" x14ac:dyDescent="0.25">
      <c r="V524" s="233" t="str">
        <f>IF(ISBLANK(A524),"",VLOOKUP(G524,Coefficients!$E$4:$I$7,2)&amp;" "&amp;" "&amp;VLOOKUP(H524,Coefficients!$E$12:$I$16,2))</f>
        <v/>
      </c>
    </row>
    <row r="525" spans="22:22" x14ac:dyDescent="0.25">
      <c r="V525" s="233" t="str">
        <f>IF(ISBLANK(A525),"",VLOOKUP(G525,Coefficients!$E$4:$I$7,2)&amp;" "&amp;" "&amp;VLOOKUP(H525,Coefficients!$E$12:$I$16,2))</f>
        <v/>
      </c>
    </row>
    <row r="526" spans="22:22" x14ac:dyDescent="0.25">
      <c r="V526" s="233" t="str">
        <f>IF(ISBLANK(A526),"",VLOOKUP(G526,Coefficients!$E$4:$I$7,2)&amp;" "&amp;" "&amp;VLOOKUP(H526,Coefficients!$E$12:$I$16,2))</f>
        <v/>
      </c>
    </row>
    <row r="527" spans="22:22" x14ac:dyDescent="0.25">
      <c r="V527" s="233" t="str">
        <f>IF(ISBLANK(A527),"",VLOOKUP(G527,Coefficients!$E$4:$I$7,2)&amp;" "&amp;" "&amp;VLOOKUP(H527,Coefficients!$E$12:$I$16,2))</f>
        <v/>
      </c>
    </row>
    <row r="528" spans="22:22" x14ac:dyDescent="0.25">
      <c r="V528" s="233" t="str">
        <f>IF(ISBLANK(A528),"",VLOOKUP(G528,Coefficients!$E$4:$I$7,2)&amp;" "&amp;" "&amp;VLOOKUP(H528,Coefficients!$E$12:$I$16,2))</f>
        <v/>
      </c>
    </row>
    <row r="529" spans="22:22" x14ac:dyDescent="0.25">
      <c r="V529" s="233" t="str">
        <f>IF(ISBLANK(A529),"",VLOOKUP(G529,Coefficients!$E$4:$I$7,2)&amp;" "&amp;" "&amp;VLOOKUP(H529,Coefficients!$E$12:$I$16,2))</f>
        <v/>
      </c>
    </row>
    <row r="530" spans="22:22" x14ac:dyDescent="0.25">
      <c r="V530" s="233" t="str">
        <f>IF(ISBLANK(A530),"",VLOOKUP(G530,Coefficients!$E$4:$I$7,2)&amp;" "&amp;" "&amp;VLOOKUP(H530,Coefficients!$E$12:$I$16,2))</f>
        <v/>
      </c>
    </row>
    <row r="531" spans="22:22" x14ac:dyDescent="0.25">
      <c r="V531" s="233" t="str">
        <f>IF(ISBLANK(A531),"",VLOOKUP(G531,Coefficients!$E$4:$I$7,2)&amp;" "&amp;" "&amp;VLOOKUP(H531,Coefficients!$E$12:$I$16,2))</f>
        <v/>
      </c>
    </row>
    <row r="532" spans="22:22" x14ac:dyDescent="0.25">
      <c r="V532" s="233" t="str">
        <f>IF(ISBLANK(A532),"",VLOOKUP(G532,Coefficients!$E$4:$I$7,2)&amp;" "&amp;" "&amp;VLOOKUP(H532,Coefficients!$E$12:$I$16,2))</f>
        <v/>
      </c>
    </row>
    <row r="533" spans="22:22" x14ac:dyDescent="0.25">
      <c r="V533" s="233" t="str">
        <f>IF(ISBLANK(A533),"",VLOOKUP(G533,Coefficients!$E$4:$I$7,2)&amp;" "&amp;" "&amp;VLOOKUP(H533,Coefficients!$E$12:$I$16,2))</f>
        <v/>
      </c>
    </row>
    <row r="534" spans="22:22" x14ac:dyDescent="0.25">
      <c r="V534" s="233" t="str">
        <f>IF(ISBLANK(A534),"",VLOOKUP(G534,Coefficients!$E$4:$I$7,2)&amp;" "&amp;" "&amp;VLOOKUP(H534,Coefficients!$E$12:$I$16,2))</f>
        <v/>
      </c>
    </row>
    <row r="535" spans="22:22" x14ac:dyDescent="0.25">
      <c r="V535" s="233" t="str">
        <f>IF(ISBLANK(A535),"",VLOOKUP(G535,Coefficients!$E$4:$I$7,2)&amp;" "&amp;" "&amp;VLOOKUP(H535,Coefficients!$E$12:$I$16,2))</f>
        <v/>
      </c>
    </row>
    <row r="536" spans="22:22" x14ac:dyDescent="0.25">
      <c r="V536" s="233" t="str">
        <f>IF(ISBLANK(A536),"",VLOOKUP(G536,Coefficients!$E$4:$I$7,2)&amp;" "&amp;" "&amp;VLOOKUP(H536,Coefficients!$E$12:$I$16,2))</f>
        <v/>
      </c>
    </row>
    <row r="537" spans="22:22" x14ac:dyDescent="0.25">
      <c r="V537" s="233" t="str">
        <f>IF(ISBLANK(A537),"",VLOOKUP(G537,Coefficients!$E$4:$I$7,2)&amp;" "&amp;" "&amp;VLOOKUP(H537,Coefficients!$E$12:$I$16,2))</f>
        <v/>
      </c>
    </row>
    <row r="538" spans="22:22" x14ac:dyDescent="0.25">
      <c r="V538" s="233" t="str">
        <f>IF(ISBLANK(A538),"",VLOOKUP(G538,Coefficients!$E$4:$I$7,2)&amp;" "&amp;" "&amp;VLOOKUP(H538,Coefficients!$E$12:$I$16,2))</f>
        <v/>
      </c>
    </row>
    <row r="539" spans="22:22" x14ac:dyDescent="0.25">
      <c r="V539" s="233" t="str">
        <f>IF(ISBLANK(A539),"",VLOOKUP(G539,Coefficients!$E$4:$I$7,2)&amp;" "&amp;" "&amp;VLOOKUP(H539,Coefficients!$E$12:$I$16,2))</f>
        <v/>
      </c>
    </row>
    <row r="540" spans="22:22" x14ac:dyDescent="0.25">
      <c r="V540" s="233" t="str">
        <f>IF(ISBLANK(A540),"",VLOOKUP(G540,Coefficients!$E$4:$I$7,2)&amp;" "&amp;" "&amp;VLOOKUP(H540,Coefficients!$E$12:$I$16,2))</f>
        <v/>
      </c>
    </row>
    <row r="541" spans="22:22" x14ac:dyDescent="0.25">
      <c r="V541" s="233" t="str">
        <f>IF(ISBLANK(A541),"",VLOOKUP(G541,Coefficients!$E$4:$I$7,2)&amp;" "&amp;" "&amp;VLOOKUP(H541,Coefficients!$E$12:$I$16,2))</f>
        <v/>
      </c>
    </row>
    <row r="542" spans="22:22" x14ac:dyDescent="0.25">
      <c r="V542" s="233" t="str">
        <f>IF(ISBLANK(A542),"",VLOOKUP(G542,Coefficients!$E$4:$I$7,2)&amp;" "&amp;" "&amp;VLOOKUP(H542,Coefficients!$E$12:$I$16,2))</f>
        <v/>
      </c>
    </row>
    <row r="543" spans="22:22" x14ac:dyDescent="0.25">
      <c r="V543" s="233" t="str">
        <f>IF(ISBLANK(A543),"",VLOOKUP(G543,Coefficients!$E$4:$I$7,2)&amp;" "&amp;" "&amp;VLOOKUP(H543,Coefficients!$E$12:$I$16,2))</f>
        <v/>
      </c>
    </row>
    <row r="544" spans="22:22" x14ac:dyDescent="0.25">
      <c r="V544" s="233" t="str">
        <f>IF(ISBLANK(A544),"",VLOOKUP(G544,Coefficients!$E$4:$I$7,2)&amp;" "&amp;" "&amp;VLOOKUP(H544,Coefficients!$E$12:$I$16,2))</f>
        <v/>
      </c>
    </row>
    <row r="545" spans="22:22" x14ac:dyDescent="0.25">
      <c r="V545" s="233" t="str">
        <f>IF(ISBLANK(A545),"",VLOOKUP(G545,Coefficients!$E$4:$I$7,2)&amp;" "&amp;" "&amp;VLOOKUP(H545,Coefficients!$E$12:$I$16,2))</f>
        <v/>
      </c>
    </row>
    <row r="546" spans="22:22" x14ac:dyDescent="0.25">
      <c r="V546" s="233" t="str">
        <f>IF(ISBLANK(A546),"",VLOOKUP(G546,Coefficients!$E$4:$I$7,2)&amp;" "&amp;" "&amp;VLOOKUP(H546,Coefficients!$E$12:$I$16,2))</f>
        <v/>
      </c>
    </row>
    <row r="547" spans="22:22" x14ac:dyDescent="0.25">
      <c r="V547" s="233" t="str">
        <f>IF(ISBLANK(A547),"",VLOOKUP(G547,Coefficients!$E$4:$I$7,2)&amp;" "&amp;" "&amp;VLOOKUP(H547,Coefficients!$E$12:$I$16,2))</f>
        <v/>
      </c>
    </row>
    <row r="548" spans="22:22" x14ac:dyDescent="0.25">
      <c r="V548" s="233" t="str">
        <f>IF(ISBLANK(A548),"",VLOOKUP(G548,Coefficients!$E$4:$I$7,2)&amp;" "&amp;" "&amp;VLOOKUP(H548,Coefficients!$E$12:$I$16,2))</f>
        <v/>
      </c>
    </row>
    <row r="549" spans="22:22" x14ac:dyDescent="0.25">
      <c r="V549" s="233" t="str">
        <f>IF(ISBLANK(A549),"",VLOOKUP(G549,Coefficients!$E$4:$I$7,2)&amp;" "&amp;" "&amp;VLOOKUP(H549,Coefficients!$E$12:$I$16,2))</f>
        <v/>
      </c>
    </row>
    <row r="550" spans="22:22" x14ac:dyDescent="0.25">
      <c r="V550" s="233" t="str">
        <f>IF(ISBLANK(A550),"",VLOOKUP(G550,Coefficients!$E$4:$I$7,2)&amp;" "&amp;" "&amp;VLOOKUP(H550,Coefficients!$E$12:$I$16,2))</f>
        <v/>
      </c>
    </row>
    <row r="551" spans="22:22" x14ac:dyDescent="0.25">
      <c r="V551" s="233" t="str">
        <f>IF(ISBLANK(A551),"",VLOOKUP(G551,Coefficients!$E$4:$I$7,2)&amp;" "&amp;" "&amp;VLOOKUP(H551,Coefficients!$E$12:$I$16,2))</f>
        <v/>
      </c>
    </row>
    <row r="552" spans="22:22" x14ac:dyDescent="0.25">
      <c r="V552" s="233" t="str">
        <f>IF(ISBLANK(A552),"",VLOOKUP(G552,Coefficients!$E$4:$I$7,2)&amp;" "&amp;" "&amp;VLOOKUP(H552,Coefficients!$E$12:$I$16,2))</f>
        <v/>
      </c>
    </row>
    <row r="553" spans="22:22" x14ac:dyDescent="0.25">
      <c r="V553" s="233" t="str">
        <f>IF(ISBLANK(A553),"",VLOOKUP(G553,Coefficients!$E$4:$I$7,2)&amp;" "&amp;" "&amp;VLOOKUP(H553,Coefficients!$E$12:$I$16,2))</f>
        <v/>
      </c>
    </row>
    <row r="554" spans="22:22" x14ac:dyDescent="0.25">
      <c r="V554" s="233" t="str">
        <f>IF(ISBLANK(A554),"",VLOOKUP(G554,Coefficients!$E$4:$I$7,2)&amp;" "&amp;" "&amp;VLOOKUP(H554,Coefficients!$E$12:$I$16,2))</f>
        <v/>
      </c>
    </row>
    <row r="555" spans="22:22" x14ac:dyDescent="0.25">
      <c r="V555" s="233" t="str">
        <f>IF(ISBLANK(A555),"",VLOOKUP(G555,Coefficients!$E$4:$I$7,2)&amp;" "&amp;" "&amp;VLOOKUP(H555,Coefficients!$E$12:$I$16,2))</f>
        <v/>
      </c>
    </row>
    <row r="556" spans="22:22" x14ac:dyDescent="0.25">
      <c r="V556" s="233" t="str">
        <f>IF(ISBLANK(A556),"",VLOOKUP(G556,Coefficients!$E$4:$I$7,2)&amp;" "&amp;" "&amp;VLOOKUP(H556,Coefficients!$E$12:$I$16,2))</f>
        <v/>
      </c>
    </row>
    <row r="557" spans="22:22" x14ac:dyDescent="0.25">
      <c r="V557" s="233" t="str">
        <f>IF(ISBLANK(A557),"",VLOOKUP(G557,Coefficients!$E$4:$I$7,2)&amp;" "&amp;" "&amp;VLOOKUP(H557,Coefficients!$E$12:$I$16,2))</f>
        <v/>
      </c>
    </row>
    <row r="558" spans="22:22" x14ac:dyDescent="0.25">
      <c r="V558" s="233" t="str">
        <f>IF(ISBLANK(A558),"",VLOOKUP(G558,Coefficients!$E$4:$I$7,2)&amp;" "&amp;" "&amp;VLOOKUP(H558,Coefficients!$E$12:$I$16,2))</f>
        <v/>
      </c>
    </row>
    <row r="559" spans="22:22" x14ac:dyDescent="0.25">
      <c r="V559" s="233" t="str">
        <f>IF(ISBLANK(A559),"",VLOOKUP(G559,Coefficients!$E$4:$I$7,2)&amp;" "&amp;" "&amp;VLOOKUP(H559,Coefficients!$E$12:$I$16,2))</f>
        <v/>
      </c>
    </row>
    <row r="560" spans="22:22" x14ac:dyDescent="0.25">
      <c r="V560" s="233" t="str">
        <f>IF(ISBLANK(A560),"",VLOOKUP(G560,Coefficients!$E$4:$I$7,2)&amp;" "&amp;" "&amp;VLOOKUP(H560,Coefficients!$E$12:$I$16,2))</f>
        <v/>
      </c>
    </row>
    <row r="561" spans="22:22" x14ac:dyDescent="0.25">
      <c r="V561" s="233" t="str">
        <f>IF(ISBLANK(A561),"",VLOOKUP(G561,Coefficients!$E$4:$I$7,2)&amp;" "&amp;" "&amp;VLOOKUP(H561,Coefficients!$E$12:$I$16,2))</f>
        <v/>
      </c>
    </row>
    <row r="562" spans="22:22" x14ac:dyDescent="0.25">
      <c r="V562" s="233" t="str">
        <f>IF(ISBLANK(A562),"",VLOOKUP(G562,Coefficients!$E$4:$I$7,2)&amp;" "&amp;" "&amp;VLOOKUP(H562,Coefficients!$E$12:$I$16,2))</f>
        <v/>
      </c>
    </row>
    <row r="563" spans="22:22" x14ac:dyDescent="0.25">
      <c r="V563" s="233" t="str">
        <f>IF(ISBLANK(A563),"",VLOOKUP(G563,Coefficients!$E$4:$I$7,2)&amp;" "&amp;" "&amp;VLOOKUP(H563,Coefficients!$E$12:$I$16,2))</f>
        <v/>
      </c>
    </row>
    <row r="564" spans="22:22" x14ac:dyDescent="0.25">
      <c r="V564" s="233" t="str">
        <f>IF(ISBLANK(A564),"",VLOOKUP(G564,Coefficients!$E$4:$I$7,2)&amp;" "&amp;" "&amp;VLOOKUP(H564,Coefficients!$E$12:$I$16,2))</f>
        <v/>
      </c>
    </row>
    <row r="565" spans="22:22" x14ac:dyDescent="0.25">
      <c r="V565" s="233" t="str">
        <f>IF(ISBLANK(A565),"",VLOOKUP(G565,Coefficients!$E$4:$I$7,2)&amp;" "&amp;" "&amp;VLOOKUP(H565,Coefficients!$E$12:$I$16,2))</f>
        <v/>
      </c>
    </row>
    <row r="566" spans="22:22" x14ac:dyDescent="0.25">
      <c r="V566" s="233" t="str">
        <f>IF(ISBLANK(A566),"",VLOOKUP(G566,Coefficients!$E$4:$I$7,2)&amp;" "&amp;" "&amp;VLOOKUP(H566,Coefficients!$E$12:$I$16,2))</f>
        <v/>
      </c>
    </row>
    <row r="567" spans="22:22" x14ac:dyDescent="0.25">
      <c r="V567" s="233" t="str">
        <f>IF(ISBLANK(A567),"",VLOOKUP(G567,Coefficients!$E$4:$I$7,2)&amp;" "&amp;" "&amp;VLOOKUP(H567,Coefficients!$E$12:$I$16,2))</f>
        <v/>
      </c>
    </row>
    <row r="568" spans="22:22" x14ac:dyDescent="0.25">
      <c r="V568" s="233" t="str">
        <f>IF(ISBLANK(A568),"",VLOOKUP(G568,Coefficients!$E$4:$I$7,2)&amp;" "&amp;" "&amp;VLOOKUP(H568,Coefficients!$E$12:$I$16,2))</f>
        <v/>
      </c>
    </row>
    <row r="569" spans="22:22" x14ac:dyDescent="0.25">
      <c r="V569" s="233" t="str">
        <f>IF(ISBLANK(A569),"",VLOOKUP(G569,Coefficients!$E$4:$I$7,2)&amp;" "&amp;" "&amp;VLOOKUP(H569,Coefficients!$E$12:$I$16,2))</f>
        <v/>
      </c>
    </row>
    <row r="570" spans="22:22" x14ac:dyDescent="0.25">
      <c r="V570" s="233" t="str">
        <f>IF(ISBLANK(A570),"",VLOOKUP(G570,Coefficients!$E$4:$I$7,2)&amp;" "&amp;" "&amp;VLOOKUP(H570,Coefficients!$E$12:$I$16,2))</f>
        <v/>
      </c>
    </row>
    <row r="571" spans="22:22" x14ac:dyDescent="0.25">
      <c r="V571" s="233" t="str">
        <f>IF(ISBLANK(A571),"",VLOOKUP(G571,Coefficients!$E$4:$I$7,2)&amp;" "&amp;" "&amp;VLOOKUP(H571,Coefficients!$E$12:$I$16,2))</f>
        <v/>
      </c>
    </row>
    <row r="572" spans="22:22" x14ac:dyDescent="0.25">
      <c r="V572" s="233" t="str">
        <f>IF(ISBLANK(A572),"",VLOOKUP(G572,Coefficients!$E$4:$I$7,2)&amp;" "&amp;" "&amp;VLOOKUP(H572,Coefficients!$E$12:$I$16,2))</f>
        <v/>
      </c>
    </row>
    <row r="573" spans="22:22" x14ac:dyDescent="0.25">
      <c r="V573" s="233" t="str">
        <f>IF(ISBLANK(A573),"",VLOOKUP(G573,Coefficients!$E$4:$I$7,2)&amp;" "&amp;" "&amp;VLOOKUP(H573,Coefficients!$E$12:$I$16,2))</f>
        <v/>
      </c>
    </row>
    <row r="574" spans="22:22" x14ac:dyDescent="0.25">
      <c r="V574" s="233" t="str">
        <f>IF(ISBLANK(A574),"",VLOOKUP(G574,Coefficients!$E$4:$I$7,2)&amp;" "&amp;" "&amp;VLOOKUP(H574,Coefficients!$E$12:$I$16,2))</f>
        <v/>
      </c>
    </row>
    <row r="575" spans="22:22" x14ac:dyDescent="0.25">
      <c r="V575" s="233" t="str">
        <f>IF(ISBLANK(A575),"",VLOOKUP(G575,Coefficients!$E$4:$I$7,2)&amp;" "&amp;" "&amp;VLOOKUP(H575,Coefficients!$E$12:$I$16,2))</f>
        <v/>
      </c>
    </row>
    <row r="576" spans="22:22" x14ac:dyDescent="0.25">
      <c r="V576" s="233" t="str">
        <f>IF(ISBLANK(A576),"",VLOOKUP(G576,Coefficients!$E$4:$I$7,2)&amp;" "&amp;" "&amp;VLOOKUP(H576,Coefficients!$E$12:$I$16,2))</f>
        <v/>
      </c>
    </row>
    <row r="577" spans="22:22" x14ac:dyDescent="0.25">
      <c r="V577" s="233" t="str">
        <f>IF(ISBLANK(A577),"",VLOOKUP(G577,Coefficients!$E$4:$I$7,2)&amp;" "&amp;" "&amp;VLOOKUP(H577,Coefficients!$E$12:$I$16,2))</f>
        <v/>
      </c>
    </row>
    <row r="578" spans="22:22" x14ac:dyDescent="0.25">
      <c r="V578" s="233" t="str">
        <f>IF(ISBLANK(A578),"",VLOOKUP(G578,Coefficients!$E$4:$I$7,2)&amp;" "&amp;" "&amp;VLOOKUP(H578,Coefficients!$E$12:$I$16,2))</f>
        <v/>
      </c>
    </row>
    <row r="579" spans="22:22" x14ac:dyDescent="0.25">
      <c r="V579" s="233" t="str">
        <f>IF(ISBLANK(A579),"",VLOOKUP(G579,Coefficients!$E$4:$I$7,2)&amp;" "&amp;" "&amp;VLOOKUP(H579,Coefficients!$E$12:$I$16,2))</f>
        <v/>
      </c>
    </row>
    <row r="580" spans="22:22" x14ac:dyDescent="0.25">
      <c r="V580" s="233" t="str">
        <f>IF(ISBLANK(A580),"",VLOOKUP(G580,Coefficients!$E$4:$I$7,2)&amp;" "&amp;" "&amp;VLOOKUP(H580,Coefficients!$E$12:$I$16,2))</f>
        <v/>
      </c>
    </row>
    <row r="581" spans="22:22" x14ac:dyDescent="0.25">
      <c r="V581" s="233" t="str">
        <f>IF(ISBLANK(A581),"",VLOOKUP(G581,Coefficients!$E$4:$I$7,2)&amp;" "&amp;" "&amp;VLOOKUP(H581,Coefficients!$E$12:$I$16,2))</f>
        <v/>
      </c>
    </row>
    <row r="582" spans="22:22" x14ac:dyDescent="0.25">
      <c r="V582" s="233" t="str">
        <f>IF(ISBLANK(A582),"",VLOOKUP(G582,Coefficients!$E$4:$I$7,2)&amp;" "&amp;" "&amp;VLOOKUP(H582,Coefficients!$E$12:$I$16,2))</f>
        <v/>
      </c>
    </row>
    <row r="583" spans="22:22" x14ac:dyDescent="0.25">
      <c r="V583" s="233" t="str">
        <f>IF(ISBLANK(A583),"",VLOOKUP(G583,Coefficients!$E$4:$I$7,2)&amp;" "&amp;" "&amp;VLOOKUP(H583,Coefficients!$E$12:$I$16,2))</f>
        <v/>
      </c>
    </row>
    <row r="584" spans="22:22" x14ac:dyDescent="0.25">
      <c r="V584" s="233" t="str">
        <f>IF(ISBLANK(A584),"",VLOOKUP(G584,Coefficients!$E$4:$I$7,2)&amp;" "&amp;" "&amp;VLOOKUP(H584,Coefficients!$E$12:$I$16,2))</f>
        <v/>
      </c>
    </row>
    <row r="585" spans="22:22" x14ac:dyDescent="0.25">
      <c r="V585" s="233" t="str">
        <f>IF(ISBLANK(A585),"",VLOOKUP(G585,Coefficients!$E$4:$I$7,2)&amp;" "&amp;" "&amp;VLOOKUP(H585,Coefficients!$E$12:$I$16,2))</f>
        <v/>
      </c>
    </row>
    <row r="586" spans="22:22" x14ac:dyDescent="0.25">
      <c r="V586" s="233" t="str">
        <f>IF(ISBLANK(A586),"",VLOOKUP(G586,Coefficients!$E$4:$I$7,2)&amp;" "&amp;" "&amp;VLOOKUP(H586,Coefficients!$E$12:$I$16,2))</f>
        <v/>
      </c>
    </row>
    <row r="587" spans="22:22" x14ac:dyDescent="0.25">
      <c r="V587" s="233" t="str">
        <f>IF(ISBLANK(A587),"",VLOOKUP(G587,Coefficients!$E$4:$I$7,2)&amp;" "&amp;" "&amp;VLOOKUP(H587,Coefficients!$E$12:$I$16,2))</f>
        <v/>
      </c>
    </row>
    <row r="588" spans="22:22" x14ac:dyDescent="0.25">
      <c r="V588" s="233" t="str">
        <f>IF(ISBLANK(A588),"",VLOOKUP(G588,Coefficients!$E$4:$I$7,2)&amp;" "&amp;" "&amp;VLOOKUP(H588,Coefficients!$E$12:$I$16,2))</f>
        <v/>
      </c>
    </row>
    <row r="589" spans="22:22" x14ac:dyDescent="0.25">
      <c r="V589" s="233" t="str">
        <f>IF(ISBLANK(A589),"",VLOOKUP(G589,Coefficients!$E$4:$I$7,2)&amp;" "&amp;" "&amp;VLOOKUP(H589,Coefficients!$E$12:$I$16,2))</f>
        <v/>
      </c>
    </row>
    <row r="590" spans="22:22" x14ac:dyDescent="0.25">
      <c r="V590" s="233" t="str">
        <f>IF(ISBLANK(A590),"",VLOOKUP(G590,Coefficients!$E$4:$I$7,2)&amp;" "&amp;" "&amp;VLOOKUP(H590,Coefficients!$E$12:$I$16,2))</f>
        <v/>
      </c>
    </row>
    <row r="591" spans="22:22" x14ac:dyDescent="0.25">
      <c r="V591" s="233" t="str">
        <f>IF(ISBLANK(A591),"",VLOOKUP(G591,Coefficients!$E$4:$I$7,2)&amp;" "&amp;" "&amp;VLOOKUP(H591,Coefficients!$E$12:$I$16,2))</f>
        <v/>
      </c>
    </row>
    <row r="592" spans="22:22" x14ac:dyDescent="0.25">
      <c r="V592" s="233" t="str">
        <f>IF(ISBLANK(A592),"",VLOOKUP(G592,Coefficients!$E$4:$I$7,2)&amp;" "&amp;" "&amp;VLOOKUP(H592,Coefficients!$E$12:$I$16,2))</f>
        <v/>
      </c>
    </row>
    <row r="593" spans="22:22" x14ac:dyDescent="0.25">
      <c r="V593" s="233" t="str">
        <f>IF(ISBLANK(A593),"",VLOOKUP(G593,Coefficients!$E$4:$I$7,2)&amp;" "&amp;" "&amp;VLOOKUP(H593,Coefficients!$E$12:$I$16,2))</f>
        <v/>
      </c>
    </row>
    <row r="594" spans="22:22" x14ac:dyDescent="0.25">
      <c r="V594" s="233" t="str">
        <f>IF(ISBLANK(A594),"",VLOOKUP(G594,Coefficients!$E$4:$I$7,2)&amp;" "&amp;" "&amp;VLOOKUP(H594,Coefficients!$E$12:$I$16,2))</f>
        <v/>
      </c>
    </row>
    <row r="595" spans="22:22" x14ac:dyDescent="0.25">
      <c r="V595" s="233" t="str">
        <f>IF(ISBLANK(A595),"",VLOOKUP(G595,Coefficients!$E$4:$I$7,2)&amp;" "&amp;" "&amp;VLOOKUP(H595,Coefficients!$E$12:$I$16,2))</f>
        <v/>
      </c>
    </row>
    <row r="596" spans="22:22" x14ac:dyDescent="0.25">
      <c r="V596" s="233" t="str">
        <f>IF(ISBLANK(A596),"",VLOOKUP(G596,Coefficients!$E$4:$I$7,2)&amp;" "&amp;" "&amp;VLOOKUP(H596,Coefficients!$E$12:$I$16,2))</f>
        <v/>
      </c>
    </row>
    <row r="597" spans="22:22" x14ac:dyDescent="0.25">
      <c r="V597" s="233" t="str">
        <f>IF(ISBLANK(A597),"",VLOOKUP(G597,Coefficients!$E$4:$I$7,2)&amp;" "&amp;" "&amp;VLOOKUP(H597,Coefficients!$E$12:$I$16,2))</f>
        <v/>
      </c>
    </row>
    <row r="598" spans="22:22" x14ac:dyDescent="0.25">
      <c r="V598" s="233" t="str">
        <f>IF(ISBLANK(A598),"",VLOOKUP(G598,Coefficients!$E$4:$I$7,2)&amp;" "&amp;" "&amp;VLOOKUP(H598,Coefficients!$E$12:$I$16,2))</f>
        <v/>
      </c>
    </row>
    <row r="599" spans="22:22" x14ac:dyDescent="0.25">
      <c r="V599" s="233" t="str">
        <f>IF(ISBLANK(A599),"",VLOOKUP(G599,Coefficients!$E$4:$I$7,2)&amp;" "&amp;" "&amp;VLOOKUP(H599,Coefficients!$E$12:$I$16,2))</f>
        <v/>
      </c>
    </row>
    <row r="600" spans="22:22" x14ac:dyDescent="0.25">
      <c r="V600" s="233" t="str">
        <f>IF(ISBLANK(A600),"",VLOOKUP(G600,Coefficients!$E$4:$I$7,2)&amp;" "&amp;" "&amp;VLOOKUP(H600,Coefficients!$E$12:$I$16,2))</f>
        <v/>
      </c>
    </row>
    <row r="601" spans="22:22" x14ac:dyDescent="0.25">
      <c r="V601" s="233" t="str">
        <f>IF(ISBLANK(A601),"",VLOOKUP(G601,Coefficients!$E$4:$I$7,2)&amp;" "&amp;" "&amp;VLOOKUP(H601,Coefficients!$E$12:$I$16,2))</f>
        <v/>
      </c>
    </row>
    <row r="602" spans="22:22" x14ac:dyDescent="0.25">
      <c r="V602" s="233" t="str">
        <f>IF(ISBLANK(A602),"",VLOOKUP(G602,Coefficients!$E$4:$I$7,2)&amp;" "&amp;" "&amp;VLOOKUP(H602,Coefficients!$E$12:$I$16,2))</f>
        <v/>
      </c>
    </row>
    <row r="603" spans="22:22" x14ac:dyDescent="0.25">
      <c r="V603" s="233" t="str">
        <f>IF(ISBLANK(A603),"",VLOOKUP(G603,Coefficients!$E$4:$I$7,2)&amp;" "&amp;" "&amp;VLOOKUP(H603,Coefficients!$E$12:$I$16,2))</f>
        <v/>
      </c>
    </row>
    <row r="604" spans="22:22" x14ac:dyDescent="0.25">
      <c r="V604" s="233" t="str">
        <f>IF(ISBLANK(A604),"",VLOOKUP(G604,Coefficients!$E$4:$I$7,2)&amp;" "&amp;" "&amp;VLOOKUP(H604,Coefficients!$E$12:$I$16,2))</f>
        <v/>
      </c>
    </row>
    <row r="605" spans="22:22" x14ac:dyDescent="0.25">
      <c r="V605" s="233" t="str">
        <f>IF(ISBLANK(A605),"",VLOOKUP(G605,Coefficients!$E$4:$I$7,2)&amp;" "&amp;" "&amp;VLOOKUP(H605,Coefficients!$E$12:$I$16,2))</f>
        <v/>
      </c>
    </row>
    <row r="606" spans="22:22" x14ac:dyDescent="0.25">
      <c r="V606" s="233" t="str">
        <f>IF(ISBLANK(A606),"",VLOOKUP(G606,Coefficients!$E$4:$I$7,2)&amp;" "&amp;" "&amp;VLOOKUP(H606,Coefficients!$E$12:$I$16,2))</f>
        <v/>
      </c>
    </row>
    <row r="607" spans="22:22" x14ac:dyDescent="0.25">
      <c r="V607" s="233" t="str">
        <f>IF(ISBLANK(A607),"",VLOOKUP(G607,Coefficients!$E$4:$I$7,2)&amp;" "&amp;" "&amp;VLOOKUP(H607,Coefficients!$E$12:$I$16,2))</f>
        <v/>
      </c>
    </row>
    <row r="608" spans="22:22" x14ac:dyDescent="0.25">
      <c r="V608" s="233" t="str">
        <f>IF(ISBLANK(A608),"",VLOOKUP(G608,Coefficients!$E$4:$I$7,2)&amp;" "&amp;" "&amp;VLOOKUP(H608,Coefficients!$E$12:$I$16,2))</f>
        <v/>
      </c>
    </row>
    <row r="609" spans="22:22" x14ac:dyDescent="0.25">
      <c r="V609" s="233" t="str">
        <f>IF(ISBLANK(A609),"",VLOOKUP(G609,Coefficients!$E$4:$I$7,2)&amp;" "&amp;" "&amp;VLOOKUP(H609,Coefficients!$E$12:$I$16,2))</f>
        <v/>
      </c>
    </row>
    <row r="610" spans="22:22" x14ac:dyDescent="0.25">
      <c r="V610" s="233" t="str">
        <f>IF(ISBLANK(A610),"",VLOOKUP(G610,Coefficients!$E$4:$I$7,2)&amp;" "&amp;" "&amp;VLOOKUP(H610,Coefficients!$E$12:$I$16,2))</f>
        <v/>
      </c>
    </row>
    <row r="611" spans="22:22" x14ac:dyDescent="0.25">
      <c r="V611" s="233" t="str">
        <f>IF(ISBLANK(A611),"",VLOOKUP(G611,Coefficients!$E$4:$I$7,2)&amp;" "&amp;" "&amp;VLOOKUP(H611,Coefficients!$E$12:$I$16,2))</f>
        <v/>
      </c>
    </row>
    <row r="612" spans="22:22" x14ac:dyDescent="0.25">
      <c r="V612" s="233" t="str">
        <f>IF(ISBLANK(A612),"",VLOOKUP(G612,Coefficients!$E$4:$I$7,2)&amp;" "&amp;" "&amp;VLOOKUP(H612,Coefficients!$E$12:$I$16,2))</f>
        <v/>
      </c>
    </row>
    <row r="613" spans="22:22" x14ac:dyDescent="0.25">
      <c r="V613" s="233" t="str">
        <f>IF(ISBLANK(A613),"",VLOOKUP(G613,Coefficients!$E$4:$I$7,2)&amp;" "&amp;" "&amp;VLOOKUP(H613,Coefficients!$E$12:$I$16,2))</f>
        <v/>
      </c>
    </row>
    <row r="614" spans="22:22" x14ac:dyDescent="0.25">
      <c r="V614" s="233" t="str">
        <f>IF(ISBLANK(A614),"",VLOOKUP(G614,Coefficients!$E$4:$I$7,2)&amp;" "&amp;" "&amp;VLOOKUP(H614,Coefficients!$E$12:$I$16,2))</f>
        <v/>
      </c>
    </row>
    <row r="615" spans="22:22" x14ac:dyDescent="0.25">
      <c r="V615" s="233" t="str">
        <f>IF(ISBLANK(A615),"",VLOOKUP(G615,Coefficients!$E$4:$I$7,2)&amp;" "&amp;" "&amp;VLOOKUP(H615,Coefficients!$E$12:$I$16,2))</f>
        <v/>
      </c>
    </row>
    <row r="616" spans="22:22" x14ac:dyDescent="0.25">
      <c r="V616" s="233" t="str">
        <f>IF(ISBLANK(A616),"",VLOOKUP(G616,Coefficients!$E$4:$I$7,2)&amp;" "&amp;" "&amp;VLOOKUP(H616,Coefficients!$E$12:$I$16,2))</f>
        <v/>
      </c>
    </row>
    <row r="617" spans="22:22" x14ac:dyDescent="0.25">
      <c r="V617" s="233" t="str">
        <f>IF(ISBLANK(A617),"",VLOOKUP(G617,Coefficients!$E$4:$I$7,2)&amp;" "&amp;" "&amp;VLOOKUP(H617,Coefficients!$E$12:$I$16,2))</f>
        <v/>
      </c>
    </row>
    <row r="618" spans="22:22" x14ac:dyDescent="0.25">
      <c r="V618" s="233" t="str">
        <f>IF(ISBLANK(A618),"",VLOOKUP(G618,Coefficients!$E$4:$I$7,2)&amp;" "&amp;" "&amp;VLOOKUP(H618,Coefficients!$E$12:$I$16,2))</f>
        <v/>
      </c>
    </row>
    <row r="619" spans="22:22" x14ac:dyDescent="0.25">
      <c r="V619" s="233" t="str">
        <f>IF(ISBLANK(A619),"",VLOOKUP(G619,Coefficients!$E$4:$I$7,2)&amp;" "&amp;" "&amp;VLOOKUP(H619,Coefficients!$E$12:$I$16,2))</f>
        <v/>
      </c>
    </row>
    <row r="620" spans="22:22" x14ac:dyDescent="0.25">
      <c r="V620" s="233" t="str">
        <f>IF(ISBLANK(A620),"",VLOOKUP(G620,Coefficients!$E$4:$I$7,2)&amp;" "&amp;" "&amp;VLOOKUP(H620,Coefficients!$E$12:$I$16,2))</f>
        <v/>
      </c>
    </row>
    <row r="621" spans="22:22" x14ac:dyDescent="0.25">
      <c r="V621" s="233" t="str">
        <f>IF(ISBLANK(A621),"",VLOOKUP(G621,Coefficients!$E$4:$I$7,2)&amp;" "&amp;" "&amp;VLOOKUP(H621,Coefficients!$E$12:$I$16,2))</f>
        <v/>
      </c>
    </row>
    <row r="622" spans="22:22" x14ac:dyDescent="0.25">
      <c r="V622" s="233" t="str">
        <f>IF(ISBLANK(A622),"",VLOOKUP(G622,Coefficients!$E$4:$I$7,2)&amp;" "&amp;" "&amp;VLOOKUP(H622,Coefficients!$E$12:$I$16,2))</f>
        <v/>
      </c>
    </row>
    <row r="623" spans="22:22" x14ac:dyDescent="0.25">
      <c r="V623" s="233" t="str">
        <f>IF(ISBLANK(A623),"",VLOOKUP(G623,Coefficients!$E$4:$I$7,2)&amp;" "&amp;" "&amp;VLOOKUP(H623,Coefficients!$E$12:$I$16,2))</f>
        <v/>
      </c>
    </row>
    <row r="624" spans="22:22" x14ac:dyDescent="0.25">
      <c r="V624" s="233" t="str">
        <f>IF(ISBLANK(A624),"",VLOOKUP(G624,Coefficients!$E$4:$I$7,2)&amp;" "&amp;" "&amp;VLOOKUP(H624,Coefficients!$E$12:$I$16,2))</f>
        <v/>
      </c>
    </row>
    <row r="625" spans="22:22" x14ac:dyDescent="0.25">
      <c r="V625" s="233" t="str">
        <f>IF(ISBLANK(A625),"",VLOOKUP(G625,Coefficients!$E$4:$I$7,2)&amp;" "&amp;" "&amp;VLOOKUP(H625,Coefficients!$E$12:$I$16,2))</f>
        <v/>
      </c>
    </row>
    <row r="626" spans="22:22" x14ac:dyDescent="0.25">
      <c r="V626" s="233" t="str">
        <f>IF(ISBLANK(A626),"",VLOOKUP(G626,Coefficients!$E$4:$I$7,2)&amp;" "&amp;" "&amp;VLOOKUP(H626,Coefficients!$E$12:$I$16,2))</f>
        <v/>
      </c>
    </row>
    <row r="627" spans="22:22" x14ac:dyDescent="0.25">
      <c r="V627" s="233" t="str">
        <f>IF(ISBLANK(A627),"",VLOOKUP(G627,Coefficients!$E$4:$I$7,2)&amp;" "&amp;" "&amp;VLOOKUP(H627,Coefficients!$E$12:$I$16,2))</f>
        <v/>
      </c>
    </row>
    <row r="628" spans="22:22" x14ac:dyDescent="0.25">
      <c r="V628" s="233" t="str">
        <f>IF(ISBLANK(A628),"",VLOOKUP(G628,Coefficients!$E$4:$I$7,2)&amp;" "&amp;" "&amp;VLOOKUP(H628,Coefficients!$E$12:$I$16,2))</f>
        <v/>
      </c>
    </row>
    <row r="629" spans="22:22" x14ac:dyDescent="0.25">
      <c r="V629" s="233" t="str">
        <f>IF(ISBLANK(A629),"",VLOOKUP(G629,Coefficients!$E$4:$I$7,2)&amp;" "&amp;" "&amp;VLOOKUP(H629,Coefficients!$E$12:$I$16,2))</f>
        <v/>
      </c>
    </row>
    <row r="630" spans="22:22" x14ac:dyDescent="0.25">
      <c r="V630" s="233" t="str">
        <f>IF(ISBLANK(A630),"",VLOOKUP(G630,Coefficients!$E$4:$I$7,2)&amp;" "&amp;" "&amp;VLOOKUP(H630,Coefficients!$E$12:$I$16,2))</f>
        <v/>
      </c>
    </row>
    <row r="631" spans="22:22" x14ac:dyDescent="0.25">
      <c r="V631" s="233" t="str">
        <f>IF(ISBLANK(A631),"",VLOOKUP(G631,Coefficients!$E$4:$I$7,2)&amp;" "&amp;" "&amp;VLOOKUP(H631,Coefficients!$E$12:$I$16,2))</f>
        <v/>
      </c>
    </row>
    <row r="632" spans="22:22" x14ac:dyDescent="0.25">
      <c r="V632" s="233" t="str">
        <f>IF(ISBLANK(A632),"",VLOOKUP(G632,Coefficients!$E$4:$I$7,2)&amp;" "&amp;" "&amp;VLOOKUP(H632,Coefficients!$E$12:$I$16,2))</f>
        <v/>
      </c>
    </row>
    <row r="633" spans="22:22" x14ac:dyDescent="0.25">
      <c r="V633" s="233" t="str">
        <f>IF(ISBLANK(A633),"",VLOOKUP(G633,Coefficients!$E$4:$I$7,2)&amp;" "&amp;" "&amp;VLOOKUP(H633,Coefficients!$E$12:$I$16,2))</f>
        <v/>
      </c>
    </row>
    <row r="634" spans="22:22" x14ac:dyDescent="0.25">
      <c r="V634" s="233" t="str">
        <f>IF(ISBLANK(A634),"",VLOOKUP(G634,Coefficients!$E$4:$I$7,2)&amp;" "&amp;" "&amp;VLOOKUP(H634,Coefficients!$E$12:$I$16,2))</f>
        <v/>
      </c>
    </row>
    <row r="635" spans="22:22" x14ac:dyDescent="0.25">
      <c r="V635" s="233" t="str">
        <f>IF(ISBLANK(A635),"",VLOOKUP(G635,Coefficients!$E$4:$I$7,2)&amp;" "&amp;" "&amp;VLOOKUP(H635,Coefficients!$E$12:$I$16,2))</f>
        <v/>
      </c>
    </row>
    <row r="636" spans="22:22" x14ac:dyDescent="0.25">
      <c r="V636" s="233" t="str">
        <f>IF(ISBLANK(A636),"",VLOOKUP(G636,Coefficients!$E$4:$I$7,2)&amp;" "&amp;" "&amp;VLOOKUP(H636,Coefficients!$E$12:$I$16,2))</f>
        <v/>
      </c>
    </row>
    <row r="637" spans="22:22" x14ac:dyDescent="0.25">
      <c r="V637" s="233" t="str">
        <f>IF(ISBLANK(A637),"",VLOOKUP(G637,Coefficients!$E$4:$I$7,2)&amp;" "&amp;" "&amp;VLOOKUP(H637,Coefficients!$E$12:$I$16,2))</f>
        <v/>
      </c>
    </row>
    <row r="638" spans="22:22" x14ac:dyDescent="0.25">
      <c r="V638" s="233" t="str">
        <f>IF(ISBLANK(A638),"",VLOOKUP(G638,Coefficients!$E$4:$I$7,2)&amp;" "&amp;" "&amp;VLOOKUP(H638,Coefficients!$E$12:$I$16,2))</f>
        <v/>
      </c>
    </row>
    <row r="639" spans="22:22" x14ac:dyDescent="0.25">
      <c r="V639" s="233" t="str">
        <f>IF(ISBLANK(A639),"",VLOOKUP(G639,Coefficients!$E$4:$I$7,2)&amp;" "&amp;" "&amp;VLOOKUP(H639,Coefficients!$E$12:$I$16,2))</f>
        <v/>
      </c>
    </row>
    <row r="640" spans="22:22" x14ac:dyDescent="0.25">
      <c r="V640" s="233" t="str">
        <f>IF(ISBLANK(A640),"",VLOOKUP(G640,Coefficients!$E$4:$I$7,2)&amp;" "&amp;" "&amp;VLOOKUP(H640,Coefficients!$E$12:$I$16,2))</f>
        <v/>
      </c>
    </row>
    <row r="641" spans="22:22" x14ac:dyDescent="0.25">
      <c r="V641" s="233" t="str">
        <f>IF(ISBLANK(A641),"",VLOOKUP(G641,Coefficients!$E$4:$I$7,2)&amp;" "&amp;" "&amp;VLOOKUP(H641,Coefficients!$E$12:$I$16,2))</f>
        <v/>
      </c>
    </row>
    <row r="642" spans="22:22" x14ac:dyDescent="0.25">
      <c r="V642" s="233" t="str">
        <f>IF(ISBLANK(A642),"",VLOOKUP(G642,Coefficients!$E$4:$I$7,2)&amp;" "&amp;" "&amp;VLOOKUP(H642,Coefficients!$E$12:$I$16,2))</f>
        <v/>
      </c>
    </row>
    <row r="643" spans="22:22" x14ac:dyDescent="0.25">
      <c r="V643" s="233" t="str">
        <f>IF(ISBLANK(A643),"",VLOOKUP(G643,Coefficients!$E$4:$I$7,2)&amp;" "&amp;" "&amp;VLOOKUP(H643,Coefficients!$E$12:$I$16,2))</f>
        <v/>
      </c>
    </row>
    <row r="644" spans="22:22" x14ac:dyDescent="0.25">
      <c r="V644" s="233" t="str">
        <f>IF(ISBLANK(A644),"",VLOOKUP(G644,Coefficients!$E$4:$I$7,2)&amp;" "&amp;" "&amp;VLOOKUP(H644,Coefficients!$E$12:$I$16,2))</f>
        <v/>
      </c>
    </row>
    <row r="645" spans="22:22" x14ac:dyDescent="0.25">
      <c r="V645" s="233" t="str">
        <f>IF(ISBLANK(A645),"",VLOOKUP(G645,Coefficients!$E$4:$I$7,2)&amp;" "&amp;" "&amp;VLOOKUP(H645,Coefficients!$E$12:$I$16,2))</f>
        <v/>
      </c>
    </row>
    <row r="646" spans="22:22" x14ac:dyDescent="0.25">
      <c r="V646" s="233" t="str">
        <f>IF(ISBLANK(A646),"",VLOOKUP(G646,Coefficients!$E$4:$I$7,2)&amp;" "&amp;" "&amp;VLOOKUP(H646,Coefficients!$E$12:$I$16,2))</f>
        <v/>
      </c>
    </row>
    <row r="647" spans="22:22" x14ac:dyDescent="0.25">
      <c r="V647" s="233" t="str">
        <f>IF(ISBLANK(A647),"",VLOOKUP(G647,Coefficients!$E$4:$I$7,2)&amp;" "&amp;" "&amp;VLOOKUP(H647,Coefficients!$E$12:$I$16,2))</f>
        <v/>
      </c>
    </row>
    <row r="648" spans="22:22" x14ac:dyDescent="0.25">
      <c r="V648" s="233" t="str">
        <f>IF(ISBLANK(A648),"",VLOOKUP(G648,Coefficients!$E$4:$I$7,2)&amp;" "&amp;" "&amp;VLOOKUP(H648,Coefficients!$E$12:$I$16,2))</f>
        <v/>
      </c>
    </row>
    <row r="649" spans="22:22" x14ac:dyDescent="0.25">
      <c r="V649" s="233" t="str">
        <f>IF(ISBLANK(A649),"",VLOOKUP(G649,Coefficients!$E$4:$I$7,2)&amp;" "&amp;" "&amp;VLOOKUP(H649,Coefficients!$E$12:$I$16,2))</f>
        <v/>
      </c>
    </row>
    <row r="650" spans="22:22" x14ac:dyDescent="0.25">
      <c r="V650" s="233" t="str">
        <f>IF(ISBLANK(A650),"",VLOOKUP(G650,Coefficients!$E$4:$I$7,2)&amp;" "&amp;" "&amp;VLOOKUP(H650,Coefficients!$E$12:$I$16,2))</f>
        <v/>
      </c>
    </row>
    <row r="651" spans="22:22" x14ac:dyDescent="0.25">
      <c r="V651" s="233" t="str">
        <f>IF(ISBLANK(A651),"",VLOOKUP(G651,Coefficients!$E$4:$I$7,2)&amp;" "&amp;" "&amp;VLOOKUP(H651,Coefficients!$E$12:$I$16,2))</f>
        <v/>
      </c>
    </row>
    <row r="652" spans="22:22" x14ac:dyDescent="0.25">
      <c r="V652" s="233" t="str">
        <f>IF(ISBLANK(A652),"",VLOOKUP(G652,Coefficients!$E$4:$I$7,2)&amp;" "&amp;" "&amp;VLOOKUP(H652,Coefficients!$E$12:$I$16,2))</f>
        <v/>
      </c>
    </row>
    <row r="653" spans="22:22" x14ac:dyDescent="0.25">
      <c r="V653" s="233" t="str">
        <f>IF(ISBLANK(A653),"",VLOOKUP(G653,Coefficients!$E$4:$I$7,2)&amp;" "&amp;" "&amp;VLOOKUP(H653,Coefficients!$E$12:$I$16,2))</f>
        <v/>
      </c>
    </row>
    <row r="654" spans="22:22" x14ac:dyDescent="0.25">
      <c r="V654" s="233" t="str">
        <f>IF(ISBLANK(A654),"",VLOOKUP(G654,Coefficients!$E$4:$I$7,2)&amp;" "&amp;" "&amp;VLOOKUP(H654,Coefficients!$E$12:$I$16,2))</f>
        <v/>
      </c>
    </row>
    <row r="655" spans="22:22" x14ac:dyDescent="0.25">
      <c r="V655" s="233" t="str">
        <f>IF(ISBLANK(A655),"",VLOOKUP(G655,Coefficients!$E$4:$I$7,2)&amp;" "&amp;" "&amp;VLOOKUP(H655,Coefficients!$E$12:$I$16,2))</f>
        <v/>
      </c>
    </row>
    <row r="656" spans="22:22" x14ac:dyDescent="0.25">
      <c r="V656" s="233" t="str">
        <f>IF(ISBLANK(A656),"",VLOOKUP(G656,Coefficients!$E$4:$I$7,2)&amp;" "&amp;" "&amp;VLOOKUP(H656,Coefficients!$E$12:$I$16,2))</f>
        <v/>
      </c>
    </row>
    <row r="657" spans="22:22" x14ac:dyDescent="0.25">
      <c r="V657" s="233" t="str">
        <f>IF(ISBLANK(A657),"",VLOOKUP(G657,Coefficients!$E$4:$I$7,2)&amp;" "&amp;" "&amp;VLOOKUP(H657,Coefficients!$E$12:$I$16,2))</f>
        <v/>
      </c>
    </row>
    <row r="658" spans="22:22" x14ac:dyDescent="0.25">
      <c r="V658" s="233" t="str">
        <f>IF(ISBLANK(A658),"",VLOOKUP(G658,Coefficients!$E$4:$I$7,2)&amp;" "&amp;" "&amp;VLOOKUP(H658,Coefficients!$E$12:$I$16,2))</f>
        <v/>
      </c>
    </row>
    <row r="659" spans="22:22" x14ac:dyDescent="0.25">
      <c r="V659" s="233" t="str">
        <f>IF(ISBLANK(A659),"",VLOOKUP(G659,Coefficients!$E$4:$I$7,2)&amp;" "&amp;" "&amp;VLOOKUP(H659,Coefficients!$E$12:$I$16,2))</f>
        <v/>
      </c>
    </row>
    <row r="660" spans="22:22" x14ac:dyDescent="0.25">
      <c r="V660" s="233" t="str">
        <f>IF(ISBLANK(A660),"",VLOOKUP(G660,Coefficients!$E$4:$I$7,2)&amp;" "&amp;" "&amp;VLOOKUP(H660,Coefficients!$E$12:$I$16,2))</f>
        <v/>
      </c>
    </row>
    <row r="661" spans="22:22" x14ac:dyDescent="0.25">
      <c r="V661" s="233" t="str">
        <f>IF(ISBLANK(A661),"",VLOOKUP(G661,Coefficients!$E$4:$I$7,2)&amp;" "&amp;" "&amp;VLOOKUP(H661,Coefficients!$E$12:$I$16,2))</f>
        <v/>
      </c>
    </row>
    <row r="662" spans="22:22" x14ac:dyDescent="0.25">
      <c r="V662" s="233" t="str">
        <f>IF(ISBLANK(A662),"",VLOOKUP(G662,Coefficients!$E$4:$I$7,2)&amp;" "&amp;" "&amp;VLOOKUP(H662,Coefficients!$E$12:$I$16,2))</f>
        <v/>
      </c>
    </row>
    <row r="663" spans="22:22" x14ac:dyDescent="0.25">
      <c r="V663" s="233" t="str">
        <f>IF(ISBLANK(A663),"",VLOOKUP(G663,Coefficients!$E$4:$I$7,2)&amp;" "&amp;" "&amp;VLOOKUP(H663,Coefficients!$E$12:$I$16,2))</f>
        <v/>
      </c>
    </row>
    <row r="664" spans="22:22" x14ac:dyDescent="0.25">
      <c r="V664" s="233" t="str">
        <f>IF(ISBLANK(A664),"",VLOOKUP(G664,Coefficients!$E$4:$I$7,2)&amp;" "&amp;" "&amp;VLOOKUP(H664,Coefficients!$E$12:$I$16,2))</f>
        <v/>
      </c>
    </row>
    <row r="665" spans="22:22" x14ac:dyDescent="0.25">
      <c r="V665" s="233" t="str">
        <f>IF(ISBLANK(A665),"",VLOOKUP(G665,Coefficients!$E$4:$I$7,2)&amp;" "&amp;" "&amp;VLOOKUP(H665,Coefficients!$E$12:$I$16,2))</f>
        <v/>
      </c>
    </row>
    <row r="666" spans="22:22" x14ac:dyDescent="0.25">
      <c r="V666" s="233" t="str">
        <f>IF(ISBLANK(A666),"",VLOOKUP(G666,Coefficients!$E$4:$I$7,2)&amp;" "&amp;" "&amp;VLOOKUP(H666,Coefficients!$E$12:$I$16,2))</f>
        <v/>
      </c>
    </row>
    <row r="667" spans="22:22" x14ac:dyDescent="0.25">
      <c r="V667" s="233" t="str">
        <f>IF(ISBLANK(A667),"",VLOOKUP(G667,Coefficients!$E$4:$I$7,2)&amp;" "&amp;" "&amp;VLOOKUP(H667,Coefficients!$E$12:$I$16,2))</f>
        <v/>
      </c>
    </row>
    <row r="668" spans="22:22" x14ac:dyDescent="0.25">
      <c r="V668" s="233" t="str">
        <f>IF(ISBLANK(A668),"",VLOOKUP(G668,Coefficients!$E$4:$I$7,2)&amp;" "&amp;" "&amp;VLOOKUP(H668,Coefficients!$E$12:$I$16,2))</f>
        <v/>
      </c>
    </row>
    <row r="669" spans="22:22" x14ac:dyDescent="0.25">
      <c r="V669" s="233" t="str">
        <f>IF(ISBLANK(A669),"",VLOOKUP(G669,Coefficients!$E$4:$I$7,2)&amp;" "&amp;" "&amp;VLOOKUP(H669,Coefficients!$E$12:$I$16,2))</f>
        <v/>
      </c>
    </row>
    <row r="670" spans="22:22" x14ac:dyDescent="0.25">
      <c r="V670" s="233" t="str">
        <f>IF(ISBLANK(A670),"",VLOOKUP(G670,Coefficients!$E$4:$I$7,2)&amp;" "&amp;" "&amp;VLOOKUP(H670,Coefficients!$E$12:$I$16,2))</f>
        <v/>
      </c>
    </row>
    <row r="671" spans="22:22" x14ac:dyDescent="0.25">
      <c r="V671" s="233" t="str">
        <f>IF(ISBLANK(A671),"",VLOOKUP(G671,Coefficients!$E$4:$I$7,2)&amp;" "&amp;" "&amp;VLOOKUP(H671,Coefficients!$E$12:$I$16,2))</f>
        <v/>
      </c>
    </row>
    <row r="672" spans="22:22" x14ac:dyDescent="0.25">
      <c r="V672" s="233" t="str">
        <f>IF(ISBLANK(A672),"",VLOOKUP(G672,Coefficients!$E$4:$I$7,2)&amp;" "&amp;" "&amp;VLOOKUP(H672,Coefficients!$E$12:$I$16,2))</f>
        <v/>
      </c>
    </row>
    <row r="673" spans="22:22" x14ac:dyDescent="0.25">
      <c r="V673" s="233" t="str">
        <f>IF(ISBLANK(A673),"",VLOOKUP(G673,Coefficients!$E$4:$I$7,2)&amp;" "&amp;" "&amp;VLOOKUP(H673,Coefficients!$E$12:$I$16,2))</f>
        <v/>
      </c>
    </row>
    <row r="674" spans="22:22" x14ac:dyDescent="0.25">
      <c r="V674" s="233" t="str">
        <f>IF(ISBLANK(A674),"",VLOOKUP(G674,Coefficients!$E$4:$I$7,2)&amp;" "&amp;" "&amp;VLOOKUP(H674,Coefficients!$E$12:$I$16,2))</f>
        <v/>
      </c>
    </row>
    <row r="675" spans="22:22" x14ac:dyDescent="0.25">
      <c r="V675" s="233" t="str">
        <f>IF(ISBLANK(A675),"",VLOOKUP(G675,Coefficients!$E$4:$I$7,2)&amp;" "&amp;" "&amp;VLOOKUP(H675,Coefficients!$E$12:$I$16,2))</f>
        <v/>
      </c>
    </row>
    <row r="676" spans="22:22" x14ac:dyDescent="0.25">
      <c r="V676" s="233" t="str">
        <f>IF(ISBLANK(A676),"",VLOOKUP(G676,Coefficients!$E$4:$I$7,2)&amp;" "&amp;" "&amp;VLOOKUP(H676,Coefficients!$E$12:$I$16,2))</f>
        <v/>
      </c>
    </row>
    <row r="677" spans="22:22" x14ac:dyDescent="0.25">
      <c r="V677" s="233" t="str">
        <f>IF(ISBLANK(A677),"",VLOOKUP(G677,Coefficients!$E$4:$I$7,2)&amp;" "&amp;" "&amp;VLOOKUP(H677,Coefficients!$E$12:$I$16,2))</f>
        <v/>
      </c>
    </row>
    <row r="678" spans="22:22" x14ac:dyDescent="0.25">
      <c r="V678" s="233" t="str">
        <f>IF(ISBLANK(A678),"",VLOOKUP(G678,Coefficients!$E$4:$I$7,2)&amp;" "&amp;" "&amp;VLOOKUP(H678,Coefficients!$E$12:$I$16,2))</f>
        <v/>
      </c>
    </row>
    <row r="679" spans="22:22" x14ac:dyDescent="0.25">
      <c r="V679" s="233" t="str">
        <f>IF(ISBLANK(A679),"",VLOOKUP(G679,Coefficients!$E$4:$I$7,2)&amp;" "&amp;" "&amp;VLOOKUP(H679,Coefficients!$E$12:$I$16,2))</f>
        <v/>
      </c>
    </row>
    <row r="680" spans="22:22" x14ac:dyDescent="0.25">
      <c r="V680" s="233" t="str">
        <f>IF(ISBLANK(A680),"",VLOOKUP(G680,Coefficients!$E$4:$I$7,2)&amp;" "&amp;" "&amp;VLOOKUP(H680,Coefficients!$E$12:$I$16,2))</f>
        <v/>
      </c>
    </row>
    <row r="681" spans="22:22" x14ac:dyDescent="0.25">
      <c r="V681" s="233" t="str">
        <f>IF(ISBLANK(A681),"",VLOOKUP(G681,Coefficients!$E$4:$I$7,2)&amp;" "&amp;" "&amp;VLOOKUP(H681,Coefficients!$E$12:$I$16,2))</f>
        <v/>
      </c>
    </row>
    <row r="682" spans="22:22" x14ac:dyDescent="0.25">
      <c r="V682" s="233" t="str">
        <f>IF(ISBLANK(A682),"",VLOOKUP(G682,Coefficients!$E$4:$I$7,2)&amp;" "&amp;" "&amp;VLOOKUP(H682,Coefficients!$E$12:$I$16,2))</f>
        <v/>
      </c>
    </row>
    <row r="683" spans="22:22" x14ac:dyDescent="0.25">
      <c r="V683" s="233" t="str">
        <f>IF(ISBLANK(A683),"",VLOOKUP(G683,Coefficients!$E$4:$I$7,2)&amp;" "&amp;" "&amp;VLOOKUP(H683,Coefficients!$E$12:$I$16,2))</f>
        <v/>
      </c>
    </row>
    <row r="684" spans="22:22" x14ac:dyDescent="0.25">
      <c r="V684" s="233" t="str">
        <f>IF(ISBLANK(A684),"",VLOOKUP(G684,Coefficients!$E$4:$I$7,2)&amp;" "&amp;" "&amp;VLOOKUP(H684,Coefficients!$E$12:$I$16,2))</f>
        <v/>
      </c>
    </row>
    <row r="685" spans="22:22" x14ac:dyDescent="0.25">
      <c r="V685" s="233" t="str">
        <f>IF(ISBLANK(A685),"",VLOOKUP(G685,Coefficients!$E$4:$I$7,2)&amp;" "&amp;" "&amp;VLOOKUP(H685,Coefficients!$E$12:$I$16,2))</f>
        <v/>
      </c>
    </row>
    <row r="686" spans="22:22" x14ac:dyDescent="0.25">
      <c r="V686" s="233" t="str">
        <f>IF(ISBLANK(A686),"",VLOOKUP(G686,Coefficients!$E$4:$I$7,2)&amp;" "&amp;" "&amp;VLOOKUP(H686,Coefficients!$E$12:$I$16,2))</f>
        <v/>
      </c>
    </row>
    <row r="687" spans="22:22" x14ac:dyDescent="0.25">
      <c r="V687" s="233" t="str">
        <f>IF(ISBLANK(A687),"",VLOOKUP(G687,Coefficients!$E$4:$I$7,2)&amp;" "&amp;" "&amp;VLOOKUP(H687,Coefficients!$E$12:$I$16,2))</f>
        <v/>
      </c>
    </row>
    <row r="688" spans="22:22" x14ac:dyDescent="0.25">
      <c r="V688" s="233" t="str">
        <f>IF(ISBLANK(A688),"",VLOOKUP(G688,Coefficients!$E$4:$I$7,2)&amp;" "&amp;" "&amp;VLOOKUP(H688,Coefficients!$E$12:$I$16,2))</f>
        <v/>
      </c>
    </row>
    <row r="689" spans="22:22" x14ac:dyDescent="0.25">
      <c r="V689" s="233" t="str">
        <f>IF(ISBLANK(A689),"",VLOOKUP(G689,Coefficients!$E$4:$I$7,2)&amp;" "&amp;" "&amp;VLOOKUP(H689,Coefficients!$E$12:$I$16,2))</f>
        <v/>
      </c>
    </row>
    <row r="690" spans="22:22" x14ac:dyDescent="0.25">
      <c r="V690" s="233" t="str">
        <f>IF(ISBLANK(A690),"",VLOOKUP(G690,Coefficients!$E$4:$I$7,2)&amp;" "&amp;" "&amp;VLOOKUP(H690,Coefficients!$E$12:$I$16,2))</f>
        <v/>
      </c>
    </row>
    <row r="691" spans="22:22" x14ac:dyDescent="0.25">
      <c r="V691" s="233" t="str">
        <f>IF(ISBLANK(A691),"",VLOOKUP(G691,Coefficients!$E$4:$I$7,2)&amp;" "&amp;" "&amp;VLOOKUP(H691,Coefficients!$E$12:$I$16,2))</f>
        <v/>
      </c>
    </row>
    <row r="692" spans="22:22" x14ac:dyDescent="0.25">
      <c r="V692" s="233" t="str">
        <f>IF(ISBLANK(A692),"",VLOOKUP(G692,Coefficients!$E$4:$I$7,2)&amp;" "&amp;" "&amp;VLOOKUP(H692,Coefficients!$E$12:$I$16,2))</f>
        <v/>
      </c>
    </row>
    <row r="693" spans="22:22" x14ac:dyDescent="0.25">
      <c r="V693" s="233" t="str">
        <f>IF(ISBLANK(A693),"",VLOOKUP(G693,Coefficients!$E$4:$I$7,2)&amp;" "&amp;" "&amp;VLOOKUP(H693,Coefficients!$E$12:$I$16,2))</f>
        <v/>
      </c>
    </row>
    <row r="694" spans="22:22" x14ac:dyDescent="0.25">
      <c r="V694" s="233" t="str">
        <f>IF(ISBLANK(A694),"",VLOOKUP(G694,Coefficients!$E$4:$I$7,2)&amp;" "&amp;" "&amp;VLOOKUP(H694,Coefficients!$E$12:$I$16,2))</f>
        <v/>
      </c>
    </row>
    <row r="695" spans="22:22" x14ac:dyDescent="0.25">
      <c r="V695" s="233" t="str">
        <f>IF(ISBLANK(A695),"",VLOOKUP(G695,Coefficients!$E$4:$I$7,2)&amp;" "&amp;" "&amp;VLOOKUP(H695,Coefficients!$E$12:$I$16,2))</f>
        <v/>
      </c>
    </row>
    <row r="696" spans="22:22" x14ac:dyDescent="0.25">
      <c r="V696" s="233" t="str">
        <f>IF(ISBLANK(A696),"",VLOOKUP(G696,Coefficients!$E$4:$I$7,2)&amp;" "&amp;" "&amp;VLOOKUP(H696,Coefficients!$E$12:$I$16,2))</f>
        <v/>
      </c>
    </row>
    <row r="697" spans="22:22" x14ac:dyDescent="0.25">
      <c r="V697" s="233" t="str">
        <f>IF(ISBLANK(A697),"",VLOOKUP(G697,Coefficients!$E$4:$I$7,2)&amp;" "&amp;" "&amp;VLOOKUP(H697,Coefficients!$E$12:$I$16,2))</f>
        <v/>
      </c>
    </row>
    <row r="698" spans="22:22" x14ac:dyDescent="0.25">
      <c r="V698" s="233" t="str">
        <f>IF(ISBLANK(A698),"",VLOOKUP(G698,Coefficients!$E$4:$I$7,2)&amp;" "&amp;" "&amp;VLOOKUP(H698,Coefficients!$E$12:$I$16,2))</f>
        <v/>
      </c>
    </row>
    <row r="699" spans="22:22" x14ac:dyDescent="0.25">
      <c r="V699" s="233" t="str">
        <f>IF(ISBLANK(A699),"",VLOOKUP(G699,Coefficients!$E$4:$I$7,2)&amp;" "&amp;" "&amp;VLOOKUP(H699,Coefficients!$E$12:$I$16,2))</f>
        <v/>
      </c>
    </row>
    <row r="700" spans="22:22" x14ac:dyDescent="0.25">
      <c r="V700" s="233" t="str">
        <f>IF(ISBLANK(A700),"",VLOOKUP(G700,Coefficients!$E$4:$I$7,2)&amp;" "&amp;" "&amp;VLOOKUP(H700,Coefficients!$E$12:$I$16,2))</f>
        <v/>
      </c>
    </row>
    <row r="701" spans="22:22" x14ac:dyDescent="0.25">
      <c r="V701" s="233" t="str">
        <f>IF(ISBLANK(A701),"",VLOOKUP(G701,Coefficients!$E$4:$I$7,2)&amp;" "&amp;" "&amp;VLOOKUP(H701,Coefficients!$E$12:$I$16,2))</f>
        <v/>
      </c>
    </row>
    <row r="702" spans="22:22" x14ac:dyDescent="0.25">
      <c r="V702" s="233" t="str">
        <f>IF(ISBLANK(A702),"",VLOOKUP(G702,Coefficients!$E$4:$I$7,2)&amp;" "&amp;" "&amp;VLOOKUP(H702,Coefficients!$E$12:$I$16,2))</f>
        <v/>
      </c>
    </row>
    <row r="703" spans="22:22" x14ac:dyDescent="0.25">
      <c r="V703" s="233" t="str">
        <f>IF(ISBLANK(A703),"",VLOOKUP(G703,Coefficients!$E$4:$I$7,2)&amp;" "&amp;" "&amp;VLOOKUP(H703,Coefficients!$E$12:$I$16,2))</f>
        <v/>
      </c>
    </row>
    <row r="704" spans="22:22" x14ac:dyDescent="0.25">
      <c r="V704" s="233" t="str">
        <f>IF(ISBLANK(A704),"",VLOOKUP(G704,Coefficients!$E$4:$I$7,2)&amp;" "&amp;" "&amp;VLOOKUP(H704,Coefficients!$E$12:$I$16,2))</f>
        <v/>
      </c>
    </row>
    <row r="705" spans="22:22" x14ac:dyDescent="0.25">
      <c r="V705" s="233" t="str">
        <f>IF(ISBLANK(A705),"",VLOOKUP(G705,Coefficients!$E$4:$I$7,2)&amp;" "&amp;" "&amp;VLOOKUP(H705,Coefficients!$E$12:$I$16,2))</f>
        <v/>
      </c>
    </row>
    <row r="706" spans="22:22" x14ac:dyDescent="0.25">
      <c r="V706" s="233" t="str">
        <f>IF(ISBLANK(A706),"",VLOOKUP(G706,Coefficients!$E$4:$I$7,2)&amp;" "&amp;" "&amp;VLOOKUP(H706,Coefficients!$E$12:$I$16,2))</f>
        <v/>
      </c>
    </row>
    <row r="707" spans="22:22" x14ac:dyDescent="0.25">
      <c r="V707" s="233" t="str">
        <f>IF(ISBLANK(A707),"",VLOOKUP(G707,Coefficients!$E$4:$I$7,2)&amp;" "&amp;" "&amp;VLOOKUP(H707,Coefficients!$E$12:$I$16,2))</f>
        <v/>
      </c>
    </row>
    <row r="708" spans="22:22" x14ac:dyDescent="0.25">
      <c r="V708" s="233" t="str">
        <f>IF(ISBLANK(A708),"",VLOOKUP(G708,Coefficients!$E$4:$I$7,2)&amp;" "&amp;" "&amp;VLOOKUP(H708,Coefficients!$E$12:$I$16,2))</f>
        <v/>
      </c>
    </row>
    <row r="709" spans="22:22" x14ac:dyDescent="0.25">
      <c r="V709" s="233" t="str">
        <f>IF(ISBLANK(A709),"",VLOOKUP(G709,Coefficients!$E$4:$I$7,2)&amp;" "&amp;" "&amp;VLOOKUP(H709,Coefficients!$E$12:$I$16,2))</f>
        <v/>
      </c>
    </row>
    <row r="710" spans="22:22" x14ac:dyDescent="0.25">
      <c r="V710" s="233" t="str">
        <f>IF(ISBLANK(A710),"",VLOOKUP(G710,Coefficients!$E$4:$I$7,2)&amp;" "&amp;" "&amp;VLOOKUP(H710,Coefficients!$E$12:$I$16,2))</f>
        <v/>
      </c>
    </row>
    <row r="711" spans="22:22" x14ac:dyDescent="0.25">
      <c r="V711" s="233" t="str">
        <f>IF(ISBLANK(A711),"",VLOOKUP(G711,Coefficients!$E$4:$I$7,2)&amp;" "&amp;" "&amp;VLOOKUP(H711,Coefficients!$E$12:$I$16,2))</f>
        <v/>
      </c>
    </row>
    <row r="712" spans="22:22" x14ac:dyDescent="0.25">
      <c r="V712" s="233" t="str">
        <f>IF(ISBLANK(A712),"",VLOOKUP(G712,Coefficients!$E$4:$I$7,2)&amp;" "&amp;" "&amp;VLOOKUP(H712,Coefficients!$E$12:$I$16,2))</f>
        <v/>
      </c>
    </row>
    <row r="713" spans="22:22" x14ac:dyDescent="0.25">
      <c r="V713" s="233" t="str">
        <f>IF(ISBLANK(A713),"",VLOOKUP(G713,Coefficients!$E$4:$I$7,2)&amp;" "&amp;" "&amp;VLOOKUP(H713,Coefficients!$E$12:$I$16,2))</f>
        <v/>
      </c>
    </row>
    <row r="714" spans="22:22" x14ac:dyDescent="0.25">
      <c r="V714" s="233" t="str">
        <f>IF(ISBLANK(A714),"",VLOOKUP(G714,Coefficients!$E$4:$I$7,2)&amp;" "&amp;" "&amp;VLOOKUP(H714,Coefficients!$E$12:$I$16,2))</f>
        <v/>
      </c>
    </row>
    <row r="715" spans="22:22" x14ac:dyDescent="0.25">
      <c r="V715" s="233" t="str">
        <f>IF(ISBLANK(A715),"",VLOOKUP(G715,Coefficients!$E$4:$I$7,2)&amp;" "&amp;" "&amp;VLOOKUP(H715,Coefficients!$E$12:$I$16,2))</f>
        <v/>
      </c>
    </row>
    <row r="716" spans="22:22" x14ac:dyDescent="0.25">
      <c r="V716" s="233" t="str">
        <f>IF(ISBLANK(A716),"",VLOOKUP(G716,Coefficients!$E$4:$I$7,2)&amp;" "&amp;" "&amp;VLOOKUP(H716,Coefficients!$E$12:$I$16,2))</f>
        <v/>
      </c>
    </row>
    <row r="717" spans="22:22" x14ac:dyDescent="0.25">
      <c r="V717" s="233" t="str">
        <f>IF(ISBLANK(A717),"",VLOOKUP(G717,Coefficients!$E$4:$I$7,2)&amp;" "&amp;" "&amp;VLOOKUP(H717,Coefficients!$E$12:$I$16,2))</f>
        <v/>
      </c>
    </row>
    <row r="718" spans="22:22" x14ac:dyDescent="0.25">
      <c r="V718" s="233" t="str">
        <f>IF(ISBLANK(A718),"",VLOOKUP(G718,Coefficients!$E$4:$I$7,2)&amp;" "&amp;" "&amp;VLOOKUP(H718,Coefficients!$E$12:$I$16,2))</f>
        <v/>
      </c>
    </row>
    <row r="719" spans="22:22" x14ac:dyDescent="0.25">
      <c r="V719" s="233" t="str">
        <f>IF(ISBLANK(A719),"",VLOOKUP(G719,Coefficients!$E$4:$I$7,2)&amp;" "&amp;" "&amp;VLOOKUP(H719,Coefficients!$E$12:$I$16,2))</f>
        <v/>
      </c>
    </row>
    <row r="720" spans="22:22" x14ac:dyDescent="0.25">
      <c r="V720" s="233" t="str">
        <f>IF(ISBLANK(A720),"",VLOOKUP(G720,Coefficients!$E$4:$I$7,2)&amp;" "&amp;" "&amp;VLOOKUP(H720,Coefficients!$E$12:$I$16,2))</f>
        <v/>
      </c>
    </row>
    <row r="721" spans="22:22" x14ac:dyDescent="0.25">
      <c r="V721" s="233" t="str">
        <f>IF(ISBLANK(A721),"",VLOOKUP(G721,Coefficients!$E$4:$I$7,2)&amp;" "&amp;" "&amp;VLOOKUP(H721,Coefficients!$E$12:$I$16,2))</f>
        <v/>
      </c>
    </row>
    <row r="722" spans="22:22" x14ac:dyDescent="0.25">
      <c r="V722" s="233" t="str">
        <f>IF(ISBLANK(A722),"",VLOOKUP(G722,Coefficients!$E$4:$I$7,2)&amp;" "&amp;" "&amp;VLOOKUP(H722,Coefficients!$E$12:$I$16,2))</f>
        <v/>
      </c>
    </row>
    <row r="723" spans="22:22" x14ac:dyDescent="0.25">
      <c r="V723" s="233" t="str">
        <f>IF(ISBLANK(A723),"",VLOOKUP(G723,Coefficients!$E$4:$I$7,2)&amp;" "&amp;" "&amp;VLOOKUP(H723,Coefficients!$E$12:$I$16,2))</f>
        <v/>
      </c>
    </row>
    <row r="724" spans="22:22" x14ac:dyDescent="0.25">
      <c r="V724" s="233" t="str">
        <f>IF(ISBLANK(A724),"",VLOOKUP(G724,Coefficients!$E$4:$I$7,2)&amp;" "&amp;" "&amp;VLOOKUP(H724,Coefficients!$E$12:$I$16,2))</f>
        <v/>
      </c>
    </row>
    <row r="725" spans="22:22" x14ac:dyDescent="0.25">
      <c r="V725" s="233" t="str">
        <f>IF(ISBLANK(A725),"",VLOOKUP(G725,Coefficients!$E$4:$I$7,2)&amp;" "&amp;" "&amp;VLOOKUP(H725,Coefficients!$E$12:$I$16,2))</f>
        <v/>
      </c>
    </row>
    <row r="726" spans="22:22" x14ac:dyDescent="0.25">
      <c r="V726" s="233" t="str">
        <f>IF(ISBLANK(A726),"",VLOOKUP(G726,Coefficients!$E$4:$I$7,2)&amp;" "&amp;" "&amp;VLOOKUP(H726,Coefficients!$E$12:$I$16,2))</f>
        <v/>
      </c>
    </row>
    <row r="727" spans="22:22" x14ac:dyDescent="0.25">
      <c r="V727" s="233" t="str">
        <f>IF(ISBLANK(A727),"",VLOOKUP(G727,Coefficients!$E$4:$I$7,2)&amp;" "&amp;" "&amp;VLOOKUP(H727,Coefficients!$E$12:$I$16,2))</f>
        <v/>
      </c>
    </row>
    <row r="728" spans="22:22" x14ac:dyDescent="0.25">
      <c r="V728" s="233" t="str">
        <f>IF(ISBLANK(A728),"",VLOOKUP(G728,Coefficients!$E$4:$I$7,2)&amp;" "&amp;" "&amp;VLOOKUP(H728,Coefficients!$E$12:$I$16,2))</f>
        <v/>
      </c>
    </row>
    <row r="729" spans="22:22" x14ac:dyDescent="0.25">
      <c r="V729" s="233" t="str">
        <f>IF(ISBLANK(A729),"",VLOOKUP(G729,Coefficients!$E$4:$I$7,2)&amp;" "&amp;" "&amp;VLOOKUP(H729,Coefficients!$E$12:$I$16,2))</f>
        <v/>
      </c>
    </row>
    <row r="730" spans="22:22" x14ac:dyDescent="0.25">
      <c r="V730" s="233" t="str">
        <f>IF(ISBLANK(A730),"",VLOOKUP(G730,Coefficients!$E$4:$I$7,2)&amp;" "&amp;" "&amp;VLOOKUP(H730,Coefficients!$E$12:$I$16,2))</f>
        <v/>
      </c>
    </row>
    <row r="731" spans="22:22" x14ac:dyDescent="0.25">
      <c r="V731" s="233" t="str">
        <f>IF(ISBLANK(A731),"",VLOOKUP(G731,Coefficients!$E$4:$I$7,2)&amp;" "&amp;" "&amp;VLOOKUP(H731,Coefficients!$E$12:$I$16,2))</f>
        <v/>
      </c>
    </row>
    <row r="732" spans="22:22" x14ac:dyDescent="0.25">
      <c r="V732" s="233" t="str">
        <f>IF(ISBLANK(A732),"",VLOOKUP(G732,Coefficients!$E$4:$I$7,2)&amp;" "&amp;" "&amp;VLOOKUP(H732,Coefficients!$E$12:$I$16,2))</f>
        <v/>
      </c>
    </row>
    <row r="733" spans="22:22" x14ac:dyDescent="0.25">
      <c r="V733" s="233" t="str">
        <f>IF(ISBLANK(A733),"",VLOOKUP(G733,Coefficients!$E$4:$I$7,2)&amp;" "&amp;" "&amp;VLOOKUP(H733,Coefficients!$E$12:$I$16,2))</f>
        <v/>
      </c>
    </row>
    <row r="734" spans="22:22" x14ac:dyDescent="0.25">
      <c r="V734" s="233" t="str">
        <f>IF(ISBLANK(A734),"",VLOOKUP(G734,Coefficients!$E$4:$I$7,2)&amp;" "&amp;" "&amp;VLOOKUP(H734,Coefficients!$E$12:$I$16,2))</f>
        <v/>
      </c>
    </row>
    <row r="735" spans="22:22" x14ac:dyDescent="0.25">
      <c r="V735" s="233" t="str">
        <f>IF(ISBLANK(A735),"",VLOOKUP(G735,Coefficients!$E$4:$I$7,2)&amp;" "&amp;" "&amp;VLOOKUP(H735,Coefficients!$E$12:$I$16,2))</f>
        <v/>
      </c>
    </row>
    <row r="736" spans="22:22" x14ac:dyDescent="0.25">
      <c r="V736" s="233" t="str">
        <f>IF(ISBLANK(A736),"",VLOOKUP(G736,Coefficients!$E$4:$I$7,2)&amp;" "&amp;" "&amp;VLOOKUP(H736,Coefficients!$E$12:$I$16,2))</f>
        <v/>
      </c>
    </row>
    <row r="737" spans="22:22" x14ac:dyDescent="0.25">
      <c r="V737" s="233" t="str">
        <f>IF(ISBLANK(A737),"",VLOOKUP(G737,Coefficients!$E$4:$I$7,2)&amp;" "&amp;" "&amp;VLOOKUP(H737,Coefficients!$E$12:$I$16,2))</f>
        <v/>
      </c>
    </row>
    <row r="738" spans="22:22" x14ac:dyDescent="0.25">
      <c r="V738" s="233" t="str">
        <f>IF(ISBLANK(A738),"",VLOOKUP(G738,Coefficients!$E$4:$I$7,2)&amp;" "&amp;" "&amp;VLOOKUP(H738,Coefficients!$E$12:$I$16,2))</f>
        <v/>
      </c>
    </row>
    <row r="739" spans="22:22" x14ac:dyDescent="0.25">
      <c r="V739" s="233" t="str">
        <f>IF(ISBLANK(A739),"",VLOOKUP(G739,Coefficients!$E$4:$I$7,2)&amp;" "&amp;" "&amp;VLOOKUP(H739,Coefficients!$E$12:$I$16,2))</f>
        <v/>
      </c>
    </row>
    <row r="740" spans="22:22" x14ac:dyDescent="0.25">
      <c r="V740" s="233" t="str">
        <f>IF(ISBLANK(A740),"",VLOOKUP(G740,Coefficients!$E$4:$I$7,2)&amp;" "&amp;" "&amp;VLOOKUP(H740,Coefficients!$E$12:$I$16,2))</f>
        <v/>
      </c>
    </row>
    <row r="741" spans="22:22" x14ac:dyDescent="0.25">
      <c r="V741" s="233" t="str">
        <f>IF(ISBLANK(A741),"",VLOOKUP(G741,Coefficients!$E$4:$I$7,2)&amp;" "&amp;" "&amp;VLOOKUP(H741,Coefficients!$E$12:$I$16,2))</f>
        <v/>
      </c>
    </row>
    <row r="742" spans="22:22" x14ac:dyDescent="0.25">
      <c r="V742" s="233" t="str">
        <f>IF(ISBLANK(A742),"",VLOOKUP(G742,Coefficients!$E$4:$I$7,2)&amp;" "&amp;" "&amp;VLOOKUP(H742,Coefficients!$E$12:$I$16,2))</f>
        <v/>
      </c>
    </row>
    <row r="743" spans="22:22" x14ac:dyDescent="0.25">
      <c r="V743" s="233" t="str">
        <f>IF(ISBLANK(A743),"",VLOOKUP(G743,Coefficients!$E$4:$I$7,2)&amp;" "&amp;" "&amp;VLOOKUP(H743,Coefficients!$E$12:$I$16,2))</f>
        <v/>
      </c>
    </row>
    <row r="744" spans="22:22" x14ac:dyDescent="0.25">
      <c r="V744" s="233" t="str">
        <f>IF(ISBLANK(A744),"",VLOOKUP(G744,Coefficients!$E$4:$I$7,2)&amp;" "&amp;" "&amp;VLOOKUP(H744,Coefficients!$E$12:$I$16,2))</f>
        <v/>
      </c>
    </row>
    <row r="745" spans="22:22" x14ac:dyDescent="0.25">
      <c r="V745" s="233" t="str">
        <f>IF(ISBLANK(A745),"",VLOOKUP(G745,Coefficients!$E$4:$I$7,2)&amp;" "&amp;" "&amp;VLOOKUP(H745,Coefficients!$E$12:$I$16,2))</f>
        <v/>
      </c>
    </row>
    <row r="746" spans="22:22" x14ac:dyDescent="0.25">
      <c r="V746" s="233" t="str">
        <f>IF(ISBLANK(A746),"",VLOOKUP(G746,Coefficients!$E$4:$I$7,2)&amp;" "&amp;" "&amp;VLOOKUP(H746,Coefficients!$E$12:$I$16,2))</f>
        <v/>
      </c>
    </row>
    <row r="747" spans="22:22" x14ac:dyDescent="0.25">
      <c r="V747" s="233" t="str">
        <f>IF(ISBLANK(A747),"",VLOOKUP(G747,Coefficients!$E$4:$I$7,2)&amp;" "&amp;" "&amp;VLOOKUP(H747,Coefficients!$E$12:$I$16,2))</f>
        <v/>
      </c>
    </row>
    <row r="748" spans="22:22" x14ac:dyDescent="0.25">
      <c r="V748" s="233" t="str">
        <f>IF(ISBLANK(A748),"",VLOOKUP(G748,Coefficients!$E$4:$I$7,2)&amp;" "&amp;" "&amp;VLOOKUP(H748,Coefficients!$E$12:$I$16,2))</f>
        <v/>
      </c>
    </row>
    <row r="749" spans="22:22" x14ac:dyDescent="0.25">
      <c r="V749" s="233" t="str">
        <f>IF(ISBLANK(A749),"",VLOOKUP(G749,Coefficients!$E$4:$I$7,2)&amp;" "&amp;" "&amp;VLOOKUP(H749,Coefficients!$E$12:$I$16,2))</f>
        <v/>
      </c>
    </row>
    <row r="750" spans="22:22" x14ac:dyDescent="0.25">
      <c r="V750" s="233" t="str">
        <f>IF(ISBLANK(A750),"",VLOOKUP(G750,Coefficients!$E$4:$I$7,2)&amp;" "&amp;" "&amp;VLOOKUP(H750,Coefficients!$E$12:$I$16,2))</f>
        <v/>
      </c>
    </row>
    <row r="751" spans="22:22" x14ac:dyDescent="0.25">
      <c r="V751" s="233" t="str">
        <f>IF(ISBLANK(A751),"",VLOOKUP(G751,Coefficients!$E$4:$I$7,2)&amp;" "&amp;" "&amp;VLOOKUP(H751,Coefficients!$E$12:$I$16,2))</f>
        <v/>
      </c>
    </row>
    <row r="752" spans="22:22" x14ac:dyDescent="0.25">
      <c r="V752" s="233" t="str">
        <f>IF(ISBLANK(A752),"",VLOOKUP(G752,Coefficients!$E$4:$I$7,2)&amp;" "&amp;" "&amp;VLOOKUP(H752,Coefficients!$E$12:$I$16,2))</f>
        <v/>
      </c>
    </row>
    <row r="753" spans="22:22" x14ac:dyDescent="0.25">
      <c r="V753" s="233" t="str">
        <f>IF(ISBLANK(A753),"",VLOOKUP(G753,Coefficients!$E$4:$I$7,2)&amp;" "&amp;" "&amp;VLOOKUP(H753,Coefficients!$E$12:$I$16,2))</f>
        <v/>
      </c>
    </row>
    <row r="754" spans="22:22" x14ac:dyDescent="0.25">
      <c r="V754" s="233" t="str">
        <f>IF(ISBLANK(A754),"",VLOOKUP(G754,Coefficients!$E$4:$I$7,2)&amp;" "&amp;" "&amp;VLOOKUP(H754,Coefficients!$E$12:$I$16,2))</f>
        <v/>
      </c>
    </row>
    <row r="755" spans="22:22" x14ac:dyDescent="0.25">
      <c r="V755" s="233" t="str">
        <f>IF(ISBLANK(A755),"",VLOOKUP(G755,Coefficients!$E$4:$I$7,2)&amp;" "&amp;" "&amp;VLOOKUP(H755,Coefficients!$E$12:$I$16,2))</f>
        <v/>
      </c>
    </row>
    <row r="756" spans="22:22" x14ac:dyDescent="0.25">
      <c r="V756" s="233" t="str">
        <f>IF(ISBLANK(A756),"",VLOOKUP(G756,Coefficients!$E$4:$I$7,2)&amp;" "&amp;" "&amp;VLOOKUP(H756,Coefficients!$E$12:$I$16,2))</f>
        <v/>
      </c>
    </row>
    <row r="757" spans="22:22" x14ac:dyDescent="0.25">
      <c r="V757" s="233" t="str">
        <f>IF(ISBLANK(A757),"",VLOOKUP(G757,Coefficients!$E$4:$I$7,2)&amp;" "&amp;" "&amp;VLOOKUP(H757,Coefficients!$E$12:$I$16,2))</f>
        <v/>
      </c>
    </row>
    <row r="758" spans="22:22" x14ac:dyDescent="0.25">
      <c r="V758" s="233" t="str">
        <f>IF(ISBLANK(A758),"",VLOOKUP(G758,Coefficients!$E$4:$I$7,2)&amp;" "&amp;" "&amp;VLOOKUP(H758,Coefficients!$E$12:$I$16,2))</f>
        <v/>
      </c>
    </row>
    <row r="759" spans="22:22" x14ac:dyDescent="0.25">
      <c r="V759" s="233" t="str">
        <f>IF(ISBLANK(A759),"",VLOOKUP(G759,Coefficients!$E$4:$I$7,2)&amp;" "&amp;" "&amp;VLOOKUP(H759,Coefficients!$E$12:$I$16,2))</f>
        <v/>
      </c>
    </row>
    <row r="760" spans="22:22" x14ac:dyDescent="0.25">
      <c r="V760" s="233" t="str">
        <f>IF(ISBLANK(A760),"",VLOOKUP(G760,Coefficients!$E$4:$I$7,2)&amp;" "&amp;" "&amp;VLOOKUP(H760,Coefficients!$E$12:$I$16,2))</f>
        <v/>
      </c>
    </row>
    <row r="761" spans="22:22" x14ac:dyDescent="0.25">
      <c r="V761" s="233" t="str">
        <f>IF(ISBLANK(A761),"",VLOOKUP(G761,Coefficients!$E$4:$I$7,2)&amp;" "&amp;" "&amp;VLOOKUP(H761,Coefficients!$E$12:$I$16,2))</f>
        <v/>
      </c>
    </row>
    <row r="762" spans="22:22" x14ac:dyDescent="0.25">
      <c r="V762" s="233" t="str">
        <f>IF(ISBLANK(A762),"",VLOOKUP(G762,Coefficients!$E$4:$I$7,2)&amp;" "&amp;" "&amp;VLOOKUP(H762,Coefficients!$E$12:$I$16,2))</f>
        <v/>
      </c>
    </row>
    <row r="763" spans="22:22" x14ac:dyDescent="0.25">
      <c r="V763" s="233" t="str">
        <f>IF(ISBLANK(A763),"",VLOOKUP(G763,Coefficients!$E$4:$I$7,2)&amp;" "&amp;" "&amp;VLOOKUP(H763,Coefficients!$E$12:$I$16,2))</f>
        <v/>
      </c>
    </row>
    <row r="764" spans="22:22" x14ac:dyDescent="0.25">
      <c r="V764" s="233" t="str">
        <f>IF(ISBLANK(A764),"",VLOOKUP(G764,Coefficients!$E$4:$I$7,2)&amp;" "&amp;" "&amp;VLOOKUP(H764,Coefficients!$E$12:$I$16,2))</f>
        <v/>
      </c>
    </row>
    <row r="765" spans="22:22" x14ac:dyDescent="0.25">
      <c r="V765" s="233" t="str">
        <f>IF(ISBLANK(A765),"",VLOOKUP(G765,Coefficients!$E$4:$I$7,2)&amp;" "&amp;" "&amp;VLOOKUP(H765,Coefficients!$E$12:$I$16,2))</f>
        <v/>
      </c>
    </row>
    <row r="766" spans="22:22" x14ac:dyDescent="0.25">
      <c r="V766" s="233" t="str">
        <f>IF(ISBLANK(A766),"",VLOOKUP(G766,Coefficients!$E$4:$I$7,2)&amp;" "&amp;" "&amp;VLOOKUP(H766,Coefficients!$E$12:$I$16,2))</f>
        <v/>
      </c>
    </row>
    <row r="767" spans="22:22" x14ac:dyDescent="0.25">
      <c r="V767" s="233" t="str">
        <f>IF(ISBLANK(A767),"",VLOOKUP(G767,Coefficients!$E$4:$I$7,2)&amp;" "&amp;" "&amp;VLOOKUP(H767,Coefficients!$E$12:$I$16,2))</f>
        <v/>
      </c>
    </row>
    <row r="768" spans="22:22" x14ac:dyDescent="0.25">
      <c r="V768" s="233" t="str">
        <f>IF(ISBLANK(A768),"",VLOOKUP(G768,Coefficients!$E$4:$I$7,2)&amp;" "&amp;" "&amp;VLOOKUP(H768,Coefficients!$E$12:$I$16,2))</f>
        <v/>
      </c>
    </row>
    <row r="769" spans="22:22" x14ac:dyDescent="0.25">
      <c r="V769" s="233" t="str">
        <f>IF(ISBLANK(A769),"",VLOOKUP(G769,Coefficients!$E$4:$I$7,2)&amp;" "&amp;" "&amp;VLOOKUP(H769,Coefficients!$E$12:$I$16,2))</f>
        <v/>
      </c>
    </row>
    <row r="770" spans="22:22" x14ac:dyDescent="0.25">
      <c r="V770" s="233" t="str">
        <f>IF(ISBLANK(A770),"",VLOOKUP(G770,Coefficients!$E$4:$I$7,2)&amp;" "&amp;" "&amp;VLOOKUP(H770,Coefficients!$E$12:$I$16,2))</f>
        <v/>
      </c>
    </row>
    <row r="771" spans="22:22" x14ac:dyDescent="0.25">
      <c r="V771" s="233" t="str">
        <f>IF(ISBLANK(A771),"",VLOOKUP(G771,Coefficients!$E$4:$I$7,2)&amp;" "&amp;" "&amp;VLOOKUP(H771,Coefficients!$E$12:$I$16,2))</f>
        <v/>
      </c>
    </row>
    <row r="772" spans="22:22" x14ac:dyDescent="0.25">
      <c r="V772" s="233" t="str">
        <f>IF(ISBLANK(A772),"",VLOOKUP(G772,Coefficients!$E$4:$I$7,2)&amp;" "&amp;" "&amp;VLOOKUP(H772,Coefficients!$E$12:$I$16,2))</f>
        <v/>
      </c>
    </row>
    <row r="773" spans="22:22" x14ac:dyDescent="0.25">
      <c r="V773" s="233" t="str">
        <f>IF(ISBLANK(A773),"",VLOOKUP(G773,Coefficients!$E$4:$I$7,2)&amp;" "&amp;" "&amp;VLOOKUP(H773,Coefficients!$E$12:$I$16,2))</f>
        <v/>
      </c>
    </row>
    <row r="774" spans="22:22" x14ac:dyDescent="0.25">
      <c r="V774" s="233" t="str">
        <f>IF(ISBLANK(A774),"",VLOOKUP(G774,Coefficients!$E$4:$I$7,2)&amp;" "&amp;" "&amp;VLOOKUP(H774,Coefficients!$E$12:$I$16,2))</f>
        <v/>
      </c>
    </row>
    <row r="775" spans="22:22" x14ac:dyDescent="0.25">
      <c r="V775" s="233" t="str">
        <f>IF(ISBLANK(A775),"",VLOOKUP(G775,Coefficients!$E$4:$I$7,2)&amp;" "&amp;" "&amp;VLOOKUP(H775,Coefficients!$E$12:$I$16,2))</f>
        <v/>
      </c>
    </row>
    <row r="776" spans="22:22" x14ac:dyDescent="0.25">
      <c r="V776" s="233" t="str">
        <f>IF(ISBLANK(A776),"",VLOOKUP(G776,Coefficients!$E$4:$I$7,2)&amp;" "&amp;" "&amp;VLOOKUP(H776,Coefficients!$E$12:$I$16,2))</f>
        <v/>
      </c>
    </row>
    <row r="777" spans="22:22" x14ac:dyDescent="0.25">
      <c r="V777" s="233" t="str">
        <f>IF(ISBLANK(A777),"",VLOOKUP(G777,Coefficients!$E$4:$I$7,2)&amp;" "&amp;" "&amp;VLOOKUP(H777,Coefficients!$E$12:$I$16,2))</f>
        <v/>
      </c>
    </row>
    <row r="778" spans="22:22" x14ac:dyDescent="0.25">
      <c r="V778" s="233" t="str">
        <f>IF(ISBLANK(A778),"",VLOOKUP(G778,Coefficients!$E$4:$I$7,2)&amp;" "&amp;" "&amp;VLOOKUP(H778,Coefficients!$E$12:$I$16,2))</f>
        <v/>
      </c>
    </row>
    <row r="779" spans="22:22" x14ac:dyDescent="0.25">
      <c r="V779" s="233" t="str">
        <f>IF(ISBLANK(A779),"",VLOOKUP(G779,Coefficients!$E$4:$I$7,2)&amp;" "&amp;" "&amp;VLOOKUP(H779,Coefficients!$E$12:$I$16,2))</f>
        <v/>
      </c>
    </row>
    <row r="780" spans="22:22" x14ac:dyDescent="0.25">
      <c r="V780" s="233" t="str">
        <f>IF(ISBLANK(A780),"",VLOOKUP(G780,Coefficients!$E$4:$I$7,2)&amp;" "&amp;" "&amp;VLOOKUP(H780,Coefficients!$E$12:$I$16,2))</f>
        <v/>
      </c>
    </row>
    <row r="781" spans="22:22" x14ac:dyDescent="0.25">
      <c r="V781" s="233" t="str">
        <f>IF(ISBLANK(A781),"",VLOOKUP(G781,Coefficients!$E$4:$I$7,2)&amp;" "&amp;" "&amp;VLOOKUP(H781,Coefficients!$E$12:$I$16,2))</f>
        <v/>
      </c>
    </row>
    <row r="782" spans="22:22" x14ac:dyDescent="0.25">
      <c r="V782" s="233" t="str">
        <f>IF(ISBLANK(A782),"",VLOOKUP(G782,Coefficients!$E$4:$I$7,2)&amp;" "&amp;" "&amp;VLOOKUP(H782,Coefficients!$E$12:$I$16,2))</f>
        <v/>
      </c>
    </row>
    <row r="783" spans="22:22" x14ac:dyDescent="0.25">
      <c r="V783" s="233" t="str">
        <f>IF(ISBLANK(A783),"",VLOOKUP(G783,Coefficients!$E$4:$I$7,2)&amp;" "&amp;" "&amp;VLOOKUP(H783,Coefficients!$E$12:$I$16,2))</f>
        <v/>
      </c>
    </row>
    <row r="784" spans="22:22" x14ac:dyDescent="0.25">
      <c r="V784" s="233" t="str">
        <f>IF(ISBLANK(A784),"",VLOOKUP(G784,Coefficients!$E$4:$I$7,2)&amp;" "&amp;" "&amp;VLOOKUP(H784,Coefficients!$E$12:$I$16,2))</f>
        <v/>
      </c>
    </row>
    <row r="785" spans="22:22" x14ac:dyDescent="0.25">
      <c r="V785" s="233" t="str">
        <f>IF(ISBLANK(A785),"",VLOOKUP(G785,Coefficients!$E$4:$I$7,2)&amp;" "&amp;" "&amp;VLOOKUP(H785,Coefficients!$E$12:$I$16,2))</f>
        <v/>
      </c>
    </row>
    <row r="786" spans="22:22" x14ac:dyDescent="0.25">
      <c r="V786" s="233" t="str">
        <f>IF(ISBLANK(A786),"",VLOOKUP(G786,Coefficients!$E$4:$I$7,2)&amp;" "&amp;" "&amp;VLOOKUP(H786,Coefficients!$E$12:$I$16,2))</f>
        <v/>
      </c>
    </row>
    <row r="787" spans="22:22" x14ac:dyDescent="0.25">
      <c r="V787" s="233" t="str">
        <f>IF(ISBLANK(A787),"",VLOOKUP(G787,Coefficients!$E$4:$I$7,2)&amp;" "&amp;" "&amp;VLOOKUP(H787,Coefficients!$E$12:$I$16,2))</f>
        <v/>
      </c>
    </row>
    <row r="788" spans="22:22" x14ac:dyDescent="0.25">
      <c r="V788" s="233" t="str">
        <f>IF(ISBLANK(A788),"",VLOOKUP(G788,Coefficients!$E$4:$I$7,2)&amp;" "&amp;" "&amp;VLOOKUP(H788,Coefficients!$E$12:$I$16,2))</f>
        <v/>
      </c>
    </row>
    <row r="789" spans="22:22" x14ac:dyDescent="0.25">
      <c r="V789" s="233" t="str">
        <f>IF(ISBLANK(A789),"",VLOOKUP(G789,Coefficients!$E$4:$I$7,2)&amp;" "&amp;" "&amp;VLOOKUP(H789,Coefficients!$E$12:$I$16,2))</f>
        <v/>
      </c>
    </row>
    <row r="790" spans="22:22" x14ac:dyDescent="0.25">
      <c r="V790" s="233" t="str">
        <f>IF(ISBLANK(A790),"",VLOOKUP(G790,Coefficients!$E$4:$I$7,2)&amp;" "&amp;" "&amp;VLOOKUP(H790,Coefficients!$E$12:$I$16,2))</f>
        <v/>
      </c>
    </row>
    <row r="791" spans="22:22" x14ac:dyDescent="0.25">
      <c r="V791" s="233" t="str">
        <f>IF(ISBLANK(A791),"",VLOOKUP(G791,Coefficients!$E$4:$I$7,2)&amp;" "&amp;" "&amp;VLOOKUP(H791,Coefficients!$E$12:$I$16,2))</f>
        <v/>
      </c>
    </row>
    <row r="792" spans="22:22" x14ac:dyDescent="0.25">
      <c r="V792" s="233" t="str">
        <f>IF(ISBLANK(A792),"",VLOOKUP(G792,Coefficients!$E$4:$I$7,2)&amp;" "&amp;" "&amp;VLOOKUP(H792,Coefficients!$E$12:$I$16,2))</f>
        <v/>
      </c>
    </row>
    <row r="793" spans="22:22" x14ac:dyDescent="0.25">
      <c r="V793" s="233" t="str">
        <f>IF(ISBLANK(A793),"",VLOOKUP(G793,Coefficients!$E$4:$I$7,2)&amp;" "&amp;" "&amp;VLOOKUP(H793,Coefficients!$E$12:$I$16,2))</f>
        <v/>
      </c>
    </row>
    <row r="794" spans="22:22" x14ac:dyDescent="0.25">
      <c r="V794" s="233" t="str">
        <f>IF(ISBLANK(A794),"",VLOOKUP(G794,Coefficients!$E$4:$I$7,2)&amp;" "&amp;" "&amp;VLOOKUP(H794,Coefficients!$E$12:$I$16,2))</f>
        <v/>
      </c>
    </row>
    <row r="795" spans="22:22" x14ac:dyDescent="0.25">
      <c r="V795" s="233" t="str">
        <f>IF(ISBLANK(A795),"",VLOOKUP(G795,Coefficients!$E$4:$I$7,2)&amp;" "&amp;" "&amp;VLOOKUP(H795,Coefficients!$E$12:$I$16,2))</f>
        <v/>
      </c>
    </row>
    <row r="796" spans="22:22" x14ac:dyDescent="0.25">
      <c r="V796" s="233" t="str">
        <f>IF(ISBLANK(A796),"",VLOOKUP(G796,Coefficients!$E$4:$I$7,2)&amp;" "&amp;" "&amp;VLOOKUP(H796,Coefficients!$E$12:$I$16,2))</f>
        <v/>
      </c>
    </row>
    <row r="797" spans="22:22" x14ac:dyDescent="0.25">
      <c r="V797" s="233" t="str">
        <f>IF(ISBLANK(A797),"",VLOOKUP(G797,Coefficients!$E$4:$I$7,2)&amp;" "&amp;" "&amp;VLOOKUP(H797,Coefficients!$E$12:$I$16,2))</f>
        <v/>
      </c>
    </row>
    <row r="798" spans="22:22" x14ac:dyDescent="0.25">
      <c r="V798" s="233" t="str">
        <f>IF(ISBLANK(A798),"",VLOOKUP(G798,Coefficients!$E$4:$I$7,2)&amp;" "&amp;" "&amp;VLOOKUP(H798,Coefficients!$E$12:$I$16,2))</f>
        <v/>
      </c>
    </row>
    <row r="799" spans="22:22" x14ac:dyDescent="0.25">
      <c r="V799" s="233" t="str">
        <f>IF(ISBLANK(A799),"",VLOOKUP(G799,Coefficients!$E$4:$I$7,2)&amp;" "&amp;" "&amp;VLOOKUP(H799,Coefficients!$E$12:$I$16,2))</f>
        <v/>
      </c>
    </row>
    <row r="800" spans="22:22" x14ac:dyDescent="0.25">
      <c r="V800" s="233" t="str">
        <f>IF(ISBLANK(A800),"",VLOOKUP(G800,Coefficients!$E$4:$I$7,2)&amp;" "&amp;" "&amp;VLOOKUP(H800,Coefficients!$E$12:$I$16,2))</f>
        <v/>
      </c>
    </row>
    <row r="801" spans="22:22" x14ac:dyDescent="0.25">
      <c r="V801" s="233" t="str">
        <f>IF(ISBLANK(A801),"",VLOOKUP(G801,Coefficients!$E$4:$I$7,2)&amp;" "&amp;" "&amp;VLOOKUP(H801,Coefficients!$E$12:$I$16,2))</f>
        <v/>
      </c>
    </row>
    <row r="802" spans="22:22" x14ac:dyDescent="0.25">
      <c r="V802" s="233" t="str">
        <f>IF(ISBLANK(A802),"",VLOOKUP(G802,Coefficients!$E$4:$I$7,2)&amp;" "&amp;" "&amp;VLOOKUP(H802,Coefficients!$E$12:$I$16,2))</f>
        <v/>
      </c>
    </row>
    <row r="803" spans="22:22" x14ac:dyDescent="0.25">
      <c r="V803" s="233" t="str">
        <f>IF(ISBLANK(A803),"",VLOOKUP(G803,Coefficients!$E$4:$I$7,2)&amp;" "&amp;" "&amp;VLOOKUP(H803,Coefficients!$E$12:$I$16,2))</f>
        <v/>
      </c>
    </row>
    <row r="804" spans="22:22" x14ac:dyDescent="0.25">
      <c r="V804" s="233" t="str">
        <f>IF(ISBLANK(A804),"",VLOOKUP(G804,Coefficients!$E$4:$I$7,2)&amp;" "&amp;" "&amp;VLOOKUP(H804,Coefficients!$E$12:$I$16,2))</f>
        <v/>
      </c>
    </row>
    <row r="805" spans="22:22" x14ac:dyDescent="0.25">
      <c r="V805" s="233" t="str">
        <f>IF(ISBLANK(A805),"",VLOOKUP(G805,Coefficients!$E$4:$I$7,2)&amp;" "&amp;" "&amp;VLOOKUP(H805,Coefficients!$E$12:$I$16,2))</f>
        <v/>
      </c>
    </row>
    <row r="806" spans="22:22" x14ac:dyDescent="0.25">
      <c r="V806" s="233" t="str">
        <f>IF(ISBLANK(A806),"",VLOOKUP(G806,Coefficients!$E$4:$I$7,2)&amp;" "&amp;" "&amp;VLOOKUP(H806,Coefficients!$E$12:$I$16,2))</f>
        <v/>
      </c>
    </row>
    <row r="807" spans="22:22" x14ac:dyDescent="0.25">
      <c r="V807" s="233" t="str">
        <f>IF(ISBLANK(A807),"",VLOOKUP(G807,Coefficients!$E$4:$I$7,2)&amp;" "&amp;" "&amp;VLOOKUP(H807,Coefficients!$E$12:$I$16,2))</f>
        <v/>
      </c>
    </row>
    <row r="808" spans="22:22" x14ac:dyDescent="0.25">
      <c r="V808" s="233" t="str">
        <f>IF(ISBLANK(A808),"",VLOOKUP(G808,Coefficients!$E$4:$I$7,2)&amp;" "&amp;" "&amp;VLOOKUP(H808,Coefficients!$E$12:$I$16,2))</f>
        <v/>
      </c>
    </row>
    <row r="809" spans="22:22" x14ac:dyDescent="0.25">
      <c r="V809" s="233" t="str">
        <f>IF(ISBLANK(A809),"",VLOOKUP(G809,Coefficients!$E$4:$I$7,2)&amp;" "&amp;" "&amp;VLOOKUP(H809,Coefficients!$E$12:$I$16,2))</f>
        <v/>
      </c>
    </row>
    <row r="810" spans="22:22" x14ac:dyDescent="0.25">
      <c r="V810" s="233" t="str">
        <f>IF(ISBLANK(A810),"",VLOOKUP(G810,Coefficients!$E$4:$I$7,2)&amp;" "&amp;" "&amp;VLOOKUP(H810,Coefficients!$E$12:$I$16,2))</f>
        <v/>
      </c>
    </row>
    <row r="811" spans="22:22" x14ac:dyDescent="0.25">
      <c r="V811" s="233" t="str">
        <f>IF(ISBLANK(A811),"",VLOOKUP(G811,Coefficients!$E$4:$I$7,2)&amp;" "&amp;" "&amp;VLOOKUP(H811,Coefficients!$E$12:$I$16,2))</f>
        <v/>
      </c>
    </row>
    <row r="812" spans="22:22" x14ac:dyDescent="0.25">
      <c r="V812" s="233" t="str">
        <f>IF(ISBLANK(A812),"",VLOOKUP(G812,Coefficients!$E$4:$I$7,2)&amp;" "&amp;" "&amp;VLOOKUP(H812,Coefficients!$E$12:$I$16,2))</f>
        <v/>
      </c>
    </row>
    <row r="813" spans="22:22" x14ac:dyDescent="0.25">
      <c r="V813" s="233" t="str">
        <f>IF(ISBLANK(A813),"",VLOOKUP(G813,Coefficients!$E$4:$I$7,2)&amp;" "&amp;" "&amp;VLOOKUP(H813,Coefficients!$E$12:$I$16,2))</f>
        <v/>
      </c>
    </row>
    <row r="814" spans="22:22" x14ac:dyDescent="0.25">
      <c r="V814" s="233" t="str">
        <f>IF(ISBLANK(A814),"",VLOOKUP(G814,Coefficients!$E$4:$I$7,2)&amp;" "&amp;" "&amp;VLOOKUP(H814,Coefficients!$E$12:$I$16,2))</f>
        <v/>
      </c>
    </row>
    <row r="815" spans="22:22" x14ac:dyDescent="0.25">
      <c r="V815" s="233" t="str">
        <f>IF(ISBLANK(A815),"",VLOOKUP(G815,Coefficients!$E$4:$I$7,2)&amp;" "&amp;" "&amp;VLOOKUP(H815,Coefficients!$E$12:$I$16,2))</f>
        <v/>
      </c>
    </row>
    <row r="816" spans="22:22" x14ac:dyDescent="0.25">
      <c r="V816" s="233" t="str">
        <f>IF(ISBLANK(A816),"",VLOOKUP(G816,Coefficients!$E$4:$I$7,2)&amp;" "&amp;" "&amp;VLOOKUP(H816,Coefficients!$E$12:$I$16,2))</f>
        <v/>
      </c>
    </row>
    <row r="817" spans="22:22" x14ac:dyDescent="0.25">
      <c r="V817" s="233" t="str">
        <f>IF(ISBLANK(A817),"",VLOOKUP(G817,Coefficients!$E$4:$I$7,2)&amp;" "&amp;" "&amp;VLOOKUP(H817,Coefficients!$E$12:$I$16,2))</f>
        <v/>
      </c>
    </row>
    <row r="818" spans="22:22" x14ac:dyDescent="0.25">
      <c r="V818" s="233" t="str">
        <f>IF(ISBLANK(A818),"",VLOOKUP(G818,Coefficients!$E$4:$I$7,2)&amp;" "&amp;" "&amp;VLOOKUP(H818,Coefficients!$E$12:$I$16,2))</f>
        <v/>
      </c>
    </row>
    <row r="819" spans="22:22" x14ac:dyDescent="0.25">
      <c r="V819" s="233" t="str">
        <f>IF(ISBLANK(A819),"",VLOOKUP(G819,Coefficients!$E$4:$I$7,2)&amp;" "&amp;" "&amp;VLOOKUP(H819,Coefficients!$E$12:$I$16,2))</f>
        <v/>
      </c>
    </row>
    <row r="820" spans="22:22" x14ac:dyDescent="0.25">
      <c r="V820" s="233" t="str">
        <f>IF(ISBLANK(A820),"",VLOOKUP(G820,Coefficients!$E$4:$I$7,2)&amp;" "&amp;" "&amp;VLOOKUP(H820,Coefficients!$E$12:$I$16,2))</f>
        <v/>
      </c>
    </row>
    <row r="821" spans="22:22" x14ac:dyDescent="0.25">
      <c r="V821" s="233" t="str">
        <f>IF(ISBLANK(A821),"",VLOOKUP(G821,Coefficients!$E$4:$I$7,2)&amp;" "&amp;" "&amp;VLOOKUP(H821,Coefficients!$E$12:$I$16,2))</f>
        <v/>
      </c>
    </row>
    <row r="822" spans="22:22" x14ac:dyDescent="0.25">
      <c r="V822" s="233" t="str">
        <f>IF(ISBLANK(A822),"",VLOOKUP(G822,Coefficients!$E$4:$I$7,2)&amp;" "&amp;" "&amp;VLOOKUP(H822,Coefficients!$E$12:$I$16,2))</f>
        <v/>
      </c>
    </row>
    <row r="823" spans="22:22" x14ac:dyDescent="0.25">
      <c r="V823" s="233" t="str">
        <f>IF(ISBLANK(A823),"",VLOOKUP(G823,Coefficients!$E$4:$I$7,2)&amp;" "&amp;" "&amp;VLOOKUP(H823,Coefficients!$E$12:$I$16,2))</f>
        <v/>
      </c>
    </row>
    <row r="824" spans="22:22" x14ac:dyDescent="0.25">
      <c r="V824" s="233" t="str">
        <f>IF(ISBLANK(A824),"",VLOOKUP(G824,Coefficients!$E$4:$I$7,2)&amp;" "&amp;" "&amp;VLOOKUP(H824,Coefficients!$E$12:$I$16,2))</f>
        <v/>
      </c>
    </row>
    <row r="825" spans="22:22" x14ac:dyDescent="0.25">
      <c r="V825" s="233" t="str">
        <f>IF(ISBLANK(A825),"",VLOOKUP(G825,Coefficients!$E$4:$I$7,2)&amp;" "&amp;" "&amp;VLOOKUP(H825,Coefficients!$E$12:$I$16,2))</f>
        <v/>
      </c>
    </row>
    <row r="826" spans="22:22" x14ac:dyDescent="0.25">
      <c r="V826" s="233" t="str">
        <f>IF(ISBLANK(A826),"",VLOOKUP(G826,Coefficients!$E$4:$I$7,2)&amp;" "&amp;" "&amp;VLOOKUP(H826,Coefficients!$E$12:$I$16,2))</f>
        <v/>
      </c>
    </row>
    <row r="827" spans="22:22" x14ac:dyDescent="0.25">
      <c r="V827" s="233" t="str">
        <f>IF(ISBLANK(A827),"",VLOOKUP(G827,Coefficients!$E$4:$I$7,2)&amp;" "&amp;" "&amp;VLOOKUP(H827,Coefficients!$E$12:$I$16,2))</f>
        <v/>
      </c>
    </row>
    <row r="828" spans="22:22" x14ac:dyDescent="0.25">
      <c r="V828" s="233" t="str">
        <f>IF(ISBLANK(A828),"",VLOOKUP(G828,Coefficients!$E$4:$I$7,2)&amp;" "&amp;" "&amp;VLOOKUP(H828,Coefficients!$E$12:$I$16,2))</f>
        <v/>
      </c>
    </row>
    <row r="829" spans="22:22" x14ac:dyDescent="0.25">
      <c r="V829" s="233" t="str">
        <f>IF(ISBLANK(A829),"",VLOOKUP(G829,Coefficients!$E$4:$I$7,2)&amp;" "&amp;" "&amp;VLOOKUP(H829,Coefficients!$E$12:$I$16,2))</f>
        <v/>
      </c>
    </row>
    <row r="830" spans="22:22" x14ac:dyDescent="0.25">
      <c r="V830" s="233" t="str">
        <f>IF(ISBLANK(A830),"",VLOOKUP(G830,Coefficients!$E$4:$I$7,2)&amp;" "&amp;" "&amp;VLOOKUP(H830,Coefficients!$E$12:$I$16,2))</f>
        <v/>
      </c>
    </row>
    <row r="831" spans="22:22" x14ac:dyDescent="0.25">
      <c r="V831" s="233" t="str">
        <f>IF(ISBLANK(A831),"",VLOOKUP(G831,Coefficients!$E$4:$I$7,2)&amp;" "&amp;" "&amp;VLOOKUP(H831,Coefficients!$E$12:$I$16,2))</f>
        <v/>
      </c>
    </row>
    <row r="832" spans="22:22" x14ac:dyDescent="0.25">
      <c r="V832" s="233" t="str">
        <f>IF(ISBLANK(A832),"",VLOOKUP(G832,Coefficients!$E$4:$I$7,2)&amp;" "&amp;" "&amp;VLOOKUP(H832,Coefficients!$E$12:$I$16,2))</f>
        <v/>
      </c>
    </row>
    <row r="833" spans="22:22" x14ac:dyDescent="0.25">
      <c r="V833" s="233" t="str">
        <f>IF(ISBLANK(A833),"",VLOOKUP(G833,Coefficients!$E$4:$I$7,2)&amp;" "&amp;" "&amp;VLOOKUP(H833,Coefficients!$E$12:$I$16,2))</f>
        <v/>
      </c>
    </row>
    <row r="834" spans="22:22" x14ac:dyDescent="0.25">
      <c r="V834" s="233" t="str">
        <f>IF(ISBLANK(A834),"",VLOOKUP(G834,Coefficients!$E$4:$I$7,2)&amp;" "&amp;" "&amp;VLOOKUP(H834,Coefficients!$E$12:$I$16,2))</f>
        <v/>
      </c>
    </row>
    <row r="835" spans="22:22" x14ac:dyDescent="0.25">
      <c r="V835" s="233" t="str">
        <f>IF(ISBLANK(A835),"",VLOOKUP(G835,Coefficients!$E$4:$I$7,2)&amp;" "&amp;" "&amp;VLOOKUP(H835,Coefficients!$E$12:$I$16,2))</f>
        <v/>
      </c>
    </row>
    <row r="836" spans="22:22" x14ac:dyDescent="0.25">
      <c r="V836" s="233" t="str">
        <f>IF(ISBLANK(A836),"",VLOOKUP(G836,Coefficients!$E$4:$I$7,2)&amp;" "&amp;" "&amp;VLOOKUP(H836,Coefficients!$E$12:$I$16,2))</f>
        <v/>
      </c>
    </row>
    <row r="837" spans="22:22" x14ac:dyDescent="0.25">
      <c r="V837" s="233" t="str">
        <f>IF(ISBLANK(A837),"",VLOOKUP(G837,Coefficients!$E$4:$I$7,2)&amp;" "&amp;" "&amp;VLOOKUP(H837,Coefficients!$E$12:$I$16,2))</f>
        <v/>
      </c>
    </row>
    <row r="838" spans="22:22" x14ac:dyDescent="0.25">
      <c r="V838" s="233" t="str">
        <f>IF(ISBLANK(A838),"",VLOOKUP(G838,Coefficients!$E$4:$I$7,2)&amp;" "&amp;" "&amp;VLOOKUP(H838,Coefficients!$E$12:$I$16,2))</f>
        <v/>
      </c>
    </row>
    <row r="839" spans="22:22" x14ac:dyDescent="0.25">
      <c r="V839" s="233" t="str">
        <f>IF(ISBLANK(A839),"",VLOOKUP(G839,Coefficients!$E$4:$I$7,2)&amp;" "&amp;" "&amp;VLOOKUP(H839,Coefficients!$E$12:$I$16,2))</f>
        <v/>
      </c>
    </row>
    <row r="840" spans="22:22" x14ac:dyDescent="0.25">
      <c r="V840" s="233" t="str">
        <f>IF(ISBLANK(A840),"",VLOOKUP(G840,Coefficients!$E$4:$I$7,2)&amp;" "&amp;" "&amp;VLOOKUP(H840,Coefficients!$E$12:$I$16,2))</f>
        <v/>
      </c>
    </row>
    <row r="841" spans="22:22" x14ac:dyDescent="0.25">
      <c r="V841" s="233" t="str">
        <f>IF(ISBLANK(A841),"",VLOOKUP(G841,Coefficients!$E$4:$I$7,2)&amp;" "&amp;" "&amp;VLOOKUP(H841,Coefficients!$E$12:$I$16,2))</f>
        <v/>
      </c>
    </row>
    <row r="842" spans="22:22" x14ac:dyDescent="0.25">
      <c r="V842" s="233" t="str">
        <f>IF(ISBLANK(A842),"",VLOOKUP(G842,Coefficients!$E$4:$I$7,2)&amp;" "&amp;" "&amp;VLOOKUP(H842,Coefficients!$E$12:$I$16,2))</f>
        <v/>
      </c>
    </row>
    <row r="843" spans="22:22" x14ac:dyDescent="0.25">
      <c r="V843" s="233" t="str">
        <f>IF(ISBLANK(A843),"",VLOOKUP(G843,Coefficients!$E$4:$I$7,2)&amp;" "&amp;" "&amp;VLOOKUP(H843,Coefficients!$E$12:$I$16,2))</f>
        <v/>
      </c>
    </row>
    <row r="844" spans="22:22" x14ac:dyDescent="0.25">
      <c r="V844" s="233" t="str">
        <f>IF(ISBLANK(A844),"",VLOOKUP(G844,Coefficients!$E$4:$I$7,2)&amp;" "&amp;" "&amp;VLOOKUP(H844,Coefficients!$E$12:$I$16,2))</f>
        <v/>
      </c>
    </row>
    <row r="845" spans="22:22" x14ac:dyDescent="0.25">
      <c r="V845" s="233" t="str">
        <f>IF(ISBLANK(A845),"",VLOOKUP(G845,Coefficients!$E$4:$I$7,2)&amp;" "&amp;" "&amp;VLOOKUP(H845,Coefficients!$E$12:$I$16,2))</f>
        <v/>
      </c>
    </row>
    <row r="846" spans="22:22" x14ac:dyDescent="0.25">
      <c r="V846" s="233" t="str">
        <f>IF(ISBLANK(A846),"",VLOOKUP(G846,Coefficients!$E$4:$I$7,2)&amp;" "&amp;" "&amp;VLOOKUP(H846,Coefficients!$E$12:$I$16,2))</f>
        <v/>
      </c>
    </row>
    <row r="847" spans="22:22" x14ac:dyDescent="0.25">
      <c r="V847" s="233" t="str">
        <f>IF(ISBLANK(A847),"",VLOOKUP(G847,Coefficients!$E$4:$I$7,2)&amp;" "&amp;" "&amp;VLOOKUP(H847,Coefficients!$E$12:$I$16,2))</f>
        <v/>
      </c>
    </row>
    <row r="848" spans="22:22" x14ac:dyDescent="0.25">
      <c r="V848" s="233" t="str">
        <f>IF(ISBLANK(A848),"",VLOOKUP(G848,Coefficients!$E$4:$I$7,2)&amp;" "&amp;" "&amp;VLOOKUP(H848,Coefficients!$E$12:$I$16,2))</f>
        <v/>
      </c>
    </row>
    <row r="849" spans="22:22" x14ac:dyDescent="0.25">
      <c r="V849" s="233" t="str">
        <f>IF(ISBLANK(A849),"",VLOOKUP(G849,Coefficients!$E$4:$I$7,2)&amp;" "&amp;" "&amp;VLOOKUP(H849,Coefficients!$E$12:$I$16,2))</f>
        <v/>
      </c>
    </row>
    <row r="850" spans="22:22" x14ac:dyDescent="0.25">
      <c r="V850" s="233" t="str">
        <f>IF(ISBLANK(A850),"",VLOOKUP(G850,Coefficients!$E$4:$I$7,2)&amp;" "&amp;" "&amp;VLOOKUP(H850,Coefficients!$E$12:$I$16,2))</f>
        <v/>
      </c>
    </row>
    <row r="851" spans="22:22" x14ac:dyDescent="0.25">
      <c r="V851" s="233" t="str">
        <f>IF(ISBLANK(A851),"",VLOOKUP(G851,Coefficients!$E$4:$I$7,2)&amp;" "&amp;" "&amp;VLOOKUP(H851,Coefficients!$E$12:$I$16,2))</f>
        <v/>
      </c>
    </row>
    <row r="852" spans="22:22" x14ac:dyDescent="0.25">
      <c r="V852" s="233" t="str">
        <f>IF(ISBLANK(A852),"",VLOOKUP(G852,Coefficients!$E$4:$I$7,2)&amp;" "&amp;" "&amp;VLOOKUP(H852,Coefficients!$E$12:$I$16,2))</f>
        <v/>
      </c>
    </row>
    <row r="853" spans="22:22" x14ac:dyDescent="0.25">
      <c r="V853" s="233" t="str">
        <f>IF(ISBLANK(A853),"",VLOOKUP(G853,Coefficients!$E$4:$I$7,2)&amp;" "&amp;" "&amp;VLOOKUP(H853,Coefficients!$E$12:$I$16,2))</f>
        <v/>
      </c>
    </row>
    <row r="854" spans="22:22" x14ac:dyDescent="0.25">
      <c r="V854" s="233" t="str">
        <f>IF(ISBLANK(A854),"",VLOOKUP(G854,Coefficients!$E$4:$I$7,2)&amp;" "&amp;" "&amp;VLOOKUP(H854,Coefficients!$E$12:$I$16,2))</f>
        <v/>
      </c>
    </row>
    <row r="855" spans="22:22" x14ac:dyDescent="0.25">
      <c r="V855" s="233" t="str">
        <f>IF(ISBLANK(A855),"",VLOOKUP(G855,Coefficients!$E$4:$I$7,2)&amp;" "&amp;" "&amp;VLOOKUP(H855,Coefficients!$E$12:$I$16,2))</f>
        <v/>
      </c>
    </row>
    <row r="856" spans="22:22" x14ac:dyDescent="0.25">
      <c r="V856" s="233" t="str">
        <f>IF(ISBLANK(A856),"",VLOOKUP(G856,Coefficients!$E$4:$I$7,2)&amp;" "&amp;" "&amp;VLOOKUP(H856,Coefficients!$E$12:$I$16,2))</f>
        <v/>
      </c>
    </row>
    <row r="857" spans="22:22" x14ac:dyDescent="0.25">
      <c r="V857" s="233" t="str">
        <f>IF(ISBLANK(A857),"",VLOOKUP(G857,Coefficients!$E$4:$I$7,2)&amp;" "&amp;" "&amp;VLOOKUP(H857,Coefficients!$E$12:$I$16,2))</f>
        <v/>
      </c>
    </row>
    <row r="858" spans="22:22" x14ac:dyDescent="0.25">
      <c r="V858" s="233" t="str">
        <f>IF(ISBLANK(A858),"",VLOOKUP(G858,Coefficients!$E$4:$I$7,2)&amp;" "&amp;" "&amp;VLOOKUP(H858,Coefficients!$E$12:$I$16,2))</f>
        <v/>
      </c>
    </row>
    <row r="859" spans="22:22" x14ac:dyDescent="0.25">
      <c r="V859" s="233" t="str">
        <f>IF(ISBLANK(A859),"",VLOOKUP(G859,Coefficients!$E$4:$I$7,2)&amp;" "&amp;" "&amp;VLOOKUP(H859,Coefficients!$E$12:$I$16,2))</f>
        <v/>
      </c>
    </row>
    <row r="860" spans="22:22" x14ac:dyDescent="0.25">
      <c r="V860" s="233" t="str">
        <f>IF(ISBLANK(A860),"",VLOOKUP(G860,Coefficients!$E$4:$I$7,2)&amp;" "&amp;" "&amp;VLOOKUP(H860,Coefficients!$E$12:$I$16,2))</f>
        <v/>
      </c>
    </row>
    <row r="861" spans="22:22" x14ac:dyDescent="0.25">
      <c r="V861" s="233" t="str">
        <f>IF(ISBLANK(A861),"",VLOOKUP(G861,Coefficients!$E$4:$I$7,2)&amp;" "&amp;" "&amp;VLOOKUP(H861,Coefficients!$E$12:$I$16,2))</f>
        <v/>
      </c>
    </row>
    <row r="862" spans="22:22" x14ac:dyDescent="0.25">
      <c r="V862" s="233" t="str">
        <f>IF(ISBLANK(A862),"",VLOOKUP(G862,Coefficients!$E$4:$I$7,2)&amp;" "&amp;" "&amp;VLOOKUP(H862,Coefficients!$E$12:$I$16,2))</f>
        <v/>
      </c>
    </row>
    <row r="863" spans="22:22" x14ac:dyDescent="0.25">
      <c r="V863" s="233" t="str">
        <f>IF(ISBLANK(A863),"",VLOOKUP(G863,Coefficients!$E$4:$I$7,2)&amp;" "&amp;" "&amp;VLOOKUP(H863,Coefficients!$E$12:$I$16,2))</f>
        <v/>
      </c>
    </row>
    <row r="864" spans="22:22" x14ac:dyDescent="0.25">
      <c r="V864" s="233" t="str">
        <f>IF(ISBLANK(A864),"",VLOOKUP(G864,Coefficients!$E$4:$I$7,2)&amp;" "&amp;" "&amp;VLOOKUP(H864,Coefficients!$E$12:$I$16,2))</f>
        <v/>
      </c>
    </row>
    <row r="865" spans="22:22" x14ac:dyDescent="0.25">
      <c r="V865" s="233" t="str">
        <f>IF(ISBLANK(A865),"",VLOOKUP(G865,Coefficients!$E$4:$I$7,2)&amp;" "&amp;" "&amp;VLOOKUP(H865,Coefficients!$E$12:$I$16,2))</f>
        <v/>
      </c>
    </row>
    <row r="866" spans="22:22" x14ac:dyDescent="0.25">
      <c r="V866" s="233" t="str">
        <f>IF(ISBLANK(A866),"",VLOOKUP(G866,Coefficients!$E$4:$I$7,2)&amp;" "&amp;" "&amp;VLOOKUP(H866,Coefficients!$E$12:$I$16,2))</f>
        <v/>
      </c>
    </row>
    <row r="867" spans="22:22" x14ac:dyDescent="0.25">
      <c r="V867" s="233" t="str">
        <f>IF(ISBLANK(A867),"",VLOOKUP(G867,Coefficients!$E$4:$I$7,2)&amp;" "&amp;" "&amp;VLOOKUP(H867,Coefficients!$E$12:$I$16,2))</f>
        <v/>
      </c>
    </row>
    <row r="868" spans="22:22" x14ac:dyDescent="0.25">
      <c r="V868" s="233" t="str">
        <f>IF(ISBLANK(A868),"",VLOOKUP(G868,Coefficients!$E$4:$I$7,2)&amp;" "&amp;" "&amp;VLOOKUP(H868,Coefficients!$E$12:$I$16,2))</f>
        <v/>
      </c>
    </row>
    <row r="869" spans="22:22" x14ac:dyDescent="0.25">
      <c r="V869" s="233" t="str">
        <f>IF(ISBLANK(A869),"",VLOOKUP(G869,Coefficients!$E$4:$I$7,2)&amp;" "&amp;" "&amp;VLOOKUP(H869,Coefficients!$E$12:$I$16,2))</f>
        <v/>
      </c>
    </row>
    <row r="870" spans="22:22" x14ac:dyDescent="0.25">
      <c r="V870" s="233" t="str">
        <f>IF(ISBLANK(A870),"",VLOOKUP(G870,Coefficients!$E$4:$I$7,2)&amp;" "&amp;" "&amp;VLOOKUP(H870,Coefficients!$E$12:$I$16,2))</f>
        <v/>
      </c>
    </row>
    <row r="871" spans="22:22" x14ac:dyDescent="0.25">
      <c r="V871" s="233" t="str">
        <f>IF(ISBLANK(A871),"",VLOOKUP(G871,Coefficients!$E$4:$I$7,2)&amp;" "&amp;" "&amp;VLOOKUP(H871,Coefficients!$E$12:$I$16,2))</f>
        <v/>
      </c>
    </row>
    <row r="872" spans="22:22" x14ac:dyDescent="0.25">
      <c r="V872" s="233" t="str">
        <f>IF(ISBLANK(A872),"",VLOOKUP(G872,Coefficients!$E$4:$I$7,2)&amp;" "&amp;" "&amp;VLOOKUP(H872,Coefficients!$E$12:$I$16,2))</f>
        <v/>
      </c>
    </row>
    <row r="873" spans="22:22" x14ac:dyDescent="0.25">
      <c r="V873" s="233" t="str">
        <f>IF(ISBLANK(A873),"",VLOOKUP(G873,Coefficients!$E$4:$I$7,2)&amp;" "&amp;" "&amp;VLOOKUP(H873,Coefficients!$E$12:$I$16,2))</f>
        <v/>
      </c>
    </row>
    <row r="874" spans="22:22" x14ac:dyDescent="0.25">
      <c r="V874" s="233" t="str">
        <f>IF(ISBLANK(A874),"",VLOOKUP(G874,Coefficients!$E$4:$I$7,2)&amp;" "&amp;" "&amp;VLOOKUP(H874,Coefficients!$E$12:$I$16,2))</f>
        <v/>
      </c>
    </row>
    <row r="875" spans="22:22" x14ac:dyDescent="0.25">
      <c r="V875" s="233" t="str">
        <f>IF(ISBLANK(A875),"",VLOOKUP(G875,Coefficients!$E$4:$I$7,2)&amp;" "&amp;" "&amp;VLOOKUP(H875,Coefficients!$E$12:$I$16,2))</f>
        <v/>
      </c>
    </row>
    <row r="876" spans="22:22" x14ac:dyDescent="0.25">
      <c r="V876" s="233" t="str">
        <f>IF(ISBLANK(A876),"",VLOOKUP(G876,Coefficients!$E$4:$I$7,2)&amp;" "&amp;" "&amp;VLOOKUP(H876,Coefficients!$E$12:$I$16,2))</f>
        <v/>
      </c>
    </row>
    <row r="877" spans="22:22" x14ac:dyDescent="0.25">
      <c r="V877" s="233" t="str">
        <f>IF(ISBLANK(A877),"",VLOOKUP(G877,Coefficients!$E$4:$I$7,2)&amp;" "&amp;" "&amp;VLOOKUP(H877,Coefficients!$E$12:$I$16,2))</f>
        <v/>
      </c>
    </row>
    <row r="878" spans="22:22" x14ac:dyDescent="0.25">
      <c r="V878" s="233" t="str">
        <f>IF(ISBLANK(A878),"",VLOOKUP(G878,Coefficients!$E$4:$I$7,2)&amp;" "&amp;" "&amp;VLOOKUP(H878,Coefficients!$E$12:$I$16,2))</f>
        <v/>
      </c>
    </row>
    <row r="879" spans="22:22" x14ac:dyDescent="0.25">
      <c r="V879" s="233" t="str">
        <f>IF(ISBLANK(A879),"",VLOOKUP(G879,Coefficients!$E$4:$I$7,2)&amp;" "&amp;" "&amp;VLOOKUP(H879,Coefficients!$E$12:$I$16,2))</f>
        <v/>
      </c>
    </row>
    <row r="880" spans="22:22" x14ac:dyDescent="0.25">
      <c r="V880" s="233" t="str">
        <f>IF(ISBLANK(A880),"",VLOOKUP(G880,Coefficients!$E$4:$I$7,2)&amp;" "&amp;" "&amp;VLOOKUP(H880,Coefficients!$E$12:$I$16,2))</f>
        <v/>
      </c>
    </row>
    <row r="881" spans="22:22" x14ac:dyDescent="0.25">
      <c r="V881" s="233" t="str">
        <f>IF(ISBLANK(A881),"",VLOOKUP(G881,Coefficients!$E$4:$I$7,2)&amp;" "&amp;" "&amp;VLOOKUP(H881,Coefficients!$E$12:$I$16,2))</f>
        <v/>
      </c>
    </row>
    <row r="882" spans="22:22" x14ac:dyDescent="0.25">
      <c r="V882" s="233" t="str">
        <f>IF(ISBLANK(A882),"",VLOOKUP(G882,Coefficients!$E$4:$I$7,2)&amp;" "&amp;" "&amp;VLOOKUP(H882,Coefficients!$E$12:$I$16,2))</f>
        <v/>
      </c>
    </row>
    <row r="883" spans="22:22" x14ac:dyDescent="0.25">
      <c r="V883" s="233" t="str">
        <f>IF(ISBLANK(A883),"",VLOOKUP(G883,Coefficients!$E$4:$I$7,2)&amp;" "&amp;" "&amp;VLOOKUP(H883,Coefficients!$E$12:$I$16,2))</f>
        <v/>
      </c>
    </row>
    <row r="884" spans="22:22" x14ac:dyDescent="0.25">
      <c r="V884" s="233" t="str">
        <f>IF(ISBLANK(A884),"",VLOOKUP(G884,Coefficients!$E$4:$I$7,2)&amp;" "&amp;" "&amp;VLOOKUP(H884,Coefficients!$E$12:$I$16,2))</f>
        <v/>
      </c>
    </row>
    <row r="885" spans="22:22" x14ac:dyDescent="0.25">
      <c r="V885" s="233" t="str">
        <f>IF(ISBLANK(A885),"",VLOOKUP(G885,Coefficients!$E$4:$I$7,2)&amp;" "&amp;" "&amp;VLOOKUP(H885,Coefficients!$E$12:$I$16,2))</f>
        <v/>
      </c>
    </row>
    <row r="886" spans="22:22" x14ac:dyDescent="0.25">
      <c r="V886" s="233" t="str">
        <f>IF(ISBLANK(A886),"",VLOOKUP(G886,Coefficients!$E$4:$I$7,2)&amp;" "&amp;" "&amp;VLOOKUP(H886,Coefficients!$E$12:$I$16,2))</f>
        <v/>
      </c>
    </row>
    <row r="887" spans="22:22" x14ac:dyDescent="0.25">
      <c r="V887" s="233" t="str">
        <f>IF(ISBLANK(A887),"",VLOOKUP(G887,Coefficients!$E$4:$I$7,2)&amp;" "&amp;" "&amp;VLOOKUP(H887,Coefficients!$E$12:$I$16,2))</f>
        <v/>
      </c>
    </row>
    <row r="888" spans="22:22" x14ac:dyDescent="0.25">
      <c r="V888" s="233" t="str">
        <f>IF(ISBLANK(A888),"",VLOOKUP(G888,Coefficients!$E$4:$I$7,2)&amp;" "&amp;" "&amp;VLOOKUP(H888,Coefficients!$E$12:$I$16,2))</f>
        <v/>
      </c>
    </row>
    <row r="889" spans="22:22" x14ac:dyDescent="0.25">
      <c r="V889" s="233" t="str">
        <f>IF(ISBLANK(A889),"",VLOOKUP(G889,Coefficients!$E$4:$I$7,2)&amp;" "&amp;" "&amp;VLOOKUP(H889,Coefficients!$E$12:$I$16,2))</f>
        <v/>
      </c>
    </row>
    <row r="890" spans="22:22" x14ac:dyDescent="0.25">
      <c r="V890" s="233" t="str">
        <f>IF(ISBLANK(A890),"",VLOOKUP(G890,Coefficients!$E$4:$I$7,2)&amp;" "&amp;" "&amp;VLOOKUP(H890,Coefficients!$E$12:$I$16,2))</f>
        <v/>
      </c>
    </row>
    <row r="891" spans="22:22" x14ac:dyDescent="0.25">
      <c r="V891" s="233" t="str">
        <f>IF(ISBLANK(A891),"",VLOOKUP(G891,Coefficients!$E$4:$I$7,2)&amp;" "&amp;" "&amp;VLOOKUP(H891,Coefficients!$E$12:$I$16,2))</f>
        <v/>
      </c>
    </row>
    <row r="892" spans="22:22" x14ac:dyDescent="0.25">
      <c r="V892" s="233" t="str">
        <f>IF(ISBLANK(A892),"",VLOOKUP(G892,Coefficients!$E$4:$I$7,2)&amp;" "&amp;" "&amp;VLOOKUP(H892,Coefficients!$E$12:$I$16,2))</f>
        <v/>
      </c>
    </row>
    <row r="893" spans="22:22" x14ac:dyDescent="0.25">
      <c r="V893" s="233" t="str">
        <f>IF(ISBLANK(A893),"",VLOOKUP(G893,Coefficients!$E$4:$I$7,2)&amp;" "&amp;" "&amp;VLOOKUP(H893,Coefficients!$E$12:$I$16,2))</f>
        <v/>
      </c>
    </row>
    <row r="894" spans="22:22" x14ac:dyDescent="0.25">
      <c r="V894" s="233" t="str">
        <f>IF(ISBLANK(A894),"",VLOOKUP(G894,Coefficients!$E$4:$I$7,2)&amp;" "&amp;" "&amp;VLOOKUP(H894,Coefficients!$E$12:$I$16,2))</f>
        <v/>
      </c>
    </row>
    <row r="895" spans="22:22" x14ac:dyDescent="0.25">
      <c r="V895" s="233" t="str">
        <f>IF(ISBLANK(A895),"",VLOOKUP(G895,Coefficients!$E$4:$I$7,2)&amp;" "&amp;" "&amp;VLOOKUP(H895,Coefficients!$E$12:$I$16,2))</f>
        <v/>
      </c>
    </row>
    <row r="896" spans="22:22" x14ac:dyDescent="0.25">
      <c r="V896" s="233" t="str">
        <f>IF(ISBLANK(A896),"",VLOOKUP(G896,Coefficients!$E$4:$I$7,2)&amp;" "&amp;" "&amp;VLOOKUP(H896,Coefficients!$E$12:$I$16,2))</f>
        <v/>
      </c>
    </row>
    <row r="897" spans="22:22" x14ac:dyDescent="0.25">
      <c r="V897" s="233" t="str">
        <f>IF(ISBLANK(A897),"",VLOOKUP(G897,Coefficients!$E$4:$I$7,2)&amp;" "&amp;" "&amp;VLOOKUP(H897,Coefficients!$E$12:$I$16,2))</f>
        <v/>
      </c>
    </row>
    <row r="898" spans="22:22" x14ac:dyDescent="0.25">
      <c r="V898" s="233" t="str">
        <f>IF(ISBLANK(A898),"",VLOOKUP(G898,Coefficients!$E$4:$I$7,2)&amp;" "&amp;" "&amp;VLOOKUP(H898,Coefficients!$E$12:$I$16,2))</f>
        <v/>
      </c>
    </row>
    <row r="899" spans="22:22" x14ac:dyDescent="0.25">
      <c r="V899" s="233" t="str">
        <f>IF(ISBLANK(A899),"",VLOOKUP(G899,Coefficients!$E$4:$I$7,2)&amp;" "&amp;" "&amp;VLOOKUP(H899,Coefficients!$E$12:$I$16,2))</f>
        <v/>
      </c>
    </row>
    <row r="900" spans="22:22" x14ac:dyDescent="0.25">
      <c r="V900" s="233" t="str">
        <f>IF(ISBLANK(A900),"",VLOOKUP(G900,Coefficients!$E$4:$I$7,2)&amp;" "&amp;" "&amp;VLOOKUP(H900,Coefficients!$E$12:$I$16,2))</f>
        <v/>
      </c>
    </row>
    <row r="901" spans="22:22" x14ac:dyDescent="0.25">
      <c r="V901" s="233" t="str">
        <f>IF(ISBLANK(A901),"",VLOOKUP(G901,Coefficients!$E$4:$I$7,2)&amp;" "&amp;" "&amp;VLOOKUP(H901,Coefficients!$E$12:$I$16,2))</f>
        <v/>
      </c>
    </row>
    <row r="902" spans="22:22" x14ac:dyDescent="0.25">
      <c r="V902" s="233" t="str">
        <f>IF(ISBLANK(A902),"",VLOOKUP(G902,Coefficients!$E$4:$I$7,2)&amp;" "&amp;" "&amp;VLOOKUP(H902,Coefficients!$E$12:$I$16,2))</f>
        <v/>
      </c>
    </row>
    <row r="903" spans="22:22" x14ac:dyDescent="0.25">
      <c r="V903" s="233" t="str">
        <f>IF(ISBLANK(A903),"",VLOOKUP(G903,Coefficients!$E$4:$I$7,2)&amp;" "&amp;" "&amp;VLOOKUP(H903,Coefficients!$E$12:$I$16,2))</f>
        <v/>
      </c>
    </row>
    <row r="904" spans="22:22" x14ac:dyDescent="0.25">
      <c r="V904" s="233" t="str">
        <f>IF(ISBLANK(A904),"",VLOOKUP(G904,Coefficients!$E$4:$I$7,2)&amp;" "&amp;" "&amp;VLOOKUP(H904,Coefficients!$E$12:$I$16,2))</f>
        <v/>
      </c>
    </row>
    <row r="905" spans="22:22" x14ac:dyDescent="0.25">
      <c r="V905" s="233" t="str">
        <f>IF(ISBLANK(A905),"",VLOOKUP(G905,Coefficients!$E$4:$I$7,2)&amp;" "&amp;" "&amp;VLOOKUP(H905,Coefficients!$E$12:$I$16,2))</f>
        <v/>
      </c>
    </row>
    <row r="906" spans="22:22" x14ac:dyDescent="0.25">
      <c r="V906" s="233" t="str">
        <f>IF(ISBLANK(A906),"",VLOOKUP(G906,Coefficients!$E$4:$I$7,2)&amp;" "&amp;" "&amp;VLOOKUP(H906,Coefficients!$E$12:$I$16,2))</f>
        <v/>
      </c>
    </row>
    <row r="907" spans="22:22" x14ac:dyDescent="0.25">
      <c r="V907" s="233" t="str">
        <f>IF(ISBLANK(A907),"",VLOOKUP(G907,Coefficients!$E$4:$I$7,2)&amp;" "&amp;" "&amp;VLOOKUP(H907,Coefficients!$E$12:$I$16,2))</f>
        <v/>
      </c>
    </row>
    <row r="908" spans="22:22" x14ac:dyDescent="0.25">
      <c r="V908" s="233" t="str">
        <f>IF(ISBLANK(A908),"",VLOOKUP(G908,Coefficients!$E$4:$I$7,2)&amp;" "&amp;" "&amp;VLOOKUP(H908,Coefficients!$E$12:$I$16,2))</f>
        <v/>
      </c>
    </row>
    <row r="909" spans="22:22" x14ac:dyDescent="0.25">
      <c r="V909" s="233" t="str">
        <f>IF(ISBLANK(A909),"",VLOOKUP(G909,Coefficients!$E$4:$I$7,2)&amp;" "&amp;" "&amp;VLOOKUP(H909,Coefficients!$E$12:$I$16,2))</f>
        <v/>
      </c>
    </row>
    <row r="910" spans="22:22" x14ac:dyDescent="0.25">
      <c r="V910" s="233" t="str">
        <f>IF(ISBLANK(A910),"",VLOOKUP(G910,Coefficients!$E$4:$I$7,2)&amp;" "&amp;" "&amp;VLOOKUP(H910,Coefficients!$E$12:$I$16,2))</f>
        <v/>
      </c>
    </row>
    <row r="911" spans="22:22" x14ac:dyDescent="0.25">
      <c r="V911" s="233" t="str">
        <f>IF(ISBLANK(A911),"",VLOOKUP(G911,Coefficients!$E$4:$I$7,2)&amp;" "&amp;" "&amp;VLOOKUP(H911,Coefficients!$E$12:$I$16,2))</f>
        <v/>
      </c>
    </row>
    <row r="912" spans="22:22" x14ac:dyDescent="0.25">
      <c r="V912" s="233" t="str">
        <f>IF(ISBLANK(A912),"",VLOOKUP(G912,Coefficients!$E$4:$I$7,2)&amp;" "&amp;" "&amp;VLOOKUP(H912,Coefficients!$E$12:$I$16,2))</f>
        <v/>
      </c>
    </row>
    <row r="913" spans="22:22" x14ac:dyDescent="0.25">
      <c r="V913" s="233" t="str">
        <f>IF(ISBLANK(A913),"",VLOOKUP(G913,Coefficients!$E$4:$I$7,2)&amp;" "&amp;" "&amp;VLOOKUP(H913,Coefficients!$E$12:$I$16,2))</f>
        <v/>
      </c>
    </row>
    <row r="914" spans="22:22" x14ac:dyDescent="0.25">
      <c r="V914" s="233" t="str">
        <f>IF(ISBLANK(A914),"",VLOOKUP(G914,Coefficients!$E$4:$I$7,2)&amp;" "&amp;" "&amp;VLOOKUP(H914,Coefficients!$E$12:$I$16,2))</f>
        <v/>
      </c>
    </row>
    <row r="915" spans="22:22" x14ac:dyDescent="0.25">
      <c r="V915" s="233" t="str">
        <f>IF(ISBLANK(A915),"",VLOOKUP(G915,Coefficients!$E$4:$I$7,2)&amp;" "&amp;" "&amp;VLOOKUP(H915,Coefficients!$E$12:$I$16,2))</f>
        <v/>
      </c>
    </row>
    <row r="916" spans="22:22" x14ac:dyDescent="0.25">
      <c r="V916" s="233" t="str">
        <f>IF(ISBLANK(A916),"",VLOOKUP(G916,Coefficients!$E$4:$I$7,2)&amp;" "&amp;" "&amp;VLOOKUP(H916,Coefficients!$E$12:$I$16,2))</f>
        <v/>
      </c>
    </row>
    <row r="917" spans="22:22" x14ac:dyDescent="0.25">
      <c r="V917" s="233" t="str">
        <f>IF(ISBLANK(A917),"",VLOOKUP(G917,Coefficients!$E$4:$I$7,2)&amp;" "&amp;" "&amp;VLOOKUP(H917,Coefficients!$E$12:$I$16,2))</f>
        <v/>
      </c>
    </row>
    <row r="918" spans="22:22" x14ac:dyDescent="0.25">
      <c r="V918" s="233" t="str">
        <f>IF(ISBLANK(A918),"",VLOOKUP(G918,Coefficients!$E$4:$I$7,2)&amp;" "&amp;" "&amp;VLOOKUP(H918,Coefficients!$E$12:$I$16,2))</f>
        <v/>
      </c>
    </row>
    <row r="919" spans="22:22" x14ac:dyDescent="0.25">
      <c r="V919" s="233" t="str">
        <f>IF(ISBLANK(A919),"",VLOOKUP(G919,Coefficients!$E$4:$I$7,2)&amp;" "&amp;" "&amp;VLOOKUP(H919,Coefficients!$E$12:$I$16,2))</f>
        <v/>
      </c>
    </row>
    <row r="920" spans="22:22" x14ac:dyDescent="0.25">
      <c r="V920" s="233" t="str">
        <f>IF(ISBLANK(A920),"",VLOOKUP(G920,Coefficients!$E$4:$I$7,2)&amp;" "&amp;" "&amp;VLOOKUP(H920,Coefficients!$E$12:$I$16,2))</f>
        <v/>
      </c>
    </row>
    <row r="921" spans="22:22" x14ac:dyDescent="0.25">
      <c r="V921" s="233" t="str">
        <f>IF(ISBLANK(A921),"",VLOOKUP(G921,Coefficients!$E$4:$I$7,2)&amp;" "&amp;" "&amp;VLOOKUP(H921,Coefficients!$E$12:$I$16,2))</f>
        <v/>
      </c>
    </row>
    <row r="922" spans="22:22" x14ac:dyDescent="0.25">
      <c r="V922" s="233" t="str">
        <f>IF(ISBLANK(A922),"",VLOOKUP(G922,Coefficients!$E$4:$I$7,2)&amp;" "&amp;" "&amp;VLOOKUP(H922,Coefficients!$E$12:$I$16,2))</f>
        <v/>
      </c>
    </row>
    <row r="923" spans="22:22" x14ac:dyDescent="0.25">
      <c r="V923" s="233" t="str">
        <f>IF(ISBLANK(A923),"",VLOOKUP(G923,Coefficients!$E$4:$I$7,2)&amp;" "&amp;" "&amp;VLOOKUP(H923,Coefficients!$E$12:$I$16,2))</f>
        <v/>
      </c>
    </row>
    <row r="924" spans="22:22" x14ac:dyDescent="0.25">
      <c r="V924" s="233" t="str">
        <f>IF(ISBLANK(A924),"",VLOOKUP(G924,Coefficients!$E$4:$I$7,2)&amp;" "&amp;" "&amp;VLOOKUP(H924,Coefficients!$E$12:$I$16,2))</f>
        <v/>
      </c>
    </row>
    <row r="925" spans="22:22" x14ac:dyDescent="0.25">
      <c r="V925" s="233" t="str">
        <f>IF(ISBLANK(A925),"",VLOOKUP(G925,Coefficients!$E$4:$I$7,2)&amp;" "&amp;" "&amp;VLOOKUP(H925,Coefficients!$E$12:$I$16,2))</f>
        <v/>
      </c>
    </row>
    <row r="926" spans="22:22" x14ac:dyDescent="0.25">
      <c r="V926" s="233" t="str">
        <f>IF(ISBLANK(A926),"",VLOOKUP(G926,Coefficients!$E$4:$I$7,2)&amp;" "&amp;" "&amp;VLOOKUP(H926,Coefficients!$E$12:$I$16,2))</f>
        <v/>
      </c>
    </row>
    <row r="927" spans="22:22" x14ac:dyDescent="0.25">
      <c r="V927" s="233" t="str">
        <f>IF(ISBLANK(A927),"",VLOOKUP(G927,Coefficients!$E$4:$I$7,2)&amp;" "&amp;" "&amp;VLOOKUP(H927,Coefficients!$E$12:$I$16,2))</f>
        <v/>
      </c>
    </row>
    <row r="928" spans="22:22" x14ac:dyDescent="0.25">
      <c r="V928" s="233" t="str">
        <f>IF(ISBLANK(A928),"",VLOOKUP(G928,Coefficients!$E$4:$I$7,2)&amp;" "&amp;" "&amp;VLOOKUP(H928,Coefficients!$E$12:$I$16,2))</f>
        <v/>
      </c>
    </row>
    <row r="929" spans="22:22" x14ac:dyDescent="0.25">
      <c r="V929" s="233" t="str">
        <f>IF(ISBLANK(A929),"",VLOOKUP(G929,Coefficients!$E$4:$I$7,2)&amp;" "&amp;" "&amp;VLOOKUP(H929,Coefficients!$E$12:$I$16,2))</f>
        <v/>
      </c>
    </row>
    <row r="930" spans="22:22" x14ac:dyDescent="0.25">
      <c r="V930" s="233" t="str">
        <f>IF(ISBLANK(A930),"",VLOOKUP(G930,Coefficients!$E$4:$I$7,2)&amp;" "&amp;" "&amp;VLOOKUP(H930,Coefficients!$E$12:$I$16,2))</f>
        <v/>
      </c>
    </row>
    <row r="931" spans="22:22" x14ac:dyDescent="0.25">
      <c r="V931" s="233" t="str">
        <f>IF(ISBLANK(A931),"",VLOOKUP(G931,Coefficients!$E$4:$I$7,2)&amp;" "&amp;" "&amp;VLOOKUP(H931,Coefficients!$E$12:$I$16,2))</f>
        <v/>
      </c>
    </row>
    <row r="932" spans="22:22" x14ac:dyDescent="0.25">
      <c r="V932" s="233" t="str">
        <f>IF(ISBLANK(A932),"",VLOOKUP(G932,Coefficients!$E$4:$I$7,2)&amp;" "&amp;" "&amp;VLOOKUP(H932,Coefficients!$E$12:$I$16,2))</f>
        <v/>
      </c>
    </row>
    <row r="933" spans="22:22" x14ac:dyDescent="0.25">
      <c r="V933" s="233" t="str">
        <f>IF(ISBLANK(A933),"",VLOOKUP(G933,Coefficients!$E$4:$I$7,2)&amp;" "&amp;" "&amp;VLOOKUP(H933,Coefficients!$E$12:$I$16,2))</f>
        <v/>
      </c>
    </row>
    <row r="934" spans="22:22" x14ac:dyDescent="0.25">
      <c r="V934" s="233" t="str">
        <f>IF(ISBLANK(A934),"",VLOOKUP(G934,Coefficients!$E$4:$I$7,2)&amp;" "&amp;" "&amp;VLOOKUP(H934,Coefficients!$E$12:$I$16,2))</f>
        <v/>
      </c>
    </row>
    <row r="935" spans="22:22" x14ac:dyDescent="0.25">
      <c r="V935" s="233" t="str">
        <f>IF(ISBLANK(A935),"",VLOOKUP(G935,Coefficients!$E$4:$I$7,2)&amp;" "&amp;" "&amp;VLOOKUP(H935,Coefficients!$E$12:$I$16,2))</f>
        <v/>
      </c>
    </row>
    <row r="936" spans="22:22" x14ac:dyDescent="0.25">
      <c r="V936" s="233" t="str">
        <f>IF(ISBLANK(A936),"",VLOOKUP(G936,Coefficients!$E$4:$I$7,2)&amp;" "&amp;" "&amp;VLOOKUP(H936,Coefficients!$E$12:$I$16,2))</f>
        <v/>
      </c>
    </row>
    <row r="937" spans="22:22" x14ac:dyDescent="0.25">
      <c r="V937" s="233" t="str">
        <f>IF(ISBLANK(A937),"",VLOOKUP(G937,Coefficients!$E$4:$I$7,2)&amp;" "&amp;" "&amp;VLOOKUP(H937,Coefficients!$E$12:$I$16,2))</f>
        <v/>
      </c>
    </row>
    <row r="938" spans="22:22" x14ac:dyDescent="0.25">
      <c r="V938" s="233" t="str">
        <f>IF(ISBLANK(A938),"",VLOOKUP(G938,Coefficients!$E$4:$I$7,2)&amp;" "&amp;" "&amp;VLOOKUP(H938,Coefficients!$E$12:$I$16,2))</f>
        <v/>
      </c>
    </row>
    <row r="939" spans="22:22" x14ac:dyDescent="0.25">
      <c r="V939" s="233" t="str">
        <f>IF(ISBLANK(A939),"",VLOOKUP(G939,Coefficients!$E$4:$I$7,2)&amp;" "&amp;" "&amp;VLOOKUP(H939,Coefficients!$E$12:$I$16,2))</f>
        <v/>
      </c>
    </row>
    <row r="940" spans="22:22" x14ac:dyDescent="0.25">
      <c r="V940" s="233" t="str">
        <f>IF(ISBLANK(A940),"",VLOOKUP(G940,Coefficients!$E$4:$I$7,2)&amp;" "&amp;" "&amp;VLOOKUP(H940,Coefficients!$E$12:$I$16,2))</f>
        <v/>
      </c>
    </row>
    <row r="941" spans="22:22" x14ac:dyDescent="0.25">
      <c r="V941" s="233" t="str">
        <f>IF(ISBLANK(A941),"",VLOOKUP(G941,Coefficients!$E$4:$I$7,2)&amp;" "&amp;" "&amp;VLOOKUP(H941,Coefficients!$E$12:$I$16,2))</f>
        <v/>
      </c>
    </row>
    <row r="942" spans="22:22" x14ac:dyDescent="0.25">
      <c r="V942" s="233" t="str">
        <f>IF(ISBLANK(A942),"",VLOOKUP(G942,Coefficients!$E$4:$I$7,2)&amp;" "&amp;" "&amp;VLOOKUP(H942,Coefficients!$E$12:$I$16,2))</f>
        <v/>
      </c>
    </row>
    <row r="943" spans="22:22" x14ac:dyDescent="0.25">
      <c r="V943" s="233" t="str">
        <f>IF(ISBLANK(A943),"",VLOOKUP(G943,Coefficients!$E$4:$I$7,2)&amp;" "&amp;" "&amp;VLOOKUP(H943,Coefficients!$E$12:$I$16,2))</f>
        <v/>
      </c>
    </row>
    <row r="944" spans="22:22" x14ac:dyDescent="0.25">
      <c r="V944" s="233" t="str">
        <f>IF(ISBLANK(A944),"",VLOOKUP(G944,Coefficients!$E$4:$I$7,2)&amp;" "&amp;" "&amp;VLOOKUP(H944,Coefficients!$E$12:$I$16,2))</f>
        <v/>
      </c>
    </row>
    <row r="945" spans="22:22" x14ac:dyDescent="0.25">
      <c r="V945" s="233" t="str">
        <f>IF(ISBLANK(A945),"",VLOOKUP(G945,Coefficients!$E$4:$I$7,2)&amp;" "&amp;" "&amp;VLOOKUP(H945,Coefficients!$E$12:$I$16,2))</f>
        <v/>
      </c>
    </row>
    <row r="946" spans="22:22" x14ac:dyDescent="0.25">
      <c r="V946" s="233" t="str">
        <f>IF(ISBLANK(A946),"",VLOOKUP(G946,Coefficients!$E$4:$I$7,2)&amp;" "&amp;" "&amp;VLOOKUP(H946,Coefficients!$E$12:$I$16,2))</f>
        <v/>
      </c>
    </row>
    <row r="947" spans="22:22" x14ac:dyDescent="0.25">
      <c r="V947" s="233" t="str">
        <f>IF(ISBLANK(A947),"",VLOOKUP(G947,Coefficients!$E$4:$I$7,2)&amp;" "&amp;" "&amp;VLOOKUP(H947,Coefficients!$E$12:$I$16,2))</f>
        <v/>
      </c>
    </row>
    <row r="948" spans="22:22" x14ac:dyDescent="0.25">
      <c r="V948" s="233" t="str">
        <f>IF(ISBLANK(A948),"",VLOOKUP(G948,Coefficients!$E$4:$I$7,2)&amp;" "&amp;" "&amp;VLOOKUP(H948,Coefficients!$E$12:$I$16,2))</f>
        <v/>
      </c>
    </row>
    <row r="949" spans="22:22" x14ac:dyDescent="0.25">
      <c r="V949" s="233" t="str">
        <f>IF(ISBLANK(A949),"",VLOOKUP(G949,Coefficients!$E$4:$I$7,2)&amp;" "&amp;" "&amp;VLOOKUP(H949,Coefficients!$E$12:$I$16,2))</f>
        <v/>
      </c>
    </row>
    <row r="950" spans="22:22" x14ac:dyDescent="0.25">
      <c r="V950" s="233" t="str">
        <f>IF(ISBLANK(A950),"",VLOOKUP(G950,Coefficients!$E$4:$I$7,2)&amp;" "&amp;" "&amp;VLOOKUP(H950,Coefficients!$E$12:$I$16,2))</f>
        <v/>
      </c>
    </row>
    <row r="951" spans="22:22" x14ac:dyDescent="0.25">
      <c r="V951" s="233" t="str">
        <f>IF(ISBLANK(A951),"",VLOOKUP(G951,Coefficients!$E$4:$I$7,2)&amp;" "&amp;" "&amp;VLOOKUP(H951,Coefficients!$E$12:$I$16,2))</f>
        <v/>
      </c>
    </row>
    <row r="952" spans="22:22" x14ac:dyDescent="0.25">
      <c r="V952" s="233" t="str">
        <f>IF(ISBLANK(A952),"",VLOOKUP(G952,Coefficients!$E$4:$I$7,2)&amp;" "&amp;" "&amp;VLOOKUP(H952,Coefficients!$E$12:$I$16,2))</f>
        <v/>
      </c>
    </row>
    <row r="953" spans="22:22" x14ac:dyDescent="0.25">
      <c r="V953" s="233" t="str">
        <f>IF(ISBLANK(A953),"",VLOOKUP(G953,Coefficients!$E$4:$I$7,2)&amp;" "&amp;" "&amp;VLOOKUP(H953,Coefficients!$E$12:$I$16,2))</f>
        <v/>
      </c>
    </row>
    <row r="954" spans="22:22" x14ac:dyDescent="0.25">
      <c r="V954" s="233" t="str">
        <f>IF(ISBLANK(A954),"",VLOOKUP(G954,Coefficients!$E$4:$I$7,2)&amp;" "&amp;" "&amp;VLOOKUP(H954,Coefficients!$E$12:$I$16,2))</f>
        <v/>
      </c>
    </row>
    <row r="955" spans="22:22" x14ac:dyDescent="0.25">
      <c r="V955" s="233" t="str">
        <f>IF(ISBLANK(A955),"",VLOOKUP(G955,Coefficients!$E$4:$I$7,2)&amp;" "&amp;" "&amp;VLOOKUP(H955,Coefficients!$E$12:$I$16,2))</f>
        <v/>
      </c>
    </row>
    <row r="956" spans="22:22" x14ac:dyDescent="0.25">
      <c r="V956" s="233" t="str">
        <f>IF(ISBLANK(A956),"",VLOOKUP(G956,Coefficients!$E$4:$I$7,2)&amp;" "&amp;" "&amp;VLOOKUP(H956,Coefficients!$E$12:$I$16,2))</f>
        <v/>
      </c>
    </row>
    <row r="957" spans="22:22" x14ac:dyDescent="0.25">
      <c r="V957" s="233" t="str">
        <f>IF(ISBLANK(A957),"",VLOOKUP(G957,Coefficients!$E$4:$I$7,2)&amp;" "&amp;" "&amp;VLOOKUP(H957,Coefficients!$E$12:$I$16,2))</f>
        <v/>
      </c>
    </row>
    <row r="958" spans="22:22" x14ac:dyDescent="0.25">
      <c r="V958" s="233" t="str">
        <f>IF(ISBLANK(A958),"",VLOOKUP(G958,Coefficients!$E$4:$I$7,2)&amp;" "&amp;" "&amp;VLOOKUP(H958,Coefficients!$E$12:$I$16,2))</f>
        <v/>
      </c>
    </row>
    <row r="959" spans="22:22" x14ac:dyDescent="0.25">
      <c r="V959" s="233" t="str">
        <f>IF(ISBLANK(A959),"",VLOOKUP(G959,Coefficients!$E$4:$I$7,2)&amp;" "&amp;" "&amp;VLOOKUP(H959,Coefficients!$E$12:$I$16,2))</f>
        <v/>
      </c>
    </row>
    <row r="960" spans="22:22" x14ac:dyDescent="0.25">
      <c r="V960" s="233" t="str">
        <f>IF(ISBLANK(A960),"",VLOOKUP(G960,Coefficients!$E$4:$I$7,2)&amp;" "&amp;" "&amp;VLOOKUP(H960,Coefficients!$E$12:$I$16,2))</f>
        <v/>
      </c>
    </row>
    <row r="961" spans="22:22" x14ac:dyDescent="0.25">
      <c r="V961" s="233" t="str">
        <f>IF(ISBLANK(A961),"",VLOOKUP(G961,Coefficients!$E$4:$I$7,2)&amp;" "&amp;" "&amp;VLOOKUP(H961,Coefficients!$E$12:$I$16,2))</f>
        <v/>
      </c>
    </row>
    <row r="962" spans="22:22" x14ac:dyDescent="0.25">
      <c r="V962" s="233" t="str">
        <f>IF(ISBLANK(A962),"",VLOOKUP(G962,Coefficients!$E$4:$I$7,2)&amp;" "&amp;" "&amp;VLOOKUP(H962,Coefficients!$E$12:$I$16,2))</f>
        <v/>
      </c>
    </row>
    <row r="963" spans="22:22" x14ac:dyDescent="0.25">
      <c r="V963" s="233" t="str">
        <f>IF(ISBLANK(A963),"",VLOOKUP(G963,Coefficients!$E$4:$I$7,2)&amp;" "&amp;" "&amp;VLOOKUP(H963,Coefficients!$E$12:$I$16,2))</f>
        <v/>
      </c>
    </row>
    <row r="964" spans="22:22" x14ac:dyDescent="0.25">
      <c r="V964" s="233" t="str">
        <f>IF(ISBLANK(A964),"",VLOOKUP(G964,Coefficients!$E$4:$I$7,2)&amp;" "&amp;" "&amp;VLOOKUP(H964,Coefficients!$E$12:$I$16,2))</f>
        <v/>
      </c>
    </row>
    <row r="965" spans="22:22" x14ac:dyDescent="0.25">
      <c r="V965" s="233" t="str">
        <f>IF(ISBLANK(A965),"",VLOOKUP(G965,Coefficients!$E$4:$I$7,2)&amp;" "&amp;" "&amp;VLOOKUP(H965,Coefficients!$E$12:$I$16,2))</f>
        <v/>
      </c>
    </row>
    <row r="966" spans="22:22" x14ac:dyDescent="0.25">
      <c r="V966" s="233" t="str">
        <f>IF(ISBLANK(A966),"",VLOOKUP(G966,Coefficients!$E$4:$I$7,2)&amp;" "&amp;" "&amp;VLOOKUP(H966,Coefficients!$E$12:$I$16,2))</f>
        <v/>
      </c>
    </row>
    <row r="967" spans="22:22" x14ac:dyDescent="0.25">
      <c r="V967" s="233" t="str">
        <f>IF(ISBLANK(A967),"",VLOOKUP(G967,Coefficients!$E$4:$I$7,2)&amp;" "&amp;" "&amp;VLOOKUP(H967,Coefficients!$E$12:$I$16,2))</f>
        <v/>
      </c>
    </row>
    <row r="968" spans="22:22" x14ac:dyDescent="0.25">
      <c r="V968" s="233" t="str">
        <f>IF(ISBLANK(A968),"",VLOOKUP(G968,Coefficients!$E$4:$I$7,2)&amp;" "&amp;" "&amp;VLOOKUP(H968,Coefficients!$E$12:$I$16,2))</f>
        <v/>
      </c>
    </row>
    <row r="969" spans="22:22" x14ac:dyDescent="0.25">
      <c r="V969" s="233" t="str">
        <f>IF(ISBLANK(A969),"",VLOOKUP(G969,Coefficients!$E$4:$I$7,2)&amp;" "&amp;" "&amp;VLOOKUP(H969,Coefficients!$E$12:$I$16,2))</f>
        <v/>
      </c>
    </row>
    <row r="970" spans="22:22" x14ac:dyDescent="0.25">
      <c r="V970" s="233" t="str">
        <f>IF(ISBLANK(A970),"",VLOOKUP(G970,Coefficients!$E$4:$I$7,2)&amp;" "&amp;" "&amp;VLOOKUP(H970,Coefficients!$E$12:$I$16,2))</f>
        <v/>
      </c>
    </row>
    <row r="971" spans="22:22" x14ac:dyDescent="0.25">
      <c r="V971" s="233" t="str">
        <f>IF(ISBLANK(A971),"",VLOOKUP(G971,Coefficients!$E$4:$I$7,2)&amp;" "&amp;" "&amp;VLOOKUP(H971,Coefficients!$E$12:$I$16,2))</f>
        <v/>
      </c>
    </row>
    <row r="972" spans="22:22" x14ac:dyDescent="0.25">
      <c r="V972" s="233" t="str">
        <f>IF(ISBLANK(A972),"",VLOOKUP(G972,Coefficients!$E$4:$I$7,2)&amp;" "&amp;" "&amp;VLOOKUP(H972,Coefficients!$E$12:$I$16,2))</f>
        <v/>
      </c>
    </row>
    <row r="973" spans="22:22" x14ac:dyDescent="0.25">
      <c r="V973" s="233" t="str">
        <f>IF(ISBLANK(A973),"",VLOOKUP(G973,Coefficients!$E$4:$I$7,2)&amp;" "&amp;" "&amp;VLOOKUP(H973,Coefficients!$E$12:$I$16,2))</f>
        <v/>
      </c>
    </row>
    <row r="974" spans="22:22" x14ac:dyDescent="0.25">
      <c r="V974" s="233" t="str">
        <f>IF(ISBLANK(A974),"",VLOOKUP(G974,Coefficients!$E$4:$I$7,2)&amp;" "&amp;" "&amp;VLOOKUP(H974,Coefficients!$E$12:$I$16,2))</f>
        <v/>
      </c>
    </row>
    <row r="975" spans="22:22" x14ac:dyDescent="0.25">
      <c r="V975" s="233" t="str">
        <f>IF(ISBLANK(A975),"",VLOOKUP(G975,Coefficients!$E$4:$I$7,2)&amp;" "&amp;" "&amp;VLOOKUP(H975,Coefficients!$E$12:$I$16,2))</f>
        <v/>
      </c>
    </row>
    <row r="976" spans="22:22" x14ac:dyDescent="0.25">
      <c r="V976" s="233" t="str">
        <f>IF(ISBLANK(A976),"",VLOOKUP(G976,Coefficients!$E$4:$I$7,2)&amp;" "&amp;" "&amp;VLOOKUP(H976,Coefficients!$E$12:$I$16,2))</f>
        <v/>
      </c>
    </row>
    <row r="977" spans="22:22" x14ac:dyDescent="0.25">
      <c r="V977" s="233" t="str">
        <f>IF(ISBLANK(A977),"",VLOOKUP(G977,Coefficients!$E$4:$I$7,2)&amp;" "&amp;" "&amp;VLOOKUP(H977,Coefficients!$E$12:$I$16,2))</f>
        <v/>
      </c>
    </row>
    <row r="978" spans="22:22" x14ac:dyDescent="0.25">
      <c r="V978" s="233" t="str">
        <f>IF(ISBLANK(A978),"",VLOOKUP(G978,Coefficients!$E$4:$I$7,2)&amp;" "&amp;" "&amp;VLOOKUP(H978,Coefficients!$E$12:$I$16,2))</f>
        <v/>
      </c>
    </row>
    <row r="979" spans="22:22" x14ac:dyDescent="0.25">
      <c r="V979" s="233" t="str">
        <f>IF(ISBLANK(A979),"",VLOOKUP(G979,Coefficients!$E$4:$I$7,2)&amp;" "&amp;" "&amp;VLOOKUP(H979,Coefficients!$E$12:$I$16,2))</f>
        <v/>
      </c>
    </row>
    <row r="980" spans="22:22" x14ac:dyDescent="0.25">
      <c r="V980" s="233" t="str">
        <f>IF(ISBLANK(A980),"",VLOOKUP(G980,Coefficients!$E$4:$I$7,2)&amp;" "&amp;" "&amp;VLOOKUP(H980,Coefficients!$E$12:$I$16,2))</f>
        <v/>
      </c>
    </row>
    <row r="981" spans="22:22" x14ac:dyDescent="0.25">
      <c r="V981" s="233" t="str">
        <f>IF(ISBLANK(A981),"",VLOOKUP(G981,Coefficients!$E$4:$I$7,2)&amp;" "&amp;" "&amp;VLOOKUP(H981,Coefficients!$E$12:$I$16,2))</f>
        <v/>
      </c>
    </row>
    <row r="982" spans="22:22" x14ac:dyDescent="0.25">
      <c r="V982" s="233" t="str">
        <f>IF(ISBLANK(A982),"",VLOOKUP(G982,Coefficients!$E$4:$I$7,2)&amp;" "&amp;" "&amp;VLOOKUP(H982,Coefficients!$E$12:$I$16,2))</f>
        <v/>
      </c>
    </row>
    <row r="983" spans="22:22" x14ac:dyDescent="0.25">
      <c r="V983" s="233" t="str">
        <f>IF(ISBLANK(A983),"",VLOOKUP(G983,Coefficients!$E$4:$I$7,2)&amp;" "&amp;" "&amp;VLOOKUP(H983,Coefficients!$E$12:$I$16,2))</f>
        <v/>
      </c>
    </row>
    <row r="984" spans="22:22" x14ac:dyDescent="0.25">
      <c r="V984" s="233" t="str">
        <f>IF(ISBLANK(A984),"",VLOOKUP(G984,Coefficients!$E$4:$I$7,2)&amp;" "&amp;" "&amp;VLOOKUP(H984,Coefficients!$E$12:$I$16,2))</f>
        <v/>
      </c>
    </row>
    <row r="985" spans="22:22" x14ac:dyDescent="0.25">
      <c r="V985" s="233" t="str">
        <f>IF(ISBLANK(A985),"",VLOOKUP(G985,Coefficients!$E$4:$I$7,2)&amp;" "&amp;" "&amp;VLOOKUP(H985,Coefficients!$E$12:$I$16,2))</f>
        <v/>
      </c>
    </row>
    <row r="986" spans="22:22" x14ac:dyDescent="0.25">
      <c r="V986" s="233" t="str">
        <f>IF(ISBLANK(A986),"",VLOOKUP(G986,Coefficients!$E$4:$I$7,2)&amp;" "&amp;" "&amp;VLOOKUP(H986,Coefficients!$E$12:$I$16,2))</f>
        <v/>
      </c>
    </row>
    <row r="987" spans="22:22" x14ac:dyDescent="0.25">
      <c r="V987" s="233" t="str">
        <f>IF(ISBLANK(A987),"",VLOOKUP(G987,Coefficients!$E$4:$I$7,2)&amp;" "&amp;" "&amp;VLOOKUP(H987,Coefficients!$E$12:$I$16,2))</f>
        <v/>
      </c>
    </row>
    <row r="988" spans="22:22" x14ac:dyDescent="0.25">
      <c r="V988" s="233" t="str">
        <f>IF(ISBLANK(A988),"",VLOOKUP(G988,Coefficients!$E$4:$I$7,2)&amp;" "&amp;" "&amp;VLOOKUP(H988,Coefficients!$E$12:$I$16,2))</f>
        <v/>
      </c>
    </row>
    <row r="989" spans="22:22" x14ac:dyDescent="0.25">
      <c r="V989" s="233" t="str">
        <f>IF(ISBLANK(A989),"",VLOOKUP(G989,Coefficients!$E$4:$I$7,2)&amp;" "&amp;" "&amp;VLOOKUP(H989,Coefficients!$E$12:$I$16,2))</f>
        <v/>
      </c>
    </row>
    <row r="990" spans="22:22" x14ac:dyDescent="0.25">
      <c r="V990" s="233" t="str">
        <f>IF(ISBLANK(A990),"",VLOOKUP(G990,Coefficients!$E$4:$I$7,2)&amp;" "&amp;" "&amp;VLOOKUP(H990,Coefficients!$E$12:$I$16,2))</f>
        <v/>
      </c>
    </row>
    <row r="991" spans="22:22" x14ac:dyDescent="0.25">
      <c r="V991" s="233" t="str">
        <f>IF(ISBLANK(A991),"",VLOOKUP(G991,Coefficients!$E$4:$I$7,2)&amp;" "&amp;" "&amp;VLOOKUP(H991,Coefficients!$E$12:$I$16,2))</f>
        <v/>
      </c>
    </row>
    <row r="992" spans="22:22" x14ac:dyDescent="0.25">
      <c r="V992" s="233" t="str">
        <f>IF(ISBLANK(A992),"",VLOOKUP(G992,Coefficients!$E$4:$I$7,2)&amp;" "&amp;" "&amp;VLOOKUP(H992,Coefficients!$E$12:$I$16,2))</f>
        <v/>
      </c>
    </row>
    <row r="993" spans="22:22" x14ac:dyDescent="0.25">
      <c r="V993" s="233" t="str">
        <f>IF(ISBLANK(A993),"",VLOOKUP(G993,Coefficients!$E$4:$I$7,2)&amp;" "&amp;" "&amp;VLOOKUP(H993,Coefficients!$E$12:$I$16,2))</f>
        <v/>
      </c>
    </row>
    <row r="994" spans="22:22" x14ac:dyDescent="0.25">
      <c r="V994" s="233" t="str">
        <f>IF(ISBLANK(A994),"",VLOOKUP(G994,Coefficients!$E$4:$I$7,2)&amp;" "&amp;" "&amp;VLOOKUP(H994,Coefficients!$E$12:$I$16,2))</f>
        <v/>
      </c>
    </row>
    <row r="995" spans="22:22" x14ac:dyDescent="0.25">
      <c r="V995" s="233" t="str">
        <f>IF(ISBLANK(A995),"",VLOOKUP(G995,Coefficients!$E$4:$I$7,2)&amp;" "&amp;" "&amp;VLOOKUP(H995,Coefficients!$E$12:$I$16,2))</f>
        <v/>
      </c>
    </row>
    <row r="996" spans="22:22" x14ac:dyDescent="0.25">
      <c r="V996" s="233" t="str">
        <f>IF(ISBLANK(A996),"",VLOOKUP(G996,Coefficients!$E$4:$I$7,2)&amp;" "&amp;" "&amp;VLOOKUP(H996,Coefficients!$E$12:$I$16,2))</f>
        <v/>
      </c>
    </row>
    <row r="997" spans="22:22" x14ac:dyDescent="0.25">
      <c r="V997" s="233" t="str">
        <f>IF(ISBLANK(A997),"",VLOOKUP(G997,Coefficients!$E$4:$I$7,2)&amp;" "&amp;" "&amp;VLOOKUP(H997,Coefficients!$E$12:$I$16,2))</f>
        <v/>
      </c>
    </row>
    <row r="998" spans="22:22" x14ac:dyDescent="0.25">
      <c r="V998" s="233" t="str">
        <f>IF(ISBLANK(A998),"",VLOOKUP(G998,Coefficients!$E$4:$I$7,2)&amp;" "&amp;" "&amp;VLOOKUP(H998,Coefficients!$E$12:$I$16,2))</f>
        <v/>
      </c>
    </row>
    <row r="999" spans="22:22" x14ac:dyDescent="0.25">
      <c r="V999" s="233" t="str">
        <f>IF(ISBLANK(A999),"",VLOOKUP(G999,Coefficients!$E$4:$I$7,2)&amp;" "&amp;" "&amp;VLOOKUP(H999,Coefficients!$E$12:$I$16,2))</f>
        <v/>
      </c>
    </row>
    <row r="1000" spans="22:22" x14ac:dyDescent="0.25">
      <c r="V1000" s="233" t="str">
        <f>IF(ISBLANK(A1000),"",VLOOKUP(G1000,Coefficients!$E$4:$I$7,2)&amp;" "&amp;" "&amp;VLOOKUP(H1000,Coefficients!$E$12:$I$16,2))</f>
        <v/>
      </c>
    </row>
    <row r="1001" spans="22:22" x14ac:dyDescent="0.25">
      <c r="V1001" s="233" t="str">
        <f>IF(ISBLANK(A1001),"",VLOOKUP(G1001,Coefficients!$E$4:$I$7,2)&amp;" "&amp;" "&amp;VLOOKUP(H1001,Coefficients!$E$12:$I$16,2))</f>
        <v/>
      </c>
    </row>
    <row r="1002" spans="22:22" x14ac:dyDescent="0.25">
      <c r="V1002" s="233" t="str">
        <f>IF(ISBLANK(A1002),"",VLOOKUP(G1002,Coefficients!$E$4:$I$7,2)&amp;" "&amp;" "&amp;VLOOKUP(H1002,Coefficients!$E$12:$I$16,2))</f>
        <v/>
      </c>
    </row>
    <row r="1003" spans="22:22" x14ac:dyDescent="0.25">
      <c r="V1003" s="233" t="str">
        <f>IF(ISBLANK(A1003),"",VLOOKUP(G1003,Coefficients!$E$4:$I$7,2)&amp;" "&amp;" "&amp;VLOOKUP(H1003,Coefficients!$E$12:$I$16,2))</f>
        <v/>
      </c>
    </row>
    <row r="1004" spans="22:22" x14ac:dyDescent="0.25">
      <c r="V1004" s="233" t="str">
        <f>IF(ISBLANK(A1004),"",VLOOKUP(G1004,Coefficients!$E$4:$I$7,2)&amp;" "&amp;" "&amp;VLOOKUP(H1004,Coefficients!$E$12:$I$16,2))</f>
        <v/>
      </c>
    </row>
    <row r="1005" spans="22:22" x14ac:dyDescent="0.25">
      <c r="V1005" s="233" t="str">
        <f>IF(ISBLANK(A1005),"",VLOOKUP(G1005,Coefficients!$E$4:$I$7,2)&amp;" "&amp;" "&amp;VLOOKUP(H1005,Coefficients!$E$12:$I$16,2))</f>
        <v/>
      </c>
    </row>
    <row r="1006" spans="22:22" x14ac:dyDescent="0.25">
      <c r="V1006" s="233" t="str">
        <f>IF(ISBLANK(A1006),"",VLOOKUP(G1006,Coefficients!$E$4:$I$7,2)&amp;" "&amp;" "&amp;VLOOKUP(H1006,Coefficients!$E$12:$I$16,2))</f>
        <v/>
      </c>
    </row>
    <row r="1007" spans="22:22" x14ac:dyDescent="0.25">
      <c r="V1007" s="233" t="str">
        <f>IF(ISBLANK(A1007),"",VLOOKUP(G1007,Coefficients!$E$4:$I$7,2)&amp;" "&amp;" "&amp;VLOOKUP(H1007,Coefficients!$E$12:$I$16,2))</f>
        <v/>
      </c>
    </row>
    <row r="1008" spans="22:22" x14ac:dyDescent="0.25">
      <c r="V1008" s="233" t="str">
        <f>IF(ISBLANK(A1008),"",VLOOKUP(G1008,Coefficients!$E$4:$I$7,2)&amp;" "&amp;" "&amp;VLOOKUP(H1008,Coefficients!$E$12:$I$16,2))</f>
        <v/>
      </c>
    </row>
    <row r="1009" spans="22:22" x14ac:dyDescent="0.25">
      <c r="V1009" s="233" t="str">
        <f>IF(ISBLANK(A1009),"",VLOOKUP(G1009,Coefficients!$E$4:$I$7,2)&amp;" "&amp;" "&amp;VLOOKUP(H1009,Coefficients!$E$12:$I$16,2))</f>
        <v/>
      </c>
    </row>
    <row r="1010" spans="22:22" x14ac:dyDescent="0.25">
      <c r="V1010" s="233" t="str">
        <f>IF(ISBLANK(A1010),"",VLOOKUP(G1010,Coefficients!$E$4:$I$7,2)&amp;" "&amp;" "&amp;VLOOKUP(H1010,Coefficients!$E$12:$I$16,2))</f>
        <v/>
      </c>
    </row>
    <row r="1011" spans="22:22" x14ac:dyDescent="0.25">
      <c r="V1011" s="233" t="str">
        <f>IF(ISBLANK(A1011),"",VLOOKUP(G1011,Coefficients!$E$4:$I$7,2)&amp;" "&amp;" "&amp;VLOOKUP(H1011,Coefficients!$E$12:$I$16,2))</f>
        <v/>
      </c>
    </row>
    <row r="1012" spans="22:22" x14ac:dyDescent="0.25">
      <c r="V1012" s="233" t="str">
        <f>IF(ISBLANK(A1012),"",VLOOKUP(G1012,Coefficients!$E$4:$I$7,2)&amp;" "&amp;" "&amp;VLOOKUP(H1012,Coefficients!$E$12:$I$16,2))</f>
        <v/>
      </c>
    </row>
    <row r="1013" spans="22:22" x14ac:dyDescent="0.25">
      <c r="V1013" s="233" t="str">
        <f>IF(ISBLANK(A1013),"",VLOOKUP(G1013,Coefficients!$E$4:$I$7,2)&amp;" "&amp;" "&amp;VLOOKUP(H1013,Coefficients!$E$12:$I$16,2))</f>
        <v/>
      </c>
    </row>
    <row r="1014" spans="22:22" x14ac:dyDescent="0.25">
      <c r="V1014" s="233" t="str">
        <f>IF(ISBLANK(A1014),"",VLOOKUP(G1014,Coefficients!$E$4:$I$7,2)&amp;" "&amp;" "&amp;VLOOKUP(H1014,Coefficients!$E$12:$I$16,2))</f>
        <v/>
      </c>
    </row>
    <row r="1015" spans="22:22" x14ac:dyDescent="0.25">
      <c r="V1015" s="233" t="str">
        <f>IF(ISBLANK(A1015),"",VLOOKUP(G1015,Coefficients!$E$4:$I$7,2)&amp;" "&amp;" "&amp;VLOOKUP(H1015,Coefficients!$E$12:$I$16,2))</f>
        <v/>
      </c>
    </row>
    <row r="1016" spans="22:22" x14ac:dyDescent="0.25">
      <c r="V1016" s="233" t="str">
        <f>IF(ISBLANK(A1016),"",VLOOKUP(G1016,Coefficients!$E$4:$I$7,2)&amp;" "&amp;" "&amp;VLOOKUP(H1016,Coefficients!$E$12:$I$16,2))</f>
        <v/>
      </c>
    </row>
    <row r="1017" spans="22:22" x14ac:dyDescent="0.25">
      <c r="V1017" s="233" t="str">
        <f>IF(ISBLANK(A1017),"",VLOOKUP(G1017,Coefficients!$E$4:$I$7,2)&amp;" "&amp;" "&amp;VLOOKUP(H1017,Coefficients!$E$12:$I$16,2))</f>
        <v/>
      </c>
    </row>
    <row r="1018" spans="22:22" x14ac:dyDescent="0.25">
      <c r="V1018" s="233" t="str">
        <f>IF(ISBLANK(A1018),"",VLOOKUP(G1018,Coefficients!$E$4:$I$7,2)&amp;" "&amp;" "&amp;VLOOKUP(H1018,Coefficients!$E$12:$I$16,2))</f>
        <v/>
      </c>
    </row>
    <row r="1019" spans="22:22" x14ac:dyDescent="0.25">
      <c r="V1019" s="233" t="str">
        <f>IF(ISBLANK(A1019),"",VLOOKUP(G1019,Coefficients!$E$4:$I$7,2)&amp;" "&amp;" "&amp;VLOOKUP(H1019,Coefficients!$E$12:$I$16,2))</f>
        <v/>
      </c>
    </row>
    <row r="1020" spans="22:22" x14ac:dyDescent="0.25">
      <c r="V1020" s="233" t="str">
        <f>IF(ISBLANK(A1020),"",VLOOKUP(G1020,Coefficients!$E$4:$I$7,2)&amp;" "&amp;" "&amp;VLOOKUP(H1020,Coefficients!$E$12:$I$16,2))</f>
        <v/>
      </c>
    </row>
    <row r="1021" spans="22:22" x14ac:dyDescent="0.25">
      <c r="V1021" s="233" t="str">
        <f>IF(ISBLANK(A1021),"",VLOOKUP(G1021,Coefficients!$E$4:$I$7,2)&amp;" "&amp;" "&amp;VLOOKUP(H1021,Coefficients!$E$12:$I$16,2))</f>
        <v/>
      </c>
    </row>
    <row r="1022" spans="22:22" x14ac:dyDescent="0.25">
      <c r="V1022" s="233" t="str">
        <f>IF(ISBLANK(A1022),"",VLOOKUP(G1022,Coefficients!$E$4:$I$7,2)&amp;" "&amp;" "&amp;VLOOKUP(H1022,Coefficients!$E$12:$I$16,2))</f>
        <v/>
      </c>
    </row>
    <row r="1023" spans="22:22" x14ac:dyDescent="0.25">
      <c r="V1023" s="233" t="str">
        <f>IF(ISBLANK(A1023),"",VLOOKUP(G1023,Coefficients!$E$4:$I$7,2)&amp;" "&amp;" "&amp;VLOOKUP(H1023,Coefficients!$E$12:$I$16,2))</f>
        <v/>
      </c>
    </row>
    <row r="1024" spans="22:22" x14ac:dyDescent="0.25">
      <c r="V1024" s="233" t="str">
        <f>IF(ISBLANK(A1024),"",VLOOKUP(G1024,Coefficients!$E$4:$I$7,2)&amp;" "&amp;" "&amp;VLOOKUP(H1024,Coefficients!$E$12:$I$16,2))</f>
        <v/>
      </c>
    </row>
    <row r="1025" spans="22:22" x14ac:dyDescent="0.25">
      <c r="V1025" s="233" t="str">
        <f>IF(ISBLANK(A1025),"",VLOOKUP(G1025,Coefficients!$E$4:$I$7,2)&amp;" "&amp;" "&amp;VLOOKUP(H1025,Coefficients!$E$12:$I$16,2))</f>
        <v/>
      </c>
    </row>
    <row r="1026" spans="22:22" x14ac:dyDescent="0.25">
      <c r="V1026" s="233" t="str">
        <f>IF(ISBLANK(A1026),"",VLOOKUP(G1026,Coefficients!$E$4:$I$7,2)&amp;" "&amp;" "&amp;VLOOKUP(H1026,Coefficients!$E$12:$I$16,2))</f>
        <v/>
      </c>
    </row>
    <row r="1027" spans="22:22" x14ac:dyDescent="0.25">
      <c r="V1027" s="233" t="str">
        <f>IF(ISBLANK(A1027),"",VLOOKUP(G1027,Coefficients!$E$4:$I$7,2)&amp;" "&amp;" "&amp;VLOOKUP(H1027,Coefficients!$E$12:$I$16,2))</f>
        <v/>
      </c>
    </row>
    <row r="1028" spans="22:22" x14ac:dyDescent="0.25">
      <c r="V1028" s="233" t="str">
        <f>IF(ISBLANK(A1028),"",VLOOKUP(G1028,Coefficients!$E$4:$I$7,2)&amp;" "&amp;" "&amp;VLOOKUP(H1028,Coefficients!$E$12:$I$16,2))</f>
        <v/>
      </c>
    </row>
    <row r="1029" spans="22:22" x14ac:dyDescent="0.25">
      <c r="V1029" s="233" t="str">
        <f>IF(ISBLANK(A1029),"",VLOOKUP(G1029,Coefficients!$E$4:$I$7,2)&amp;" "&amp;" "&amp;VLOOKUP(H1029,Coefficients!$E$12:$I$16,2))</f>
        <v/>
      </c>
    </row>
    <row r="1030" spans="22:22" x14ac:dyDescent="0.25">
      <c r="V1030" s="233" t="str">
        <f>IF(ISBLANK(A1030),"",VLOOKUP(G1030,Coefficients!$E$4:$I$7,2)&amp;" "&amp;" "&amp;VLOOKUP(H1030,Coefficients!$E$12:$I$16,2))</f>
        <v/>
      </c>
    </row>
    <row r="1031" spans="22:22" x14ac:dyDescent="0.25">
      <c r="V1031" s="233" t="str">
        <f>IF(ISBLANK(A1031),"",VLOOKUP(G1031,Coefficients!$E$4:$I$7,2)&amp;" "&amp;" "&amp;VLOOKUP(H1031,Coefficients!$E$12:$I$16,2))</f>
        <v/>
      </c>
    </row>
    <row r="1032" spans="22:22" x14ac:dyDescent="0.25">
      <c r="V1032" s="233" t="str">
        <f>IF(ISBLANK(A1032),"",VLOOKUP(G1032,Coefficients!$E$4:$I$7,2)&amp;" "&amp;" "&amp;VLOOKUP(H1032,Coefficients!$E$12:$I$16,2))</f>
        <v/>
      </c>
    </row>
    <row r="1033" spans="22:22" x14ac:dyDescent="0.25">
      <c r="V1033" s="233" t="str">
        <f>IF(ISBLANK(A1033),"",VLOOKUP(G1033,Coefficients!$E$4:$I$7,2)&amp;" "&amp;" "&amp;VLOOKUP(H1033,Coefficients!$E$12:$I$16,2))</f>
        <v/>
      </c>
    </row>
    <row r="1034" spans="22:22" x14ac:dyDescent="0.25">
      <c r="V1034" s="233" t="str">
        <f>IF(ISBLANK(A1034),"",VLOOKUP(G1034,Coefficients!$E$4:$I$7,2)&amp;" "&amp;" "&amp;VLOOKUP(H1034,Coefficients!$E$12:$I$16,2))</f>
        <v/>
      </c>
    </row>
    <row r="1035" spans="22:22" x14ac:dyDescent="0.25">
      <c r="V1035" s="233" t="str">
        <f>IF(ISBLANK(A1035),"",VLOOKUP(G1035,Coefficients!$E$4:$I$7,2)&amp;" "&amp;" "&amp;VLOOKUP(H1035,Coefficients!$E$12:$I$16,2))</f>
        <v/>
      </c>
    </row>
    <row r="1036" spans="22:22" x14ac:dyDescent="0.25">
      <c r="V1036" s="233" t="str">
        <f>IF(ISBLANK(A1036),"",VLOOKUP(G1036,Coefficients!$E$4:$I$7,2)&amp;" "&amp;" "&amp;VLOOKUP(H1036,Coefficients!$E$12:$I$16,2))</f>
        <v/>
      </c>
    </row>
    <row r="1037" spans="22:22" x14ac:dyDescent="0.25">
      <c r="V1037" s="233" t="str">
        <f>IF(ISBLANK(A1037),"",VLOOKUP(G1037,Coefficients!$E$4:$I$7,2)&amp;" "&amp;" "&amp;VLOOKUP(H1037,Coefficients!$E$12:$I$16,2))</f>
        <v/>
      </c>
    </row>
    <row r="1038" spans="22:22" x14ac:dyDescent="0.25">
      <c r="V1038" s="233" t="str">
        <f>IF(ISBLANK(A1038),"",VLOOKUP(G1038,Coefficients!$E$4:$I$7,2)&amp;" "&amp;" "&amp;VLOOKUP(H1038,Coefficients!$E$12:$I$16,2))</f>
        <v/>
      </c>
    </row>
    <row r="1039" spans="22:22" x14ac:dyDescent="0.25">
      <c r="V1039" s="233" t="str">
        <f>IF(ISBLANK(A1039),"",VLOOKUP(G1039,Coefficients!$E$4:$I$7,2)&amp;" "&amp;" "&amp;VLOOKUP(H1039,Coefficients!$E$12:$I$16,2))</f>
        <v/>
      </c>
    </row>
    <row r="1040" spans="22:22" x14ac:dyDescent="0.25">
      <c r="V1040" s="233" t="str">
        <f>IF(ISBLANK(A1040),"",VLOOKUP(G1040,Coefficients!$E$4:$I$7,2)&amp;" "&amp;" "&amp;VLOOKUP(H1040,Coefficients!$E$12:$I$16,2))</f>
        <v/>
      </c>
    </row>
    <row r="1041" spans="22:22" x14ac:dyDescent="0.25">
      <c r="V1041" s="233" t="str">
        <f>IF(ISBLANK(A1041),"",VLOOKUP(G1041,Coefficients!$E$4:$I$7,2)&amp;" "&amp;" "&amp;VLOOKUP(H1041,Coefficients!$E$12:$I$16,2))</f>
        <v/>
      </c>
    </row>
    <row r="1042" spans="22:22" x14ac:dyDescent="0.25">
      <c r="V1042" s="233" t="str">
        <f>IF(ISBLANK(A1042),"",VLOOKUP(G1042,Coefficients!$E$4:$I$7,2)&amp;" "&amp;" "&amp;VLOOKUP(H1042,Coefficients!$E$12:$I$16,2))</f>
        <v/>
      </c>
    </row>
    <row r="1043" spans="22:22" x14ac:dyDescent="0.25">
      <c r="V1043" s="233" t="str">
        <f>IF(ISBLANK(A1043),"",VLOOKUP(G1043,Coefficients!$E$4:$I$7,2)&amp;" "&amp;" "&amp;VLOOKUP(H1043,Coefficients!$E$12:$I$16,2))</f>
        <v/>
      </c>
    </row>
    <row r="1044" spans="22:22" x14ac:dyDescent="0.25">
      <c r="V1044" s="233" t="str">
        <f>IF(ISBLANK(A1044),"",VLOOKUP(G1044,Coefficients!$E$4:$I$7,2)&amp;" "&amp;" "&amp;VLOOKUP(H1044,Coefficients!$E$12:$I$16,2))</f>
        <v/>
      </c>
    </row>
    <row r="1045" spans="22:22" x14ac:dyDescent="0.25">
      <c r="V1045" s="233" t="str">
        <f>IF(ISBLANK(A1045),"",VLOOKUP(G1045,Coefficients!$E$4:$I$7,2)&amp;" "&amp;" "&amp;VLOOKUP(H1045,Coefficients!$E$12:$I$16,2))</f>
        <v/>
      </c>
    </row>
    <row r="1046" spans="22:22" x14ac:dyDescent="0.25">
      <c r="V1046" s="233" t="str">
        <f>IF(ISBLANK(A1046),"",VLOOKUP(G1046,Coefficients!$E$4:$I$7,2)&amp;" "&amp;" "&amp;VLOOKUP(H1046,Coefficients!$E$12:$I$16,2))</f>
        <v/>
      </c>
    </row>
    <row r="1047" spans="22:22" x14ac:dyDescent="0.25">
      <c r="V1047" s="233" t="str">
        <f>IF(ISBLANK(A1047),"",VLOOKUP(G1047,Coefficients!$E$4:$I$7,2)&amp;" "&amp;" "&amp;VLOOKUP(H1047,Coefficients!$E$12:$I$16,2))</f>
        <v/>
      </c>
    </row>
    <row r="1048" spans="22:22" x14ac:dyDescent="0.25">
      <c r="V1048" s="233" t="str">
        <f>IF(ISBLANK(A1048),"",VLOOKUP(G1048,Coefficients!$E$4:$I$7,2)&amp;" "&amp;" "&amp;VLOOKUP(H1048,Coefficients!$E$12:$I$16,2))</f>
        <v/>
      </c>
    </row>
    <row r="1049" spans="22:22" x14ac:dyDescent="0.25">
      <c r="V1049" s="233" t="str">
        <f>IF(ISBLANK(A1049),"",VLOOKUP(G1049,Coefficients!$E$4:$I$7,2)&amp;" "&amp;" "&amp;VLOOKUP(H1049,Coefficients!$E$12:$I$16,2))</f>
        <v/>
      </c>
    </row>
    <row r="1050" spans="22:22" x14ac:dyDescent="0.25">
      <c r="V1050" s="233" t="str">
        <f>IF(ISBLANK(A1050),"",VLOOKUP(G1050,Coefficients!$E$4:$I$7,2)&amp;" "&amp;" "&amp;VLOOKUP(H1050,Coefficients!$E$12:$I$16,2))</f>
        <v/>
      </c>
    </row>
    <row r="1051" spans="22:22" x14ac:dyDescent="0.25">
      <c r="V1051" s="233" t="str">
        <f>IF(ISBLANK(A1051),"",VLOOKUP(G1051,Coefficients!$E$4:$I$7,2)&amp;" "&amp;" "&amp;VLOOKUP(H1051,Coefficients!$E$12:$I$16,2))</f>
        <v/>
      </c>
    </row>
    <row r="1052" spans="22:22" x14ac:dyDescent="0.25">
      <c r="V1052" s="233" t="str">
        <f>IF(ISBLANK(A1052),"",VLOOKUP(G1052,Coefficients!$E$4:$I$7,2)&amp;" "&amp;" "&amp;VLOOKUP(H1052,Coefficients!$E$12:$I$16,2))</f>
        <v/>
      </c>
    </row>
    <row r="1053" spans="22:22" x14ac:dyDescent="0.25">
      <c r="V1053" s="233" t="str">
        <f>IF(ISBLANK(A1053),"",VLOOKUP(G1053,Coefficients!$E$4:$I$7,2)&amp;" "&amp;" "&amp;VLOOKUP(H1053,Coefficients!$E$12:$I$16,2))</f>
        <v/>
      </c>
    </row>
    <row r="1054" spans="22:22" x14ac:dyDescent="0.25">
      <c r="V1054" s="233" t="str">
        <f>IF(ISBLANK(A1054),"",VLOOKUP(G1054,Coefficients!$E$4:$I$7,2)&amp;" "&amp;" "&amp;VLOOKUP(H1054,Coefficients!$E$12:$I$16,2))</f>
        <v/>
      </c>
    </row>
    <row r="1055" spans="22:22" x14ac:dyDescent="0.25">
      <c r="V1055" s="233" t="str">
        <f>IF(ISBLANK(A1055),"",VLOOKUP(G1055,Coefficients!$E$4:$I$7,2)&amp;" "&amp;" "&amp;VLOOKUP(H1055,Coefficients!$E$12:$I$16,2))</f>
        <v/>
      </c>
    </row>
    <row r="1056" spans="22:22" x14ac:dyDescent="0.25">
      <c r="V1056" s="233" t="str">
        <f>IF(ISBLANK(A1056),"",VLOOKUP(G1056,Coefficients!$E$4:$I$7,2)&amp;" "&amp;" "&amp;VLOOKUP(H1056,Coefficients!$E$12:$I$16,2))</f>
        <v/>
      </c>
    </row>
    <row r="1057" spans="22:22" x14ac:dyDescent="0.25">
      <c r="V1057" s="233" t="str">
        <f>IF(ISBLANK(A1057),"",VLOOKUP(G1057,Coefficients!$E$4:$I$7,2)&amp;" "&amp;" "&amp;VLOOKUP(H1057,Coefficients!$E$12:$I$16,2))</f>
        <v/>
      </c>
    </row>
    <row r="1058" spans="22:22" x14ac:dyDescent="0.25">
      <c r="V1058" s="233" t="str">
        <f>IF(ISBLANK(A1058),"",VLOOKUP(G1058,Coefficients!$E$4:$I$7,2)&amp;" "&amp;" "&amp;VLOOKUP(H1058,Coefficients!$E$12:$I$16,2))</f>
        <v/>
      </c>
    </row>
    <row r="1059" spans="22:22" x14ac:dyDescent="0.25">
      <c r="V1059" s="233" t="str">
        <f>IF(ISBLANK(A1059),"",VLOOKUP(G1059,Coefficients!$E$4:$I$7,2)&amp;" "&amp;" "&amp;VLOOKUP(H1059,Coefficients!$E$12:$I$16,2))</f>
        <v/>
      </c>
    </row>
    <row r="1060" spans="22:22" x14ac:dyDescent="0.25">
      <c r="V1060" s="233" t="str">
        <f>IF(ISBLANK(A1060),"",VLOOKUP(G1060,Coefficients!$E$4:$I$7,2)&amp;" "&amp;" "&amp;VLOOKUP(H1060,Coefficients!$E$12:$I$16,2))</f>
        <v/>
      </c>
    </row>
    <row r="1061" spans="22:22" x14ac:dyDescent="0.25">
      <c r="V1061" s="233" t="str">
        <f>IF(ISBLANK(A1061),"",VLOOKUP(G1061,Coefficients!$E$4:$I$7,2)&amp;" "&amp;" "&amp;VLOOKUP(H1061,Coefficients!$E$12:$I$16,2))</f>
        <v/>
      </c>
    </row>
    <row r="1062" spans="22:22" x14ac:dyDescent="0.25">
      <c r="V1062" s="233" t="str">
        <f>IF(ISBLANK(A1062),"",VLOOKUP(G1062,Coefficients!$E$4:$I$7,2)&amp;" "&amp;" "&amp;VLOOKUP(H1062,Coefficients!$E$12:$I$16,2))</f>
        <v/>
      </c>
    </row>
    <row r="1063" spans="22:22" x14ac:dyDescent="0.25">
      <c r="V1063" s="233" t="str">
        <f>IF(ISBLANK(A1063),"",VLOOKUP(G1063,Coefficients!$E$4:$I$7,2)&amp;" "&amp;" "&amp;VLOOKUP(H1063,Coefficients!$E$12:$I$16,2))</f>
        <v/>
      </c>
    </row>
    <row r="1064" spans="22:22" x14ac:dyDescent="0.25">
      <c r="V1064" s="233" t="str">
        <f>IF(ISBLANK(A1064),"",VLOOKUP(G1064,Coefficients!$E$4:$I$7,2)&amp;" "&amp;" "&amp;VLOOKUP(H1064,Coefficients!$E$12:$I$16,2))</f>
        <v/>
      </c>
    </row>
    <row r="1065" spans="22:22" x14ac:dyDescent="0.25">
      <c r="V1065" s="233" t="str">
        <f>IF(ISBLANK(A1065),"",VLOOKUP(G1065,Coefficients!$E$4:$I$7,2)&amp;" "&amp;" "&amp;VLOOKUP(H1065,Coefficients!$E$12:$I$16,2))</f>
        <v/>
      </c>
    </row>
    <row r="1066" spans="22:22" x14ac:dyDescent="0.25">
      <c r="V1066" s="233" t="str">
        <f>IF(ISBLANK(A1066),"",VLOOKUP(G1066,Coefficients!$E$4:$I$7,2)&amp;" "&amp;" "&amp;VLOOKUP(H1066,Coefficients!$E$12:$I$16,2))</f>
        <v/>
      </c>
    </row>
    <row r="1067" spans="22:22" x14ac:dyDescent="0.25">
      <c r="V1067" s="233" t="str">
        <f>IF(ISBLANK(A1067),"",VLOOKUP(G1067,Coefficients!$E$4:$I$7,2)&amp;" "&amp;" "&amp;VLOOKUP(H1067,Coefficients!$E$12:$I$16,2))</f>
        <v/>
      </c>
    </row>
    <row r="1068" spans="22:22" x14ac:dyDescent="0.25">
      <c r="V1068" s="233" t="str">
        <f>IF(ISBLANK(A1068),"",VLOOKUP(G1068,Coefficients!$E$4:$I$7,2)&amp;" "&amp;" "&amp;VLOOKUP(H1068,Coefficients!$E$12:$I$16,2))</f>
        <v/>
      </c>
    </row>
    <row r="1069" spans="22:22" x14ac:dyDescent="0.25">
      <c r="V1069" s="233" t="str">
        <f>IF(ISBLANK(A1069),"",VLOOKUP(G1069,Coefficients!$E$4:$I$7,2)&amp;" "&amp;" "&amp;VLOOKUP(H1069,Coefficients!$E$12:$I$16,2))</f>
        <v/>
      </c>
    </row>
    <row r="1070" spans="22:22" x14ac:dyDescent="0.25">
      <c r="V1070" s="233" t="str">
        <f>IF(ISBLANK(A1070),"",VLOOKUP(G1070,Coefficients!$E$4:$I$7,2)&amp;" "&amp;" "&amp;VLOOKUP(H1070,Coefficients!$E$12:$I$16,2))</f>
        <v/>
      </c>
    </row>
    <row r="1071" spans="22:22" x14ac:dyDescent="0.25">
      <c r="V1071" s="233" t="str">
        <f>IF(ISBLANK(A1071),"",VLOOKUP(G1071,Coefficients!$E$4:$I$7,2)&amp;" "&amp;" "&amp;VLOOKUP(H1071,Coefficients!$E$12:$I$16,2))</f>
        <v/>
      </c>
    </row>
    <row r="1072" spans="22:22" x14ac:dyDescent="0.25">
      <c r="V1072" s="233" t="str">
        <f>IF(ISBLANK(A1072),"",VLOOKUP(G1072,Coefficients!$E$4:$I$7,2)&amp;" "&amp;" "&amp;VLOOKUP(H1072,Coefficients!$E$12:$I$16,2))</f>
        <v/>
      </c>
    </row>
    <row r="1073" spans="22:22" x14ac:dyDescent="0.25">
      <c r="V1073" s="233" t="str">
        <f>IF(ISBLANK(A1073),"",VLOOKUP(G1073,Coefficients!$E$4:$I$7,2)&amp;" "&amp;" "&amp;VLOOKUP(H1073,Coefficients!$E$12:$I$16,2))</f>
        <v/>
      </c>
    </row>
    <row r="1074" spans="22:22" x14ac:dyDescent="0.25">
      <c r="V1074" s="233" t="str">
        <f>IF(ISBLANK(A1074),"",VLOOKUP(G1074,Coefficients!$E$4:$I$7,2)&amp;" "&amp;" "&amp;VLOOKUP(H1074,Coefficients!$E$12:$I$16,2))</f>
        <v/>
      </c>
    </row>
    <row r="1075" spans="22:22" x14ac:dyDescent="0.25">
      <c r="V1075" s="233" t="str">
        <f>IF(ISBLANK(A1075),"",VLOOKUP(G1075,Coefficients!$E$4:$I$7,2)&amp;" "&amp;" "&amp;VLOOKUP(H1075,Coefficients!$E$12:$I$16,2))</f>
        <v/>
      </c>
    </row>
    <row r="1076" spans="22:22" x14ac:dyDescent="0.25">
      <c r="V1076" s="233" t="str">
        <f>IF(ISBLANK(A1076),"",VLOOKUP(G1076,Coefficients!$E$4:$I$7,2)&amp;" "&amp;" "&amp;VLOOKUP(H1076,Coefficients!$E$12:$I$16,2))</f>
        <v/>
      </c>
    </row>
    <row r="1077" spans="22:22" x14ac:dyDescent="0.25">
      <c r="V1077" s="233" t="str">
        <f>IF(ISBLANK(A1077),"",VLOOKUP(G1077,Coefficients!$E$4:$I$7,2)&amp;" "&amp;" "&amp;VLOOKUP(H1077,Coefficients!$E$12:$I$16,2))</f>
        <v/>
      </c>
    </row>
    <row r="1078" spans="22:22" x14ac:dyDescent="0.25">
      <c r="V1078" s="233" t="str">
        <f>IF(ISBLANK(A1078),"",VLOOKUP(G1078,Coefficients!$E$4:$I$7,2)&amp;" "&amp;" "&amp;VLOOKUP(H1078,Coefficients!$E$12:$I$16,2))</f>
        <v/>
      </c>
    </row>
    <row r="1079" spans="22:22" x14ac:dyDescent="0.25">
      <c r="V1079" s="233" t="str">
        <f>IF(ISBLANK(A1079),"",VLOOKUP(G1079,Coefficients!$E$4:$I$7,2)&amp;" "&amp;" "&amp;VLOOKUP(H1079,Coefficients!$E$12:$I$16,2))</f>
        <v/>
      </c>
    </row>
    <row r="1080" spans="22:22" x14ac:dyDescent="0.25">
      <c r="V1080" s="233" t="str">
        <f>IF(ISBLANK(A1080),"",VLOOKUP(G1080,Coefficients!$E$4:$I$7,2)&amp;" "&amp;" "&amp;VLOOKUP(H1080,Coefficients!$E$12:$I$16,2))</f>
        <v/>
      </c>
    </row>
    <row r="1081" spans="22:22" x14ac:dyDescent="0.25">
      <c r="V1081" s="233" t="str">
        <f>IF(ISBLANK(A1081),"",VLOOKUP(G1081,Coefficients!$E$4:$I$7,2)&amp;" "&amp;" "&amp;VLOOKUP(H1081,Coefficients!$E$12:$I$16,2))</f>
        <v/>
      </c>
    </row>
    <row r="1082" spans="22:22" x14ac:dyDescent="0.25">
      <c r="V1082" s="233" t="str">
        <f>IF(ISBLANK(A1082),"",VLOOKUP(G1082,Coefficients!$E$4:$I$7,2)&amp;" "&amp;" "&amp;VLOOKUP(H1082,Coefficients!$E$12:$I$16,2))</f>
        <v/>
      </c>
    </row>
    <row r="1083" spans="22:22" x14ac:dyDescent="0.25">
      <c r="V1083" s="233" t="str">
        <f>IF(ISBLANK(A1083),"",VLOOKUP(G1083,Coefficients!$E$4:$I$7,2)&amp;" "&amp;" "&amp;VLOOKUP(H1083,Coefficients!$E$12:$I$16,2))</f>
        <v/>
      </c>
    </row>
    <row r="1084" spans="22:22" x14ac:dyDescent="0.25">
      <c r="V1084" s="233" t="str">
        <f>IF(ISBLANK(A1084),"",VLOOKUP(G1084,Coefficients!$E$4:$I$7,2)&amp;" "&amp;" "&amp;VLOOKUP(H1084,Coefficients!$E$12:$I$16,2))</f>
        <v/>
      </c>
    </row>
    <row r="1085" spans="22:22" x14ac:dyDescent="0.25">
      <c r="V1085" s="233" t="str">
        <f>IF(ISBLANK(A1085),"",VLOOKUP(G1085,Coefficients!$E$4:$I$7,2)&amp;" "&amp;" "&amp;VLOOKUP(H1085,Coefficients!$E$12:$I$16,2))</f>
        <v/>
      </c>
    </row>
    <row r="1086" spans="22:22" x14ac:dyDescent="0.25">
      <c r="V1086" s="233" t="str">
        <f>IF(ISBLANK(A1086),"",VLOOKUP(G1086,Coefficients!$E$4:$I$7,2)&amp;" "&amp;" "&amp;VLOOKUP(H1086,Coefficients!$E$12:$I$16,2))</f>
        <v/>
      </c>
    </row>
    <row r="1087" spans="22:22" x14ac:dyDescent="0.25">
      <c r="V1087" s="233" t="str">
        <f>IF(ISBLANK(A1087),"",VLOOKUP(G1087,Coefficients!$E$4:$I$7,2)&amp;" "&amp;" "&amp;VLOOKUP(H1087,Coefficients!$E$12:$I$16,2))</f>
        <v/>
      </c>
    </row>
    <row r="1088" spans="22:22" x14ac:dyDescent="0.25">
      <c r="V1088" s="233" t="str">
        <f>IF(ISBLANK(A1088),"",VLOOKUP(G1088,Coefficients!$E$4:$I$7,2)&amp;" "&amp;" "&amp;VLOOKUP(H1088,Coefficients!$E$12:$I$16,2))</f>
        <v/>
      </c>
    </row>
    <row r="1089" spans="22:22" x14ac:dyDescent="0.25">
      <c r="V1089" s="233" t="str">
        <f>IF(ISBLANK(A1089),"",VLOOKUP(G1089,Coefficients!$E$4:$I$7,2)&amp;" "&amp;" "&amp;VLOOKUP(H1089,Coefficients!$E$12:$I$16,2))</f>
        <v/>
      </c>
    </row>
    <row r="1090" spans="22:22" x14ac:dyDescent="0.25">
      <c r="V1090" s="233" t="str">
        <f>IF(ISBLANK(A1090),"",VLOOKUP(G1090,Coefficients!$E$4:$I$7,2)&amp;" "&amp;" "&amp;VLOOKUP(H1090,Coefficients!$E$12:$I$16,2))</f>
        <v/>
      </c>
    </row>
    <row r="1091" spans="22:22" x14ac:dyDescent="0.25">
      <c r="V1091" s="233" t="str">
        <f>IF(ISBLANK(A1091),"",VLOOKUP(G1091,Coefficients!$E$4:$I$7,2)&amp;" "&amp;" "&amp;VLOOKUP(H1091,Coefficients!$E$12:$I$16,2))</f>
        <v/>
      </c>
    </row>
    <row r="1092" spans="22:22" x14ac:dyDescent="0.25">
      <c r="V1092" s="233" t="str">
        <f>IF(ISBLANK(A1092),"",VLOOKUP(G1092,Coefficients!$E$4:$I$7,2)&amp;" "&amp;" "&amp;VLOOKUP(H1092,Coefficients!$E$12:$I$16,2))</f>
        <v/>
      </c>
    </row>
    <row r="1093" spans="22:22" x14ac:dyDescent="0.25">
      <c r="V1093" s="233" t="str">
        <f>IF(ISBLANK(A1093),"",VLOOKUP(G1093,Coefficients!$E$4:$I$7,2)&amp;" "&amp;" "&amp;VLOOKUP(H1093,Coefficients!$E$12:$I$16,2))</f>
        <v/>
      </c>
    </row>
    <row r="1094" spans="22:22" x14ac:dyDescent="0.25">
      <c r="V1094" s="233" t="str">
        <f>IF(ISBLANK(A1094),"",VLOOKUP(G1094,Coefficients!$E$4:$I$7,2)&amp;" "&amp;" "&amp;VLOOKUP(H1094,Coefficients!$E$12:$I$16,2))</f>
        <v/>
      </c>
    </row>
    <row r="1095" spans="22:22" x14ac:dyDescent="0.25">
      <c r="V1095" s="233" t="str">
        <f>IF(ISBLANK(A1095),"",VLOOKUP(G1095,Coefficients!$E$4:$I$7,2)&amp;" "&amp;" "&amp;VLOOKUP(H1095,Coefficients!$E$12:$I$16,2))</f>
        <v/>
      </c>
    </row>
    <row r="1096" spans="22:22" x14ac:dyDescent="0.25">
      <c r="V1096" s="233" t="str">
        <f>IF(ISBLANK(A1096),"",VLOOKUP(G1096,Coefficients!$E$4:$I$7,2)&amp;" "&amp;" "&amp;VLOOKUP(H1096,Coefficients!$E$12:$I$16,2))</f>
        <v/>
      </c>
    </row>
    <row r="1097" spans="22:22" x14ac:dyDescent="0.25">
      <c r="V1097" s="233" t="str">
        <f>IF(ISBLANK(A1097),"",VLOOKUP(G1097,Coefficients!$E$4:$I$7,2)&amp;" "&amp;" "&amp;VLOOKUP(H1097,Coefficients!$E$12:$I$16,2))</f>
        <v/>
      </c>
    </row>
    <row r="1098" spans="22:22" x14ac:dyDescent="0.25">
      <c r="V1098" s="233" t="str">
        <f>IF(ISBLANK(A1098),"",VLOOKUP(G1098,Coefficients!$E$4:$I$7,2)&amp;" "&amp;" "&amp;VLOOKUP(H1098,Coefficients!$E$12:$I$16,2))</f>
        <v/>
      </c>
    </row>
    <row r="1099" spans="22:22" x14ac:dyDescent="0.25">
      <c r="V1099" s="233" t="str">
        <f>IF(ISBLANK(A1099),"",VLOOKUP(G1099,Coefficients!$E$4:$I$7,2)&amp;" "&amp;" "&amp;VLOOKUP(H1099,Coefficients!$E$12:$I$16,2))</f>
        <v/>
      </c>
    </row>
    <row r="1100" spans="22:22" x14ac:dyDescent="0.25">
      <c r="V1100" s="233" t="str">
        <f>IF(ISBLANK(A1100),"",VLOOKUP(G1100,Coefficients!$E$4:$I$7,2)&amp;" "&amp;" "&amp;VLOOKUP(H1100,Coefficients!$E$12:$I$16,2))</f>
        <v/>
      </c>
    </row>
    <row r="1101" spans="22:22" x14ac:dyDescent="0.25">
      <c r="V1101" s="233" t="str">
        <f>IF(ISBLANK(A1101),"",VLOOKUP(G1101,Coefficients!$E$4:$I$7,2)&amp;" "&amp;" "&amp;VLOOKUP(H1101,Coefficients!$E$12:$I$16,2))</f>
        <v/>
      </c>
    </row>
    <row r="1102" spans="22:22" x14ac:dyDescent="0.25">
      <c r="V1102" s="233" t="str">
        <f>IF(ISBLANK(A1102),"",VLOOKUP(G1102,Coefficients!$E$4:$I$7,2)&amp;" "&amp;" "&amp;VLOOKUP(H1102,Coefficients!$E$12:$I$16,2))</f>
        <v/>
      </c>
    </row>
    <row r="1103" spans="22:22" x14ac:dyDescent="0.25">
      <c r="V1103" s="233" t="str">
        <f>IF(ISBLANK(A1103),"",VLOOKUP(G1103,Coefficients!$E$4:$I$7,2)&amp;" "&amp;" "&amp;VLOOKUP(H1103,Coefficients!$E$12:$I$16,2))</f>
        <v/>
      </c>
    </row>
    <row r="1104" spans="22:22" x14ac:dyDescent="0.25">
      <c r="V1104" s="233" t="str">
        <f>IF(ISBLANK(A1104),"",VLOOKUP(G1104,Coefficients!$E$4:$I$7,2)&amp;" "&amp;" "&amp;VLOOKUP(H1104,Coefficients!$E$12:$I$16,2))</f>
        <v/>
      </c>
    </row>
    <row r="1105" spans="22:22" x14ac:dyDescent="0.25">
      <c r="V1105" s="233" t="str">
        <f>IF(ISBLANK(A1105),"",VLOOKUP(G1105,Coefficients!$E$4:$I$7,2)&amp;" "&amp;" "&amp;VLOOKUP(H1105,Coefficients!$E$12:$I$16,2))</f>
        <v/>
      </c>
    </row>
    <row r="1106" spans="22:22" x14ac:dyDescent="0.25">
      <c r="V1106" s="233" t="str">
        <f>IF(ISBLANK(A1106),"",VLOOKUP(G1106,Coefficients!$E$4:$I$7,2)&amp;" "&amp;" "&amp;VLOOKUP(H1106,Coefficients!$E$12:$I$16,2))</f>
        <v/>
      </c>
    </row>
    <row r="1107" spans="22:22" x14ac:dyDescent="0.25">
      <c r="V1107" s="233" t="str">
        <f>IF(ISBLANK(A1107),"",VLOOKUP(G1107,Coefficients!$E$4:$I$7,2)&amp;" "&amp;" "&amp;VLOOKUP(H1107,Coefficients!$E$12:$I$16,2))</f>
        <v/>
      </c>
    </row>
    <row r="1108" spans="22:22" x14ac:dyDescent="0.25">
      <c r="V1108" s="233" t="str">
        <f>IF(ISBLANK(A1108),"",VLOOKUP(G1108,Coefficients!$E$4:$I$7,2)&amp;" "&amp;" "&amp;VLOOKUP(H1108,Coefficients!$E$12:$I$16,2))</f>
        <v/>
      </c>
    </row>
    <row r="1109" spans="22:22" x14ac:dyDescent="0.25">
      <c r="V1109" s="233" t="str">
        <f>IF(ISBLANK(A1109),"",VLOOKUP(G1109,Coefficients!$E$4:$I$7,2)&amp;" "&amp;" "&amp;VLOOKUP(H1109,Coefficients!$E$12:$I$16,2))</f>
        <v/>
      </c>
    </row>
    <row r="1110" spans="22:22" x14ac:dyDescent="0.25">
      <c r="V1110" s="233" t="str">
        <f>IF(ISBLANK(A1110),"",VLOOKUP(G1110,Coefficients!$E$4:$I$7,2)&amp;" "&amp;" "&amp;VLOOKUP(H1110,Coefficients!$E$12:$I$16,2))</f>
        <v/>
      </c>
    </row>
    <row r="1111" spans="22:22" x14ac:dyDescent="0.25">
      <c r="V1111" s="233" t="str">
        <f>IF(ISBLANK(A1111),"",VLOOKUP(G1111,Coefficients!$E$4:$I$7,2)&amp;" "&amp;" "&amp;VLOOKUP(H1111,Coefficients!$E$12:$I$16,2))</f>
        <v/>
      </c>
    </row>
    <row r="1112" spans="22:22" x14ac:dyDescent="0.25">
      <c r="V1112" s="233" t="str">
        <f>IF(ISBLANK(A1112),"",VLOOKUP(G1112,Coefficients!$E$4:$I$7,2)&amp;" "&amp;" "&amp;VLOOKUP(H1112,Coefficients!$E$12:$I$16,2))</f>
        <v/>
      </c>
    </row>
    <row r="1113" spans="22:22" x14ac:dyDescent="0.25">
      <c r="V1113" s="233" t="str">
        <f>IF(ISBLANK(A1113),"",VLOOKUP(G1113,Coefficients!$E$4:$I$7,2)&amp;" "&amp;" "&amp;VLOOKUP(H1113,Coefficients!$E$12:$I$16,2))</f>
        <v/>
      </c>
    </row>
    <row r="1114" spans="22:22" x14ac:dyDescent="0.25">
      <c r="V1114" s="233" t="str">
        <f>IF(ISBLANK(A1114),"",VLOOKUP(G1114,Coefficients!$E$4:$I$7,2)&amp;" "&amp;" "&amp;VLOOKUP(H1114,Coefficients!$E$12:$I$16,2))</f>
        <v/>
      </c>
    </row>
    <row r="1115" spans="22:22" x14ac:dyDescent="0.25">
      <c r="V1115" s="233" t="str">
        <f>IF(ISBLANK(A1115),"",VLOOKUP(G1115,Coefficients!$E$4:$I$7,2)&amp;" "&amp;" "&amp;VLOOKUP(H1115,Coefficients!$E$12:$I$16,2))</f>
        <v/>
      </c>
    </row>
    <row r="1116" spans="22:22" x14ac:dyDescent="0.25">
      <c r="V1116" s="233" t="str">
        <f>IF(ISBLANK(A1116),"",VLOOKUP(G1116,Coefficients!$E$4:$I$7,2)&amp;" "&amp;" "&amp;VLOOKUP(H1116,Coefficients!$E$12:$I$16,2))</f>
        <v/>
      </c>
    </row>
    <row r="1117" spans="22:22" x14ac:dyDescent="0.25">
      <c r="V1117" s="233" t="str">
        <f>IF(ISBLANK(A1117),"",VLOOKUP(G1117,Coefficients!$E$4:$I$7,2)&amp;" "&amp;" "&amp;VLOOKUP(H1117,Coefficients!$E$12:$I$16,2))</f>
        <v/>
      </c>
    </row>
    <row r="1118" spans="22:22" x14ac:dyDescent="0.25">
      <c r="V1118" s="233" t="str">
        <f>IF(ISBLANK(A1118),"",VLOOKUP(G1118,Coefficients!$E$4:$I$7,2)&amp;" "&amp;" "&amp;VLOOKUP(H1118,Coefficients!$E$12:$I$16,2))</f>
        <v/>
      </c>
    </row>
    <row r="1119" spans="22:22" x14ac:dyDescent="0.25">
      <c r="V1119" s="233" t="str">
        <f>IF(ISBLANK(A1119),"",VLOOKUP(G1119,Coefficients!$E$4:$I$7,2)&amp;" "&amp;" "&amp;VLOOKUP(H1119,Coefficients!$E$12:$I$16,2))</f>
        <v/>
      </c>
    </row>
    <row r="1120" spans="22:22" x14ac:dyDescent="0.25">
      <c r="V1120" s="233" t="str">
        <f>IF(ISBLANK(A1120),"",VLOOKUP(G1120,Coefficients!$E$4:$I$7,2)&amp;" "&amp;" "&amp;VLOOKUP(H1120,Coefficients!$E$12:$I$16,2))</f>
        <v/>
      </c>
    </row>
    <row r="1121" spans="22:22" x14ac:dyDescent="0.25">
      <c r="V1121" s="233" t="str">
        <f>IF(ISBLANK(A1121),"",VLOOKUP(G1121,Coefficients!$E$4:$I$7,2)&amp;" "&amp;" "&amp;VLOOKUP(H1121,Coefficients!$E$12:$I$16,2))</f>
        <v/>
      </c>
    </row>
    <row r="1122" spans="22:22" x14ac:dyDescent="0.25">
      <c r="V1122" s="233" t="str">
        <f>IF(ISBLANK(A1122),"",VLOOKUP(G1122,Coefficients!$E$4:$I$7,2)&amp;" "&amp;" "&amp;VLOOKUP(H1122,Coefficients!$E$12:$I$16,2))</f>
        <v/>
      </c>
    </row>
    <row r="1123" spans="22:22" x14ac:dyDescent="0.25">
      <c r="V1123" s="233" t="str">
        <f>IF(ISBLANK(A1123),"",VLOOKUP(G1123,Coefficients!$E$4:$I$7,2)&amp;" "&amp;" "&amp;VLOOKUP(H1123,Coefficients!$E$12:$I$16,2))</f>
        <v/>
      </c>
    </row>
    <row r="1124" spans="22:22" x14ac:dyDescent="0.25">
      <c r="V1124" s="233" t="str">
        <f>IF(ISBLANK(A1124),"",VLOOKUP(G1124,Coefficients!$E$4:$I$7,2)&amp;" "&amp;" "&amp;VLOOKUP(H1124,Coefficients!$E$12:$I$16,2))</f>
        <v/>
      </c>
    </row>
    <row r="1125" spans="22:22" x14ac:dyDescent="0.25">
      <c r="V1125" s="233" t="str">
        <f>IF(ISBLANK(A1125),"",VLOOKUP(G1125,Coefficients!$E$4:$I$7,2)&amp;" "&amp;" "&amp;VLOOKUP(H1125,Coefficients!$E$12:$I$16,2))</f>
        <v/>
      </c>
    </row>
    <row r="1126" spans="22:22" x14ac:dyDescent="0.25">
      <c r="V1126" s="233" t="str">
        <f>IF(ISBLANK(A1126),"",VLOOKUP(G1126,Coefficients!$E$4:$I$7,2)&amp;" "&amp;" "&amp;VLOOKUP(H1126,Coefficients!$E$12:$I$16,2))</f>
        <v/>
      </c>
    </row>
    <row r="1127" spans="22:22" x14ac:dyDescent="0.25">
      <c r="V1127" s="233" t="str">
        <f>IF(ISBLANK(A1127),"",VLOOKUP(G1127,Coefficients!$E$4:$I$7,2)&amp;" "&amp;" "&amp;VLOOKUP(H1127,Coefficients!$E$12:$I$16,2))</f>
        <v/>
      </c>
    </row>
    <row r="1128" spans="22:22" x14ac:dyDescent="0.25">
      <c r="V1128" s="233" t="str">
        <f>IF(ISBLANK(A1128),"",VLOOKUP(G1128,Coefficients!$E$4:$I$7,2)&amp;" "&amp;" "&amp;VLOOKUP(H1128,Coefficients!$E$12:$I$16,2))</f>
        <v/>
      </c>
    </row>
    <row r="1129" spans="22:22" x14ac:dyDescent="0.25">
      <c r="V1129" s="233" t="str">
        <f>IF(ISBLANK(A1129),"",VLOOKUP(G1129,Coefficients!$E$4:$I$7,2)&amp;" "&amp;" "&amp;VLOOKUP(H1129,Coefficients!$E$12:$I$16,2))</f>
        <v/>
      </c>
    </row>
    <row r="1130" spans="22:22" x14ac:dyDescent="0.25">
      <c r="V1130" s="233" t="str">
        <f>IF(ISBLANK(A1130),"",VLOOKUP(G1130,Coefficients!$E$4:$I$7,2)&amp;" "&amp;" "&amp;VLOOKUP(H1130,Coefficients!$E$12:$I$16,2))</f>
        <v/>
      </c>
    </row>
    <row r="1131" spans="22:22" x14ac:dyDescent="0.25">
      <c r="V1131" s="233" t="str">
        <f>IF(ISBLANK(A1131),"",VLOOKUP(G1131,Coefficients!$E$4:$I$7,2)&amp;" "&amp;" "&amp;VLOOKUP(H1131,Coefficients!$E$12:$I$16,2))</f>
        <v/>
      </c>
    </row>
    <row r="1132" spans="22:22" x14ac:dyDescent="0.25">
      <c r="V1132" s="233" t="str">
        <f>IF(ISBLANK(A1132),"",VLOOKUP(G1132,Coefficients!$E$4:$I$7,2)&amp;" "&amp;" "&amp;VLOOKUP(H1132,Coefficients!$E$12:$I$16,2))</f>
        <v/>
      </c>
    </row>
    <row r="1133" spans="22:22" x14ac:dyDescent="0.25">
      <c r="V1133" s="233" t="str">
        <f>IF(ISBLANK(A1133),"",VLOOKUP(G1133,Coefficients!$E$4:$I$7,2)&amp;" "&amp;" "&amp;VLOOKUP(H1133,Coefficients!$E$12:$I$16,2))</f>
        <v/>
      </c>
    </row>
    <row r="1134" spans="22:22" x14ac:dyDescent="0.25">
      <c r="V1134" s="233" t="str">
        <f>IF(ISBLANK(A1134),"",VLOOKUP(G1134,Coefficients!$E$4:$I$7,2)&amp;" "&amp;" "&amp;VLOOKUP(H1134,Coefficients!$E$12:$I$16,2))</f>
        <v/>
      </c>
    </row>
    <row r="1135" spans="22:22" x14ac:dyDescent="0.25">
      <c r="V1135" s="233" t="str">
        <f>IF(ISBLANK(A1135),"",VLOOKUP(G1135,Coefficients!$E$4:$I$7,2)&amp;" "&amp;" "&amp;VLOOKUP(H1135,Coefficients!$E$12:$I$16,2))</f>
        <v/>
      </c>
    </row>
    <row r="1136" spans="22:22" x14ac:dyDescent="0.25">
      <c r="V1136" s="233" t="str">
        <f>IF(ISBLANK(A1136),"",VLOOKUP(G1136,Coefficients!$E$4:$I$7,2)&amp;" "&amp;" "&amp;VLOOKUP(H1136,Coefficients!$E$12:$I$16,2))</f>
        <v/>
      </c>
    </row>
    <row r="1137" spans="22:22" x14ac:dyDescent="0.25">
      <c r="V1137" s="233" t="str">
        <f>IF(ISBLANK(A1137),"",VLOOKUP(G1137,Coefficients!$E$4:$I$7,2)&amp;" "&amp;" "&amp;VLOOKUP(H1137,Coefficients!$E$12:$I$16,2))</f>
        <v/>
      </c>
    </row>
    <row r="1138" spans="22:22" x14ac:dyDescent="0.25">
      <c r="V1138" s="233" t="str">
        <f>IF(ISBLANK(A1138),"",VLOOKUP(G1138,Coefficients!$E$4:$I$7,2)&amp;" "&amp;" "&amp;VLOOKUP(H1138,Coefficients!$E$12:$I$16,2))</f>
        <v/>
      </c>
    </row>
    <row r="1139" spans="22:22" x14ac:dyDescent="0.25">
      <c r="V1139" s="233" t="str">
        <f>IF(ISBLANK(A1139),"",VLOOKUP(G1139,Coefficients!$E$4:$I$7,2)&amp;" "&amp;" "&amp;VLOOKUP(H1139,Coefficients!$E$12:$I$16,2))</f>
        <v/>
      </c>
    </row>
    <row r="1140" spans="22:22" x14ac:dyDescent="0.25">
      <c r="V1140" s="233" t="str">
        <f>IF(ISBLANK(A1140),"",VLOOKUP(G1140,Coefficients!$E$4:$I$7,2)&amp;" "&amp;" "&amp;VLOOKUP(H1140,Coefficients!$E$12:$I$16,2))</f>
        <v/>
      </c>
    </row>
    <row r="1141" spans="22:22" x14ac:dyDescent="0.25">
      <c r="V1141" s="233" t="str">
        <f>IF(ISBLANK(A1141),"",VLOOKUP(G1141,Coefficients!$E$4:$I$7,2)&amp;" "&amp;" "&amp;VLOOKUP(H1141,Coefficients!$E$12:$I$16,2))</f>
        <v/>
      </c>
    </row>
    <row r="1142" spans="22:22" x14ac:dyDescent="0.25">
      <c r="V1142" s="233" t="str">
        <f>IF(ISBLANK(A1142),"",VLOOKUP(G1142,Coefficients!$E$4:$I$7,2)&amp;" "&amp;" "&amp;VLOOKUP(H1142,Coefficients!$E$12:$I$16,2))</f>
        <v/>
      </c>
    </row>
    <row r="1143" spans="22:22" x14ac:dyDescent="0.25">
      <c r="V1143" s="233" t="str">
        <f>IF(ISBLANK(A1143),"",VLOOKUP(G1143,Coefficients!$E$4:$I$7,2)&amp;" "&amp;" "&amp;VLOOKUP(H1143,Coefficients!$E$12:$I$16,2))</f>
        <v/>
      </c>
    </row>
    <row r="1144" spans="22:22" x14ac:dyDescent="0.25">
      <c r="V1144" s="233" t="str">
        <f>IF(ISBLANK(A1144),"",VLOOKUP(G1144,Coefficients!$E$4:$I$7,2)&amp;" "&amp;" "&amp;VLOOKUP(H1144,Coefficients!$E$12:$I$16,2))</f>
        <v/>
      </c>
    </row>
    <row r="1145" spans="22:22" x14ac:dyDescent="0.25">
      <c r="V1145" s="233" t="str">
        <f>IF(ISBLANK(A1145),"",VLOOKUP(G1145,Coefficients!$E$4:$I$7,2)&amp;" "&amp;" "&amp;VLOOKUP(H1145,Coefficients!$E$12:$I$16,2))</f>
        <v/>
      </c>
    </row>
    <row r="1146" spans="22:22" x14ac:dyDescent="0.25">
      <c r="V1146" s="233" t="str">
        <f>IF(ISBLANK(A1146),"",VLOOKUP(G1146,Coefficients!$E$4:$I$7,2)&amp;" "&amp;" "&amp;VLOOKUP(H1146,Coefficients!$E$12:$I$16,2))</f>
        <v/>
      </c>
    </row>
    <row r="1147" spans="22:22" x14ac:dyDescent="0.25">
      <c r="V1147" s="233" t="str">
        <f>IF(ISBLANK(A1147),"",VLOOKUP(G1147,Coefficients!$E$4:$I$7,2)&amp;" "&amp;" "&amp;VLOOKUP(H1147,Coefficients!$E$12:$I$16,2))</f>
        <v/>
      </c>
    </row>
    <row r="1148" spans="22:22" x14ac:dyDescent="0.25">
      <c r="V1148" s="233" t="str">
        <f>IF(ISBLANK(A1148),"",VLOOKUP(G1148,Coefficients!$E$4:$I$7,2)&amp;" "&amp;" "&amp;VLOOKUP(H1148,Coefficients!$E$12:$I$16,2))</f>
        <v/>
      </c>
    </row>
    <row r="1149" spans="22:22" x14ac:dyDescent="0.25">
      <c r="V1149" s="233" t="str">
        <f>IF(ISBLANK(A1149),"",VLOOKUP(G1149,Coefficients!$E$4:$I$7,2)&amp;" "&amp;" "&amp;VLOOKUP(H1149,Coefficients!$E$12:$I$16,2))</f>
        <v/>
      </c>
    </row>
    <row r="1150" spans="22:22" x14ac:dyDescent="0.25">
      <c r="V1150" s="233" t="str">
        <f>IF(ISBLANK(A1150),"",VLOOKUP(G1150,Coefficients!$E$4:$I$7,2)&amp;" "&amp;" "&amp;VLOOKUP(H1150,Coefficients!$E$12:$I$16,2))</f>
        <v/>
      </c>
    </row>
    <row r="1151" spans="22:22" x14ac:dyDescent="0.25">
      <c r="V1151" s="233" t="str">
        <f>IF(ISBLANK(A1151),"",VLOOKUP(G1151,Coefficients!$E$4:$I$7,2)&amp;" "&amp;" "&amp;VLOOKUP(H1151,Coefficients!$E$12:$I$16,2))</f>
        <v/>
      </c>
    </row>
    <row r="1152" spans="22:22" x14ac:dyDescent="0.25">
      <c r="V1152" s="233" t="str">
        <f>IF(ISBLANK(A1152),"",VLOOKUP(G1152,Coefficients!$E$4:$I$7,2)&amp;" "&amp;" "&amp;VLOOKUP(H1152,Coefficients!$E$12:$I$16,2))</f>
        <v/>
      </c>
    </row>
    <row r="1153" spans="22:22" x14ac:dyDescent="0.25">
      <c r="V1153" s="233" t="str">
        <f>IF(ISBLANK(A1153),"",VLOOKUP(G1153,Coefficients!$E$4:$I$7,2)&amp;" "&amp;" "&amp;VLOOKUP(H1153,Coefficients!$E$12:$I$16,2))</f>
        <v/>
      </c>
    </row>
    <row r="1154" spans="22:22" x14ac:dyDescent="0.25">
      <c r="V1154" s="233" t="str">
        <f>IF(ISBLANK(A1154),"",VLOOKUP(G1154,Coefficients!$E$4:$I$7,2)&amp;" "&amp;" "&amp;VLOOKUP(H1154,Coefficients!$E$12:$I$16,2))</f>
        <v/>
      </c>
    </row>
    <row r="1155" spans="22:22" x14ac:dyDescent="0.25">
      <c r="V1155" s="233" t="str">
        <f>IF(ISBLANK(A1155),"",VLOOKUP(G1155,Coefficients!$E$4:$I$7,2)&amp;" "&amp;" "&amp;VLOOKUP(H1155,Coefficients!$E$12:$I$16,2))</f>
        <v/>
      </c>
    </row>
    <row r="1156" spans="22:22" x14ac:dyDescent="0.25">
      <c r="V1156" s="233" t="str">
        <f>IF(ISBLANK(A1156),"",VLOOKUP(G1156,Coefficients!$E$4:$I$7,2)&amp;" "&amp;" "&amp;VLOOKUP(H1156,Coefficients!$E$12:$I$16,2))</f>
        <v/>
      </c>
    </row>
    <row r="1157" spans="22:22" x14ac:dyDescent="0.25">
      <c r="V1157" s="233" t="str">
        <f>IF(ISBLANK(A1157),"",VLOOKUP(G1157,Coefficients!$E$4:$I$7,2)&amp;" "&amp;" "&amp;VLOOKUP(H1157,Coefficients!$E$12:$I$16,2))</f>
        <v/>
      </c>
    </row>
    <row r="1158" spans="22:22" x14ac:dyDescent="0.25">
      <c r="V1158" s="233" t="str">
        <f>IF(ISBLANK(A1158),"",VLOOKUP(G1158,Coefficients!$E$4:$I$7,2)&amp;" "&amp;" "&amp;VLOOKUP(H1158,Coefficients!$E$12:$I$16,2))</f>
        <v/>
      </c>
    </row>
    <row r="1159" spans="22:22" x14ac:dyDescent="0.25">
      <c r="V1159" s="233" t="str">
        <f>IF(ISBLANK(A1159),"",VLOOKUP(G1159,Coefficients!$E$4:$I$7,2)&amp;" "&amp;" "&amp;VLOOKUP(H1159,Coefficients!$E$12:$I$16,2))</f>
        <v/>
      </c>
    </row>
    <row r="1160" spans="22:22" x14ac:dyDescent="0.25">
      <c r="V1160" s="233" t="str">
        <f>IF(ISBLANK(A1160),"",VLOOKUP(G1160,Coefficients!$E$4:$I$7,2)&amp;" "&amp;" "&amp;VLOOKUP(H1160,Coefficients!$E$12:$I$16,2))</f>
        <v/>
      </c>
    </row>
    <row r="1161" spans="22:22" x14ac:dyDescent="0.25">
      <c r="V1161" s="233" t="str">
        <f>IF(ISBLANK(A1161),"",VLOOKUP(G1161,Coefficients!$E$4:$I$7,2)&amp;" "&amp;" "&amp;VLOOKUP(H1161,Coefficients!$E$12:$I$16,2))</f>
        <v/>
      </c>
    </row>
    <row r="1162" spans="22:22" x14ac:dyDescent="0.25">
      <c r="V1162" s="233" t="str">
        <f>IF(ISBLANK(A1162),"",VLOOKUP(G1162,Coefficients!$E$4:$I$7,2)&amp;" "&amp;" "&amp;VLOOKUP(H1162,Coefficients!$E$12:$I$16,2))</f>
        <v/>
      </c>
    </row>
    <row r="1163" spans="22:22" x14ac:dyDescent="0.25">
      <c r="V1163" s="233" t="str">
        <f>IF(ISBLANK(A1163),"",VLOOKUP(G1163,Coefficients!$E$4:$I$7,2)&amp;" "&amp;" "&amp;VLOOKUP(H1163,Coefficients!$E$12:$I$16,2))</f>
        <v/>
      </c>
    </row>
    <row r="1164" spans="22:22" x14ac:dyDescent="0.25">
      <c r="V1164" s="233" t="str">
        <f>IF(ISBLANK(A1164),"",VLOOKUP(G1164,Coefficients!$E$4:$I$7,2)&amp;" "&amp;" "&amp;VLOOKUP(H1164,Coefficients!$E$12:$I$16,2))</f>
        <v/>
      </c>
    </row>
    <row r="1165" spans="22:22" x14ac:dyDescent="0.25">
      <c r="V1165" s="233" t="str">
        <f>IF(ISBLANK(A1165),"",VLOOKUP(G1165,Coefficients!$E$4:$I$7,2)&amp;" "&amp;" "&amp;VLOOKUP(H1165,Coefficients!$E$12:$I$16,2))</f>
        <v/>
      </c>
    </row>
    <row r="1166" spans="22:22" x14ac:dyDescent="0.25">
      <c r="V1166" s="233" t="str">
        <f>IF(ISBLANK(A1166),"",VLOOKUP(G1166,Coefficients!$E$4:$I$7,2)&amp;" "&amp;" "&amp;VLOOKUP(H1166,Coefficients!$E$12:$I$16,2))</f>
        <v/>
      </c>
    </row>
    <row r="1167" spans="22:22" x14ac:dyDescent="0.25">
      <c r="V1167" s="233" t="str">
        <f>IF(ISBLANK(A1167),"",VLOOKUP(G1167,Coefficients!$E$4:$I$7,2)&amp;" "&amp;" "&amp;VLOOKUP(H1167,Coefficients!$E$12:$I$16,2))</f>
        <v/>
      </c>
    </row>
    <row r="1168" spans="22:22" x14ac:dyDescent="0.25">
      <c r="V1168" s="233" t="str">
        <f>IF(ISBLANK(A1168),"",VLOOKUP(G1168,Coefficients!$E$4:$I$7,2)&amp;" "&amp;" "&amp;VLOOKUP(H1168,Coefficients!$E$12:$I$16,2))</f>
        <v/>
      </c>
    </row>
    <row r="1169" spans="22:22" x14ac:dyDescent="0.25">
      <c r="V1169" s="233" t="str">
        <f>IF(ISBLANK(A1169),"",VLOOKUP(G1169,Coefficients!$E$4:$I$7,2)&amp;" "&amp;" "&amp;VLOOKUP(H1169,Coefficients!$E$12:$I$16,2))</f>
        <v/>
      </c>
    </row>
    <row r="1170" spans="22:22" x14ac:dyDescent="0.25">
      <c r="V1170" s="233" t="str">
        <f>IF(ISBLANK(A1170),"",VLOOKUP(G1170,Coefficients!$E$4:$I$7,2)&amp;" "&amp;" "&amp;VLOOKUP(H1170,Coefficients!$E$12:$I$16,2))</f>
        <v/>
      </c>
    </row>
    <row r="1171" spans="22:22" x14ac:dyDescent="0.25">
      <c r="V1171" s="233" t="str">
        <f>IF(ISBLANK(A1171),"",VLOOKUP(G1171,Coefficients!$E$4:$I$7,2)&amp;" "&amp;" "&amp;VLOOKUP(H1171,Coefficients!$E$12:$I$16,2))</f>
        <v/>
      </c>
    </row>
    <row r="1172" spans="22:22" x14ac:dyDescent="0.25">
      <c r="V1172" s="233" t="str">
        <f>IF(ISBLANK(A1172),"",VLOOKUP(G1172,Coefficients!$E$4:$I$7,2)&amp;" "&amp;" "&amp;VLOOKUP(H1172,Coefficients!$E$12:$I$16,2))</f>
        <v/>
      </c>
    </row>
    <row r="1173" spans="22:22" x14ac:dyDescent="0.25">
      <c r="V1173" s="233" t="str">
        <f>IF(ISBLANK(A1173),"",VLOOKUP(G1173,Coefficients!$E$4:$I$7,2)&amp;" "&amp;" "&amp;VLOOKUP(H1173,Coefficients!$E$12:$I$16,2))</f>
        <v/>
      </c>
    </row>
    <row r="1174" spans="22:22" x14ac:dyDescent="0.25">
      <c r="V1174" s="233" t="str">
        <f>IF(ISBLANK(A1174),"",VLOOKUP(G1174,Coefficients!$E$4:$I$7,2)&amp;" "&amp;" "&amp;VLOOKUP(H1174,Coefficients!$E$12:$I$16,2))</f>
        <v/>
      </c>
    </row>
    <row r="1175" spans="22:22" x14ac:dyDescent="0.25">
      <c r="V1175" s="233" t="str">
        <f>IF(ISBLANK(A1175),"",VLOOKUP(G1175,Coefficients!$E$4:$I$7,2)&amp;" "&amp;" "&amp;VLOOKUP(H1175,Coefficients!$E$12:$I$16,2))</f>
        <v/>
      </c>
    </row>
    <row r="1176" spans="22:22" x14ac:dyDescent="0.25">
      <c r="V1176" s="233" t="str">
        <f>IF(ISBLANK(A1176),"",VLOOKUP(G1176,Coefficients!$E$4:$I$7,2)&amp;" "&amp;" "&amp;VLOOKUP(H1176,Coefficients!$E$12:$I$16,2))</f>
        <v/>
      </c>
    </row>
    <row r="1177" spans="22:22" x14ac:dyDescent="0.25">
      <c r="V1177" s="233" t="str">
        <f>IF(ISBLANK(A1177),"",VLOOKUP(G1177,Coefficients!$E$4:$I$7,2)&amp;" "&amp;" "&amp;VLOOKUP(H1177,Coefficients!$E$12:$I$16,2))</f>
        <v/>
      </c>
    </row>
    <row r="1178" spans="22:22" x14ac:dyDescent="0.25">
      <c r="V1178" s="233" t="str">
        <f>IF(ISBLANK(A1178),"",VLOOKUP(G1178,Coefficients!$E$4:$I$7,2)&amp;" "&amp;" "&amp;VLOOKUP(H1178,Coefficients!$E$12:$I$16,2))</f>
        <v/>
      </c>
    </row>
    <row r="1179" spans="22:22" x14ac:dyDescent="0.25">
      <c r="V1179" s="233" t="str">
        <f>IF(ISBLANK(A1179),"",VLOOKUP(G1179,Coefficients!$E$4:$I$7,2)&amp;" "&amp;" "&amp;VLOOKUP(H1179,Coefficients!$E$12:$I$16,2))</f>
        <v/>
      </c>
    </row>
    <row r="1180" spans="22:22" x14ac:dyDescent="0.25">
      <c r="V1180" s="233" t="str">
        <f>IF(ISBLANK(A1180),"",VLOOKUP(G1180,Coefficients!$E$4:$I$7,2)&amp;" "&amp;" "&amp;VLOOKUP(H1180,Coefficients!$E$12:$I$16,2))</f>
        <v/>
      </c>
    </row>
    <row r="1181" spans="22:22" x14ac:dyDescent="0.25">
      <c r="V1181" s="233" t="str">
        <f>IF(ISBLANK(A1181),"",VLOOKUP(G1181,Coefficients!$E$4:$I$7,2)&amp;" "&amp;" "&amp;VLOOKUP(H1181,Coefficients!$E$12:$I$16,2))</f>
        <v/>
      </c>
    </row>
    <row r="1182" spans="22:22" x14ac:dyDescent="0.25">
      <c r="V1182" s="233" t="str">
        <f>IF(ISBLANK(A1182),"",VLOOKUP(G1182,Coefficients!$E$4:$I$7,2)&amp;" "&amp;" "&amp;VLOOKUP(H1182,Coefficients!$E$12:$I$16,2))</f>
        <v/>
      </c>
    </row>
    <row r="1183" spans="22:22" x14ac:dyDescent="0.25">
      <c r="V1183" s="233" t="str">
        <f>IF(ISBLANK(A1183),"",VLOOKUP(G1183,Coefficients!$E$4:$I$7,2)&amp;" "&amp;" "&amp;VLOOKUP(H1183,Coefficients!$E$12:$I$16,2))</f>
        <v/>
      </c>
    </row>
    <row r="1184" spans="22:22" x14ac:dyDescent="0.25">
      <c r="V1184" s="233" t="str">
        <f>IF(ISBLANK(A1184),"",VLOOKUP(G1184,Coefficients!$E$4:$I$7,2)&amp;" "&amp;" "&amp;VLOOKUP(H1184,Coefficients!$E$12:$I$16,2))</f>
        <v/>
      </c>
    </row>
    <row r="1185" spans="22:22" x14ac:dyDescent="0.25">
      <c r="V1185" s="233" t="str">
        <f>IF(ISBLANK(A1185),"",VLOOKUP(G1185,Coefficients!$E$4:$I$7,2)&amp;" "&amp;" "&amp;VLOOKUP(H1185,Coefficients!$E$12:$I$16,2))</f>
        <v/>
      </c>
    </row>
    <row r="1186" spans="22:22" x14ac:dyDescent="0.25">
      <c r="V1186" s="233" t="str">
        <f>IF(ISBLANK(A1186),"",VLOOKUP(G1186,Coefficients!$E$4:$I$7,2)&amp;" "&amp;" "&amp;VLOOKUP(H1186,Coefficients!$E$12:$I$16,2))</f>
        <v/>
      </c>
    </row>
    <row r="1187" spans="22:22" x14ac:dyDescent="0.25">
      <c r="V1187" s="233" t="str">
        <f>IF(ISBLANK(A1187),"",VLOOKUP(G1187,Coefficients!$E$4:$I$7,2)&amp;" "&amp;" "&amp;VLOOKUP(H1187,Coefficients!$E$12:$I$16,2))</f>
        <v/>
      </c>
    </row>
    <row r="1188" spans="22:22" x14ac:dyDescent="0.25">
      <c r="V1188" s="233" t="str">
        <f>IF(ISBLANK(A1188),"",VLOOKUP(G1188,Coefficients!$E$4:$I$7,2)&amp;" "&amp;" "&amp;VLOOKUP(H1188,Coefficients!$E$12:$I$16,2))</f>
        <v/>
      </c>
    </row>
    <row r="1189" spans="22:22" x14ac:dyDescent="0.25">
      <c r="V1189" s="233" t="str">
        <f>IF(ISBLANK(A1189),"",VLOOKUP(G1189,Coefficients!$E$4:$I$7,2)&amp;" "&amp;" "&amp;VLOOKUP(H1189,Coefficients!$E$12:$I$16,2))</f>
        <v/>
      </c>
    </row>
    <row r="1190" spans="22:22" x14ac:dyDescent="0.25">
      <c r="V1190" s="233" t="str">
        <f>IF(ISBLANK(A1190),"",VLOOKUP(G1190,Coefficients!$E$4:$I$7,2)&amp;" "&amp;" "&amp;VLOOKUP(H1190,Coefficients!$E$12:$I$16,2))</f>
        <v/>
      </c>
    </row>
    <row r="1191" spans="22:22" x14ac:dyDescent="0.25">
      <c r="V1191" s="233" t="str">
        <f>IF(ISBLANK(A1191),"",VLOOKUP(G1191,Coefficients!$E$4:$I$7,2)&amp;" "&amp;" "&amp;VLOOKUP(H1191,Coefficients!$E$12:$I$16,2))</f>
        <v/>
      </c>
    </row>
    <row r="1192" spans="22:22" x14ac:dyDescent="0.25">
      <c r="V1192" s="233" t="str">
        <f>IF(ISBLANK(A1192),"",VLOOKUP(G1192,Coefficients!$E$4:$I$7,2)&amp;" "&amp;" "&amp;VLOOKUP(H1192,Coefficients!$E$12:$I$16,2))</f>
        <v/>
      </c>
    </row>
    <row r="1193" spans="22:22" x14ac:dyDescent="0.25">
      <c r="V1193" s="233" t="str">
        <f>IF(ISBLANK(A1193),"",VLOOKUP(G1193,Coefficients!$E$4:$I$7,2)&amp;" "&amp;" "&amp;VLOOKUP(H1193,Coefficients!$E$12:$I$16,2))</f>
        <v/>
      </c>
    </row>
    <row r="1194" spans="22:22" x14ac:dyDescent="0.25">
      <c r="V1194" s="233" t="str">
        <f>IF(ISBLANK(A1194),"",VLOOKUP(G1194,Coefficients!$E$4:$I$7,2)&amp;" "&amp;" "&amp;VLOOKUP(H1194,Coefficients!$E$12:$I$16,2))</f>
        <v/>
      </c>
    </row>
    <row r="1195" spans="22:22" x14ac:dyDescent="0.25">
      <c r="V1195" s="233" t="str">
        <f>IF(ISBLANK(A1195),"",VLOOKUP(G1195,Coefficients!$E$4:$I$7,2)&amp;" "&amp;" "&amp;VLOOKUP(H1195,Coefficients!$E$12:$I$16,2))</f>
        <v/>
      </c>
    </row>
    <row r="1196" spans="22:22" x14ac:dyDescent="0.25">
      <c r="V1196" s="233" t="str">
        <f>IF(ISBLANK(A1196),"",VLOOKUP(G1196,Coefficients!$E$4:$I$7,2)&amp;" "&amp;" "&amp;VLOOKUP(H1196,Coefficients!$E$12:$I$16,2))</f>
        <v/>
      </c>
    </row>
    <row r="1197" spans="22:22" x14ac:dyDescent="0.25">
      <c r="V1197" s="233" t="str">
        <f>IF(ISBLANK(A1197),"",VLOOKUP(G1197,Coefficients!$E$4:$I$7,2)&amp;" "&amp;" "&amp;VLOOKUP(H1197,Coefficients!$E$12:$I$16,2))</f>
        <v/>
      </c>
    </row>
    <row r="1198" spans="22:22" x14ac:dyDescent="0.25">
      <c r="V1198" s="233" t="str">
        <f>IF(ISBLANK(A1198),"",VLOOKUP(G1198,Coefficients!$E$4:$I$7,2)&amp;" "&amp;" "&amp;VLOOKUP(H1198,Coefficients!$E$12:$I$16,2))</f>
        <v/>
      </c>
    </row>
    <row r="1199" spans="22:22" x14ac:dyDescent="0.25">
      <c r="V1199" s="233" t="str">
        <f>IF(ISBLANK(A1199),"",VLOOKUP(G1199,Coefficients!$E$4:$I$7,2)&amp;" "&amp;" "&amp;VLOOKUP(H1199,Coefficients!$E$12:$I$16,2))</f>
        <v/>
      </c>
    </row>
    <row r="1200" spans="22:22" x14ac:dyDescent="0.25">
      <c r="V1200" s="233" t="str">
        <f>IF(ISBLANK(A1200),"",VLOOKUP(G1200,Coefficients!$E$4:$I$7,2)&amp;" "&amp;" "&amp;VLOOKUP(H1200,Coefficients!$E$12:$I$16,2))</f>
        <v/>
      </c>
    </row>
    <row r="1201" spans="22:22" x14ac:dyDescent="0.25">
      <c r="V1201" s="233" t="str">
        <f>IF(ISBLANK(A1201),"",VLOOKUP(G1201,Coefficients!$E$4:$I$7,2)&amp;" "&amp;" "&amp;VLOOKUP(H1201,Coefficients!$E$12:$I$16,2))</f>
        <v/>
      </c>
    </row>
    <row r="1202" spans="22:22" x14ac:dyDescent="0.25">
      <c r="V1202" s="233" t="str">
        <f>IF(ISBLANK(A1202),"",VLOOKUP(G1202,Coefficients!$E$4:$I$7,2)&amp;" "&amp;" "&amp;VLOOKUP(H1202,Coefficients!$E$12:$I$16,2))</f>
        <v/>
      </c>
    </row>
    <row r="1203" spans="22:22" x14ac:dyDescent="0.25">
      <c r="V1203" s="233" t="str">
        <f>IF(ISBLANK(A1203),"",VLOOKUP(G1203,Coefficients!$E$4:$I$7,2)&amp;" "&amp;" "&amp;VLOOKUP(H1203,Coefficients!$E$12:$I$16,2))</f>
        <v/>
      </c>
    </row>
    <row r="1204" spans="22:22" x14ac:dyDescent="0.25">
      <c r="V1204" s="233" t="str">
        <f>IF(ISBLANK(A1204),"",VLOOKUP(G1204,Coefficients!$E$4:$I$7,2)&amp;" "&amp;" "&amp;VLOOKUP(H1204,Coefficients!$E$12:$I$16,2))</f>
        <v/>
      </c>
    </row>
    <row r="1205" spans="22:22" x14ac:dyDescent="0.25">
      <c r="V1205" s="233" t="str">
        <f>IF(ISBLANK(A1205),"",VLOOKUP(G1205,Coefficients!$E$4:$I$7,2)&amp;" "&amp;" "&amp;VLOOKUP(H1205,Coefficients!$E$12:$I$16,2))</f>
        <v/>
      </c>
    </row>
    <row r="1206" spans="22:22" x14ac:dyDescent="0.25">
      <c r="V1206" s="233" t="str">
        <f>IF(ISBLANK(A1206),"",VLOOKUP(G1206,Coefficients!$E$4:$I$7,2)&amp;" "&amp;" "&amp;VLOOKUP(H1206,Coefficients!$E$12:$I$16,2))</f>
        <v/>
      </c>
    </row>
    <row r="1207" spans="22:22" x14ac:dyDescent="0.25">
      <c r="V1207" s="233" t="str">
        <f>IF(ISBLANK(A1207),"",VLOOKUP(G1207,Coefficients!$E$4:$I$7,2)&amp;" "&amp;" "&amp;VLOOKUP(H1207,Coefficients!$E$12:$I$16,2))</f>
        <v/>
      </c>
    </row>
    <row r="1208" spans="22:22" x14ac:dyDescent="0.25">
      <c r="V1208" s="233" t="str">
        <f>IF(ISBLANK(A1208),"",VLOOKUP(G1208,Coefficients!$E$4:$I$7,2)&amp;" "&amp;" "&amp;VLOOKUP(H1208,Coefficients!$E$12:$I$16,2))</f>
        <v/>
      </c>
    </row>
    <row r="1209" spans="22:22" x14ac:dyDescent="0.25">
      <c r="V1209" s="233" t="str">
        <f>IF(ISBLANK(A1209),"",VLOOKUP(G1209,Coefficients!$E$4:$I$7,2)&amp;" "&amp;" "&amp;VLOOKUP(H1209,Coefficients!$E$12:$I$16,2))</f>
        <v/>
      </c>
    </row>
    <row r="1210" spans="22:22" x14ac:dyDescent="0.25">
      <c r="V1210" s="233" t="str">
        <f>IF(ISBLANK(A1210),"",VLOOKUP(G1210,Coefficients!$E$4:$I$7,2)&amp;" "&amp;" "&amp;VLOOKUP(H1210,Coefficients!$E$12:$I$16,2))</f>
        <v/>
      </c>
    </row>
    <row r="1211" spans="22:22" x14ac:dyDescent="0.25">
      <c r="V1211" s="233" t="str">
        <f>IF(ISBLANK(A1211),"",VLOOKUP(G1211,Coefficients!$E$4:$I$7,2)&amp;" "&amp;" "&amp;VLOOKUP(H1211,Coefficients!$E$12:$I$16,2))</f>
        <v/>
      </c>
    </row>
    <row r="1212" spans="22:22" x14ac:dyDescent="0.25">
      <c r="V1212" s="233" t="str">
        <f>IF(ISBLANK(A1212),"",VLOOKUP(G1212,Coefficients!$E$4:$I$7,2)&amp;" "&amp;" "&amp;VLOOKUP(H1212,Coefficients!$E$12:$I$16,2))</f>
        <v/>
      </c>
    </row>
    <row r="1213" spans="22:22" x14ac:dyDescent="0.25">
      <c r="V1213" s="233" t="str">
        <f>IF(ISBLANK(A1213),"",VLOOKUP(G1213,Coefficients!$E$4:$I$7,2)&amp;" "&amp;" "&amp;VLOOKUP(H1213,Coefficients!$E$12:$I$16,2))</f>
        <v/>
      </c>
    </row>
    <row r="1214" spans="22:22" x14ac:dyDescent="0.25">
      <c r="V1214" s="233" t="str">
        <f>IF(ISBLANK(A1214),"",VLOOKUP(G1214,Coefficients!$E$4:$I$7,2)&amp;" "&amp;" "&amp;VLOOKUP(H1214,Coefficients!$E$12:$I$16,2))</f>
        <v/>
      </c>
    </row>
    <row r="1215" spans="22:22" x14ac:dyDescent="0.25">
      <c r="V1215" s="233" t="str">
        <f>IF(ISBLANK(A1215),"",VLOOKUP(G1215,Coefficients!$E$4:$I$7,2)&amp;" "&amp;" "&amp;VLOOKUP(H1215,Coefficients!$E$12:$I$16,2))</f>
        <v/>
      </c>
    </row>
    <row r="1216" spans="22:22" x14ac:dyDescent="0.25">
      <c r="V1216" s="233" t="str">
        <f>IF(ISBLANK(A1216),"",VLOOKUP(G1216,Coefficients!$E$4:$I$7,2)&amp;" "&amp;" "&amp;VLOOKUP(H1216,Coefficients!$E$12:$I$16,2))</f>
        <v/>
      </c>
    </row>
    <row r="1217" spans="22:22" x14ac:dyDescent="0.25">
      <c r="V1217" s="233" t="str">
        <f>IF(ISBLANK(A1217),"",VLOOKUP(G1217,Coefficients!$E$4:$I$7,2)&amp;" "&amp;" "&amp;VLOOKUP(H1217,Coefficients!$E$12:$I$16,2))</f>
        <v/>
      </c>
    </row>
    <row r="1218" spans="22:22" x14ac:dyDescent="0.25">
      <c r="V1218" s="233" t="str">
        <f>IF(ISBLANK(A1218),"",VLOOKUP(G1218,Coefficients!$E$4:$I$7,2)&amp;" "&amp;" "&amp;VLOOKUP(H1218,Coefficients!$E$12:$I$16,2))</f>
        <v/>
      </c>
    </row>
    <row r="1219" spans="22:22" x14ac:dyDescent="0.25">
      <c r="V1219" s="233" t="str">
        <f>IF(ISBLANK(A1219),"",VLOOKUP(G1219,Coefficients!$E$4:$I$7,2)&amp;" "&amp;" "&amp;VLOOKUP(H1219,Coefficients!$E$12:$I$16,2))</f>
        <v/>
      </c>
    </row>
    <row r="1220" spans="22:22" x14ac:dyDescent="0.25">
      <c r="V1220" s="233" t="str">
        <f>IF(ISBLANK(A1220),"",VLOOKUP(G1220,Coefficients!$E$4:$I$7,2)&amp;" "&amp;" "&amp;VLOOKUP(H1220,Coefficients!$E$12:$I$16,2))</f>
        <v/>
      </c>
    </row>
    <row r="1221" spans="22:22" x14ac:dyDescent="0.25">
      <c r="V1221" s="233" t="str">
        <f>IF(ISBLANK(A1221),"",VLOOKUP(G1221,Coefficients!$E$4:$I$7,2)&amp;" "&amp;" "&amp;VLOOKUP(H1221,Coefficients!$E$12:$I$16,2))</f>
        <v/>
      </c>
    </row>
    <row r="1222" spans="22:22" x14ac:dyDescent="0.25">
      <c r="V1222" s="233" t="str">
        <f>IF(ISBLANK(A1222),"",VLOOKUP(G1222,Coefficients!$E$4:$I$7,2)&amp;" "&amp;" "&amp;VLOOKUP(H1222,Coefficients!$E$12:$I$16,2))</f>
        <v/>
      </c>
    </row>
    <row r="1223" spans="22:22" x14ac:dyDescent="0.25">
      <c r="V1223" s="233" t="str">
        <f>IF(ISBLANK(A1223),"",VLOOKUP(G1223,Coefficients!$E$4:$I$7,2)&amp;" "&amp;" "&amp;VLOOKUP(H1223,Coefficients!$E$12:$I$16,2))</f>
        <v/>
      </c>
    </row>
    <row r="1224" spans="22:22" x14ac:dyDescent="0.25">
      <c r="V1224" s="233" t="str">
        <f>IF(ISBLANK(A1224),"",VLOOKUP(G1224,Coefficients!$E$4:$I$7,2)&amp;" "&amp;" "&amp;VLOOKUP(H1224,Coefficients!$E$12:$I$16,2))</f>
        <v/>
      </c>
    </row>
    <row r="1225" spans="22:22" x14ac:dyDescent="0.25">
      <c r="V1225" s="233" t="str">
        <f>IF(ISBLANK(A1225),"",VLOOKUP(G1225,Coefficients!$E$4:$I$7,2)&amp;" "&amp;" "&amp;VLOOKUP(H1225,Coefficients!$E$12:$I$16,2))</f>
        <v/>
      </c>
    </row>
    <row r="1226" spans="22:22" x14ac:dyDescent="0.25">
      <c r="V1226" s="233" t="str">
        <f>IF(ISBLANK(A1226),"",VLOOKUP(G1226,Coefficients!$E$4:$I$7,2)&amp;" "&amp;" "&amp;VLOOKUP(H1226,Coefficients!$E$12:$I$16,2))</f>
        <v/>
      </c>
    </row>
    <row r="1227" spans="22:22" x14ac:dyDescent="0.25">
      <c r="V1227" s="233" t="str">
        <f>IF(ISBLANK(A1227),"",VLOOKUP(G1227,Coefficients!$E$4:$I$7,2)&amp;" "&amp;" "&amp;VLOOKUP(H1227,Coefficients!$E$12:$I$16,2))</f>
        <v/>
      </c>
    </row>
    <row r="1228" spans="22:22" x14ac:dyDescent="0.25">
      <c r="V1228" s="233" t="str">
        <f>IF(ISBLANK(A1228),"",VLOOKUP(G1228,Coefficients!$E$4:$I$7,2)&amp;" "&amp;" "&amp;VLOOKUP(H1228,Coefficients!$E$12:$I$16,2))</f>
        <v/>
      </c>
    </row>
    <row r="1229" spans="22:22" x14ac:dyDescent="0.25">
      <c r="V1229" s="233" t="str">
        <f>IF(ISBLANK(A1229),"",VLOOKUP(G1229,Coefficients!$E$4:$I$7,2)&amp;" "&amp;" "&amp;VLOOKUP(H1229,Coefficients!$E$12:$I$16,2))</f>
        <v/>
      </c>
    </row>
    <row r="1230" spans="22:22" x14ac:dyDescent="0.25">
      <c r="V1230" s="233" t="str">
        <f>IF(ISBLANK(A1230),"",VLOOKUP(G1230,Coefficients!$E$4:$I$7,2)&amp;" "&amp;" "&amp;VLOOKUP(H1230,Coefficients!$E$12:$I$16,2))</f>
        <v/>
      </c>
    </row>
    <row r="1231" spans="22:22" x14ac:dyDescent="0.25">
      <c r="V1231" s="233" t="str">
        <f>IF(ISBLANK(A1231),"",VLOOKUP(G1231,Coefficients!$E$4:$I$7,2)&amp;" "&amp;" "&amp;VLOOKUP(H1231,Coefficients!$E$12:$I$16,2))</f>
        <v/>
      </c>
    </row>
    <row r="1232" spans="22:22" x14ac:dyDescent="0.25">
      <c r="V1232" s="233" t="str">
        <f>IF(ISBLANK(A1232),"",VLOOKUP(G1232,Coefficients!$E$4:$I$7,2)&amp;" "&amp;" "&amp;VLOOKUP(H1232,Coefficients!$E$12:$I$16,2))</f>
        <v/>
      </c>
    </row>
    <row r="1233" spans="22:22" x14ac:dyDescent="0.25">
      <c r="V1233" s="233" t="str">
        <f>IF(ISBLANK(A1233),"",VLOOKUP(G1233,Coefficients!$E$4:$I$7,2)&amp;" "&amp;" "&amp;VLOOKUP(H1233,Coefficients!$E$12:$I$16,2))</f>
        <v/>
      </c>
    </row>
    <row r="1234" spans="22:22" x14ac:dyDescent="0.25">
      <c r="V1234" s="233" t="str">
        <f>IF(ISBLANK(A1234),"",VLOOKUP(G1234,Coefficients!$E$4:$I$7,2)&amp;" "&amp;" "&amp;VLOOKUP(H1234,Coefficients!$E$12:$I$16,2))</f>
        <v/>
      </c>
    </row>
    <row r="1235" spans="22:22" x14ac:dyDescent="0.25">
      <c r="V1235" s="233" t="str">
        <f>IF(ISBLANK(A1235),"",VLOOKUP(G1235,Coefficients!$E$4:$I$7,2)&amp;" "&amp;" "&amp;VLOOKUP(H1235,Coefficients!$E$12:$I$16,2))</f>
        <v/>
      </c>
    </row>
    <row r="1236" spans="22:22" x14ac:dyDescent="0.25">
      <c r="V1236" s="233" t="str">
        <f>IF(ISBLANK(A1236),"",VLOOKUP(G1236,Coefficients!$E$4:$I$7,2)&amp;" "&amp;" "&amp;VLOOKUP(H1236,Coefficients!$E$12:$I$16,2))</f>
        <v/>
      </c>
    </row>
    <row r="1237" spans="22:22" x14ac:dyDescent="0.25">
      <c r="V1237" s="233" t="str">
        <f>IF(ISBLANK(A1237),"",VLOOKUP(G1237,Coefficients!$E$4:$I$7,2)&amp;" "&amp;" "&amp;VLOOKUP(H1237,Coefficients!$E$12:$I$16,2))</f>
        <v/>
      </c>
    </row>
    <row r="1238" spans="22:22" x14ac:dyDescent="0.25">
      <c r="V1238" s="233" t="str">
        <f>IF(ISBLANK(A1238),"",VLOOKUP(G1238,Coefficients!$E$4:$I$7,2)&amp;" "&amp;" "&amp;VLOOKUP(H1238,Coefficients!$E$12:$I$16,2))</f>
        <v/>
      </c>
    </row>
    <row r="1239" spans="22:22" x14ac:dyDescent="0.25">
      <c r="V1239" s="233" t="str">
        <f>IF(ISBLANK(A1239),"",VLOOKUP(G1239,Coefficients!$E$4:$I$7,2)&amp;" "&amp;" "&amp;VLOOKUP(H1239,Coefficients!$E$12:$I$16,2))</f>
        <v/>
      </c>
    </row>
    <row r="1240" spans="22:22" x14ac:dyDescent="0.25">
      <c r="V1240" s="233" t="str">
        <f>IF(ISBLANK(A1240),"",VLOOKUP(G1240,Coefficients!$E$4:$I$7,2)&amp;" "&amp;" "&amp;VLOOKUP(H1240,Coefficients!$E$12:$I$16,2))</f>
        <v/>
      </c>
    </row>
    <row r="1241" spans="22:22" x14ac:dyDescent="0.25">
      <c r="V1241" s="233" t="str">
        <f>IF(ISBLANK(A1241),"",VLOOKUP(G1241,Coefficients!$E$4:$I$7,2)&amp;" "&amp;" "&amp;VLOOKUP(H1241,Coefficients!$E$12:$I$16,2))</f>
        <v/>
      </c>
    </row>
    <row r="1242" spans="22:22" x14ac:dyDescent="0.25">
      <c r="V1242" s="233" t="str">
        <f>IF(ISBLANK(A1242),"",VLOOKUP(G1242,Coefficients!$E$4:$I$7,2)&amp;" "&amp;" "&amp;VLOOKUP(H1242,Coefficients!$E$12:$I$16,2))</f>
        <v/>
      </c>
    </row>
    <row r="1243" spans="22:22" x14ac:dyDescent="0.25">
      <c r="V1243" s="233" t="str">
        <f>IF(ISBLANK(A1243),"",VLOOKUP(G1243,Coefficients!$E$4:$I$7,2)&amp;" "&amp;" "&amp;VLOOKUP(H1243,Coefficients!$E$12:$I$16,2))</f>
        <v/>
      </c>
    </row>
    <row r="1244" spans="22:22" x14ac:dyDescent="0.25">
      <c r="V1244" s="233" t="str">
        <f>IF(ISBLANK(A1244),"",VLOOKUP(G1244,Coefficients!$E$4:$I$7,2)&amp;" "&amp;" "&amp;VLOOKUP(H1244,Coefficients!$E$12:$I$16,2))</f>
        <v/>
      </c>
    </row>
    <row r="1245" spans="22:22" x14ac:dyDescent="0.25">
      <c r="V1245" s="233" t="str">
        <f>IF(ISBLANK(A1245),"",VLOOKUP(G1245,Coefficients!$E$4:$I$7,2)&amp;" "&amp;" "&amp;VLOOKUP(H1245,Coefficients!$E$12:$I$16,2))</f>
        <v/>
      </c>
    </row>
    <row r="1246" spans="22:22" x14ac:dyDescent="0.25">
      <c r="V1246" s="233" t="str">
        <f>IF(ISBLANK(A1246),"",VLOOKUP(G1246,Coefficients!$E$4:$I$7,2)&amp;" "&amp;" "&amp;VLOOKUP(H1246,Coefficients!$E$12:$I$16,2))</f>
        <v/>
      </c>
    </row>
    <row r="1247" spans="22:22" x14ac:dyDescent="0.25">
      <c r="V1247" s="233" t="str">
        <f>IF(ISBLANK(A1247),"",VLOOKUP(G1247,Coefficients!$E$4:$I$7,2)&amp;" "&amp;" "&amp;VLOOKUP(H1247,Coefficients!$E$12:$I$16,2))</f>
        <v/>
      </c>
    </row>
    <row r="1248" spans="22:22" x14ac:dyDescent="0.25">
      <c r="V1248" s="233" t="str">
        <f>IF(ISBLANK(A1248),"",VLOOKUP(G1248,Coefficients!$E$4:$I$7,2)&amp;" "&amp;" "&amp;VLOOKUP(H1248,Coefficients!$E$12:$I$16,2))</f>
        <v/>
      </c>
    </row>
    <row r="1249" spans="22:22" x14ac:dyDescent="0.25">
      <c r="V1249" s="233" t="str">
        <f>IF(ISBLANK(A1249),"",VLOOKUP(G1249,Coefficients!$E$4:$I$7,2)&amp;" "&amp;" "&amp;VLOOKUP(H1249,Coefficients!$E$12:$I$16,2))</f>
        <v/>
      </c>
    </row>
    <row r="1250" spans="22:22" x14ac:dyDescent="0.25">
      <c r="V1250" s="233" t="str">
        <f>IF(ISBLANK(A1250),"",VLOOKUP(G1250,Coefficients!$E$4:$I$7,2)&amp;" "&amp;" "&amp;VLOOKUP(H1250,Coefficients!$E$12:$I$16,2))</f>
        <v/>
      </c>
    </row>
    <row r="1251" spans="22:22" x14ac:dyDescent="0.25">
      <c r="V1251" s="233" t="str">
        <f>IF(ISBLANK(A1251),"",VLOOKUP(G1251,Coefficients!$E$4:$I$7,2)&amp;" "&amp;" "&amp;VLOOKUP(H1251,Coefficients!$E$12:$I$16,2))</f>
        <v/>
      </c>
    </row>
    <row r="1252" spans="22:22" x14ac:dyDescent="0.25">
      <c r="V1252" s="233" t="str">
        <f>IF(ISBLANK(A1252),"",VLOOKUP(G1252,Coefficients!$E$4:$I$7,2)&amp;" "&amp;" "&amp;VLOOKUP(H1252,Coefficients!$E$12:$I$16,2))</f>
        <v/>
      </c>
    </row>
    <row r="1253" spans="22:22" x14ac:dyDescent="0.25">
      <c r="V1253" s="233" t="str">
        <f>IF(ISBLANK(A1253),"",VLOOKUP(G1253,Coefficients!$E$4:$I$7,2)&amp;" "&amp;" "&amp;VLOOKUP(H1253,Coefficients!$E$12:$I$16,2))</f>
        <v/>
      </c>
    </row>
    <row r="1254" spans="22:22" x14ac:dyDescent="0.25">
      <c r="V1254" s="233" t="str">
        <f>IF(ISBLANK(A1254),"",VLOOKUP(G1254,Coefficients!$E$4:$I$7,2)&amp;" "&amp;" "&amp;VLOOKUP(H1254,Coefficients!$E$12:$I$16,2))</f>
        <v/>
      </c>
    </row>
    <row r="1255" spans="22:22" x14ac:dyDescent="0.25">
      <c r="V1255" s="233" t="str">
        <f>IF(ISBLANK(A1255),"",VLOOKUP(G1255,Coefficients!$E$4:$I$7,2)&amp;" "&amp;" "&amp;VLOOKUP(H1255,Coefficients!$E$12:$I$16,2))</f>
        <v/>
      </c>
    </row>
    <row r="1256" spans="22:22" x14ac:dyDescent="0.25">
      <c r="V1256" s="233" t="str">
        <f>IF(ISBLANK(A1256),"",VLOOKUP(G1256,Coefficients!$E$4:$I$7,2)&amp;" "&amp;" "&amp;VLOOKUP(H1256,Coefficients!$E$12:$I$16,2))</f>
        <v/>
      </c>
    </row>
    <row r="1257" spans="22:22" x14ac:dyDescent="0.25">
      <c r="V1257" s="233" t="str">
        <f>IF(ISBLANK(A1257),"",VLOOKUP(G1257,Coefficients!$E$4:$I$7,2)&amp;" "&amp;" "&amp;VLOOKUP(H1257,Coefficients!$E$12:$I$16,2))</f>
        <v/>
      </c>
    </row>
    <row r="1258" spans="22:22" x14ac:dyDescent="0.25">
      <c r="V1258" s="233" t="str">
        <f>IF(ISBLANK(A1258),"",VLOOKUP(G1258,Coefficients!$E$4:$I$7,2)&amp;" "&amp;" "&amp;VLOOKUP(H1258,Coefficients!$E$12:$I$16,2))</f>
        <v/>
      </c>
    </row>
    <row r="1259" spans="22:22" x14ac:dyDescent="0.25">
      <c r="V1259" s="233" t="str">
        <f>IF(ISBLANK(A1259),"",VLOOKUP(G1259,Coefficients!$E$4:$I$7,2)&amp;" "&amp;" "&amp;VLOOKUP(H1259,Coefficients!$E$12:$I$16,2))</f>
        <v/>
      </c>
    </row>
    <row r="1260" spans="22:22" x14ac:dyDescent="0.25">
      <c r="V1260" s="233" t="str">
        <f>IF(ISBLANK(A1260),"",VLOOKUP(G1260,Coefficients!$E$4:$I$7,2)&amp;" "&amp;" "&amp;VLOOKUP(H1260,Coefficients!$E$12:$I$16,2))</f>
        <v/>
      </c>
    </row>
    <row r="1261" spans="22:22" x14ac:dyDescent="0.25">
      <c r="V1261" s="233" t="str">
        <f>IF(ISBLANK(A1261),"",VLOOKUP(G1261,Coefficients!$E$4:$I$7,2)&amp;" "&amp;" "&amp;VLOOKUP(H1261,Coefficients!$E$12:$I$16,2))</f>
        <v/>
      </c>
    </row>
    <row r="1262" spans="22:22" x14ac:dyDescent="0.25">
      <c r="V1262" s="233" t="str">
        <f>IF(ISBLANK(A1262),"",VLOOKUP(G1262,Coefficients!$E$4:$I$7,2)&amp;" "&amp;" "&amp;VLOOKUP(H1262,Coefficients!$E$12:$I$16,2))</f>
        <v/>
      </c>
    </row>
    <row r="1263" spans="22:22" x14ac:dyDescent="0.25">
      <c r="V1263" s="233" t="str">
        <f>IF(ISBLANK(A1263),"",VLOOKUP(G1263,Coefficients!$E$4:$I$7,2)&amp;" "&amp;" "&amp;VLOOKUP(H1263,Coefficients!$E$12:$I$16,2))</f>
        <v/>
      </c>
    </row>
    <row r="1264" spans="22:22" x14ac:dyDescent="0.25">
      <c r="V1264" s="233" t="str">
        <f>IF(ISBLANK(A1264),"",VLOOKUP(G1264,Coefficients!$E$4:$I$7,2)&amp;" "&amp;" "&amp;VLOOKUP(H1264,Coefficients!$E$12:$I$16,2))</f>
        <v/>
      </c>
    </row>
    <row r="1265" spans="22:22" x14ac:dyDescent="0.25">
      <c r="V1265" s="233" t="str">
        <f>IF(ISBLANK(A1265),"",VLOOKUP(G1265,Coefficients!$E$4:$I$7,2)&amp;" "&amp;" "&amp;VLOOKUP(H1265,Coefficients!$E$12:$I$16,2))</f>
        <v/>
      </c>
    </row>
    <row r="1266" spans="22:22" x14ac:dyDescent="0.25">
      <c r="V1266" s="233" t="str">
        <f>IF(ISBLANK(A1266),"",VLOOKUP(G1266,Coefficients!$E$4:$I$7,2)&amp;" "&amp;" "&amp;VLOOKUP(H1266,Coefficients!$E$12:$I$16,2))</f>
        <v/>
      </c>
    </row>
    <row r="1267" spans="22:22" x14ac:dyDescent="0.25">
      <c r="V1267" s="233" t="str">
        <f>IF(ISBLANK(A1267),"",VLOOKUP(G1267,Coefficients!$E$4:$I$7,2)&amp;" "&amp;" "&amp;VLOOKUP(H1267,Coefficients!$E$12:$I$16,2))</f>
        <v/>
      </c>
    </row>
    <row r="1268" spans="22:22" x14ac:dyDescent="0.25">
      <c r="V1268" s="233" t="str">
        <f>IF(ISBLANK(A1268),"",VLOOKUP(G1268,Coefficients!$E$4:$I$7,2)&amp;" "&amp;" "&amp;VLOOKUP(H1268,Coefficients!$E$12:$I$16,2))</f>
        <v/>
      </c>
    </row>
    <row r="1269" spans="22:22" x14ac:dyDescent="0.25">
      <c r="V1269" s="233" t="str">
        <f>IF(ISBLANK(A1269),"",VLOOKUP(G1269,Coefficients!$E$4:$I$7,2)&amp;" "&amp;" "&amp;VLOOKUP(H1269,Coefficients!$E$12:$I$16,2))</f>
        <v/>
      </c>
    </row>
    <row r="1270" spans="22:22" x14ac:dyDescent="0.25">
      <c r="V1270" s="233" t="str">
        <f>IF(ISBLANK(A1270),"",VLOOKUP(G1270,Coefficients!$E$4:$I$7,2)&amp;" "&amp;" "&amp;VLOOKUP(H1270,Coefficients!$E$12:$I$16,2))</f>
        <v/>
      </c>
    </row>
    <row r="1271" spans="22:22" x14ac:dyDescent="0.25">
      <c r="V1271" s="233" t="str">
        <f>IF(ISBLANK(A1271),"",VLOOKUP(G1271,Coefficients!$E$4:$I$7,2)&amp;" "&amp;" "&amp;VLOOKUP(H1271,Coefficients!$E$12:$I$16,2))</f>
        <v/>
      </c>
    </row>
    <row r="1272" spans="22:22" x14ac:dyDescent="0.25">
      <c r="V1272" s="233" t="str">
        <f>IF(ISBLANK(A1272),"",VLOOKUP(G1272,Coefficients!$E$4:$I$7,2)&amp;" "&amp;" "&amp;VLOOKUP(H1272,Coefficients!$E$12:$I$16,2))</f>
        <v/>
      </c>
    </row>
    <row r="1273" spans="22:22" x14ac:dyDescent="0.25">
      <c r="V1273" s="233" t="str">
        <f>IF(ISBLANK(A1273),"",VLOOKUP(G1273,Coefficients!$E$4:$I$7,2)&amp;" "&amp;" "&amp;VLOOKUP(H1273,Coefficients!$E$12:$I$16,2))</f>
        <v/>
      </c>
    </row>
    <row r="1274" spans="22:22" x14ac:dyDescent="0.25">
      <c r="V1274" s="233" t="str">
        <f>IF(ISBLANK(A1274),"",VLOOKUP(G1274,Coefficients!$E$4:$I$7,2)&amp;" "&amp;" "&amp;VLOOKUP(H1274,Coefficients!$E$12:$I$16,2))</f>
        <v/>
      </c>
    </row>
    <row r="1275" spans="22:22" x14ac:dyDescent="0.25">
      <c r="V1275" s="233" t="str">
        <f>IF(ISBLANK(A1275),"",VLOOKUP(G1275,Coefficients!$E$4:$I$7,2)&amp;" "&amp;" "&amp;VLOOKUP(H1275,Coefficients!$E$12:$I$16,2))</f>
        <v/>
      </c>
    </row>
    <row r="1276" spans="22:22" x14ac:dyDescent="0.25">
      <c r="V1276" s="233" t="str">
        <f>IF(ISBLANK(A1276),"",VLOOKUP(G1276,Coefficients!$E$4:$I$7,2)&amp;" "&amp;" "&amp;VLOOKUP(H1276,Coefficients!$E$12:$I$16,2))</f>
        <v/>
      </c>
    </row>
    <row r="1277" spans="22:22" x14ac:dyDescent="0.25">
      <c r="V1277" s="233" t="str">
        <f>IF(ISBLANK(A1277),"",VLOOKUP(G1277,Coefficients!$E$4:$I$7,2)&amp;" "&amp;" "&amp;VLOOKUP(H1277,Coefficients!$E$12:$I$16,2))</f>
        <v/>
      </c>
    </row>
    <row r="1278" spans="22:22" x14ac:dyDescent="0.25">
      <c r="V1278" s="233" t="str">
        <f>IF(ISBLANK(A1278),"",VLOOKUP(G1278,Coefficients!$E$4:$I$7,2)&amp;" "&amp;" "&amp;VLOOKUP(H1278,Coefficients!$E$12:$I$16,2))</f>
        <v/>
      </c>
    </row>
    <row r="1279" spans="22:22" x14ac:dyDescent="0.25">
      <c r="V1279" s="233" t="str">
        <f>IF(ISBLANK(A1279),"",VLOOKUP(G1279,Coefficients!$E$4:$I$7,2)&amp;" "&amp;" "&amp;VLOOKUP(H1279,Coefficients!$E$12:$I$16,2))</f>
        <v/>
      </c>
    </row>
    <row r="1280" spans="22:22" x14ac:dyDescent="0.25">
      <c r="V1280" s="233" t="str">
        <f>IF(ISBLANK(A1280),"",VLOOKUP(G1280,Coefficients!$E$4:$I$7,2)&amp;" "&amp;" "&amp;VLOOKUP(H1280,Coefficients!$E$12:$I$16,2))</f>
        <v/>
      </c>
    </row>
    <row r="1281" spans="22:22" x14ac:dyDescent="0.25">
      <c r="V1281" s="233" t="str">
        <f>IF(ISBLANK(A1281),"",VLOOKUP(G1281,Coefficients!$E$4:$I$7,2)&amp;" "&amp;" "&amp;VLOOKUP(H1281,Coefficients!$E$12:$I$16,2))</f>
        <v/>
      </c>
    </row>
    <row r="1282" spans="22:22" x14ac:dyDescent="0.25">
      <c r="V1282" s="233" t="str">
        <f>IF(ISBLANK(A1282),"",VLOOKUP(G1282,Coefficients!$E$4:$I$7,2)&amp;" "&amp;" "&amp;VLOOKUP(H1282,Coefficients!$E$12:$I$16,2))</f>
        <v/>
      </c>
    </row>
    <row r="1283" spans="22:22" x14ac:dyDescent="0.25">
      <c r="V1283" s="233" t="str">
        <f>IF(ISBLANK(A1283),"",VLOOKUP(G1283,Coefficients!$E$4:$I$7,2)&amp;" "&amp;" "&amp;VLOOKUP(H1283,Coefficients!$E$12:$I$16,2))</f>
        <v/>
      </c>
    </row>
    <row r="1284" spans="22:22" x14ac:dyDescent="0.25">
      <c r="V1284" s="233" t="str">
        <f>IF(ISBLANK(A1284),"",VLOOKUP(G1284,Coefficients!$E$4:$I$7,2)&amp;" "&amp;" "&amp;VLOOKUP(H1284,Coefficients!$E$12:$I$16,2))</f>
        <v/>
      </c>
    </row>
    <row r="1285" spans="22:22" x14ac:dyDescent="0.25">
      <c r="V1285" s="233" t="str">
        <f>IF(ISBLANK(A1285),"",VLOOKUP(G1285,Coefficients!$E$4:$I$7,2)&amp;" "&amp;" "&amp;VLOOKUP(H1285,Coefficients!$E$12:$I$16,2))</f>
        <v/>
      </c>
    </row>
    <row r="1286" spans="22:22" x14ac:dyDescent="0.25">
      <c r="V1286" s="233" t="str">
        <f>IF(ISBLANK(A1286),"",VLOOKUP(G1286,Coefficients!$E$4:$I$7,2)&amp;" "&amp;" "&amp;VLOOKUP(H1286,Coefficients!$E$12:$I$16,2))</f>
        <v/>
      </c>
    </row>
    <row r="1287" spans="22:22" x14ac:dyDescent="0.25">
      <c r="V1287" s="233" t="str">
        <f>IF(ISBLANK(A1287),"",VLOOKUP(G1287,Coefficients!$E$4:$I$7,2)&amp;" "&amp;" "&amp;VLOOKUP(H1287,Coefficients!$E$12:$I$16,2))</f>
        <v/>
      </c>
    </row>
    <row r="1288" spans="22:22" x14ac:dyDescent="0.25">
      <c r="V1288" s="233" t="str">
        <f>IF(ISBLANK(A1288),"",VLOOKUP(G1288,Coefficients!$E$4:$I$7,2)&amp;" "&amp;" "&amp;VLOOKUP(H1288,Coefficients!$E$12:$I$16,2))</f>
        <v/>
      </c>
    </row>
    <row r="1289" spans="22:22" x14ac:dyDescent="0.25">
      <c r="V1289" s="233" t="str">
        <f>IF(ISBLANK(A1289),"",VLOOKUP(G1289,Coefficients!$E$4:$I$7,2)&amp;" "&amp;" "&amp;VLOOKUP(H1289,Coefficients!$E$12:$I$16,2))</f>
        <v/>
      </c>
    </row>
    <row r="1290" spans="22:22" x14ac:dyDescent="0.25">
      <c r="V1290" s="233" t="str">
        <f>IF(ISBLANK(A1290),"",VLOOKUP(G1290,Coefficients!$E$4:$I$7,2)&amp;" "&amp;" "&amp;VLOOKUP(H1290,Coefficients!$E$12:$I$16,2))</f>
        <v/>
      </c>
    </row>
    <row r="1291" spans="22:22" x14ac:dyDescent="0.25">
      <c r="V1291" s="233" t="str">
        <f>IF(ISBLANK(A1291),"",VLOOKUP(G1291,Coefficients!$E$4:$I$7,2)&amp;" "&amp;" "&amp;VLOOKUP(H1291,Coefficients!$E$12:$I$16,2))</f>
        <v/>
      </c>
    </row>
    <row r="1292" spans="22:22" x14ac:dyDescent="0.25">
      <c r="V1292" s="233" t="str">
        <f>IF(ISBLANK(A1292),"",VLOOKUP(G1292,Coefficients!$E$4:$I$7,2)&amp;" "&amp;" "&amp;VLOOKUP(H1292,Coefficients!$E$12:$I$16,2))</f>
        <v/>
      </c>
    </row>
    <row r="1293" spans="22:22" x14ac:dyDescent="0.25">
      <c r="V1293" s="233" t="str">
        <f>IF(ISBLANK(A1293),"",VLOOKUP(G1293,Coefficients!$E$4:$I$7,2)&amp;" "&amp;" "&amp;VLOOKUP(H1293,Coefficients!$E$12:$I$16,2))</f>
        <v/>
      </c>
    </row>
    <row r="1294" spans="22:22" x14ac:dyDescent="0.25">
      <c r="V1294" s="233" t="str">
        <f>IF(ISBLANK(A1294),"",VLOOKUP(G1294,Coefficients!$E$4:$I$7,2)&amp;" "&amp;" "&amp;VLOOKUP(H1294,Coefficients!$E$12:$I$16,2))</f>
        <v/>
      </c>
    </row>
    <row r="1295" spans="22:22" x14ac:dyDescent="0.25">
      <c r="V1295" s="233" t="str">
        <f>IF(ISBLANK(A1295),"",VLOOKUP(G1295,Coefficients!$E$4:$I$7,2)&amp;" "&amp;" "&amp;VLOOKUP(H1295,Coefficients!$E$12:$I$16,2))</f>
        <v/>
      </c>
    </row>
    <row r="1296" spans="22:22" x14ac:dyDescent="0.25">
      <c r="V1296" s="233" t="str">
        <f>IF(ISBLANK(A1296),"",VLOOKUP(G1296,Coefficients!$E$4:$I$7,2)&amp;" "&amp;" "&amp;VLOOKUP(H1296,Coefficients!$E$12:$I$16,2))</f>
        <v/>
      </c>
    </row>
    <row r="1297" spans="22:22" x14ac:dyDescent="0.25">
      <c r="V1297" s="233" t="str">
        <f>IF(ISBLANK(A1297),"",VLOOKUP(G1297,Coefficients!$E$4:$I$7,2)&amp;" "&amp;" "&amp;VLOOKUP(H1297,Coefficients!$E$12:$I$16,2))</f>
        <v/>
      </c>
    </row>
    <row r="1298" spans="22:22" x14ac:dyDescent="0.25">
      <c r="V1298" s="233" t="str">
        <f>IF(ISBLANK(A1298),"",VLOOKUP(G1298,Coefficients!$E$4:$I$7,2)&amp;" "&amp;" "&amp;VLOOKUP(H1298,Coefficients!$E$12:$I$16,2))</f>
        <v/>
      </c>
    </row>
    <row r="1299" spans="22:22" x14ac:dyDescent="0.25">
      <c r="V1299" s="233" t="str">
        <f>IF(ISBLANK(A1299),"",VLOOKUP(G1299,Coefficients!$E$4:$I$7,2)&amp;" "&amp;" "&amp;VLOOKUP(H1299,Coefficients!$E$12:$I$16,2))</f>
        <v/>
      </c>
    </row>
    <row r="1300" spans="22:22" x14ac:dyDescent="0.25">
      <c r="V1300" s="233" t="str">
        <f>IF(ISBLANK(A1300),"",VLOOKUP(G1300,Coefficients!$E$4:$I$7,2)&amp;" "&amp;" "&amp;VLOOKUP(H1300,Coefficients!$E$12:$I$16,2))</f>
        <v/>
      </c>
    </row>
    <row r="1301" spans="22:22" x14ac:dyDescent="0.25">
      <c r="V1301" s="233" t="str">
        <f>IF(ISBLANK(A1301),"",VLOOKUP(G1301,Coefficients!$E$4:$I$7,2)&amp;" "&amp;" "&amp;VLOOKUP(H1301,Coefficients!$E$12:$I$16,2))</f>
        <v/>
      </c>
    </row>
    <row r="1302" spans="22:22" x14ac:dyDescent="0.25">
      <c r="V1302" s="233" t="str">
        <f>IF(ISBLANK(A1302),"",VLOOKUP(G1302,Coefficients!$E$4:$I$7,2)&amp;" "&amp;" "&amp;VLOOKUP(H1302,Coefficients!$E$12:$I$16,2))</f>
        <v/>
      </c>
    </row>
    <row r="1303" spans="22:22" x14ac:dyDescent="0.25">
      <c r="V1303" s="233" t="str">
        <f>IF(ISBLANK(A1303),"",VLOOKUP(G1303,Coefficients!$E$4:$I$7,2)&amp;" "&amp;" "&amp;VLOOKUP(H1303,Coefficients!$E$12:$I$16,2))</f>
        <v/>
      </c>
    </row>
    <row r="1304" spans="22:22" x14ac:dyDescent="0.25">
      <c r="V1304" s="233" t="str">
        <f>IF(ISBLANK(A1304),"",VLOOKUP(G1304,Coefficients!$E$4:$I$7,2)&amp;" "&amp;" "&amp;VLOOKUP(H1304,Coefficients!$E$12:$I$16,2))</f>
        <v/>
      </c>
    </row>
    <row r="1305" spans="22:22" x14ac:dyDescent="0.25">
      <c r="V1305" s="233" t="str">
        <f>IF(ISBLANK(A1305),"",VLOOKUP(G1305,Coefficients!$E$4:$I$7,2)&amp;" "&amp;" "&amp;VLOOKUP(H1305,Coefficients!$E$12:$I$16,2))</f>
        <v/>
      </c>
    </row>
    <row r="1306" spans="22:22" x14ac:dyDescent="0.25">
      <c r="V1306" s="233" t="str">
        <f>IF(ISBLANK(A1306),"",VLOOKUP(G1306,Coefficients!$E$4:$I$7,2)&amp;" "&amp;" "&amp;VLOOKUP(H1306,Coefficients!$E$12:$I$16,2))</f>
        <v/>
      </c>
    </row>
    <row r="1307" spans="22:22" x14ac:dyDescent="0.25">
      <c r="V1307" s="233" t="str">
        <f>IF(ISBLANK(A1307),"",VLOOKUP(G1307,Coefficients!$E$4:$I$7,2)&amp;" "&amp;" "&amp;VLOOKUP(H1307,Coefficients!$E$12:$I$16,2))</f>
        <v/>
      </c>
    </row>
    <row r="1308" spans="22:22" x14ac:dyDescent="0.25">
      <c r="V1308" s="233" t="str">
        <f>IF(ISBLANK(A1308),"",VLOOKUP(G1308,Coefficients!$E$4:$I$7,2)&amp;" "&amp;" "&amp;VLOOKUP(H1308,Coefficients!$E$12:$I$16,2))</f>
        <v/>
      </c>
    </row>
    <row r="1309" spans="22:22" x14ac:dyDescent="0.25">
      <c r="V1309" s="233" t="str">
        <f>IF(ISBLANK(A1309),"",VLOOKUP(G1309,Coefficients!$E$4:$I$7,2)&amp;" "&amp;" "&amp;VLOOKUP(H1309,Coefficients!$E$12:$I$16,2))</f>
        <v/>
      </c>
    </row>
    <row r="1310" spans="22:22" x14ac:dyDescent="0.25">
      <c r="V1310" s="233" t="str">
        <f>IF(ISBLANK(A1310),"",VLOOKUP(G1310,Coefficients!$E$4:$I$7,2)&amp;" "&amp;" "&amp;VLOOKUP(H1310,Coefficients!$E$12:$I$16,2))</f>
        <v/>
      </c>
    </row>
    <row r="1311" spans="22:22" x14ac:dyDescent="0.25">
      <c r="V1311" s="233" t="str">
        <f>IF(ISBLANK(A1311),"",VLOOKUP(G1311,Coefficients!$E$4:$I$7,2)&amp;" "&amp;" "&amp;VLOOKUP(H1311,Coefficients!$E$12:$I$16,2))</f>
        <v/>
      </c>
    </row>
    <row r="1312" spans="22:22" x14ac:dyDescent="0.25">
      <c r="V1312" s="233" t="str">
        <f>IF(ISBLANK(A1312),"",VLOOKUP(G1312,Coefficients!$E$4:$I$7,2)&amp;" "&amp;" "&amp;VLOOKUP(H1312,Coefficients!$E$12:$I$16,2))</f>
        <v/>
      </c>
    </row>
    <row r="1313" spans="22:22" x14ac:dyDescent="0.25">
      <c r="V1313" s="233" t="str">
        <f>IF(ISBLANK(A1313),"",VLOOKUP(G1313,Coefficients!$E$4:$I$7,2)&amp;" "&amp;" "&amp;VLOOKUP(H1313,Coefficients!$E$12:$I$16,2))</f>
        <v/>
      </c>
    </row>
    <row r="1314" spans="22:22" x14ac:dyDescent="0.25">
      <c r="V1314" s="233" t="str">
        <f>IF(ISBLANK(A1314),"",VLOOKUP(G1314,Coefficients!$E$4:$I$7,2)&amp;" "&amp;" "&amp;VLOOKUP(H1314,Coefficients!$E$12:$I$16,2))</f>
        <v/>
      </c>
    </row>
    <row r="1315" spans="22:22" x14ac:dyDescent="0.25">
      <c r="V1315" s="233" t="str">
        <f>IF(ISBLANK(A1315),"",VLOOKUP(G1315,Coefficients!$E$4:$I$7,2)&amp;" "&amp;" "&amp;VLOOKUP(H1315,Coefficients!$E$12:$I$16,2))</f>
        <v/>
      </c>
    </row>
    <row r="1316" spans="22:22" x14ac:dyDescent="0.25">
      <c r="V1316" s="233" t="str">
        <f>IF(ISBLANK(A1316),"",VLOOKUP(G1316,Coefficients!$E$4:$I$7,2)&amp;" "&amp;" "&amp;VLOOKUP(H1316,Coefficients!$E$12:$I$16,2))</f>
        <v/>
      </c>
    </row>
    <row r="1317" spans="22:22" x14ac:dyDescent="0.25">
      <c r="V1317" s="233" t="str">
        <f>IF(ISBLANK(A1317),"",VLOOKUP(G1317,Coefficients!$E$4:$I$7,2)&amp;" "&amp;" "&amp;VLOOKUP(H1317,Coefficients!$E$12:$I$16,2))</f>
        <v/>
      </c>
    </row>
    <row r="1318" spans="22:22" x14ac:dyDescent="0.25">
      <c r="V1318" s="233" t="str">
        <f>IF(ISBLANK(A1318),"",VLOOKUP(G1318,Coefficients!$E$4:$I$7,2)&amp;" "&amp;" "&amp;VLOOKUP(H1318,Coefficients!$E$12:$I$16,2))</f>
        <v/>
      </c>
    </row>
    <row r="1319" spans="22:22" x14ac:dyDescent="0.25">
      <c r="V1319" s="233" t="str">
        <f>IF(ISBLANK(A1319),"",VLOOKUP(G1319,Coefficients!$E$4:$I$7,2)&amp;" "&amp;" "&amp;VLOOKUP(H1319,Coefficients!$E$12:$I$16,2))</f>
        <v/>
      </c>
    </row>
    <row r="1320" spans="22:22" x14ac:dyDescent="0.25">
      <c r="V1320" s="233" t="str">
        <f>IF(ISBLANK(A1320),"",VLOOKUP(G1320,Coefficients!$E$4:$I$7,2)&amp;" "&amp;" "&amp;VLOOKUP(H1320,Coefficients!$E$12:$I$16,2))</f>
        <v/>
      </c>
    </row>
    <row r="1321" spans="22:22" x14ac:dyDescent="0.25">
      <c r="V1321" s="233" t="str">
        <f>IF(ISBLANK(A1321),"",VLOOKUP(G1321,Coefficients!$E$4:$I$7,2)&amp;" "&amp;" "&amp;VLOOKUP(H1321,Coefficients!$E$12:$I$16,2))</f>
        <v/>
      </c>
    </row>
    <row r="1322" spans="22:22" x14ac:dyDescent="0.25">
      <c r="V1322" s="233" t="str">
        <f>IF(ISBLANK(A1322),"",VLOOKUP(G1322,Coefficients!$E$4:$I$7,2)&amp;" "&amp;" "&amp;VLOOKUP(H1322,Coefficients!$E$12:$I$16,2))</f>
        <v/>
      </c>
    </row>
    <row r="1323" spans="22:22" x14ac:dyDescent="0.25">
      <c r="V1323" s="233" t="str">
        <f>IF(ISBLANK(A1323),"",VLOOKUP(G1323,Coefficients!$E$4:$I$7,2)&amp;" "&amp;" "&amp;VLOOKUP(H1323,Coefficients!$E$12:$I$16,2))</f>
        <v/>
      </c>
    </row>
    <row r="1324" spans="22:22" x14ac:dyDescent="0.25">
      <c r="V1324" s="233" t="str">
        <f>IF(ISBLANK(A1324),"",VLOOKUP(G1324,Coefficients!$E$4:$I$7,2)&amp;" "&amp;" "&amp;VLOOKUP(H1324,Coefficients!$E$12:$I$16,2))</f>
        <v/>
      </c>
    </row>
    <row r="1325" spans="22:22" x14ac:dyDescent="0.25">
      <c r="V1325" s="233" t="str">
        <f>IF(ISBLANK(A1325),"",VLOOKUP(G1325,Coefficients!$E$4:$I$7,2)&amp;" "&amp;" "&amp;VLOOKUP(H1325,Coefficients!$E$12:$I$16,2))</f>
        <v/>
      </c>
    </row>
    <row r="1326" spans="22:22" x14ac:dyDescent="0.25">
      <c r="V1326" s="233" t="str">
        <f>IF(ISBLANK(A1326),"",VLOOKUP(G1326,Coefficients!$E$4:$I$7,2)&amp;" "&amp;" "&amp;VLOOKUP(H1326,Coefficients!$E$12:$I$16,2))</f>
        <v/>
      </c>
    </row>
    <row r="1327" spans="22:22" x14ac:dyDescent="0.25">
      <c r="V1327" s="233" t="str">
        <f>IF(ISBLANK(A1327),"",VLOOKUP(G1327,Coefficients!$E$4:$I$7,2)&amp;" "&amp;" "&amp;VLOOKUP(H1327,Coefficients!$E$12:$I$16,2))</f>
        <v/>
      </c>
    </row>
    <row r="1328" spans="22:22" x14ac:dyDescent="0.25">
      <c r="V1328" s="233" t="str">
        <f>IF(ISBLANK(A1328),"",VLOOKUP(G1328,Coefficients!$E$4:$I$7,2)&amp;" "&amp;" "&amp;VLOOKUP(H1328,Coefficients!$E$12:$I$16,2))</f>
        <v/>
      </c>
    </row>
    <row r="1329" spans="22:22" x14ac:dyDescent="0.25">
      <c r="V1329" s="233" t="str">
        <f>IF(ISBLANK(A1329),"",VLOOKUP(G1329,Coefficients!$E$4:$I$7,2)&amp;" "&amp;" "&amp;VLOOKUP(H1329,Coefficients!$E$12:$I$16,2))</f>
        <v/>
      </c>
    </row>
    <row r="1330" spans="22:22" x14ac:dyDescent="0.25">
      <c r="V1330" s="233" t="str">
        <f>IF(ISBLANK(A1330),"",VLOOKUP(G1330,Coefficients!$E$4:$I$7,2)&amp;" "&amp;" "&amp;VLOOKUP(H1330,Coefficients!$E$12:$I$16,2))</f>
        <v/>
      </c>
    </row>
    <row r="1331" spans="22:22" x14ac:dyDescent="0.25">
      <c r="V1331" s="233" t="str">
        <f>IF(ISBLANK(A1331),"",VLOOKUP(G1331,Coefficients!$E$4:$I$7,2)&amp;" "&amp;" "&amp;VLOOKUP(H1331,Coefficients!$E$12:$I$16,2))</f>
        <v/>
      </c>
    </row>
    <row r="1332" spans="22:22" x14ac:dyDescent="0.25">
      <c r="V1332" s="233" t="str">
        <f>IF(ISBLANK(A1332),"",VLOOKUP(G1332,Coefficients!$E$4:$I$7,2)&amp;" "&amp;" "&amp;VLOOKUP(H1332,Coefficients!$E$12:$I$16,2))</f>
        <v/>
      </c>
    </row>
    <row r="1333" spans="22:22" x14ac:dyDescent="0.25">
      <c r="V1333" s="233" t="str">
        <f>IF(ISBLANK(A1333),"",VLOOKUP(G1333,Coefficients!$E$4:$I$7,2)&amp;" "&amp;" "&amp;VLOOKUP(H1333,Coefficients!$E$12:$I$16,2))</f>
        <v/>
      </c>
    </row>
    <row r="1334" spans="22:22" x14ac:dyDescent="0.25">
      <c r="V1334" s="233" t="str">
        <f>IF(ISBLANK(A1334),"",VLOOKUP(G1334,Coefficients!$E$4:$I$7,2)&amp;" "&amp;" "&amp;VLOOKUP(H1334,Coefficients!$E$12:$I$16,2))</f>
        <v/>
      </c>
    </row>
    <row r="1335" spans="22:22" x14ac:dyDescent="0.25">
      <c r="V1335" s="233" t="str">
        <f>IF(ISBLANK(A1335),"",VLOOKUP(G1335,Coefficients!$E$4:$I$7,2)&amp;" "&amp;" "&amp;VLOOKUP(H1335,Coefficients!$E$12:$I$16,2))</f>
        <v/>
      </c>
    </row>
    <row r="1336" spans="22:22" x14ac:dyDescent="0.25">
      <c r="V1336" s="233" t="str">
        <f>IF(ISBLANK(A1336),"",VLOOKUP(G1336,Coefficients!$E$4:$I$7,2)&amp;" "&amp;" "&amp;VLOOKUP(H1336,Coefficients!$E$12:$I$16,2))</f>
        <v/>
      </c>
    </row>
    <row r="1337" spans="22:22" x14ac:dyDescent="0.25">
      <c r="V1337" s="233" t="str">
        <f>IF(ISBLANK(A1337),"",VLOOKUP(G1337,Coefficients!$E$4:$I$7,2)&amp;" "&amp;" "&amp;VLOOKUP(H1337,Coefficients!$E$12:$I$16,2))</f>
        <v/>
      </c>
    </row>
    <row r="1338" spans="22:22" x14ac:dyDescent="0.25">
      <c r="V1338" s="233" t="str">
        <f>IF(ISBLANK(A1338),"",VLOOKUP(G1338,Coefficients!$E$4:$I$7,2)&amp;" "&amp;" "&amp;VLOOKUP(H1338,Coefficients!$E$12:$I$16,2))</f>
        <v/>
      </c>
    </row>
    <row r="1339" spans="22:22" x14ac:dyDescent="0.25">
      <c r="V1339" s="233" t="str">
        <f>IF(ISBLANK(A1339),"",VLOOKUP(G1339,Coefficients!$E$4:$I$7,2)&amp;" "&amp;" "&amp;VLOOKUP(H1339,Coefficients!$E$12:$I$16,2))</f>
        <v/>
      </c>
    </row>
    <row r="1340" spans="22:22" x14ac:dyDescent="0.25">
      <c r="V1340" s="233" t="str">
        <f>IF(ISBLANK(A1340),"",VLOOKUP(G1340,Coefficients!$E$4:$I$7,2)&amp;" "&amp;" "&amp;VLOOKUP(H1340,Coefficients!$E$12:$I$16,2))</f>
        <v/>
      </c>
    </row>
    <row r="1341" spans="22:22" x14ac:dyDescent="0.25">
      <c r="V1341" s="233" t="str">
        <f>IF(ISBLANK(A1341),"",VLOOKUP(G1341,Coefficients!$E$4:$I$7,2)&amp;" "&amp;" "&amp;VLOOKUP(H1341,Coefficients!$E$12:$I$16,2))</f>
        <v/>
      </c>
    </row>
    <row r="1342" spans="22:22" x14ac:dyDescent="0.25">
      <c r="V1342" s="233" t="str">
        <f>IF(ISBLANK(A1342),"",VLOOKUP(G1342,Coefficients!$E$4:$I$7,2)&amp;" "&amp;" "&amp;VLOOKUP(H1342,Coefficients!$E$12:$I$16,2))</f>
        <v/>
      </c>
    </row>
    <row r="1343" spans="22:22" x14ac:dyDescent="0.25">
      <c r="V1343" s="233" t="str">
        <f>IF(ISBLANK(A1343),"",VLOOKUP(G1343,Coefficients!$E$4:$I$7,2)&amp;" "&amp;" "&amp;VLOOKUP(H1343,Coefficients!$E$12:$I$16,2))</f>
        <v/>
      </c>
    </row>
    <row r="1344" spans="22:22" x14ac:dyDescent="0.25">
      <c r="V1344" s="233" t="str">
        <f>IF(ISBLANK(A1344),"",VLOOKUP(G1344,Coefficients!$E$4:$I$7,2)&amp;" "&amp;" "&amp;VLOOKUP(H1344,Coefficients!$E$12:$I$16,2))</f>
        <v/>
      </c>
    </row>
    <row r="1345" spans="22:22" x14ac:dyDescent="0.25">
      <c r="V1345" s="233" t="str">
        <f>IF(ISBLANK(A1345),"",VLOOKUP(G1345,Coefficients!$E$4:$I$7,2)&amp;" "&amp;" "&amp;VLOOKUP(H1345,Coefficients!$E$12:$I$16,2))</f>
        <v/>
      </c>
    </row>
    <row r="1346" spans="22:22" x14ac:dyDescent="0.25">
      <c r="V1346" s="233" t="str">
        <f>IF(ISBLANK(A1346),"",VLOOKUP(G1346,Coefficients!$E$4:$I$7,2)&amp;" "&amp;" "&amp;VLOOKUP(H1346,Coefficients!$E$12:$I$16,2))</f>
        <v/>
      </c>
    </row>
    <row r="1347" spans="22:22" x14ac:dyDescent="0.25">
      <c r="V1347" s="233" t="str">
        <f>IF(ISBLANK(A1347),"",VLOOKUP(G1347,Coefficients!$E$4:$I$7,2)&amp;" "&amp;" "&amp;VLOOKUP(H1347,Coefficients!$E$12:$I$16,2))</f>
        <v/>
      </c>
    </row>
    <row r="1348" spans="22:22" x14ac:dyDescent="0.25">
      <c r="V1348" s="233" t="str">
        <f>IF(ISBLANK(A1348),"",VLOOKUP(G1348,Coefficients!$E$4:$I$7,2)&amp;" "&amp;" "&amp;VLOOKUP(H1348,Coefficients!$E$12:$I$16,2))</f>
        <v/>
      </c>
    </row>
    <row r="1349" spans="22:22" x14ac:dyDescent="0.25">
      <c r="V1349" s="233" t="str">
        <f>IF(ISBLANK(A1349),"",VLOOKUP(G1349,Coefficients!$E$4:$I$7,2)&amp;" "&amp;" "&amp;VLOOKUP(H1349,Coefficients!$E$12:$I$16,2))</f>
        <v/>
      </c>
    </row>
    <row r="1350" spans="22:22" x14ac:dyDescent="0.25">
      <c r="V1350" s="233" t="str">
        <f>IF(ISBLANK(A1350),"",VLOOKUP(G1350,Coefficients!$E$4:$I$7,2)&amp;" "&amp;" "&amp;VLOOKUP(H1350,Coefficients!$E$12:$I$16,2))</f>
        <v/>
      </c>
    </row>
    <row r="1351" spans="22:22" x14ac:dyDescent="0.25">
      <c r="V1351" s="233" t="str">
        <f>IF(ISBLANK(A1351),"",VLOOKUP(G1351,Coefficients!$E$4:$I$7,2)&amp;" "&amp;" "&amp;VLOOKUP(H1351,Coefficients!$E$12:$I$16,2))</f>
        <v/>
      </c>
    </row>
    <row r="1352" spans="22:22" x14ac:dyDescent="0.25">
      <c r="V1352" s="233" t="str">
        <f>IF(ISBLANK(A1352),"",VLOOKUP(G1352,Coefficients!$E$4:$I$7,2)&amp;" "&amp;" "&amp;VLOOKUP(H1352,Coefficients!$E$12:$I$16,2))</f>
        <v/>
      </c>
    </row>
    <row r="1353" spans="22:22" x14ac:dyDescent="0.25">
      <c r="V1353" s="233" t="str">
        <f>IF(ISBLANK(A1353),"",VLOOKUP(G1353,Coefficients!$E$4:$I$7,2)&amp;" "&amp;" "&amp;VLOOKUP(H1353,Coefficients!$E$12:$I$16,2))</f>
        <v/>
      </c>
    </row>
    <row r="1354" spans="22:22" x14ac:dyDescent="0.25">
      <c r="V1354" s="233" t="str">
        <f>IF(ISBLANK(A1354),"",VLOOKUP(G1354,Coefficients!$E$4:$I$7,2)&amp;" "&amp;" "&amp;VLOOKUP(H1354,Coefficients!$E$12:$I$16,2))</f>
        <v/>
      </c>
    </row>
    <row r="1355" spans="22:22" x14ac:dyDescent="0.25">
      <c r="V1355" s="233" t="str">
        <f>IF(ISBLANK(A1355),"",VLOOKUP(G1355,Coefficients!$E$4:$I$7,2)&amp;" "&amp;" "&amp;VLOOKUP(H1355,Coefficients!$E$12:$I$16,2))</f>
        <v/>
      </c>
    </row>
    <row r="1356" spans="22:22" x14ac:dyDescent="0.25">
      <c r="V1356" s="233" t="str">
        <f>IF(ISBLANK(A1356),"",VLOOKUP(G1356,Coefficients!$E$4:$I$7,2)&amp;" "&amp;" "&amp;VLOOKUP(H1356,Coefficients!$E$12:$I$16,2))</f>
        <v/>
      </c>
    </row>
    <row r="1357" spans="22:22" x14ac:dyDescent="0.25">
      <c r="V1357" s="233" t="str">
        <f>IF(ISBLANK(A1357),"",VLOOKUP(G1357,Coefficients!$E$4:$I$7,2)&amp;" "&amp;" "&amp;VLOOKUP(H1357,Coefficients!$E$12:$I$16,2))</f>
        <v/>
      </c>
    </row>
    <row r="1358" spans="22:22" x14ac:dyDescent="0.25">
      <c r="V1358" s="233" t="str">
        <f>IF(ISBLANK(A1358),"",VLOOKUP(G1358,Coefficients!$E$4:$I$7,2)&amp;" "&amp;" "&amp;VLOOKUP(H1358,Coefficients!$E$12:$I$16,2))</f>
        <v/>
      </c>
    </row>
    <row r="1359" spans="22:22" x14ac:dyDescent="0.25">
      <c r="V1359" s="233" t="str">
        <f>IF(ISBLANK(A1359),"",VLOOKUP(G1359,Coefficients!$E$4:$I$7,2)&amp;" "&amp;" "&amp;VLOOKUP(H1359,Coefficients!$E$12:$I$16,2))</f>
        <v/>
      </c>
    </row>
    <row r="1360" spans="22:22" x14ac:dyDescent="0.25">
      <c r="V1360" s="233" t="str">
        <f>IF(ISBLANK(A1360),"",VLOOKUP(G1360,Coefficients!$E$4:$I$7,2)&amp;" "&amp;" "&amp;VLOOKUP(H1360,Coefficients!$E$12:$I$16,2))</f>
        <v/>
      </c>
    </row>
    <row r="1361" spans="22:22" x14ac:dyDescent="0.25">
      <c r="V1361" s="233" t="str">
        <f>IF(ISBLANK(A1361),"",VLOOKUP(G1361,Coefficients!$E$4:$I$7,2)&amp;" "&amp;" "&amp;VLOOKUP(H1361,Coefficients!$E$12:$I$16,2))</f>
        <v/>
      </c>
    </row>
    <row r="1362" spans="22:22" x14ac:dyDescent="0.25">
      <c r="V1362" s="233" t="str">
        <f>IF(ISBLANK(A1362),"",VLOOKUP(G1362,Coefficients!$E$4:$I$7,2)&amp;" "&amp;" "&amp;VLOOKUP(H1362,Coefficients!$E$12:$I$16,2))</f>
        <v/>
      </c>
    </row>
    <row r="1363" spans="22:22" x14ac:dyDescent="0.25">
      <c r="V1363" s="233" t="str">
        <f>IF(ISBLANK(A1363),"",VLOOKUP(G1363,Coefficients!$E$4:$I$7,2)&amp;" "&amp;" "&amp;VLOOKUP(H1363,Coefficients!$E$12:$I$16,2))</f>
        <v/>
      </c>
    </row>
    <row r="1364" spans="22:22" x14ac:dyDescent="0.25">
      <c r="V1364" s="233" t="str">
        <f>IF(ISBLANK(A1364),"",VLOOKUP(G1364,Coefficients!$E$4:$I$7,2)&amp;" "&amp;" "&amp;VLOOKUP(H1364,Coefficients!$E$12:$I$16,2))</f>
        <v/>
      </c>
    </row>
    <row r="1365" spans="22:22" x14ac:dyDescent="0.25">
      <c r="V1365" s="233" t="str">
        <f>IF(ISBLANK(A1365),"",VLOOKUP(G1365,Coefficients!$E$4:$I$7,2)&amp;" "&amp;" "&amp;VLOOKUP(H1365,Coefficients!$E$12:$I$16,2))</f>
        <v/>
      </c>
    </row>
    <row r="1366" spans="22:22" x14ac:dyDescent="0.25">
      <c r="V1366" s="233" t="str">
        <f>IF(ISBLANK(A1366),"",VLOOKUP(G1366,Coefficients!$E$4:$I$7,2)&amp;" "&amp;" "&amp;VLOOKUP(H1366,Coefficients!$E$12:$I$16,2))</f>
        <v/>
      </c>
    </row>
    <row r="1367" spans="22:22" x14ac:dyDescent="0.25">
      <c r="V1367" s="233" t="str">
        <f>IF(ISBLANK(A1367),"",VLOOKUP(G1367,Coefficients!$E$4:$I$7,2)&amp;" "&amp;" "&amp;VLOOKUP(H1367,Coefficients!$E$12:$I$16,2))</f>
        <v/>
      </c>
    </row>
    <row r="1368" spans="22:22" x14ac:dyDescent="0.25">
      <c r="V1368" s="233" t="str">
        <f>IF(ISBLANK(A1368),"",VLOOKUP(G1368,Coefficients!$E$4:$I$7,2)&amp;" "&amp;" "&amp;VLOOKUP(H1368,Coefficients!$E$12:$I$16,2))</f>
        <v/>
      </c>
    </row>
    <row r="1369" spans="22:22" x14ac:dyDescent="0.25">
      <c r="V1369" s="233" t="str">
        <f>IF(ISBLANK(A1369),"",VLOOKUP(G1369,Coefficients!$E$4:$I$7,2)&amp;" "&amp;" "&amp;VLOOKUP(H1369,Coefficients!$E$12:$I$16,2))</f>
        <v/>
      </c>
    </row>
    <row r="1370" spans="22:22" x14ac:dyDescent="0.25">
      <c r="V1370" s="233" t="str">
        <f>IF(ISBLANK(A1370),"",VLOOKUP(G1370,Coefficients!$E$4:$I$7,2)&amp;" "&amp;" "&amp;VLOOKUP(H1370,Coefficients!$E$12:$I$16,2))</f>
        <v/>
      </c>
    </row>
    <row r="1371" spans="22:22" x14ac:dyDescent="0.25">
      <c r="V1371" s="233" t="str">
        <f>IF(ISBLANK(A1371),"",VLOOKUP(G1371,Coefficients!$E$4:$I$7,2)&amp;" "&amp;" "&amp;VLOOKUP(H1371,Coefficients!$E$12:$I$16,2))</f>
        <v/>
      </c>
    </row>
    <row r="1372" spans="22:22" x14ac:dyDescent="0.25">
      <c r="V1372" s="233" t="str">
        <f>IF(ISBLANK(A1372),"",VLOOKUP(G1372,Coefficients!$E$4:$I$7,2)&amp;" "&amp;" "&amp;VLOOKUP(H1372,Coefficients!$E$12:$I$16,2))</f>
        <v/>
      </c>
    </row>
    <row r="1373" spans="22:22" x14ac:dyDescent="0.25">
      <c r="V1373" s="233" t="str">
        <f>IF(ISBLANK(A1373),"",VLOOKUP(G1373,Coefficients!$E$4:$I$7,2)&amp;" "&amp;" "&amp;VLOOKUP(H1373,Coefficients!$E$12:$I$16,2))</f>
        <v/>
      </c>
    </row>
    <row r="1374" spans="22:22" x14ac:dyDescent="0.25">
      <c r="V1374" s="233" t="str">
        <f>IF(ISBLANK(A1374),"",VLOOKUP(G1374,Coefficients!$E$4:$I$7,2)&amp;" "&amp;" "&amp;VLOOKUP(H1374,Coefficients!$E$12:$I$16,2))</f>
        <v/>
      </c>
    </row>
    <row r="1375" spans="22:22" x14ac:dyDescent="0.25">
      <c r="V1375" s="233" t="str">
        <f>IF(ISBLANK(A1375),"",VLOOKUP(G1375,Coefficients!$E$4:$I$7,2)&amp;" "&amp;" "&amp;VLOOKUP(H1375,Coefficients!$E$12:$I$16,2))</f>
        <v/>
      </c>
    </row>
    <row r="1376" spans="22:22" x14ac:dyDescent="0.25">
      <c r="V1376" s="233" t="str">
        <f>IF(ISBLANK(A1376),"",VLOOKUP(G1376,Coefficients!$E$4:$I$7,2)&amp;" "&amp;" "&amp;VLOOKUP(H1376,Coefficients!$E$12:$I$16,2))</f>
        <v/>
      </c>
    </row>
    <row r="1377" spans="22:22" x14ac:dyDescent="0.25">
      <c r="V1377" s="233" t="str">
        <f>IF(ISBLANK(A1377),"",VLOOKUP(G1377,Coefficients!$E$4:$I$7,2)&amp;" "&amp;" "&amp;VLOOKUP(H1377,Coefficients!$E$12:$I$16,2))</f>
        <v/>
      </c>
    </row>
    <row r="1378" spans="22:22" x14ac:dyDescent="0.25">
      <c r="V1378" s="233" t="str">
        <f>IF(ISBLANK(A1378),"",VLOOKUP(G1378,Coefficients!$E$4:$I$7,2)&amp;" "&amp;" "&amp;VLOOKUP(H1378,Coefficients!$E$12:$I$16,2))</f>
        <v/>
      </c>
    </row>
    <row r="1379" spans="22:22" x14ac:dyDescent="0.25">
      <c r="V1379" s="233" t="str">
        <f>IF(ISBLANK(A1379),"",VLOOKUP(G1379,Coefficients!$E$4:$I$7,2)&amp;" "&amp;" "&amp;VLOOKUP(H1379,Coefficients!$E$12:$I$16,2))</f>
        <v/>
      </c>
    </row>
    <row r="1380" spans="22:22" x14ac:dyDescent="0.25">
      <c r="V1380" s="233" t="str">
        <f>IF(ISBLANK(A1380),"",VLOOKUP(G1380,Coefficients!$E$4:$I$7,2)&amp;" "&amp;" "&amp;VLOOKUP(H1380,Coefficients!$E$12:$I$16,2))</f>
        <v/>
      </c>
    </row>
    <row r="1381" spans="22:22" x14ac:dyDescent="0.25">
      <c r="V1381" s="233" t="str">
        <f>IF(ISBLANK(A1381),"",VLOOKUP(G1381,Coefficients!$E$4:$I$7,2)&amp;" "&amp;" "&amp;VLOOKUP(H1381,Coefficients!$E$12:$I$16,2))</f>
        <v/>
      </c>
    </row>
    <row r="1382" spans="22:22" x14ac:dyDescent="0.25">
      <c r="V1382" s="233" t="str">
        <f>IF(ISBLANK(A1382),"",VLOOKUP(G1382,Coefficients!$E$4:$I$7,2)&amp;" "&amp;" "&amp;VLOOKUP(H1382,Coefficients!$E$12:$I$16,2))</f>
        <v/>
      </c>
    </row>
    <row r="1383" spans="22:22" x14ac:dyDescent="0.25">
      <c r="V1383" s="233" t="str">
        <f>IF(ISBLANK(A1383),"",VLOOKUP(G1383,Coefficients!$E$4:$I$7,2)&amp;" "&amp;" "&amp;VLOOKUP(H1383,Coefficients!$E$12:$I$16,2))</f>
        <v/>
      </c>
    </row>
    <row r="1384" spans="22:22" x14ac:dyDescent="0.25">
      <c r="V1384" s="233" t="str">
        <f>IF(ISBLANK(A1384),"",VLOOKUP(G1384,Coefficients!$E$4:$I$7,2)&amp;" "&amp;" "&amp;VLOOKUP(H1384,Coefficients!$E$12:$I$16,2))</f>
        <v/>
      </c>
    </row>
    <row r="1385" spans="22:22" x14ac:dyDescent="0.25">
      <c r="V1385" s="233" t="str">
        <f>IF(ISBLANK(A1385),"",VLOOKUP(G1385,Coefficients!$E$4:$I$7,2)&amp;" "&amp;" "&amp;VLOOKUP(H1385,Coefficients!$E$12:$I$16,2))</f>
        <v/>
      </c>
    </row>
    <row r="1386" spans="22:22" x14ac:dyDescent="0.25">
      <c r="V1386" s="233" t="str">
        <f>IF(ISBLANK(A1386),"",VLOOKUP(G1386,Coefficients!$E$4:$I$7,2)&amp;" "&amp;" "&amp;VLOOKUP(H1386,Coefficients!$E$12:$I$16,2))</f>
        <v/>
      </c>
    </row>
    <row r="1387" spans="22:22" x14ac:dyDescent="0.25">
      <c r="V1387" s="233" t="str">
        <f>IF(ISBLANK(A1387),"",VLOOKUP(G1387,Coefficients!$E$4:$I$7,2)&amp;" "&amp;" "&amp;VLOOKUP(H1387,Coefficients!$E$12:$I$16,2))</f>
        <v/>
      </c>
    </row>
    <row r="1388" spans="22:22" x14ac:dyDescent="0.25">
      <c r="V1388" s="233" t="str">
        <f>IF(ISBLANK(A1388),"",VLOOKUP(G1388,Coefficients!$E$4:$I$7,2)&amp;" "&amp;" "&amp;VLOOKUP(H1388,Coefficients!$E$12:$I$16,2))</f>
        <v/>
      </c>
    </row>
    <row r="1389" spans="22:22" x14ac:dyDescent="0.25">
      <c r="V1389" s="233" t="str">
        <f>IF(ISBLANK(A1389),"",VLOOKUP(G1389,Coefficients!$E$4:$I$7,2)&amp;" "&amp;" "&amp;VLOOKUP(H1389,Coefficients!$E$12:$I$16,2))</f>
        <v/>
      </c>
    </row>
    <row r="1390" spans="22:22" x14ac:dyDescent="0.25">
      <c r="V1390" s="233" t="str">
        <f>IF(ISBLANK(A1390),"",VLOOKUP(G1390,Coefficients!$E$4:$I$7,2)&amp;" "&amp;" "&amp;VLOOKUP(H1390,Coefficients!$E$12:$I$16,2))</f>
        <v/>
      </c>
    </row>
    <row r="1391" spans="22:22" x14ac:dyDescent="0.25">
      <c r="V1391" s="233" t="str">
        <f>IF(ISBLANK(A1391),"",VLOOKUP(G1391,Coefficients!$E$4:$I$7,2)&amp;" "&amp;" "&amp;VLOOKUP(H1391,Coefficients!$E$12:$I$16,2))</f>
        <v/>
      </c>
    </row>
    <row r="1392" spans="22:22" x14ac:dyDescent="0.25">
      <c r="V1392" s="233" t="str">
        <f>IF(ISBLANK(A1392),"",VLOOKUP(G1392,Coefficients!$E$4:$I$7,2)&amp;" "&amp;" "&amp;VLOOKUP(H1392,Coefficients!$E$12:$I$16,2))</f>
        <v/>
      </c>
    </row>
    <row r="1393" spans="22:22" x14ac:dyDescent="0.25">
      <c r="V1393" s="233" t="str">
        <f>IF(ISBLANK(A1393),"",VLOOKUP(G1393,Coefficients!$E$4:$I$7,2)&amp;" "&amp;" "&amp;VLOOKUP(H1393,Coefficients!$E$12:$I$16,2))</f>
        <v/>
      </c>
    </row>
    <row r="1394" spans="22:22" x14ac:dyDescent="0.25">
      <c r="V1394" s="233" t="str">
        <f>IF(ISBLANK(A1394),"",VLOOKUP(G1394,Coefficients!$E$4:$I$7,2)&amp;" "&amp;" "&amp;VLOOKUP(H1394,Coefficients!$E$12:$I$16,2))</f>
        <v/>
      </c>
    </row>
    <row r="1395" spans="22:22" x14ac:dyDescent="0.25">
      <c r="V1395" s="233" t="str">
        <f>IF(ISBLANK(A1395),"",VLOOKUP(G1395,Coefficients!$E$4:$I$7,2)&amp;" "&amp;" "&amp;VLOOKUP(H1395,Coefficients!$E$12:$I$16,2))</f>
        <v/>
      </c>
    </row>
    <row r="1396" spans="22:22" x14ac:dyDescent="0.25">
      <c r="V1396" s="233" t="str">
        <f>IF(ISBLANK(A1396),"",VLOOKUP(G1396,Coefficients!$E$4:$I$7,2)&amp;" "&amp;" "&amp;VLOOKUP(H1396,Coefficients!$E$12:$I$16,2))</f>
        <v/>
      </c>
    </row>
    <row r="1397" spans="22:22" x14ac:dyDescent="0.25">
      <c r="V1397" s="233" t="str">
        <f>IF(ISBLANK(A1397),"",VLOOKUP(G1397,Coefficients!$E$4:$I$7,2)&amp;" "&amp;" "&amp;VLOOKUP(H1397,Coefficients!$E$12:$I$16,2))</f>
        <v/>
      </c>
    </row>
    <row r="1398" spans="22:22" x14ac:dyDescent="0.25">
      <c r="V1398" s="233" t="str">
        <f>IF(ISBLANK(A1398),"",VLOOKUP(G1398,Coefficients!$E$4:$I$7,2)&amp;" "&amp;" "&amp;VLOOKUP(H1398,Coefficients!$E$12:$I$16,2))</f>
        <v/>
      </c>
    </row>
    <row r="1399" spans="22:22" x14ac:dyDescent="0.25">
      <c r="V1399" s="233" t="str">
        <f>IF(ISBLANK(A1399),"",VLOOKUP(G1399,Coefficients!$E$4:$I$7,2)&amp;" "&amp;" "&amp;VLOOKUP(H1399,Coefficients!$E$12:$I$16,2))</f>
        <v/>
      </c>
    </row>
    <row r="1400" spans="22:22" x14ac:dyDescent="0.25">
      <c r="V1400" s="233" t="str">
        <f>IF(ISBLANK(A1400),"",VLOOKUP(G1400,Coefficients!$E$4:$I$7,2)&amp;" "&amp;" "&amp;VLOOKUP(H1400,Coefficients!$E$12:$I$16,2))</f>
        <v/>
      </c>
    </row>
    <row r="1401" spans="22:22" x14ac:dyDescent="0.25">
      <c r="V1401" s="233" t="str">
        <f>IF(ISBLANK(A1401),"",VLOOKUP(G1401,Coefficients!$E$4:$I$7,2)&amp;" "&amp;" "&amp;VLOOKUP(H1401,Coefficients!$E$12:$I$16,2))</f>
        <v/>
      </c>
    </row>
    <row r="1402" spans="22:22" x14ac:dyDescent="0.25">
      <c r="V1402" s="233" t="str">
        <f>IF(ISBLANK(A1402),"",VLOOKUP(G1402,Coefficients!$E$4:$I$7,2)&amp;" "&amp;" "&amp;VLOOKUP(H1402,Coefficients!$E$12:$I$16,2))</f>
        <v/>
      </c>
    </row>
    <row r="1403" spans="22:22" x14ac:dyDescent="0.25">
      <c r="V1403" s="233" t="str">
        <f>IF(ISBLANK(A1403),"",VLOOKUP(G1403,Coefficients!$E$4:$I$7,2)&amp;" "&amp;" "&amp;VLOOKUP(H1403,Coefficients!$E$12:$I$16,2))</f>
        <v/>
      </c>
    </row>
    <row r="1404" spans="22:22" x14ac:dyDescent="0.25">
      <c r="V1404" s="233" t="str">
        <f>IF(ISBLANK(A1404),"",VLOOKUP(G1404,Coefficients!$E$4:$I$7,2)&amp;" "&amp;" "&amp;VLOOKUP(H1404,Coefficients!$E$12:$I$16,2))</f>
        <v/>
      </c>
    </row>
    <row r="1405" spans="22:22" x14ac:dyDescent="0.25">
      <c r="V1405" s="233" t="str">
        <f>IF(ISBLANK(A1405),"",VLOOKUP(G1405,Coefficients!$E$4:$I$7,2)&amp;" "&amp;" "&amp;VLOOKUP(H1405,Coefficients!$E$12:$I$16,2))</f>
        <v/>
      </c>
    </row>
    <row r="1406" spans="22:22" x14ac:dyDescent="0.25">
      <c r="V1406" s="233" t="str">
        <f>IF(ISBLANK(A1406),"",VLOOKUP(G1406,Coefficients!$E$4:$I$7,2)&amp;" "&amp;" "&amp;VLOOKUP(H1406,Coefficients!$E$12:$I$16,2))</f>
        <v/>
      </c>
    </row>
    <row r="1407" spans="22:22" x14ac:dyDescent="0.25">
      <c r="V1407" s="233" t="str">
        <f>IF(ISBLANK(A1407),"",VLOOKUP(G1407,Coefficients!$E$4:$I$7,2)&amp;" "&amp;" "&amp;VLOOKUP(H1407,Coefficients!$E$12:$I$16,2))</f>
        <v/>
      </c>
    </row>
    <row r="1408" spans="22:22" x14ac:dyDescent="0.25">
      <c r="V1408" s="233" t="str">
        <f>IF(ISBLANK(A1408),"",VLOOKUP(G1408,Coefficients!$E$4:$I$7,2)&amp;" "&amp;" "&amp;VLOOKUP(H1408,Coefficients!$E$12:$I$16,2))</f>
        <v/>
      </c>
    </row>
    <row r="1409" spans="22:22" x14ac:dyDescent="0.25">
      <c r="V1409" s="233" t="str">
        <f>IF(ISBLANK(A1409),"",VLOOKUP(G1409,Coefficients!$E$4:$I$7,2)&amp;" "&amp;" "&amp;VLOOKUP(H1409,Coefficients!$E$12:$I$16,2))</f>
        <v/>
      </c>
    </row>
    <row r="1410" spans="22:22" x14ac:dyDescent="0.25">
      <c r="V1410" s="233" t="str">
        <f>IF(ISBLANK(A1410),"",VLOOKUP(G1410,Coefficients!$E$4:$I$7,2)&amp;" "&amp;" "&amp;VLOOKUP(H1410,Coefficients!$E$12:$I$16,2))</f>
        <v/>
      </c>
    </row>
    <row r="1411" spans="22:22" x14ac:dyDescent="0.25">
      <c r="V1411" s="233" t="str">
        <f>IF(ISBLANK(A1411),"",VLOOKUP(G1411,Coefficients!$E$4:$I$7,2)&amp;" "&amp;" "&amp;VLOOKUP(H1411,Coefficients!$E$12:$I$16,2))</f>
        <v/>
      </c>
    </row>
    <row r="1412" spans="22:22" x14ac:dyDescent="0.25">
      <c r="V1412" s="233" t="str">
        <f>IF(ISBLANK(A1412),"",VLOOKUP(G1412,Coefficients!$E$4:$I$7,2)&amp;" "&amp;" "&amp;VLOOKUP(H1412,Coefficients!$E$12:$I$16,2))</f>
        <v/>
      </c>
    </row>
    <row r="1413" spans="22:22" x14ac:dyDescent="0.25">
      <c r="V1413" s="233" t="str">
        <f>IF(ISBLANK(A1413),"",VLOOKUP(G1413,Coefficients!$E$4:$I$7,2)&amp;" "&amp;" "&amp;VLOOKUP(H1413,Coefficients!$E$12:$I$16,2))</f>
        <v/>
      </c>
    </row>
    <row r="1414" spans="22:22" x14ac:dyDescent="0.25">
      <c r="V1414" s="233" t="str">
        <f>IF(ISBLANK(A1414),"",VLOOKUP(G1414,Coefficients!$E$4:$I$7,2)&amp;" "&amp;" "&amp;VLOOKUP(H1414,Coefficients!$E$12:$I$16,2))</f>
        <v/>
      </c>
    </row>
    <row r="1415" spans="22:22" x14ac:dyDescent="0.25">
      <c r="V1415" s="233" t="str">
        <f>IF(ISBLANK(A1415),"",VLOOKUP(G1415,Coefficients!$E$4:$I$7,2)&amp;" "&amp;" "&amp;VLOOKUP(H1415,Coefficients!$E$12:$I$16,2))</f>
        <v/>
      </c>
    </row>
    <row r="1416" spans="22:22" x14ac:dyDescent="0.25">
      <c r="V1416" s="233" t="str">
        <f>IF(ISBLANK(A1416),"",VLOOKUP(G1416,Coefficients!$E$4:$I$7,2)&amp;" "&amp;" "&amp;VLOOKUP(H1416,Coefficients!$E$12:$I$16,2))</f>
        <v/>
      </c>
    </row>
    <row r="1417" spans="22:22" x14ac:dyDescent="0.25">
      <c r="V1417" s="233" t="str">
        <f>IF(ISBLANK(A1417),"",VLOOKUP(G1417,Coefficients!$E$4:$I$7,2)&amp;" "&amp;" "&amp;VLOOKUP(H1417,Coefficients!$E$12:$I$16,2))</f>
        <v/>
      </c>
    </row>
    <row r="1418" spans="22:22" x14ac:dyDescent="0.25">
      <c r="V1418" s="233" t="str">
        <f>IF(ISBLANK(A1418),"",VLOOKUP(G1418,Coefficients!$E$4:$I$7,2)&amp;" "&amp;" "&amp;VLOOKUP(H1418,Coefficients!$E$12:$I$16,2))</f>
        <v/>
      </c>
    </row>
    <row r="1419" spans="22:22" x14ac:dyDescent="0.25">
      <c r="V1419" s="233" t="str">
        <f>IF(ISBLANK(A1419),"",VLOOKUP(G1419,Coefficients!$E$4:$I$7,2)&amp;" "&amp;" "&amp;VLOOKUP(H1419,Coefficients!$E$12:$I$16,2))</f>
        <v/>
      </c>
    </row>
    <row r="1420" spans="22:22" x14ac:dyDescent="0.25">
      <c r="V1420" s="233" t="str">
        <f>IF(ISBLANK(A1420),"",VLOOKUP(G1420,Coefficients!$E$4:$I$7,2)&amp;" "&amp;" "&amp;VLOOKUP(H1420,Coefficients!$E$12:$I$16,2))</f>
        <v/>
      </c>
    </row>
    <row r="1421" spans="22:22" x14ac:dyDescent="0.25">
      <c r="V1421" s="233" t="str">
        <f>IF(ISBLANK(A1421),"",VLOOKUP(G1421,Coefficients!$E$4:$I$7,2)&amp;" "&amp;" "&amp;VLOOKUP(H1421,Coefficients!$E$12:$I$16,2))</f>
        <v/>
      </c>
    </row>
    <row r="1422" spans="22:22" x14ac:dyDescent="0.25">
      <c r="V1422" s="233" t="str">
        <f>IF(ISBLANK(A1422),"",VLOOKUP(G1422,Coefficients!$E$4:$I$7,2)&amp;" "&amp;" "&amp;VLOOKUP(H1422,Coefficients!$E$12:$I$16,2))</f>
        <v/>
      </c>
    </row>
    <row r="1423" spans="22:22" x14ac:dyDescent="0.25">
      <c r="V1423" s="233" t="str">
        <f>IF(ISBLANK(A1423),"",VLOOKUP(G1423,Coefficients!$E$4:$I$7,2)&amp;" "&amp;" "&amp;VLOOKUP(H1423,Coefficients!$E$12:$I$16,2))</f>
        <v/>
      </c>
    </row>
    <row r="1424" spans="22:22" x14ac:dyDescent="0.25">
      <c r="V1424" s="233" t="str">
        <f>IF(ISBLANK(A1424),"",VLOOKUP(G1424,Coefficients!$E$4:$I$7,2)&amp;" "&amp;" "&amp;VLOOKUP(H1424,Coefficients!$E$12:$I$16,2))</f>
        <v/>
      </c>
    </row>
    <row r="1425" spans="22:22" x14ac:dyDescent="0.25">
      <c r="V1425" s="233" t="str">
        <f>IF(ISBLANK(A1425),"",VLOOKUP(G1425,Coefficients!$E$4:$I$7,2)&amp;" "&amp;" "&amp;VLOOKUP(H1425,Coefficients!$E$12:$I$16,2))</f>
        <v/>
      </c>
    </row>
    <row r="1426" spans="22:22" x14ac:dyDescent="0.25">
      <c r="V1426" s="233" t="str">
        <f>IF(ISBLANK(A1426),"",VLOOKUP(G1426,Coefficients!$E$4:$I$7,2)&amp;" "&amp;" "&amp;VLOOKUP(H1426,Coefficients!$E$12:$I$16,2))</f>
        <v/>
      </c>
    </row>
    <row r="1427" spans="22:22" x14ac:dyDescent="0.25">
      <c r="V1427" s="233" t="str">
        <f>IF(ISBLANK(A1427),"",VLOOKUP(G1427,Coefficients!$E$4:$I$7,2)&amp;" "&amp;" "&amp;VLOOKUP(H1427,Coefficients!$E$12:$I$16,2))</f>
        <v/>
      </c>
    </row>
    <row r="1428" spans="22:22" x14ac:dyDescent="0.25">
      <c r="V1428" s="233" t="str">
        <f>IF(ISBLANK(A1428),"",VLOOKUP(G1428,Coefficients!$E$4:$I$7,2)&amp;" "&amp;" "&amp;VLOOKUP(H1428,Coefficients!$E$12:$I$16,2))</f>
        <v/>
      </c>
    </row>
    <row r="1429" spans="22:22" x14ac:dyDescent="0.25">
      <c r="V1429" s="233" t="str">
        <f>IF(ISBLANK(A1429),"",VLOOKUP(G1429,Coefficients!$E$4:$I$7,2)&amp;" "&amp;" "&amp;VLOOKUP(H1429,Coefficients!$E$12:$I$16,2))</f>
        <v/>
      </c>
    </row>
    <row r="1430" spans="22:22" x14ac:dyDescent="0.25">
      <c r="V1430" s="233" t="str">
        <f>IF(ISBLANK(A1430),"",VLOOKUP(G1430,Coefficients!$E$4:$I$7,2)&amp;" "&amp;" "&amp;VLOOKUP(H1430,Coefficients!$E$12:$I$16,2))</f>
        <v/>
      </c>
    </row>
    <row r="1431" spans="22:22" x14ac:dyDescent="0.25">
      <c r="V1431" s="233" t="str">
        <f>IF(ISBLANK(A1431),"",VLOOKUP(G1431,Coefficients!$E$4:$I$7,2)&amp;" "&amp;" "&amp;VLOOKUP(H1431,Coefficients!$E$12:$I$16,2))</f>
        <v/>
      </c>
    </row>
    <row r="1432" spans="22:22" x14ac:dyDescent="0.25">
      <c r="V1432" s="233" t="str">
        <f>IF(ISBLANK(A1432),"",VLOOKUP(G1432,Coefficients!$E$4:$I$7,2)&amp;" "&amp;" "&amp;VLOOKUP(H1432,Coefficients!$E$12:$I$16,2))</f>
        <v/>
      </c>
    </row>
    <row r="1433" spans="22:22" x14ac:dyDescent="0.25">
      <c r="V1433" s="233" t="str">
        <f>IF(ISBLANK(A1433),"",VLOOKUP(G1433,Coefficients!$E$4:$I$7,2)&amp;" "&amp;" "&amp;VLOOKUP(H1433,Coefficients!$E$12:$I$16,2))</f>
        <v/>
      </c>
    </row>
    <row r="1434" spans="22:22" x14ac:dyDescent="0.25">
      <c r="V1434" s="233" t="str">
        <f>IF(ISBLANK(A1434),"",VLOOKUP(G1434,Coefficients!$E$4:$I$7,2)&amp;" "&amp;" "&amp;VLOOKUP(H1434,Coefficients!$E$12:$I$16,2))</f>
        <v/>
      </c>
    </row>
    <row r="1435" spans="22:22" x14ac:dyDescent="0.25">
      <c r="V1435" s="233" t="str">
        <f>IF(ISBLANK(A1435),"",VLOOKUP(G1435,Coefficients!$E$4:$I$7,2)&amp;" "&amp;" "&amp;VLOOKUP(H1435,Coefficients!$E$12:$I$16,2))</f>
        <v/>
      </c>
    </row>
    <row r="1436" spans="22:22" x14ac:dyDescent="0.25">
      <c r="V1436" s="233" t="str">
        <f>IF(ISBLANK(A1436),"",VLOOKUP(G1436,Coefficients!$E$4:$I$7,2)&amp;" "&amp;" "&amp;VLOOKUP(H1436,Coefficients!$E$12:$I$16,2))</f>
        <v/>
      </c>
    </row>
    <row r="1437" spans="22:22" x14ac:dyDescent="0.25">
      <c r="V1437" s="233" t="str">
        <f>IF(ISBLANK(A1437),"",VLOOKUP(G1437,Coefficients!$E$4:$I$7,2)&amp;" "&amp;" "&amp;VLOOKUP(H1437,Coefficients!$E$12:$I$16,2))</f>
        <v/>
      </c>
    </row>
    <row r="1438" spans="22:22" x14ac:dyDescent="0.25">
      <c r="V1438" s="233" t="str">
        <f>IF(ISBLANK(A1438),"",VLOOKUP(G1438,Coefficients!$E$4:$I$7,2)&amp;" "&amp;" "&amp;VLOOKUP(H1438,Coefficients!$E$12:$I$16,2))</f>
        <v/>
      </c>
    </row>
    <row r="1439" spans="22:22" x14ac:dyDescent="0.25">
      <c r="V1439" s="233" t="str">
        <f>IF(ISBLANK(A1439),"",VLOOKUP(G1439,Coefficients!$E$4:$I$7,2)&amp;" "&amp;" "&amp;VLOOKUP(H1439,Coefficients!$E$12:$I$16,2))</f>
        <v/>
      </c>
    </row>
    <row r="1440" spans="22:22" x14ac:dyDescent="0.25">
      <c r="V1440" s="233" t="str">
        <f>IF(ISBLANK(A1440),"",VLOOKUP(G1440,Coefficients!$E$4:$I$7,2)&amp;" "&amp;" "&amp;VLOOKUP(H1440,Coefficients!$E$12:$I$16,2))</f>
        <v/>
      </c>
    </row>
    <row r="1441" spans="22:22" x14ac:dyDescent="0.25">
      <c r="V1441" s="233" t="str">
        <f>IF(ISBLANK(A1441),"",VLOOKUP(G1441,Coefficients!$E$4:$I$7,2)&amp;" "&amp;" "&amp;VLOOKUP(H1441,Coefficients!$E$12:$I$16,2))</f>
        <v/>
      </c>
    </row>
    <row r="1442" spans="22:22" x14ac:dyDescent="0.25">
      <c r="V1442" s="233" t="str">
        <f>IF(ISBLANK(A1442),"",VLOOKUP(G1442,Coefficients!$E$4:$I$7,2)&amp;" "&amp;" "&amp;VLOOKUP(H1442,Coefficients!$E$12:$I$16,2))</f>
        <v/>
      </c>
    </row>
    <row r="1443" spans="22:22" x14ac:dyDescent="0.25">
      <c r="V1443" s="233" t="str">
        <f>IF(ISBLANK(A1443),"",VLOOKUP(G1443,Coefficients!$E$4:$I$7,2)&amp;" "&amp;" "&amp;VLOOKUP(H1443,Coefficients!$E$12:$I$16,2))</f>
        <v/>
      </c>
    </row>
    <row r="1444" spans="22:22" x14ac:dyDescent="0.25">
      <c r="V1444" s="233" t="str">
        <f>IF(ISBLANK(A1444),"",VLOOKUP(G1444,Coefficients!$E$4:$I$7,2)&amp;" "&amp;" "&amp;VLOOKUP(H1444,Coefficients!$E$12:$I$16,2))</f>
        <v/>
      </c>
    </row>
    <row r="1445" spans="22:22" x14ac:dyDescent="0.25">
      <c r="V1445" s="233" t="str">
        <f>IF(ISBLANK(A1445),"",VLOOKUP(G1445,Coefficients!$E$4:$I$7,2)&amp;" "&amp;" "&amp;VLOOKUP(H1445,Coefficients!$E$12:$I$16,2))</f>
        <v/>
      </c>
    </row>
    <row r="1446" spans="22:22" x14ac:dyDescent="0.25">
      <c r="V1446" s="233" t="str">
        <f>IF(ISBLANK(A1446),"",VLOOKUP(G1446,Coefficients!$E$4:$I$7,2)&amp;" "&amp;" "&amp;VLOOKUP(H1446,Coefficients!$E$12:$I$16,2))</f>
        <v/>
      </c>
    </row>
    <row r="1447" spans="22:22" x14ac:dyDescent="0.25">
      <c r="V1447" s="233" t="str">
        <f>IF(ISBLANK(A1447),"",VLOOKUP(G1447,Coefficients!$E$4:$I$7,2)&amp;" "&amp;" "&amp;VLOOKUP(H1447,Coefficients!$E$12:$I$16,2))</f>
        <v/>
      </c>
    </row>
    <row r="1448" spans="22:22" x14ac:dyDescent="0.25">
      <c r="V1448" s="233" t="str">
        <f>IF(ISBLANK(A1448),"",VLOOKUP(G1448,Coefficients!$E$4:$I$7,2)&amp;" "&amp;" "&amp;VLOOKUP(H1448,Coefficients!$E$12:$I$16,2))</f>
        <v/>
      </c>
    </row>
    <row r="1449" spans="22:22" x14ac:dyDescent="0.25">
      <c r="V1449" s="233" t="str">
        <f>IF(ISBLANK(A1449),"",VLOOKUP(G1449,Coefficients!$E$4:$I$7,2)&amp;" "&amp;" "&amp;VLOOKUP(H1449,Coefficients!$E$12:$I$16,2))</f>
        <v/>
      </c>
    </row>
    <row r="1450" spans="22:22" x14ac:dyDescent="0.25">
      <c r="V1450" s="233" t="str">
        <f>IF(ISBLANK(A1450),"",VLOOKUP(G1450,Coefficients!$E$4:$I$7,2)&amp;" "&amp;" "&amp;VLOOKUP(H1450,Coefficients!$E$12:$I$16,2))</f>
        <v/>
      </c>
    </row>
    <row r="1451" spans="22:22" x14ac:dyDescent="0.25">
      <c r="V1451" s="233" t="str">
        <f>IF(ISBLANK(A1451),"",VLOOKUP(G1451,Coefficients!$E$4:$I$7,2)&amp;" "&amp;" "&amp;VLOOKUP(H1451,Coefficients!$E$12:$I$16,2))</f>
        <v/>
      </c>
    </row>
    <row r="1452" spans="22:22" x14ac:dyDescent="0.25">
      <c r="V1452" s="233" t="str">
        <f>IF(ISBLANK(A1452),"",VLOOKUP(G1452,Coefficients!$E$4:$I$7,2)&amp;" "&amp;" "&amp;VLOOKUP(H1452,Coefficients!$E$12:$I$16,2))</f>
        <v/>
      </c>
    </row>
    <row r="1453" spans="22:22" x14ac:dyDescent="0.25">
      <c r="V1453" s="233" t="str">
        <f>IF(ISBLANK(A1453),"",VLOOKUP(G1453,Coefficients!$E$4:$I$7,2)&amp;" "&amp;" "&amp;VLOOKUP(H1453,Coefficients!$E$12:$I$16,2))</f>
        <v/>
      </c>
    </row>
    <row r="1454" spans="22:22" x14ac:dyDescent="0.25">
      <c r="V1454" s="233" t="str">
        <f>IF(ISBLANK(A1454),"",VLOOKUP(G1454,Coefficients!$E$4:$I$7,2)&amp;" "&amp;" "&amp;VLOOKUP(H1454,Coefficients!$E$12:$I$16,2))</f>
        <v/>
      </c>
    </row>
    <row r="1455" spans="22:22" x14ac:dyDescent="0.25">
      <c r="V1455" s="233" t="str">
        <f>IF(ISBLANK(A1455),"",VLOOKUP(G1455,Coefficients!$E$4:$I$7,2)&amp;" "&amp;" "&amp;VLOOKUP(H1455,Coefficients!$E$12:$I$16,2))</f>
        <v/>
      </c>
    </row>
    <row r="1456" spans="22:22" x14ac:dyDescent="0.25">
      <c r="V1456" s="233" t="str">
        <f>IF(ISBLANK(A1456),"",VLOOKUP(G1456,Coefficients!$E$4:$I$7,2)&amp;" "&amp;" "&amp;VLOOKUP(H1456,Coefficients!$E$12:$I$16,2))</f>
        <v/>
      </c>
    </row>
    <row r="1457" spans="22:22" x14ac:dyDescent="0.25">
      <c r="V1457" s="233" t="str">
        <f>IF(ISBLANK(A1457),"",VLOOKUP(G1457,Coefficients!$E$4:$I$7,2)&amp;" "&amp;" "&amp;VLOOKUP(H1457,Coefficients!$E$12:$I$16,2))</f>
        <v/>
      </c>
    </row>
    <row r="1458" spans="22:22" x14ac:dyDescent="0.25">
      <c r="V1458" s="233" t="str">
        <f>IF(ISBLANK(A1458),"",VLOOKUP(G1458,Coefficients!$E$4:$I$7,2)&amp;" "&amp;" "&amp;VLOOKUP(H1458,Coefficients!$E$12:$I$16,2))</f>
        <v/>
      </c>
    </row>
    <row r="1459" spans="22:22" x14ac:dyDescent="0.25">
      <c r="V1459" s="233" t="str">
        <f>IF(ISBLANK(A1459),"",VLOOKUP(G1459,Coefficients!$E$4:$I$7,2)&amp;" "&amp;" "&amp;VLOOKUP(H1459,Coefficients!$E$12:$I$16,2))</f>
        <v/>
      </c>
    </row>
    <row r="1460" spans="22:22" x14ac:dyDescent="0.25">
      <c r="V1460" s="233" t="str">
        <f>IF(ISBLANK(A1460),"",VLOOKUP(G1460,Coefficients!$E$4:$I$7,2)&amp;" "&amp;" "&amp;VLOOKUP(H1460,Coefficients!$E$12:$I$16,2))</f>
        <v/>
      </c>
    </row>
    <row r="1461" spans="22:22" x14ac:dyDescent="0.25">
      <c r="V1461" s="233" t="str">
        <f>IF(ISBLANK(A1461),"",VLOOKUP(G1461,Coefficients!$E$4:$I$7,2)&amp;" "&amp;" "&amp;VLOOKUP(H1461,Coefficients!$E$12:$I$16,2))</f>
        <v/>
      </c>
    </row>
    <row r="1462" spans="22:22" x14ac:dyDescent="0.25">
      <c r="V1462" s="233" t="str">
        <f>IF(ISBLANK(A1462),"",VLOOKUP(G1462,Coefficients!$E$4:$I$7,2)&amp;" "&amp;" "&amp;VLOOKUP(H1462,Coefficients!$E$12:$I$16,2))</f>
        <v/>
      </c>
    </row>
    <row r="1463" spans="22:22" x14ac:dyDescent="0.25">
      <c r="V1463" s="233" t="str">
        <f>IF(ISBLANK(A1463),"",VLOOKUP(G1463,Coefficients!$E$4:$I$7,2)&amp;" "&amp;" "&amp;VLOOKUP(H1463,Coefficients!$E$12:$I$16,2))</f>
        <v/>
      </c>
    </row>
    <row r="1464" spans="22:22" x14ac:dyDescent="0.25">
      <c r="V1464" s="233" t="str">
        <f>IF(ISBLANK(A1464),"",VLOOKUP(G1464,Coefficients!$E$4:$I$7,2)&amp;" "&amp;" "&amp;VLOOKUP(H1464,Coefficients!$E$12:$I$16,2))</f>
        <v/>
      </c>
    </row>
    <row r="1465" spans="22:22" x14ac:dyDescent="0.25">
      <c r="V1465" s="233" t="str">
        <f>IF(ISBLANK(A1465),"",VLOOKUP(G1465,Coefficients!$E$4:$I$7,2)&amp;" "&amp;" "&amp;VLOOKUP(H1465,Coefficients!$E$12:$I$16,2))</f>
        <v/>
      </c>
    </row>
    <row r="1466" spans="22:22" x14ac:dyDescent="0.25">
      <c r="V1466" s="233" t="str">
        <f>IF(ISBLANK(A1466),"",VLOOKUP(G1466,Coefficients!$E$4:$I$7,2)&amp;" "&amp;" "&amp;VLOOKUP(H1466,Coefficients!$E$12:$I$16,2))</f>
        <v/>
      </c>
    </row>
    <row r="1467" spans="22:22" x14ac:dyDescent="0.25">
      <c r="V1467" s="233" t="str">
        <f>IF(ISBLANK(A1467),"",VLOOKUP(G1467,Coefficients!$E$4:$I$7,2)&amp;" "&amp;" "&amp;VLOOKUP(H1467,Coefficients!$E$12:$I$16,2))</f>
        <v/>
      </c>
    </row>
    <row r="1468" spans="22:22" x14ac:dyDescent="0.25">
      <c r="V1468" s="233" t="str">
        <f>IF(ISBLANK(A1468),"",VLOOKUP(G1468,Coefficients!$E$4:$I$7,2)&amp;" "&amp;" "&amp;VLOOKUP(H1468,Coefficients!$E$12:$I$16,2))</f>
        <v/>
      </c>
    </row>
    <row r="1469" spans="22:22" x14ac:dyDescent="0.25">
      <c r="V1469" s="233" t="str">
        <f>IF(ISBLANK(A1469),"",VLOOKUP(G1469,Coefficients!$E$4:$I$7,2)&amp;" "&amp;" "&amp;VLOOKUP(H1469,Coefficients!$E$12:$I$16,2))</f>
        <v/>
      </c>
    </row>
    <row r="1470" spans="22:22" x14ac:dyDescent="0.25">
      <c r="V1470" s="233" t="str">
        <f>IF(ISBLANK(A1470),"",VLOOKUP(G1470,Coefficients!$E$4:$I$7,2)&amp;" "&amp;" "&amp;VLOOKUP(H1470,Coefficients!$E$12:$I$16,2))</f>
        <v/>
      </c>
    </row>
    <row r="1471" spans="22:22" x14ac:dyDescent="0.25">
      <c r="V1471" s="233" t="str">
        <f>IF(ISBLANK(A1471),"",VLOOKUP(G1471,Coefficients!$E$4:$I$7,2)&amp;" "&amp;" "&amp;VLOOKUP(H1471,Coefficients!$E$12:$I$16,2))</f>
        <v/>
      </c>
    </row>
    <row r="1472" spans="22:22" x14ac:dyDescent="0.25">
      <c r="V1472" s="233" t="str">
        <f>IF(ISBLANK(A1472),"",VLOOKUP(G1472,Coefficients!$E$4:$I$7,2)&amp;" "&amp;" "&amp;VLOOKUP(H1472,Coefficients!$E$12:$I$16,2))</f>
        <v/>
      </c>
    </row>
    <row r="1473" spans="22:22" x14ac:dyDescent="0.25">
      <c r="V1473" s="233" t="str">
        <f>IF(ISBLANK(A1473),"",VLOOKUP(G1473,Coefficients!$E$4:$I$7,2)&amp;" "&amp;" "&amp;VLOOKUP(H1473,Coefficients!$E$12:$I$16,2))</f>
        <v/>
      </c>
    </row>
    <row r="1474" spans="22:22" x14ac:dyDescent="0.25">
      <c r="V1474" s="233" t="str">
        <f>IF(ISBLANK(A1474),"",VLOOKUP(G1474,Coefficients!$E$4:$I$7,2)&amp;" "&amp;" "&amp;VLOOKUP(H1474,Coefficients!$E$12:$I$16,2))</f>
        <v/>
      </c>
    </row>
    <row r="1475" spans="22:22" x14ac:dyDescent="0.25">
      <c r="V1475" s="233" t="str">
        <f>IF(ISBLANK(A1475),"",VLOOKUP(G1475,Coefficients!$E$4:$I$7,2)&amp;" "&amp;" "&amp;VLOOKUP(H1475,Coefficients!$E$12:$I$16,2))</f>
        <v/>
      </c>
    </row>
    <row r="1476" spans="22:22" x14ac:dyDescent="0.25">
      <c r="V1476" s="233" t="str">
        <f>IF(ISBLANK(A1476),"",VLOOKUP(G1476,Coefficients!$E$4:$I$7,2)&amp;" "&amp;" "&amp;VLOOKUP(H1476,Coefficients!$E$12:$I$16,2))</f>
        <v/>
      </c>
    </row>
    <row r="1477" spans="22:22" x14ac:dyDescent="0.25">
      <c r="V1477" s="233" t="str">
        <f>IF(ISBLANK(A1477),"",VLOOKUP(G1477,Coefficients!$E$4:$I$7,2)&amp;" "&amp;" "&amp;VLOOKUP(H1477,Coefficients!$E$12:$I$16,2))</f>
        <v/>
      </c>
    </row>
    <row r="1478" spans="22:22" x14ac:dyDescent="0.25">
      <c r="V1478" s="233" t="str">
        <f>IF(ISBLANK(A1478),"",VLOOKUP(G1478,Coefficients!$E$4:$I$7,2)&amp;" "&amp;" "&amp;VLOOKUP(H1478,Coefficients!$E$12:$I$16,2))</f>
        <v/>
      </c>
    </row>
    <row r="1479" spans="22:22" x14ac:dyDescent="0.25">
      <c r="V1479" s="233" t="str">
        <f>IF(ISBLANK(A1479),"",VLOOKUP(G1479,Coefficients!$E$4:$I$7,2)&amp;" "&amp;" "&amp;VLOOKUP(H1479,Coefficients!$E$12:$I$16,2))</f>
        <v/>
      </c>
    </row>
    <row r="1480" spans="22:22" x14ac:dyDescent="0.25">
      <c r="V1480" s="233" t="str">
        <f>IF(ISBLANK(A1480),"",VLOOKUP(G1480,Coefficients!$E$4:$I$7,2)&amp;" "&amp;" "&amp;VLOOKUP(H1480,Coefficients!$E$12:$I$16,2))</f>
        <v/>
      </c>
    </row>
    <row r="1481" spans="22:22" x14ac:dyDescent="0.25">
      <c r="V1481" s="233" t="str">
        <f>IF(ISBLANK(A1481),"",VLOOKUP(G1481,Coefficients!$E$4:$I$7,2)&amp;" "&amp;" "&amp;VLOOKUP(H1481,Coefficients!$E$12:$I$16,2))</f>
        <v/>
      </c>
    </row>
    <row r="1482" spans="22:22" x14ac:dyDescent="0.25">
      <c r="V1482" s="233" t="str">
        <f>IF(ISBLANK(A1482),"",VLOOKUP(G1482,Coefficients!$E$4:$I$7,2)&amp;" "&amp;" "&amp;VLOOKUP(H1482,Coefficients!$E$12:$I$16,2))</f>
        <v/>
      </c>
    </row>
    <row r="1483" spans="22:22" x14ac:dyDescent="0.25">
      <c r="V1483" s="233" t="str">
        <f>IF(ISBLANK(A1483),"",VLOOKUP(G1483,Coefficients!$E$4:$I$7,2)&amp;" "&amp;" "&amp;VLOOKUP(H1483,Coefficients!$E$12:$I$16,2))</f>
        <v/>
      </c>
    </row>
    <row r="1484" spans="22:22" x14ac:dyDescent="0.25">
      <c r="V1484" s="233" t="str">
        <f>IF(ISBLANK(A1484),"",VLOOKUP(G1484,Coefficients!$E$4:$I$7,2)&amp;" "&amp;" "&amp;VLOOKUP(H1484,Coefficients!$E$12:$I$16,2))</f>
        <v/>
      </c>
    </row>
    <row r="1485" spans="22:22" x14ac:dyDescent="0.25">
      <c r="V1485" s="233" t="str">
        <f>IF(ISBLANK(A1485),"",VLOOKUP(G1485,Coefficients!$E$4:$I$7,2)&amp;" "&amp;" "&amp;VLOOKUP(H1485,Coefficients!$E$12:$I$16,2))</f>
        <v/>
      </c>
    </row>
    <row r="1486" spans="22:22" x14ac:dyDescent="0.25">
      <c r="V1486" s="233" t="str">
        <f>IF(ISBLANK(A1486),"",VLOOKUP(G1486,Coefficients!$E$4:$I$7,2)&amp;" "&amp;" "&amp;VLOOKUP(H1486,Coefficients!$E$12:$I$16,2))</f>
        <v/>
      </c>
    </row>
    <row r="1487" spans="22:22" x14ac:dyDescent="0.25">
      <c r="V1487" s="233" t="str">
        <f>IF(ISBLANK(A1487),"",VLOOKUP(G1487,Coefficients!$E$4:$I$7,2)&amp;" "&amp;" "&amp;VLOOKUP(H1487,Coefficients!$E$12:$I$16,2))</f>
        <v/>
      </c>
    </row>
    <row r="1488" spans="22:22" x14ac:dyDescent="0.25">
      <c r="V1488" s="233" t="str">
        <f>IF(ISBLANK(A1488),"",VLOOKUP(G1488,Coefficients!$E$4:$I$7,2)&amp;" "&amp;" "&amp;VLOOKUP(H1488,Coefficients!$E$12:$I$16,2))</f>
        <v/>
      </c>
    </row>
    <row r="1489" spans="22:22" x14ac:dyDescent="0.25">
      <c r="V1489" s="233" t="str">
        <f>IF(ISBLANK(A1489),"",VLOOKUP(G1489,Coefficients!$E$4:$I$7,2)&amp;" "&amp;" "&amp;VLOOKUP(H1489,Coefficients!$E$12:$I$16,2))</f>
        <v/>
      </c>
    </row>
    <row r="1490" spans="22:22" x14ac:dyDescent="0.25">
      <c r="V1490" s="233" t="str">
        <f>IF(ISBLANK(A1490),"",VLOOKUP(G1490,Coefficients!$E$4:$I$7,2)&amp;" "&amp;" "&amp;VLOOKUP(H1490,Coefficients!$E$12:$I$16,2))</f>
        <v/>
      </c>
    </row>
    <row r="1491" spans="22:22" x14ac:dyDescent="0.25">
      <c r="V1491" s="233" t="str">
        <f>IF(ISBLANK(A1491),"",VLOOKUP(G1491,Coefficients!$E$4:$I$7,2)&amp;" "&amp;" "&amp;VLOOKUP(H1491,Coefficients!$E$12:$I$16,2))</f>
        <v/>
      </c>
    </row>
    <row r="1492" spans="22:22" x14ac:dyDescent="0.25">
      <c r="V1492" s="233" t="str">
        <f>IF(ISBLANK(A1492),"",VLOOKUP(G1492,Coefficients!$E$4:$I$7,2)&amp;" "&amp;" "&amp;VLOOKUP(H1492,Coefficients!$E$12:$I$16,2))</f>
        <v/>
      </c>
    </row>
    <row r="1493" spans="22:22" x14ac:dyDescent="0.25">
      <c r="V1493" s="233" t="str">
        <f>IF(ISBLANK(A1493),"",VLOOKUP(G1493,Coefficients!$E$4:$I$7,2)&amp;" "&amp;" "&amp;VLOOKUP(H1493,Coefficients!$E$12:$I$16,2))</f>
        <v/>
      </c>
    </row>
    <row r="1494" spans="22:22" x14ac:dyDescent="0.25">
      <c r="V1494" s="233" t="str">
        <f>IF(ISBLANK(A1494),"",VLOOKUP(G1494,Coefficients!$E$4:$I$7,2)&amp;" "&amp;" "&amp;VLOOKUP(H1494,Coefficients!$E$12:$I$16,2))</f>
        <v/>
      </c>
    </row>
    <row r="1495" spans="22:22" x14ac:dyDescent="0.25">
      <c r="V1495" s="233" t="str">
        <f>IF(ISBLANK(A1495),"",VLOOKUP(G1495,Coefficients!$E$4:$I$7,2)&amp;" "&amp;" "&amp;VLOOKUP(H1495,Coefficients!$E$12:$I$16,2))</f>
        <v/>
      </c>
    </row>
    <row r="1496" spans="22:22" x14ac:dyDescent="0.25">
      <c r="V1496" s="233" t="str">
        <f>IF(ISBLANK(A1496),"",VLOOKUP(G1496,Coefficients!$E$4:$I$7,2)&amp;" "&amp;" "&amp;VLOOKUP(H1496,Coefficients!$E$12:$I$16,2))</f>
        <v/>
      </c>
    </row>
    <row r="1497" spans="22:22" x14ac:dyDescent="0.25">
      <c r="V1497" s="233" t="str">
        <f>IF(ISBLANK(A1497),"",VLOOKUP(G1497,Coefficients!$E$4:$I$7,2)&amp;" "&amp;" "&amp;VLOOKUP(H1497,Coefficients!$E$12:$I$16,2))</f>
        <v/>
      </c>
    </row>
    <row r="1498" spans="22:22" x14ac:dyDescent="0.25">
      <c r="V1498" s="233" t="str">
        <f>IF(ISBLANK(A1498),"",VLOOKUP(G1498,Coefficients!$E$4:$I$7,2)&amp;" "&amp;" "&amp;VLOOKUP(H1498,Coefficients!$E$12:$I$16,2))</f>
        <v/>
      </c>
    </row>
    <row r="1499" spans="22:22" x14ac:dyDescent="0.25">
      <c r="V1499" s="233" t="str">
        <f>IF(ISBLANK(A1499),"",VLOOKUP(G1499,Coefficients!$E$4:$I$7,2)&amp;" "&amp;" "&amp;VLOOKUP(H1499,Coefficients!$E$12:$I$16,2))</f>
        <v/>
      </c>
    </row>
    <row r="1500" spans="22:22" x14ac:dyDescent="0.25">
      <c r="V1500" s="233" t="str">
        <f>IF(ISBLANK(A1500),"",VLOOKUP(G1500,Coefficients!$E$4:$I$7,2)&amp;" "&amp;" "&amp;VLOOKUP(H1500,Coefficients!$E$12:$I$16,2))</f>
        <v/>
      </c>
    </row>
    <row r="1501" spans="22:22" x14ac:dyDescent="0.25">
      <c r="V1501" s="233" t="str">
        <f>IF(ISBLANK(A1501),"",VLOOKUP(G1501,Coefficients!$E$4:$I$7,2)&amp;" "&amp;" "&amp;VLOOKUP(H1501,Coefficients!$E$12:$I$16,2))</f>
        <v/>
      </c>
    </row>
    <row r="1502" spans="22:22" x14ac:dyDescent="0.25">
      <c r="V1502" s="233" t="str">
        <f>IF(ISBLANK(A1502),"",VLOOKUP(G1502,Coefficients!$E$4:$I$7,2)&amp;" "&amp;" "&amp;VLOOKUP(H1502,Coefficients!$E$12:$I$16,2))</f>
        <v/>
      </c>
    </row>
    <row r="1503" spans="22:22" x14ac:dyDescent="0.25">
      <c r="V1503" s="233" t="str">
        <f>IF(ISBLANK(A1503),"",VLOOKUP(G1503,Coefficients!$E$4:$I$7,2)&amp;" "&amp;" "&amp;VLOOKUP(H1503,Coefficients!$E$12:$I$16,2))</f>
        <v/>
      </c>
    </row>
    <row r="1504" spans="22:22" x14ac:dyDescent="0.25">
      <c r="V1504" s="233" t="str">
        <f>IF(ISBLANK(A1504),"",VLOOKUP(G1504,Coefficients!$E$4:$I$7,2)&amp;" "&amp;" "&amp;VLOOKUP(H1504,Coefficients!$E$12:$I$16,2))</f>
        <v/>
      </c>
    </row>
    <row r="1505" spans="22:22" x14ac:dyDescent="0.25">
      <c r="V1505" s="233" t="str">
        <f>IF(ISBLANK(A1505),"",VLOOKUP(G1505,Coefficients!$E$4:$I$7,2)&amp;" "&amp;" "&amp;VLOOKUP(H1505,Coefficients!$E$12:$I$16,2))</f>
        <v/>
      </c>
    </row>
    <row r="1506" spans="22:22" x14ac:dyDescent="0.25">
      <c r="V1506" s="233" t="str">
        <f>IF(ISBLANK(A1506),"",VLOOKUP(G1506,Coefficients!$E$4:$I$7,2)&amp;" "&amp;" "&amp;VLOOKUP(H1506,Coefficients!$E$12:$I$16,2))</f>
        <v/>
      </c>
    </row>
    <row r="1507" spans="22:22" x14ac:dyDescent="0.25">
      <c r="V1507" s="233" t="str">
        <f>IF(ISBLANK(A1507),"",VLOOKUP(G1507,Coefficients!$E$4:$I$7,2)&amp;" "&amp;" "&amp;VLOOKUP(H1507,Coefficients!$E$12:$I$16,2))</f>
        <v/>
      </c>
    </row>
    <row r="1508" spans="22:22" x14ac:dyDescent="0.25">
      <c r="V1508" s="233" t="str">
        <f>IF(ISBLANK(A1508),"",VLOOKUP(G1508,Coefficients!$E$4:$I$7,2)&amp;" "&amp;" "&amp;VLOOKUP(H1508,Coefficients!$E$12:$I$16,2))</f>
        <v/>
      </c>
    </row>
    <row r="1509" spans="22:22" x14ac:dyDescent="0.25">
      <c r="V1509" s="233" t="str">
        <f>IF(ISBLANK(A1509),"",VLOOKUP(G1509,Coefficients!$E$4:$I$7,2)&amp;" "&amp;" "&amp;VLOOKUP(H1509,Coefficients!$E$12:$I$16,2))</f>
        <v/>
      </c>
    </row>
    <row r="1510" spans="22:22" x14ac:dyDescent="0.25">
      <c r="V1510" s="233" t="str">
        <f>IF(ISBLANK(A1510),"",VLOOKUP(G1510,Coefficients!$E$4:$I$7,2)&amp;" "&amp;" "&amp;VLOOKUP(H1510,Coefficients!$E$12:$I$16,2))</f>
        <v/>
      </c>
    </row>
    <row r="1511" spans="22:22" x14ac:dyDescent="0.25">
      <c r="V1511" s="233" t="str">
        <f>IF(ISBLANK(A1511),"",VLOOKUP(G1511,Coefficients!$E$4:$I$7,2)&amp;" "&amp;" "&amp;VLOOKUP(H1511,Coefficients!$E$12:$I$16,2))</f>
        <v/>
      </c>
    </row>
    <row r="1512" spans="22:22" x14ac:dyDescent="0.25">
      <c r="V1512" s="233" t="str">
        <f>IF(ISBLANK(A1512),"",VLOOKUP(G1512,Coefficients!$E$4:$I$7,2)&amp;" "&amp;" "&amp;VLOOKUP(H1512,Coefficients!$E$12:$I$16,2))</f>
        <v/>
      </c>
    </row>
    <row r="1513" spans="22:22" x14ac:dyDescent="0.25">
      <c r="V1513" s="233" t="str">
        <f>IF(ISBLANK(A1513),"",VLOOKUP(G1513,Coefficients!$E$4:$I$7,2)&amp;" "&amp;" "&amp;VLOOKUP(H1513,Coefficients!$E$12:$I$16,2))</f>
        <v/>
      </c>
    </row>
    <row r="1514" spans="22:22" x14ac:dyDescent="0.25">
      <c r="V1514" s="233" t="str">
        <f>IF(ISBLANK(A1514),"",VLOOKUP(G1514,Coefficients!$E$4:$I$7,2)&amp;" "&amp;" "&amp;VLOOKUP(H1514,Coefficients!$E$12:$I$16,2))</f>
        <v/>
      </c>
    </row>
    <row r="1515" spans="22:22" x14ac:dyDescent="0.25">
      <c r="V1515" s="233" t="str">
        <f>IF(ISBLANK(A1515),"",VLOOKUP(G1515,Coefficients!$E$4:$I$7,2)&amp;" "&amp;" "&amp;VLOOKUP(H1515,Coefficients!$E$12:$I$16,2))</f>
        <v/>
      </c>
    </row>
    <row r="1516" spans="22:22" x14ac:dyDescent="0.25">
      <c r="V1516" s="233" t="str">
        <f>IF(ISBLANK(A1516),"",VLOOKUP(G1516,Coefficients!$E$4:$I$7,2)&amp;" "&amp;" "&amp;VLOOKUP(H1516,Coefficients!$E$12:$I$16,2))</f>
        <v/>
      </c>
    </row>
    <row r="1517" spans="22:22" x14ac:dyDescent="0.25">
      <c r="V1517" s="233" t="str">
        <f>IF(ISBLANK(A1517),"",VLOOKUP(G1517,Coefficients!$E$4:$I$7,2)&amp;" "&amp;" "&amp;VLOOKUP(H1517,Coefficients!$E$12:$I$16,2))</f>
        <v/>
      </c>
    </row>
    <row r="1518" spans="22:22" x14ac:dyDescent="0.25">
      <c r="V1518" s="233" t="str">
        <f>IF(ISBLANK(A1518),"",VLOOKUP(G1518,Coefficients!$E$4:$I$7,2)&amp;" "&amp;" "&amp;VLOOKUP(H1518,Coefficients!$E$12:$I$16,2))</f>
        <v/>
      </c>
    </row>
    <row r="1519" spans="22:22" x14ac:dyDescent="0.25">
      <c r="V1519" s="233" t="str">
        <f>IF(ISBLANK(A1519),"",VLOOKUP(G1519,Coefficients!$E$4:$I$7,2)&amp;" "&amp;" "&amp;VLOOKUP(H1519,Coefficients!$E$12:$I$16,2))</f>
        <v/>
      </c>
    </row>
    <row r="1520" spans="22:22" x14ac:dyDescent="0.25">
      <c r="V1520" s="233" t="str">
        <f>IF(ISBLANK(A1520),"",VLOOKUP(G1520,Coefficients!$E$4:$I$7,2)&amp;" "&amp;" "&amp;VLOOKUP(H1520,Coefficients!$E$12:$I$16,2))</f>
        <v/>
      </c>
    </row>
    <row r="1521" spans="22:22" x14ac:dyDescent="0.25">
      <c r="V1521" s="233" t="str">
        <f>IF(ISBLANK(A1521),"",VLOOKUP(G1521,Coefficients!$E$4:$I$7,2)&amp;" "&amp;" "&amp;VLOOKUP(H1521,Coefficients!$E$12:$I$16,2))</f>
        <v/>
      </c>
    </row>
    <row r="1522" spans="22:22" x14ac:dyDescent="0.25">
      <c r="V1522" s="233" t="str">
        <f>IF(ISBLANK(A1522),"",VLOOKUP(G1522,Coefficients!$E$4:$I$7,2)&amp;" "&amp;" "&amp;VLOOKUP(H1522,Coefficients!$E$12:$I$16,2))</f>
        <v/>
      </c>
    </row>
    <row r="1523" spans="22:22" x14ac:dyDescent="0.25">
      <c r="V1523" s="233" t="str">
        <f>IF(ISBLANK(A1523),"",VLOOKUP(G1523,Coefficients!$E$4:$I$7,2)&amp;" "&amp;" "&amp;VLOOKUP(H1523,Coefficients!$E$12:$I$16,2))</f>
        <v/>
      </c>
    </row>
    <row r="1524" spans="22:22" x14ac:dyDescent="0.25">
      <c r="V1524" s="233" t="str">
        <f>IF(ISBLANK(A1524),"",VLOOKUP(G1524,Coefficients!$E$4:$I$7,2)&amp;" "&amp;" "&amp;VLOOKUP(H1524,Coefficients!$E$12:$I$16,2))</f>
        <v/>
      </c>
    </row>
    <row r="1525" spans="22:22" x14ac:dyDescent="0.25">
      <c r="V1525" s="233" t="str">
        <f>IF(ISBLANK(A1525),"",VLOOKUP(G1525,Coefficients!$E$4:$I$7,2)&amp;" "&amp;" "&amp;VLOOKUP(H1525,Coefficients!$E$12:$I$16,2))</f>
        <v/>
      </c>
    </row>
    <row r="1526" spans="22:22" x14ac:dyDescent="0.25">
      <c r="V1526" s="233" t="str">
        <f>IF(ISBLANK(A1526),"",VLOOKUP(G1526,Coefficients!$E$4:$I$7,2)&amp;" "&amp;" "&amp;VLOOKUP(H1526,Coefficients!$E$12:$I$16,2))</f>
        <v/>
      </c>
    </row>
    <row r="1527" spans="22:22" x14ac:dyDescent="0.25">
      <c r="V1527" s="233" t="str">
        <f>IF(ISBLANK(A1527),"",VLOOKUP(G1527,Coefficients!$E$4:$I$7,2)&amp;" "&amp;" "&amp;VLOOKUP(H1527,Coefficients!$E$12:$I$16,2))</f>
        <v/>
      </c>
    </row>
    <row r="1528" spans="22:22" x14ac:dyDescent="0.25">
      <c r="V1528" s="233" t="str">
        <f>IF(ISBLANK(A1528),"",VLOOKUP(G1528,Coefficients!$E$4:$I$7,2)&amp;" "&amp;" "&amp;VLOOKUP(H1528,Coefficients!$E$12:$I$16,2))</f>
        <v/>
      </c>
    </row>
    <row r="1529" spans="22:22" x14ac:dyDescent="0.25">
      <c r="V1529" s="233" t="str">
        <f>IF(ISBLANK(A1529),"",VLOOKUP(G1529,Coefficients!$E$4:$I$7,2)&amp;" "&amp;" "&amp;VLOOKUP(H1529,Coefficients!$E$12:$I$16,2))</f>
        <v/>
      </c>
    </row>
    <row r="1530" spans="22:22" x14ac:dyDescent="0.25">
      <c r="V1530" s="233" t="str">
        <f>IF(ISBLANK(A1530),"",VLOOKUP(G1530,Coefficients!$E$4:$I$7,2)&amp;" "&amp;" "&amp;VLOOKUP(H1530,Coefficients!$E$12:$I$16,2))</f>
        <v/>
      </c>
    </row>
    <row r="1531" spans="22:22" x14ac:dyDescent="0.25">
      <c r="V1531" s="233" t="str">
        <f>IF(ISBLANK(A1531),"",VLOOKUP(G1531,Coefficients!$E$4:$I$7,2)&amp;" "&amp;" "&amp;VLOOKUP(H1531,Coefficients!$E$12:$I$16,2))</f>
        <v/>
      </c>
    </row>
    <row r="1532" spans="22:22" x14ac:dyDescent="0.25">
      <c r="V1532" s="233" t="str">
        <f>IF(ISBLANK(A1532),"",VLOOKUP(G1532,Coefficients!$E$4:$I$7,2)&amp;" "&amp;" "&amp;VLOOKUP(H1532,Coefficients!$E$12:$I$16,2))</f>
        <v/>
      </c>
    </row>
    <row r="1533" spans="22:22" x14ac:dyDescent="0.25">
      <c r="V1533" s="233" t="str">
        <f>IF(ISBLANK(A1533),"",VLOOKUP(G1533,Coefficients!$E$4:$I$7,2)&amp;" "&amp;" "&amp;VLOOKUP(H1533,Coefficients!$E$12:$I$16,2))</f>
        <v/>
      </c>
    </row>
    <row r="1534" spans="22:22" x14ac:dyDescent="0.25">
      <c r="V1534" s="233" t="str">
        <f>IF(ISBLANK(A1534),"",VLOOKUP(G1534,Coefficients!$E$4:$I$7,2)&amp;" "&amp;" "&amp;VLOOKUP(H1534,Coefficients!$E$12:$I$16,2))</f>
        <v/>
      </c>
    </row>
    <row r="1535" spans="22:22" x14ac:dyDescent="0.25">
      <c r="V1535" s="233" t="str">
        <f>IF(ISBLANK(A1535),"",VLOOKUP(G1535,Coefficients!$E$4:$I$7,2)&amp;" "&amp;" "&amp;VLOOKUP(H1535,Coefficients!$E$12:$I$16,2))</f>
        <v/>
      </c>
    </row>
    <row r="1536" spans="22:22" x14ac:dyDescent="0.25">
      <c r="V1536" s="233" t="str">
        <f>IF(ISBLANK(A1536),"",VLOOKUP(G1536,Coefficients!$E$4:$I$7,2)&amp;" "&amp;" "&amp;VLOOKUP(H1536,Coefficients!$E$12:$I$16,2))</f>
        <v/>
      </c>
    </row>
    <row r="1537" spans="22:22" x14ac:dyDescent="0.25">
      <c r="V1537" s="233" t="str">
        <f>IF(ISBLANK(A1537),"",VLOOKUP(G1537,Coefficients!$E$4:$I$7,2)&amp;" "&amp;" "&amp;VLOOKUP(H1537,Coefficients!$E$12:$I$16,2))</f>
        <v/>
      </c>
    </row>
    <row r="1538" spans="22:22" x14ac:dyDescent="0.25">
      <c r="V1538" s="233" t="str">
        <f>IF(ISBLANK(A1538),"",VLOOKUP(G1538,Coefficients!$E$4:$I$7,2)&amp;" "&amp;" "&amp;VLOOKUP(H1538,Coefficients!$E$12:$I$16,2))</f>
        <v/>
      </c>
    </row>
    <row r="1539" spans="22:22" x14ac:dyDescent="0.25">
      <c r="V1539" s="233" t="str">
        <f>IF(ISBLANK(A1539),"",VLOOKUP(G1539,Coefficients!$E$4:$I$7,2)&amp;" "&amp;" "&amp;VLOOKUP(H1539,Coefficients!$E$12:$I$16,2))</f>
        <v/>
      </c>
    </row>
    <row r="1540" spans="22:22" x14ac:dyDescent="0.25">
      <c r="V1540" s="233" t="str">
        <f>IF(ISBLANK(A1540),"",VLOOKUP(G1540,Coefficients!$E$4:$I$7,2)&amp;" "&amp;" "&amp;VLOOKUP(H1540,Coefficients!$E$12:$I$16,2))</f>
        <v/>
      </c>
    </row>
    <row r="1541" spans="22:22" x14ac:dyDescent="0.25">
      <c r="V1541" s="233" t="str">
        <f>IF(ISBLANK(A1541),"",VLOOKUP(G1541,Coefficients!$E$4:$I$7,2)&amp;" "&amp;" "&amp;VLOOKUP(H1541,Coefficients!$E$12:$I$16,2))</f>
        <v/>
      </c>
    </row>
    <row r="1542" spans="22:22" x14ac:dyDescent="0.25">
      <c r="V1542" s="233" t="str">
        <f>IF(ISBLANK(A1542),"",VLOOKUP(G1542,Coefficients!$E$4:$I$7,2)&amp;" "&amp;" "&amp;VLOOKUP(H1542,Coefficients!$E$12:$I$16,2))</f>
        <v/>
      </c>
    </row>
    <row r="1543" spans="22:22" x14ac:dyDescent="0.25">
      <c r="V1543" s="233" t="str">
        <f>IF(ISBLANK(A1543),"",VLOOKUP(G1543,Coefficients!$E$4:$I$7,2)&amp;" "&amp;" "&amp;VLOOKUP(H1543,Coefficients!$E$12:$I$16,2))</f>
        <v/>
      </c>
    </row>
    <row r="1544" spans="22:22" x14ac:dyDescent="0.25">
      <c r="V1544" s="233" t="str">
        <f>IF(ISBLANK(A1544),"",VLOOKUP(G1544,Coefficients!$E$4:$I$7,2)&amp;" "&amp;" "&amp;VLOOKUP(H1544,Coefficients!$E$12:$I$16,2))</f>
        <v/>
      </c>
    </row>
    <row r="1545" spans="22:22" x14ac:dyDescent="0.25">
      <c r="V1545" s="233" t="str">
        <f>IF(ISBLANK(A1545),"",VLOOKUP(G1545,Coefficients!$E$4:$I$7,2)&amp;" "&amp;" "&amp;VLOOKUP(H1545,Coefficients!$E$12:$I$16,2))</f>
        <v/>
      </c>
    </row>
    <row r="1546" spans="22:22" x14ac:dyDescent="0.25">
      <c r="V1546" s="233" t="str">
        <f>IF(ISBLANK(A1546),"",VLOOKUP(G1546,Coefficients!$E$4:$I$7,2)&amp;" "&amp;" "&amp;VLOOKUP(H1546,Coefficients!$E$12:$I$16,2))</f>
        <v/>
      </c>
    </row>
    <row r="1547" spans="22:22" x14ac:dyDescent="0.25">
      <c r="V1547" s="233" t="str">
        <f>IF(ISBLANK(A1547),"",VLOOKUP(G1547,Coefficients!$E$4:$I$7,2)&amp;" "&amp;" "&amp;VLOOKUP(H1547,Coefficients!$E$12:$I$16,2))</f>
        <v/>
      </c>
    </row>
    <row r="1548" spans="22:22" x14ac:dyDescent="0.25">
      <c r="V1548" s="233" t="str">
        <f>IF(ISBLANK(A1548),"",VLOOKUP(G1548,Coefficients!$E$4:$I$7,2)&amp;" "&amp;" "&amp;VLOOKUP(H1548,Coefficients!$E$12:$I$16,2))</f>
        <v/>
      </c>
    </row>
    <row r="1549" spans="22:22" x14ac:dyDescent="0.25">
      <c r="V1549" s="233" t="str">
        <f>IF(ISBLANK(A1549),"",VLOOKUP(G1549,Coefficients!$E$4:$I$7,2)&amp;" "&amp;" "&amp;VLOOKUP(H1549,Coefficients!$E$12:$I$16,2))</f>
        <v/>
      </c>
    </row>
    <row r="1550" spans="22:22" x14ac:dyDescent="0.25">
      <c r="V1550" s="233" t="str">
        <f>IF(ISBLANK(A1550),"",VLOOKUP(G1550,Coefficients!$E$4:$I$7,2)&amp;" "&amp;" "&amp;VLOOKUP(H1550,Coefficients!$E$12:$I$16,2))</f>
        <v/>
      </c>
    </row>
    <row r="1551" spans="22:22" x14ac:dyDescent="0.25">
      <c r="V1551" s="233" t="str">
        <f>IF(ISBLANK(A1551),"",VLOOKUP(G1551,Coefficients!$E$4:$I$7,2)&amp;" "&amp;" "&amp;VLOOKUP(H1551,Coefficients!$E$12:$I$16,2))</f>
        <v/>
      </c>
    </row>
    <row r="1552" spans="22:22" x14ac:dyDescent="0.25">
      <c r="V1552" s="233" t="str">
        <f>IF(ISBLANK(A1552),"",VLOOKUP(G1552,Coefficients!$E$4:$I$7,2)&amp;" "&amp;" "&amp;VLOOKUP(H1552,Coefficients!$E$12:$I$16,2))</f>
        <v/>
      </c>
    </row>
    <row r="1553" spans="22:22" x14ac:dyDescent="0.25">
      <c r="V1553" s="233" t="str">
        <f>IF(ISBLANK(A1553),"",VLOOKUP(G1553,Coefficients!$E$4:$I$7,2)&amp;" "&amp;" "&amp;VLOOKUP(H1553,Coefficients!$E$12:$I$16,2))</f>
        <v/>
      </c>
    </row>
    <row r="1554" spans="22:22" x14ac:dyDescent="0.25">
      <c r="V1554" s="233" t="str">
        <f>IF(ISBLANK(A1554),"",VLOOKUP(G1554,Coefficients!$E$4:$I$7,2)&amp;" "&amp;" "&amp;VLOOKUP(H1554,Coefficients!$E$12:$I$16,2))</f>
        <v/>
      </c>
    </row>
    <row r="1555" spans="22:22" x14ac:dyDescent="0.25">
      <c r="V1555" s="233" t="str">
        <f>IF(ISBLANK(A1555),"",VLOOKUP(G1555,Coefficients!$E$4:$I$7,2)&amp;" "&amp;" "&amp;VLOOKUP(H1555,Coefficients!$E$12:$I$16,2))</f>
        <v/>
      </c>
    </row>
    <row r="1556" spans="22:22" x14ac:dyDescent="0.25">
      <c r="V1556" s="233" t="str">
        <f>IF(ISBLANK(A1556),"",VLOOKUP(G1556,Coefficients!$E$4:$I$7,2)&amp;" "&amp;" "&amp;VLOOKUP(H1556,Coefficients!$E$12:$I$16,2))</f>
        <v/>
      </c>
    </row>
    <row r="1557" spans="22:22" x14ac:dyDescent="0.25">
      <c r="V1557" s="233" t="str">
        <f>IF(ISBLANK(A1557),"",VLOOKUP(G1557,Coefficients!$E$4:$I$7,2)&amp;" "&amp;" "&amp;VLOOKUP(H1557,Coefficients!$E$12:$I$16,2))</f>
        <v/>
      </c>
    </row>
    <row r="1558" spans="22:22" x14ac:dyDescent="0.25">
      <c r="V1558" s="233" t="str">
        <f>IF(ISBLANK(A1558),"",VLOOKUP(G1558,Coefficients!$E$4:$I$7,2)&amp;" "&amp;" "&amp;VLOOKUP(H1558,Coefficients!$E$12:$I$16,2))</f>
        <v/>
      </c>
    </row>
    <row r="1559" spans="22:22" x14ac:dyDescent="0.25">
      <c r="V1559" s="233" t="str">
        <f>IF(ISBLANK(A1559),"",VLOOKUP(G1559,Coefficients!$E$4:$I$7,2)&amp;" "&amp;" "&amp;VLOOKUP(H1559,Coefficients!$E$12:$I$16,2))</f>
        <v/>
      </c>
    </row>
    <row r="1560" spans="22:22" x14ac:dyDescent="0.25">
      <c r="V1560" s="233" t="str">
        <f>IF(ISBLANK(A1560),"",VLOOKUP(G1560,Coefficients!$E$4:$I$7,2)&amp;" "&amp;" "&amp;VLOOKUP(H1560,Coefficients!$E$12:$I$16,2))</f>
        <v/>
      </c>
    </row>
    <row r="1561" spans="22:22" x14ac:dyDescent="0.25">
      <c r="V1561" s="233" t="str">
        <f>IF(ISBLANK(A1561),"",VLOOKUP(G1561,Coefficients!$E$4:$I$7,2)&amp;" "&amp;" "&amp;VLOOKUP(H1561,Coefficients!$E$12:$I$16,2))</f>
        <v/>
      </c>
    </row>
    <row r="1562" spans="22:22" x14ac:dyDescent="0.25">
      <c r="V1562" s="233" t="str">
        <f>IF(ISBLANK(A1562),"",VLOOKUP(G1562,Coefficients!$E$4:$I$7,2)&amp;" "&amp;" "&amp;VLOOKUP(H1562,Coefficients!$E$12:$I$16,2))</f>
        <v/>
      </c>
    </row>
    <row r="1563" spans="22:22" x14ac:dyDescent="0.25">
      <c r="V1563" s="233" t="str">
        <f>IF(ISBLANK(A1563),"",VLOOKUP(G1563,Coefficients!$E$4:$I$7,2)&amp;" "&amp;" "&amp;VLOOKUP(H1563,Coefficients!$E$12:$I$16,2))</f>
        <v/>
      </c>
    </row>
    <row r="1564" spans="22:22" x14ac:dyDescent="0.25">
      <c r="V1564" s="233" t="str">
        <f>IF(ISBLANK(A1564),"",VLOOKUP(G1564,Coefficients!$E$4:$I$7,2)&amp;" "&amp;" "&amp;VLOOKUP(H1564,Coefficients!$E$12:$I$16,2))</f>
        <v/>
      </c>
    </row>
    <row r="1565" spans="22:22" x14ac:dyDescent="0.25">
      <c r="V1565" s="233" t="str">
        <f>IF(ISBLANK(A1565),"",VLOOKUP(G1565,Coefficients!$E$4:$I$7,2)&amp;" "&amp;" "&amp;VLOOKUP(H1565,Coefficients!$E$12:$I$16,2))</f>
        <v/>
      </c>
    </row>
    <row r="1566" spans="22:22" x14ac:dyDescent="0.25">
      <c r="V1566" s="233" t="str">
        <f>IF(ISBLANK(A1566),"",VLOOKUP(G1566,Coefficients!$E$4:$I$7,2)&amp;" "&amp;" "&amp;VLOOKUP(H1566,Coefficients!$E$12:$I$16,2))</f>
        <v/>
      </c>
    </row>
    <row r="1567" spans="22:22" x14ac:dyDescent="0.25">
      <c r="V1567" s="233" t="str">
        <f>IF(ISBLANK(A1567),"",VLOOKUP(G1567,Coefficients!$E$4:$I$7,2)&amp;" "&amp;" "&amp;VLOOKUP(H1567,Coefficients!$E$12:$I$16,2))</f>
        <v/>
      </c>
    </row>
    <row r="1568" spans="22:22" x14ac:dyDescent="0.25">
      <c r="V1568" s="233" t="str">
        <f>IF(ISBLANK(A1568),"",VLOOKUP(G1568,Coefficients!$E$4:$I$7,2)&amp;" "&amp;" "&amp;VLOOKUP(H1568,Coefficients!$E$12:$I$16,2))</f>
        <v/>
      </c>
    </row>
    <row r="1569" spans="22:22" x14ac:dyDescent="0.25">
      <c r="V1569" s="233" t="str">
        <f>IF(ISBLANK(A1569),"",VLOOKUP(G1569,Coefficients!$E$4:$I$7,2)&amp;" "&amp;" "&amp;VLOOKUP(H1569,Coefficients!$E$12:$I$16,2))</f>
        <v/>
      </c>
    </row>
    <row r="1570" spans="22:22" x14ac:dyDescent="0.25">
      <c r="V1570" s="233" t="str">
        <f>IF(ISBLANK(A1570),"",VLOOKUP(G1570,Coefficients!$E$4:$I$7,2)&amp;" "&amp;" "&amp;VLOOKUP(H1570,Coefficients!$E$12:$I$16,2))</f>
        <v/>
      </c>
    </row>
    <row r="1571" spans="22:22" x14ac:dyDescent="0.25">
      <c r="V1571" s="233" t="str">
        <f>IF(ISBLANK(A1571),"",VLOOKUP(G1571,Coefficients!$E$4:$I$7,2)&amp;" "&amp;" "&amp;VLOOKUP(H1571,Coefficients!$E$12:$I$16,2))</f>
        <v/>
      </c>
    </row>
    <row r="1572" spans="22:22" x14ac:dyDescent="0.25">
      <c r="V1572" s="233" t="str">
        <f>IF(ISBLANK(A1572),"",VLOOKUP(G1572,Coefficients!$E$4:$I$7,2)&amp;" "&amp;" "&amp;VLOOKUP(H1572,Coefficients!$E$12:$I$16,2))</f>
        <v/>
      </c>
    </row>
    <row r="1573" spans="22:22" x14ac:dyDescent="0.25">
      <c r="V1573" s="233" t="str">
        <f>IF(ISBLANK(A1573),"",VLOOKUP(G1573,Coefficients!$E$4:$I$7,2)&amp;" "&amp;" "&amp;VLOOKUP(H1573,Coefficients!$E$12:$I$16,2))</f>
        <v/>
      </c>
    </row>
    <row r="1574" spans="22:22" x14ac:dyDescent="0.25">
      <c r="V1574" s="233" t="str">
        <f>IF(ISBLANK(A1574),"",VLOOKUP(G1574,Coefficients!$E$4:$I$7,2)&amp;" "&amp;" "&amp;VLOOKUP(H1574,Coefficients!$E$12:$I$16,2))</f>
        <v/>
      </c>
    </row>
    <row r="1575" spans="22:22" x14ac:dyDescent="0.25">
      <c r="V1575" s="233" t="str">
        <f>IF(ISBLANK(A1575),"",VLOOKUP(G1575,Coefficients!$E$4:$I$7,2)&amp;" "&amp;" "&amp;VLOOKUP(H1575,Coefficients!$E$12:$I$16,2))</f>
        <v/>
      </c>
    </row>
    <row r="1576" spans="22:22" x14ac:dyDescent="0.25">
      <c r="V1576" s="233" t="str">
        <f>IF(ISBLANK(A1576),"",VLOOKUP(G1576,Coefficients!$E$4:$I$7,2)&amp;" "&amp;" "&amp;VLOOKUP(H1576,Coefficients!$E$12:$I$16,2))</f>
        <v/>
      </c>
    </row>
    <row r="1577" spans="22:22" x14ac:dyDescent="0.25">
      <c r="V1577" s="233" t="str">
        <f>IF(ISBLANK(A1577),"",VLOOKUP(G1577,Coefficients!$E$4:$I$7,2)&amp;" "&amp;" "&amp;VLOOKUP(H1577,Coefficients!$E$12:$I$16,2))</f>
        <v/>
      </c>
    </row>
    <row r="1578" spans="22:22" x14ac:dyDescent="0.25">
      <c r="V1578" s="233" t="str">
        <f>IF(ISBLANK(A1578),"",VLOOKUP(G1578,Coefficients!$E$4:$I$7,2)&amp;" "&amp;" "&amp;VLOOKUP(H1578,Coefficients!$E$12:$I$16,2))</f>
        <v/>
      </c>
    </row>
    <row r="1579" spans="22:22" x14ac:dyDescent="0.25">
      <c r="V1579" s="233" t="str">
        <f>IF(ISBLANK(A1579),"",VLOOKUP(G1579,Coefficients!$E$4:$I$7,2)&amp;" "&amp;" "&amp;VLOOKUP(H1579,Coefficients!$E$12:$I$16,2))</f>
        <v/>
      </c>
    </row>
    <row r="1580" spans="22:22" x14ac:dyDescent="0.25">
      <c r="V1580" s="233" t="str">
        <f>IF(ISBLANK(A1580),"",VLOOKUP(G1580,Coefficients!$E$4:$I$7,2)&amp;" "&amp;" "&amp;VLOOKUP(H1580,Coefficients!$E$12:$I$16,2))</f>
        <v/>
      </c>
    </row>
    <row r="1581" spans="22:22" x14ac:dyDescent="0.25">
      <c r="V1581" s="233" t="str">
        <f>IF(ISBLANK(A1581),"",VLOOKUP(G1581,Coefficients!$E$4:$I$7,2)&amp;" "&amp;" "&amp;VLOOKUP(H1581,Coefficients!$E$12:$I$16,2))</f>
        <v/>
      </c>
    </row>
    <row r="1582" spans="22:22" x14ac:dyDescent="0.25">
      <c r="V1582" s="233" t="str">
        <f>IF(ISBLANK(A1582),"",VLOOKUP(G1582,Coefficients!$E$4:$I$7,2)&amp;" "&amp;" "&amp;VLOOKUP(H1582,Coefficients!$E$12:$I$16,2))</f>
        <v/>
      </c>
    </row>
    <row r="1583" spans="22:22" x14ac:dyDescent="0.25">
      <c r="V1583" s="233" t="str">
        <f>IF(ISBLANK(A1583),"",VLOOKUP(G1583,Coefficients!$E$4:$I$7,2)&amp;" "&amp;" "&amp;VLOOKUP(H1583,Coefficients!$E$12:$I$16,2))</f>
        <v/>
      </c>
    </row>
    <row r="1584" spans="22:22" x14ac:dyDescent="0.25">
      <c r="V1584" s="233" t="str">
        <f>IF(ISBLANK(A1584),"",VLOOKUP(G1584,Coefficients!$E$4:$I$7,2)&amp;" "&amp;" "&amp;VLOOKUP(H1584,Coefficients!$E$12:$I$16,2))</f>
        <v/>
      </c>
    </row>
    <row r="1585" spans="22:22" x14ac:dyDescent="0.25">
      <c r="V1585" s="233" t="str">
        <f>IF(ISBLANK(A1585),"",VLOOKUP(G1585,Coefficients!$E$4:$I$7,2)&amp;" "&amp;" "&amp;VLOOKUP(H1585,Coefficients!$E$12:$I$16,2))</f>
        <v/>
      </c>
    </row>
    <row r="1586" spans="22:22" x14ac:dyDescent="0.25">
      <c r="V1586" s="233" t="str">
        <f>IF(ISBLANK(A1586),"",VLOOKUP(G1586,Coefficients!$E$4:$I$7,2)&amp;" "&amp;" "&amp;VLOOKUP(H1586,Coefficients!$E$12:$I$16,2))</f>
        <v/>
      </c>
    </row>
    <row r="1587" spans="22:22" x14ac:dyDescent="0.25">
      <c r="V1587" s="233" t="str">
        <f>IF(ISBLANK(A1587),"",VLOOKUP(G1587,Coefficients!$E$4:$I$7,2)&amp;" "&amp;" "&amp;VLOOKUP(H1587,Coefficients!$E$12:$I$16,2))</f>
        <v/>
      </c>
    </row>
    <row r="1588" spans="22:22" x14ac:dyDescent="0.25">
      <c r="V1588" s="233" t="str">
        <f>IF(ISBLANK(A1588),"",VLOOKUP(G1588,Coefficients!$E$4:$I$7,2)&amp;" "&amp;" "&amp;VLOOKUP(H1588,Coefficients!$E$12:$I$16,2))</f>
        <v/>
      </c>
    </row>
    <row r="1589" spans="22:22" x14ac:dyDescent="0.25">
      <c r="V1589" s="233" t="str">
        <f>IF(ISBLANK(A1589),"",VLOOKUP(G1589,Coefficients!$E$4:$I$7,2)&amp;" "&amp;" "&amp;VLOOKUP(H1589,Coefficients!$E$12:$I$16,2))</f>
        <v/>
      </c>
    </row>
    <row r="1590" spans="22:22" x14ac:dyDescent="0.25">
      <c r="V1590" s="233" t="str">
        <f>IF(ISBLANK(A1590),"",VLOOKUP(G1590,Coefficients!$E$4:$I$7,2)&amp;" "&amp;" "&amp;VLOOKUP(H1590,Coefficients!$E$12:$I$16,2))</f>
        <v/>
      </c>
    </row>
    <row r="1591" spans="22:22" x14ac:dyDescent="0.25">
      <c r="V1591" s="233" t="str">
        <f>IF(ISBLANK(A1591),"",VLOOKUP(G1591,Coefficients!$E$4:$I$7,2)&amp;" "&amp;" "&amp;VLOOKUP(H1591,Coefficients!$E$12:$I$16,2))</f>
        <v/>
      </c>
    </row>
    <row r="1592" spans="22:22" x14ac:dyDescent="0.25">
      <c r="V1592" s="233" t="str">
        <f>IF(ISBLANK(A1592),"",VLOOKUP(G1592,Coefficients!$E$4:$I$7,2)&amp;" "&amp;" "&amp;VLOOKUP(H1592,Coefficients!$E$12:$I$16,2))</f>
        <v/>
      </c>
    </row>
    <row r="1593" spans="22:22" x14ac:dyDescent="0.25">
      <c r="V1593" s="233" t="str">
        <f>IF(ISBLANK(A1593),"",VLOOKUP(G1593,Coefficients!$E$4:$I$7,2)&amp;" "&amp;" "&amp;VLOOKUP(H1593,Coefficients!$E$12:$I$16,2))</f>
        <v/>
      </c>
    </row>
    <row r="1594" spans="22:22" x14ac:dyDescent="0.25">
      <c r="V1594" s="233" t="str">
        <f>IF(ISBLANK(A1594),"",VLOOKUP(G1594,Coefficients!$E$4:$I$7,2)&amp;" "&amp;" "&amp;VLOOKUP(H1594,Coefficients!$E$12:$I$16,2))</f>
        <v/>
      </c>
    </row>
    <row r="1595" spans="22:22" x14ac:dyDescent="0.25">
      <c r="V1595" s="233" t="str">
        <f>IF(ISBLANK(A1595),"",VLOOKUP(G1595,Coefficients!$E$4:$I$7,2)&amp;" "&amp;" "&amp;VLOOKUP(H1595,Coefficients!$E$12:$I$16,2))</f>
        <v/>
      </c>
    </row>
    <row r="1596" spans="22:22" x14ac:dyDescent="0.25">
      <c r="V1596" s="233" t="str">
        <f>IF(ISBLANK(A1596),"",VLOOKUP(G1596,Coefficients!$E$4:$I$7,2)&amp;" "&amp;" "&amp;VLOOKUP(H1596,Coefficients!$E$12:$I$16,2))</f>
        <v/>
      </c>
    </row>
    <row r="1597" spans="22:22" x14ac:dyDescent="0.25">
      <c r="V1597" s="233" t="str">
        <f>IF(ISBLANK(A1597),"",VLOOKUP(G1597,Coefficients!$E$4:$I$7,2)&amp;" "&amp;" "&amp;VLOOKUP(H1597,Coefficients!$E$12:$I$16,2))</f>
        <v/>
      </c>
    </row>
    <row r="1598" spans="22:22" x14ac:dyDescent="0.25">
      <c r="V1598" s="233" t="str">
        <f>IF(ISBLANK(A1598),"",VLOOKUP(G1598,Coefficients!$E$4:$I$7,2)&amp;" "&amp;" "&amp;VLOOKUP(H1598,Coefficients!$E$12:$I$16,2))</f>
        <v/>
      </c>
    </row>
    <row r="1599" spans="22:22" x14ac:dyDescent="0.25">
      <c r="V1599" s="233" t="str">
        <f>IF(ISBLANK(A1599),"",VLOOKUP(G1599,Coefficients!$E$4:$I$7,2)&amp;" "&amp;" "&amp;VLOOKUP(H1599,Coefficients!$E$12:$I$16,2))</f>
        <v/>
      </c>
    </row>
    <row r="1600" spans="22:22" x14ac:dyDescent="0.25">
      <c r="V1600" s="233" t="str">
        <f>IF(ISBLANK(A1600),"",VLOOKUP(G1600,Coefficients!$E$4:$I$7,2)&amp;" "&amp;" "&amp;VLOOKUP(H1600,Coefficients!$E$12:$I$16,2))</f>
        <v/>
      </c>
    </row>
    <row r="1601" spans="22:22" x14ac:dyDescent="0.25">
      <c r="V1601" s="233" t="str">
        <f>IF(ISBLANK(A1601),"",VLOOKUP(G1601,Coefficients!$E$4:$I$7,2)&amp;" "&amp;" "&amp;VLOOKUP(H1601,Coefficients!$E$12:$I$16,2))</f>
        <v/>
      </c>
    </row>
    <row r="1602" spans="22:22" x14ac:dyDescent="0.25">
      <c r="V1602" s="233" t="str">
        <f>IF(ISBLANK(A1602),"",VLOOKUP(G1602,Coefficients!$E$4:$I$7,2)&amp;" "&amp;" "&amp;VLOOKUP(H1602,Coefficients!$E$12:$I$16,2))</f>
        <v/>
      </c>
    </row>
    <row r="1603" spans="22:22" x14ac:dyDescent="0.25">
      <c r="V1603" s="233" t="str">
        <f>IF(ISBLANK(A1603),"",VLOOKUP(G1603,Coefficients!$E$4:$I$7,2)&amp;" "&amp;" "&amp;VLOOKUP(H1603,Coefficients!$E$12:$I$16,2))</f>
        <v/>
      </c>
    </row>
    <row r="1604" spans="22:22" x14ac:dyDescent="0.25">
      <c r="V1604" s="233" t="str">
        <f>IF(ISBLANK(A1604),"",VLOOKUP(G1604,Coefficients!$E$4:$I$7,2)&amp;" "&amp;" "&amp;VLOOKUP(H1604,Coefficients!$E$12:$I$16,2))</f>
        <v/>
      </c>
    </row>
    <row r="1605" spans="22:22" x14ac:dyDescent="0.25">
      <c r="V1605" s="233" t="str">
        <f>IF(ISBLANK(A1605),"",VLOOKUP(G1605,Coefficients!$E$4:$I$7,2)&amp;" "&amp;" "&amp;VLOOKUP(H1605,Coefficients!$E$12:$I$16,2))</f>
        <v/>
      </c>
    </row>
    <row r="1606" spans="22:22" x14ac:dyDescent="0.25">
      <c r="V1606" s="233" t="str">
        <f>IF(ISBLANK(A1606),"",VLOOKUP(G1606,Coefficients!$E$4:$I$7,2)&amp;" "&amp;" "&amp;VLOOKUP(H1606,Coefficients!$E$12:$I$16,2))</f>
        <v/>
      </c>
    </row>
    <row r="1607" spans="22:22" x14ac:dyDescent="0.25">
      <c r="V1607" s="233" t="str">
        <f>IF(ISBLANK(A1607),"",VLOOKUP(G1607,Coefficients!$E$4:$I$7,2)&amp;" "&amp;" "&amp;VLOOKUP(H1607,Coefficients!$E$12:$I$16,2))</f>
        <v/>
      </c>
    </row>
    <row r="1608" spans="22:22" x14ac:dyDescent="0.25">
      <c r="V1608" s="233" t="str">
        <f>IF(ISBLANK(A1608),"",VLOOKUP(G1608,Coefficients!$E$4:$I$7,2)&amp;" "&amp;" "&amp;VLOOKUP(H1608,Coefficients!$E$12:$I$16,2))</f>
        <v/>
      </c>
    </row>
    <row r="1609" spans="22:22" x14ac:dyDescent="0.25">
      <c r="V1609" s="233" t="str">
        <f>IF(ISBLANK(A1609),"",VLOOKUP(G1609,Coefficients!$E$4:$I$7,2)&amp;" "&amp;" "&amp;VLOOKUP(H1609,Coefficients!$E$12:$I$16,2))</f>
        <v/>
      </c>
    </row>
    <row r="1610" spans="22:22" x14ac:dyDescent="0.25">
      <c r="V1610" s="233" t="str">
        <f>IF(ISBLANK(A1610),"",VLOOKUP(G1610,Coefficients!$E$4:$I$7,2)&amp;" "&amp;" "&amp;VLOOKUP(H1610,Coefficients!$E$12:$I$16,2))</f>
        <v/>
      </c>
    </row>
    <row r="1611" spans="22:22" x14ac:dyDescent="0.25">
      <c r="V1611" s="233" t="str">
        <f>IF(ISBLANK(A1611),"",VLOOKUP(G1611,Coefficients!$E$4:$I$7,2)&amp;" "&amp;" "&amp;VLOOKUP(H1611,Coefficients!$E$12:$I$16,2))</f>
        <v/>
      </c>
    </row>
    <row r="1612" spans="22:22" x14ac:dyDescent="0.25">
      <c r="V1612" s="233" t="str">
        <f>IF(ISBLANK(A1612),"",VLOOKUP(G1612,Coefficients!$E$4:$I$7,2)&amp;" "&amp;" "&amp;VLOOKUP(H1612,Coefficients!$E$12:$I$16,2))</f>
        <v/>
      </c>
    </row>
    <row r="1613" spans="22:22" x14ac:dyDescent="0.25">
      <c r="V1613" s="233" t="str">
        <f>IF(ISBLANK(A1613),"",VLOOKUP(G1613,Coefficients!$E$4:$I$7,2)&amp;" "&amp;" "&amp;VLOOKUP(H1613,Coefficients!$E$12:$I$16,2))</f>
        <v/>
      </c>
    </row>
    <row r="1614" spans="22:22" x14ac:dyDescent="0.25">
      <c r="V1614" s="233" t="str">
        <f>IF(ISBLANK(A1614),"",VLOOKUP(G1614,Coefficients!$E$4:$I$7,2)&amp;" "&amp;" "&amp;VLOOKUP(H1614,Coefficients!$E$12:$I$16,2))</f>
        <v/>
      </c>
    </row>
    <row r="1615" spans="22:22" x14ac:dyDescent="0.25">
      <c r="V1615" s="233" t="str">
        <f>IF(ISBLANK(A1615),"",VLOOKUP(G1615,Coefficients!$E$4:$I$7,2)&amp;" "&amp;" "&amp;VLOOKUP(H1615,Coefficients!$E$12:$I$16,2))</f>
        <v/>
      </c>
    </row>
    <row r="1616" spans="22:22" x14ac:dyDescent="0.25">
      <c r="V1616" s="233" t="str">
        <f>IF(ISBLANK(A1616),"",VLOOKUP(G1616,Coefficients!$E$4:$I$7,2)&amp;" "&amp;" "&amp;VLOOKUP(H1616,Coefficients!$E$12:$I$16,2))</f>
        <v/>
      </c>
    </row>
    <row r="1617" spans="22:22" x14ac:dyDescent="0.25">
      <c r="V1617" s="233" t="str">
        <f>IF(ISBLANK(A1617),"",VLOOKUP(G1617,Coefficients!$E$4:$I$7,2)&amp;" "&amp;" "&amp;VLOOKUP(H1617,Coefficients!$E$12:$I$16,2))</f>
        <v/>
      </c>
    </row>
    <row r="1618" spans="22:22" x14ac:dyDescent="0.25">
      <c r="V1618" s="233" t="str">
        <f>IF(ISBLANK(A1618),"",VLOOKUP(G1618,Coefficients!$E$4:$I$7,2)&amp;" "&amp;" "&amp;VLOOKUP(H1618,Coefficients!$E$12:$I$16,2))</f>
        <v/>
      </c>
    </row>
    <row r="1619" spans="22:22" x14ac:dyDescent="0.25">
      <c r="V1619" s="233" t="str">
        <f>IF(ISBLANK(A1619),"",VLOOKUP(G1619,Coefficients!$E$4:$I$7,2)&amp;" "&amp;" "&amp;VLOOKUP(H1619,Coefficients!$E$12:$I$16,2))</f>
        <v/>
      </c>
    </row>
    <row r="1620" spans="22:22" x14ac:dyDescent="0.25">
      <c r="V1620" s="233" t="str">
        <f>IF(ISBLANK(A1620),"",VLOOKUP(G1620,Coefficients!$E$4:$I$7,2)&amp;" "&amp;" "&amp;VLOOKUP(H1620,Coefficients!$E$12:$I$16,2))</f>
        <v/>
      </c>
    </row>
    <row r="1621" spans="22:22" x14ac:dyDescent="0.25">
      <c r="V1621" s="233" t="str">
        <f>IF(ISBLANK(A1621),"",VLOOKUP(G1621,Coefficients!$E$4:$I$7,2)&amp;" "&amp;" "&amp;VLOOKUP(H1621,Coefficients!$E$12:$I$16,2))</f>
        <v/>
      </c>
    </row>
    <row r="1622" spans="22:22" x14ac:dyDescent="0.25">
      <c r="V1622" s="233" t="str">
        <f>IF(ISBLANK(A1622),"",VLOOKUP(G1622,Coefficients!$E$4:$I$7,2)&amp;" "&amp;" "&amp;VLOOKUP(H1622,Coefficients!$E$12:$I$16,2))</f>
        <v/>
      </c>
    </row>
    <row r="1623" spans="22:22" x14ac:dyDescent="0.25">
      <c r="V1623" s="233" t="str">
        <f>IF(ISBLANK(A1623),"",VLOOKUP(G1623,Coefficients!$E$4:$I$7,2)&amp;" "&amp;" "&amp;VLOOKUP(H1623,Coefficients!$E$12:$I$16,2))</f>
        <v/>
      </c>
    </row>
    <row r="1624" spans="22:22" x14ac:dyDescent="0.25">
      <c r="V1624" s="233" t="str">
        <f>IF(ISBLANK(A1624),"",VLOOKUP(G1624,Coefficients!$E$4:$I$7,2)&amp;" "&amp;" "&amp;VLOOKUP(H1624,Coefficients!$E$12:$I$16,2))</f>
        <v/>
      </c>
    </row>
    <row r="1625" spans="22:22" x14ac:dyDescent="0.25">
      <c r="V1625" s="233" t="str">
        <f>IF(ISBLANK(A1625),"",VLOOKUP(G1625,Coefficients!$E$4:$I$7,2)&amp;" "&amp;" "&amp;VLOOKUP(H1625,Coefficients!$E$12:$I$16,2))</f>
        <v/>
      </c>
    </row>
    <row r="1626" spans="22:22" x14ac:dyDescent="0.25">
      <c r="V1626" s="233" t="str">
        <f>IF(ISBLANK(A1626),"",VLOOKUP(G1626,Coefficients!$E$4:$I$7,2)&amp;" "&amp;" "&amp;VLOOKUP(H1626,Coefficients!$E$12:$I$16,2))</f>
        <v/>
      </c>
    </row>
    <row r="1627" spans="22:22" x14ac:dyDescent="0.25">
      <c r="V1627" s="233" t="str">
        <f>IF(ISBLANK(A1627),"",VLOOKUP(G1627,Coefficients!$E$4:$I$7,2)&amp;" "&amp;" "&amp;VLOOKUP(H1627,Coefficients!$E$12:$I$16,2))</f>
        <v/>
      </c>
    </row>
    <row r="1628" spans="22:22" x14ac:dyDescent="0.25">
      <c r="V1628" s="233" t="str">
        <f>IF(ISBLANK(A1628),"",VLOOKUP(G1628,Coefficients!$E$4:$I$7,2)&amp;" "&amp;" "&amp;VLOOKUP(H1628,Coefficients!$E$12:$I$16,2))</f>
        <v/>
      </c>
    </row>
    <row r="1629" spans="22:22" x14ac:dyDescent="0.25">
      <c r="V1629" s="233" t="str">
        <f>IF(ISBLANK(A1629),"",VLOOKUP(G1629,Coefficients!$E$4:$I$7,2)&amp;" "&amp;" "&amp;VLOOKUP(H1629,Coefficients!$E$12:$I$16,2))</f>
        <v/>
      </c>
    </row>
    <row r="1630" spans="22:22" x14ac:dyDescent="0.25">
      <c r="V1630" s="233" t="str">
        <f>IF(ISBLANK(A1630),"",VLOOKUP(G1630,Coefficients!$E$4:$I$7,2)&amp;" "&amp;" "&amp;VLOOKUP(H1630,Coefficients!$E$12:$I$16,2))</f>
        <v/>
      </c>
    </row>
    <row r="1631" spans="22:22" x14ac:dyDescent="0.25">
      <c r="V1631" s="233" t="str">
        <f>IF(ISBLANK(A1631),"",VLOOKUP(G1631,Coefficients!$E$4:$I$7,2)&amp;" "&amp;" "&amp;VLOOKUP(H1631,Coefficients!$E$12:$I$16,2))</f>
        <v/>
      </c>
    </row>
    <row r="1632" spans="22:22" x14ac:dyDescent="0.25">
      <c r="V1632" s="233" t="str">
        <f>IF(ISBLANK(A1632),"",VLOOKUP(G1632,Coefficients!$E$4:$I$7,2)&amp;" "&amp;" "&amp;VLOOKUP(H1632,Coefficients!$E$12:$I$16,2))</f>
        <v/>
      </c>
    </row>
    <row r="1633" spans="22:22" x14ac:dyDescent="0.25">
      <c r="V1633" s="233" t="str">
        <f>IF(ISBLANK(A1633),"",VLOOKUP(G1633,Coefficients!$E$4:$I$7,2)&amp;" "&amp;" "&amp;VLOOKUP(H1633,Coefficients!$E$12:$I$16,2))</f>
        <v/>
      </c>
    </row>
    <row r="1634" spans="22:22" x14ac:dyDescent="0.25">
      <c r="V1634" s="233" t="str">
        <f>IF(ISBLANK(A1634),"",VLOOKUP(G1634,Coefficients!$E$4:$I$7,2)&amp;" "&amp;" "&amp;VLOOKUP(H1634,Coefficients!$E$12:$I$16,2))</f>
        <v/>
      </c>
    </row>
    <row r="1635" spans="22:22" x14ac:dyDescent="0.25">
      <c r="V1635" s="233" t="str">
        <f>IF(ISBLANK(A1635),"",VLOOKUP(G1635,Coefficients!$E$4:$I$7,2)&amp;" "&amp;" "&amp;VLOOKUP(H1635,Coefficients!$E$12:$I$16,2))</f>
        <v/>
      </c>
    </row>
    <row r="1636" spans="22:22" x14ac:dyDescent="0.25">
      <c r="V1636" s="233" t="str">
        <f>IF(ISBLANK(A1636),"",VLOOKUP(G1636,Coefficients!$E$4:$I$7,2)&amp;" "&amp;" "&amp;VLOOKUP(H1636,Coefficients!$E$12:$I$16,2))</f>
        <v/>
      </c>
    </row>
    <row r="1637" spans="22:22" x14ac:dyDescent="0.25">
      <c r="V1637" s="233" t="str">
        <f>IF(ISBLANK(A1637),"",VLOOKUP(G1637,Coefficients!$E$4:$I$7,2)&amp;" "&amp;" "&amp;VLOOKUP(H1637,Coefficients!$E$12:$I$16,2))</f>
        <v/>
      </c>
    </row>
    <row r="1638" spans="22:22" x14ac:dyDescent="0.25">
      <c r="V1638" s="233" t="str">
        <f>IF(ISBLANK(A1638),"",VLOOKUP(G1638,Coefficients!$E$4:$I$7,2)&amp;" "&amp;" "&amp;VLOOKUP(H1638,Coefficients!$E$12:$I$16,2))</f>
        <v/>
      </c>
    </row>
    <row r="1639" spans="22:22" x14ac:dyDescent="0.25">
      <c r="V1639" s="233" t="str">
        <f>IF(ISBLANK(A1639),"",VLOOKUP(G1639,Coefficients!$E$4:$I$7,2)&amp;" "&amp;" "&amp;VLOOKUP(H1639,Coefficients!$E$12:$I$16,2))</f>
        <v/>
      </c>
    </row>
    <row r="1640" spans="22:22" x14ac:dyDescent="0.25">
      <c r="V1640" s="233" t="str">
        <f>IF(ISBLANK(A1640),"",VLOOKUP(G1640,Coefficients!$E$4:$I$7,2)&amp;" "&amp;" "&amp;VLOOKUP(H1640,Coefficients!$E$12:$I$16,2))</f>
        <v/>
      </c>
    </row>
    <row r="1641" spans="22:22" x14ac:dyDescent="0.25">
      <c r="V1641" s="233" t="str">
        <f>IF(ISBLANK(A1641),"",VLOOKUP(G1641,Coefficients!$E$4:$I$7,2)&amp;" "&amp;" "&amp;VLOOKUP(H1641,Coefficients!$E$12:$I$16,2))</f>
        <v/>
      </c>
    </row>
    <row r="1642" spans="22:22" x14ac:dyDescent="0.25">
      <c r="V1642" s="233" t="str">
        <f>IF(ISBLANK(A1642),"",VLOOKUP(G1642,Coefficients!$E$4:$I$7,2)&amp;" "&amp;" "&amp;VLOOKUP(H1642,Coefficients!$E$12:$I$16,2))</f>
        <v/>
      </c>
    </row>
    <row r="1643" spans="22:22" x14ac:dyDescent="0.25">
      <c r="V1643" s="233" t="str">
        <f>IF(ISBLANK(A1643),"",VLOOKUP(G1643,Coefficients!$E$4:$I$7,2)&amp;" "&amp;" "&amp;VLOOKUP(H1643,Coefficients!$E$12:$I$16,2))</f>
        <v/>
      </c>
    </row>
    <row r="1644" spans="22:22" x14ac:dyDescent="0.25">
      <c r="V1644" s="233" t="str">
        <f>IF(ISBLANK(A1644),"",VLOOKUP(G1644,Coefficients!$E$4:$I$7,2)&amp;" "&amp;" "&amp;VLOOKUP(H1644,Coefficients!$E$12:$I$16,2))</f>
        <v/>
      </c>
    </row>
    <row r="1645" spans="22:22" x14ac:dyDescent="0.25">
      <c r="V1645" s="233" t="str">
        <f>IF(ISBLANK(A1645),"",VLOOKUP(G1645,Coefficients!$E$4:$I$7,2)&amp;" "&amp;" "&amp;VLOOKUP(H1645,Coefficients!$E$12:$I$16,2))</f>
        <v/>
      </c>
    </row>
    <row r="1646" spans="22:22" x14ac:dyDescent="0.25">
      <c r="V1646" s="233" t="str">
        <f>IF(ISBLANK(A1646),"",VLOOKUP(G1646,Coefficients!$E$4:$I$7,2)&amp;" "&amp;" "&amp;VLOOKUP(H1646,Coefficients!$E$12:$I$16,2))</f>
        <v/>
      </c>
    </row>
    <row r="1647" spans="22:22" x14ac:dyDescent="0.25">
      <c r="V1647" s="233" t="str">
        <f>IF(ISBLANK(A1647),"",VLOOKUP(G1647,Coefficients!$E$4:$I$7,2)&amp;" "&amp;" "&amp;VLOOKUP(H1647,Coefficients!$E$12:$I$16,2))</f>
        <v/>
      </c>
    </row>
    <row r="1648" spans="22:22" x14ac:dyDescent="0.25">
      <c r="V1648" s="233" t="str">
        <f>IF(ISBLANK(A1648),"",VLOOKUP(G1648,Coefficients!$E$4:$I$7,2)&amp;" "&amp;" "&amp;VLOOKUP(H1648,Coefficients!$E$12:$I$16,2))</f>
        <v/>
      </c>
    </row>
    <row r="1649" spans="22:22" x14ac:dyDescent="0.25">
      <c r="V1649" s="233" t="str">
        <f>IF(ISBLANK(A1649),"",VLOOKUP(G1649,Coefficients!$E$4:$I$7,2)&amp;" "&amp;" "&amp;VLOOKUP(H1649,Coefficients!$E$12:$I$16,2))</f>
        <v/>
      </c>
    </row>
    <row r="1650" spans="22:22" x14ac:dyDescent="0.25">
      <c r="V1650" s="233" t="str">
        <f>IF(ISBLANK(A1650),"",VLOOKUP(G1650,Coefficients!$E$4:$I$7,2)&amp;" "&amp;" "&amp;VLOOKUP(H1650,Coefficients!$E$12:$I$16,2))</f>
        <v/>
      </c>
    </row>
    <row r="1651" spans="22:22" x14ac:dyDescent="0.25">
      <c r="V1651" s="233" t="str">
        <f>IF(ISBLANK(A1651),"",VLOOKUP(G1651,Coefficients!$E$4:$I$7,2)&amp;" "&amp;" "&amp;VLOOKUP(H1651,Coefficients!$E$12:$I$16,2))</f>
        <v/>
      </c>
    </row>
    <row r="1652" spans="22:22" x14ac:dyDescent="0.25">
      <c r="V1652" s="233" t="str">
        <f>IF(ISBLANK(A1652),"",VLOOKUP(G1652,Coefficients!$E$4:$I$7,2)&amp;" "&amp;" "&amp;VLOOKUP(H1652,Coefficients!$E$12:$I$16,2))</f>
        <v/>
      </c>
    </row>
    <row r="1653" spans="22:22" x14ac:dyDescent="0.25">
      <c r="V1653" s="233" t="str">
        <f>IF(ISBLANK(A1653),"",VLOOKUP(G1653,Coefficients!$E$4:$I$7,2)&amp;" "&amp;" "&amp;VLOOKUP(H1653,Coefficients!$E$12:$I$16,2))</f>
        <v/>
      </c>
    </row>
    <row r="1654" spans="22:22" x14ac:dyDescent="0.25">
      <c r="V1654" s="233" t="str">
        <f>IF(ISBLANK(A1654),"",VLOOKUP(G1654,Coefficients!$E$4:$I$7,2)&amp;" "&amp;" "&amp;VLOOKUP(H1654,Coefficients!$E$12:$I$16,2))</f>
        <v/>
      </c>
    </row>
    <row r="1655" spans="22:22" x14ac:dyDescent="0.25">
      <c r="V1655" s="233" t="str">
        <f>IF(ISBLANK(A1655),"",VLOOKUP(G1655,Coefficients!$E$4:$I$7,2)&amp;" "&amp;" "&amp;VLOOKUP(H1655,Coefficients!$E$12:$I$16,2))</f>
        <v/>
      </c>
    </row>
    <row r="1656" spans="22:22" x14ac:dyDescent="0.25">
      <c r="V1656" s="233" t="str">
        <f>IF(ISBLANK(A1656),"",VLOOKUP(G1656,Coefficients!$E$4:$I$7,2)&amp;" "&amp;" "&amp;VLOOKUP(H1656,Coefficients!$E$12:$I$16,2))</f>
        <v/>
      </c>
    </row>
    <row r="1657" spans="22:22" x14ac:dyDescent="0.25">
      <c r="V1657" s="233" t="str">
        <f>IF(ISBLANK(A1657),"",VLOOKUP(G1657,Coefficients!$E$4:$I$7,2)&amp;" "&amp;" "&amp;VLOOKUP(H1657,Coefficients!$E$12:$I$16,2))</f>
        <v/>
      </c>
    </row>
    <row r="1658" spans="22:22" x14ac:dyDescent="0.25">
      <c r="V1658" s="233" t="str">
        <f>IF(ISBLANK(A1658),"",VLOOKUP(G1658,Coefficients!$E$4:$I$7,2)&amp;" "&amp;" "&amp;VLOOKUP(H1658,Coefficients!$E$12:$I$16,2))</f>
        <v/>
      </c>
    </row>
    <row r="1659" spans="22:22" x14ac:dyDescent="0.25">
      <c r="V1659" s="233" t="str">
        <f>IF(ISBLANK(A1659),"",VLOOKUP(G1659,Coefficients!$E$4:$I$7,2)&amp;" "&amp;" "&amp;VLOOKUP(H1659,Coefficients!$E$12:$I$16,2))</f>
        <v/>
      </c>
    </row>
    <row r="1660" spans="22:22" x14ac:dyDescent="0.25">
      <c r="V1660" s="233" t="str">
        <f>IF(ISBLANK(A1660),"",VLOOKUP(G1660,Coefficients!$E$4:$I$7,2)&amp;" "&amp;" "&amp;VLOOKUP(H1660,Coefficients!$E$12:$I$16,2))</f>
        <v/>
      </c>
    </row>
    <row r="1661" spans="22:22" x14ac:dyDescent="0.25">
      <c r="V1661" s="233" t="str">
        <f>IF(ISBLANK(A1661),"",VLOOKUP(G1661,Coefficients!$E$4:$I$7,2)&amp;" "&amp;" "&amp;VLOOKUP(H1661,Coefficients!$E$12:$I$16,2))</f>
        <v/>
      </c>
    </row>
    <row r="1662" spans="22:22" x14ac:dyDescent="0.25">
      <c r="V1662" s="233" t="str">
        <f>IF(ISBLANK(A1662),"",VLOOKUP(G1662,Coefficients!$E$4:$I$7,2)&amp;" "&amp;" "&amp;VLOOKUP(H1662,Coefficients!$E$12:$I$16,2))</f>
        <v/>
      </c>
    </row>
    <row r="1663" spans="22:22" x14ac:dyDescent="0.25">
      <c r="V1663" s="233" t="str">
        <f>IF(ISBLANK(A1663),"",VLOOKUP(G1663,Coefficients!$E$4:$I$7,2)&amp;" "&amp;" "&amp;VLOOKUP(H1663,Coefficients!$E$12:$I$16,2))</f>
        <v/>
      </c>
    </row>
    <row r="1664" spans="22:22" x14ac:dyDescent="0.25">
      <c r="V1664" s="233" t="str">
        <f>IF(ISBLANK(A1664),"",VLOOKUP(G1664,Coefficients!$E$4:$I$7,2)&amp;" "&amp;" "&amp;VLOOKUP(H1664,Coefficients!$E$12:$I$16,2))</f>
        <v/>
      </c>
    </row>
    <row r="1665" spans="22:22" x14ac:dyDescent="0.25">
      <c r="V1665" s="233" t="str">
        <f>IF(ISBLANK(A1665),"",VLOOKUP(G1665,Coefficients!$E$4:$I$7,2)&amp;" "&amp;" "&amp;VLOOKUP(H1665,Coefficients!$E$12:$I$16,2))</f>
        <v/>
      </c>
    </row>
    <row r="1666" spans="22:22" x14ac:dyDescent="0.25">
      <c r="V1666" s="233" t="str">
        <f>IF(ISBLANK(A1666),"",VLOOKUP(G1666,Coefficients!$E$4:$I$7,2)&amp;" "&amp;" "&amp;VLOOKUP(H1666,Coefficients!$E$12:$I$16,2))</f>
        <v/>
      </c>
    </row>
    <row r="1667" spans="22:22" x14ac:dyDescent="0.25">
      <c r="V1667" s="233" t="str">
        <f>IF(ISBLANK(A1667),"",VLOOKUP(G1667,Coefficients!$E$4:$I$7,2)&amp;" "&amp;" "&amp;VLOOKUP(H1667,Coefficients!$E$12:$I$16,2))</f>
        <v/>
      </c>
    </row>
    <row r="1668" spans="22:22" x14ac:dyDescent="0.25">
      <c r="V1668" s="233" t="str">
        <f>IF(ISBLANK(A1668),"",VLOOKUP(G1668,Coefficients!$E$4:$I$7,2)&amp;" "&amp;" "&amp;VLOOKUP(H1668,Coefficients!$E$12:$I$16,2))</f>
        <v/>
      </c>
    </row>
    <row r="1669" spans="22:22" x14ac:dyDescent="0.25">
      <c r="V1669" s="233" t="str">
        <f>IF(ISBLANK(A1669),"",VLOOKUP(G1669,Coefficients!$E$4:$I$7,2)&amp;" "&amp;" "&amp;VLOOKUP(H1669,Coefficients!$E$12:$I$16,2))</f>
        <v/>
      </c>
    </row>
    <row r="1670" spans="22:22" x14ac:dyDescent="0.25">
      <c r="V1670" s="233" t="str">
        <f>IF(ISBLANK(A1670),"",VLOOKUP(G1670,Coefficients!$E$4:$I$7,2)&amp;" "&amp;" "&amp;VLOOKUP(H1670,Coefficients!$E$12:$I$16,2))</f>
        <v/>
      </c>
    </row>
    <row r="1671" spans="22:22" x14ac:dyDescent="0.25">
      <c r="V1671" s="233" t="str">
        <f>IF(ISBLANK(A1671),"",VLOOKUP(G1671,Coefficients!$E$4:$I$7,2)&amp;" "&amp;" "&amp;VLOOKUP(H1671,Coefficients!$E$12:$I$16,2))</f>
        <v/>
      </c>
    </row>
    <row r="1672" spans="22:22" x14ac:dyDescent="0.25">
      <c r="V1672" s="233" t="str">
        <f>IF(ISBLANK(A1672),"",VLOOKUP(G1672,Coefficients!$E$4:$I$7,2)&amp;" "&amp;" "&amp;VLOOKUP(H1672,Coefficients!$E$12:$I$16,2))</f>
        <v/>
      </c>
    </row>
    <row r="1673" spans="22:22" x14ac:dyDescent="0.25">
      <c r="V1673" s="233" t="str">
        <f>IF(ISBLANK(A1673),"",VLOOKUP(G1673,Coefficients!$E$4:$I$7,2)&amp;" "&amp;" "&amp;VLOOKUP(H1673,Coefficients!$E$12:$I$16,2))</f>
        <v/>
      </c>
    </row>
    <row r="1674" spans="22:22" x14ac:dyDescent="0.25">
      <c r="V1674" s="233" t="str">
        <f>IF(ISBLANK(A1674),"",VLOOKUP(G1674,Coefficients!$E$4:$I$7,2)&amp;" "&amp;" "&amp;VLOOKUP(H1674,Coefficients!$E$12:$I$16,2))</f>
        <v/>
      </c>
    </row>
    <row r="1675" spans="22:22" x14ac:dyDescent="0.25">
      <c r="V1675" s="233" t="str">
        <f>IF(ISBLANK(A1675),"",VLOOKUP(G1675,Coefficients!$E$4:$I$7,2)&amp;" "&amp;" "&amp;VLOOKUP(H1675,Coefficients!$E$12:$I$16,2))</f>
        <v/>
      </c>
    </row>
    <row r="1676" spans="22:22" x14ac:dyDescent="0.25">
      <c r="V1676" s="233" t="str">
        <f>IF(ISBLANK(A1676),"",VLOOKUP(G1676,Coefficients!$E$4:$I$7,2)&amp;" "&amp;" "&amp;VLOOKUP(H1676,Coefficients!$E$12:$I$16,2))</f>
        <v/>
      </c>
    </row>
    <row r="1677" spans="22:22" x14ac:dyDescent="0.25">
      <c r="V1677" s="233" t="str">
        <f>IF(ISBLANK(A1677),"",VLOOKUP(G1677,Coefficients!$E$4:$I$7,2)&amp;" "&amp;" "&amp;VLOOKUP(H1677,Coefficients!$E$12:$I$16,2))</f>
        <v/>
      </c>
    </row>
    <row r="1678" spans="22:22" x14ac:dyDescent="0.25">
      <c r="V1678" s="233" t="str">
        <f>IF(ISBLANK(A1678),"",VLOOKUP(G1678,Coefficients!$E$4:$I$7,2)&amp;" "&amp;" "&amp;VLOOKUP(H1678,Coefficients!$E$12:$I$16,2))</f>
        <v/>
      </c>
    </row>
    <row r="1679" spans="22:22" x14ac:dyDescent="0.25">
      <c r="V1679" s="233" t="str">
        <f>IF(ISBLANK(A1679),"",VLOOKUP(G1679,Coefficients!$E$4:$I$7,2)&amp;" "&amp;" "&amp;VLOOKUP(H1679,Coefficients!$E$12:$I$16,2))</f>
        <v/>
      </c>
    </row>
    <row r="1680" spans="22:22" x14ac:dyDescent="0.25">
      <c r="V1680" s="233" t="str">
        <f>IF(ISBLANK(A1680),"",VLOOKUP(G1680,Coefficients!$E$4:$I$7,2)&amp;" "&amp;" "&amp;VLOOKUP(H1680,Coefficients!$E$12:$I$16,2))</f>
        <v/>
      </c>
    </row>
    <row r="1681" spans="22:22" x14ac:dyDescent="0.25">
      <c r="V1681" s="233" t="str">
        <f>IF(ISBLANK(A1681),"",VLOOKUP(G1681,Coefficients!$E$4:$I$7,2)&amp;" "&amp;" "&amp;VLOOKUP(H1681,Coefficients!$E$12:$I$16,2))</f>
        <v/>
      </c>
    </row>
    <row r="1682" spans="22:22" x14ac:dyDescent="0.25">
      <c r="V1682" s="233" t="str">
        <f>IF(ISBLANK(A1682),"",VLOOKUP(G1682,Coefficients!$E$4:$I$7,2)&amp;" "&amp;" "&amp;VLOOKUP(H1682,Coefficients!$E$12:$I$16,2))</f>
        <v/>
      </c>
    </row>
    <row r="1683" spans="22:22" x14ac:dyDescent="0.25">
      <c r="V1683" s="233" t="str">
        <f>IF(ISBLANK(A1683),"",VLOOKUP(G1683,Coefficients!$E$4:$I$7,2)&amp;" "&amp;" "&amp;VLOOKUP(H1683,Coefficients!$E$12:$I$16,2))</f>
        <v/>
      </c>
    </row>
    <row r="1684" spans="22:22" x14ac:dyDescent="0.25">
      <c r="V1684" s="233" t="str">
        <f>IF(ISBLANK(A1684),"",VLOOKUP(G1684,Coefficients!$E$4:$I$7,2)&amp;" "&amp;" "&amp;VLOOKUP(H1684,Coefficients!$E$12:$I$16,2))</f>
        <v/>
      </c>
    </row>
    <row r="1685" spans="22:22" x14ac:dyDescent="0.25">
      <c r="V1685" s="233" t="str">
        <f>IF(ISBLANK(A1685),"",VLOOKUP(G1685,Coefficients!$E$4:$I$7,2)&amp;" "&amp;" "&amp;VLOOKUP(H1685,Coefficients!$E$12:$I$16,2))</f>
        <v/>
      </c>
    </row>
    <row r="1686" spans="22:22" x14ac:dyDescent="0.25">
      <c r="V1686" s="233" t="str">
        <f>IF(ISBLANK(A1686),"",VLOOKUP(G1686,Coefficients!$E$4:$I$7,2)&amp;" "&amp;" "&amp;VLOOKUP(H1686,Coefficients!$E$12:$I$16,2))</f>
        <v/>
      </c>
    </row>
    <row r="1687" spans="22:22" x14ac:dyDescent="0.25">
      <c r="V1687" s="233" t="str">
        <f>IF(ISBLANK(A1687),"",VLOOKUP(G1687,Coefficients!$E$4:$I$7,2)&amp;" "&amp;" "&amp;VLOOKUP(H1687,Coefficients!$E$12:$I$16,2))</f>
        <v/>
      </c>
    </row>
    <row r="1688" spans="22:22" x14ac:dyDescent="0.25">
      <c r="V1688" s="233" t="str">
        <f>IF(ISBLANK(A1688),"",VLOOKUP(G1688,Coefficients!$E$4:$I$7,2)&amp;" "&amp;" "&amp;VLOOKUP(H1688,Coefficients!$E$12:$I$16,2))</f>
        <v/>
      </c>
    </row>
    <row r="1689" spans="22:22" x14ac:dyDescent="0.25">
      <c r="V1689" s="233" t="str">
        <f>IF(ISBLANK(A1689),"",VLOOKUP(G1689,Coefficients!$E$4:$I$7,2)&amp;" "&amp;" "&amp;VLOOKUP(H1689,Coefficients!$E$12:$I$16,2))</f>
        <v/>
      </c>
    </row>
    <row r="1690" spans="22:22" x14ac:dyDescent="0.25">
      <c r="V1690" s="233" t="str">
        <f>IF(ISBLANK(A1690),"",VLOOKUP(G1690,Coefficients!$E$4:$I$7,2)&amp;" "&amp;" "&amp;VLOOKUP(H1690,Coefficients!$E$12:$I$16,2))</f>
        <v/>
      </c>
    </row>
    <row r="1691" spans="22:22" x14ac:dyDescent="0.25">
      <c r="V1691" s="233" t="str">
        <f>IF(ISBLANK(A1691),"",VLOOKUP(G1691,Coefficients!$E$4:$I$7,2)&amp;" "&amp;" "&amp;VLOOKUP(H1691,Coefficients!$E$12:$I$16,2))</f>
        <v/>
      </c>
    </row>
    <row r="1692" spans="22:22" x14ac:dyDescent="0.25">
      <c r="V1692" s="233" t="str">
        <f>IF(ISBLANK(A1692),"",VLOOKUP(G1692,Coefficients!$E$4:$I$7,2)&amp;" "&amp;" "&amp;VLOOKUP(H1692,Coefficients!$E$12:$I$16,2))</f>
        <v/>
      </c>
    </row>
    <row r="1693" spans="22:22" x14ac:dyDescent="0.25">
      <c r="V1693" s="233" t="str">
        <f>IF(ISBLANK(A1693),"",VLOOKUP(G1693,Coefficients!$E$4:$I$7,2)&amp;" "&amp;" "&amp;VLOOKUP(H1693,Coefficients!$E$12:$I$16,2))</f>
        <v/>
      </c>
    </row>
    <row r="1694" spans="22:22" x14ac:dyDescent="0.25">
      <c r="V1694" s="233" t="str">
        <f>IF(ISBLANK(A1694),"",VLOOKUP(G1694,Coefficients!$E$4:$I$7,2)&amp;" "&amp;" "&amp;VLOOKUP(H1694,Coefficients!$E$12:$I$16,2))</f>
        <v/>
      </c>
    </row>
    <row r="1695" spans="22:22" x14ac:dyDescent="0.25">
      <c r="V1695" s="233" t="str">
        <f>IF(ISBLANK(A1695),"",VLOOKUP(G1695,Coefficients!$E$4:$I$7,2)&amp;" "&amp;" "&amp;VLOOKUP(H1695,Coefficients!$E$12:$I$16,2))</f>
        <v/>
      </c>
    </row>
    <row r="1696" spans="22:22" x14ac:dyDescent="0.25">
      <c r="V1696" s="233" t="str">
        <f>IF(ISBLANK(A1696),"",VLOOKUP(G1696,Coefficients!$E$4:$I$7,2)&amp;" "&amp;" "&amp;VLOOKUP(H1696,Coefficients!$E$12:$I$16,2))</f>
        <v/>
      </c>
    </row>
    <row r="1697" spans="22:22" x14ac:dyDescent="0.25">
      <c r="V1697" s="233" t="str">
        <f>IF(ISBLANK(A1697),"",VLOOKUP(G1697,Coefficients!$E$4:$I$7,2)&amp;" "&amp;" "&amp;VLOOKUP(H1697,Coefficients!$E$12:$I$16,2))</f>
        <v/>
      </c>
    </row>
    <row r="1698" spans="22:22" x14ac:dyDescent="0.25">
      <c r="V1698" s="233" t="str">
        <f>IF(ISBLANK(A1698),"",VLOOKUP(G1698,Coefficients!$E$4:$I$7,2)&amp;" "&amp;" "&amp;VLOOKUP(H1698,Coefficients!$E$12:$I$16,2))</f>
        <v/>
      </c>
    </row>
    <row r="1699" spans="22:22" x14ac:dyDescent="0.25">
      <c r="V1699" s="233" t="str">
        <f>IF(ISBLANK(A1699),"",VLOOKUP(G1699,Coefficients!$E$4:$I$7,2)&amp;" "&amp;" "&amp;VLOOKUP(H1699,Coefficients!$E$12:$I$16,2))</f>
        <v/>
      </c>
    </row>
    <row r="1700" spans="22:22" x14ac:dyDescent="0.25">
      <c r="V1700" s="233" t="str">
        <f>IF(ISBLANK(A1700),"",VLOOKUP(G1700,Coefficients!$E$4:$I$7,2)&amp;" "&amp;" "&amp;VLOOKUP(H1700,Coefficients!$E$12:$I$16,2))</f>
        <v/>
      </c>
    </row>
    <row r="1701" spans="22:22" x14ac:dyDescent="0.25">
      <c r="V1701" s="233" t="str">
        <f>IF(ISBLANK(A1701),"",VLOOKUP(G1701,Coefficients!$E$4:$I$7,2)&amp;" "&amp;" "&amp;VLOOKUP(H1701,Coefficients!$E$12:$I$16,2))</f>
        <v/>
      </c>
    </row>
    <row r="1702" spans="22:22" x14ac:dyDescent="0.25">
      <c r="V1702" s="233" t="str">
        <f>IF(ISBLANK(A1702),"",VLOOKUP(G1702,Coefficients!$E$4:$I$7,2)&amp;" "&amp;" "&amp;VLOOKUP(H1702,Coefficients!$E$12:$I$16,2))</f>
        <v/>
      </c>
    </row>
    <row r="1703" spans="22:22" x14ac:dyDescent="0.25">
      <c r="V1703" s="233" t="str">
        <f>IF(ISBLANK(A1703),"",VLOOKUP(G1703,Coefficients!$E$4:$I$7,2)&amp;" "&amp;" "&amp;VLOOKUP(H1703,Coefficients!$E$12:$I$16,2))</f>
        <v/>
      </c>
    </row>
    <row r="1704" spans="22:22" x14ac:dyDescent="0.25">
      <c r="V1704" s="233" t="str">
        <f>IF(ISBLANK(A1704),"",VLOOKUP(G1704,Coefficients!$E$4:$I$7,2)&amp;" "&amp;" "&amp;VLOOKUP(H1704,Coefficients!$E$12:$I$16,2))</f>
        <v/>
      </c>
    </row>
    <row r="1705" spans="22:22" x14ac:dyDescent="0.25">
      <c r="V1705" s="233" t="str">
        <f>IF(ISBLANK(A1705),"",VLOOKUP(G1705,Coefficients!$E$4:$I$7,2)&amp;" "&amp;" "&amp;VLOOKUP(H1705,Coefficients!$E$12:$I$16,2))</f>
        <v/>
      </c>
    </row>
    <row r="1706" spans="22:22" x14ac:dyDescent="0.25">
      <c r="V1706" s="233" t="str">
        <f>IF(ISBLANK(A1706),"",VLOOKUP(G1706,Coefficients!$E$4:$I$7,2)&amp;" "&amp;" "&amp;VLOOKUP(H1706,Coefficients!$E$12:$I$16,2))</f>
        <v/>
      </c>
    </row>
    <row r="1707" spans="22:22" x14ac:dyDescent="0.25">
      <c r="V1707" s="233" t="str">
        <f>IF(ISBLANK(A1707),"",VLOOKUP(G1707,Coefficients!$E$4:$I$7,2)&amp;" "&amp;" "&amp;VLOOKUP(H1707,Coefficients!$E$12:$I$16,2))</f>
        <v/>
      </c>
    </row>
    <row r="1708" spans="22:22" x14ac:dyDescent="0.25">
      <c r="V1708" s="233" t="str">
        <f>IF(ISBLANK(A1708),"",VLOOKUP(G1708,Coefficients!$E$4:$I$7,2)&amp;" "&amp;" "&amp;VLOOKUP(H1708,Coefficients!$E$12:$I$16,2))</f>
        <v/>
      </c>
    </row>
    <row r="1709" spans="22:22" x14ac:dyDescent="0.25">
      <c r="V1709" s="233" t="str">
        <f>IF(ISBLANK(A1709),"",VLOOKUP(G1709,Coefficients!$E$4:$I$7,2)&amp;" "&amp;" "&amp;VLOOKUP(H1709,Coefficients!$E$12:$I$16,2))</f>
        <v/>
      </c>
    </row>
    <row r="1710" spans="22:22" x14ac:dyDescent="0.25">
      <c r="V1710" s="233" t="str">
        <f>IF(ISBLANK(A1710),"",VLOOKUP(G1710,Coefficients!$E$4:$I$7,2)&amp;" "&amp;" "&amp;VLOOKUP(H1710,Coefficients!$E$12:$I$16,2))</f>
        <v/>
      </c>
    </row>
    <row r="1711" spans="22:22" x14ac:dyDescent="0.25">
      <c r="V1711" s="233" t="str">
        <f>IF(ISBLANK(A1711),"",VLOOKUP(G1711,Coefficients!$E$4:$I$7,2)&amp;" "&amp;" "&amp;VLOOKUP(H1711,Coefficients!$E$12:$I$16,2))</f>
        <v/>
      </c>
    </row>
    <row r="1712" spans="22:22" x14ac:dyDescent="0.25">
      <c r="V1712" s="233" t="str">
        <f>IF(ISBLANK(A1712),"",VLOOKUP(G1712,Coefficients!$E$4:$I$7,2)&amp;" "&amp;" "&amp;VLOOKUP(H1712,Coefficients!$E$12:$I$16,2))</f>
        <v/>
      </c>
    </row>
    <row r="1713" spans="22:22" x14ac:dyDescent="0.25">
      <c r="V1713" s="233" t="str">
        <f>IF(ISBLANK(A1713),"",VLOOKUP(G1713,Coefficients!$E$4:$I$7,2)&amp;" "&amp;" "&amp;VLOOKUP(H1713,Coefficients!$E$12:$I$16,2))</f>
        <v/>
      </c>
    </row>
    <row r="1714" spans="22:22" x14ac:dyDescent="0.25">
      <c r="V1714" s="233" t="str">
        <f>IF(ISBLANK(A1714),"",VLOOKUP(G1714,Coefficients!$E$4:$I$7,2)&amp;" "&amp;" "&amp;VLOOKUP(H1714,Coefficients!$E$12:$I$16,2))</f>
        <v/>
      </c>
    </row>
    <row r="1715" spans="22:22" x14ac:dyDescent="0.25">
      <c r="V1715" s="233" t="str">
        <f>IF(ISBLANK(A1715),"",VLOOKUP(G1715,Coefficients!$E$4:$I$7,2)&amp;" "&amp;" "&amp;VLOOKUP(H1715,Coefficients!$E$12:$I$16,2))</f>
        <v/>
      </c>
    </row>
    <row r="1716" spans="22:22" x14ac:dyDescent="0.25">
      <c r="V1716" s="233" t="str">
        <f>IF(ISBLANK(A1716),"",VLOOKUP(G1716,Coefficients!$E$4:$I$7,2)&amp;" "&amp;" "&amp;VLOOKUP(H1716,Coefficients!$E$12:$I$16,2))</f>
        <v/>
      </c>
    </row>
    <row r="1717" spans="22:22" x14ac:dyDescent="0.25">
      <c r="V1717" s="233" t="str">
        <f>IF(ISBLANK(A1717),"",VLOOKUP(G1717,Coefficients!$E$4:$I$7,2)&amp;" "&amp;" "&amp;VLOOKUP(H1717,Coefficients!$E$12:$I$16,2))</f>
        <v/>
      </c>
    </row>
    <row r="1718" spans="22:22" x14ac:dyDescent="0.25">
      <c r="V1718" s="233" t="str">
        <f>IF(ISBLANK(A1718),"",VLOOKUP(G1718,Coefficients!$E$4:$I$7,2)&amp;" "&amp;" "&amp;VLOOKUP(H1718,Coefficients!$E$12:$I$16,2))</f>
        <v/>
      </c>
    </row>
    <row r="1719" spans="22:22" x14ac:dyDescent="0.25">
      <c r="V1719" s="233" t="str">
        <f>IF(ISBLANK(A1719),"",VLOOKUP(G1719,Coefficients!$E$4:$I$7,2)&amp;" "&amp;" "&amp;VLOOKUP(H1719,Coefficients!$E$12:$I$16,2))</f>
        <v/>
      </c>
    </row>
    <row r="1720" spans="22:22" x14ac:dyDescent="0.25">
      <c r="V1720" s="233" t="str">
        <f>IF(ISBLANK(A1720),"",VLOOKUP(G1720,Coefficients!$E$4:$I$7,2)&amp;" "&amp;" "&amp;VLOOKUP(H1720,Coefficients!$E$12:$I$16,2))</f>
        <v/>
      </c>
    </row>
    <row r="1721" spans="22:22" x14ac:dyDescent="0.25">
      <c r="V1721" s="233" t="str">
        <f>IF(ISBLANK(A1721),"",VLOOKUP(G1721,Coefficients!$E$4:$I$7,2)&amp;" "&amp;" "&amp;VLOOKUP(H1721,Coefficients!$E$12:$I$16,2))</f>
        <v/>
      </c>
    </row>
    <row r="1722" spans="22:22" x14ac:dyDescent="0.25">
      <c r="V1722" s="233" t="str">
        <f>IF(ISBLANK(A1722),"",VLOOKUP(G1722,Coefficients!$E$4:$I$7,2)&amp;" "&amp;" "&amp;VLOOKUP(H1722,Coefficients!$E$12:$I$16,2))</f>
        <v/>
      </c>
    </row>
    <row r="1723" spans="22:22" x14ac:dyDescent="0.25">
      <c r="V1723" s="233" t="str">
        <f>IF(ISBLANK(A1723),"",VLOOKUP(G1723,Coefficients!$E$4:$I$7,2)&amp;" "&amp;" "&amp;VLOOKUP(H1723,Coefficients!$E$12:$I$16,2))</f>
        <v/>
      </c>
    </row>
    <row r="1724" spans="22:22" x14ac:dyDescent="0.25">
      <c r="V1724" s="233" t="str">
        <f>IF(ISBLANK(A1724),"",VLOOKUP(G1724,Coefficients!$E$4:$I$7,2)&amp;" "&amp;" "&amp;VLOOKUP(H1724,Coefficients!$E$12:$I$16,2))</f>
        <v/>
      </c>
    </row>
    <row r="1725" spans="22:22" x14ac:dyDescent="0.25">
      <c r="V1725" s="233" t="str">
        <f>IF(ISBLANK(A1725),"",VLOOKUP(G1725,Coefficients!$E$4:$I$7,2)&amp;" "&amp;" "&amp;VLOOKUP(H1725,Coefficients!$E$12:$I$16,2))</f>
        <v/>
      </c>
    </row>
    <row r="1726" spans="22:22" x14ac:dyDescent="0.25">
      <c r="V1726" s="233" t="str">
        <f>IF(ISBLANK(A1726),"",VLOOKUP(G1726,Coefficients!$E$4:$I$7,2)&amp;" "&amp;" "&amp;VLOOKUP(H1726,Coefficients!$E$12:$I$16,2))</f>
        <v/>
      </c>
    </row>
    <row r="1727" spans="22:22" x14ac:dyDescent="0.25">
      <c r="V1727" s="233" t="str">
        <f>IF(ISBLANK(A1727),"",VLOOKUP(G1727,Coefficients!$E$4:$I$7,2)&amp;" "&amp;" "&amp;VLOOKUP(H1727,Coefficients!$E$12:$I$16,2))</f>
        <v/>
      </c>
    </row>
    <row r="1728" spans="22:22" x14ac:dyDescent="0.25">
      <c r="V1728" s="233" t="str">
        <f>IF(ISBLANK(A1728),"",VLOOKUP(G1728,Coefficients!$E$4:$I$7,2)&amp;" "&amp;" "&amp;VLOOKUP(H1728,Coefficients!$E$12:$I$16,2))</f>
        <v/>
      </c>
    </row>
    <row r="1729" spans="22:22" x14ac:dyDescent="0.25">
      <c r="V1729" s="233" t="str">
        <f>IF(ISBLANK(A1729),"",VLOOKUP(G1729,Coefficients!$E$4:$I$7,2)&amp;" "&amp;" "&amp;VLOOKUP(H1729,Coefficients!$E$12:$I$16,2))</f>
        <v/>
      </c>
    </row>
    <row r="1730" spans="22:22" x14ac:dyDescent="0.25">
      <c r="V1730" s="233" t="str">
        <f>IF(ISBLANK(A1730),"",VLOOKUP(G1730,Coefficients!$E$4:$I$7,2)&amp;" "&amp;" "&amp;VLOOKUP(H1730,Coefficients!$E$12:$I$16,2))</f>
        <v/>
      </c>
    </row>
    <row r="1731" spans="22:22" x14ac:dyDescent="0.25">
      <c r="V1731" s="233" t="str">
        <f>IF(ISBLANK(A1731),"",VLOOKUP(G1731,Coefficients!$E$4:$I$7,2)&amp;" "&amp;" "&amp;VLOOKUP(H1731,Coefficients!$E$12:$I$16,2))</f>
        <v/>
      </c>
    </row>
    <row r="1732" spans="22:22" x14ac:dyDescent="0.25">
      <c r="V1732" s="233" t="str">
        <f>IF(ISBLANK(A1732),"",VLOOKUP(G1732,Coefficients!$E$4:$I$7,2)&amp;" "&amp;" "&amp;VLOOKUP(H1732,Coefficients!$E$12:$I$16,2))</f>
        <v/>
      </c>
    </row>
    <row r="1733" spans="22:22" x14ac:dyDescent="0.25">
      <c r="V1733" s="233" t="str">
        <f>IF(ISBLANK(A1733),"",VLOOKUP(G1733,Coefficients!$E$4:$I$7,2)&amp;" "&amp;" "&amp;VLOOKUP(H1733,Coefficients!$E$12:$I$16,2))</f>
        <v/>
      </c>
    </row>
    <row r="1734" spans="22:22" x14ac:dyDescent="0.25">
      <c r="V1734" s="233" t="str">
        <f>IF(ISBLANK(A1734),"",VLOOKUP(G1734,Coefficients!$E$4:$I$7,2)&amp;" "&amp;" "&amp;VLOOKUP(H1734,Coefficients!$E$12:$I$16,2))</f>
        <v/>
      </c>
    </row>
    <row r="1735" spans="22:22" x14ac:dyDescent="0.25">
      <c r="V1735" s="233" t="str">
        <f>IF(ISBLANK(A1735),"",VLOOKUP(G1735,Coefficients!$E$4:$I$7,2)&amp;" "&amp;" "&amp;VLOOKUP(H1735,Coefficients!$E$12:$I$16,2))</f>
        <v/>
      </c>
    </row>
    <row r="1736" spans="22:22" x14ac:dyDescent="0.25">
      <c r="V1736" s="233" t="str">
        <f>IF(ISBLANK(A1736),"",VLOOKUP(G1736,Coefficients!$E$4:$I$7,2)&amp;" "&amp;" "&amp;VLOOKUP(H1736,Coefficients!$E$12:$I$16,2))</f>
        <v/>
      </c>
    </row>
    <row r="1737" spans="22:22" x14ac:dyDescent="0.25">
      <c r="V1737" s="233" t="str">
        <f>IF(ISBLANK(A1737),"",VLOOKUP(G1737,Coefficients!$E$4:$I$7,2)&amp;" "&amp;" "&amp;VLOOKUP(H1737,Coefficients!$E$12:$I$16,2))</f>
        <v/>
      </c>
    </row>
    <row r="1738" spans="22:22" x14ac:dyDescent="0.25">
      <c r="V1738" s="233" t="str">
        <f>IF(ISBLANK(A1738),"",VLOOKUP(G1738,Coefficients!$E$4:$I$7,2)&amp;" "&amp;" "&amp;VLOOKUP(H1738,Coefficients!$E$12:$I$16,2))</f>
        <v/>
      </c>
    </row>
    <row r="1739" spans="22:22" x14ac:dyDescent="0.25">
      <c r="V1739" s="233" t="str">
        <f>IF(ISBLANK(A1739),"",VLOOKUP(G1739,Coefficients!$E$4:$I$7,2)&amp;" "&amp;" "&amp;VLOOKUP(H1739,Coefficients!$E$12:$I$16,2))</f>
        <v/>
      </c>
    </row>
    <row r="1740" spans="22:22" x14ac:dyDescent="0.25">
      <c r="V1740" s="233" t="str">
        <f>IF(ISBLANK(A1740),"",VLOOKUP(G1740,Coefficients!$E$4:$I$7,2)&amp;" "&amp;" "&amp;VLOOKUP(H1740,Coefficients!$E$12:$I$16,2))</f>
        <v/>
      </c>
    </row>
    <row r="1741" spans="22:22" x14ac:dyDescent="0.25">
      <c r="V1741" s="233" t="str">
        <f>IF(ISBLANK(A1741),"",VLOOKUP(G1741,Coefficients!$E$4:$I$7,2)&amp;" "&amp;" "&amp;VLOOKUP(H1741,Coefficients!$E$12:$I$16,2))</f>
        <v/>
      </c>
    </row>
    <row r="1742" spans="22:22" x14ac:dyDescent="0.25">
      <c r="V1742" s="233" t="str">
        <f>IF(ISBLANK(A1742),"",VLOOKUP(G1742,Coefficients!$E$4:$I$7,2)&amp;" "&amp;" "&amp;VLOOKUP(H1742,Coefficients!$E$12:$I$16,2))</f>
        <v/>
      </c>
    </row>
    <row r="1743" spans="22:22" x14ac:dyDescent="0.25">
      <c r="V1743" s="233" t="str">
        <f>IF(ISBLANK(A1743),"",VLOOKUP(G1743,Coefficients!$E$4:$I$7,2)&amp;" "&amp;" "&amp;VLOOKUP(H1743,Coefficients!$E$12:$I$16,2))</f>
        <v/>
      </c>
    </row>
    <row r="1744" spans="22:22" x14ac:dyDescent="0.25">
      <c r="V1744" s="233" t="str">
        <f>IF(ISBLANK(A1744),"",VLOOKUP(G1744,Coefficients!$E$4:$I$7,2)&amp;" "&amp;" "&amp;VLOOKUP(H1744,Coefficients!$E$12:$I$16,2))</f>
        <v/>
      </c>
    </row>
    <row r="1745" spans="22:22" x14ac:dyDescent="0.25">
      <c r="V1745" s="233" t="str">
        <f>IF(ISBLANK(A1745),"",VLOOKUP(G1745,Coefficients!$E$4:$I$7,2)&amp;" "&amp;" "&amp;VLOOKUP(H1745,Coefficients!$E$12:$I$16,2))</f>
        <v/>
      </c>
    </row>
    <row r="1746" spans="22:22" x14ac:dyDescent="0.25">
      <c r="V1746" s="233" t="str">
        <f>IF(ISBLANK(A1746),"",VLOOKUP(G1746,Coefficients!$E$4:$I$7,2)&amp;" "&amp;" "&amp;VLOOKUP(H1746,Coefficients!$E$12:$I$16,2))</f>
        <v/>
      </c>
    </row>
    <row r="1747" spans="22:22" x14ac:dyDescent="0.25">
      <c r="V1747" s="233" t="str">
        <f>IF(ISBLANK(A1747),"",VLOOKUP(G1747,Coefficients!$E$4:$I$7,2)&amp;" "&amp;" "&amp;VLOOKUP(H1747,Coefficients!$E$12:$I$16,2))</f>
        <v/>
      </c>
    </row>
    <row r="1748" spans="22:22" x14ac:dyDescent="0.25">
      <c r="V1748" s="233" t="str">
        <f>IF(ISBLANK(A1748),"",VLOOKUP(G1748,Coefficients!$E$4:$I$7,2)&amp;" "&amp;" "&amp;VLOOKUP(H1748,Coefficients!$E$12:$I$16,2))</f>
        <v/>
      </c>
    </row>
    <row r="1749" spans="22:22" x14ac:dyDescent="0.25">
      <c r="V1749" s="233" t="str">
        <f>IF(ISBLANK(A1749),"",VLOOKUP(G1749,Coefficients!$E$4:$I$7,2)&amp;" "&amp;" "&amp;VLOOKUP(H1749,Coefficients!$E$12:$I$16,2))</f>
        <v/>
      </c>
    </row>
    <row r="1750" spans="22:22" x14ac:dyDescent="0.25">
      <c r="V1750" s="233" t="str">
        <f>IF(ISBLANK(A1750),"",VLOOKUP(G1750,Coefficients!$E$4:$I$7,2)&amp;" "&amp;" "&amp;VLOOKUP(H1750,Coefficients!$E$12:$I$16,2))</f>
        <v/>
      </c>
    </row>
    <row r="1751" spans="22:22" x14ac:dyDescent="0.25">
      <c r="V1751" s="233" t="str">
        <f>IF(ISBLANK(A1751),"",VLOOKUP(G1751,Coefficients!$E$4:$I$7,2)&amp;" "&amp;" "&amp;VLOOKUP(H1751,Coefficients!$E$12:$I$16,2))</f>
        <v/>
      </c>
    </row>
    <row r="1752" spans="22:22" x14ac:dyDescent="0.25">
      <c r="V1752" s="233" t="str">
        <f>IF(ISBLANK(A1752),"",VLOOKUP(G1752,Coefficients!$E$4:$I$7,2)&amp;" "&amp;" "&amp;VLOOKUP(H1752,Coefficients!$E$12:$I$16,2))</f>
        <v/>
      </c>
    </row>
    <row r="1753" spans="22:22" x14ac:dyDescent="0.25">
      <c r="V1753" s="233" t="str">
        <f>IF(ISBLANK(A1753),"",VLOOKUP(G1753,Coefficients!$E$4:$I$7,2)&amp;" "&amp;" "&amp;VLOOKUP(H1753,Coefficients!$E$12:$I$16,2))</f>
        <v/>
      </c>
    </row>
    <row r="1754" spans="22:22" x14ac:dyDescent="0.25">
      <c r="V1754" s="233" t="str">
        <f>IF(ISBLANK(A1754),"",VLOOKUP(G1754,Coefficients!$E$4:$I$7,2)&amp;" "&amp;" "&amp;VLOOKUP(H1754,Coefficients!$E$12:$I$16,2))</f>
        <v/>
      </c>
    </row>
    <row r="1755" spans="22:22" x14ac:dyDescent="0.25">
      <c r="V1755" s="233" t="str">
        <f>IF(ISBLANK(A1755),"",VLOOKUP(G1755,Coefficients!$E$4:$I$7,2)&amp;" "&amp;" "&amp;VLOOKUP(H1755,Coefficients!$E$12:$I$16,2))</f>
        <v/>
      </c>
    </row>
    <row r="1756" spans="22:22" x14ac:dyDescent="0.25">
      <c r="V1756" s="233" t="str">
        <f>IF(ISBLANK(A1756),"",VLOOKUP(G1756,Coefficients!$E$4:$I$7,2)&amp;" "&amp;" "&amp;VLOOKUP(H1756,Coefficients!$E$12:$I$16,2))</f>
        <v/>
      </c>
    </row>
    <row r="1757" spans="22:22" x14ac:dyDescent="0.25">
      <c r="V1757" s="233" t="str">
        <f>IF(ISBLANK(A1757),"",VLOOKUP(G1757,Coefficients!$E$4:$I$7,2)&amp;" "&amp;" "&amp;VLOOKUP(H1757,Coefficients!$E$12:$I$16,2))</f>
        <v/>
      </c>
    </row>
    <row r="1758" spans="22:22" x14ac:dyDescent="0.25">
      <c r="V1758" s="233" t="str">
        <f>IF(ISBLANK(A1758),"",VLOOKUP(G1758,Coefficients!$E$4:$I$7,2)&amp;" "&amp;" "&amp;VLOOKUP(H1758,Coefficients!$E$12:$I$16,2))</f>
        <v/>
      </c>
    </row>
    <row r="1759" spans="22:22" x14ac:dyDescent="0.25">
      <c r="V1759" s="233" t="str">
        <f>IF(ISBLANK(A1759),"",VLOOKUP(G1759,Coefficients!$E$4:$I$7,2)&amp;" "&amp;" "&amp;VLOOKUP(H1759,Coefficients!$E$12:$I$16,2))</f>
        <v/>
      </c>
    </row>
    <row r="1760" spans="22:22" x14ac:dyDescent="0.25">
      <c r="V1760" s="233" t="str">
        <f>IF(ISBLANK(A1760),"",VLOOKUP(G1760,Coefficients!$E$4:$I$7,2)&amp;" "&amp;" "&amp;VLOOKUP(H1760,Coefficients!$E$12:$I$16,2))</f>
        <v/>
      </c>
    </row>
    <row r="1761" spans="22:22" x14ac:dyDescent="0.25">
      <c r="V1761" s="233" t="str">
        <f>IF(ISBLANK(A1761),"",VLOOKUP(G1761,Coefficients!$E$4:$I$7,2)&amp;" "&amp;" "&amp;VLOOKUP(H1761,Coefficients!$E$12:$I$16,2))</f>
        <v/>
      </c>
    </row>
    <row r="1762" spans="22:22" x14ac:dyDescent="0.25">
      <c r="V1762" s="233" t="str">
        <f>IF(ISBLANK(A1762),"",VLOOKUP(G1762,Coefficients!$E$4:$I$7,2)&amp;" "&amp;" "&amp;VLOOKUP(H1762,Coefficients!$E$12:$I$16,2))</f>
        <v/>
      </c>
    </row>
    <row r="1763" spans="22:22" x14ac:dyDescent="0.25">
      <c r="V1763" s="233" t="str">
        <f>IF(ISBLANK(A1763),"",VLOOKUP(G1763,Coefficients!$E$4:$I$7,2)&amp;" "&amp;" "&amp;VLOOKUP(H1763,Coefficients!$E$12:$I$16,2))</f>
        <v/>
      </c>
    </row>
    <row r="1764" spans="22:22" x14ac:dyDescent="0.25">
      <c r="V1764" s="233" t="str">
        <f>IF(ISBLANK(A1764),"",VLOOKUP(G1764,Coefficients!$E$4:$I$7,2)&amp;" "&amp;" "&amp;VLOOKUP(H1764,Coefficients!$E$12:$I$16,2))</f>
        <v/>
      </c>
    </row>
    <row r="1765" spans="22:22" x14ac:dyDescent="0.25">
      <c r="V1765" s="233" t="str">
        <f>IF(ISBLANK(A1765),"",VLOOKUP(G1765,Coefficients!$E$4:$I$7,2)&amp;" "&amp;" "&amp;VLOOKUP(H1765,Coefficients!$E$12:$I$16,2))</f>
        <v/>
      </c>
    </row>
    <row r="1766" spans="22:22" x14ac:dyDescent="0.25">
      <c r="V1766" s="233" t="str">
        <f>IF(ISBLANK(A1766),"",VLOOKUP(G1766,Coefficients!$E$4:$I$7,2)&amp;" "&amp;" "&amp;VLOOKUP(H1766,Coefficients!$E$12:$I$16,2))</f>
        <v/>
      </c>
    </row>
    <row r="1767" spans="22:22" x14ac:dyDescent="0.25">
      <c r="V1767" s="233" t="str">
        <f>IF(ISBLANK(A1767),"",VLOOKUP(G1767,Coefficients!$E$4:$I$7,2)&amp;" "&amp;" "&amp;VLOOKUP(H1767,Coefficients!$E$12:$I$16,2))</f>
        <v/>
      </c>
    </row>
    <row r="1768" spans="22:22" x14ac:dyDescent="0.25">
      <c r="V1768" s="233" t="str">
        <f>IF(ISBLANK(A1768),"",VLOOKUP(G1768,Coefficients!$E$4:$I$7,2)&amp;" "&amp;" "&amp;VLOOKUP(H1768,Coefficients!$E$12:$I$16,2))</f>
        <v/>
      </c>
    </row>
    <row r="1769" spans="22:22" x14ac:dyDescent="0.25">
      <c r="V1769" s="233" t="str">
        <f>IF(ISBLANK(A1769),"",VLOOKUP(G1769,Coefficients!$E$4:$I$7,2)&amp;" "&amp;" "&amp;VLOOKUP(H1769,Coefficients!$E$12:$I$16,2))</f>
        <v/>
      </c>
    </row>
    <row r="1770" spans="22:22" x14ac:dyDescent="0.25">
      <c r="V1770" s="233" t="str">
        <f>IF(ISBLANK(A1770),"",VLOOKUP(G1770,Coefficients!$E$4:$I$7,2)&amp;" "&amp;" "&amp;VLOOKUP(H1770,Coefficients!$E$12:$I$16,2))</f>
        <v/>
      </c>
    </row>
    <row r="1771" spans="22:22" x14ac:dyDescent="0.25">
      <c r="V1771" s="233" t="str">
        <f>IF(ISBLANK(A1771),"",VLOOKUP(G1771,Coefficients!$E$4:$I$7,2)&amp;" "&amp;" "&amp;VLOOKUP(H1771,Coefficients!$E$12:$I$16,2))</f>
        <v/>
      </c>
    </row>
    <row r="1772" spans="22:22" x14ac:dyDescent="0.25">
      <c r="V1772" s="233" t="str">
        <f>IF(ISBLANK(A1772),"",VLOOKUP(G1772,Coefficients!$E$4:$I$7,2)&amp;" "&amp;" "&amp;VLOOKUP(H1772,Coefficients!$E$12:$I$16,2))</f>
        <v/>
      </c>
    </row>
    <row r="1773" spans="22:22" x14ac:dyDescent="0.25">
      <c r="V1773" s="233" t="str">
        <f>IF(ISBLANK(A1773),"",VLOOKUP(G1773,Coefficients!$E$4:$I$7,2)&amp;" "&amp;" "&amp;VLOOKUP(H1773,Coefficients!$E$12:$I$16,2))</f>
        <v/>
      </c>
    </row>
    <row r="1774" spans="22:22" x14ac:dyDescent="0.25">
      <c r="V1774" s="233" t="str">
        <f>IF(ISBLANK(A1774),"",VLOOKUP(G1774,Coefficients!$E$4:$I$7,2)&amp;" "&amp;" "&amp;VLOOKUP(H1774,Coefficients!$E$12:$I$16,2))</f>
        <v/>
      </c>
    </row>
    <row r="1775" spans="22:22" x14ac:dyDescent="0.25">
      <c r="V1775" s="233" t="str">
        <f>IF(ISBLANK(A1775),"",VLOOKUP(G1775,Coefficients!$E$4:$I$7,2)&amp;" "&amp;" "&amp;VLOOKUP(H1775,Coefficients!$E$12:$I$16,2))</f>
        <v/>
      </c>
    </row>
    <row r="1776" spans="22:22" x14ac:dyDescent="0.25">
      <c r="V1776" s="233" t="str">
        <f>IF(ISBLANK(A1776),"",VLOOKUP(G1776,Coefficients!$E$4:$I$7,2)&amp;" "&amp;" "&amp;VLOOKUP(H1776,Coefficients!$E$12:$I$16,2))</f>
        <v/>
      </c>
    </row>
    <row r="1777" spans="22:22" x14ac:dyDescent="0.25">
      <c r="V1777" s="233" t="str">
        <f>IF(ISBLANK(A1777),"",VLOOKUP(G1777,Coefficients!$E$4:$I$7,2)&amp;" "&amp;" "&amp;VLOOKUP(H1777,Coefficients!$E$12:$I$16,2))</f>
        <v/>
      </c>
    </row>
    <row r="1778" spans="22:22" x14ac:dyDescent="0.25">
      <c r="V1778" s="233" t="str">
        <f>IF(ISBLANK(A1778),"",VLOOKUP(G1778,Coefficients!$E$4:$I$7,2)&amp;" "&amp;" "&amp;VLOOKUP(H1778,Coefficients!$E$12:$I$16,2))</f>
        <v/>
      </c>
    </row>
    <row r="1779" spans="22:22" x14ac:dyDescent="0.25">
      <c r="V1779" s="233" t="str">
        <f>IF(ISBLANK(A1779),"",VLOOKUP(G1779,Coefficients!$E$4:$I$7,2)&amp;" "&amp;" "&amp;VLOOKUP(H1779,Coefficients!$E$12:$I$16,2))</f>
        <v/>
      </c>
    </row>
    <row r="1780" spans="22:22" x14ac:dyDescent="0.25">
      <c r="V1780" s="233" t="str">
        <f>IF(ISBLANK(A1780),"",VLOOKUP(G1780,Coefficients!$E$4:$I$7,2)&amp;" "&amp;" "&amp;VLOOKUP(H1780,Coefficients!$E$12:$I$16,2))</f>
        <v/>
      </c>
    </row>
    <row r="1781" spans="22:22" x14ac:dyDescent="0.25">
      <c r="V1781" s="233" t="str">
        <f>IF(ISBLANK(A1781),"",VLOOKUP(G1781,Coefficients!$E$4:$I$7,2)&amp;" "&amp;" "&amp;VLOOKUP(H1781,Coefficients!$E$12:$I$16,2))</f>
        <v/>
      </c>
    </row>
    <row r="1782" spans="22:22" x14ac:dyDescent="0.25">
      <c r="V1782" s="233" t="str">
        <f>IF(ISBLANK(A1782),"",VLOOKUP(G1782,Coefficients!$E$4:$I$7,2)&amp;" "&amp;" "&amp;VLOOKUP(H1782,Coefficients!$E$12:$I$16,2))</f>
        <v/>
      </c>
    </row>
    <row r="1783" spans="22:22" x14ac:dyDescent="0.25">
      <c r="V1783" s="233" t="str">
        <f>IF(ISBLANK(A1783),"",VLOOKUP(G1783,Coefficients!$E$4:$I$7,2)&amp;" "&amp;" "&amp;VLOOKUP(H1783,Coefficients!$E$12:$I$16,2))</f>
        <v/>
      </c>
    </row>
    <row r="1784" spans="22:22" x14ac:dyDescent="0.25">
      <c r="V1784" s="233" t="str">
        <f>IF(ISBLANK(A1784),"",VLOOKUP(G1784,Coefficients!$E$4:$I$7,2)&amp;" "&amp;" "&amp;VLOOKUP(H1784,Coefficients!$E$12:$I$16,2))</f>
        <v/>
      </c>
    </row>
    <row r="1785" spans="22:22" x14ac:dyDescent="0.25">
      <c r="V1785" s="233" t="str">
        <f>IF(ISBLANK(A1785),"",VLOOKUP(G1785,Coefficients!$E$4:$I$7,2)&amp;" "&amp;" "&amp;VLOOKUP(H1785,Coefficients!$E$12:$I$16,2))</f>
        <v/>
      </c>
    </row>
    <row r="1786" spans="22:22" x14ac:dyDescent="0.25">
      <c r="V1786" s="233" t="str">
        <f>IF(ISBLANK(A1786),"",VLOOKUP(G1786,Coefficients!$E$4:$I$7,2)&amp;" "&amp;" "&amp;VLOOKUP(H1786,Coefficients!$E$12:$I$16,2))</f>
        <v/>
      </c>
    </row>
    <row r="1787" spans="22:22" x14ac:dyDescent="0.25">
      <c r="V1787" s="233" t="str">
        <f>IF(ISBLANK(A1787),"",VLOOKUP(G1787,Coefficients!$E$4:$I$7,2)&amp;" "&amp;" "&amp;VLOOKUP(H1787,Coefficients!$E$12:$I$16,2))</f>
        <v/>
      </c>
    </row>
    <row r="1788" spans="22:22" x14ac:dyDescent="0.25">
      <c r="V1788" s="233" t="str">
        <f>IF(ISBLANK(A1788),"",VLOOKUP(G1788,Coefficients!$E$4:$I$7,2)&amp;" "&amp;" "&amp;VLOOKUP(H1788,Coefficients!$E$12:$I$16,2))</f>
        <v/>
      </c>
    </row>
    <row r="1789" spans="22:22" x14ac:dyDescent="0.25">
      <c r="V1789" s="233" t="str">
        <f>IF(ISBLANK(A1789),"",VLOOKUP(G1789,Coefficients!$E$4:$I$7,2)&amp;" "&amp;" "&amp;VLOOKUP(H1789,Coefficients!$E$12:$I$16,2))</f>
        <v/>
      </c>
    </row>
    <row r="1790" spans="22:22" x14ac:dyDescent="0.25">
      <c r="V1790" s="233" t="str">
        <f>IF(ISBLANK(A1790),"",VLOOKUP(G1790,Coefficients!$E$4:$I$7,2)&amp;" "&amp;" "&amp;VLOOKUP(H1790,Coefficients!$E$12:$I$16,2))</f>
        <v/>
      </c>
    </row>
    <row r="1791" spans="22:22" x14ac:dyDescent="0.25">
      <c r="V1791" s="233" t="str">
        <f>IF(ISBLANK(A1791),"",VLOOKUP(G1791,Coefficients!$E$4:$I$7,2)&amp;" "&amp;" "&amp;VLOOKUP(H1791,Coefficients!$E$12:$I$16,2))</f>
        <v/>
      </c>
    </row>
    <row r="1792" spans="22:22" x14ac:dyDescent="0.25">
      <c r="V1792" s="233" t="str">
        <f>IF(ISBLANK(A1792),"",VLOOKUP(G1792,Coefficients!$E$4:$I$7,2)&amp;" "&amp;" "&amp;VLOOKUP(H1792,Coefficients!$E$12:$I$16,2))</f>
        <v/>
      </c>
    </row>
    <row r="1793" spans="22:22" x14ac:dyDescent="0.25">
      <c r="V1793" s="233" t="str">
        <f>IF(ISBLANK(A1793),"",VLOOKUP(G1793,Coefficients!$E$4:$I$7,2)&amp;" "&amp;" "&amp;VLOOKUP(H1793,Coefficients!$E$12:$I$16,2))</f>
        <v/>
      </c>
    </row>
    <row r="1794" spans="22:22" x14ac:dyDescent="0.25">
      <c r="V1794" s="233" t="str">
        <f>IF(ISBLANK(A1794),"",VLOOKUP(G1794,Coefficients!$E$4:$I$7,2)&amp;" "&amp;" "&amp;VLOOKUP(H1794,Coefficients!$E$12:$I$16,2))</f>
        <v/>
      </c>
    </row>
    <row r="1795" spans="22:22" x14ac:dyDescent="0.25">
      <c r="V1795" s="233" t="str">
        <f>IF(ISBLANK(A1795),"",VLOOKUP(G1795,Coefficients!$E$4:$I$7,2)&amp;" "&amp;" "&amp;VLOOKUP(H1795,Coefficients!$E$12:$I$16,2))</f>
        <v/>
      </c>
    </row>
    <row r="1796" spans="22:22" x14ac:dyDescent="0.25">
      <c r="V1796" s="233" t="str">
        <f>IF(ISBLANK(A1796),"",VLOOKUP(G1796,Coefficients!$E$4:$I$7,2)&amp;" "&amp;" "&amp;VLOOKUP(H1796,Coefficients!$E$12:$I$16,2))</f>
        <v/>
      </c>
    </row>
    <row r="1797" spans="22:22" x14ac:dyDescent="0.25">
      <c r="V1797" s="233" t="str">
        <f>IF(ISBLANK(A1797),"",VLOOKUP(G1797,Coefficients!$E$4:$I$7,2)&amp;" "&amp;" "&amp;VLOOKUP(H1797,Coefficients!$E$12:$I$16,2))</f>
        <v/>
      </c>
    </row>
    <row r="1798" spans="22:22" x14ac:dyDescent="0.25">
      <c r="V1798" s="233" t="str">
        <f>IF(ISBLANK(A1798),"",VLOOKUP(G1798,Coefficients!$E$4:$I$7,2)&amp;" "&amp;" "&amp;VLOOKUP(H1798,Coefficients!$E$12:$I$16,2))</f>
        <v/>
      </c>
    </row>
    <row r="1799" spans="22:22" x14ac:dyDescent="0.25">
      <c r="V1799" s="233" t="str">
        <f>IF(ISBLANK(A1799),"",VLOOKUP(G1799,Coefficients!$E$4:$I$7,2)&amp;" "&amp;" "&amp;VLOOKUP(H1799,Coefficients!$E$12:$I$16,2))</f>
        <v/>
      </c>
    </row>
    <row r="1800" spans="22:22" x14ac:dyDescent="0.25">
      <c r="V1800" s="233" t="str">
        <f>IF(ISBLANK(A1800),"",VLOOKUP(G1800,Coefficients!$E$4:$I$7,2)&amp;" "&amp;" "&amp;VLOOKUP(H1800,Coefficients!$E$12:$I$16,2))</f>
        <v/>
      </c>
    </row>
    <row r="1801" spans="22:22" x14ac:dyDescent="0.25">
      <c r="V1801" s="233" t="str">
        <f>IF(ISBLANK(A1801),"",VLOOKUP(G1801,Coefficients!$E$4:$I$7,2)&amp;" "&amp;" "&amp;VLOOKUP(H1801,Coefficients!$E$12:$I$16,2))</f>
        <v/>
      </c>
    </row>
    <row r="1802" spans="22:22" x14ac:dyDescent="0.25">
      <c r="V1802" s="233" t="str">
        <f>IF(ISBLANK(A1802),"",VLOOKUP(G1802,Coefficients!$E$4:$I$7,2)&amp;" "&amp;" "&amp;VLOOKUP(H1802,Coefficients!$E$12:$I$16,2))</f>
        <v/>
      </c>
    </row>
    <row r="1803" spans="22:22" x14ac:dyDescent="0.25">
      <c r="V1803" s="233" t="str">
        <f>IF(ISBLANK(A1803),"",VLOOKUP(G1803,Coefficients!$E$4:$I$7,2)&amp;" "&amp;" "&amp;VLOOKUP(H1803,Coefficients!$E$12:$I$16,2))</f>
        <v/>
      </c>
    </row>
    <row r="1804" spans="22:22" x14ac:dyDescent="0.25">
      <c r="V1804" s="233" t="str">
        <f>IF(ISBLANK(A1804),"",VLOOKUP(G1804,Coefficients!$E$4:$I$7,2)&amp;" "&amp;" "&amp;VLOOKUP(H1804,Coefficients!$E$12:$I$16,2))</f>
        <v/>
      </c>
    </row>
    <row r="1805" spans="22:22" x14ac:dyDescent="0.25">
      <c r="V1805" s="233" t="str">
        <f>IF(ISBLANK(A1805),"",VLOOKUP(G1805,Coefficients!$E$4:$I$7,2)&amp;" "&amp;" "&amp;VLOOKUP(H1805,Coefficients!$E$12:$I$16,2))</f>
        <v/>
      </c>
    </row>
    <row r="1806" spans="22:22" x14ac:dyDescent="0.25">
      <c r="V1806" s="233" t="str">
        <f>IF(ISBLANK(A1806),"",VLOOKUP(G1806,Coefficients!$E$4:$I$7,2)&amp;" "&amp;" "&amp;VLOOKUP(H1806,Coefficients!$E$12:$I$16,2))</f>
        <v/>
      </c>
    </row>
    <row r="1807" spans="22:22" x14ac:dyDescent="0.25">
      <c r="V1807" s="233" t="str">
        <f>IF(ISBLANK(A1807),"",VLOOKUP(G1807,Coefficients!$E$4:$I$7,2)&amp;" "&amp;" "&amp;VLOOKUP(H1807,Coefficients!$E$12:$I$16,2))</f>
        <v/>
      </c>
    </row>
    <row r="1808" spans="22:22" x14ac:dyDescent="0.25">
      <c r="V1808" s="233" t="str">
        <f>IF(ISBLANK(A1808),"",VLOOKUP(G1808,Coefficients!$E$4:$I$7,2)&amp;" "&amp;" "&amp;VLOOKUP(H1808,Coefficients!$E$12:$I$16,2))</f>
        <v/>
      </c>
    </row>
    <row r="1809" spans="22:22" x14ac:dyDescent="0.25">
      <c r="V1809" s="233" t="str">
        <f>IF(ISBLANK(A1809),"",VLOOKUP(G1809,Coefficients!$E$4:$I$7,2)&amp;" "&amp;" "&amp;VLOOKUP(H1809,Coefficients!$E$12:$I$16,2))</f>
        <v/>
      </c>
    </row>
    <row r="1810" spans="22:22" x14ac:dyDescent="0.25">
      <c r="V1810" s="233" t="str">
        <f>IF(ISBLANK(A1810),"",VLOOKUP(G1810,Coefficients!$E$4:$I$7,2)&amp;" "&amp;" "&amp;VLOOKUP(H1810,Coefficients!$E$12:$I$16,2))</f>
        <v/>
      </c>
    </row>
    <row r="1811" spans="22:22" x14ac:dyDescent="0.25">
      <c r="V1811" s="233" t="str">
        <f>IF(ISBLANK(A1811),"",VLOOKUP(G1811,Coefficients!$E$4:$I$7,2)&amp;" "&amp;" "&amp;VLOOKUP(H1811,Coefficients!$E$12:$I$16,2))</f>
        <v/>
      </c>
    </row>
    <row r="1812" spans="22:22" x14ac:dyDescent="0.25">
      <c r="V1812" s="233" t="str">
        <f>IF(ISBLANK(A1812),"",VLOOKUP(G1812,Coefficients!$E$4:$I$7,2)&amp;" "&amp;" "&amp;VLOOKUP(H1812,Coefficients!$E$12:$I$16,2))</f>
        <v/>
      </c>
    </row>
    <row r="1813" spans="22:22" x14ac:dyDescent="0.25">
      <c r="V1813" s="233" t="str">
        <f>IF(ISBLANK(A1813),"",VLOOKUP(G1813,Coefficients!$E$4:$I$7,2)&amp;" "&amp;" "&amp;VLOOKUP(H1813,Coefficients!$E$12:$I$16,2))</f>
        <v/>
      </c>
    </row>
    <row r="1814" spans="22:22" x14ac:dyDescent="0.25">
      <c r="V1814" s="233" t="str">
        <f>IF(ISBLANK(A1814),"",VLOOKUP(G1814,Coefficients!$E$4:$I$7,2)&amp;" "&amp;" "&amp;VLOOKUP(H1814,Coefficients!$E$12:$I$16,2))</f>
        <v/>
      </c>
    </row>
    <row r="1815" spans="22:22" x14ac:dyDescent="0.25">
      <c r="V1815" s="233" t="str">
        <f>IF(ISBLANK(A1815),"",VLOOKUP(G1815,Coefficients!$E$4:$I$7,2)&amp;" "&amp;" "&amp;VLOOKUP(H1815,Coefficients!$E$12:$I$16,2))</f>
        <v/>
      </c>
    </row>
    <row r="1816" spans="22:22" x14ac:dyDescent="0.25">
      <c r="V1816" s="233" t="str">
        <f>IF(ISBLANK(A1816),"",VLOOKUP(G1816,Coefficients!$E$4:$I$7,2)&amp;" "&amp;" "&amp;VLOOKUP(H1816,Coefficients!$E$12:$I$16,2))</f>
        <v/>
      </c>
    </row>
    <row r="1817" spans="22:22" x14ac:dyDescent="0.25">
      <c r="V1817" s="233" t="str">
        <f>IF(ISBLANK(A1817),"",VLOOKUP(G1817,Coefficients!$E$4:$I$7,2)&amp;" "&amp;" "&amp;VLOOKUP(H1817,Coefficients!$E$12:$I$16,2))</f>
        <v/>
      </c>
    </row>
    <row r="1818" spans="22:22" x14ac:dyDescent="0.25">
      <c r="V1818" s="233" t="str">
        <f>IF(ISBLANK(A1818),"",VLOOKUP(G1818,Coefficients!$E$4:$I$7,2)&amp;" "&amp;" "&amp;VLOOKUP(H1818,Coefficients!$E$12:$I$16,2))</f>
        <v/>
      </c>
    </row>
    <row r="1819" spans="22:22" x14ac:dyDescent="0.25">
      <c r="V1819" s="233" t="str">
        <f>IF(ISBLANK(A1819),"",VLOOKUP(G1819,Coefficients!$E$4:$I$7,2)&amp;" "&amp;" "&amp;VLOOKUP(H1819,Coefficients!$E$12:$I$16,2))</f>
        <v/>
      </c>
    </row>
    <row r="1820" spans="22:22" x14ac:dyDescent="0.25">
      <c r="V1820" s="233" t="str">
        <f>IF(ISBLANK(A1820),"",VLOOKUP(G1820,Coefficients!$E$4:$I$7,2)&amp;" "&amp;" "&amp;VLOOKUP(H1820,Coefficients!$E$12:$I$16,2))</f>
        <v/>
      </c>
    </row>
    <row r="1821" spans="22:22" x14ac:dyDescent="0.25">
      <c r="V1821" s="233" t="str">
        <f>IF(ISBLANK(A1821),"",VLOOKUP(G1821,Coefficients!$E$4:$I$7,2)&amp;" "&amp;" "&amp;VLOOKUP(H1821,Coefficients!$E$12:$I$16,2))</f>
        <v/>
      </c>
    </row>
    <row r="1822" spans="22:22" x14ac:dyDescent="0.25">
      <c r="V1822" s="233" t="str">
        <f>IF(ISBLANK(A1822),"",VLOOKUP(G1822,Coefficients!$E$4:$I$7,2)&amp;" "&amp;" "&amp;VLOOKUP(H1822,Coefficients!$E$12:$I$16,2))</f>
        <v/>
      </c>
    </row>
    <row r="1823" spans="22:22" x14ac:dyDescent="0.25">
      <c r="V1823" s="233" t="str">
        <f>IF(ISBLANK(A1823),"",VLOOKUP(G1823,Coefficients!$E$4:$I$7,2)&amp;" "&amp;" "&amp;VLOOKUP(H1823,Coefficients!$E$12:$I$16,2))</f>
        <v/>
      </c>
    </row>
    <row r="1824" spans="22:22" x14ac:dyDescent="0.25">
      <c r="V1824" s="233" t="str">
        <f>IF(ISBLANK(A1824),"",VLOOKUP(G1824,Coefficients!$E$4:$I$7,2)&amp;" "&amp;" "&amp;VLOOKUP(H1824,Coefficients!$E$12:$I$16,2))</f>
        <v/>
      </c>
    </row>
    <row r="1825" spans="22:22" x14ac:dyDescent="0.25">
      <c r="V1825" s="233" t="str">
        <f>IF(ISBLANK(A1825),"",VLOOKUP(G1825,Coefficients!$E$4:$I$7,2)&amp;" "&amp;" "&amp;VLOOKUP(H1825,Coefficients!$E$12:$I$16,2))</f>
        <v/>
      </c>
    </row>
    <row r="1826" spans="22:22" x14ac:dyDescent="0.25">
      <c r="V1826" s="233" t="str">
        <f>IF(ISBLANK(A1826),"",VLOOKUP(G1826,Coefficients!$E$4:$I$7,2)&amp;" "&amp;" "&amp;VLOOKUP(H1826,Coefficients!$E$12:$I$16,2))</f>
        <v/>
      </c>
    </row>
    <row r="1827" spans="22:22" x14ac:dyDescent="0.25">
      <c r="V1827" s="233" t="str">
        <f>IF(ISBLANK(A1827),"",VLOOKUP(G1827,Coefficients!$E$4:$I$7,2)&amp;" "&amp;" "&amp;VLOOKUP(H1827,Coefficients!$E$12:$I$16,2))</f>
        <v/>
      </c>
    </row>
    <row r="1828" spans="22:22" x14ac:dyDescent="0.25">
      <c r="V1828" s="233" t="str">
        <f>IF(ISBLANK(A1828),"",VLOOKUP(G1828,Coefficients!$E$4:$I$7,2)&amp;" "&amp;" "&amp;VLOOKUP(H1828,Coefficients!$E$12:$I$16,2))</f>
        <v/>
      </c>
    </row>
    <row r="1829" spans="22:22" x14ac:dyDescent="0.25">
      <c r="V1829" s="233" t="str">
        <f>IF(ISBLANK(A1829),"",VLOOKUP(G1829,Coefficients!$E$4:$I$7,2)&amp;" "&amp;" "&amp;VLOOKUP(H1829,Coefficients!$E$12:$I$16,2))</f>
        <v/>
      </c>
    </row>
    <row r="1830" spans="22:22" x14ac:dyDescent="0.25">
      <c r="V1830" s="233" t="str">
        <f>IF(ISBLANK(A1830),"",VLOOKUP(G1830,Coefficients!$E$4:$I$7,2)&amp;" "&amp;" "&amp;VLOOKUP(H1830,Coefficients!$E$12:$I$16,2))</f>
        <v/>
      </c>
    </row>
    <row r="1831" spans="22:22" x14ac:dyDescent="0.25">
      <c r="V1831" s="233" t="str">
        <f>IF(ISBLANK(A1831),"",VLOOKUP(G1831,Coefficients!$E$4:$I$7,2)&amp;" "&amp;" "&amp;VLOOKUP(H1831,Coefficients!$E$12:$I$16,2))</f>
        <v/>
      </c>
    </row>
    <row r="1832" spans="22:22" x14ac:dyDescent="0.25">
      <c r="V1832" s="233" t="str">
        <f>IF(ISBLANK(A1832),"",VLOOKUP(G1832,Coefficients!$E$4:$I$7,2)&amp;" "&amp;" "&amp;VLOOKUP(H1832,Coefficients!$E$12:$I$16,2))</f>
        <v/>
      </c>
    </row>
    <row r="1833" spans="22:22" x14ac:dyDescent="0.25">
      <c r="V1833" s="233" t="str">
        <f>IF(ISBLANK(A1833),"",VLOOKUP(G1833,Coefficients!$E$4:$I$7,2)&amp;" "&amp;" "&amp;VLOOKUP(H1833,Coefficients!$E$12:$I$16,2))</f>
        <v/>
      </c>
    </row>
    <row r="1834" spans="22:22" x14ac:dyDescent="0.25">
      <c r="V1834" s="233" t="str">
        <f>IF(ISBLANK(A1834),"",VLOOKUP(G1834,Coefficients!$E$4:$I$7,2)&amp;" "&amp;" "&amp;VLOOKUP(H1834,Coefficients!$E$12:$I$16,2))</f>
        <v/>
      </c>
    </row>
    <row r="1835" spans="22:22" x14ac:dyDescent="0.25">
      <c r="V1835" s="233" t="str">
        <f>IF(ISBLANK(A1835),"",VLOOKUP(G1835,Coefficients!$E$4:$I$7,2)&amp;" "&amp;" "&amp;VLOOKUP(H1835,Coefficients!$E$12:$I$16,2))</f>
        <v/>
      </c>
    </row>
    <row r="1836" spans="22:22" x14ac:dyDescent="0.25">
      <c r="V1836" s="233" t="str">
        <f>IF(ISBLANK(A1836),"",VLOOKUP(G1836,Coefficients!$E$4:$I$7,2)&amp;" "&amp;" "&amp;VLOOKUP(H1836,Coefficients!$E$12:$I$16,2))</f>
        <v/>
      </c>
    </row>
    <row r="1837" spans="22:22" x14ac:dyDescent="0.25">
      <c r="V1837" s="233" t="str">
        <f>IF(ISBLANK(A1837),"",VLOOKUP(G1837,Coefficients!$E$4:$I$7,2)&amp;" "&amp;" "&amp;VLOOKUP(H1837,Coefficients!$E$12:$I$16,2))</f>
        <v/>
      </c>
    </row>
    <row r="1838" spans="22:22" x14ac:dyDescent="0.25">
      <c r="V1838" s="233" t="str">
        <f>IF(ISBLANK(A1838),"",VLOOKUP(G1838,Coefficients!$E$4:$I$7,2)&amp;" "&amp;" "&amp;VLOOKUP(H1838,Coefficients!$E$12:$I$16,2))</f>
        <v/>
      </c>
    </row>
    <row r="1839" spans="22:22" x14ac:dyDescent="0.25">
      <c r="V1839" s="233" t="str">
        <f>IF(ISBLANK(A1839),"",VLOOKUP(G1839,Coefficients!$E$4:$I$7,2)&amp;" "&amp;" "&amp;VLOOKUP(H1839,Coefficients!$E$12:$I$16,2))</f>
        <v/>
      </c>
    </row>
    <row r="1840" spans="22:22" x14ac:dyDescent="0.25">
      <c r="V1840" s="233" t="str">
        <f>IF(ISBLANK(A1840),"",VLOOKUP(G1840,Coefficients!$E$4:$I$7,2)&amp;" "&amp;" "&amp;VLOOKUP(H1840,Coefficients!$E$12:$I$16,2))</f>
        <v/>
      </c>
    </row>
    <row r="1841" spans="22:22" x14ac:dyDescent="0.25">
      <c r="V1841" s="233" t="str">
        <f>IF(ISBLANK(A1841),"",VLOOKUP(G1841,Coefficients!$E$4:$I$7,2)&amp;" "&amp;" "&amp;VLOOKUP(H1841,Coefficients!$E$12:$I$16,2))</f>
        <v/>
      </c>
    </row>
    <row r="1842" spans="22:22" x14ac:dyDescent="0.25">
      <c r="V1842" s="233" t="str">
        <f>IF(ISBLANK(A1842),"",VLOOKUP(G1842,Coefficients!$E$4:$I$7,2)&amp;" "&amp;" "&amp;VLOOKUP(H1842,Coefficients!$E$12:$I$16,2))</f>
        <v/>
      </c>
    </row>
    <row r="1843" spans="22:22" x14ac:dyDescent="0.25">
      <c r="V1843" s="233" t="str">
        <f>IF(ISBLANK(A1843),"",VLOOKUP(G1843,Coefficients!$E$4:$I$7,2)&amp;" "&amp;" "&amp;VLOOKUP(H1843,Coefficients!$E$12:$I$16,2))</f>
        <v/>
      </c>
    </row>
    <row r="1844" spans="22:22" x14ac:dyDescent="0.25">
      <c r="V1844" s="233" t="str">
        <f>IF(ISBLANK(A1844),"",VLOOKUP(G1844,Coefficients!$E$4:$I$7,2)&amp;" "&amp;" "&amp;VLOOKUP(H1844,Coefficients!$E$12:$I$16,2))</f>
        <v/>
      </c>
    </row>
    <row r="1845" spans="22:22" x14ac:dyDescent="0.25">
      <c r="V1845" s="233" t="str">
        <f>IF(ISBLANK(A1845),"",VLOOKUP(G1845,Coefficients!$E$4:$I$7,2)&amp;" "&amp;" "&amp;VLOOKUP(H1845,Coefficients!$E$12:$I$16,2))</f>
        <v/>
      </c>
    </row>
    <row r="1846" spans="22:22" x14ac:dyDescent="0.25">
      <c r="V1846" s="233" t="str">
        <f>IF(ISBLANK(A1846),"",VLOOKUP(G1846,Coefficients!$E$4:$I$7,2)&amp;" "&amp;" "&amp;VLOOKUP(H1846,Coefficients!$E$12:$I$16,2))</f>
        <v/>
      </c>
    </row>
    <row r="1847" spans="22:22" x14ac:dyDescent="0.25">
      <c r="V1847" s="233" t="str">
        <f>IF(ISBLANK(A1847),"",VLOOKUP(G1847,Coefficients!$E$4:$I$7,2)&amp;" "&amp;" "&amp;VLOOKUP(H1847,Coefficients!$E$12:$I$16,2))</f>
        <v/>
      </c>
    </row>
    <row r="1848" spans="22:22" x14ac:dyDescent="0.25">
      <c r="V1848" s="233" t="str">
        <f>IF(ISBLANK(A1848),"",VLOOKUP(G1848,Coefficients!$E$4:$I$7,2)&amp;" "&amp;" "&amp;VLOOKUP(H1848,Coefficients!$E$12:$I$16,2))</f>
        <v/>
      </c>
    </row>
    <row r="1849" spans="22:22" x14ac:dyDescent="0.25">
      <c r="V1849" s="233" t="str">
        <f>IF(ISBLANK(A1849),"",VLOOKUP(G1849,Coefficients!$E$4:$I$7,2)&amp;" "&amp;" "&amp;VLOOKUP(H1849,Coefficients!$E$12:$I$16,2))</f>
        <v/>
      </c>
    </row>
    <row r="1850" spans="22:22" x14ac:dyDescent="0.25">
      <c r="V1850" s="233" t="str">
        <f>IF(ISBLANK(A1850),"",VLOOKUP(G1850,Coefficients!$E$4:$I$7,2)&amp;" "&amp;" "&amp;VLOOKUP(H1850,Coefficients!$E$12:$I$16,2))</f>
        <v/>
      </c>
    </row>
    <row r="1851" spans="22:22" x14ac:dyDescent="0.25">
      <c r="V1851" s="233" t="str">
        <f>IF(ISBLANK(A1851),"",VLOOKUP(G1851,Coefficients!$E$4:$I$7,2)&amp;" "&amp;" "&amp;VLOOKUP(H1851,Coefficients!$E$12:$I$16,2))</f>
        <v/>
      </c>
    </row>
    <row r="1852" spans="22:22" x14ac:dyDescent="0.25">
      <c r="V1852" s="233" t="str">
        <f>IF(ISBLANK(A1852),"",VLOOKUP(G1852,Coefficients!$E$4:$I$7,2)&amp;" "&amp;" "&amp;VLOOKUP(H1852,Coefficients!$E$12:$I$16,2))</f>
        <v/>
      </c>
    </row>
    <row r="1853" spans="22:22" x14ac:dyDescent="0.25">
      <c r="V1853" s="233" t="str">
        <f>IF(ISBLANK(A1853),"",VLOOKUP(G1853,Coefficients!$E$4:$I$7,2)&amp;" "&amp;" "&amp;VLOOKUP(H1853,Coefficients!$E$12:$I$16,2))</f>
        <v/>
      </c>
    </row>
    <row r="1854" spans="22:22" x14ac:dyDescent="0.25">
      <c r="V1854" s="233" t="str">
        <f>IF(ISBLANK(A1854),"",VLOOKUP(G1854,Coefficients!$E$4:$I$7,2)&amp;" "&amp;" "&amp;VLOOKUP(H1854,Coefficients!$E$12:$I$16,2))</f>
        <v/>
      </c>
    </row>
    <row r="1855" spans="22:22" x14ac:dyDescent="0.25">
      <c r="V1855" s="233" t="str">
        <f>IF(ISBLANK(A1855),"",VLOOKUP(G1855,Coefficients!$E$4:$I$7,2)&amp;" "&amp;" "&amp;VLOOKUP(H1855,Coefficients!$E$12:$I$16,2))</f>
        <v/>
      </c>
    </row>
    <row r="1856" spans="22:22" x14ac:dyDescent="0.25">
      <c r="V1856" s="233" t="str">
        <f>IF(ISBLANK(A1856),"",VLOOKUP(G1856,Coefficients!$E$4:$I$7,2)&amp;" "&amp;" "&amp;VLOOKUP(H1856,Coefficients!$E$12:$I$16,2))</f>
        <v/>
      </c>
    </row>
    <row r="1857" spans="22:22" x14ac:dyDescent="0.25">
      <c r="V1857" s="233" t="str">
        <f>IF(ISBLANK(A1857),"",VLOOKUP(G1857,Coefficients!$E$4:$I$7,2)&amp;" "&amp;" "&amp;VLOOKUP(H1857,Coefficients!$E$12:$I$16,2))</f>
        <v/>
      </c>
    </row>
    <row r="1858" spans="22:22" x14ac:dyDescent="0.25">
      <c r="V1858" s="233" t="str">
        <f>IF(ISBLANK(A1858),"",VLOOKUP(G1858,Coefficients!$E$4:$I$7,2)&amp;" "&amp;" "&amp;VLOOKUP(H1858,Coefficients!$E$12:$I$16,2))</f>
        <v/>
      </c>
    </row>
    <row r="1859" spans="22:22" x14ac:dyDescent="0.25">
      <c r="V1859" s="233" t="str">
        <f>IF(ISBLANK(A1859),"",VLOOKUP(G1859,Coefficients!$E$4:$I$7,2)&amp;" "&amp;" "&amp;VLOOKUP(H1859,Coefficients!$E$12:$I$16,2))</f>
        <v/>
      </c>
    </row>
    <row r="1860" spans="22:22" x14ac:dyDescent="0.25">
      <c r="V1860" s="233" t="str">
        <f>IF(ISBLANK(A1860),"",VLOOKUP(G1860,Coefficients!$E$4:$I$7,2)&amp;" "&amp;" "&amp;VLOOKUP(H1860,Coefficients!$E$12:$I$16,2))</f>
        <v/>
      </c>
    </row>
    <row r="1861" spans="22:22" x14ac:dyDescent="0.25">
      <c r="V1861" s="233" t="str">
        <f>IF(ISBLANK(A1861),"",VLOOKUP(G1861,Coefficients!$E$4:$I$7,2)&amp;" "&amp;" "&amp;VLOOKUP(H1861,Coefficients!$E$12:$I$16,2))</f>
        <v/>
      </c>
    </row>
    <row r="1862" spans="22:22" x14ac:dyDescent="0.25">
      <c r="V1862" s="233" t="str">
        <f>IF(ISBLANK(A1862),"",VLOOKUP(G1862,Coefficients!$E$4:$I$7,2)&amp;" "&amp;" "&amp;VLOOKUP(H1862,Coefficients!$E$12:$I$16,2))</f>
        <v/>
      </c>
    </row>
    <row r="1863" spans="22:22" x14ac:dyDescent="0.25">
      <c r="V1863" s="233" t="str">
        <f>IF(ISBLANK(A1863),"",VLOOKUP(G1863,Coefficients!$E$4:$I$7,2)&amp;" "&amp;" "&amp;VLOOKUP(H1863,Coefficients!$E$12:$I$16,2))</f>
        <v/>
      </c>
    </row>
    <row r="1864" spans="22:22" x14ac:dyDescent="0.25">
      <c r="V1864" s="233" t="str">
        <f>IF(ISBLANK(A1864),"",VLOOKUP(G1864,Coefficients!$E$4:$I$7,2)&amp;" "&amp;" "&amp;VLOOKUP(H1864,Coefficients!$E$12:$I$16,2))</f>
        <v/>
      </c>
    </row>
    <row r="1865" spans="22:22" x14ac:dyDescent="0.25">
      <c r="V1865" s="233" t="str">
        <f>IF(ISBLANK(A1865),"",VLOOKUP(G1865,Coefficients!$E$4:$I$7,2)&amp;" "&amp;" "&amp;VLOOKUP(H1865,Coefficients!$E$12:$I$16,2))</f>
        <v/>
      </c>
    </row>
    <row r="1866" spans="22:22" x14ac:dyDescent="0.25">
      <c r="V1866" s="233" t="str">
        <f>IF(ISBLANK(A1866),"",VLOOKUP(G1866,Coefficients!$E$4:$I$7,2)&amp;" "&amp;" "&amp;VLOOKUP(H1866,Coefficients!$E$12:$I$16,2))</f>
        <v/>
      </c>
    </row>
    <row r="1867" spans="22:22" x14ac:dyDescent="0.25">
      <c r="V1867" s="233" t="str">
        <f>IF(ISBLANK(A1867),"",VLOOKUP(G1867,Coefficients!$E$4:$I$7,2)&amp;" "&amp;" "&amp;VLOOKUP(H1867,Coefficients!$E$12:$I$16,2))</f>
        <v/>
      </c>
    </row>
    <row r="1868" spans="22:22" x14ac:dyDescent="0.25">
      <c r="V1868" s="233" t="str">
        <f>IF(ISBLANK(A1868),"",VLOOKUP(G1868,Coefficients!$E$4:$I$7,2)&amp;" "&amp;" "&amp;VLOOKUP(H1868,Coefficients!$E$12:$I$16,2))</f>
        <v/>
      </c>
    </row>
    <row r="1869" spans="22:22" x14ac:dyDescent="0.25">
      <c r="V1869" s="233" t="str">
        <f>IF(ISBLANK(A1869),"",VLOOKUP(G1869,Coefficients!$E$4:$I$7,2)&amp;" "&amp;" "&amp;VLOOKUP(H1869,Coefficients!$E$12:$I$16,2))</f>
        <v/>
      </c>
    </row>
    <row r="1870" spans="22:22" x14ac:dyDescent="0.25">
      <c r="V1870" s="233" t="str">
        <f>IF(ISBLANK(A1870),"",VLOOKUP(G1870,Coefficients!$E$4:$I$7,2)&amp;" "&amp;" "&amp;VLOOKUP(H1870,Coefficients!$E$12:$I$16,2))</f>
        <v/>
      </c>
    </row>
    <row r="1871" spans="22:22" x14ac:dyDescent="0.25">
      <c r="V1871" s="233" t="str">
        <f>IF(ISBLANK(A1871),"",VLOOKUP(G1871,Coefficients!$E$4:$I$7,2)&amp;" "&amp;" "&amp;VLOOKUP(H1871,Coefficients!$E$12:$I$16,2))</f>
        <v/>
      </c>
    </row>
    <row r="1872" spans="22:22" x14ac:dyDescent="0.25">
      <c r="V1872" s="233" t="str">
        <f>IF(ISBLANK(A1872),"",VLOOKUP(G1872,Coefficients!$E$4:$I$7,2)&amp;" "&amp;" "&amp;VLOOKUP(H1872,Coefficients!$E$12:$I$16,2))</f>
        <v/>
      </c>
    </row>
    <row r="1873" spans="22:22" x14ac:dyDescent="0.25">
      <c r="V1873" s="233" t="str">
        <f>IF(ISBLANK(A1873),"",VLOOKUP(G1873,Coefficients!$E$4:$I$7,2)&amp;" "&amp;" "&amp;VLOOKUP(H1873,Coefficients!$E$12:$I$16,2))</f>
        <v/>
      </c>
    </row>
    <row r="1874" spans="22:22" x14ac:dyDescent="0.25">
      <c r="V1874" s="233" t="str">
        <f>IF(ISBLANK(A1874),"",VLOOKUP(G1874,Coefficients!$E$4:$I$7,2)&amp;" "&amp;" "&amp;VLOOKUP(H1874,Coefficients!$E$12:$I$16,2))</f>
        <v/>
      </c>
    </row>
    <row r="1875" spans="22:22" x14ac:dyDescent="0.25">
      <c r="V1875" s="233" t="str">
        <f>IF(ISBLANK(A1875),"",VLOOKUP(G1875,Coefficients!$E$4:$I$7,2)&amp;" "&amp;" "&amp;VLOOKUP(H1875,Coefficients!$E$12:$I$16,2))</f>
        <v/>
      </c>
    </row>
    <row r="1876" spans="22:22" x14ac:dyDescent="0.25">
      <c r="V1876" s="233" t="str">
        <f>IF(ISBLANK(A1876),"",VLOOKUP(G1876,Coefficients!$E$4:$I$7,2)&amp;" "&amp;" "&amp;VLOOKUP(H1876,Coefficients!$E$12:$I$16,2))</f>
        <v/>
      </c>
    </row>
    <row r="1877" spans="22:22" x14ac:dyDescent="0.25">
      <c r="V1877" s="233" t="str">
        <f>IF(ISBLANK(A1877),"",VLOOKUP(G1877,Coefficients!$E$4:$I$7,2)&amp;" "&amp;" "&amp;VLOOKUP(H1877,Coefficients!$E$12:$I$16,2))</f>
        <v/>
      </c>
    </row>
    <row r="1878" spans="22:22" x14ac:dyDescent="0.25">
      <c r="V1878" s="233" t="str">
        <f>IF(ISBLANK(A1878),"",VLOOKUP(G1878,Coefficients!$E$4:$I$7,2)&amp;" "&amp;" "&amp;VLOOKUP(H1878,Coefficients!$E$12:$I$16,2))</f>
        <v/>
      </c>
    </row>
    <row r="1879" spans="22:22" x14ac:dyDescent="0.25">
      <c r="V1879" s="233" t="str">
        <f>IF(ISBLANK(A1879),"",VLOOKUP(G1879,Coefficients!$E$4:$I$7,2)&amp;" "&amp;" "&amp;VLOOKUP(H1879,Coefficients!$E$12:$I$16,2))</f>
        <v/>
      </c>
    </row>
    <row r="1880" spans="22:22" x14ac:dyDescent="0.25">
      <c r="V1880" s="233" t="str">
        <f>IF(ISBLANK(A1880),"",VLOOKUP(G1880,Coefficients!$E$4:$I$7,2)&amp;" "&amp;" "&amp;VLOOKUP(H1880,Coefficients!$E$12:$I$16,2))</f>
        <v/>
      </c>
    </row>
    <row r="1881" spans="22:22" x14ac:dyDescent="0.25">
      <c r="V1881" s="233" t="str">
        <f>IF(ISBLANK(A1881),"",VLOOKUP(G1881,Coefficients!$E$4:$I$7,2)&amp;" "&amp;" "&amp;VLOOKUP(H1881,Coefficients!$E$12:$I$16,2))</f>
        <v/>
      </c>
    </row>
    <row r="1882" spans="22:22" x14ac:dyDescent="0.25">
      <c r="V1882" s="233" t="str">
        <f>IF(ISBLANK(A1882),"",VLOOKUP(G1882,Coefficients!$E$4:$I$7,2)&amp;" "&amp;" "&amp;VLOOKUP(H1882,Coefficients!$E$12:$I$16,2))</f>
        <v/>
      </c>
    </row>
    <row r="1883" spans="22:22" x14ac:dyDescent="0.25">
      <c r="V1883" s="233" t="str">
        <f>IF(ISBLANK(A1883),"",VLOOKUP(G1883,Coefficients!$E$4:$I$7,2)&amp;" "&amp;" "&amp;VLOOKUP(H1883,Coefficients!$E$12:$I$16,2))</f>
        <v/>
      </c>
    </row>
    <row r="1884" spans="22:22" x14ac:dyDescent="0.25">
      <c r="V1884" s="233" t="str">
        <f>IF(ISBLANK(A1884),"",VLOOKUP(G1884,Coefficients!$E$4:$I$7,2)&amp;" "&amp;" "&amp;VLOOKUP(H1884,Coefficients!$E$12:$I$16,2))</f>
        <v/>
      </c>
    </row>
    <row r="1885" spans="22:22" x14ac:dyDescent="0.25">
      <c r="V1885" s="233" t="str">
        <f>IF(ISBLANK(A1885),"",VLOOKUP(G1885,Coefficients!$E$4:$I$7,2)&amp;" "&amp;" "&amp;VLOOKUP(H1885,Coefficients!$E$12:$I$16,2))</f>
        <v/>
      </c>
    </row>
    <row r="1886" spans="22:22" x14ac:dyDescent="0.25">
      <c r="V1886" s="233" t="str">
        <f>IF(ISBLANK(A1886),"",VLOOKUP(G1886,Coefficients!$E$4:$I$7,2)&amp;" "&amp;" "&amp;VLOOKUP(H1886,Coefficients!$E$12:$I$16,2))</f>
        <v/>
      </c>
    </row>
    <row r="1887" spans="22:22" x14ac:dyDescent="0.25">
      <c r="V1887" s="233" t="str">
        <f>IF(ISBLANK(A1887),"",VLOOKUP(G1887,Coefficients!$E$4:$I$7,2)&amp;" "&amp;" "&amp;VLOOKUP(H1887,Coefficients!$E$12:$I$16,2))</f>
        <v/>
      </c>
    </row>
    <row r="1888" spans="22:22" x14ac:dyDescent="0.25">
      <c r="V1888" s="233" t="str">
        <f>IF(ISBLANK(A1888),"",VLOOKUP(G1888,Coefficients!$E$4:$I$7,2)&amp;" "&amp;" "&amp;VLOOKUP(H1888,Coefficients!$E$12:$I$16,2))</f>
        <v/>
      </c>
    </row>
    <row r="1889" spans="22:22" x14ac:dyDescent="0.25">
      <c r="V1889" s="233" t="str">
        <f>IF(ISBLANK(A1889),"",VLOOKUP(G1889,Coefficients!$E$4:$I$7,2)&amp;" "&amp;" "&amp;VLOOKUP(H1889,Coefficients!$E$12:$I$16,2))</f>
        <v/>
      </c>
    </row>
    <row r="1890" spans="22:22" x14ac:dyDescent="0.25">
      <c r="V1890" s="233" t="str">
        <f>IF(ISBLANK(A1890),"",VLOOKUP(G1890,Coefficients!$E$4:$I$7,2)&amp;" "&amp;" "&amp;VLOOKUP(H1890,Coefficients!$E$12:$I$16,2))</f>
        <v/>
      </c>
    </row>
    <row r="1891" spans="22:22" x14ac:dyDescent="0.25">
      <c r="V1891" s="233" t="str">
        <f>IF(ISBLANK(A1891),"",VLOOKUP(G1891,Coefficients!$E$4:$I$7,2)&amp;" "&amp;" "&amp;VLOOKUP(H1891,Coefficients!$E$12:$I$16,2))</f>
        <v/>
      </c>
    </row>
    <row r="1892" spans="22:22" x14ac:dyDescent="0.25">
      <c r="V1892" s="233" t="str">
        <f>IF(ISBLANK(A1892),"",VLOOKUP(G1892,Coefficients!$E$4:$I$7,2)&amp;" "&amp;" "&amp;VLOOKUP(H1892,Coefficients!$E$12:$I$16,2))</f>
        <v/>
      </c>
    </row>
    <row r="1893" spans="22:22" x14ac:dyDescent="0.25">
      <c r="V1893" s="233" t="str">
        <f>IF(ISBLANK(A1893),"",VLOOKUP(G1893,Coefficients!$E$4:$I$7,2)&amp;" "&amp;" "&amp;VLOOKUP(H1893,Coefficients!$E$12:$I$16,2))</f>
        <v/>
      </c>
    </row>
    <row r="1894" spans="22:22" x14ac:dyDescent="0.25">
      <c r="V1894" s="233" t="str">
        <f>IF(ISBLANK(A1894),"",VLOOKUP(G1894,Coefficients!$E$4:$I$7,2)&amp;" "&amp;" "&amp;VLOOKUP(H1894,Coefficients!$E$12:$I$16,2))</f>
        <v/>
      </c>
    </row>
    <row r="1895" spans="22:22" x14ac:dyDescent="0.25">
      <c r="V1895" s="233" t="str">
        <f>IF(ISBLANK(A1895),"",VLOOKUP(G1895,Coefficients!$E$4:$I$7,2)&amp;" "&amp;" "&amp;VLOOKUP(H1895,Coefficients!$E$12:$I$16,2))</f>
        <v/>
      </c>
    </row>
    <row r="1896" spans="22:22" x14ac:dyDescent="0.25">
      <c r="V1896" s="233" t="str">
        <f>IF(ISBLANK(A1896),"",VLOOKUP(G1896,Coefficients!$E$4:$I$7,2)&amp;" "&amp;" "&amp;VLOOKUP(H1896,Coefficients!$E$12:$I$16,2))</f>
        <v/>
      </c>
    </row>
    <row r="1897" spans="22:22" x14ac:dyDescent="0.25">
      <c r="V1897" s="233" t="str">
        <f>IF(ISBLANK(A1897),"",VLOOKUP(G1897,Coefficients!$E$4:$I$7,2)&amp;" "&amp;" "&amp;VLOOKUP(H1897,Coefficients!$E$12:$I$16,2))</f>
        <v/>
      </c>
    </row>
    <row r="1898" spans="22:22" x14ac:dyDescent="0.25">
      <c r="V1898" s="233" t="str">
        <f>IF(ISBLANK(A1898),"",VLOOKUP(G1898,Coefficients!$E$4:$I$7,2)&amp;" "&amp;" "&amp;VLOOKUP(H1898,Coefficients!$E$12:$I$16,2))</f>
        <v/>
      </c>
    </row>
    <row r="1899" spans="22:22" x14ac:dyDescent="0.25">
      <c r="V1899" s="233" t="str">
        <f>IF(ISBLANK(A1899),"",VLOOKUP(G1899,Coefficients!$E$4:$I$7,2)&amp;" "&amp;" "&amp;VLOOKUP(H1899,Coefficients!$E$12:$I$16,2))</f>
        <v/>
      </c>
    </row>
    <row r="1900" spans="22:22" x14ac:dyDescent="0.25">
      <c r="V1900" s="233" t="str">
        <f>IF(ISBLANK(A1900),"",VLOOKUP(G1900,Coefficients!$E$4:$I$7,2)&amp;" "&amp;" "&amp;VLOOKUP(H1900,Coefficients!$E$12:$I$16,2))</f>
        <v/>
      </c>
    </row>
    <row r="1901" spans="22:22" x14ac:dyDescent="0.25">
      <c r="V1901" s="233" t="str">
        <f>IF(ISBLANK(A1901),"",VLOOKUP(G1901,Coefficients!$E$4:$I$7,2)&amp;" "&amp;" "&amp;VLOOKUP(H1901,Coefficients!$E$12:$I$16,2))</f>
        <v/>
      </c>
    </row>
    <row r="1902" spans="22:22" x14ac:dyDescent="0.25">
      <c r="V1902" s="233" t="str">
        <f>IF(ISBLANK(A1902),"",VLOOKUP(G1902,Coefficients!$E$4:$I$7,2)&amp;" "&amp;" "&amp;VLOOKUP(H1902,Coefficients!$E$12:$I$16,2))</f>
        <v/>
      </c>
    </row>
    <row r="1903" spans="22:22" x14ac:dyDescent="0.25">
      <c r="V1903" s="233" t="str">
        <f>IF(ISBLANK(A1903),"",VLOOKUP(G1903,Coefficients!$E$4:$I$7,2)&amp;" "&amp;" "&amp;VLOOKUP(H1903,Coefficients!$E$12:$I$16,2))</f>
        <v/>
      </c>
    </row>
    <row r="1904" spans="22:22" x14ac:dyDescent="0.25">
      <c r="V1904" s="233" t="str">
        <f>IF(ISBLANK(A1904),"",VLOOKUP(G1904,Coefficients!$E$4:$I$7,2)&amp;" "&amp;" "&amp;VLOOKUP(H1904,Coefficients!$E$12:$I$16,2))</f>
        <v/>
      </c>
    </row>
    <row r="1905" spans="22:22" x14ac:dyDescent="0.25">
      <c r="V1905" s="233" t="str">
        <f>IF(ISBLANK(A1905),"",VLOOKUP(G1905,Coefficients!$E$4:$I$7,2)&amp;" "&amp;" "&amp;VLOOKUP(H1905,Coefficients!$E$12:$I$16,2))</f>
        <v/>
      </c>
    </row>
    <row r="1906" spans="22:22" x14ac:dyDescent="0.25">
      <c r="V1906" s="233" t="str">
        <f>IF(ISBLANK(A1906),"",VLOOKUP(G1906,Coefficients!$E$4:$I$7,2)&amp;" "&amp;" "&amp;VLOOKUP(H1906,Coefficients!$E$12:$I$16,2))</f>
        <v/>
      </c>
    </row>
    <row r="1907" spans="22:22" x14ac:dyDescent="0.25">
      <c r="V1907" s="233" t="str">
        <f>IF(ISBLANK(A1907),"",VLOOKUP(G1907,Coefficients!$E$4:$I$7,2)&amp;" "&amp;" "&amp;VLOOKUP(H1907,Coefficients!$E$12:$I$16,2))</f>
        <v/>
      </c>
    </row>
    <row r="1908" spans="22:22" x14ac:dyDescent="0.25">
      <c r="V1908" s="233" t="str">
        <f>IF(ISBLANK(A1908),"",VLOOKUP(G1908,Coefficients!$E$4:$I$7,2)&amp;" "&amp;" "&amp;VLOOKUP(H1908,Coefficients!$E$12:$I$16,2))</f>
        <v/>
      </c>
    </row>
    <row r="1909" spans="22:22" x14ac:dyDescent="0.25">
      <c r="V1909" s="233" t="str">
        <f>IF(ISBLANK(A1909),"",VLOOKUP(G1909,Coefficients!$E$4:$I$7,2)&amp;" "&amp;" "&amp;VLOOKUP(H1909,Coefficients!$E$12:$I$16,2))</f>
        <v/>
      </c>
    </row>
    <row r="1910" spans="22:22" x14ac:dyDescent="0.25">
      <c r="V1910" s="233" t="str">
        <f>IF(ISBLANK(A1910),"",VLOOKUP(G1910,Coefficients!$E$4:$I$7,2)&amp;" "&amp;" "&amp;VLOOKUP(H1910,Coefficients!$E$12:$I$16,2))</f>
        <v/>
      </c>
    </row>
    <row r="1911" spans="22:22" x14ac:dyDescent="0.25">
      <c r="V1911" s="233" t="str">
        <f>IF(ISBLANK(A1911),"",VLOOKUP(G1911,Coefficients!$E$4:$I$7,2)&amp;" "&amp;" "&amp;VLOOKUP(H1911,Coefficients!$E$12:$I$16,2))</f>
        <v/>
      </c>
    </row>
    <row r="1912" spans="22:22" x14ac:dyDescent="0.25">
      <c r="V1912" s="233" t="str">
        <f>IF(ISBLANK(A1912),"",VLOOKUP(G1912,Coefficients!$E$4:$I$7,2)&amp;" "&amp;" "&amp;VLOOKUP(H1912,Coefficients!$E$12:$I$16,2))</f>
        <v/>
      </c>
    </row>
    <row r="1913" spans="22:22" x14ac:dyDescent="0.25">
      <c r="V1913" s="233" t="str">
        <f>IF(ISBLANK(A1913),"",VLOOKUP(G1913,Coefficients!$E$4:$I$7,2)&amp;" "&amp;" "&amp;VLOOKUP(H1913,Coefficients!$E$12:$I$16,2))</f>
        <v/>
      </c>
    </row>
    <row r="1914" spans="22:22" x14ac:dyDescent="0.25">
      <c r="V1914" s="233" t="str">
        <f>IF(ISBLANK(A1914),"",VLOOKUP(G1914,Coefficients!$E$4:$I$7,2)&amp;" "&amp;" "&amp;VLOOKUP(H1914,Coefficients!$E$12:$I$16,2))</f>
        <v/>
      </c>
    </row>
    <row r="1915" spans="22:22" x14ac:dyDescent="0.25">
      <c r="V1915" s="233" t="str">
        <f>IF(ISBLANK(A1915),"",VLOOKUP(G1915,Coefficients!$E$4:$I$7,2)&amp;" "&amp;" "&amp;VLOOKUP(H1915,Coefficients!$E$12:$I$16,2))</f>
        <v/>
      </c>
    </row>
    <row r="1916" spans="22:22" x14ac:dyDescent="0.25">
      <c r="V1916" s="233" t="str">
        <f>IF(ISBLANK(A1916),"",VLOOKUP(G1916,Coefficients!$E$4:$I$7,2)&amp;" "&amp;" "&amp;VLOOKUP(H1916,Coefficients!$E$12:$I$16,2))</f>
        <v/>
      </c>
    </row>
    <row r="1917" spans="22:22" x14ac:dyDescent="0.25">
      <c r="V1917" s="233" t="str">
        <f>IF(ISBLANK(A1917),"",VLOOKUP(G1917,Coefficients!$E$4:$I$7,2)&amp;" "&amp;" "&amp;VLOOKUP(H1917,Coefficients!$E$12:$I$16,2))</f>
        <v/>
      </c>
    </row>
    <row r="1918" spans="22:22" x14ac:dyDescent="0.25">
      <c r="V1918" s="233" t="str">
        <f>IF(ISBLANK(A1918),"",VLOOKUP(G1918,Coefficients!$E$4:$I$7,2)&amp;" "&amp;" "&amp;VLOOKUP(H1918,Coefficients!$E$12:$I$16,2))</f>
        <v/>
      </c>
    </row>
    <row r="1919" spans="22:22" x14ac:dyDescent="0.25">
      <c r="V1919" s="233" t="str">
        <f>IF(ISBLANK(A1919),"",VLOOKUP(G1919,Coefficients!$E$4:$I$7,2)&amp;" "&amp;" "&amp;VLOOKUP(H1919,Coefficients!$E$12:$I$16,2))</f>
        <v/>
      </c>
    </row>
    <row r="1920" spans="22:22" x14ac:dyDescent="0.25">
      <c r="V1920" s="233" t="str">
        <f>IF(ISBLANK(A1920),"",VLOOKUP(G1920,Coefficients!$E$4:$I$7,2)&amp;" "&amp;" "&amp;VLOOKUP(H1920,Coefficients!$E$12:$I$16,2))</f>
        <v/>
      </c>
    </row>
    <row r="1921" spans="22:22" x14ac:dyDescent="0.25">
      <c r="V1921" s="233" t="str">
        <f>IF(ISBLANK(A1921),"",VLOOKUP(G1921,Coefficients!$E$4:$I$7,2)&amp;" "&amp;" "&amp;VLOOKUP(H1921,Coefficients!$E$12:$I$16,2))</f>
        <v/>
      </c>
    </row>
    <row r="1922" spans="22:22" x14ac:dyDescent="0.25">
      <c r="V1922" s="233" t="str">
        <f>IF(ISBLANK(A1922),"",VLOOKUP(G1922,Coefficients!$E$4:$I$7,2)&amp;" "&amp;" "&amp;VLOOKUP(H1922,Coefficients!$E$12:$I$16,2))</f>
        <v/>
      </c>
    </row>
    <row r="1923" spans="22:22" x14ac:dyDescent="0.25">
      <c r="V1923" s="233" t="str">
        <f>IF(ISBLANK(A1923),"",VLOOKUP(G1923,Coefficients!$E$4:$I$7,2)&amp;" "&amp;" "&amp;VLOOKUP(H1923,Coefficients!$E$12:$I$16,2))</f>
        <v/>
      </c>
    </row>
    <row r="1924" spans="22:22" x14ac:dyDescent="0.25">
      <c r="V1924" s="233" t="str">
        <f>IF(ISBLANK(A1924),"",VLOOKUP(G1924,Coefficients!$E$4:$I$7,2)&amp;" "&amp;" "&amp;VLOOKUP(H1924,Coefficients!$E$12:$I$16,2))</f>
        <v/>
      </c>
    </row>
    <row r="1925" spans="22:22" x14ac:dyDescent="0.25">
      <c r="V1925" s="233" t="str">
        <f>IF(ISBLANK(A1925),"",VLOOKUP(G1925,Coefficients!$E$4:$I$7,2)&amp;" "&amp;" "&amp;VLOOKUP(H1925,Coefficients!$E$12:$I$16,2))</f>
        <v/>
      </c>
    </row>
    <row r="1926" spans="22:22" x14ac:dyDescent="0.25">
      <c r="V1926" s="233" t="str">
        <f>IF(ISBLANK(A1926),"",VLOOKUP(G1926,Coefficients!$E$4:$I$7,2)&amp;" "&amp;" "&amp;VLOOKUP(H1926,Coefficients!$E$12:$I$16,2))</f>
        <v/>
      </c>
    </row>
    <row r="1927" spans="22:22" x14ac:dyDescent="0.25">
      <c r="V1927" s="233" t="str">
        <f>IF(ISBLANK(A1927),"",VLOOKUP(G1927,Coefficients!$E$4:$I$7,2)&amp;" "&amp;" "&amp;VLOOKUP(H1927,Coefficients!$E$12:$I$16,2))</f>
        <v/>
      </c>
    </row>
    <row r="1928" spans="22:22" x14ac:dyDescent="0.25">
      <c r="V1928" s="233" t="str">
        <f>IF(ISBLANK(A1928),"",VLOOKUP(G1928,Coefficients!$E$4:$I$7,2)&amp;" "&amp;" "&amp;VLOOKUP(H1928,Coefficients!$E$12:$I$16,2))</f>
        <v/>
      </c>
    </row>
    <row r="1929" spans="22:22" x14ac:dyDescent="0.25">
      <c r="V1929" s="233" t="str">
        <f>IF(ISBLANK(A1929),"",VLOOKUP(G1929,Coefficients!$E$4:$I$7,2)&amp;" "&amp;" "&amp;VLOOKUP(H1929,Coefficients!$E$12:$I$16,2))</f>
        <v/>
      </c>
    </row>
    <row r="1930" spans="22:22" x14ac:dyDescent="0.25">
      <c r="V1930" s="233" t="str">
        <f>IF(ISBLANK(A1930),"",VLOOKUP(G1930,Coefficients!$E$4:$I$7,2)&amp;" "&amp;" "&amp;VLOOKUP(H1930,Coefficients!$E$12:$I$16,2))</f>
        <v/>
      </c>
    </row>
    <row r="1931" spans="22:22" x14ac:dyDescent="0.25">
      <c r="V1931" s="233" t="str">
        <f>IF(ISBLANK(A1931),"",VLOOKUP(G1931,Coefficients!$E$4:$I$7,2)&amp;" "&amp;" "&amp;VLOOKUP(H1931,Coefficients!$E$12:$I$16,2))</f>
        <v/>
      </c>
    </row>
    <row r="1932" spans="22:22" x14ac:dyDescent="0.25">
      <c r="V1932" s="233" t="str">
        <f>IF(ISBLANK(A1932),"",VLOOKUP(G1932,Coefficients!$E$4:$I$7,2)&amp;" "&amp;" "&amp;VLOOKUP(H1932,Coefficients!$E$12:$I$16,2))</f>
        <v/>
      </c>
    </row>
    <row r="1933" spans="22:22" x14ac:dyDescent="0.25">
      <c r="V1933" s="233" t="str">
        <f>IF(ISBLANK(A1933),"",VLOOKUP(G1933,Coefficients!$E$4:$I$7,2)&amp;" "&amp;" "&amp;VLOOKUP(H1933,Coefficients!$E$12:$I$16,2))</f>
        <v/>
      </c>
    </row>
    <row r="1934" spans="22:22" x14ac:dyDescent="0.25">
      <c r="V1934" s="233" t="str">
        <f>IF(ISBLANK(A1934),"",VLOOKUP(G1934,Coefficients!$E$4:$I$7,2)&amp;" "&amp;" "&amp;VLOOKUP(H1934,Coefficients!$E$12:$I$16,2))</f>
        <v/>
      </c>
    </row>
    <row r="1935" spans="22:22" x14ac:dyDescent="0.25">
      <c r="V1935" s="233" t="str">
        <f>IF(ISBLANK(A1935),"",VLOOKUP(G1935,Coefficients!$E$4:$I$7,2)&amp;" "&amp;" "&amp;VLOOKUP(H1935,Coefficients!$E$12:$I$16,2))</f>
        <v/>
      </c>
    </row>
    <row r="1936" spans="22:22" x14ac:dyDescent="0.25">
      <c r="V1936" s="233" t="str">
        <f>IF(ISBLANK(A1936),"",VLOOKUP(G1936,Coefficients!$E$4:$I$7,2)&amp;" "&amp;" "&amp;VLOOKUP(H1936,Coefficients!$E$12:$I$16,2))</f>
        <v/>
      </c>
    </row>
    <row r="1937" spans="22:22" x14ac:dyDescent="0.25">
      <c r="V1937" s="233" t="str">
        <f>IF(ISBLANK(A1937),"",VLOOKUP(G1937,Coefficients!$E$4:$I$7,2)&amp;" "&amp;" "&amp;VLOOKUP(H1937,Coefficients!$E$12:$I$16,2))</f>
        <v/>
      </c>
    </row>
    <row r="1938" spans="22:22" x14ac:dyDescent="0.25">
      <c r="V1938" s="233" t="str">
        <f>IF(ISBLANK(A1938),"",VLOOKUP(G1938,Coefficients!$E$4:$I$7,2)&amp;" "&amp;" "&amp;VLOOKUP(H1938,Coefficients!$E$12:$I$16,2))</f>
        <v/>
      </c>
    </row>
    <row r="1939" spans="22:22" x14ac:dyDescent="0.25">
      <c r="V1939" s="233" t="str">
        <f>IF(ISBLANK(A1939),"",VLOOKUP(G1939,Coefficients!$E$4:$I$7,2)&amp;" "&amp;" "&amp;VLOOKUP(H1939,Coefficients!$E$12:$I$16,2))</f>
        <v/>
      </c>
    </row>
    <row r="1940" spans="22:22" x14ac:dyDescent="0.25">
      <c r="V1940" s="233" t="str">
        <f>IF(ISBLANK(A1940),"",VLOOKUP(G1940,Coefficients!$E$4:$I$7,2)&amp;" "&amp;" "&amp;VLOOKUP(H1940,Coefficients!$E$12:$I$16,2))</f>
        <v/>
      </c>
    </row>
    <row r="1941" spans="22:22" x14ac:dyDescent="0.25">
      <c r="V1941" s="233" t="str">
        <f>IF(ISBLANK(A1941),"",VLOOKUP(G1941,Coefficients!$E$4:$I$7,2)&amp;" "&amp;" "&amp;VLOOKUP(H1941,Coefficients!$E$12:$I$16,2))</f>
        <v/>
      </c>
    </row>
    <row r="1942" spans="22:22" x14ac:dyDescent="0.25">
      <c r="V1942" s="233" t="str">
        <f>IF(ISBLANK(A1942),"",VLOOKUP(G1942,Coefficients!$E$4:$I$7,2)&amp;" "&amp;" "&amp;VLOOKUP(H1942,Coefficients!$E$12:$I$16,2))</f>
        <v/>
      </c>
    </row>
    <row r="1943" spans="22:22" x14ac:dyDescent="0.25">
      <c r="V1943" s="233" t="str">
        <f>IF(ISBLANK(A1943),"",VLOOKUP(G1943,Coefficients!$E$4:$I$7,2)&amp;" "&amp;" "&amp;VLOOKUP(H1943,Coefficients!$E$12:$I$16,2))</f>
        <v/>
      </c>
    </row>
    <row r="1944" spans="22:22" x14ac:dyDescent="0.25">
      <c r="V1944" s="233" t="str">
        <f>IF(ISBLANK(A1944),"",VLOOKUP(G1944,Coefficients!$E$4:$I$7,2)&amp;" "&amp;" "&amp;VLOOKUP(H1944,Coefficients!$E$12:$I$16,2))</f>
        <v/>
      </c>
    </row>
    <row r="1945" spans="22:22" x14ac:dyDescent="0.25">
      <c r="V1945" s="233" t="str">
        <f>IF(ISBLANK(A1945),"",VLOOKUP(G1945,Coefficients!$E$4:$I$7,2)&amp;" "&amp;" "&amp;VLOOKUP(H1945,Coefficients!$E$12:$I$16,2))</f>
        <v/>
      </c>
    </row>
    <row r="1946" spans="22:22" x14ac:dyDescent="0.25">
      <c r="V1946" s="233" t="str">
        <f>IF(ISBLANK(A1946),"",VLOOKUP(G1946,Coefficients!$E$4:$I$7,2)&amp;" "&amp;" "&amp;VLOOKUP(H1946,Coefficients!$E$12:$I$16,2))</f>
        <v/>
      </c>
    </row>
    <row r="1947" spans="22:22" x14ac:dyDescent="0.25">
      <c r="V1947" s="233" t="str">
        <f>IF(ISBLANK(A1947),"",VLOOKUP(G1947,Coefficients!$E$4:$I$7,2)&amp;" "&amp;" "&amp;VLOOKUP(H1947,Coefficients!$E$12:$I$16,2))</f>
        <v/>
      </c>
    </row>
    <row r="1948" spans="22:22" x14ac:dyDescent="0.25">
      <c r="V1948" s="233" t="str">
        <f>IF(ISBLANK(A1948),"",VLOOKUP(G1948,Coefficients!$E$4:$I$7,2)&amp;" "&amp;" "&amp;VLOOKUP(H1948,Coefficients!$E$12:$I$16,2))</f>
        <v/>
      </c>
    </row>
    <row r="1949" spans="22:22" x14ac:dyDescent="0.25">
      <c r="V1949" s="233" t="str">
        <f>IF(ISBLANK(A1949),"",VLOOKUP(G1949,Coefficients!$E$4:$I$7,2)&amp;" "&amp;" "&amp;VLOOKUP(H1949,Coefficients!$E$12:$I$16,2))</f>
        <v/>
      </c>
    </row>
    <row r="1950" spans="22:22" x14ac:dyDescent="0.25">
      <c r="V1950" s="233" t="str">
        <f>IF(ISBLANK(A1950),"",VLOOKUP(G1950,Coefficients!$E$4:$I$7,2)&amp;" "&amp;" "&amp;VLOOKUP(H1950,Coefficients!$E$12:$I$16,2))</f>
        <v/>
      </c>
    </row>
    <row r="1951" spans="22:22" x14ac:dyDescent="0.25">
      <c r="V1951" s="233" t="str">
        <f>IF(ISBLANK(A1951),"",VLOOKUP(G1951,Coefficients!$E$4:$I$7,2)&amp;" "&amp;" "&amp;VLOOKUP(H1951,Coefficients!$E$12:$I$16,2))</f>
        <v/>
      </c>
    </row>
    <row r="1952" spans="22:22" x14ac:dyDescent="0.25">
      <c r="V1952" s="233" t="str">
        <f>IF(ISBLANK(A1952),"",VLOOKUP(G1952,Coefficients!$E$4:$I$7,2)&amp;" "&amp;" "&amp;VLOOKUP(H1952,Coefficients!$E$12:$I$16,2))</f>
        <v/>
      </c>
    </row>
    <row r="1953" spans="22:22" x14ac:dyDescent="0.25">
      <c r="V1953" s="233" t="str">
        <f>IF(ISBLANK(A1953),"",VLOOKUP(G1953,Coefficients!$E$4:$I$7,2)&amp;" "&amp;" "&amp;VLOOKUP(H1953,Coefficients!$E$12:$I$16,2))</f>
        <v/>
      </c>
    </row>
    <row r="1954" spans="22:22" x14ac:dyDescent="0.25">
      <c r="V1954" s="233" t="str">
        <f>IF(ISBLANK(A1954),"",VLOOKUP(G1954,Coefficients!$E$4:$I$7,2)&amp;" "&amp;" "&amp;VLOOKUP(H1954,Coefficients!$E$12:$I$16,2))</f>
        <v/>
      </c>
    </row>
    <row r="1955" spans="22:22" x14ac:dyDescent="0.25">
      <c r="V1955" s="233" t="str">
        <f>IF(ISBLANK(A1955),"",VLOOKUP(G1955,Coefficients!$E$4:$I$7,2)&amp;" "&amp;" "&amp;VLOOKUP(H1955,Coefficients!$E$12:$I$16,2))</f>
        <v/>
      </c>
    </row>
    <row r="1956" spans="22:22" x14ac:dyDescent="0.25">
      <c r="V1956" s="233" t="str">
        <f>IF(ISBLANK(A1956),"",VLOOKUP(G1956,Coefficients!$E$4:$I$7,2)&amp;" "&amp;" "&amp;VLOOKUP(H1956,Coefficients!$E$12:$I$16,2))</f>
        <v/>
      </c>
    </row>
    <row r="1957" spans="22:22" x14ac:dyDescent="0.25">
      <c r="V1957" s="233" t="str">
        <f>IF(ISBLANK(A1957),"",VLOOKUP(G1957,Coefficients!$E$4:$I$7,2)&amp;" "&amp;" "&amp;VLOOKUP(H1957,Coefficients!$E$12:$I$16,2))</f>
        <v/>
      </c>
    </row>
    <row r="1958" spans="22:22" x14ac:dyDescent="0.25">
      <c r="V1958" s="233" t="str">
        <f>IF(ISBLANK(A1958),"",VLOOKUP(G1958,Coefficients!$E$4:$I$7,2)&amp;" "&amp;" "&amp;VLOOKUP(H1958,Coefficients!$E$12:$I$16,2))</f>
        <v/>
      </c>
    </row>
    <row r="1959" spans="22:22" x14ac:dyDescent="0.25">
      <c r="V1959" s="233" t="str">
        <f>IF(ISBLANK(A1959),"",VLOOKUP(G1959,Coefficients!$E$4:$I$7,2)&amp;" "&amp;" "&amp;VLOOKUP(H1959,Coefficients!$E$12:$I$16,2))</f>
        <v/>
      </c>
    </row>
    <row r="1960" spans="22:22" x14ac:dyDescent="0.25">
      <c r="V1960" s="233" t="str">
        <f>IF(ISBLANK(A1960),"",VLOOKUP(G1960,Coefficients!$E$4:$I$7,2)&amp;" "&amp;" "&amp;VLOOKUP(H1960,Coefficients!$E$12:$I$16,2))</f>
        <v/>
      </c>
    </row>
    <row r="1961" spans="22:22" x14ac:dyDescent="0.25">
      <c r="V1961" s="233" t="str">
        <f>IF(ISBLANK(A1961),"",VLOOKUP(G1961,Coefficients!$E$4:$I$7,2)&amp;" "&amp;" "&amp;VLOOKUP(H1961,Coefficients!$E$12:$I$16,2))</f>
        <v/>
      </c>
    </row>
    <row r="1962" spans="22:22" x14ac:dyDescent="0.25">
      <c r="V1962" s="233" t="str">
        <f>IF(ISBLANK(A1962),"",VLOOKUP(G1962,Coefficients!$E$4:$I$7,2)&amp;" "&amp;" "&amp;VLOOKUP(H1962,Coefficients!$E$12:$I$16,2))</f>
        <v/>
      </c>
    </row>
    <row r="1963" spans="22:22" x14ac:dyDescent="0.25">
      <c r="V1963" s="233" t="str">
        <f>IF(ISBLANK(A1963),"",VLOOKUP(G1963,Coefficients!$E$4:$I$7,2)&amp;" "&amp;" "&amp;VLOOKUP(H1963,Coefficients!$E$12:$I$16,2))</f>
        <v/>
      </c>
    </row>
    <row r="1964" spans="22:22" x14ac:dyDescent="0.25">
      <c r="V1964" s="233" t="str">
        <f>IF(ISBLANK(A1964),"",VLOOKUP(G1964,Coefficients!$E$4:$I$7,2)&amp;" "&amp;" "&amp;VLOOKUP(H1964,Coefficients!$E$12:$I$16,2))</f>
        <v/>
      </c>
    </row>
    <row r="1965" spans="22:22" x14ac:dyDescent="0.25">
      <c r="V1965" s="233" t="str">
        <f>IF(ISBLANK(A1965),"",VLOOKUP(G1965,Coefficients!$E$4:$I$7,2)&amp;" "&amp;" "&amp;VLOOKUP(H1965,Coefficients!$E$12:$I$16,2))</f>
        <v/>
      </c>
    </row>
    <row r="1966" spans="22:22" x14ac:dyDescent="0.25">
      <c r="V1966" s="233" t="str">
        <f>IF(ISBLANK(A1966),"",VLOOKUP(G1966,Coefficients!$E$4:$I$7,2)&amp;" "&amp;" "&amp;VLOOKUP(H1966,Coefficients!$E$12:$I$16,2))</f>
        <v/>
      </c>
    </row>
    <row r="1967" spans="22:22" x14ac:dyDescent="0.25">
      <c r="V1967" s="233" t="str">
        <f>IF(ISBLANK(A1967),"",VLOOKUP(G1967,Coefficients!$E$4:$I$7,2)&amp;" "&amp;" "&amp;VLOOKUP(H1967,Coefficients!$E$12:$I$16,2))</f>
        <v/>
      </c>
    </row>
    <row r="1968" spans="22:22" x14ac:dyDescent="0.25">
      <c r="V1968" s="233" t="str">
        <f>IF(ISBLANK(A1968),"",VLOOKUP(G1968,Coefficients!$E$4:$I$7,2)&amp;" "&amp;" "&amp;VLOOKUP(H1968,Coefficients!$E$12:$I$16,2))</f>
        <v/>
      </c>
    </row>
    <row r="1969" spans="22:22" x14ac:dyDescent="0.25">
      <c r="V1969" s="233" t="str">
        <f>IF(ISBLANK(A1969),"",VLOOKUP(G1969,Coefficients!$E$4:$I$7,2)&amp;" "&amp;" "&amp;VLOOKUP(H1969,Coefficients!$E$12:$I$16,2))</f>
        <v/>
      </c>
    </row>
    <row r="1970" spans="22:22" x14ac:dyDescent="0.25">
      <c r="V1970" s="233" t="str">
        <f>IF(ISBLANK(A1970),"",VLOOKUP(G1970,Coefficients!$E$4:$I$7,2)&amp;" "&amp;" "&amp;VLOOKUP(H1970,Coefficients!$E$12:$I$16,2))</f>
        <v/>
      </c>
    </row>
    <row r="1971" spans="22:22" x14ac:dyDescent="0.25">
      <c r="V1971" s="233" t="str">
        <f>IF(ISBLANK(A1971),"",VLOOKUP(G1971,Coefficients!$E$4:$I$7,2)&amp;" "&amp;" "&amp;VLOOKUP(H1971,Coefficients!$E$12:$I$16,2))</f>
        <v/>
      </c>
    </row>
    <row r="1972" spans="22:22" x14ac:dyDescent="0.25">
      <c r="V1972" s="233" t="str">
        <f>IF(ISBLANK(A1972),"",VLOOKUP(G1972,Coefficients!$E$4:$I$7,2)&amp;" "&amp;" "&amp;VLOOKUP(H1972,Coefficients!$E$12:$I$16,2))</f>
        <v/>
      </c>
    </row>
    <row r="1973" spans="22:22" x14ac:dyDescent="0.25">
      <c r="V1973" s="233" t="str">
        <f>IF(ISBLANK(A1973),"",VLOOKUP(G1973,Coefficients!$E$4:$I$7,2)&amp;" "&amp;" "&amp;VLOOKUP(H1973,Coefficients!$E$12:$I$16,2))</f>
        <v/>
      </c>
    </row>
    <row r="1974" spans="22:22" x14ac:dyDescent="0.25">
      <c r="V1974" s="233" t="str">
        <f>IF(ISBLANK(A1974),"",VLOOKUP(G1974,Coefficients!$E$4:$I$7,2)&amp;" "&amp;" "&amp;VLOOKUP(H1974,Coefficients!$E$12:$I$16,2))</f>
        <v/>
      </c>
    </row>
    <row r="1975" spans="22:22" x14ac:dyDescent="0.25">
      <c r="V1975" s="233" t="str">
        <f>IF(ISBLANK(A1975),"",VLOOKUP(G1975,Coefficients!$E$4:$I$7,2)&amp;" "&amp;" "&amp;VLOOKUP(H1975,Coefficients!$E$12:$I$16,2))</f>
        <v/>
      </c>
    </row>
    <row r="1976" spans="22:22" x14ac:dyDescent="0.25">
      <c r="V1976" s="233" t="str">
        <f>IF(ISBLANK(A1976),"",VLOOKUP(G1976,Coefficients!$E$4:$I$7,2)&amp;" "&amp;" "&amp;VLOOKUP(H1976,Coefficients!$E$12:$I$16,2))</f>
        <v/>
      </c>
    </row>
    <row r="1977" spans="22:22" x14ac:dyDescent="0.25">
      <c r="V1977" s="233" t="str">
        <f>IF(ISBLANK(A1977),"",VLOOKUP(G1977,Coefficients!$E$4:$I$7,2)&amp;" "&amp;" "&amp;VLOOKUP(H1977,Coefficients!$E$12:$I$16,2))</f>
        <v/>
      </c>
    </row>
    <row r="1978" spans="22:22" x14ac:dyDescent="0.25">
      <c r="V1978" s="233" t="str">
        <f>IF(ISBLANK(A1978),"",VLOOKUP(G1978,Coefficients!$E$4:$I$7,2)&amp;" "&amp;" "&amp;VLOOKUP(H1978,Coefficients!$E$12:$I$16,2))</f>
        <v/>
      </c>
    </row>
    <row r="1979" spans="22:22" x14ac:dyDescent="0.25">
      <c r="V1979" s="233" t="str">
        <f>IF(ISBLANK(A1979),"",VLOOKUP(G1979,Coefficients!$E$4:$I$7,2)&amp;" "&amp;" "&amp;VLOOKUP(H1979,Coefficients!$E$12:$I$16,2))</f>
        <v/>
      </c>
    </row>
    <row r="1980" spans="22:22" x14ac:dyDescent="0.25">
      <c r="V1980" s="233" t="str">
        <f>IF(ISBLANK(A1980),"",VLOOKUP(G1980,Coefficients!$E$4:$I$7,2)&amp;" "&amp;" "&amp;VLOOKUP(H1980,Coefficients!$E$12:$I$16,2))</f>
        <v/>
      </c>
    </row>
    <row r="1981" spans="22:22" x14ac:dyDescent="0.25">
      <c r="V1981" s="233" t="str">
        <f>IF(ISBLANK(A1981),"",VLOOKUP(G1981,Coefficients!$E$4:$I$7,2)&amp;" "&amp;" "&amp;VLOOKUP(H1981,Coefficients!$E$12:$I$16,2))</f>
        <v/>
      </c>
    </row>
    <row r="1982" spans="22:22" x14ac:dyDescent="0.25">
      <c r="V1982" s="233" t="str">
        <f>IF(ISBLANK(A1982),"",VLOOKUP(G1982,Coefficients!$E$4:$I$7,2)&amp;" "&amp;" "&amp;VLOOKUP(H1982,Coefficients!$E$12:$I$16,2))</f>
        <v/>
      </c>
    </row>
    <row r="1983" spans="22:22" x14ac:dyDescent="0.25">
      <c r="V1983" s="233" t="str">
        <f>IF(ISBLANK(A1983),"",VLOOKUP(G1983,Coefficients!$E$4:$I$7,2)&amp;" "&amp;" "&amp;VLOOKUP(H1983,Coefficients!$E$12:$I$16,2))</f>
        <v/>
      </c>
    </row>
    <row r="1984" spans="22:22" x14ac:dyDescent="0.25">
      <c r="V1984" s="233" t="str">
        <f>IF(ISBLANK(A1984),"",VLOOKUP(G1984,Coefficients!$E$4:$I$7,2)&amp;" "&amp;" "&amp;VLOOKUP(H1984,Coefficients!$E$12:$I$16,2))</f>
        <v/>
      </c>
    </row>
    <row r="1985" spans="22:22" x14ac:dyDescent="0.25">
      <c r="V1985" s="233" t="str">
        <f>IF(ISBLANK(A1985),"",VLOOKUP(G1985,Coefficients!$E$4:$I$7,2)&amp;" "&amp;" "&amp;VLOOKUP(H1985,Coefficients!$E$12:$I$16,2))</f>
        <v/>
      </c>
    </row>
    <row r="1986" spans="22:22" x14ac:dyDescent="0.25">
      <c r="V1986" s="233" t="str">
        <f>IF(ISBLANK(A1986),"",VLOOKUP(G1986,Coefficients!$E$4:$I$7,2)&amp;" "&amp;" "&amp;VLOOKUP(H1986,Coefficients!$E$12:$I$16,2))</f>
        <v/>
      </c>
    </row>
    <row r="1987" spans="22:22" x14ac:dyDescent="0.25">
      <c r="V1987" s="233" t="str">
        <f>IF(ISBLANK(A1987),"",VLOOKUP(G1987,Coefficients!$E$4:$I$7,2)&amp;" "&amp;" "&amp;VLOOKUP(H1987,Coefficients!$E$12:$I$16,2))</f>
        <v/>
      </c>
    </row>
    <row r="1988" spans="22:22" x14ac:dyDescent="0.25">
      <c r="V1988" s="233" t="str">
        <f>IF(ISBLANK(A1988),"",VLOOKUP(G1988,Coefficients!$E$4:$I$7,2)&amp;" "&amp;" "&amp;VLOOKUP(H1988,Coefficients!$E$12:$I$16,2))</f>
        <v/>
      </c>
    </row>
    <row r="1989" spans="22:22" x14ac:dyDescent="0.25">
      <c r="V1989" s="233" t="str">
        <f>IF(ISBLANK(A1989),"",VLOOKUP(G1989,Coefficients!$E$4:$I$7,2)&amp;" "&amp;" "&amp;VLOOKUP(H1989,Coefficients!$E$12:$I$16,2))</f>
        <v/>
      </c>
    </row>
    <row r="1990" spans="22:22" x14ac:dyDescent="0.25">
      <c r="V1990" s="233" t="str">
        <f>IF(ISBLANK(A1990),"",VLOOKUP(G1990,Coefficients!$E$4:$I$7,2)&amp;" "&amp;" "&amp;VLOOKUP(H1990,Coefficients!$E$12:$I$16,2))</f>
        <v/>
      </c>
    </row>
    <row r="1991" spans="22:22" x14ac:dyDescent="0.25">
      <c r="V1991" s="233" t="str">
        <f>IF(ISBLANK(A1991),"",VLOOKUP(G1991,Coefficients!$E$4:$I$7,2)&amp;" "&amp;" "&amp;VLOOKUP(H1991,Coefficients!$E$12:$I$16,2))</f>
        <v/>
      </c>
    </row>
    <row r="1992" spans="22:22" x14ac:dyDescent="0.25">
      <c r="V1992" s="233" t="str">
        <f>IF(ISBLANK(A1992),"",VLOOKUP(G1992,Coefficients!$E$4:$I$7,2)&amp;" "&amp;" "&amp;VLOOKUP(H1992,Coefficients!$E$12:$I$16,2))</f>
        <v/>
      </c>
    </row>
    <row r="1993" spans="22:22" x14ac:dyDescent="0.25">
      <c r="V1993" s="233" t="str">
        <f>IF(ISBLANK(A1993),"",VLOOKUP(G1993,Coefficients!$E$4:$I$7,2)&amp;" "&amp;" "&amp;VLOOKUP(H1993,Coefficients!$E$12:$I$16,2))</f>
        <v/>
      </c>
    </row>
    <row r="1994" spans="22:22" x14ac:dyDescent="0.25">
      <c r="V1994" s="233" t="str">
        <f>IF(ISBLANK(A1994),"",VLOOKUP(G1994,Coefficients!$E$4:$I$7,2)&amp;" "&amp;" "&amp;VLOOKUP(H1994,Coefficients!$E$12:$I$16,2))</f>
        <v/>
      </c>
    </row>
    <row r="1995" spans="22:22" x14ac:dyDescent="0.25">
      <c r="V1995" s="233" t="str">
        <f>IF(ISBLANK(A1995),"",VLOOKUP(G1995,Coefficients!$E$4:$I$7,2)&amp;" "&amp;" "&amp;VLOOKUP(H1995,Coefficients!$E$12:$I$16,2))</f>
        <v/>
      </c>
    </row>
    <row r="1996" spans="22:22" x14ac:dyDescent="0.25">
      <c r="V1996" s="233" t="str">
        <f>IF(ISBLANK(A1996),"",VLOOKUP(G1996,Coefficients!$E$4:$I$7,2)&amp;" "&amp;" "&amp;VLOOKUP(H1996,Coefficients!$E$12:$I$16,2))</f>
        <v/>
      </c>
    </row>
    <row r="1997" spans="22:22" x14ac:dyDescent="0.25">
      <c r="V1997" s="233" t="str">
        <f>IF(ISBLANK(A1997),"",VLOOKUP(G1997,Coefficients!$E$4:$I$7,2)&amp;" "&amp;" "&amp;VLOOKUP(H1997,Coefficients!$E$12:$I$16,2))</f>
        <v/>
      </c>
    </row>
    <row r="1998" spans="22:22" x14ac:dyDescent="0.25">
      <c r="V1998" s="233" t="str">
        <f>IF(ISBLANK(A1998),"",VLOOKUP(G1998,Coefficients!$E$4:$I$7,2)&amp;" "&amp;" "&amp;VLOOKUP(H1998,Coefficients!$E$12:$I$16,2))</f>
        <v/>
      </c>
    </row>
    <row r="1999" spans="22:22" x14ac:dyDescent="0.25">
      <c r="V1999" s="233" t="str">
        <f>IF(ISBLANK(A1999),"",VLOOKUP(G1999,Coefficients!$E$4:$I$7,2)&amp;" "&amp;" "&amp;VLOOKUP(H1999,Coefficients!$E$12:$I$16,2))</f>
        <v/>
      </c>
    </row>
    <row r="2000" spans="22:22" x14ac:dyDescent="0.25">
      <c r="V2000" s="233" t="str">
        <f>IF(ISBLANK(A2000),"",VLOOKUP(G2000,Coefficients!$E$4:$I$7,2)&amp;" "&amp;" "&amp;VLOOKUP(H2000,Coefficients!$E$12:$I$16,2))</f>
        <v/>
      </c>
    </row>
    <row r="2001" spans="22:22" x14ac:dyDescent="0.25">
      <c r="V2001" s="233" t="str">
        <f>IF(ISBLANK(A2001),"",VLOOKUP(G2001,Coefficients!$E$4:$I$7,2)&amp;" "&amp;" "&amp;VLOOKUP(H2001,Coefficients!$E$12:$I$16,2))</f>
        <v/>
      </c>
    </row>
    <row r="2002" spans="22:22" x14ac:dyDescent="0.25">
      <c r="V2002" s="233" t="str">
        <f>IF(ISBLANK(A2002),"",VLOOKUP(G2002,Coefficients!$E$4:$I$7,2)&amp;" "&amp;" "&amp;VLOOKUP(H2002,Coefficients!$E$12:$I$16,2))</f>
        <v/>
      </c>
    </row>
    <row r="2003" spans="22:22" x14ac:dyDescent="0.25">
      <c r="V2003" s="233" t="str">
        <f>IF(ISBLANK(A2003),"",VLOOKUP(G2003,Coefficients!$E$4:$I$7,2)&amp;" "&amp;" "&amp;VLOOKUP(H2003,Coefficients!$E$12:$I$16,2))</f>
        <v/>
      </c>
    </row>
    <row r="2004" spans="22:22" x14ac:dyDescent="0.25">
      <c r="V2004" s="233" t="str">
        <f>IF(ISBLANK(A2004),"",VLOOKUP(G2004,Coefficients!$E$4:$I$7,2)&amp;" "&amp;" "&amp;VLOOKUP(H2004,Coefficients!$E$12:$I$16,2))</f>
        <v/>
      </c>
    </row>
    <row r="2005" spans="22:22" x14ac:dyDescent="0.25">
      <c r="V2005" s="233" t="str">
        <f>IF(ISBLANK(A2005),"",VLOOKUP(G2005,Coefficients!$E$4:$I$7,2)&amp;" "&amp;" "&amp;VLOOKUP(H2005,Coefficients!$E$12:$I$16,2))</f>
        <v/>
      </c>
    </row>
    <row r="2006" spans="22:22" x14ac:dyDescent="0.25">
      <c r="V2006" s="233" t="str">
        <f>IF(ISBLANK(A2006),"",VLOOKUP(G2006,Coefficients!$E$4:$I$7,2)&amp;" "&amp;" "&amp;VLOOKUP(H2006,Coefficients!$E$12:$I$16,2))</f>
        <v/>
      </c>
    </row>
    <row r="2007" spans="22:22" x14ac:dyDescent="0.25">
      <c r="V2007" s="233" t="str">
        <f>IF(ISBLANK(A2007),"",VLOOKUP(G2007,Coefficients!$E$4:$I$7,2)&amp;" "&amp;" "&amp;VLOOKUP(H2007,Coefficients!$E$12:$I$16,2))</f>
        <v/>
      </c>
    </row>
    <row r="2008" spans="22:22" x14ac:dyDescent="0.25">
      <c r="V2008" s="233" t="str">
        <f>IF(ISBLANK(A2008),"",VLOOKUP(G2008,Coefficients!$E$4:$I$7,2)&amp;" "&amp;" "&amp;VLOOKUP(H2008,Coefficients!$E$12:$I$16,2))</f>
        <v/>
      </c>
    </row>
    <row r="2009" spans="22:22" x14ac:dyDescent="0.25">
      <c r="V2009" s="233" t="str">
        <f>IF(ISBLANK(A2009),"",VLOOKUP(G2009,Coefficients!$E$4:$I$7,2)&amp;" "&amp;" "&amp;VLOOKUP(H2009,Coefficients!$E$12:$I$16,2))</f>
        <v/>
      </c>
    </row>
    <row r="2010" spans="22:22" x14ac:dyDescent="0.25">
      <c r="V2010" s="233" t="str">
        <f>IF(ISBLANK(A2010),"",VLOOKUP(G2010,Coefficients!$E$4:$I$7,2)&amp;" "&amp;" "&amp;VLOOKUP(H2010,Coefficients!$E$12:$I$16,2))</f>
        <v/>
      </c>
    </row>
    <row r="2011" spans="22:22" x14ac:dyDescent="0.25">
      <c r="V2011" s="233" t="str">
        <f>IF(ISBLANK(A2011),"",VLOOKUP(G2011,Coefficients!$E$4:$I$7,2)&amp;" "&amp;" "&amp;VLOOKUP(H2011,Coefficients!$E$12:$I$16,2))</f>
        <v/>
      </c>
    </row>
    <row r="2012" spans="22:22" x14ac:dyDescent="0.25">
      <c r="V2012" s="233" t="str">
        <f>IF(ISBLANK(A2012),"",VLOOKUP(G2012,Coefficients!$E$4:$I$7,2)&amp;" "&amp;" "&amp;VLOOKUP(H2012,Coefficients!$E$12:$I$16,2))</f>
        <v/>
      </c>
    </row>
    <row r="2013" spans="22:22" x14ac:dyDescent="0.25">
      <c r="V2013" s="233" t="str">
        <f>IF(ISBLANK(A2013),"",VLOOKUP(G2013,Coefficients!$E$4:$I$7,2)&amp;" "&amp;" "&amp;VLOOKUP(H2013,Coefficients!$E$12:$I$16,2))</f>
        <v/>
      </c>
    </row>
    <row r="2014" spans="22:22" x14ac:dyDescent="0.25">
      <c r="V2014" s="233" t="str">
        <f>IF(ISBLANK(A2014),"",VLOOKUP(G2014,Coefficients!$E$4:$I$7,2)&amp;" "&amp;" "&amp;VLOOKUP(H2014,Coefficients!$E$12:$I$16,2))</f>
        <v/>
      </c>
    </row>
    <row r="2015" spans="22:22" x14ac:dyDescent="0.25">
      <c r="V2015" s="233" t="str">
        <f>IF(ISBLANK(A2015),"",VLOOKUP(G2015,Coefficients!$E$4:$I$7,2)&amp;" "&amp;" "&amp;VLOOKUP(H2015,Coefficients!$E$12:$I$16,2))</f>
        <v/>
      </c>
    </row>
    <row r="2016" spans="22:22" x14ac:dyDescent="0.25">
      <c r="V2016" s="233" t="str">
        <f>IF(ISBLANK(A2016),"",VLOOKUP(G2016,Coefficients!$E$4:$I$7,2)&amp;" "&amp;" "&amp;VLOOKUP(H2016,Coefficients!$E$12:$I$16,2))</f>
        <v/>
      </c>
    </row>
    <row r="2017" spans="22:22" x14ac:dyDescent="0.25">
      <c r="V2017" s="233" t="str">
        <f>IF(ISBLANK(A2017),"",VLOOKUP(G2017,Coefficients!$E$4:$I$7,2)&amp;" "&amp;" "&amp;VLOOKUP(H2017,Coefficients!$E$12:$I$16,2))</f>
        <v/>
      </c>
    </row>
    <row r="2018" spans="22:22" x14ac:dyDescent="0.25">
      <c r="V2018" s="233" t="str">
        <f>IF(ISBLANK(A2018),"",VLOOKUP(G2018,Coefficients!$E$4:$I$7,2)&amp;" "&amp;" "&amp;VLOOKUP(H2018,Coefficients!$E$12:$I$16,2))</f>
        <v/>
      </c>
    </row>
    <row r="2019" spans="22:22" x14ac:dyDescent="0.25">
      <c r="V2019" s="233" t="str">
        <f>IF(ISBLANK(A2019),"",VLOOKUP(G2019,Coefficients!$E$4:$I$7,2)&amp;" "&amp;" "&amp;VLOOKUP(H2019,Coefficients!$E$12:$I$16,2))</f>
        <v/>
      </c>
    </row>
    <row r="2020" spans="22:22" x14ac:dyDescent="0.25">
      <c r="V2020" s="233" t="str">
        <f>IF(ISBLANK(A2020),"",VLOOKUP(G2020,Coefficients!$E$4:$I$7,2)&amp;" "&amp;" "&amp;VLOOKUP(H2020,Coefficients!$E$12:$I$16,2))</f>
        <v/>
      </c>
    </row>
    <row r="2021" spans="22:22" x14ac:dyDescent="0.25">
      <c r="V2021" s="233" t="str">
        <f>IF(ISBLANK(A2021),"",VLOOKUP(G2021,Coefficients!$E$4:$I$7,2)&amp;" "&amp;" "&amp;VLOOKUP(H2021,Coefficients!$E$12:$I$16,2))</f>
        <v/>
      </c>
    </row>
    <row r="2022" spans="22:22" x14ac:dyDescent="0.25">
      <c r="V2022" s="233" t="str">
        <f>IF(ISBLANK(A2022),"",VLOOKUP(G2022,Coefficients!$E$4:$I$7,2)&amp;" "&amp;" "&amp;VLOOKUP(H2022,Coefficients!$E$12:$I$16,2))</f>
        <v/>
      </c>
    </row>
    <row r="2023" spans="22:22" x14ac:dyDescent="0.25">
      <c r="V2023" s="233" t="str">
        <f>IF(ISBLANK(A2023),"",VLOOKUP(G2023,Coefficients!$E$4:$I$7,2)&amp;" "&amp;" "&amp;VLOOKUP(H2023,Coefficients!$E$12:$I$16,2))</f>
        <v/>
      </c>
    </row>
    <row r="2024" spans="22:22" x14ac:dyDescent="0.25">
      <c r="V2024" s="233" t="str">
        <f>IF(ISBLANK(A2024),"",VLOOKUP(G2024,Coefficients!$E$4:$I$7,2)&amp;" "&amp;" "&amp;VLOOKUP(H2024,Coefficients!$E$12:$I$16,2))</f>
        <v/>
      </c>
    </row>
    <row r="2025" spans="22:22" x14ac:dyDescent="0.25">
      <c r="V2025" s="233" t="str">
        <f>IF(ISBLANK(A2025),"",VLOOKUP(G2025,Coefficients!$E$4:$I$7,2)&amp;" "&amp;" "&amp;VLOOKUP(H2025,Coefficients!$E$12:$I$16,2))</f>
        <v/>
      </c>
    </row>
    <row r="2026" spans="22:22" x14ac:dyDescent="0.25">
      <c r="V2026" s="233" t="str">
        <f>IF(ISBLANK(A2026),"",VLOOKUP(G2026,Coefficients!$E$4:$I$7,2)&amp;" "&amp;" "&amp;VLOOKUP(H2026,Coefficients!$E$12:$I$16,2))</f>
        <v/>
      </c>
    </row>
    <row r="2027" spans="22:22" x14ac:dyDescent="0.25">
      <c r="V2027" s="233" t="str">
        <f>IF(ISBLANK(A2027),"",VLOOKUP(G2027,Coefficients!$E$4:$I$7,2)&amp;" "&amp;" "&amp;VLOOKUP(H2027,Coefficients!$E$12:$I$16,2))</f>
        <v/>
      </c>
    </row>
    <row r="2028" spans="22:22" x14ac:dyDescent="0.25">
      <c r="V2028" s="233" t="str">
        <f>IF(ISBLANK(A2028),"",VLOOKUP(G2028,Coefficients!$E$4:$I$7,2)&amp;" "&amp;" "&amp;VLOOKUP(H2028,Coefficients!$E$12:$I$16,2))</f>
        <v/>
      </c>
    </row>
    <row r="2029" spans="22:22" x14ac:dyDescent="0.25">
      <c r="V2029" s="233" t="str">
        <f>IF(ISBLANK(A2029),"",VLOOKUP(G2029,Coefficients!$E$4:$I$7,2)&amp;" "&amp;" "&amp;VLOOKUP(H2029,Coefficients!$E$12:$I$16,2))</f>
        <v/>
      </c>
    </row>
    <row r="2030" spans="22:22" x14ac:dyDescent="0.25">
      <c r="V2030" s="233" t="str">
        <f>IF(ISBLANK(A2030),"",VLOOKUP(G2030,Coefficients!$E$4:$I$7,2)&amp;" "&amp;" "&amp;VLOOKUP(H2030,Coefficients!$E$12:$I$16,2))</f>
        <v/>
      </c>
    </row>
    <row r="2031" spans="22:22" x14ac:dyDescent="0.25">
      <c r="V2031" s="233" t="str">
        <f>IF(ISBLANK(A2031),"",VLOOKUP(G2031,Coefficients!$E$4:$I$7,2)&amp;" "&amp;" "&amp;VLOOKUP(H2031,Coefficients!$E$12:$I$16,2))</f>
        <v/>
      </c>
    </row>
    <row r="2032" spans="22:22" x14ac:dyDescent="0.25">
      <c r="V2032" s="233" t="str">
        <f>IF(ISBLANK(A2032),"",VLOOKUP(G2032,Coefficients!$E$4:$I$7,2)&amp;" "&amp;" "&amp;VLOOKUP(H2032,Coefficients!$E$12:$I$16,2))</f>
        <v/>
      </c>
    </row>
    <row r="2033" spans="22:22" x14ac:dyDescent="0.25">
      <c r="V2033" s="233" t="str">
        <f>IF(ISBLANK(A2033),"",VLOOKUP(G2033,Coefficients!$E$4:$I$7,2)&amp;" "&amp;" "&amp;VLOOKUP(H2033,Coefficients!$E$12:$I$16,2))</f>
        <v/>
      </c>
    </row>
    <row r="2034" spans="22:22" x14ac:dyDescent="0.25">
      <c r="V2034" s="233" t="str">
        <f>IF(ISBLANK(A2034),"",VLOOKUP(G2034,Coefficients!$E$4:$I$7,2)&amp;" "&amp;" "&amp;VLOOKUP(H2034,Coefficients!$E$12:$I$16,2))</f>
        <v/>
      </c>
    </row>
    <row r="2035" spans="22:22" x14ac:dyDescent="0.25">
      <c r="V2035" s="233" t="str">
        <f>IF(ISBLANK(A2035),"",VLOOKUP(G2035,Coefficients!$E$4:$I$7,2)&amp;" "&amp;" "&amp;VLOOKUP(H2035,Coefficients!$E$12:$I$16,2))</f>
        <v/>
      </c>
    </row>
    <row r="2036" spans="22:22" x14ac:dyDescent="0.25">
      <c r="V2036" s="233" t="str">
        <f>IF(ISBLANK(A2036),"",VLOOKUP(G2036,Coefficients!$E$4:$I$7,2)&amp;" "&amp;" "&amp;VLOOKUP(H2036,Coefficients!$E$12:$I$16,2))</f>
        <v/>
      </c>
    </row>
    <row r="2037" spans="22:22" x14ac:dyDescent="0.25">
      <c r="V2037" s="233" t="str">
        <f>IF(ISBLANK(A2037),"",VLOOKUP(G2037,Coefficients!$E$4:$I$7,2)&amp;" "&amp;" "&amp;VLOOKUP(H2037,Coefficients!$E$12:$I$16,2))</f>
        <v/>
      </c>
    </row>
    <row r="2038" spans="22:22" x14ac:dyDescent="0.25">
      <c r="V2038" s="233" t="str">
        <f>IF(ISBLANK(A2038),"",VLOOKUP(G2038,Coefficients!$E$4:$I$7,2)&amp;" "&amp;" "&amp;VLOOKUP(H2038,Coefficients!$E$12:$I$16,2))</f>
        <v/>
      </c>
    </row>
    <row r="2039" spans="22:22" x14ac:dyDescent="0.25">
      <c r="V2039" s="233" t="str">
        <f>IF(ISBLANK(A2039),"",VLOOKUP(G2039,Coefficients!$E$4:$I$7,2)&amp;" "&amp;" "&amp;VLOOKUP(H2039,Coefficients!$E$12:$I$16,2))</f>
        <v/>
      </c>
    </row>
    <row r="2040" spans="22:22" x14ac:dyDescent="0.25">
      <c r="V2040" s="233" t="str">
        <f>IF(ISBLANK(A2040),"",VLOOKUP(G2040,Coefficients!$E$4:$I$7,2)&amp;" "&amp;" "&amp;VLOOKUP(H2040,Coefficients!$E$12:$I$16,2))</f>
        <v/>
      </c>
    </row>
    <row r="2041" spans="22:22" x14ac:dyDescent="0.25">
      <c r="V2041" s="233" t="str">
        <f>IF(ISBLANK(A2041),"",VLOOKUP(G2041,Coefficients!$E$4:$I$7,2)&amp;" "&amp;" "&amp;VLOOKUP(H2041,Coefficients!$E$12:$I$16,2))</f>
        <v/>
      </c>
    </row>
    <row r="2042" spans="22:22" x14ac:dyDescent="0.25">
      <c r="V2042" s="233" t="str">
        <f>IF(ISBLANK(A2042),"",VLOOKUP(G2042,Coefficients!$E$4:$I$7,2)&amp;" "&amp;" "&amp;VLOOKUP(H2042,Coefficients!$E$12:$I$16,2))</f>
        <v/>
      </c>
    </row>
    <row r="2043" spans="22:22" x14ac:dyDescent="0.25">
      <c r="V2043" s="233" t="str">
        <f>IF(ISBLANK(A2043),"",VLOOKUP(G2043,Coefficients!$E$4:$I$7,2)&amp;" "&amp;" "&amp;VLOOKUP(H2043,Coefficients!$E$12:$I$16,2))</f>
        <v/>
      </c>
    </row>
    <row r="2044" spans="22:22" x14ac:dyDescent="0.25">
      <c r="V2044" s="233" t="str">
        <f>IF(ISBLANK(A2044),"",VLOOKUP(G2044,Coefficients!$E$4:$I$7,2)&amp;" "&amp;" "&amp;VLOOKUP(H2044,Coefficients!$E$12:$I$16,2))</f>
        <v/>
      </c>
    </row>
    <row r="2045" spans="22:22" x14ac:dyDescent="0.25">
      <c r="V2045" s="233" t="str">
        <f>IF(ISBLANK(A2045),"",VLOOKUP(G2045,Coefficients!$E$4:$I$7,2)&amp;" "&amp;" "&amp;VLOOKUP(H2045,Coefficients!$E$12:$I$16,2))</f>
        <v/>
      </c>
    </row>
    <row r="2046" spans="22:22" x14ac:dyDescent="0.25">
      <c r="V2046" s="233" t="str">
        <f>IF(ISBLANK(A2046),"",VLOOKUP(G2046,Coefficients!$E$4:$I$7,2)&amp;" "&amp;" "&amp;VLOOKUP(H2046,Coefficients!$E$12:$I$16,2))</f>
        <v/>
      </c>
    </row>
    <row r="2047" spans="22:22" x14ac:dyDescent="0.25">
      <c r="V2047" s="233" t="str">
        <f>IF(ISBLANK(A2047),"",VLOOKUP(G2047,Coefficients!$E$4:$I$7,2)&amp;" "&amp;" "&amp;VLOOKUP(H2047,Coefficients!$E$12:$I$16,2))</f>
        <v/>
      </c>
    </row>
    <row r="2048" spans="22:22" x14ac:dyDescent="0.25">
      <c r="V2048" s="233" t="str">
        <f>IF(ISBLANK(A2048),"",VLOOKUP(G2048,Coefficients!$E$4:$I$7,2)&amp;" "&amp;" "&amp;VLOOKUP(H2048,Coefficients!$E$12:$I$16,2))</f>
        <v/>
      </c>
    </row>
    <row r="2049" spans="22:22" x14ac:dyDescent="0.25">
      <c r="V2049" s="233" t="str">
        <f>IF(ISBLANK(A2049),"",VLOOKUP(G2049,Coefficients!$E$4:$I$7,2)&amp;" "&amp;" "&amp;VLOOKUP(H2049,Coefficients!$E$12:$I$16,2))</f>
        <v/>
      </c>
    </row>
    <row r="2050" spans="22:22" x14ac:dyDescent="0.25">
      <c r="V2050" s="233" t="str">
        <f>IF(ISBLANK(A2050),"",VLOOKUP(G2050,Coefficients!$E$4:$I$7,2)&amp;" "&amp;" "&amp;VLOOKUP(H2050,Coefficients!$E$12:$I$16,2))</f>
        <v/>
      </c>
    </row>
    <row r="2051" spans="22:22" x14ac:dyDescent="0.25">
      <c r="V2051" s="233" t="str">
        <f>IF(ISBLANK(A2051),"",VLOOKUP(G2051,Coefficients!$E$4:$I$7,2)&amp;" "&amp;" "&amp;VLOOKUP(H2051,Coefficients!$E$12:$I$16,2))</f>
        <v/>
      </c>
    </row>
    <row r="2052" spans="22:22" x14ac:dyDescent="0.25">
      <c r="V2052" s="233" t="str">
        <f>IF(ISBLANK(A2052),"",VLOOKUP(G2052,Coefficients!$E$4:$I$7,2)&amp;" "&amp;" "&amp;VLOOKUP(H2052,Coefficients!$E$12:$I$16,2))</f>
        <v/>
      </c>
    </row>
    <row r="2053" spans="22:22" x14ac:dyDescent="0.25">
      <c r="V2053" s="233" t="str">
        <f>IF(ISBLANK(A2053),"",VLOOKUP(G2053,Coefficients!$E$4:$I$7,2)&amp;" "&amp;" "&amp;VLOOKUP(H2053,Coefficients!$E$12:$I$16,2))</f>
        <v/>
      </c>
    </row>
    <row r="2054" spans="22:22" x14ac:dyDescent="0.25">
      <c r="V2054" s="233" t="str">
        <f>IF(ISBLANK(A2054),"",VLOOKUP(G2054,Coefficients!$E$4:$I$7,2)&amp;" "&amp;" "&amp;VLOOKUP(H2054,Coefficients!$E$12:$I$16,2))</f>
        <v/>
      </c>
    </row>
    <row r="2055" spans="22:22" x14ac:dyDescent="0.25">
      <c r="V2055" s="233" t="str">
        <f>IF(ISBLANK(A2055),"",VLOOKUP(G2055,Coefficients!$E$4:$I$7,2)&amp;" "&amp;" "&amp;VLOOKUP(H2055,Coefficients!$E$12:$I$16,2))</f>
        <v/>
      </c>
    </row>
    <row r="2056" spans="22:22" x14ac:dyDescent="0.25">
      <c r="V2056" s="233" t="str">
        <f>IF(ISBLANK(A2056),"",VLOOKUP(G2056,Coefficients!$E$4:$I$7,2)&amp;" "&amp;" "&amp;VLOOKUP(H2056,Coefficients!$E$12:$I$16,2))</f>
        <v/>
      </c>
    </row>
    <row r="2057" spans="22:22" x14ac:dyDescent="0.25">
      <c r="V2057" s="233" t="str">
        <f>IF(ISBLANK(A2057),"",VLOOKUP(G2057,Coefficients!$E$4:$I$7,2)&amp;" "&amp;" "&amp;VLOOKUP(H2057,Coefficients!$E$12:$I$16,2))</f>
        <v/>
      </c>
    </row>
    <row r="2058" spans="22:22" x14ac:dyDescent="0.25">
      <c r="V2058" s="233" t="str">
        <f>IF(ISBLANK(A2058),"",VLOOKUP(G2058,Coefficients!$E$4:$I$7,2)&amp;" "&amp;" "&amp;VLOOKUP(H2058,Coefficients!$E$12:$I$16,2))</f>
        <v/>
      </c>
    </row>
    <row r="2059" spans="22:22" x14ac:dyDescent="0.25">
      <c r="V2059" s="233" t="str">
        <f>IF(ISBLANK(A2059),"",VLOOKUP(G2059,Coefficients!$E$4:$I$7,2)&amp;" "&amp;" "&amp;VLOOKUP(H2059,Coefficients!$E$12:$I$16,2))</f>
        <v/>
      </c>
    </row>
    <row r="2060" spans="22:22" x14ac:dyDescent="0.25">
      <c r="V2060" s="233" t="str">
        <f>IF(ISBLANK(A2060),"",VLOOKUP(G2060,Coefficients!$E$4:$I$7,2)&amp;" "&amp;" "&amp;VLOOKUP(H2060,Coefficients!$E$12:$I$16,2))</f>
        <v/>
      </c>
    </row>
    <row r="2061" spans="22:22" x14ac:dyDescent="0.25">
      <c r="V2061" s="233" t="str">
        <f>IF(ISBLANK(A2061),"",VLOOKUP(G2061,Coefficients!$E$4:$I$7,2)&amp;" "&amp;" "&amp;VLOOKUP(H2061,Coefficients!$E$12:$I$16,2))</f>
        <v/>
      </c>
    </row>
    <row r="2062" spans="22:22" x14ac:dyDescent="0.25">
      <c r="V2062" s="233" t="str">
        <f>IF(ISBLANK(A2062),"",VLOOKUP(G2062,Coefficients!$E$4:$I$7,2)&amp;" "&amp;" "&amp;VLOOKUP(H2062,Coefficients!$E$12:$I$16,2))</f>
        <v/>
      </c>
    </row>
    <row r="2063" spans="22:22" x14ac:dyDescent="0.25">
      <c r="V2063" s="233" t="str">
        <f>IF(ISBLANK(A2063),"",VLOOKUP(G2063,Coefficients!$E$4:$I$7,2)&amp;" "&amp;" "&amp;VLOOKUP(H2063,Coefficients!$E$12:$I$16,2))</f>
        <v/>
      </c>
    </row>
    <row r="2064" spans="22:22" x14ac:dyDescent="0.25">
      <c r="V2064" s="233" t="str">
        <f>IF(ISBLANK(A2064),"",VLOOKUP(G2064,Coefficients!$E$4:$I$7,2)&amp;" "&amp;" "&amp;VLOOKUP(H2064,Coefficients!$E$12:$I$16,2))</f>
        <v/>
      </c>
    </row>
    <row r="2065" spans="22:22" x14ac:dyDescent="0.25">
      <c r="V2065" s="233" t="str">
        <f>IF(ISBLANK(A2065),"",VLOOKUP(G2065,Coefficients!$E$4:$I$7,2)&amp;" "&amp;" "&amp;VLOOKUP(H2065,Coefficients!$E$12:$I$16,2))</f>
        <v/>
      </c>
    </row>
    <row r="2066" spans="22:22" x14ac:dyDescent="0.25">
      <c r="V2066" s="233" t="str">
        <f>IF(ISBLANK(A2066),"",VLOOKUP(G2066,Coefficients!$E$4:$I$7,2)&amp;" "&amp;" "&amp;VLOOKUP(H2066,Coefficients!$E$12:$I$16,2))</f>
        <v/>
      </c>
    </row>
    <row r="2067" spans="22:22" x14ac:dyDescent="0.25">
      <c r="V2067" s="233" t="str">
        <f>IF(ISBLANK(A2067),"",VLOOKUP(G2067,Coefficients!$E$4:$I$7,2)&amp;" "&amp;" "&amp;VLOOKUP(H2067,Coefficients!$E$12:$I$16,2))</f>
        <v/>
      </c>
    </row>
    <row r="2068" spans="22:22" x14ac:dyDescent="0.25">
      <c r="V2068" s="233" t="str">
        <f>IF(ISBLANK(A2068),"",VLOOKUP(G2068,Coefficients!$E$4:$I$7,2)&amp;" "&amp;" "&amp;VLOOKUP(H2068,Coefficients!$E$12:$I$16,2))</f>
        <v/>
      </c>
    </row>
    <row r="2069" spans="22:22" x14ac:dyDescent="0.25">
      <c r="V2069" s="233" t="str">
        <f>IF(ISBLANK(A2069),"",VLOOKUP(G2069,Coefficients!$E$4:$I$7,2)&amp;" "&amp;" "&amp;VLOOKUP(H2069,Coefficients!$E$12:$I$16,2))</f>
        <v/>
      </c>
    </row>
    <row r="2070" spans="22:22" x14ac:dyDescent="0.25">
      <c r="V2070" s="233" t="str">
        <f>IF(ISBLANK(A2070),"",VLOOKUP(G2070,Coefficients!$E$4:$I$7,2)&amp;" "&amp;" "&amp;VLOOKUP(H2070,Coefficients!$E$12:$I$16,2))</f>
        <v/>
      </c>
    </row>
    <row r="2071" spans="22:22" x14ac:dyDescent="0.25">
      <c r="V2071" s="233" t="str">
        <f>IF(ISBLANK(A2071),"",VLOOKUP(G2071,Coefficients!$E$4:$I$7,2)&amp;" "&amp;" "&amp;VLOOKUP(H2071,Coefficients!$E$12:$I$16,2))</f>
        <v/>
      </c>
    </row>
    <row r="2072" spans="22:22" x14ac:dyDescent="0.25">
      <c r="V2072" s="233" t="str">
        <f>IF(ISBLANK(A2072),"",VLOOKUP(G2072,Coefficients!$E$4:$I$7,2)&amp;" "&amp;" "&amp;VLOOKUP(H2072,Coefficients!$E$12:$I$16,2))</f>
        <v/>
      </c>
    </row>
    <row r="2073" spans="22:22" x14ac:dyDescent="0.25">
      <c r="V2073" s="233" t="str">
        <f>IF(ISBLANK(A2073),"",VLOOKUP(G2073,Coefficients!$E$4:$I$7,2)&amp;" "&amp;" "&amp;VLOOKUP(H2073,Coefficients!$E$12:$I$16,2))</f>
        <v/>
      </c>
    </row>
    <row r="2074" spans="22:22" x14ac:dyDescent="0.25">
      <c r="V2074" s="233" t="str">
        <f>IF(ISBLANK(A2074),"",VLOOKUP(G2074,Coefficients!$E$4:$I$7,2)&amp;" "&amp;" "&amp;VLOOKUP(H2074,Coefficients!$E$12:$I$16,2))</f>
        <v/>
      </c>
    </row>
    <row r="2075" spans="22:22" x14ac:dyDescent="0.25">
      <c r="V2075" s="233" t="str">
        <f>IF(ISBLANK(A2075),"",VLOOKUP(G2075,Coefficients!$E$4:$I$7,2)&amp;" "&amp;" "&amp;VLOOKUP(H2075,Coefficients!$E$12:$I$16,2))</f>
        <v/>
      </c>
    </row>
    <row r="2076" spans="22:22" x14ac:dyDescent="0.25">
      <c r="V2076" s="233" t="str">
        <f>IF(ISBLANK(A2076),"",VLOOKUP(G2076,Coefficients!$E$4:$I$7,2)&amp;" "&amp;" "&amp;VLOOKUP(H2076,Coefficients!$E$12:$I$16,2))</f>
        <v/>
      </c>
    </row>
    <row r="2077" spans="22:22" x14ac:dyDescent="0.25">
      <c r="V2077" s="233" t="str">
        <f>IF(ISBLANK(A2077),"",VLOOKUP(G2077,Coefficients!$E$4:$I$7,2)&amp;" "&amp;" "&amp;VLOOKUP(H2077,Coefficients!$E$12:$I$16,2))</f>
        <v/>
      </c>
    </row>
    <row r="2078" spans="22:22" x14ac:dyDescent="0.25">
      <c r="V2078" s="233" t="str">
        <f>IF(ISBLANK(A2078),"",VLOOKUP(G2078,Coefficients!$E$4:$I$7,2)&amp;" "&amp;" "&amp;VLOOKUP(H2078,Coefficients!$E$12:$I$16,2))</f>
        <v/>
      </c>
    </row>
    <row r="2079" spans="22:22" x14ac:dyDescent="0.25">
      <c r="V2079" s="233" t="str">
        <f>IF(ISBLANK(A2079),"",VLOOKUP(G2079,Coefficients!$E$4:$I$7,2)&amp;" "&amp;" "&amp;VLOOKUP(H2079,Coefficients!$E$12:$I$16,2))</f>
        <v/>
      </c>
    </row>
    <row r="2080" spans="22:22" x14ac:dyDescent="0.25">
      <c r="V2080" s="233" t="str">
        <f>IF(ISBLANK(A2080),"",VLOOKUP(G2080,Coefficients!$E$4:$I$7,2)&amp;" "&amp;" "&amp;VLOOKUP(H2080,Coefficients!$E$12:$I$16,2))</f>
        <v/>
      </c>
    </row>
    <row r="2081" spans="22:22" x14ac:dyDescent="0.25">
      <c r="V2081" s="233" t="str">
        <f>IF(ISBLANK(A2081),"",VLOOKUP(G2081,Coefficients!$E$4:$I$7,2)&amp;" "&amp;" "&amp;VLOOKUP(H2081,Coefficients!$E$12:$I$16,2))</f>
        <v/>
      </c>
    </row>
    <row r="2082" spans="22:22" x14ac:dyDescent="0.25">
      <c r="V2082" s="233" t="str">
        <f>IF(ISBLANK(A2082),"",VLOOKUP(G2082,Coefficients!$E$4:$I$7,2)&amp;" "&amp;" "&amp;VLOOKUP(H2082,Coefficients!$E$12:$I$16,2))</f>
        <v/>
      </c>
    </row>
    <row r="2083" spans="22:22" x14ac:dyDescent="0.25">
      <c r="V2083" s="233" t="str">
        <f>IF(ISBLANK(A2083),"",VLOOKUP(G2083,Coefficients!$E$4:$I$7,2)&amp;" "&amp;" "&amp;VLOOKUP(H2083,Coefficients!$E$12:$I$16,2))</f>
        <v/>
      </c>
    </row>
    <row r="2084" spans="22:22" x14ac:dyDescent="0.25">
      <c r="V2084" s="233" t="str">
        <f>IF(ISBLANK(A2084),"",VLOOKUP(G2084,Coefficients!$E$4:$I$7,2)&amp;" "&amp;" "&amp;VLOOKUP(H2084,Coefficients!$E$12:$I$16,2))</f>
        <v/>
      </c>
    </row>
    <row r="2085" spans="22:22" x14ac:dyDescent="0.25">
      <c r="V2085" s="233" t="str">
        <f>IF(ISBLANK(A2085),"",VLOOKUP(G2085,Coefficients!$E$4:$I$7,2)&amp;" "&amp;" "&amp;VLOOKUP(H2085,Coefficients!$E$12:$I$16,2))</f>
        <v/>
      </c>
    </row>
    <row r="2086" spans="22:22" x14ac:dyDescent="0.25">
      <c r="V2086" s="233" t="str">
        <f>IF(ISBLANK(A2086),"",VLOOKUP(G2086,Coefficients!$E$4:$I$7,2)&amp;" "&amp;" "&amp;VLOOKUP(H2086,Coefficients!$E$12:$I$16,2))</f>
        <v/>
      </c>
    </row>
    <row r="2087" spans="22:22" x14ac:dyDescent="0.25">
      <c r="V2087" s="233" t="str">
        <f>IF(ISBLANK(A2087),"",VLOOKUP(G2087,Coefficients!$E$4:$I$7,2)&amp;" "&amp;" "&amp;VLOOKUP(H2087,Coefficients!$E$12:$I$16,2))</f>
        <v/>
      </c>
    </row>
    <row r="2088" spans="22:22" x14ac:dyDescent="0.25">
      <c r="V2088" s="233" t="str">
        <f>IF(ISBLANK(A2088),"",VLOOKUP(G2088,Coefficients!$E$4:$I$7,2)&amp;" "&amp;" "&amp;VLOOKUP(H2088,Coefficients!$E$12:$I$16,2))</f>
        <v/>
      </c>
    </row>
    <row r="2089" spans="22:22" x14ac:dyDescent="0.25">
      <c r="V2089" s="233" t="str">
        <f>IF(ISBLANK(A2089),"",VLOOKUP(G2089,Coefficients!$E$4:$I$7,2)&amp;" "&amp;" "&amp;VLOOKUP(H2089,Coefficients!$E$12:$I$16,2))</f>
        <v/>
      </c>
    </row>
    <row r="2090" spans="22:22" x14ac:dyDescent="0.25">
      <c r="V2090" s="233" t="str">
        <f>IF(ISBLANK(A2090),"",VLOOKUP(G2090,Coefficients!$E$4:$I$7,2)&amp;" "&amp;" "&amp;VLOOKUP(H2090,Coefficients!$E$12:$I$16,2))</f>
        <v/>
      </c>
    </row>
    <row r="2091" spans="22:22" x14ac:dyDescent="0.25">
      <c r="V2091" s="233" t="str">
        <f>IF(ISBLANK(A2091),"",VLOOKUP(G2091,Coefficients!$E$4:$I$7,2)&amp;" "&amp;" "&amp;VLOOKUP(H2091,Coefficients!$E$12:$I$16,2))</f>
        <v/>
      </c>
    </row>
    <row r="2092" spans="22:22" x14ac:dyDescent="0.25">
      <c r="V2092" s="233" t="str">
        <f>IF(ISBLANK(A2092),"",VLOOKUP(G2092,Coefficients!$E$4:$I$7,2)&amp;" "&amp;" "&amp;VLOOKUP(H2092,Coefficients!$E$12:$I$16,2))</f>
        <v/>
      </c>
    </row>
    <row r="2093" spans="22:22" x14ac:dyDescent="0.25">
      <c r="V2093" s="233" t="str">
        <f>IF(ISBLANK(A2093),"",VLOOKUP(G2093,Coefficients!$E$4:$I$7,2)&amp;" "&amp;" "&amp;VLOOKUP(H2093,Coefficients!$E$12:$I$16,2))</f>
        <v/>
      </c>
    </row>
    <row r="2094" spans="22:22" x14ac:dyDescent="0.25">
      <c r="V2094" s="233" t="str">
        <f>IF(ISBLANK(A2094),"",VLOOKUP(G2094,Coefficients!$E$4:$I$7,2)&amp;" "&amp;" "&amp;VLOOKUP(H2094,Coefficients!$E$12:$I$16,2))</f>
        <v/>
      </c>
    </row>
    <row r="2095" spans="22:22" x14ac:dyDescent="0.25">
      <c r="V2095" s="233" t="str">
        <f>IF(ISBLANK(A2095),"",VLOOKUP(G2095,Coefficients!$E$4:$I$7,2)&amp;" "&amp;" "&amp;VLOOKUP(H2095,Coefficients!$E$12:$I$16,2))</f>
        <v/>
      </c>
    </row>
    <row r="2096" spans="22:22" x14ac:dyDescent="0.25">
      <c r="V2096" s="233" t="str">
        <f>IF(ISBLANK(A2096),"",VLOOKUP(G2096,Coefficients!$E$4:$I$7,2)&amp;" "&amp;" "&amp;VLOOKUP(H2096,Coefficients!$E$12:$I$16,2))</f>
        <v/>
      </c>
    </row>
    <row r="2097" spans="22:22" x14ac:dyDescent="0.25">
      <c r="V2097" s="233" t="str">
        <f>IF(ISBLANK(A2097),"",VLOOKUP(G2097,Coefficients!$E$4:$I$7,2)&amp;" "&amp;" "&amp;VLOOKUP(H2097,Coefficients!$E$12:$I$16,2))</f>
        <v/>
      </c>
    </row>
    <row r="2098" spans="22:22" x14ac:dyDescent="0.25">
      <c r="V2098" s="233" t="str">
        <f>IF(ISBLANK(A2098),"",VLOOKUP(G2098,Coefficients!$E$4:$I$7,2)&amp;" "&amp;" "&amp;VLOOKUP(H2098,Coefficients!$E$12:$I$16,2))</f>
        <v/>
      </c>
    </row>
    <row r="2099" spans="22:22" x14ac:dyDescent="0.25">
      <c r="V2099" s="233" t="str">
        <f>IF(ISBLANK(A2099),"",VLOOKUP(G2099,Coefficients!$E$4:$I$7,2)&amp;" "&amp;" "&amp;VLOOKUP(H2099,Coefficients!$E$12:$I$16,2))</f>
        <v/>
      </c>
    </row>
    <row r="2100" spans="22:22" x14ac:dyDescent="0.25">
      <c r="V2100" s="233" t="str">
        <f>IF(ISBLANK(A2100),"",VLOOKUP(G2100,Coefficients!$E$4:$I$7,2)&amp;" "&amp;" "&amp;VLOOKUP(H2100,Coefficients!$E$12:$I$16,2))</f>
        <v/>
      </c>
    </row>
    <row r="2101" spans="22:22" x14ac:dyDescent="0.25">
      <c r="V2101" s="233" t="str">
        <f>IF(ISBLANK(A2101),"",VLOOKUP(G2101,Coefficients!$E$4:$I$7,2)&amp;" "&amp;" "&amp;VLOOKUP(H2101,Coefficients!$E$12:$I$16,2))</f>
        <v/>
      </c>
    </row>
    <row r="2102" spans="22:22" x14ac:dyDescent="0.25">
      <c r="V2102" s="233" t="str">
        <f>IF(ISBLANK(A2102),"",VLOOKUP(G2102,Coefficients!$E$4:$I$7,2)&amp;" "&amp;" "&amp;VLOOKUP(H2102,Coefficients!$E$12:$I$16,2))</f>
        <v/>
      </c>
    </row>
    <row r="2103" spans="22:22" x14ac:dyDescent="0.25">
      <c r="V2103" s="233" t="str">
        <f>IF(ISBLANK(A2103),"",VLOOKUP(G2103,Coefficients!$E$4:$I$7,2)&amp;" "&amp;" "&amp;VLOOKUP(H2103,Coefficients!$E$12:$I$16,2))</f>
        <v/>
      </c>
    </row>
    <row r="2104" spans="22:22" x14ac:dyDescent="0.25">
      <c r="V2104" s="233" t="str">
        <f>IF(ISBLANK(A2104),"",VLOOKUP(G2104,Coefficients!$E$4:$I$7,2)&amp;" "&amp;" "&amp;VLOOKUP(H2104,Coefficients!$E$12:$I$16,2))</f>
        <v/>
      </c>
    </row>
    <row r="2105" spans="22:22" x14ac:dyDescent="0.25">
      <c r="V2105" s="233" t="str">
        <f>IF(ISBLANK(A2105),"",VLOOKUP(G2105,Coefficients!$E$4:$I$7,2)&amp;" "&amp;" "&amp;VLOOKUP(H2105,Coefficients!$E$12:$I$16,2))</f>
        <v/>
      </c>
    </row>
    <row r="2106" spans="22:22" x14ac:dyDescent="0.25">
      <c r="V2106" s="233" t="str">
        <f>IF(ISBLANK(A2106),"",VLOOKUP(G2106,Coefficients!$E$4:$I$7,2)&amp;" "&amp;" "&amp;VLOOKUP(H2106,Coefficients!$E$12:$I$16,2))</f>
        <v/>
      </c>
    </row>
    <row r="2107" spans="22:22" x14ac:dyDescent="0.25">
      <c r="V2107" s="233" t="str">
        <f>IF(ISBLANK(A2107),"",VLOOKUP(G2107,Coefficients!$E$4:$I$7,2)&amp;" "&amp;" "&amp;VLOOKUP(H2107,Coefficients!$E$12:$I$16,2))</f>
        <v/>
      </c>
    </row>
    <row r="2108" spans="22:22" x14ac:dyDescent="0.25">
      <c r="V2108" s="233" t="str">
        <f>IF(ISBLANK(A2108),"",VLOOKUP(G2108,Coefficients!$E$4:$I$7,2)&amp;" "&amp;" "&amp;VLOOKUP(H2108,Coefficients!$E$12:$I$16,2))</f>
        <v/>
      </c>
    </row>
    <row r="2109" spans="22:22" x14ac:dyDescent="0.25">
      <c r="V2109" s="233" t="str">
        <f>IF(ISBLANK(A2109),"",VLOOKUP(G2109,Coefficients!$E$4:$I$7,2)&amp;" "&amp;" "&amp;VLOOKUP(H2109,Coefficients!$E$12:$I$16,2))</f>
        <v/>
      </c>
    </row>
    <row r="2110" spans="22:22" x14ac:dyDescent="0.25">
      <c r="V2110" s="233" t="str">
        <f>IF(ISBLANK(A2110),"",VLOOKUP(G2110,Coefficients!$E$4:$I$7,2)&amp;" "&amp;" "&amp;VLOOKUP(H2110,Coefficients!$E$12:$I$16,2))</f>
        <v/>
      </c>
    </row>
    <row r="2111" spans="22:22" x14ac:dyDescent="0.25">
      <c r="V2111" s="233" t="str">
        <f>IF(ISBLANK(A2111),"",VLOOKUP(G2111,Coefficients!$E$4:$I$7,2)&amp;" "&amp;" "&amp;VLOOKUP(H2111,Coefficients!$E$12:$I$16,2))</f>
        <v/>
      </c>
    </row>
    <row r="2112" spans="22:22" x14ac:dyDescent="0.25">
      <c r="V2112" s="233" t="str">
        <f>IF(ISBLANK(A2112),"",VLOOKUP(G2112,Coefficients!$E$4:$I$7,2)&amp;" "&amp;" "&amp;VLOOKUP(H2112,Coefficients!$E$12:$I$16,2))</f>
        <v/>
      </c>
    </row>
    <row r="2113" spans="22:22" x14ac:dyDescent="0.25">
      <c r="V2113" s="233" t="str">
        <f>IF(ISBLANK(A2113),"",VLOOKUP(G2113,Coefficients!$E$4:$I$7,2)&amp;" "&amp;" "&amp;VLOOKUP(H2113,Coefficients!$E$12:$I$16,2))</f>
        <v/>
      </c>
    </row>
    <row r="2114" spans="22:22" x14ac:dyDescent="0.25">
      <c r="V2114" s="233" t="str">
        <f>IF(ISBLANK(A2114),"",VLOOKUP(G2114,Coefficients!$E$4:$I$7,2)&amp;" "&amp;" "&amp;VLOOKUP(H2114,Coefficients!$E$12:$I$16,2))</f>
        <v/>
      </c>
    </row>
    <row r="2115" spans="22:22" x14ac:dyDescent="0.25">
      <c r="V2115" s="233" t="str">
        <f>IF(ISBLANK(A2115),"",VLOOKUP(G2115,Coefficients!$E$4:$I$7,2)&amp;" "&amp;" "&amp;VLOOKUP(H2115,Coefficients!$E$12:$I$16,2))</f>
        <v/>
      </c>
    </row>
    <row r="2116" spans="22:22" x14ac:dyDescent="0.25">
      <c r="V2116" s="233" t="str">
        <f>IF(ISBLANK(A2116),"",VLOOKUP(G2116,Coefficients!$E$4:$I$7,2)&amp;" "&amp;" "&amp;VLOOKUP(H2116,Coefficients!$E$12:$I$16,2))</f>
        <v/>
      </c>
    </row>
    <row r="2117" spans="22:22" x14ac:dyDescent="0.25">
      <c r="V2117" s="233" t="str">
        <f>IF(ISBLANK(A2117),"",VLOOKUP(G2117,Coefficients!$E$4:$I$7,2)&amp;" "&amp;" "&amp;VLOOKUP(H2117,Coefficients!$E$12:$I$16,2))</f>
        <v/>
      </c>
    </row>
    <row r="2118" spans="22:22" x14ac:dyDescent="0.25">
      <c r="V2118" s="233" t="str">
        <f>IF(ISBLANK(A2118),"",VLOOKUP(G2118,Coefficients!$E$4:$I$7,2)&amp;" "&amp;" "&amp;VLOOKUP(H2118,Coefficients!$E$12:$I$16,2))</f>
        <v/>
      </c>
    </row>
    <row r="2119" spans="22:22" x14ac:dyDescent="0.25">
      <c r="V2119" s="233" t="str">
        <f>IF(ISBLANK(A2119),"",VLOOKUP(G2119,Coefficients!$E$4:$I$7,2)&amp;" "&amp;" "&amp;VLOOKUP(H2119,Coefficients!$E$12:$I$16,2))</f>
        <v/>
      </c>
    </row>
    <row r="2120" spans="22:22" x14ac:dyDescent="0.25">
      <c r="V2120" s="233" t="str">
        <f>IF(ISBLANK(A2120),"",VLOOKUP(G2120,Coefficients!$E$4:$I$7,2)&amp;" "&amp;" "&amp;VLOOKUP(H2120,Coefficients!$E$12:$I$16,2))</f>
        <v/>
      </c>
    </row>
    <row r="2121" spans="22:22" x14ac:dyDescent="0.25">
      <c r="V2121" s="233" t="str">
        <f>IF(ISBLANK(A2121),"",VLOOKUP(G2121,Coefficients!$E$4:$I$7,2)&amp;" "&amp;" "&amp;VLOOKUP(H2121,Coefficients!$E$12:$I$16,2))</f>
        <v/>
      </c>
    </row>
    <row r="2122" spans="22:22" x14ac:dyDescent="0.25">
      <c r="V2122" s="233" t="str">
        <f>IF(ISBLANK(A2122),"",VLOOKUP(G2122,Coefficients!$E$4:$I$7,2)&amp;" "&amp;" "&amp;VLOOKUP(H2122,Coefficients!$E$12:$I$16,2))</f>
        <v/>
      </c>
    </row>
    <row r="2123" spans="22:22" x14ac:dyDescent="0.25">
      <c r="V2123" s="233" t="str">
        <f>IF(ISBLANK(A2123),"",VLOOKUP(G2123,Coefficients!$E$4:$I$7,2)&amp;" "&amp;" "&amp;VLOOKUP(H2123,Coefficients!$E$12:$I$16,2))</f>
        <v/>
      </c>
    </row>
    <row r="2124" spans="22:22" x14ac:dyDescent="0.25">
      <c r="V2124" s="233" t="str">
        <f>IF(ISBLANK(A2124),"",VLOOKUP(G2124,Coefficients!$E$4:$I$7,2)&amp;" "&amp;" "&amp;VLOOKUP(H2124,Coefficients!$E$12:$I$16,2))</f>
        <v/>
      </c>
    </row>
    <row r="2125" spans="22:22" x14ac:dyDescent="0.25">
      <c r="V2125" s="233" t="str">
        <f>IF(ISBLANK(A2125),"",VLOOKUP(G2125,Coefficients!$E$4:$I$7,2)&amp;" "&amp;" "&amp;VLOOKUP(H2125,Coefficients!$E$12:$I$16,2))</f>
        <v/>
      </c>
    </row>
    <row r="2126" spans="22:22" x14ac:dyDescent="0.25">
      <c r="V2126" s="233" t="str">
        <f>IF(ISBLANK(A2126),"",VLOOKUP(G2126,Coefficients!$E$4:$I$7,2)&amp;" "&amp;" "&amp;VLOOKUP(H2126,Coefficients!$E$12:$I$16,2))</f>
        <v/>
      </c>
    </row>
    <row r="2127" spans="22:22" x14ac:dyDescent="0.25">
      <c r="V2127" s="233" t="str">
        <f>IF(ISBLANK(A2127),"",VLOOKUP(G2127,Coefficients!$E$4:$I$7,2)&amp;" "&amp;" "&amp;VLOOKUP(H2127,Coefficients!$E$12:$I$16,2))</f>
        <v/>
      </c>
    </row>
    <row r="2128" spans="22:22" x14ac:dyDescent="0.25">
      <c r="V2128" s="233" t="str">
        <f>IF(ISBLANK(A2128),"",VLOOKUP(G2128,Coefficients!$E$4:$I$7,2)&amp;" "&amp;" "&amp;VLOOKUP(H2128,Coefficients!$E$12:$I$16,2))</f>
        <v/>
      </c>
    </row>
    <row r="2129" spans="22:22" x14ac:dyDescent="0.25">
      <c r="V2129" s="233" t="str">
        <f>IF(ISBLANK(A2129),"",VLOOKUP(G2129,Coefficients!$E$4:$I$7,2)&amp;" "&amp;" "&amp;VLOOKUP(H2129,Coefficients!$E$12:$I$16,2))</f>
        <v/>
      </c>
    </row>
    <row r="2130" spans="22:22" x14ac:dyDescent="0.25">
      <c r="V2130" s="233" t="str">
        <f>IF(ISBLANK(A2130),"",VLOOKUP(G2130,Coefficients!$E$4:$I$7,2)&amp;" "&amp;" "&amp;VLOOKUP(H2130,Coefficients!$E$12:$I$16,2))</f>
        <v/>
      </c>
    </row>
    <row r="2131" spans="22:22" x14ac:dyDescent="0.25">
      <c r="V2131" s="233" t="str">
        <f>IF(ISBLANK(A2131),"",VLOOKUP(G2131,Coefficients!$E$4:$I$7,2)&amp;" "&amp;" "&amp;VLOOKUP(H2131,Coefficients!$E$12:$I$16,2))</f>
        <v/>
      </c>
    </row>
    <row r="2132" spans="22:22" x14ac:dyDescent="0.25">
      <c r="V2132" s="233" t="str">
        <f>IF(ISBLANK(A2132),"",VLOOKUP(G2132,Coefficients!$E$4:$I$7,2)&amp;" "&amp;" "&amp;VLOOKUP(H2132,Coefficients!$E$12:$I$16,2))</f>
        <v/>
      </c>
    </row>
    <row r="2133" spans="22:22" x14ac:dyDescent="0.25">
      <c r="V2133" s="233" t="str">
        <f>IF(ISBLANK(A2133),"",VLOOKUP(G2133,Coefficients!$E$4:$I$7,2)&amp;" "&amp;" "&amp;VLOOKUP(H2133,Coefficients!$E$12:$I$16,2))</f>
        <v/>
      </c>
    </row>
    <row r="2134" spans="22:22" x14ac:dyDescent="0.25">
      <c r="V2134" s="233" t="str">
        <f>IF(ISBLANK(A2134),"",VLOOKUP(G2134,Coefficients!$E$4:$I$7,2)&amp;" "&amp;" "&amp;VLOOKUP(H2134,Coefficients!$E$12:$I$16,2))</f>
        <v/>
      </c>
    </row>
    <row r="2135" spans="22:22" x14ac:dyDescent="0.25">
      <c r="V2135" s="233" t="str">
        <f>IF(ISBLANK(A2135),"",VLOOKUP(G2135,Coefficients!$E$4:$I$7,2)&amp;" "&amp;" "&amp;VLOOKUP(H2135,Coefficients!$E$12:$I$16,2))</f>
        <v/>
      </c>
    </row>
    <row r="2136" spans="22:22" x14ac:dyDescent="0.25">
      <c r="V2136" s="233" t="str">
        <f>IF(ISBLANK(A2136),"",VLOOKUP(G2136,Coefficients!$E$4:$I$7,2)&amp;" "&amp;" "&amp;VLOOKUP(H2136,Coefficients!$E$12:$I$16,2))</f>
        <v/>
      </c>
    </row>
    <row r="2137" spans="22:22" x14ac:dyDescent="0.25">
      <c r="V2137" s="233" t="str">
        <f>IF(ISBLANK(A2137),"",VLOOKUP(G2137,Coefficients!$E$4:$I$7,2)&amp;" "&amp;" "&amp;VLOOKUP(H2137,Coefficients!$E$12:$I$16,2))</f>
        <v/>
      </c>
    </row>
    <row r="2138" spans="22:22" x14ac:dyDescent="0.25">
      <c r="V2138" s="233" t="str">
        <f>IF(ISBLANK(A2138),"",VLOOKUP(G2138,Coefficients!$E$4:$I$7,2)&amp;" "&amp;" "&amp;VLOOKUP(H2138,Coefficients!$E$12:$I$16,2))</f>
        <v/>
      </c>
    </row>
    <row r="2139" spans="22:22" x14ac:dyDescent="0.25">
      <c r="V2139" s="233" t="str">
        <f>IF(ISBLANK(A2139),"",VLOOKUP(G2139,Coefficients!$E$4:$I$7,2)&amp;" "&amp;" "&amp;VLOOKUP(H2139,Coefficients!$E$12:$I$16,2))</f>
        <v/>
      </c>
    </row>
    <row r="2140" spans="22:22" x14ac:dyDescent="0.25">
      <c r="V2140" s="233" t="str">
        <f>IF(ISBLANK(A2140),"",VLOOKUP(G2140,Coefficients!$E$4:$I$7,2)&amp;" "&amp;" "&amp;VLOOKUP(H2140,Coefficients!$E$12:$I$16,2))</f>
        <v/>
      </c>
    </row>
    <row r="2141" spans="22:22" x14ac:dyDescent="0.25">
      <c r="V2141" s="233" t="str">
        <f>IF(ISBLANK(A2141),"",VLOOKUP(G2141,Coefficients!$E$4:$I$7,2)&amp;" "&amp;" "&amp;VLOOKUP(H2141,Coefficients!$E$12:$I$16,2))</f>
        <v/>
      </c>
    </row>
    <row r="2142" spans="22:22" x14ac:dyDescent="0.25">
      <c r="V2142" s="233" t="str">
        <f>IF(ISBLANK(A2142),"",VLOOKUP(G2142,Coefficients!$E$4:$I$7,2)&amp;" "&amp;" "&amp;VLOOKUP(H2142,Coefficients!$E$12:$I$16,2))</f>
        <v/>
      </c>
    </row>
    <row r="2143" spans="22:22" x14ac:dyDescent="0.25">
      <c r="V2143" s="233" t="str">
        <f>IF(ISBLANK(A2143),"",VLOOKUP(G2143,Coefficients!$E$4:$I$7,2)&amp;" "&amp;" "&amp;VLOOKUP(H2143,Coefficients!$E$12:$I$16,2))</f>
        <v/>
      </c>
    </row>
    <row r="2144" spans="22:22" x14ac:dyDescent="0.25">
      <c r="V2144" s="233" t="str">
        <f>IF(ISBLANK(A2144),"",VLOOKUP(G2144,Coefficients!$E$4:$I$7,2)&amp;" "&amp;" "&amp;VLOOKUP(H2144,Coefficients!$E$12:$I$16,2))</f>
        <v/>
      </c>
    </row>
    <row r="2145" spans="22:22" x14ac:dyDescent="0.25">
      <c r="V2145" s="233" t="str">
        <f>IF(ISBLANK(A2145),"",VLOOKUP(G2145,Coefficients!$E$4:$I$7,2)&amp;" "&amp;" "&amp;VLOOKUP(H2145,Coefficients!$E$12:$I$16,2))</f>
        <v/>
      </c>
    </row>
    <row r="2146" spans="22:22" x14ac:dyDescent="0.25">
      <c r="V2146" s="233" t="str">
        <f>IF(ISBLANK(A2146),"",VLOOKUP(G2146,Coefficients!$E$4:$I$7,2)&amp;" "&amp;" "&amp;VLOOKUP(H2146,Coefficients!$E$12:$I$16,2))</f>
        <v/>
      </c>
    </row>
    <row r="2147" spans="22:22" x14ac:dyDescent="0.25">
      <c r="V2147" s="233" t="str">
        <f>IF(ISBLANK(A2147),"",VLOOKUP(G2147,Coefficients!$E$4:$I$7,2)&amp;" "&amp;" "&amp;VLOOKUP(H2147,Coefficients!$E$12:$I$16,2))</f>
        <v/>
      </c>
    </row>
    <row r="2148" spans="22:22" x14ac:dyDescent="0.25">
      <c r="V2148" s="233" t="str">
        <f>IF(ISBLANK(A2148),"",VLOOKUP(G2148,Coefficients!$E$4:$I$7,2)&amp;" "&amp;" "&amp;VLOOKUP(H2148,Coefficients!$E$12:$I$16,2))</f>
        <v/>
      </c>
    </row>
    <row r="2149" spans="22:22" x14ac:dyDescent="0.25">
      <c r="V2149" s="233" t="str">
        <f>IF(ISBLANK(A2149),"",VLOOKUP(G2149,Coefficients!$E$4:$I$7,2)&amp;" "&amp;" "&amp;VLOOKUP(H2149,Coefficients!$E$12:$I$16,2))</f>
        <v/>
      </c>
    </row>
    <row r="2150" spans="22:22" x14ac:dyDescent="0.25">
      <c r="V2150" s="233" t="str">
        <f>IF(ISBLANK(A2150),"",VLOOKUP(G2150,Coefficients!$E$4:$I$7,2)&amp;" "&amp;" "&amp;VLOOKUP(H2150,Coefficients!$E$12:$I$16,2))</f>
        <v/>
      </c>
    </row>
    <row r="2151" spans="22:22" x14ac:dyDescent="0.25">
      <c r="V2151" s="233" t="str">
        <f>IF(ISBLANK(A2151),"",VLOOKUP(G2151,Coefficients!$E$4:$I$7,2)&amp;" "&amp;" "&amp;VLOOKUP(H2151,Coefficients!$E$12:$I$16,2))</f>
        <v/>
      </c>
    </row>
    <row r="2152" spans="22:22" x14ac:dyDescent="0.25">
      <c r="V2152" s="233" t="str">
        <f>IF(ISBLANK(A2152),"",VLOOKUP(G2152,Coefficients!$E$4:$I$7,2)&amp;" "&amp;" "&amp;VLOOKUP(H2152,Coefficients!$E$12:$I$16,2))</f>
        <v/>
      </c>
    </row>
    <row r="2153" spans="22:22" x14ac:dyDescent="0.25">
      <c r="V2153" s="233" t="str">
        <f>IF(ISBLANK(A2153),"",VLOOKUP(G2153,Coefficients!$E$4:$I$7,2)&amp;" "&amp;" "&amp;VLOOKUP(H2153,Coefficients!$E$12:$I$16,2))</f>
        <v/>
      </c>
    </row>
    <row r="2154" spans="22:22" x14ac:dyDescent="0.25">
      <c r="V2154" s="233" t="str">
        <f>IF(ISBLANK(A2154),"",VLOOKUP(G2154,Coefficients!$E$4:$I$7,2)&amp;" "&amp;" "&amp;VLOOKUP(H2154,Coefficients!$E$12:$I$16,2))</f>
        <v/>
      </c>
    </row>
    <row r="2155" spans="22:22" x14ac:dyDescent="0.25">
      <c r="V2155" s="233" t="str">
        <f>IF(ISBLANK(A2155),"",VLOOKUP(G2155,Coefficients!$E$4:$I$7,2)&amp;" "&amp;" "&amp;VLOOKUP(H2155,Coefficients!$E$12:$I$16,2))</f>
        <v/>
      </c>
    </row>
    <row r="2156" spans="22:22" x14ac:dyDescent="0.25">
      <c r="V2156" s="233" t="str">
        <f>IF(ISBLANK(A2156),"",VLOOKUP(G2156,Coefficients!$E$4:$I$7,2)&amp;" "&amp;" "&amp;VLOOKUP(H2156,Coefficients!$E$12:$I$16,2))</f>
        <v/>
      </c>
    </row>
    <row r="2157" spans="22:22" x14ac:dyDescent="0.25">
      <c r="V2157" s="233" t="str">
        <f>IF(ISBLANK(A2157),"",VLOOKUP(G2157,Coefficients!$E$4:$I$7,2)&amp;" "&amp;" "&amp;VLOOKUP(H2157,Coefficients!$E$12:$I$16,2))</f>
        <v/>
      </c>
    </row>
    <row r="2158" spans="22:22" x14ac:dyDescent="0.25">
      <c r="V2158" s="233" t="str">
        <f>IF(ISBLANK(A2158),"",VLOOKUP(G2158,Coefficients!$E$4:$I$7,2)&amp;" "&amp;" "&amp;VLOOKUP(H2158,Coefficients!$E$12:$I$16,2))</f>
        <v/>
      </c>
    </row>
    <row r="2159" spans="22:22" x14ac:dyDescent="0.25">
      <c r="V2159" s="233" t="str">
        <f>IF(ISBLANK(A2159),"",VLOOKUP(G2159,Coefficients!$E$4:$I$7,2)&amp;" "&amp;" "&amp;VLOOKUP(H2159,Coefficients!$E$12:$I$16,2))</f>
        <v/>
      </c>
    </row>
    <row r="2160" spans="22:22" x14ac:dyDescent="0.25">
      <c r="V2160" s="233" t="str">
        <f>IF(ISBLANK(A2160),"",VLOOKUP(G2160,Coefficients!$E$4:$I$7,2)&amp;" "&amp;" "&amp;VLOOKUP(H2160,Coefficients!$E$12:$I$16,2))</f>
        <v/>
      </c>
    </row>
    <row r="2161" spans="22:22" x14ac:dyDescent="0.25">
      <c r="V2161" s="233" t="str">
        <f>IF(ISBLANK(A2161),"",VLOOKUP(G2161,Coefficients!$E$4:$I$7,2)&amp;" "&amp;" "&amp;VLOOKUP(H2161,Coefficients!$E$12:$I$16,2))</f>
        <v/>
      </c>
    </row>
    <row r="2162" spans="22:22" x14ac:dyDescent="0.25">
      <c r="V2162" s="233" t="str">
        <f>IF(ISBLANK(A2162),"",VLOOKUP(G2162,Coefficients!$E$4:$I$7,2)&amp;" "&amp;" "&amp;VLOOKUP(H2162,Coefficients!$E$12:$I$16,2))</f>
        <v/>
      </c>
    </row>
    <row r="2163" spans="22:22" x14ac:dyDescent="0.25">
      <c r="V2163" s="233" t="str">
        <f>IF(ISBLANK(A2163),"",VLOOKUP(G2163,Coefficients!$E$4:$I$7,2)&amp;" "&amp;" "&amp;VLOOKUP(H2163,Coefficients!$E$12:$I$16,2))</f>
        <v/>
      </c>
    </row>
    <row r="2164" spans="22:22" x14ac:dyDescent="0.25">
      <c r="V2164" s="233" t="str">
        <f>IF(ISBLANK(A2164),"",VLOOKUP(G2164,Coefficients!$E$4:$I$7,2)&amp;" "&amp;" "&amp;VLOOKUP(H2164,Coefficients!$E$12:$I$16,2))</f>
        <v/>
      </c>
    </row>
    <row r="2165" spans="22:22" x14ac:dyDescent="0.25">
      <c r="V2165" s="233" t="str">
        <f>IF(ISBLANK(A2165),"",VLOOKUP(G2165,Coefficients!$E$4:$I$7,2)&amp;" "&amp;" "&amp;VLOOKUP(H2165,Coefficients!$E$12:$I$16,2))</f>
        <v/>
      </c>
    </row>
    <row r="2166" spans="22:22" x14ac:dyDescent="0.25">
      <c r="V2166" s="233" t="str">
        <f>IF(ISBLANK(A2166),"",VLOOKUP(G2166,Coefficients!$E$4:$I$7,2)&amp;" "&amp;" "&amp;VLOOKUP(H2166,Coefficients!$E$12:$I$16,2))</f>
        <v/>
      </c>
    </row>
    <row r="2167" spans="22:22" x14ac:dyDescent="0.25">
      <c r="V2167" s="233" t="str">
        <f>IF(ISBLANK(A2167),"",VLOOKUP(G2167,Coefficients!$E$4:$I$7,2)&amp;" "&amp;" "&amp;VLOOKUP(H2167,Coefficients!$E$12:$I$16,2))</f>
        <v/>
      </c>
    </row>
    <row r="2168" spans="22:22" x14ac:dyDescent="0.25">
      <c r="V2168" s="233" t="str">
        <f>IF(ISBLANK(A2168),"",VLOOKUP(G2168,Coefficients!$E$4:$I$7,2)&amp;" "&amp;" "&amp;VLOOKUP(H2168,Coefficients!$E$12:$I$16,2))</f>
        <v/>
      </c>
    </row>
    <row r="2169" spans="22:22" x14ac:dyDescent="0.25">
      <c r="V2169" s="233" t="str">
        <f>IF(ISBLANK(A2169),"",VLOOKUP(G2169,Coefficients!$E$4:$I$7,2)&amp;" "&amp;" "&amp;VLOOKUP(H2169,Coefficients!$E$12:$I$16,2))</f>
        <v/>
      </c>
    </row>
    <row r="2170" spans="22:22" x14ac:dyDescent="0.25">
      <c r="V2170" s="233" t="str">
        <f>IF(ISBLANK(A2170),"",VLOOKUP(G2170,Coefficients!$E$4:$I$7,2)&amp;" "&amp;" "&amp;VLOOKUP(H2170,Coefficients!$E$12:$I$16,2))</f>
        <v/>
      </c>
    </row>
    <row r="2171" spans="22:22" x14ac:dyDescent="0.25">
      <c r="V2171" s="233" t="str">
        <f>IF(ISBLANK(A2171),"",VLOOKUP(G2171,Coefficients!$E$4:$I$7,2)&amp;" "&amp;" "&amp;VLOOKUP(H2171,Coefficients!$E$12:$I$16,2))</f>
        <v/>
      </c>
    </row>
    <row r="2172" spans="22:22" x14ac:dyDescent="0.25">
      <c r="V2172" s="233" t="str">
        <f>IF(ISBLANK(A2172),"",VLOOKUP(G2172,Coefficients!$E$4:$I$7,2)&amp;" "&amp;" "&amp;VLOOKUP(H2172,Coefficients!$E$12:$I$16,2))</f>
        <v/>
      </c>
    </row>
    <row r="2173" spans="22:22" x14ac:dyDescent="0.25">
      <c r="V2173" s="233" t="str">
        <f>IF(ISBLANK(A2173),"",VLOOKUP(G2173,Coefficients!$E$4:$I$7,2)&amp;" "&amp;" "&amp;VLOOKUP(H2173,Coefficients!$E$12:$I$16,2))</f>
        <v/>
      </c>
    </row>
    <row r="2174" spans="22:22" x14ac:dyDescent="0.25">
      <c r="V2174" s="233" t="str">
        <f>IF(ISBLANK(A2174),"",VLOOKUP(G2174,Coefficients!$E$4:$I$7,2)&amp;" "&amp;" "&amp;VLOOKUP(H2174,Coefficients!$E$12:$I$16,2))</f>
        <v/>
      </c>
    </row>
    <row r="2175" spans="22:22" x14ac:dyDescent="0.25">
      <c r="V2175" s="233" t="str">
        <f>IF(ISBLANK(A2175),"",VLOOKUP(G2175,Coefficients!$E$4:$I$7,2)&amp;" "&amp;" "&amp;VLOOKUP(H2175,Coefficients!$E$12:$I$16,2))</f>
        <v/>
      </c>
    </row>
    <row r="2176" spans="22:22" x14ac:dyDescent="0.25">
      <c r="V2176" s="233" t="str">
        <f>IF(ISBLANK(A2176),"",VLOOKUP(G2176,Coefficients!$E$4:$I$7,2)&amp;" "&amp;" "&amp;VLOOKUP(H2176,Coefficients!$E$12:$I$16,2))</f>
        <v/>
      </c>
    </row>
    <row r="2177" spans="22:22" x14ac:dyDescent="0.25">
      <c r="V2177" s="233" t="str">
        <f>IF(ISBLANK(A2177),"",VLOOKUP(G2177,Coefficients!$E$4:$I$7,2)&amp;" "&amp;" "&amp;VLOOKUP(H2177,Coefficients!$E$12:$I$16,2))</f>
        <v/>
      </c>
    </row>
    <row r="2178" spans="22:22" x14ac:dyDescent="0.25">
      <c r="V2178" s="233" t="str">
        <f>IF(ISBLANK(A2178),"",VLOOKUP(G2178,Coefficients!$E$4:$I$7,2)&amp;" "&amp;" "&amp;VLOOKUP(H2178,Coefficients!$E$12:$I$16,2))</f>
        <v/>
      </c>
    </row>
    <row r="2179" spans="22:22" x14ac:dyDescent="0.25">
      <c r="V2179" s="233" t="str">
        <f>IF(ISBLANK(A2179),"",VLOOKUP(G2179,Coefficients!$E$4:$I$7,2)&amp;" "&amp;" "&amp;VLOOKUP(H2179,Coefficients!$E$12:$I$16,2))</f>
        <v/>
      </c>
    </row>
    <row r="2180" spans="22:22" x14ac:dyDescent="0.25">
      <c r="V2180" s="233" t="str">
        <f>IF(ISBLANK(A2180),"",VLOOKUP(G2180,Coefficients!$E$4:$I$7,2)&amp;" "&amp;" "&amp;VLOOKUP(H2180,Coefficients!$E$12:$I$16,2))</f>
        <v/>
      </c>
    </row>
    <row r="2181" spans="22:22" x14ac:dyDescent="0.25">
      <c r="V2181" s="233" t="str">
        <f>IF(ISBLANK(A2181),"",VLOOKUP(G2181,Coefficients!$E$4:$I$7,2)&amp;" "&amp;" "&amp;VLOOKUP(H2181,Coefficients!$E$12:$I$16,2))</f>
        <v/>
      </c>
    </row>
    <row r="2182" spans="22:22" x14ac:dyDescent="0.25">
      <c r="V2182" s="233" t="str">
        <f>IF(ISBLANK(A2182),"",VLOOKUP(G2182,Coefficients!$E$4:$I$7,2)&amp;" "&amp;" "&amp;VLOOKUP(H2182,Coefficients!$E$12:$I$16,2))</f>
        <v/>
      </c>
    </row>
    <row r="2183" spans="22:22" x14ac:dyDescent="0.25">
      <c r="V2183" s="233" t="str">
        <f>IF(ISBLANK(A2183),"",VLOOKUP(G2183,Coefficients!$E$4:$I$7,2)&amp;" "&amp;" "&amp;VLOOKUP(H2183,Coefficients!$E$12:$I$16,2))</f>
        <v/>
      </c>
    </row>
    <row r="2184" spans="22:22" x14ac:dyDescent="0.25">
      <c r="V2184" s="233" t="str">
        <f>IF(ISBLANK(A2184),"",VLOOKUP(G2184,Coefficients!$E$4:$I$7,2)&amp;" "&amp;" "&amp;VLOOKUP(H2184,Coefficients!$E$12:$I$16,2))</f>
        <v/>
      </c>
    </row>
    <row r="2185" spans="22:22" x14ac:dyDescent="0.25">
      <c r="V2185" s="233" t="str">
        <f>IF(ISBLANK(A2185),"",VLOOKUP(G2185,Coefficients!$E$4:$I$7,2)&amp;" "&amp;" "&amp;VLOOKUP(H2185,Coefficients!$E$12:$I$16,2))</f>
        <v/>
      </c>
    </row>
    <row r="2186" spans="22:22" x14ac:dyDescent="0.25">
      <c r="V2186" s="233" t="str">
        <f>IF(ISBLANK(A2186),"",VLOOKUP(G2186,Coefficients!$E$4:$I$7,2)&amp;" "&amp;" "&amp;VLOOKUP(H2186,Coefficients!$E$12:$I$16,2))</f>
        <v/>
      </c>
    </row>
    <row r="2187" spans="22:22" x14ac:dyDescent="0.25">
      <c r="V2187" s="233" t="str">
        <f>IF(ISBLANK(A2187),"",VLOOKUP(G2187,Coefficients!$E$4:$I$7,2)&amp;" "&amp;" "&amp;VLOOKUP(H2187,Coefficients!$E$12:$I$16,2))</f>
        <v/>
      </c>
    </row>
    <row r="2188" spans="22:22" x14ac:dyDescent="0.25">
      <c r="V2188" s="233" t="str">
        <f>IF(ISBLANK(A2188),"",VLOOKUP(G2188,Coefficients!$E$4:$I$7,2)&amp;" "&amp;" "&amp;VLOOKUP(H2188,Coefficients!$E$12:$I$16,2))</f>
        <v/>
      </c>
    </row>
    <row r="2189" spans="22:22" x14ac:dyDescent="0.25">
      <c r="V2189" s="233" t="str">
        <f>IF(ISBLANK(A2189),"",VLOOKUP(G2189,Coefficients!$E$4:$I$7,2)&amp;" "&amp;" "&amp;VLOOKUP(H2189,Coefficients!$E$12:$I$16,2))</f>
        <v/>
      </c>
    </row>
    <row r="2190" spans="22:22" x14ac:dyDescent="0.25">
      <c r="V2190" s="233" t="str">
        <f>IF(ISBLANK(A2190),"",VLOOKUP(G2190,Coefficients!$E$4:$I$7,2)&amp;" "&amp;" "&amp;VLOOKUP(H2190,Coefficients!$E$12:$I$16,2))</f>
        <v/>
      </c>
    </row>
    <row r="2191" spans="22:22" x14ac:dyDescent="0.25">
      <c r="V2191" s="233" t="str">
        <f>IF(ISBLANK(A2191),"",VLOOKUP(G2191,Coefficients!$E$4:$I$7,2)&amp;" "&amp;" "&amp;VLOOKUP(H2191,Coefficients!$E$12:$I$16,2))</f>
        <v/>
      </c>
    </row>
    <row r="2192" spans="22:22" x14ac:dyDescent="0.25">
      <c r="V2192" s="233" t="str">
        <f>IF(ISBLANK(A2192),"",VLOOKUP(G2192,Coefficients!$E$4:$I$7,2)&amp;" "&amp;" "&amp;VLOOKUP(H2192,Coefficients!$E$12:$I$16,2))</f>
        <v/>
      </c>
    </row>
    <row r="2193" spans="22:22" x14ac:dyDescent="0.25">
      <c r="V2193" s="233" t="str">
        <f>IF(ISBLANK(A2193),"",VLOOKUP(G2193,Coefficients!$E$4:$I$7,2)&amp;" "&amp;" "&amp;VLOOKUP(H2193,Coefficients!$E$12:$I$16,2))</f>
        <v/>
      </c>
    </row>
    <row r="2194" spans="22:22" x14ac:dyDescent="0.25">
      <c r="V2194" s="233" t="str">
        <f>IF(ISBLANK(A2194),"",VLOOKUP(G2194,Coefficients!$E$4:$I$7,2)&amp;" "&amp;" "&amp;VLOOKUP(H2194,Coefficients!$E$12:$I$16,2))</f>
        <v/>
      </c>
    </row>
    <row r="2195" spans="22:22" x14ac:dyDescent="0.25">
      <c r="V2195" s="233" t="str">
        <f>IF(ISBLANK(A2195),"",VLOOKUP(G2195,Coefficients!$E$4:$I$7,2)&amp;" "&amp;" "&amp;VLOOKUP(H2195,Coefficients!$E$12:$I$16,2))</f>
        <v/>
      </c>
    </row>
    <row r="2196" spans="22:22" x14ac:dyDescent="0.25">
      <c r="V2196" s="233" t="str">
        <f>IF(ISBLANK(A2196),"",VLOOKUP(G2196,Coefficients!$E$4:$I$7,2)&amp;" "&amp;" "&amp;VLOOKUP(H2196,Coefficients!$E$12:$I$16,2))</f>
        <v/>
      </c>
    </row>
    <row r="2197" spans="22:22" x14ac:dyDescent="0.25">
      <c r="V2197" s="233" t="str">
        <f>IF(ISBLANK(A2197),"",VLOOKUP(G2197,Coefficients!$E$4:$I$7,2)&amp;" "&amp;" "&amp;VLOOKUP(H2197,Coefficients!$E$12:$I$16,2))</f>
        <v/>
      </c>
    </row>
    <row r="2198" spans="22:22" x14ac:dyDescent="0.25">
      <c r="V2198" s="233" t="str">
        <f>IF(ISBLANK(A2198),"",VLOOKUP(G2198,Coefficients!$E$4:$I$7,2)&amp;" "&amp;" "&amp;VLOOKUP(H2198,Coefficients!$E$12:$I$16,2))</f>
        <v/>
      </c>
    </row>
    <row r="2199" spans="22:22" x14ac:dyDescent="0.25">
      <c r="V2199" s="233" t="str">
        <f>IF(ISBLANK(A2199),"",VLOOKUP(G2199,Coefficients!$E$4:$I$7,2)&amp;" "&amp;" "&amp;VLOOKUP(H2199,Coefficients!$E$12:$I$16,2))</f>
        <v/>
      </c>
    </row>
    <row r="2200" spans="22:22" x14ac:dyDescent="0.25">
      <c r="V2200" s="233" t="str">
        <f>IF(ISBLANK(A2200),"",VLOOKUP(G2200,Coefficients!$E$4:$I$7,2)&amp;" "&amp;" "&amp;VLOOKUP(H2200,Coefficients!$E$12:$I$16,2))</f>
        <v/>
      </c>
    </row>
    <row r="2201" spans="22:22" x14ac:dyDescent="0.25">
      <c r="V2201" s="233" t="str">
        <f>IF(ISBLANK(A2201),"",VLOOKUP(G2201,Coefficients!$E$4:$I$7,2)&amp;" "&amp;" "&amp;VLOOKUP(H2201,Coefficients!$E$12:$I$16,2))</f>
        <v/>
      </c>
    </row>
    <row r="2202" spans="22:22" x14ac:dyDescent="0.25">
      <c r="V2202" s="233" t="str">
        <f>IF(ISBLANK(A2202),"",VLOOKUP(G2202,Coefficients!$E$4:$I$7,2)&amp;" "&amp;" "&amp;VLOOKUP(H2202,Coefficients!$E$12:$I$16,2))</f>
        <v/>
      </c>
    </row>
    <row r="2203" spans="22:22" x14ac:dyDescent="0.25">
      <c r="V2203" s="233" t="str">
        <f>IF(ISBLANK(A2203),"",VLOOKUP(G2203,Coefficients!$E$4:$I$7,2)&amp;" "&amp;" "&amp;VLOOKUP(H2203,Coefficients!$E$12:$I$16,2))</f>
        <v/>
      </c>
    </row>
    <row r="2204" spans="22:22" x14ac:dyDescent="0.25">
      <c r="V2204" s="233" t="str">
        <f>IF(ISBLANK(A2204),"",VLOOKUP(G2204,Coefficients!$E$4:$I$7,2)&amp;" "&amp;" "&amp;VLOOKUP(H2204,Coefficients!$E$12:$I$16,2))</f>
        <v/>
      </c>
    </row>
    <row r="2205" spans="22:22" x14ac:dyDescent="0.25">
      <c r="V2205" s="233" t="str">
        <f>IF(ISBLANK(A2205),"",VLOOKUP(G2205,Coefficients!$E$4:$I$7,2)&amp;" "&amp;" "&amp;VLOOKUP(H2205,Coefficients!$E$12:$I$16,2))</f>
        <v/>
      </c>
    </row>
    <row r="2206" spans="22:22" x14ac:dyDescent="0.25">
      <c r="V2206" s="233" t="str">
        <f>IF(ISBLANK(A2206),"",VLOOKUP(G2206,Coefficients!$E$4:$I$7,2)&amp;" "&amp;" "&amp;VLOOKUP(H2206,Coefficients!$E$12:$I$16,2))</f>
        <v/>
      </c>
    </row>
    <row r="2207" spans="22:22" x14ac:dyDescent="0.25">
      <c r="V2207" s="233" t="str">
        <f>IF(ISBLANK(A2207),"",VLOOKUP(G2207,Coefficients!$E$4:$I$7,2)&amp;" "&amp;" "&amp;VLOOKUP(H2207,Coefficients!$E$12:$I$16,2))</f>
        <v/>
      </c>
    </row>
    <row r="2208" spans="22:22" x14ac:dyDescent="0.25">
      <c r="V2208" s="233" t="str">
        <f>IF(ISBLANK(A2208),"",VLOOKUP(G2208,Coefficients!$E$4:$I$7,2)&amp;" "&amp;" "&amp;VLOOKUP(H2208,Coefficients!$E$12:$I$16,2))</f>
        <v/>
      </c>
    </row>
    <row r="2209" spans="22:22" x14ac:dyDescent="0.25">
      <c r="V2209" s="233" t="str">
        <f>IF(ISBLANK(A2209),"",VLOOKUP(G2209,Coefficients!$E$4:$I$7,2)&amp;" "&amp;" "&amp;VLOOKUP(H2209,Coefficients!$E$12:$I$16,2))</f>
        <v/>
      </c>
    </row>
    <row r="2210" spans="22:22" x14ac:dyDescent="0.25">
      <c r="V2210" s="233" t="str">
        <f>IF(ISBLANK(A2210),"",VLOOKUP(G2210,Coefficients!$E$4:$I$7,2)&amp;" "&amp;" "&amp;VLOOKUP(H2210,Coefficients!$E$12:$I$16,2))</f>
        <v/>
      </c>
    </row>
    <row r="2211" spans="22:22" x14ac:dyDescent="0.25">
      <c r="V2211" s="233" t="str">
        <f>IF(ISBLANK(A2211),"",VLOOKUP(G2211,Coefficients!$E$4:$I$7,2)&amp;" "&amp;" "&amp;VLOOKUP(H2211,Coefficients!$E$12:$I$16,2))</f>
        <v/>
      </c>
    </row>
    <row r="2212" spans="22:22" x14ac:dyDescent="0.25">
      <c r="V2212" s="233" t="str">
        <f>IF(ISBLANK(A2212),"",VLOOKUP(G2212,Coefficients!$E$4:$I$7,2)&amp;" "&amp;" "&amp;VLOOKUP(H2212,Coefficients!$E$12:$I$16,2))</f>
        <v/>
      </c>
    </row>
    <row r="2213" spans="22:22" x14ac:dyDescent="0.25">
      <c r="V2213" s="233" t="str">
        <f>IF(ISBLANK(A2213),"",VLOOKUP(G2213,Coefficients!$E$4:$I$7,2)&amp;" "&amp;" "&amp;VLOOKUP(H2213,Coefficients!$E$12:$I$16,2))</f>
        <v/>
      </c>
    </row>
    <row r="2214" spans="22:22" x14ac:dyDescent="0.25">
      <c r="V2214" s="233" t="str">
        <f>IF(ISBLANK(A2214),"",VLOOKUP(G2214,Coefficients!$E$4:$I$7,2)&amp;" "&amp;" "&amp;VLOOKUP(H2214,Coefficients!$E$12:$I$16,2))</f>
        <v/>
      </c>
    </row>
    <row r="2215" spans="22:22" x14ac:dyDescent="0.25">
      <c r="V2215" s="233" t="str">
        <f>IF(ISBLANK(A2215),"",VLOOKUP(G2215,Coefficients!$E$4:$I$7,2)&amp;" "&amp;" "&amp;VLOOKUP(H2215,Coefficients!$E$12:$I$16,2))</f>
        <v/>
      </c>
    </row>
    <row r="2216" spans="22:22" x14ac:dyDescent="0.25">
      <c r="V2216" s="233" t="str">
        <f>IF(ISBLANK(A2216),"",VLOOKUP(G2216,Coefficients!$E$4:$I$7,2)&amp;" "&amp;" "&amp;VLOOKUP(H2216,Coefficients!$E$12:$I$16,2))</f>
        <v/>
      </c>
    </row>
    <row r="2217" spans="22:22" x14ac:dyDescent="0.25">
      <c r="V2217" s="233" t="str">
        <f>IF(ISBLANK(A2217),"",VLOOKUP(G2217,Coefficients!$E$4:$I$7,2)&amp;" "&amp;" "&amp;VLOOKUP(H2217,Coefficients!$E$12:$I$16,2))</f>
        <v/>
      </c>
    </row>
    <row r="2218" spans="22:22" x14ac:dyDescent="0.25">
      <c r="V2218" s="233" t="str">
        <f>IF(ISBLANK(A2218),"",VLOOKUP(G2218,Coefficients!$E$4:$I$7,2)&amp;" "&amp;" "&amp;VLOOKUP(H2218,Coefficients!$E$12:$I$16,2))</f>
        <v/>
      </c>
    </row>
    <row r="2219" spans="22:22" x14ac:dyDescent="0.25">
      <c r="V2219" s="233" t="str">
        <f>IF(ISBLANK(A2219),"",VLOOKUP(G2219,Coefficients!$E$4:$I$7,2)&amp;" "&amp;" "&amp;VLOOKUP(H2219,Coefficients!$E$12:$I$16,2))</f>
        <v/>
      </c>
    </row>
    <row r="2220" spans="22:22" x14ac:dyDescent="0.25">
      <c r="V2220" s="233" t="str">
        <f>IF(ISBLANK(A2220),"",VLOOKUP(G2220,Coefficients!$E$4:$I$7,2)&amp;" "&amp;" "&amp;VLOOKUP(H2220,Coefficients!$E$12:$I$16,2))</f>
        <v/>
      </c>
    </row>
    <row r="2221" spans="22:22" x14ac:dyDescent="0.25">
      <c r="V2221" s="233" t="str">
        <f>IF(ISBLANK(A2221),"",VLOOKUP(G2221,Coefficients!$E$4:$I$7,2)&amp;" "&amp;" "&amp;VLOOKUP(H2221,Coefficients!$E$12:$I$16,2))</f>
        <v/>
      </c>
    </row>
    <row r="2222" spans="22:22" x14ac:dyDescent="0.25">
      <c r="V2222" s="233" t="str">
        <f>IF(ISBLANK(A2222),"",VLOOKUP(G2222,Coefficients!$E$4:$I$7,2)&amp;" "&amp;" "&amp;VLOOKUP(H2222,Coefficients!$E$12:$I$16,2))</f>
        <v/>
      </c>
    </row>
    <row r="2223" spans="22:22" x14ac:dyDescent="0.25">
      <c r="V2223" s="233" t="str">
        <f>IF(ISBLANK(A2223),"",VLOOKUP(G2223,Coefficients!$E$4:$I$7,2)&amp;" "&amp;" "&amp;VLOOKUP(H2223,Coefficients!$E$12:$I$16,2))</f>
        <v/>
      </c>
    </row>
    <row r="2224" spans="22:22" x14ac:dyDescent="0.25">
      <c r="V2224" s="233" t="str">
        <f>IF(ISBLANK(A2224),"",VLOOKUP(G2224,Coefficients!$E$4:$I$7,2)&amp;" "&amp;" "&amp;VLOOKUP(H2224,Coefficients!$E$12:$I$16,2))</f>
        <v/>
      </c>
    </row>
    <row r="2225" spans="22:22" x14ac:dyDescent="0.25">
      <c r="V2225" s="233" t="str">
        <f>IF(ISBLANK(A2225),"",VLOOKUP(G2225,Coefficients!$E$4:$I$7,2)&amp;" "&amp;" "&amp;VLOOKUP(H2225,Coefficients!$E$12:$I$16,2))</f>
        <v/>
      </c>
    </row>
    <row r="2226" spans="22:22" x14ac:dyDescent="0.25">
      <c r="V2226" s="233" t="str">
        <f>IF(ISBLANK(A2226),"",VLOOKUP(G2226,Coefficients!$E$4:$I$7,2)&amp;" "&amp;" "&amp;VLOOKUP(H2226,Coefficients!$E$12:$I$16,2))</f>
        <v/>
      </c>
    </row>
    <row r="2227" spans="22:22" x14ac:dyDescent="0.25">
      <c r="V2227" s="233" t="str">
        <f>IF(ISBLANK(A2227),"",VLOOKUP(G2227,Coefficients!$E$4:$I$7,2)&amp;" "&amp;" "&amp;VLOOKUP(H2227,Coefficients!$E$12:$I$16,2))</f>
        <v/>
      </c>
    </row>
    <row r="2228" spans="22:22" x14ac:dyDescent="0.25">
      <c r="V2228" s="233" t="str">
        <f>IF(ISBLANK(A2228),"",VLOOKUP(G2228,Coefficients!$E$4:$I$7,2)&amp;" "&amp;" "&amp;VLOOKUP(H2228,Coefficients!$E$12:$I$16,2))</f>
        <v/>
      </c>
    </row>
    <row r="2229" spans="22:22" x14ac:dyDescent="0.25">
      <c r="V2229" s="233" t="str">
        <f>IF(ISBLANK(A2229),"",VLOOKUP(G2229,Coefficients!$E$4:$I$7,2)&amp;" "&amp;" "&amp;VLOOKUP(H2229,Coefficients!$E$12:$I$16,2))</f>
        <v/>
      </c>
    </row>
    <row r="2230" spans="22:22" x14ac:dyDescent="0.25">
      <c r="V2230" s="233" t="str">
        <f>IF(ISBLANK(A2230),"",VLOOKUP(G2230,Coefficients!$E$4:$I$7,2)&amp;" "&amp;" "&amp;VLOOKUP(H2230,Coefficients!$E$12:$I$16,2))</f>
        <v/>
      </c>
    </row>
    <row r="2231" spans="22:22" x14ac:dyDescent="0.25">
      <c r="V2231" s="233" t="str">
        <f>IF(ISBLANK(A2231),"",VLOOKUP(G2231,Coefficients!$E$4:$I$7,2)&amp;" "&amp;" "&amp;VLOOKUP(H2231,Coefficients!$E$12:$I$16,2))</f>
        <v/>
      </c>
    </row>
    <row r="2232" spans="22:22" x14ac:dyDescent="0.25">
      <c r="V2232" s="233" t="str">
        <f>IF(ISBLANK(A2232),"",VLOOKUP(G2232,Coefficients!$E$4:$I$7,2)&amp;" "&amp;" "&amp;VLOOKUP(H2232,Coefficients!$E$12:$I$16,2))</f>
        <v/>
      </c>
    </row>
    <row r="2233" spans="22:22" x14ac:dyDescent="0.25">
      <c r="V2233" s="233" t="str">
        <f>IF(ISBLANK(A2233),"",VLOOKUP(G2233,Coefficients!$E$4:$I$7,2)&amp;" "&amp;" "&amp;VLOOKUP(H2233,Coefficients!$E$12:$I$16,2))</f>
        <v/>
      </c>
    </row>
    <row r="2234" spans="22:22" x14ac:dyDescent="0.25">
      <c r="V2234" s="233" t="str">
        <f>IF(ISBLANK(A2234),"",VLOOKUP(G2234,Coefficients!$E$4:$I$7,2)&amp;" "&amp;" "&amp;VLOOKUP(H2234,Coefficients!$E$12:$I$16,2))</f>
        <v/>
      </c>
    </row>
    <row r="2235" spans="22:22" x14ac:dyDescent="0.25">
      <c r="V2235" s="233" t="str">
        <f>IF(ISBLANK(A2235),"",VLOOKUP(G2235,Coefficients!$E$4:$I$7,2)&amp;" "&amp;" "&amp;VLOOKUP(H2235,Coefficients!$E$12:$I$16,2))</f>
        <v/>
      </c>
    </row>
    <row r="2236" spans="22:22" x14ac:dyDescent="0.25">
      <c r="V2236" s="233" t="str">
        <f>IF(ISBLANK(A2236),"",VLOOKUP(G2236,Coefficients!$E$4:$I$7,2)&amp;" "&amp;" "&amp;VLOOKUP(H2236,Coefficients!$E$12:$I$16,2))</f>
        <v/>
      </c>
    </row>
    <row r="2237" spans="22:22" x14ac:dyDescent="0.25">
      <c r="V2237" s="233" t="str">
        <f>IF(ISBLANK(A2237),"",VLOOKUP(G2237,Coefficients!$E$4:$I$7,2)&amp;" "&amp;" "&amp;VLOOKUP(H2237,Coefficients!$E$12:$I$16,2))</f>
        <v/>
      </c>
    </row>
    <row r="2238" spans="22:22" x14ac:dyDescent="0.25">
      <c r="V2238" s="233" t="str">
        <f>IF(ISBLANK(A2238),"",VLOOKUP(G2238,Coefficients!$E$4:$I$7,2)&amp;" "&amp;" "&amp;VLOOKUP(H2238,Coefficients!$E$12:$I$16,2))</f>
        <v/>
      </c>
    </row>
    <row r="2239" spans="22:22" x14ac:dyDescent="0.25">
      <c r="V2239" s="233" t="str">
        <f>IF(ISBLANK(A2239),"",VLOOKUP(G2239,Coefficients!$E$4:$I$7,2)&amp;" "&amp;" "&amp;VLOOKUP(H2239,Coefficients!$E$12:$I$16,2))</f>
        <v/>
      </c>
    </row>
    <row r="2240" spans="22:22" x14ac:dyDescent="0.25">
      <c r="V2240" s="233" t="str">
        <f>IF(ISBLANK(A2240),"",VLOOKUP(G2240,Coefficients!$E$4:$I$7,2)&amp;" "&amp;" "&amp;VLOOKUP(H2240,Coefficients!$E$12:$I$16,2))</f>
        <v/>
      </c>
    </row>
    <row r="2241" spans="22:22" x14ac:dyDescent="0.25">
      <c r="V2241" s="233" t="str">
        <f>IF(ISBLANK(A2241),"",VLOOKUP(G2241,Coefficients!$E$4:$I$7,2)&amp;" "&amp;" "&amp;VLOOKUP(H2241,Coefficients!$E$12:$I$16,2))</f>
        <v/>
      </c>
    </row>
    <row r="2242" spans="22:22" x14ac:dyDescent="0.25">
      <c r="V2242" s="233" t="str">
        <f>IF(ISBLANK(A2242),"",VLOOKUP(G2242,Coefficients!$E$4:$I$7,2)&amp;" "&amp;" "&amp;VLOOKUP(H2242,Coefficients!$E$12:$I$16,2))</f>
        <v/>
      </c>
    </row>
    <row r="2243" spans="22:22" x14ac:dyDescent="0.25">
      <c r="V2243" s="233" t="str">
        <f>IF(ISBLANK(A2243),"",VLOOKUP(G2243,Coefficients!$E$4:$I$7,2)&amp;" "&amp;" "&amp;VLOOKUP(H2243,Coefficients!$E$12:$I$16,2))</f>
        <v/>
      </c>
    </row>
    <row r="2244" spans="22:22" x14ac:dyDescent="0.25">
      <c r="V2244" s="233" t="str">
        <f>IF(ISBLANK(A2244),"",VLOOKUP(G2244,Coefficients!$E$4:$I$7,2)&amp;" "&amp;" "&amp;VLOOKUP(H2244,Coefficients!$E$12:$I$16,2))</f>
        <v/>
      </c>
    </row>
    <row r="2245" spans="22:22" x14ac:dyDescent="0.25">
      <c r="V2245" s="233" t="str">
        <f>IF(ISBLANK(A2245),"",VLOOKUP(G2245,Coefficients!$E$4:$I$7,2)&amp;" "&amp;" "&amp;VLOOKUP(H2245,Coefficients!$E$12:$I$16,2))</f>
        <v/>
      </c>
    </row>
    <row r="2246" spans="22:22" x14ac:dyDescent="0.25">
      <c r="V2246" s="233" t="str">
        <f>IF(ISBLANK(A2246),"",VLOOKUP(G2246,Coefficients!$E$4:$I$7,2)&amp;" "&amp;" "&amp;VLOOKUP(H2246,Coefficients!$E$12:$I$16,2))</f>
        <v/>
      </c>
    </row>
    <row r="2247" spans="22:22" x14ac:dyDescent="0.25">
      <c r="V2247" s="233" t="str">
        <f>IF(ISBLANK(A2247),"",VLOOKUP(G2247,Coefficients!$E$4:$I$7,2)&amp;" "&amp;" "&amp;VLOOKUP(H2247,Coefficients!$E$12:$I$16,2))</f>
        <v/>
      </c>
    </row>
    <row r="2248" spans="22:22" x14ac:dyDescent="0.25">
      <c r="V2248" s="233" t="str">
        <f>IF(ISBLANK(A2248),"",VLOOKUP(G2248,Coefficients!$E$4:$I$7,2)&amp;" "&amp;" "&amp;VLOOKUP(H2248,Coefficients!$E$12:$I$16,2))</f>
        <v/>
      </c>
    </row>
    <row r="2249" spans="22:22" x14ac:dyDescent="0.25">
      <c r="V2249" s="233" t="str">
        <f>IF(ISBLANK(A2249),"",VLOOKUP(G2249,Coefficients!$E$4:$I$7,2)&amp;" "&amp;" "&amp;VLOOKUP(H2249,Coefficients!$E$12:$I$16,2))</f>
        <v/>
      </c>
    </row>
    <row r="2250" spans="22:22" x14ac:dyDescent="0.25">
      <c r="V2250" s="233" t="str">
        <f>IF(ISBLANK(A2250),"",VLOOKUP(G2250,Coefficients!$E$4:$I$7,2)&amp;" "&amp;" "&amp;VLOOKUP(H2250,Coefficients!$E$12:$I$16,2))</f>
        <v/>
      </c>
    </row>
    <row r="2251" spans="22:22" x14ac:dyDescent="0.25">
      <c r="V2251" s="233" t="str">
        <f>IF(ISBLANK(A2251),"",VLOOKUP(G2251,Coefficients!$E$4:$I$7,2)&amp;" "&amp;" "&amp;VLOOKUP(H2251,Coefficients!$E$12:$I$16,2))</f>
        <v/>
      </c>
    </row>
    <row r="2252" spans="22:22" x14ac:dyDescent="0.25">
      <c r="V2252" s="233" t="str">
        <f>IF(ISBLANK(A2252),"",VLOOKUP(G2252,Coefficients!$E$4:$I$7,2)&amp;" "&amp;" "&amp;VLOOKUP(H2252,Coefficients!$E$12:$I$16,2))</f>
        <v/>
      </c>
    </row>
    <row r="2253" spans="22:22" x14ac:dyDescent="0.25">
      <c r="V2253" s="233" t="str">
        <f>IF(ISBLANK(A2253),"",VLOOKUP(G2253,Coefficients!$E$4:$I$7,2)&amp;" "&amp;" "&amp;VLOOKUP(H2253,Coefficients!$E$12:$I$16,2))</f>
        <v/>
      </c>
    </row>
    <row r="2254" spans="22:22" x14ac:dyDescent="0.25">
      <c r="V2254" s="233" t="str">
        <f>IF(ISBLANK(A2254),"",VLOOKUP(G2254,Coefficients!$E$4:$I$7,2)&amp;" "&amp;" "&amp;VLOOKUP(H2254,Coefficients!$E$12:$I$16,2))</f>
        <v/>
      </c>
    </row>
    <row r="2255" spans="22:22" x14ac:dyDescent="0.25">
      <c r="V2255" s="233" t="str">
        <f>IF(ISBLANK(A2255),"",VLOOKUP(G2255,Coefficients!$E$4:$I$7,2)&amp;" "&amp;" "&amp;VLOOKUP(H2255,Coefficients!$E$12:$I$16,2))</f>
        <v/>
      </c>
    </row>
    <row r="2256" spans="22:22" x14ac:dyDescent="0.25">
      <c r="V2256" s="233" t="str">
        <f>IF(ISBLANK(A2256),"",VLOOKUP(G2256,Coefficients!$E$4:$I$7,2)&amp;" "&amp;" "&amp;VLOOKUP(H2256,Coefficients!$E$12:$I$16,2))</f>
        <v/>
      </c>
    </row>
    <row r="2257" spans="22:22" x14ac:dyDescent="0.25">
      <c r="V2257" s="233" t="str">
        <f>IF(ISBLANK(A2257),"",VLOOKUP(G2257,Coefficients!$E$4:$I$7,2)&amp;" "&amp;" "&amp;VLOOKUP(H2257,Coefficients!$E$12:$I$16,2))</f>
        <v/>
      </c>
    </row>
    <row r="2258" spans="22:22" x14ac:dyDescent="0.25">
      <c r="V2258" s="233" t="str">
        <f>IF(ISBLANK(A2258),"",VLOOKUP(G2258,Coefficients!$E$4:$I$7,2)&amp;" "&amp;" "&amp;VLOOKUP(H2258,Coefficients!$E$12:$I$16,2))</f>
        <v/>
      </c>
    </row>
    <row r="2259" spans="22:22" x14ac:dyDescent="0.25">
      <c r="V2259" s="233" t="str">
        <f>IF(ISBLANK(A2259),"",VLOOKUP(G2259,Coefficients!$E$4:$I$7,2)&amp;" "&amp;" "&amp;VLOOKUP(H2259,Coefficients!$E$12:$I$16,2))</f>
        <v/>
      </c>
    </row>
    <row r="2260" spans="22:22" x14ac:dyDescent="0.25">
      <c r="V2260" s="233" t="str">
        <f>IF(ISBLANK(A2260),"",VLOOKUP(G2260,Coefficients!$E$4:$I$7,2)&amp;" "&amp;" "&amp;VLOOKUP(H2260,Coefficients!$E$12:$I$16,2))</f>
        <v/>
      </c>
    </row>
    <row r="2261" spans="22:22" x14ac:dyDescent="0.25">
      <c r="V2261" s="233" t="str">
        <f>IF(ISBLANK(A2261),"",VLOOKUP(G2261,Coefficients!$E$4:$I$7,2)&amp;" "&amp;" "&amp;VLOOKUP(H2261,Coefficients!$E$12:$I$16,2))</f>
        <v/>
      </c>
    </row>
    <row r="2262" spans="22:22" x14ac:dyDescent="0.25">
      <c r="V2262" s="233" t="str">
        <f>IF(ISBLANK(A2262),"",VLOOKUP(G2262,Coefficients!$E$4:$I$7,2)&amp;" "&amp;" "&amp;VLOOKUP(H2262,Coefficients!$E$12:$I$16,2))</f>
        <v/>
      </c>
    </row>
    <row r="2263" spans="22:22" x14ac:dyDescent="0.25">
      <c r="V2263" s="233" t="str">
        <f>IF(ISBLANK(A2263),"",VLOOKUP(G2263,Coefficients!$E$4:$I$7,2)&amp;" "&amp;" "&amp;VLOOKUP(H2263,Coefficients!$E$12:$I$16,2))</f>
        <v/>
      </c>
    </row>
    <row r="2264" spans="22:22" x14ac:dyDescent="0.25">
      <c r="V2264" s="233" t="str">
        <f>IF(ISBLANK(A2264),"",VLOOKUP(G2264,Coefficients!$E$4:$I$7,2)&amp;" "&amp;" "&amp;VLOOKUP(H2264,Coefficients!$E$12:$I$16,2))</f>
        <v/>
      </c>
    </row>
    <row r="2265" spans="22:22" x14ac:dyDescent="0.25">
      <c r="V2265" s="233" t="str">
        <f>IF(ISBLANK(A2265),"",VLOOKUP(G2265,Coefficients!$E$4:$I$7,2)&amp;" "&amp;" "&amp;VLOOKUP(H2265,Coefficients!$E$12:$I$16,2))</f>
        <v/>
      </c>
    </row>
    <row r="2266" spans="22:22" x14ac:dyDescent="0.25">
      <c r="V2266" s="233" t="str">
        <f>IF(ISBLANK(A2266),"",VLOOKUP(G2266,Coefficients!$E$4:$I$7,2)&amp;" "&amp;" "&amp;VLOOKUP(H2266,Coefficients!$E$12:$I$16,2))</f>
        <v/>
      </c>
    </row>
    <row r="2267" spans="22:22" x14ac:dyDescent="0.25">
      <c r="V2267" s="233" t="str">
        <f>IF(ISBLANK(A2267),"",VLOOKUP(G2267,Coefficients!$E$4:$I$7,2)&amp;" "&amp;" "&amp;VLOOKUP(H2267,Coefficients!$E$12:$I$16,2))</f>
        <v/>
      </c>
    </row>
    <row r="2268" spans="22:22" x14ac:dyDescent="0.25">
      <c r="V2268" s="233" t="str">
        <f>IF(ISBLANK(A2268),"",VLOOKUP(G2268,Coefficients!$E$4:$I$7,2)&amp;" "&amp;" "&amp;VLOOKUP(H2268,Coefficients!$E$12:$I$16,2))</f>
        <v/>
      </c>
    </row>
    <row r="2269" spans="22:22" x14ac:dyDescent="0.25">
      <c r="V2269" s="233" t="str">
        <f>IF(ISBLANK(A2269),"",VLOOKUP(G2269,Coefficients!$E$4:$I$7,2)&amp;" "&amp;" "&amp;VLOOKUP(H2269,Coefficients!$E$12:$I$16,2))</f>
        <v/>
      </c>
    </row>
    <row r="2270" spans="22:22" x14ac:dyDescent="0.25">
      <c r="V2270" s="233" t="str">
        <f>IF(ISBLANK(A2270),"",VLOOKUP(G2270,Coefficients!$E$4:$I$7,2)&amp;" "&amp;" "&amp;VLOOKUP(H2270,Coefficients!$E$12:$I$16,2))</f>
        <v/>
      </c>
    </row>
    <row r="2271" spans="22:22" x14ac:dyDescent="0.25">
      <c r="V2271" s="233" t="str">
        <f>IF(ISBLANK(A2271),"",VLOOKUP(G2271,Coefficients!$E$4:$I$7,2)&amp;" "&amp;" "&amp;VLOOKUP(H2271,Coefficients!$E$12:$I$16,2))</f>
        <v/>
      </c>
    </row>
    <row r="2272" spans="22:22" x14ac:dyDescent="0.25">
      <c r="V2272" s="233" t="str">
        <f>IF(ISBLANK(A2272),"",VLOOKUP(G2272,Coefficients!$E$4:$I$7,2)&amp;" "&amp;" "&amp;VLOOKUP(H2272,Coefficients!$E$12:$I$16,2))</f>
        <v/>
      </c>
    </row>
    <row r="2273" spans="22:22" x14ac:dyDescent="0.25">
      <c r="V2273" s="233" t="str">
        <f>IF(ISBLANK(A2273),"",VLOOKUP(G2273,Coefficients!$E$4:$I$7,2)&amp;" "&amp;" "&amp;VLOOKUP(H2273,Coefficients!$E$12:$I$16,2))</f>
        <v/>
      </c>
    </row>
    <row r="2274" spans="22:22" x14ac:dyDescent="0.25">
      <c r="V2274" s="233" t="str">
        <f>IF(ISBLANK(A2274),"",VLOOKUP(G2274,Coefficients!$E$4:$I$7,2)&amp;" "&amp;" "&amp;VLOOKUP(H2274,Coefficients!$E$12:$I$16,2))</f>
        <v/>
      </c>
    </row>
    <row r="2275" spans="22:22" x14ac:dyDescent="0.25">
      <c r="V2275" s="233" t="str">
        <f>IF(ISBLANK(A2275),"",VLOOKUP(G2275,Coefficients!$E$4:$I$7,2)&amp;" "&amp;" "&amp;VLOOKUP(H2275,Coefficients!$E$12:$I$16,2))</f>
        <v/>
      </c>
    </row>
    <row r="2276" spans="22:22" x14ac:dyDescent="0.25">
      <c r="V2276" s="233" t="str">
        <f>IF(ISBLANK(A2276),"",VLOOKUP(G2276,Coefficients!$E$4:$I$7,2)&amp;" "&amp;" "&amp;VLOOKUP(H2276,Coefficients!$E$12:$I$16,2))</f>
        <v/>
      </c>
    </row>
    <row r="2277" spans="22:22" x14ac:dyDescent="0.25">
      <c r="V2277" s="233" t="str">
        <f>IF(ISBLANK(A2277),"",VLOOKUP(G2277,Coefficients!$E$4:$I$7,2)&amp;" "&amp;" "&amp;VLOOKUP(H2277,Coefficients!$E$12:$I$16,2))</f>
        <v/>
      </c>
    </row>
    <row r="2278" spans="22:22" x14ac:dyDescent="0.25">
      <c r="V2278" s="233" t="str">
        <f>IF(ISBLANK(A2278),"",VLOOKUP(G2278,Coefficients!$E$4:$I$7,2)&amp;" "&amp;" "&amp;VLOOKUP(H2278,Coefficients!$E$12:$I$16,2))</f>
        <v/>
      </c>
    </row>
    <row r="2279" spans="22:22" x14ac:dyDescent="0.25">
      <c r="V2279" s="233" t="str">
        <f>IF(ISBLANK(A2279),"",VLOOKUP(G2279,Coefficients!$E$4:$I$7,2)&amp;" "&amp;" "&amp;VLOOKUP(H2279,Coefficients!$E$12:$I$16,2))</f>
        <v/>
      </c>
    </row>
    <row r="2280" spans="22:22" x14ac:dyDescent="0.25">
      <c r="V2280" s="233" t="str">
        <f>IF(ISBLANK(A2280),"",VLOOKUP(G2280,Coefficients!$E$4:$I$7,2)&amp;" "&amp;" "&amp;VLOOKUP(H2280,Coefficients!$E$12:$I$16,2))</f>
        <v/>
      </c>
    </row>
    <row r="2281" spans="22:22" x14ac:dyDescent="0.25">
      <c r="V2281" s="233" t="str">
        <f>IF(ISBLANK(A2281),"",VLOOKUP(G2281,Coefficients!$E$4:$I$7,2)&amp;" "&amp;" "&amp;VLOOKUP(H2281,Coefficients!$E$12:$I$16,2))</f>
        <v/>
      </c>
    </row>
    <row r="2282" spans="22:22" x14ac:dyDescent="0.25">
      <c r="V2282" s="233" t="str">
        <f>IF(ISBLANK(A2282),"",VLOOKUP(G2282,Coefficients!$E$4:$I$7,2)&amp;" "&amp;" "&amp;VLOOKUP(H2282,Coefficients!$E$12:$I$16,2))</f>
        <v/>
      </c>
    </row>
    <row r="2283" spans="22:22" x14ac:dyDescent="0.25">
      <c r="V2283" s="233" t="str">
        <f>IF(ISBLANK(A2283),"",VLOOKUP(G2283,Coefficients!$E$4:$I$7,2)&amp;" "&amp;" "&amp;VLOOKUP(H2283,Coefficients!$E$12:$I$16,2))</f>
        <v/>
      </c>
    </row>
    <row r="2284" spans="22:22" x14ac:dyDescent="0.25">
      <c r="V2284" s="233" t="str">
        <f>IF(ISBLANK(A2284),"",VLOOKUP(G2284,Coefficients!$E$4:$I$7,2)&amp;" "&amp;" "&amp;VLOOKUP(H2284,Coefficients!$E$12:$I$16,2))</f>
        <v/>
      </c>
    </row>
    <row r="2285" spans="22:22" x14ac:dyDescent="0.25">
      <c r="V2285" s="233" t="str">
        <f>IF(ISBLANK(A2285),"",VLOOKUP(G2285,Coefficients!$E$4:$I$7,2)&amp;" "&amp;" "&amp;VLOOKUP(H2285,Coefficients!$E$12:$I$16,2))</f>
        <v/>
      </c>
    </row>
    <row r="2286" spans="22:22" x14ac:dyDescent="0.25">
      <c r="V2286" s="233" t="str">
        <f>IF(ISBLANK(A2286),"",VLOOKUP(G2286,Coefficients!$E$4:$I$7,2)&amp;" "&amp;" "&amp;VLOOKUP(H2286,Coefficients!$E$12:$I$16,2))</f>
        <v/>
      </c>
    </row>
    <row r="2287" spans="22:22" x14ac:dyDescent="0.25">
      <c r="V2287" s="233" t="str">
        <f>IF(ISBLANK(A2287),"",VLOOKUP(G2287,Coefficients!$E$4:$I$7,2)&amp;" "&amp;" "&amp;VLOOKUP(H2287,Coefficients!$E$12:$I$16,2))</f>
        <v/>
      </c>
    </row>
    <row r="2288" spans="22:22" x14ac:dyDescent="0.25">
      <c r="V2288" s="233" t="str">
        <f>IF(ISBLANK(A2288),"",VLOOKUP(G2288,Coefficients!$E$4:$I$7,2)&amp;" "&amp;" "&amp;VLOOKUP(H2288,Coefficients!$E$12:$I$16,2))</f>
        <v/>
      </c>
    </row>
    <row r="2289" spans="22:22" x14ac:dyDescent="0.25">
      <c r="V2289" s="233" t="str">
        <f>IF(ISBLANK(A2289),"",VLOOKUP(G2289,Coefficients!$E$4:$I$7,2)&amp;" "&amp;" "&amp;VLOOKUP(H2289,Coefficients!$E$12:$I$16,2))</f>
        <v/>
      </c>
    </row>
    <row r="2290" spans="22:22" x14ac:dyDescent="0.25">
      <c r="V2290" s="233" t="str">
        <f>IF(ISBLANK(A2290),"",VLOOKUP(G2290,Coefficients!$E$4:$I$7,2)&amp;" "&amp;" "&amp;VLOOKUP(H2290,Coefficients!$E$12:$I$16,2))</f>
        <v/>
      </c>
    </row>
    <row r="2291" spans="22:22" x14ac:dyDescent="0.25">
      <c r="V2291" s="233" t="str">
        <f>IF(ISBLANK(A2291),"",VLOOKUP(G2291,Coefficients!$E$4:$I$7,2)&amp;" "&amp;" "&amp;VLOOKUP(H2291,Coefficients!$E$12:$I$16,2))</f>
        <v/>
      </c>
    </row>
    <row r="2292" spans="22:22" x14ac:dyDescent="0.25">
      <c r="V2292" s="233" t="str">
        <f>IF(ISBLANK(A2292),"",VLOOKUP(G2292,Coefficients!$E$4:$I$7,2)&amp;" "&amp;" "&amp;VLOOKUP(H2292,Coefficients!$E$12:$I$16,2))</f>
        <v/>
      </c>
    </row>
    <row r="2293" spans="22:22" x14ac:dyDescent="0.25">
      <c r="V2293" s="233" t="str">
        <f>IF(ISBLANK(A2293),"",VLOOKUP(G2293,Coefficients!$E$4:$I$7,2)&amp;" "&amp;" "&amp;VLOOKUP(H2293,Coefficients!$E$12:$I$16,2))</f>
        <v/>
      </c>
    </row>
    <row r="2294" spans="22:22" x14ac:dyDescent="0.25">
      <c r="V2294" s="233" t="str">
        <f>IF(ISBLANK(A2294),"",VLOOKUP(G2294,Coefficients!$E$4:$I$7,2)&amp;" "&amp;" "&amp;VLOOKUP(H2294,Coefficients!$E$12:$I$16,2))</f>
        <v/>
      </c>
    </row>
    <row r="2295" spans="22:22" x14ac:dyDescent="0.25">
      <c r="V2295" s="233" t="str">
        <f>IF(ISBLANK(A2295),"",VLOOKUP(G2295,Coefficients!$E$4:$I$7,2)&amp;" "&amp;" "&amp;VLOOKUP(H2295,Coefficients!$E$12:$I$16,2))</f>
        <v/>
      </c>
    </row>
    <row r="2296" spans="22:22" x14ac:dyDescent="0.25">
      <c r="V2296" s="233" t="str">
        <f>IF(ISBLANK(A2296),"",VLOOKUP(G2296,Coefficients!$E$4:$I$7,2)&amp;" "&amp;" "&amp;VLOOKUP(H2296,Coefficients!$E$12:$I$16,2))</f>
        <v/>
      </c>
    </row>
    <row r="2297" spans="22:22" x14ac:dyDescent="0.25">
      <c r="V2297" s="233" t="str">
        <f>IF(ISBLANK(A2297),"",VLOOKUP(G2297,Coefficients!$E$4:$I$7,2)&amp;" "&amp;" "&amp;VLOOKUP(H2297,Coefficients!$E$12:$I$16,2))</f>
        <v/>
      </c>
    </row>
    <row r="2298" spans="22:22" x14ac:dyDescent="0.25">
      <c r="V2298" s="233" t="str">
        <f>IF(ISBLANK(A2298),"",VLOOKUP(G2298,Coefficients!$E$4:$I$7,2)&amp;" "&amp;" "&amp;VLOOKUP(H2298,Coefficients!$E$12:$I$16,2))</f>
        <v/>
      </c>
    </row>
    <row r="2299" spans="22:22" x14ac:dyDescent="0.25">
      <c r="V2299" s="233" t="str">
        <f>IF(ISBLANK(A2299),"",VLOOKUP(G2299,Coefficients!$E$4:$I$7,2)&amp;" "&amp;" "&amp;VLOOKUP(H2299,Coefficients!$E$12:$I$16,2))</f>
        <v/>
      </c>
    </row>
    <row r="2300" spans="22:22" x14ac:dyDescent="0.25">
      <c r="V2300" s="233" t="str">
        <f>IF(ISBLANK(A2300),"",VLOOKUP(G2300,Coefficients!$E$4:$I$7,2)&amp;" "&amp;" "&amp;VLOOKUP(H2300,Coefficients!$E$12:$I$16,2))</f>
        <v/>
      </c>
    </row>
    <row r="2301" spans="22:22" x14ac:dyDescent="0.25">
      <c r="V2301" s="233" t="str">
        <f>IF(ISBLANK(A2301),"",VLOOKUP(G2301,Coefficients!$E$4:$I$7,2)&amp;" "&amp;" "&amp;VLOOKUP(H2301,Coefficients!$E$12:$I$16,2))</f>
        <v/>
      </c>
    </row>
    <row r="2302" spans="22:22" x14ac:dyDescent="0.25">
      <c r="V2302" s="233" t="str">
        <f>IF(ISBLANK(A2302),"",VLOOKUP(G2302,Coefficients!$E$4:$I$7,2)&amp;" "&amp;" "&amp;VLOOKUP(H2302,Coefficients!$E$12:$I$16,2))</f>
        <v/>
      </c>
    </row>
    <row r="2303" spans="22:22" x14ac:dyDescent="0.25">
      <c r="V2303" s="233" t="str">
        <f>IF(ISBLANK(A2303),"",VLOOKUP(G2303,Coefficients!$E$4:$I$7,2)&amp;" "&amp;" "&amp;VLOOKUP(H2303,Coefficients!$E$12:$I$16,2))</f>
        <v/>
      </c>
    </row>
    <row r="2304" spans="22:22" x14ac:dyDescent="0.25">
      <c r="V2304" s="233" t="str">
        <f>IF(ISBLANK(A2304),"",VLOOKUP(G2304,Coefficients!$E$4:$I$7,2)&amp;" "&amp;" "&amp;VLOOKUP(H2304,Coefficients!$E$12:$I$16,2))</f>
        <v/>
      </c>
    </row>
    <row r="2305" spans="22:22" x14ac:dyDescent="0.25">
      <c r="V2305" s="233" t="str">
        <f>IF(ISBLANK(A2305),"",VLOOKUP(G2305,Coefficients!$E$4:$I$7,2)&amp;" "&amp;" "&amp;VLOOKUP(H2305,Coefficients!$E$12:$I$16,2))</f>
        <v/>
      </c>
    </row>
    <row r="2306" spans="22:22" x14ac:dyDescent="0.25">
      <c r="V2306" s="233" t="str">
        <f>IF(ISBLANK(A2306),"",VLOOKUP(G2306,Coefficients!$E$4:$I$7,2)&amp;" "&amp;" "&amp;VLOOKUP(H2306,Coefficients!$E$12:$I$16,2))</f>
        <v/>
      </c>
    </row>
    <row r="2307" spans="22:22" x14ac:dyDescent="0.25">
      <c r="V2307" s="233" t="str">
        <f>IF(ISBLANK(A2307),"",VLOOKUP(G2307,Coefficients!$E$4:$I$7,2)&amp;" "&amp;" "&amp;VLOOKUP(H2307,Coefficients!$E$12:$I$16,2))</f>
        <v/>
      </c>
    </row>
    <row r="2308" spans="22:22" x14ac:dyDescent="0.25">
      <c r="V2308" s="233" t="str">
        <f>IF(ISBLANK(A2308),"",VLOOKUP(G2308,Coefficients!$E$4:$I$7,2)&amp;" "&amp;" "&amp;VLOOKUP(H2308,Coefficients!$E$12:$I$16,2))</f>
        <v/>
      </c>
    </row>
    <row r="2309" spans="22:22" x14ac:dyDescent="0.25">
      <c r="V2309" s="233" t="str">
        <f>IF(ISBLANK(A2309),"",VLOOKUP(G2309,Coefficients!$E$4:$I$7,2)&amp;" "&amp;" "&amp;VLOOKUP(H2309,Coefficients!$E$12:$I$16,2))</f>
        <v/>
      </c>
    </row>
    <row r="2310" spans="22:22" x14ac:dyDescent="0.25">
      <c r="V2310" s="233" t="str">
        <f>IF(ISBLANK(A2310),"",VLOOKUP(G2310,Coefficients!$E$4:$I$7,2)&amp;" "&amp;" "&amp;VLOOKUP(H2310,Coefficients!$E$12:$I$16,2))</f>
        <v/>
      </c>
    </row>
    <row r="2311" spans="22:22" x14ac:dyDescent="0.25">
      <c r="V2311" s="233" t="str">
        <f>IF(ISBLANK(A2311),"",VLOOKUP(G2311,Coefficients!$E$4:$I$7,2)&amp;" "&amp;" "&amp;VLOOKUP(H2311,Coefficients!$E$12:$I$16,2))</f>
        <v/>
      </c>
    </row>
    <row r="2312" spans="22:22" x14ac:dyDescent="0.25">
      <c r="V2312" s="233" t="str">
        <f>IF(ISBLANK(A2312),"",VLOOKUP(G2312,Coefficients!$E$4:$I$7,2)&amp;" "&amp;" "&amp;VLOOKUP(H2312,Coefficients!$E$12:$I$16,2))</f>
        <v/>
      </c>
    </row>
    <row r="2313" spans="22:22" x14ac:dyDescent="0.25">
      <c r="V2313" s="233" t="str">
        <f>IF(ISBLANK(A2313),"",VLOOKUP(G2313,Coefficients!$E$4:$I$7,2)&amp;" "&amp;" "&amp;VLOOKUP(H2313,Coefficients!$E$12:$I$16,2))</f>
        <v/>
      </c>
    </row>
    <row r="2314" spans="22:22" x14ac:dyDescent="0.25">
      <c r="V2314" s="233" t="str">
        <f>IF(ISBLANK(A2314),"",VLOOKUP(G2314,Coefficients!$E$4:$I$7,2)&amp;" "&amp;" "&amp;VLOOKUP(H2314,Coefficients!$E$12:$I$16,2))</f>
        <v/>
      </c>
    </row>
    <row r="2315" spans="22:22" x14ac:dyDescent="0.25">
      <c r="V2315" s="233" t="str">
        <f>IF(ISBLANK(A2315),"",VLOOKUP(G2315,Coefficients!$E$4:$I$7,2)&amp;" "&amp;" "&amp;VLOOKUP(H2315,Coefficients!$E$12:$I$16,2))</f>
        <v/>
      </c>
    </row>
    <row r="2316" spans="22:22" x14ac:dyDescent="0.25">
      <c r="V2316" s="233" t="str">
        <f>IF(ISBLANK(A2316),"",VLOOKUP(G2316,Coefficients!$E$4:$I$7,2)&amp;" "&amp;" "&amp;VLOOKUP(H2316,Coefficients!$E$12:$I$16,2))</f>
        <v/>
      </c>
    </row>
    <row r="2317" spans="22:22" x14ac:dyDescent="0.25">
      <c r="V2317" s="233" t="str">
        <f>IF(ISBLANK(A2317),"",VLOOKUP(G2317,Coefficients!$E$4:$I$7,2)&amp;" "&amp;" "&amp;VLOOKUP(H2317,Coefficients!$E$12:$I$16,2))</f>
        <v/>
      </c>
    </row>
    <row r="2318" spans="22:22" x14ac:dyDescent="0.25">
      <c r="V2318" s="233" t="str">
        <f>IF(ISBLANK(A2318),"",VLOOKUP(G2318,Coefficients!$E$4:$I$7,2)&amp;" "&amp;" "&amp;VLOOKUP(H2318,Coefficients!$E$12:$I$16,2))</f>
        <v/>
      </c>
    </row>
    <row r="2319" spans="22:22" x14ac:dyDescent="0.25">
      <c r="V2319" s="233" t="str">
        <f>IF(ISBLANK(A2319),"",VLOOKUP(G2319,Coefficients!$E$4:$I$7,2)&amp;" "&amp;" "&amp;VLOOKUP(H2319,Coefficients!$E$12:$I$16,2))</f>
        <v/>
      </c>
    </row>
    <row r="2320" spans="22:22" x14ac:dyDescent="0.25">
      <c r="V2320" s="233" t="str">
        <f>IF(ISBLANK(A2320),"",VLOOKUP(G2320,Coefficients!$E$4:$I$7,2)&amp;" "&amp;" "&amp;VLOOKUP(H2320,Coefficients!$E$12:$I$16,2))</f>
        <v/>
      </c>
    </row>
    <row r="2321" spans="22:22" x14ac:dyDescent="0.25">
      <c r="V2321" s="233" t="str">
        <f>IF(ISBLANK(A2321),"",VLOOKUP(G2321,Coefficients!$E$4:$I$7,2)&amp;" "&amp;" "&amp;VLOOKUP(H2321,Coefficients!$E$12:$I$16,2))</f>
        <v/>
      </c>
    </row>
    <row r="2322" spans="22:22" x14ac:dyDescent="0.25">
      <c r="V2322" s="233" t="str">
        <f>IF(ISBLANK(A2322),"",VLOOKUP(G2322,Coefficients!$E$4:$I$7,2)&amp;" "&amp;" "&amp;VLOOKUP(H2322,Coefficients!$E$12:$I$16,2))</f>
        <v/>
      </c>
    </row>
    <row r="2323" spans="22:22" x14ac:dyDescent="0.25">
      <c r="V2323" s="233" t="str">
        <f>IF(ISBLANK(A2323),"",VLOOKUP(G2323,Coefficients!$E$4:$I$7,2)&amp;" "&amp;" "&amp;VLOOKUP(H2323,Coefficients!$E$12:$I$16,2))</f>
        <v/>
      </c>
    </row>
    <row r="2324" spans="22:22" x14ac:dyDescent="0.25">
      <c r="V2324" s="233" t="str">
        <f>IF(ISBLANK(A2324),"",VLOOKUP(G2324,Coefficients!$E$4:$I$7,2)&amp;" "&amp;" "&amp;VLOOKUP(H2324,Coefficients!$E$12:$I$16,2))</f>
        <v/>
      </c>
    </row>
    <row r="2325" spans="22:22" x14ac:dyDescent="0.25">
      <c r="V2325" s="233" t="str">
        <f>IF(ISBLANK(A2325),"",VLOOKUP(G2325,Coefficients!$E$4:$I$7,2)&amp;" "&amp;" "&amp;VLOOKUP(H2325,Coefficients!$E$12:$I$16,2))</f>
        <v/>
      </c>
    </row>
    <row r="2326" spans="22:22" x14ac:dyDescent="0.25">
      <c r="V2326" s="233" t="str">
        <f>IF(ISBLANK(A2326),"",VLOOKUP(G2326,Coefficients!$E$4:$I$7,2)&amp;" "&amp;" "&amp;VLOOKUP(H2326,Coefficients!$E$12:$I$16,2))</f>
        <v/>
      </c>
    </row>
    <row r="2327" spans="22:22" x14ac:dyDescent="0.25">
      <c r="V2327" s="233" t="str">
        <f>IF(ISBLANK(A2327),"",VLOOKUP(G2327,Coefficients!$E$4:$I$7,2)&amp;" "&amp;" "&amp;VLOOKUP(H2327,Coefficients!$E$12:$I$16,2))</f>
        <v/>
      </c>
    </row>
    <row r="2328" spans="22:22" x14ac:dyDescent="0.25">
      <c r="V2328" s="233" t="str">
        <f>IF(ISBLANK(A2328),"",VLOOKUP(G2328,Coefficients!$E$4:$I$7,2)&amp;" "&amp;" "&amp;VLOOKUP(H2328,Coefficients!$E$12:$I$16,2))</f>
        <v/>
      </c>
    </row>
    <row r="2329" spans="22:22" x14ac:dyDescent="0.25">
      <c r="V2329" s="233" t="str">
        <f>IF(ISBLANK(A2329),"",VLOOKUP(G2329,Coefficients!$E$4:$I$7,2)&amp;" "&amp;" "&amp;VLOOKUP(H2329,Coefficients!$E$12:$I$16,2))</f>
        <v/>
      </c>
    </row>
    <row r="2330" spans="22:22" x14ac:dyDescent="0.25">
      <c r="V2330" s="233" t="str">
        <f>IF(ISBLANK(A2330),"",VLOOKUP(G2330,Coefficients!$E$4:$I$7,2)&amp;" "&amp;" "&amp;VLOOKUP(H2330,Coefficients!$E$12:$I$16,2))</f>
        <v/>
      </c>
    </row>
    <row r="2331" spans="22:22" x14ac:dyDescent="0.25">
      <c r="V2331" s="233" t="str">
        <f>IF(ISBLANK(A2331),"",VLOOKUP(G2331,Coefficients!$E$4:$I$7,2)&amp;" "&amp;" "&amp;VLOOKUP(H2331,Coefficients!$E$12:$I$16,2))</f>
        <v/>
      </c>
    </row>
    <row r="2332" spans="22:22" x14ac:dyDescent="0.25">
      <c r="V2332" s="233" t="str">
        <f>IF(ISBLANK(A2332),"",VLOOKUP(G2332,Coefficients!$E$4:$I$7,2)&amp;" "&amp;" "&amp;VLOOKUP(H2332,Coefficients!$E$12:$I$16,2))</f>
        <v/>
      </c>
    </row>
    <row r="2333" spans="22:22" x14ac:dyDescent="0.25">
      <c r="V2333" s="233" t="str">
        <f>IF(ISBLANK(A2333),"",VLOOKUP(G2333,Coefficients!$E$4:$I$7,2)&amp;" "&amp;" "&amp;VLOOKUP(H2333,Coefficients!$E$12:$I$16,2))</f>
        <v/>
      </c>
    </row>
    <row r="2334" spans="22:22" x14ac:dyDescent="0.25">
      <c r="V2334" s="233" t="str">
        <f>IF(ISBLANK(A2334),"",VLOOKUP(G2334,Coefficients!$E$4:$I$7,2)&amp;" "&amp;" "&amp;VLOOKUP(H2334,Coefficients!$E$12:$I$16,2))</f>
        <v/>
      </c>
    </row>
    <row r="2335" spans="22:22" x14ac:dyDescent="0.25">
      <c r="V2335" s="233" t="str">
        <f>IF(ISBLANK(A2335),"",VLOOKUP(G2335,Coefficients!$E$4:$I$7,2)&amp;" "&amp;" "&amp;VLOOKUP(H2335,Coefficients!$E$12:$I$16,2))</f>
        <v/>
      </c>
    </row>
    <row r="2336" spans="22:22" x14ac:dyDescent="0.25">
      <c r="V2336" s="233" t="str">
        <f>IF(ISBLANK(A2336),"",VLOOKUP(G2336,Coefficients!$E$4:$I$7,2)&amp;" "&amp;" "&amp;VLOOKUP(H2336,Coefficients!$E$12:$I$16,2))</f>
        <v/>
      </c>
    </row>
    <row r="2337" spans="22:22" x14ac:dyDescent="0.25">
      <c r="V2337" s="233" t="str">
        <f>IF(ISBLANK(A2337),"",VLOOKUP(G2337,Coefficients!$E$4:$I$7,2)&amp;" "&amp;" "&amp;VLOOKUP(H2337,Coefficients!$E$12:$I$16,2))</f>
        <v/>
      </c>
    </row>
    <row r="2338" spans="22:22" x14ac:dyDescent="0.25">
      <c r="V2338" s="233" t="str">
        <f>IF(ISBLANK(A2338),"",VLOOKUP(G2338,Coefficients!$E$4:$I$7,2)&amp;" "&amp;" "&amp;VLOOKUP(H2338,Coefficients!$E$12:$I$16,2))</f>
        <v/>
      </c>
    </row>
    <row r="2339" spans="22:22" x14ac:dyDescent="0.25">
      <c r="V2339" s="233" t="str">
        <f>IF(ISBLANK(A2339),"",VLOOKUP(G2339,Coefficients!$E$4:$I$7,2)&amp;" "&amp;" "&amp;VLOOKUP(H2339,Coefficients!$E$12:$I$16,2))</f>
        <v/>
      </c>
    </row>
    <row r="2340" spans="22:22" x14ac:dyDescent="0.25">
      <c r="V2340" s="233" t="str">
        <f>IF(ISBLANK(A2340),"",VLOOKUP(G2340,Coefficients!$E$4:$I$7,2)&amp;" "&amp;" "&amp;VLOOKUP(H2340,Coefficients!$E$12:$I$16,2))</f>
        <v/>
      </c>
    </row>
    <row r="2341" spans="22:22" x14ac:dyDescent="0.25">
      <c r="V2341" s="233" t="str">
        <f>IF(ISBLANK(A2341),"",VLOOKUP(G2341,Coefficients!$E$4:$I$7,2)&amp;" "&amp;" "&amp;VLOOKUP(H2341,Coefficients!$E$12:$I$16,2))</f>
        <v/>
      </c>
    </row>
    <row r="2342" spans="22:22" x14ac:dyDescent="0.25">
      <c r="V2342" s="233" t="str">
        <f>IF(ISBLANK(A2342),"",VLOOKUP(G2342,Coefficients!$E$4:$I$7,2)&amp;" "&amp;" "&amp;VLOOKUP(H2342,Coefficients!$E$12:$I$16,2))</f>
        <v/>
      </c>
    </row>
    <row r="2343" spans="22:22" x14ac:dyDescent="0.25">
      <c r="V2343" s="233" t="str">
        <f>IF(ISBLANK(A2343),"",VLOOKUP(G2343,Coefficients!$E$4:$I$7,2)&amp;" "&amp;" "&amp;VLOOKUP(H2343,Coefficients!$E$12:$I$16,2))</f>
        <v/>
      </c>
    </row>
    <row r="2344" spans="22:22" x14ac:dyDescent="0.25">
      <c r="V2344" s="233" t="str">
        <f>IF(ISBLANK(A2344),"",VLOOKUP(G2344,Coefficients!$E$4:$I$7,2)&amp;" "&amp;" "&amp;VLOOKUP(H2344,Coefficients!$E$12:$I$16,2))</f>
        <v/>
      </c>
    </row>
    <row r="2345" spans="22:22" x14ac:dyDescent="0.25">
      <c r="V2345" s="233" t="str">
        <f>IF(ISBLANK(A2345),"",VLOOKUP(G2345,Coefficients!$E$4:$I$7,2)&amp;" "&amp;" "&amp;VLOOKUP(H2345,Coefficients!$E$12:$I$16,2))</f>
        <v/>
      </c>
    </row>
    <row r="2346" spans="22:22" x14ac:dyDescent="0.25">
      <c r="V2346" s="233" t="str">
        <f>IF(ISBLANK(A2346),"",VLOOKUP(G2346,Coefficients!$E$4:$I$7,2)&amp;" "&amp;" "&amp;VLOOKUP(H2346,Coefficients!$E$12:$I$16,2))</f>
        <v/>
      </c>
    </row>
    <row r="2347" spans="22:22" x14ac:dyDescent="0.25">
      <c r="V2347" s="233" t="str">
        <f>IF(ISBLANK(A2347),"",VLOOKUP(G2347,Coefficients!$E$4:$I$7,2)&amp;" "&amp;" "&amp;VLOOKUP(H2347,Coefficients!$E$12:$I$16,2))</f>
        <v/>
      </c>
    </row>
    <row r="2348" spans="22:22" x14ac:dyDescent="0.25">
      <c r="V2348" s="233" t="str">
        <f>IF(ISBLANK(A2348),"",VLOOKUP(G2348,Coefficients!$E$4:$I$7,2)&amp;" "&amp;" "&amp;VLOOKUP(H2348,Coefficients!$E$12:$I$16,2))</f>
        <v/>
      </c>
    </row>
    <row r="2349" spans="22:22" x14ac:dyDescent="0.25">
      <c r="V2349" s="233" t="str">
        <f>IF(ISBLANK(A2349),"",VLOOKUP(G2349,Coefficients!$E$4:$I$7,2)&amp;" "&amp;" "&amp;VLOOKUP(H2349,Coefficients!$E$12:$I$16,2))</f>
        <v/>
      </c>
    </row>
    <row r="2350" spans="22:22" x14ac:dyDescent="0.25">
      <c r="V2350" s="233" t="str">
        <f>IF(ISBLANK(A2350),"",VLOOKUP(G2350,Coefficients!$E$4:$I$7,2)&amp;" "&amp;" "&amp;VLOOKUP(H2350,Coefficients!$E$12:$I$16,2))</f>
        <v/>
      </c>
    </row>
    <row r="2351" spans="22:22" x14ac:dyDescent="0.25">
      <c r="V2351" s="233" t="str">
        <f>IF(ISBLANK(A2351),"",VLOOKUP(G2351,Coefficients!$E$4:$I$7,2)&amp;" "&amp;" "&amp;VLOOKUP(H2351,Coefficients!$E$12:$I$16,2))</f>
        <v/>
      </c>
    </row>
    <row r="2352" spans="22:22" x14ac:dyDescent="0.25">
      <c r="V2352" s="233" t="str">
        <f>IF(ISBLANK(A2352),"",VLOOKUP(G2352,Coefficients!$E$4:$I$7,2)&amp;" "&amp;" "&amp;VLOOKUP(H2352,Coefficients!$E$12:$I$16,2))</f>
        <v/>
      </c>
    </row>
    <row r="2353" spans="22:22" x14ac:dyDescent="0.25">
      <c r="V2353" s="233" t="str">
        <f>IF(ISBLANK(A2353),"",VLOOKUP(G2353,Coefficients!$E$4:$I$7,2)&amp;" "&amp;" "&amp;VLOOKUP(H2353,Coefficients!$E$12:$I$16,2))</f>
        <v/>
      </c>
    </row>
    <row r="2354" spans="22:22" x14ac:dyDescent="0.25">
      <c r="V2354" s="233" t="str">
        <f>IF(ISBLANK(A2354),"",VLOOKUP(G2354,Coefficients!$E$4:$I$7,2)&amp;" "&amp;" "&amp;VLOOKUP(H2354,Coefficients!$E$12:$I$16,2))</f>
        <v/>
      </c>
    </row>
    <row r="2355" spans="22:22" x14ac:dyDescent="0.25">
      <c r="V2355" s="233" t="str">
        <f>IF(ISBLANK(A2355),"",VLOOKUP(G2355,Coefficients!$E$4:$I$7,2)&amp;" "&amp;" "&amp;VLOOKUP(H2355,Coefficients!$E$12:$I$16,2))</f>
        <v/>
      </c>
    </row>
    <row r="2356" spans="22:22" x14ac:dyDescent="0.25">
      <c r="V2356" s="233" t="str">
        <f>IF(ISBLANK(A2356),"",VLOOKUP(G2356,Coefficients!$E$4:$I$7,2)&amp;" "&amp;" "&amp;VLOOKUP(H2356,Coefficients!$E$12:$I$16,2))</f>
        <v/>
      </c>
    </row>
    <row r="2357" spans="22:22" x14ac:dyDescent="0.25">
      <c r="V2357" s="233" t="str">
        <f>IF(ISBLANK(A2357),"",VLOOKUP(G2357,Coefficients!$E$4:$I$7,2)&amp;" "&amp;" "&amp;VLOOKUP(H2357,Coefficients!$E$12:$I$16,2))</f>
        <v/>
      </c>
    </row>
    <row r="2358" spans="22:22" x14ac:dyDescent="0.25">
      <c r="V2358" s="233" t="str">
        <f>IF(ISBLANK(A2358),"",VLOOKUP(G2358,Coefficients!$E$4:$I$7,2)&amp;" "&amp;" "&amp;VLOOKUP(H2358,Coefficients!$E$12:$I$16,2))</f>
        <v/>
      </c>
    </row>
    <row r="2359" spans="22:22" x14ac:dyDescent="0.25">
      <c r="V2359" s="233" t="str">
        <f>IF(ISBLANK(A2359),"",VLOOKUP(G2359,Coefficients!$E$4:$I$7,2)&amp;" "&amp;" "&amp;VLOOKUP(H2359,Coefficients!$E$12:$I$16,2))</f>
        <v/>
      </c>
    </row>
    <row r="2360" spans="22:22" x14ac:dyDescent="0.25">
      <c r="V2360" s="233" t="str">
        <f>IF(ISBLANK(A2360),"",VLOOKUP(G2360,Coefficients!$E$4:$I$7,2)&amp;" "&amp;" "&amp;VLOOKUP(H2360,Coefficients!$E$12:$I$16,2))</f>
        <v/>
      </c>
    </row>
    <row r="2361" spans="22:22" x14ac:dyDescent="0.25">
      <c r="V2361" s="233" t="str">
        <f>IF(ISBLANK(A2361),"",VLOOKUP(G2361,Coefficients!$E$4:$I$7,2)&amp;" "&amp;" "&amp;VLOOKUP(H2361,Coefficients!$E$12:$I$16,2))</f>
        <v/>
      </c>
    </row>
    <row r="2362" spans="22:22" x14ac:dyDescent="0.25">
      <c r="V2362" s="233" t="str">
        <f>IF(ISBLANK(A2362),"",VLOOKUP(G2362,Coefficients!$E$4:$I$7,2)&amp;" "&amp;" "&amp;VLOOKUP(H2362,Coefficients!$E$12:$I$16,2))</f>
        <v/>
      </c>
    </row>
    <row r="2363" spans="22:22" x14ac:dyDescent="0.25">
      <c r="V2363" s="233" t="str">
        <f>IF(ISBLANK(A2363),"",VLOOKUP(G2363,Coefficients!$E$4:$I$7,2)&amp;" "&amp;" "&amp;VLOOKUP(H2363,Coefficients!$E$12:$I$16,2))</f>
        <v/>
      </c>
    </row>
    <row r="2364" spans="22:22" x14ac:dyDescent="0.25">
      <c r="V2364" s="233" t="str">
        <f>IF(ISBLANK(A2364),"",VLOOKUP(G2364,Coefficients!$E$4:$I$7,2)&amp;" "&amp;" "&amp;VLOOKUP(H2364,Coefficients!$E$12:$I$16,2))</f>
        <v/>
      </c>
    </row>
    <row r="2365" spans="22:22" x14ac:dyDescent="0.25">
      <c r="V2365" s="233" t="str">
        <f>IF(ISBLANK(A2365),"",VLOOKUP(G2365,Coefficients!$E$4:$I$7,2)&amp;" "&amp;" "&amp;VLOOKUP(H2365,Coefficients!$E$12:$I$16,2))</f>
        <v/>
      </c>
    </row>
    <row r="2366" spans="22:22" x14ac:dyDescent="0.25">
      <c r="V2366" s="233" t="str">
        <f>IF(ISBLANK(A2366),"",VLOOKUP(G2366,Coefficients!$E$4:$I$7,2)&amp;" "&amp;" "&amp;VLOOKUP(H2366,Coefficients!$E$12:$I$16,2))</f>
        <v/>
      </c>
    </row>
    <row r="2367" spans="22:22" x14ac:dyDescent="0.25">
      <c r="V2367" s="233" t="str">
        <f>IF(ISBLANK(A2367),"",VLOOKUP(G2367,Coefficients!$E$4:$I$7,2)&amp;" "&amp;" "&amp;VLOOKUP(H2367,Coefficients!$E$12:$I$16,2))</f>
        <v/>
      </c>
    </row>
    <row r="2368" spans="22:22" x14ac:dyDescent="0.25">
      <c r="V2368" s="233" t="str">
        <f>IF(ISBLANK(A2368),"",VLOOKUP(G2368,Coefficients!$E$4:$I$7,2)&amp;" "&amp;" "&amp;VLOOKUP(H2368,Coefficients!$E$12:$I$16,2))</f>
        <v/>
      </c>
    </row>
    <row r="2369" spans="22:22" x14ac:dyDescent="0.25">
      <c r="V2369" s="233" t="str">
        <f>IF(ISBLANK(A2369),"",VLOOKUP(G2369,Coefficients!$E$4:$I$7,2)&amp;" "&amp;" "&amp;VLOOKUP(H2369,Coefficients!$E$12:$I$16,2))</f>
        <v/>
      </c>
    </row>
    <row r="2370" spans="22:22" x14ac:dyDescent="0.25">
      <c r="V2370" s="233" t="str">
        <f>IF(ISBLANK(A2370),"",VLOOKUP(G2370,Coefficients!$E$4:$I$7,2)&amp;" "&amp;" "&amp;VLOOKUP(H2370,Coefficients!$E$12:$I$16,2))</f>
        <v/>
      </c>
    </row>
    <row r="2371" spans="22:22" x14ac:dyDescent="0.25">
      <c r="V2371" s="233" t="str">
        <f>IF(ISBLANK(A2371),"",VLOOKUP(G2371,Coefficients!$E$4:$I$7,2)&amp;" "&amp;" "&amp;VLOOKUP(H2371,Coefficients!$E$12:$I$16,2))</f>
        <v/>
      </c>
    </row>
    <row r="2372" spans="22:22" x14ac:dyDescent="0.25">
      <c r="V2372" s="233" t="str">
        <f>IF(ISBLANK(A2372),"",VLOOKUP(G2372,Coefficients!$E$4:$I$7,2)&amp;" "&amp;" "&amp;VLOOKUP(H2372,Coefficients!$E$12:$I$16,2))</f>
        <v/>
      </c>
    </row>
    <row r="2373" spans="22:22" x14ac:dyDescent="0.25">
      <c r="V2373" s="233" t="str">
        <f>IF(ISBLANK(A2373),"",VLOOKUP(G2373,Coefficients!$E$4:$I$7,2)&amp;" "&amp;" "&amp;VLOOKUP(H2373,Coefficients!$E$12:$I$16,2))</f>
        <v/>
      </c>
    </row>
    <row r="2374" spans="22:22" x14ac:dyDescent="0.25">
      <c r="V2374" s="233" t="str">
        <f>IF(ISBLANK(A2374),"",VLOOKUP(G2374,Coefficients!$E$4:$I$7,2)&amp;" "&amp;" "&amp;VLOOKUP(H2374,Coefficients!$E$12:$I$16,2))</f>
        <v/>
      </c>
    </row>
    <row r="2375" spans="22:22" x14ac:dyDescent="0.25">
      <c r="V2375" s="233" t="str">
        <f>IF(ISBLANK(A2375),"",VLOOKUP(G2375,Coefficients!$E$4:$I$7,2)&amp;" "&amp;" "&amp;VLOOKUP(H2375,Coefficients!$E$12:$I$16,2))</f>
        <v/>
      </c>
    </row>
    <row r="2376" spans="22:22" x14ac:dyDescent="0.25">
      <c r="V2376" s="233" t="str">
        <f>IF(ISBLANK(A2376),"",VLOOKUP(G2376,Coefficients!$E$4:$I$7,2)&amp;" "&amp;" "&amp;VLOOKUP(H2376,Coefficients!$E$12:$I$16,2))</f>
        <v/>
      </c>
    </row>
    <row r="2377" spans="22:22" x14ac:dyDescent="0.25">
      <c r="V2377" s="233" t="str">
        <f>IF(ISBLANK(A2377),"",VLOOKUP(G2377,Coefficients!$E$4:$I$7,2)&amp;" "&amp;" "&amp;VLOOKUP(H2377,Coefficients!$E$12:$I$16,2))</f>
        <v/>
      </c>
    </row>
    <row r="2378" spans="22:22" x14ac:dyDescent="0.25">
      <c r="V2378" s="233" t="str">
        <f>IF(ISBLANK(A2378),"",VLOOKUP(G2378,Coefficients!$E$4:$I$7,2)&amp;" "&amp;" "&amp;VLOOKUP(H2378,Coefficients!$E$12:$I$16,2))</f>
        <v/>
      </c>
    </row>
    <row r="2379" spans="22:22" x14ac:dyDescent="0.25">
      <c r="V2379" s="233" t="str">
        <f>IF(ISBLANK(A2379),"",VLOOKUP(G2379,Coefficients!$E$4:$I$7,2)&amp;" "&amp;" "&amp;VLOOKUP(H2379,Coefficients!$E$12:$I$16,2))</f>
        <v/>
      </c>
    </row>
    <row r="2380" spans="22:22" x14ac:dyDescent="0.25">
      <c r="V2380" s="233" t="str">
        <f>IF(ISBLANK(A2380),"",VLOOKUP(G2380,Coefficients!$E$4:$I$7,2)&amp;" "&amp;" "&amp;VLOOKUP(H2380,Coefficients!$E$12:$I$16,2))</f>
        <v/>
      </c>
    </row>
    <row r="2381" spans="22:22" x14ac:dyDescent="0.25">
      <c r="V2381" s="233" t="str">
        <f>IF(ISBLANK(A2381),"",VLOOKUP(G2381,Coefficients!$E$4:$I$7,2)&amp;" "&amp;" "&amp;VLOOKUP(H2381,Coefficients!$E$12:$I$16,2))</f>
        <v/>
      </c>
    </row>
    <row r="2382" spans="22:22" x14ac:dyDescent="0.25">
      <c r="V2382" s="233" t="str">
        <f>IF(ISBLANK(A2382),"",VLOOKUP(G2382,Coefficients!$E$4:$I$7,2)&amp;" "&amp;" "&amp;VLOOKUP(H2382,Coefficients!$E$12:$I$16,2))</f>
        <v/>
      </c>
    </row>
    <row r="2383" spans="22:22" x14ac:dyDescent="0.25">
      <c r="V2383" s="233" t="str">
        <f>IF(ISBLANK(A2383),"",VLOOKUP(G2383,Coefficients!$E$4:$I$7,2)&amp;" "&amp;" "&amp;VLOOKUP(H2383,Coefficients!$E$12:$I$16,2))</f>
        <v/>
      </c>
    </row>
    <row r="2384" spans="22:22" x14ac:dyDescent="0.25">
      <c r="V2384" s="233" t="str">
        <f>IF(ISBLANK(A2384),"",VLOOKUP(G2384,Coefficients!$E$4:$I$7,2)&amp;" "&amp;" "&amp;VLOOKUP(H2384,Coefficients!$E$12:$I$16,2))</f>
        <v/>
      </c>
    </row>
    <row r="2385" spans="22:22" x14ac:dyDescent="0.25">
      <c r="V2385" s="233" t="str">
        <f>IF(ISBLANK(A2385),"",VLOOKUP(G2385,Coefficients!$E$4:$I$7,2)&amp;" "&amp;" "&amp;VLOOKUP(H2385,Coefficients!$E$12:$I$16,2))</f>
        <v/>
      </c>
    </row>
    <row r="2386" spans="22:22" x14ac:dyDescent="0.25">
      <c r="V2386" s="233" t="str">
        <f>IF(ISBLANK(A2386),"",VLOOKUP(G2386,Coefficients!$E$4:$I$7,2)&amp;" "&amp;" "&amp;VLOOKUP(H2386,Coefficients!$E$12:$I$16,2))</f>
        <v/>
      </c>
    </row>
    <row r="2387" spans="22:22" x14ac:dyDescent="0.25">
      <c r="V2387" s="233" t="str">
        <f>IF(ISBLANK(A2387),"",VLOOKUP(G2387,Coefficients!$E$4:$I$7,2)&amp;" "&amp;" "&amp;VLOOKUP(H2387,Coefficients!$E$12:$I$16,2))</f>
        <v/>
      </c>
    </row>
    <row r="2388" spans="22:22" x14ac:dyDescent="0.25">
      <c r="V2388" s="233" t="str">
        <f>IF(ISBLANK(A2388),"",VLOOKUP(G2388,Coefficients!$E$4:$I$7,2)&amp;" "&amp;" "&amp;VLOOKUP(H2388,Coefficients!$E$12:$I$16,2))</f>
        <v/>
      </c>
    </row>
    <row r="2389" spans="22:22" x14ac:dyDescent="0.25">
      <c r="V2389" s="233" t="str">
        <f>IF(ISBLANK(A2389),"",VLOOKUP(G2389,Coefficients!$E$4:$I$7,2)&amp;" "&amp;" "&amp;VLOOKUP(H2389,Coefficients!$E$12:$I$16,2))</f>
        <v/>
      </c>
    </row>
    <row r="2390" spans="22:22" x14ac:dyDescent="0.25">
      <c r="V2390" s="233" t="str">
        <f>IF(ISBLANK(A2390),"",VLOOKUP(G2390,Coefficients!$E$4:$I$7,2)&amp;" "&amp;" "&amp;VLOOKUP(H2390,Coefficients!$E$12:$I$16,2))</f>
        <v/>
      </c>
    </row>
    <row r="2391" spans="22:22" x14ac:dyDescent="0.25">
      <c r="V2391" s="233" t="str">
        <f>IF(ISBLANK(A2391),"",VLOOKUP(G2391,Coefficients!$E$4:$I$7,2)&amp;" "&amp;" "&amp;VLOOKUP(H2391,Coefficients!$E$12:$I$16,2))</f>
        <v/>
      </c>
    </row>
    <row r="2392" spans="22:22" x14ac:dyDescent="0.25">
      <c r="V2392" s="233" t="str">
        <f>IF(ISBLANK(A2392),"",VLOOKUP(G2392,Coefficients!$E$4:$I$7,2)&amp;" "&amp;" "&amp;VLOOKUP(H2392,Coefficients!$E$12:$I$16,2))</f>
        <v/>
      </c>
    </row>
    <row r="2393" spans="22:22" x14ac:dyDescent="0.25">
      <c r="V2393" s="233" t="str">
        <f>IF(ISBLANK(A2393),"",VLOOKUP(G2393,Coefficients!$E$4:$I$7,2)&amp;" "&amp;" "&amp;VLOOKUP(H2393,Coefficients!$E$12:$I$16,2))</f>
        <v/>
      </c>
    </row>
    <row r="2394" spans="22:22" x14ac:dyDescent="0.25">
      <c r="V2394" s="233" t="str">
        <f>IF(ISBLANK(A2394),"",VLOOKUP(G2394,Coefficients!$E$4:$I$7,2)&amp;" "&amp;" "&amp;VLOOKUP(H2394,Coefficients!$E$12:$I$16,2))</f>
        <v/>
      </c>
    </row>
    <row r="2395" spans="22:22" x14ac:dyDescent="0.25">
      <c r="V2395" s="233" t="str">
        <f>IF(ISBLANK(A2395),"",VLOOKUP(G2395,Coefficients!$E$4:$I$7,2)&amp;" "&amp;" "&amp;VLOOKUP(H2395,Coefficients!$E$12:$I$16,2))</f>
        <v/>
      </c>
    </row>
    <row r="2396" spans="22:22" x14ac:dyDescent="0.25">
      <c r="V2396" s="233" t="str">
        <f>IF(ISBLANK(A2396),"",VLOOKUP(G2396,Coefficients!$E$4:$I$7,2)&amp;" "&amp;" "&amp;VLOOKUP(H2396,Coefficients!$E$12:$I$16,2))</f>
        <v/>
      </c>
    </row>
    <row r="2397" spans="22:22" x14ac:dyDescent="0.25">
      <c r="V2397" s="233" t="str">
        <f>IF(ISBLANK(A2397),"",VLOOKUP(G2397,Coefficients!$E$4:$I$7,2)&amp;" "&amp;" "&amp;VLOOKUP(H2397,Coefficients!$E$12:$I$16,2))</f>
        <v/>
      </c>
    </row>
    <row r="2398" spans="22:22" x14ac:dyDescent="0.25">
      <c r="V2398" s="233" t="str">
        <f>IF(ISBLANK(A2398),"",VLOOKUP(G2398,Coefficients!$E$4:$I$7,2)&amp;" "&amp;" "&amp;VLOOKUP(H2398,Coefficients!$E$12:$I$16,2))</f>
        <v/>
      </c>
    </row>
    <row r="2399" spans="22:22" x14ac:dyDescent="0.25">
      <c r="V2399" s="233" t="str">
        <f>IF(ISBLANK(A2399),"",VLOOKUP(G2399,Coefficients!$E$4:$I$7,2)&amp;" "&amp;" "&amp;VLOOKUP(H2399,Coefficients!$E$12:$I$16,2))</f>
        <v/>
      </c>
    </row>
    <row r="2400" spans="22:22" x14ac:dyDescent="0.25">
      <c r="V2400" s="233" t="str">
        <f>IF(ISBLANK(A2400),"",VLOOKUP(G2400,Coefficients!$E$4:$I$7,2)&amp;" "&amp;" "&amp;VLOOKUP(H2400,Coefficients!$E$12:$I$16,2))</f>
        <v/>
      </c>
    </row>
    <row r="2401" spans="22:22" x14ac:dyDescent="0.25">
      <c r="V2401" s="233" t="str">
        <f>IF(ISBLANK(A2401),"",VLOOKUP(G2401,Coefficients!$E$4:$I$7,2)&amp;" "&amp;" "&amp;VLOOKUP(H2401,Coefficients!$E$12:$I$16,2))</f>
        <v/>
      </c>
    </row>
    <row r="2402" spans="22:22" x14ac:dyDescent="0.25">
      <c r="V2402" s="233" t="str">
        <f>IF(ISBLANK(A2402),"",VLOOKUP(G2402,Coefficients!$E$4:$I$7,2)&amp;" "&amp;" "&amp;VLOOKUP(H2402,Coefficients!$E$12:$I$16,2))</f>
        <v/>
      </c>
    </row>
    <row r="2403" spans="22:22" x14ac:dyDescent="0.25">
      <c r="V2403" s="233" t="str">
        <f>IF(ISBLANK(A2403),"",VLOOKUP(G2403,Coefficients!$E$4:$I$7,2)&amp;" "&amp;" "&amp;VLOOKUP(H2403,Coefficients!$E$12:$I$16,2))</f>
        <v/>
      </c>
    </row>
    <row r="2404" spans="22:22" x14ac:dyDescent="0.25">
      <c r="V2404" s="233" t="str">
        <f>IF(ISBLANK(A2404),"",VLOOKUP(G2404,Coefficients!$E$4:$I$7,2)&amp;" "&amp;" "&amp;VLOOKUP(H2404,Coefficients!$E$12:$I$16,2))</f>
        <v/>
      </c>
    </row>
    <row r="2405" spans="22:22" x14ac:dyDescent="0.25">
      <c r="V2405" s="233" t="str">
        <f>IF(ISBLANK(A2405),"",VLOOKUP(G2405,Coefficients!$E$4:$I$7,2)&amp;" "&amp;" "&amp;VLOOKUP(H2405,Coefficients!$E$12:$I$16,2))</f>
        <v/>
      </c>
    </row>
    <row r="2406" spans="22:22" x14ac:dyDescent="0.25">
      <c r="V2406" s="233" t="str">
        <f>IF(ISBLANK(A2406),"",VLOOKUP(G2406,Coefficients!$E$4:$I$7,2)&amp;" "&amp;" "&amp;VLOOKUP(H2406,Coefficients!$E$12:$I$16,2))</f>
        <v/>
      </c>
    </row>
    <row r="2407" spans="22:22" x14ac:dyDescent="0.25">
      <c r="V2407" s="233" t="str">
        <f>IF(ISBLANK(A2407),"",VLOOKUP(G2407,Coefficients!$E$4:$I$7,2)&amp;" "&amp;" "&amp;VLOOKUP(H2407,Coefficients!$E$12:$I$16,2))</f>
        <v/>
      </c>
    </row>
    <row r="2408" spans="22:22" x14ac:dyDescent="0.25">
      <c r="V2408" s="233" t="str">
        <f>IF(ISBLANK(A2408),"",VLOOKUP(G2408,Coefficients!$E$4:$I$7,2)&amp;" "&amp;" "&amp;VLOOKUP(H2408,Coefficients!$E$12:$I$16,2))</f>
        <v/>
      </c>
    </row>
    <row r="2409" spans="22:22" x14ac:dyDescent="0.25">
      <c r="V2409" s="233" t="str">
        <f>IF(ISBLANK(A2409),"",VLOOKUP(G2409,Coefficients!$E$4:$I$7,2)&amp;" "&amp;" "&amp;VLOOKUP(H2409,Coefficients!$E$12:$I$16,2))</f>
        <v/>
      </c>
    </row>
    <row r="2410" spans="22:22" x14ac:dyDescent="0.25">
      <c r="V2410" s="233" t="str">
        <f>IF(ISBLANK(A2410),"",VLOOKUP(G2410,Coefficients!$E$4:$I$7,2)&amp;" "&amp;" "&amp;VLOOKUP(H2410,Coefficients!$E$12:$I$16,2))</f>
        <v/>
      </c>
    </row>
    <row r="2411" spans="22:22" x14ac:dyDescent="0.25">
      <c r="V2411" s="233" t="str">
        <f>IF(ISBLANK(A2411),"",VLOOKUP(G2411,Coefficients!$E$4:$I$7,2)&amp;" "&amp;" "&amp;VLOOKUP(H2411,Coefficients!$E$12:$I$16,2))</f>
        <v/>
      </c>
    </row>
    <row r="2412" spans="22:22" x14ac:dyDescent="0.25">
      <c r="V2412" s="233" t="str">
        <f>IF(ISBLANK(A2412),"",VLOOKUP(G2412,Coefficients!$E$4:$I$7,2)&amp;" "&amp;" "&amp;VLOOKUP(H2412,Coefficients!$E$12:$I$16,2))</f>
        <v/>
      </c>
    </row>
    <row r="2413" spans="22:22" x14ac:dyDescent="0.25">
      <c r="V2413" s="233" t="str">
        <f>IF(ISBLANK(A2413),"",VLOOKUP(G2413,Coefficients!$E$4:$I$7,2)&amp;" "&amp;" "&amp;VLOOKUP(H2413,Coefficients!$E$12:$I$16,2))</f>
        <v/>
      </c>
    </row>
    <row r="2414" spans="22:22" x14ac:dyDescent="0.25">
      <c r="V2414" s="233" t="str">
        <f>IF(ISBLANK(A2414),"",VLOOKUP(G2414,Coefficients!$E$4:$I$7,2)&amp;" "&amp;" "&amp;VLOOKUP(H2414,Coefficients!$E$12:$I$16,2))</f>
        <v/>
      </c>
    </row>
    <row r="2415" spans="22:22" x14ac:dyDescent="0.25">
      <c r="V2415" s="233" t="str">
        <f>IF(ISBLANK(A2415),"",VLOOKUP(G2415,Coefficients!$E$4:$I$7,2)&amp;" "&amp;" "&amp;VLOOKUP(H2415,Coefficients!$E$12:$I$16,2))</f>
        <v/>
      </c>
    </row>
    <row r="2416" spans="22:22" x14ac:dyDescent="0.25">
      <c r="V2416" s="233" t="str">
        <f>IF(ISBLANK(A2416),"",VLOOKUP(G2416,Coefficients!$E$4:$I$7,2)&amp;" "&amp;" "&amp;VLOOKUP(H2416,Coefficients!$E$12:$I$16,2))</f>
        <v/>
      </c>
    </row>
    <row r="2417" spans="22:22" x14ac:dyDescent="0.25">
      <c r="V2417" s="233" t="str">
        <f>IF(ISBLANK(A2417),"",VLOOKUP(G2417,Coefficients!$E$4:$I$7,2)&amp;" "&amp;" "&amp;VLOOKUP(H2417,Coefficients!$E$12:$I$16,2))</f>
        <v/>
      </c>
    </row>
    <row r="2418" spans="22:22" x14ac:dyDescent="0.25">
      <c r="V2418" s="233" t="str">
        <f>IF(ISBLANK(A2418),"",VLOOKUP(G2418,Coefficients!$E$4:$I$7,2)&amp;" "&amp;" "&amp;VLOOKUP(H2418,Coefficients!$E$12:$I$16,2))</f>
        <v/>
      </c>
    </row>
    <row r="2419" spans="22:22" x14ac:dyDescent="0.25">
      <c r="V2419" s="233" t="str">
        <f>IF(ISBLANK(A2419),"",VLOOKUP(G2419,Coefficients!$E$4:$I$7,2)&amp;" "&amp;" "&amp;VLOOKUP(H2419,Coefficients!$E$12:$I$16,2))</f>
        <v/>
      </c>
    </row>
    <row r="2420" spans="22:22" x14ac:dyDescent="0.25">
      <c r="V2420" s="233" t="str">
        <f>IF(ISBLANK(A2420),"",VLOOKUP(G2420,Coefficients!$E$4:$I$7,2)&amp;" "&amp;" "&amp;VLOOKUP(H2420,Coefficients!$E$12:$I$16,2))</f>
        <v/>
      </c>
    </row>
    <row r="2421" spans="22:22" x14ac:dyDescent="0.25">
      <c r="V2421" s="233" t="str">
        <f>IF(ISBLANK(A2421),"",VLOOKUP(G2421,Coefficients!$E$4:$I$7,2)&amp;" "&amp;" "&amp;VLOOKUP(H2421,Coefficients!$E$12:$I$16,2))</f>
        <v/>
      </c>
    </row>
    <row r="2422" spans="22:22" x14ac:dyDescent="0.25">
      <c r="V2422" s="233" t="str">
        <f>IF(ISBLANK(A2422),"",VLOOKUP(G2422,Coefficients!$E$4:$I$7,2)&amp;" "&amp;" "&amp;VLOOKUP(H2422,Coefficients!$E$12:$I$16,2))</f>
        <v/>
      </c>
    </row>
    <row r="2423" spans="22:22" x14ac:dyDescent="0.25">
      <c r="V2423" s="233" t="str">
        <f>IF(ISBLANK(A2423),"",VLOOKUP(G2423,Coefficients!$E$4:$I$7,2)&amp;" "&amp;" "&amp;VLOOKUP(H2423,Coefficients!$E$12:$I$16,2))</f>
        <v/>
      </c>
    </row>
    <row r="2424" spans="22:22" x14ac:dyDescent="0.25">
      <c r="V2424" s="233" t="str">
        <f>IF(ISBLANK(A2424),"",VLOOKUP(G2424,Coefficients!$E$4:$I$7,2)&amp;" "&amp;" "&amp;VLOOKUP(H2424,Coefficients!$E$12:$I$16,2))</f>
        <v/>
      </c>
    </row>
    <row r="2425" spans="22:22" x14ac:dyDescent="0.25">
      <c r="V2425" s="233" t="str">
        <f>IF(ISBLANK(A2425),"",VLOOKUP(G2425,Coefficients!$E$4:$I$7,2)&amp;" "&amp;" "&amp;VLOOKUP(H2425,Coefficients!$E$12:$I$16,2))</f>
        <v/>
      </c>
    </row>
    <row r="2426" spans="22:22" x14ac:dyDescent="0.25">
      <c r="V2426" s="233" t="str">
        <f>IF(ISBLANK(A2426),"",VLOOKUP(G2426,Coefficients!$E$4:$I$7,2)&amp;" "&amp;" "&amp;VLOOKUP(H2426,Coefficients!$E$12:$I$16,2))</f>
        <v/>
      </c>
    </row>
    <row r="2427" spans="22:22" x14ac:dyDescent="0.25">
      <c r="V2427" s="233" t="str">
        <f>IF(ISBLANK(A2427),"",VLOOKUP(G2427,Coefficients!$E$4:$I$7,2)&amp;" "&amp;" "&amp;VLOOKUP(H2427,Coefficients!$E$12:$I$16,2))</f>
        <v/>
      </c>
    </row>
    <row r="2428" spans="22:22" x14ac:dyDescent="0.25">
      <c r="V2428" s="233" t="str">
        <f>IF(ISBLANK(A2428),"",VLOOKUP(G2428,Coefficients!$E$4:$I$7,2)&amp;" "&amp;" "&amp;VLOOKUP(H2428,Coefficients!$E$12:$I$16,2))</f>
        <v/>
      </c>
    </row>
    <row r="2429" spans="22:22" x14ac:dyDescent="0.25">
      <c r="V2429" s="233" t="str">
        <f>IF(ISBLANK(A2429),"",VLOOKUP(G2429,Coefficients!$E$4:$I$7,2)&amp;" "&amp;" "&amp;VLOOKUP(H2429,Coefficients!$E$12:$I$16,2))</f>
        <v/>
      </c>
    </row>
    <row r="2430" spans="22:22" x14ac:dyDescent="0.25">
      <c r="V2430" s="233" t="str">
        <f>IF(ISBLANK(A2430),"",VLOOKUP(G2430,Coefficients!$E$4:$I$7,2)&amp;" "&amp;" "&amp;VLOOKUP(H2430,Coefficients!$E$12:$I$16,2))</f>
        <v/>
      </c>
    </row>
    <row r="2431" spans="22:22" x14ac:dyDescent="0.25">
      <c r="V2431" s="233" t="str">
        <f>IF(ISBLANK(A2431),"",VLOOKUP(G2431,Coefficients!$E$4:$I$7,2)&amp;" "&amp;" "&amp;VLOOKUP(H2431,Coefficients!$E$12:$I$16,2))</f>
        <v/>
      </c>
    </row>
    <row r="2432" spans="22:22" x14ac:dyDescent="0.25">
      <c r="V2432" s="233" t="str">
        <f>IF(ISBLANK(A2432),"",VLOOKUP(G2432,Coefficients!$E$4:$I$7,2)&amp;" "&amp;" "&amp;VLOOKUP(H2432,Coefficients!$E$12:$I$16,2))</f>
        <v/>
      </c>
    </row>
    <row r="2433" spans="22:22" x14ac:dyDescent="0.25">
      <c r="V2433" s="233" t="str">
        <f>IF(ISBLANK(A2433),"",VLOOKUP(G2433,Coefficients!$E$4:$I$7,2)&amp;" "&amp;" "&amp;VLOOKUP(H2433,Coefficients!$E$12:$I$16,2))</f>
        <v/>
      </c>
    </row>
    <row r="2434" spans="22:22" x14ac:dyDescent="0.25">
      <c r="V2434" s="233" t="str">
        <f>IF(ISBLANK(A2434),"",VLOOKUP(G2434,Coefficients!$E$4:$I$7,2)&amp;" "&amp;" "&amp;VLOOKUP(H2434,Coefficients!$E$12:$I$16,2))</f>
        <v/>
      </c>
    </row>
    <row r="2435" spans="22:22" x14ac:dyDescent="0.25">
      <c r="V2435" s="233" t="str">
        <f>IF(ISBLANK(A2435),"",VLOOKUP(G2435,Coefficients!$E$4:$I$7,2)&amp;" "&amp;" "&amp;VLOOKUP(H2435,Coefficients!$E$12:$I$16,2))</f>
        <v/>
      </c>
    </row>
    <row r="2436" spans="22:22" x14ac:dyDescent="0.25">
      <c r="V2436" s="233" t="str">
        <f>IF(ISBLANK(A2436),"",VLOOKUP(G2436,Coefficients!$E$4:$I$7,2)&amp;" "&amp;" "&amp;VLOOKUP(H2436,Coefficients!$E$12:$I$16,2))</f>
        <v/>
      </c>
    </row>
    <row r="2437" spans="22:22" x14ac:dyDescent="0.25">
      <c r="V2437" s="233" t="str">
        <f>IF(ISBLANK(A2437),"",VLOOKUP(G2437,Coefficients!$E$4:$I$7,2)&amp;" "&amp;" "&amp;VLOOKUP(H2437,Coefficients!$E$12:$I$16,2))</f>
        <v/>
      </c>
    </row>
    <row r="2438" spans="22:22" x14ac:dyDescent="0.25">
      <c r="V2438" s="233" t="str">
        <f>IF(ISBLANK(A2438),"",VLOOKUP(G2438,Coefficients!$E$4:$I$7,2)&amp;" "&amp;" "&amp;VLOOKUP(H2438,Coefficients!$E$12:$I$16,2))</f>
        <v/>
      </c>
    </row>
    <row r="2439" spans="22:22" x14ac:dyDescent="0.25">
      <c r="V2439" s="233" t="str">
        <f>IF(ISBLANK(A2439),"",VLOOKUP(G2439,Coefficients!$E$4:$I$7,2)&amp;" "&amp;" "&amp;VLOOKUP(H2439,Coefficients!$E$12:$I$16,2))</f>
        <v/>
      </c>
    </row>
    <row r="2440" spans="22:22" x14ac:dyDescent="0.25">
      <c r="V2440" s="233" t="str">
        <f>IF(ISBLANK(A2440),"",VLOOKUP(G2440,Coefficients!$E$4:$I$7,2)&amp;" "&amp;" "&amp;VLOOKUP(H2440,Coefficients!$E$12:$I$16,2))</f>
        <v/>
      </c>
    </row>
    <row r="2441" spans="22:22" x14ac:dyDescent="0.25">
      <c r="V2441" s="233" t="str">
        <f>IF(ISBLANK(A2441),"",VLOOKUP(G2441,Coefficients!$E$4:$I$7,2)&amp;" "&amp;" "&amp;VLOOKUP(H2441,Coefficients!$E$12:$I$16,2))</f>
        <v/>
      </c>
    </row>
    <row r="2442" spans="22:22" x14ac:dyDescent="0.25">
      <c r="V2442" s="233" t="str">
        <f>IF(ISBLANK(A2442),"",VLOOKUP(G2442,Coefficients!$E$4:$I$7,2)&amp;" "&amp;" "&amp;VLOOKUP(H2442,Coefficients!$E$12:$I$16,2))</f>
        <v/>
      </c>
    </row>
    <row r="2443" spans="22:22" x14ac:dyDescent="0.25">
      <c r="V2443" s="233" t="str">
        <f>IF(ISBLANK(A2443),"",VLOOKUP(G2443,Coefficients!$E$4:$I$7,2)&amp;" "&amp;" "&amp;VLOOKUP(H2443,Coefficients!$E$12:$I$16,2))</f>
        <v/>
      </c>
    </row>
    <row r="2444" spans="22:22" x14ac:dyDescent="0.25">
      <c r="V2444" s="233" t="str">
        <f>IF(ISBLANK(A2444),"",VLOOKUP(G2444,Coefficients!$E$4:$I$7,2)&amp;" "&amp;" "&amp;VLOOKUP(H2444,Coefficients!$E$12:$I$16,2))</f>
        <v/>
      </c>
    </row>
    <row r="2445" spans="22:22" x14ac:dyDescent="0.25">
      <c r="V2445" s="233" t="str">
        <f>IF(ISBLANK(A2445),"",VLOOKUP(G2445,Coefficients!$E$4:$I$7,2)&amp;" "&amp;" "&amp;VLOOKUP(H2445,Coefficients!$E$12:$I$16,2))</f>
        <v/>
      </c>
    </row>
    <row r="2446" spans="22:22" x14ac:dyDescent="0.25">
      <c r="V2446" s="233" t="str">
        <f>IF(ISBLANK(A2446),"",VLOOKUP(G2446,Coefficients!$E$4:$I$7,2)&amp;" "&amp;" "&amp;VLOOKUP(H2446,Coefficients!$E$12:$I$16,2))</f>
        <v/>
      </c>
    </row>
    <row r="2447" spans="22:22" x14ac:dyDescent="0.25">
      <c r="V2447" s="233" t="str">
        <f>IF(ISBLANK(A2447),"",VLOOKUP(G2447,Coefficients!$E$4:$I$7,2)&amp;" "&amp;" "&amp;VLOOKUP(H2447,Coefficients!$E$12:$I$16,2))</f>
        <v/>
      </c>
    </row>
    <row r="2448" spans="22:22" x14ac:dyDescent="0.25">
      <c r="V2448" s="233" t="str">
        <f>IF(ISBLANK(A2448),"",VLOOKUP(G2448,Coefficients!$E$4:$I$7,2)&amp;" "&amp;" "&amp;VLOOKUP(H2448,Coefficients!$E$12:$I$16,2))</f>
        <v/>
      </c>
    </row>
    <row r="2449" spans="22:22" x14ac:dyDescent="0.25">
      <c r="V2449" s="233" t="str">
        <f>IF(ISBLANK(A2449),"",VLOOKUP(G2449,Coefficients!$E$4:$I$7,2)&amp;" "&amp;" "&amp;VLOOKUP(H2449,Coefficients!$E$12:$I$16,2))</f>
        <v/>
      </c>
    </row>
    <row r="2450" spans="22:22" x14ac:dyDescent="0.25">
      <c r="V2450" s="233" t="str">
        <f>IF(ISBLANK(A2450),"",VLOOKUP(G2450,Coefficients!$E$4:$I$7,2)&amp;" "&amp;" "&amp;VLOOKUP(H2450,Coefficients!$E$12:$I$16,2))</f>
        <v/>
      </c>
    </row>
    <row r="2451" spans="22:22" x14ac:dyDescent="0.25">
      <c r="V2451" s="233" t="str">
        <f>IF(ISBLANK(A2451),"",VLOOKUP(G2451,Coefficients!$E$4:$I$7,2)&amp;" "&amp;" "&amp;VLOOKUP(H2451,Coefficients!$E$12:$I$16,2))</f>
        <v/>
      </c>
    </row>
    <row r="2452" spans="22:22" x14ac:dyDescent="0.25">
      <c r="V2452" s="233" t="str">
        <f>IF(ISBLANK(A2452),"",VLOOKUP(G2452,Coefficients!$E$4:$I$7,2)&amp;" "&amp;" "&amp;VLOOKUP(H2452,Coefficients!$E$12:$I$16,2))</f>
        <v/>
      </c>
    </row>
    <row r="2453" spans="22:22" x14ac:dyDescent="0.25">
      <c r="V2453" s="233" t="str">
        <f>IF(ISBLANK(A2453),"",VLOOKUP(G2453,Coefficients!$E$4:$I$7,2)&amp;" "&amp;" "&amp;VLOOKUP(H2453,Coefficients!$E$12:$I$16,2))</f>
        <v/>
      </c>
    </row>
    <row r="2454" spans="22:22" x14ac:dyDescent="0.25">
      <c r="V2454" s="233" t="str">
        <f>IF(ISBLANK(A2454),"",VLOOKUP(G2454,Coefficients!$E$4:$I$7,2)&amp;" "&amp;" "&amp;VLOOKUP(H2454,Coefficients!$E$12:$I$16,2))</f>
        <v/>
      </c>
    </row>
    <row r="2455" spans="22:22" x14ac:dyDescent="0.25">
      <c r="V2455" s="233" t="str">
        <f>IF(ISBLANK(A2455),"",VLOOKUP(G2455,Coefficients!$E$4:$I$7,2)&amp;" "&amp;" "&amp;VLOOKUP(H2455,Coefficients!$E$12:$I$16,2))</f>
        <v/>
      </c>
    </row>
    <row r="2456" spans="22:22" x14ac:dyDescent="0.25">
      <c r="V2456" s="233" t="str">
        <f>IF(ISBLANK(A2456),"",VLOOKUP(G2456,Coefficients!$E$4:$I$7,2)&amp;" "&amp;" "&amp;VLOOKUP(H2456,Coefficients!$E$12:$I$16,2))</f>
        <v/>
      </c>
    </row>
    <row r="2457" spans="22:22" x14ac:dyDescent="0.25">
      <c r="V2457" s="233" t="str">
        <f>IF(ISBLANK(A2457),"",VLOOKUP(G2457,Coefficients!$E$4:$I$7,2)&amp;" "&amp;" "&amp;VLOOKUP(H2457,Coefficients!$E$12:$I$16,2))</f>
        <v/>
      </c>
    </row>
    <row r="2458" spans="22:22" x14ac:dyDescent="0.25">
      <c r="V2458" s="233" t="str">
        <f>IF(ISBLANK(A2458),"",VLOOKUP(G2458,Coefficients!$E$4:$I$7,2)&amp;" "&amp;" "&amp;VLOOKUP(H2458,Coefficients!$E$12:$I$16,2))</f>
        <v/>
      </c>
    </row>
    <row r="2459" spans="22:22" x14ac:dyDescent="0.25">
      <c r="V2459" s="233" t="str">
        <f>IF(ISBLANK(A2459),"",VLOOKUP(G2459,Coefficients!$E$4:$I$7,2)&amp;" "&amp;" "&amp;VLOOKUP(H2459,Coefficients!$E$12:$I$16,2))</f>
        <v/>
      </c>
    </row>
    <row r="2460" spans="22:22" x14ac:dyDescent="0.25">
      <c r="V2460" s="233" t="str">
        <f>IF(ISBLANK(A2460),"",VLOOKUP(G2460,Coefficients!$E$4:$I$7,2)&amp;" "&amp;" "&amp;VLOOKUP(H2460,Coefficients!$E$12:$I$16,2))</f>
        <v/>
      </c>
    </row>
    <row r="2461" spans="22:22" x14ac:dyDescent="0.25">
      <c r="V2461" s="233" t="str">
        <f>IF(ISBLANK(A2461),"",VLOOKUP(G2461,Coefficients!$E$4:$I$7,2)&amp;" "&amp;" "&amp;VLOOKUP(H2461,Coefficients!$E$12:$I$16,2))</f>
        <v/>
      </c>
    </row>
    <row r="2462" spans="22:22" x14ac:dyDescent="0.25">
      <c r="V2462" s="233" t="str">
        <f>IF(ISBLANK(A2462),"",VLOOKUP(G2462,Coefficients!$E$4:$I$7,2)&amp;" "&amp;" "&amp;VLOOKUP(H2462,Coefficients!$E$12:$I$16,2))</f>
        <v/>
      </c>
    </row>
    <row r="2463" spans="22:22" x14ac:dyDescent="0.25">
      <c r="V2463" s="233" t="str">
        <f>IF(ISBLANK(A2463),"",VLOOKUP(G2463,Coefficients!$E$4:$I$7,2)&amp;" "&amp;" "&amp;VLOOKUP(H2463,Coefficients!$E$12:$I$16,2))</f>
        <v/>
      </c>
    </row>
    <row r="2464" spans="22:22" x14ac:dyDescent="0.25">
      <c r="V2464" s="233" t="str">
        <f>IF(ISBLANK(A2464),"",VLOOKUP(G2464,Coefficients!$E$4:$I$7,2)&amp;" "&amp;" "&amp;VLOOKUP(H2464,Coefficients!$E$12:$I$16,2))</f>
        <v/>
      </c>
    </row>
    <row r="2465" spans="22:22" x14ac:dyDescent="0.25">
      <c r="V2465" s="233" t="str">
        <f>IF(ISBLANK(A2465),"",VLOOKUP(G2465,Coefficients!$E$4:$I$7,2)&amp;" "&amp;" "&amp;VLOOKUP(H2465,Coefficients!$E$12:$I$16,2))</f>
        <v/>
      </c>
    </row>
    <row r="2466" spans="22:22" x14ac:dyDescent="0.25">
      <c r="V2466" s="233" t="str">
        <f>IF(ISBLANK(A2466),"",VLOOKUP(G2466,Coefficients!$E$4:$I$7,2)&amp;" "&amp;" "&amp;VLOOKUP(H2466,Coefficients!$E$12:$I$16,2))</f>
        <v/>
      </c>
    </row>
    <row r="2467" spans="22:22" x14ac:dyDescent="0.25">
      <c r="V2467" s="233" t="str">
        <f>IF(ISBLANK(A2467),"",VLOOKUP(G2467,Coefficients!$E$4:$I$7,2)&amp;" "&amp;" "&amp;VLOOKUP(H2467,Coefficients!$E$12:$I$16,2))</f>
        <v/>
      </c>
    </row>
    <row r="2468" spans="22:22" x14ac:dyDescent="0.25">
      <c r="V2468" s="233" t="str">
        <f>IF(ISBLANK(A2468),"",VLOOKUP(G2468,Coefficients!$E$4:$I$7,2)&amp;" "&amp;" "&amp;VLOOKUP(H2468,Coefficients!$E$12:$I$16,2))</f>
        <v/>
      </c>
    </row>
    <row r="2469" spans="22:22" x14ac:dyDescent="0.25">
      <c r="V2469" s="233" t="str">
        <f>IF(ISBLANK(A2469),"",VLOOKUP(G2469,Coefficients!$E$4:$I$7,2)&amp;" "&amp;" "&amp;VLOOKUP(H2469,Coefficients!$E$12:$I$16,2))</f>
        <v/>
      </c>
    </row>
    <row r="2470" spans="22:22" x14ac:dyDescent="0.25">
      <c r="V2470" s="233" t="str">
        <f>IF(ISBLANK(A2470),"",VLOOKUP(G2470,Coefficients!$E$4:$I$7,2)&amp;" "&amp;" "&amp;VLOOKUP(H2470,Coefficients!$E$12:$I$16,2))</f>
        <v/>
      </c>
    </row>
    <row r="2471" spans="22:22" x14ac:dyDescent="0.25">
      <c r="V2471" s="233" t="str">
        <f>IF(ISBLANK(A2471),"",VLOOKUP(G2471,Coefficients!$E$4:$I$7,2)&amp;" "&amp;" "&amp;VLOOKUP(H2471,Coefficients!$E$12:$I$16,2))</f>
        <v/>
      </c>
    </row>
    <row r="2472" spans="22:22" x14ac:dyDescent="0.25">
      <c r="V2472" s="233" t="str">
        <f>IF(ISBLANK(A2472),"",VLOOKUP(G2472,Coefficients!$E$4:$I$7,2)&amp;" "&amp;" "&amp;VLOOKUP(H2472,Coefficients!$E$12:$I$16,2))</f>
        <v/>
      </c>
    </row>
    <row r="2473" spans="22:22" x14ac:dyDescent="0.25">
      <c r="V2473" s="233" t="str">
        <f>IF(ISBLANK(A2473),"",VLOOKUP(G2473,Coefficients!$E$4:$I$7,2)&amp;" "&amp;" "&amp;VLOOKUP(H2473,Coefficients!$E$12:$I$16,2))</f>
        <v/>
      </c>
    </row>
    <row r="2474" spans="22:22" x14ac:dyDescent="0.25">
      <c r="V2474" s="233" t="str">
        <f>IF(ISBLANK(A2474),"",VLOOKUP(G2474,Coefficients!$E$4:$I$7,2)&amp;" "&amp;" "&amp;VLOOKUP(H2474,Coefficients!$E$12:$I$16,2))</f>
        <v/>
      </c>
    </row>
    <row r="2475" spans="22:22" x14ac:dyDescent="0.25">
      <c r="V2475" s="233" t="str">
        <f>IF(ISBLANK(A2475),"",VLOOKUP(G2475,Coefficients!$E$4:$I$7,2)&amp;" "&amp;" "&amp;VLOOKUP(H2475,Coefficients!$E$12:$I$16,2))</f>
        <v/>
      </c>
    </row>
    <row r="2476" spans="22:22" x14ac:dyDescent="0.25">
      <c r="V2476" s="233" t="str">
        <f>IF(ISBLANK(A2476),"",VLOOKUP(G2476,Coefficients!$E$4:$I$7,2)&amp;" "&amp;" "&amp;VLOOKUP(H2476,Coefficients!$E$12:$I$16,2))</f>
        <v/>
      </c>
    </row>
    <row r="2477" spans="22:22" x14ac:dyDescent="0.25">
      <c r="V2477" s="233" t="str">
        <f>IF(ISBLANK(A2477),"",VLOOKUP(G2477,Coefficients!$E$4:$I$7,2)&amp;" "&amp;" "&amp;VLOOKUP(H2477,Coefficients!$E$12:$I$16,2))</f>
        <v/>
      </c>
    </row>
    <row r="2478" spans="22:22" x14ac:dyDescent="0.25">
      <c r="V2478" s="233" t="str">
        <f>IF(ISBLANK(A2478),"",VLOOKUP(G2478,Coefficients!$E$4:$I$7,2)&amp;" "&amp;" "&amp;VLOOKUP(H2478,Coefficients!$E$12:$I$16,2))</f>
        <v/>
      </c>
    </row>
    <row r="2479" spans="22:22" x14ac:dyDescent="0.25">
      <c r="V2479" s="233" t="str">
        <f>IF(ISBLANK(A2479),"",VLOOKUP(G2479,Coefficients!$E$4:$I$7,2)&amp;" "&amp;" "&amp;VLOOKUP(H2479,Coefficients!$E$12:$I$16,2))</f>
        <v/>
      </c>
    </row>
    <row r="2480" spans="22:22" x14ac:dyDescent="0.25">
      <c r="V2480" s="233" t="str">
        <f>IF(ISBLANK(A2480),"",VLOOKUP(G2480,Coefficients!$E$4:$I$7,2)&amp;" "&amp;" "&amp;VLOOKUP(H2480,Coefficients!$E$12:$I$16,2))</f>
        <v/>
      </c>
    </row>
    <row r="2481" spans="22:22" x14ac:dyDescent="0.25">
      <c r="V2481" s="233" t="str">
        <f>IF(ISBLANK(A2481),"",VLOOKUP(G2481,Coefficients!$E$4:$I$7,2)&amp;" "&amp;" "&amp;VLOOKUP(H2481,Coefficients!$E$12:$I$16,2))</f>
        <v/>
      </c>
    </row>
    <row r="2482" spans="22:22" x14ac:dyDescent="0.25">
      <c r="V2482" s="233" t="str">
        <f>IF(ISBLANK(A2482),"",VLOOKUP(G2482,Coefficients!$E$4:$I$7,2)&amp;" "&amp;" "&amp;VLOOKUP(H2482,Coefficients!$E$12:$I$16,2))</f>
        <v/>
      </c>
    </row>
    <row r="2483" spans="22:22" x14ac:dyDescent="0.25">
      <c r="V2483" s="233" t="str">
        <f>IF(ISBLANK(A2483),"",VLOOKUP(G2483,Coefficients!$E$4:$I$7,2)&amp;" "&amp;" "&amp;VLOOKUP(H2483,Coefficients!$E$12:$I$16,2))</f>
        <v/>
      </c>
    </row>
    <row r="2484" spans="22:22" x14ac:dyDescent="0.25">
      <c r="V2484" s="233" t="str">
        <f>IF(ISBLANK(A2484),"",VLOOKUP(G2484,Coefficients!$E$4:$I$7,2)&amp;" "&amp;" "&amp;VLOOKUP(H2484,Coefficients!$E$12:$I$16,2))</f>
        <v/>
      </c>
    </row>
    <row r="2485" spans="22:22" x14ac:dyDescent="0.25">
      <c r="V2485" s="233" t="str">
        <f>IF(ISBLANK(A2485),"",VLOOKUP(G2485,Coefficients!$E$4:$I$7,2)&amp;" "&amp;" "&amp;VLOOKUP(H2485,Coefficients!$E$12:$I$16,2))</f>
        <v/>
      </c>
    </row>
    <row r="2486" spans="22:22" x14ac:dyDescent="0.25">
      <c r="V2486" s="233" t="str">
        <f>IF(ISBLANK(A2486),"",VLOOKUP(G2486,Coefficients!$E$4:$I$7,2)&amp;" "&amp;" "&amp;VLOOKUP(H2486,Coefficients!$E$12:$I$16,2))</f>
        <v/>
      </c>
    </row>
    <row r="2487" spans="22:22" x14ac:dyDescent="0.25">
      <c r="V2487" s="233" t="str">
        <f>IF(ISBLANK(A2487),"",VLOOKUP(G2487,Coefficients!$E$4:$I$7,2)&amp;" "&amp;" "&amp;VLOOKUP(H2487,Coefficients!$E$12:$I$16,2))</f>
        <v/>
      </c>
    </row>
    <row r="2488" spans="22:22" x14ac:dyDescent="0.25">
      <c r="V2488" s="233" t="str">
        <f>IF(ISBLANK(A2488),"",VLOOKUP(G2488,Coefficients!$E$4:$I$7,2)&amp;" "&amp;" "&amp;VLOOKUP(H2488,Coefficients!$E$12:$I$16,2))</f>
        <v/>
      </c>
    </row>
    <row r="2489" spans="22:22" x14ac:dyDescent="0.25">
      <c r="V2489" s="233" t="str">
        <f>IF(ISBLANK(A2489),"",VLOOKUP(G2489,Coefficients!$E$4:$I$7,2)&amp;" "&amp;" "&amp;VLOOKUP(H2489,Coefficients!$E$12:$I$16,2))</f>
        <v/>
      </c>
    </row>
    <row r="2490" spans="22:22" x14ac:dyDescent="0.25">
      <c r="V2490" s="233" t="str">
        <f>IF(ISBLANK(A2490),"",VLOOKUP(G2490,Coefficients!$E$4:$I$7,2)&amp;" "&amp;" "&amp;VLOOKUP(H2490,Coefficients!$E$12:$I$16,2))</f>
        <v/>
      </c>
    </row>
    <row r="2491" spans="22:22" x14ac:dyDescent="0.25">
      <c r="V2491" s="233" t="str">
        <f>IF(ISBLANK(A2491),"",VLOOKUP(G2491,Coefficients!$E$4:$I$7,2)&amp;" "&amp;" "&amp;VLOOKUP(H2491,Coefficients!$E$12:$I$16,2))</f>
        <v/>
      </c>
    </row>
    <row r="2492" spans="22:22" x14ac:dyDescent="0.25">
      <c r="V2492" s="233" t="str">
        <f>IF(ISBLANK(A2492),"",VLOOKUP(G2492,Coefficients!$E$4:$I$7,2)&amp;" "&amp;" "&amp;VLOOKUP(H2492,Coefficients!$E$12:$I$16,2))</f>
        <v/>
      </c>
    </row>
    <row r="2493" spans="22:22" x14ac:dyDescent="0.25">
      <c r="V2493" s="233" t="str">
        <f>IF(ISBLANK(A2493),"",VLOOKUP(G2493,Coefficients!$E$4:$I$7,2)&amp;" "&amp;" "&amp;VLOOKUP(H2493,Coefficients!$E$12:$I$16,2))</f>
        <v/>
      </c>
    </row>
    <row r="2494" spans="22:22" x14ac:dyDescent="0.25">
      <c r="V2494" s="233" t="str">
        <f>IF(ISBLANK(A2494),"",VLOOKUP(G2494,Coefficients!$E$4:$I$7,2)&amp;" "&amp;" "&amp;VLOOKUP(H2494,Coefficients!$E$12:$I$16,2))</f>
        <v/>
      </c>
    </row>
    <row r="2495" spans="22:22" x14ac:dyDescent="0.25">
      <c r="V2495" s="233" t="str">
        <f>IF(ISBLANK(A2495),"",VLOOKUP(G2495,Coefficients!$E$4:$I$7,2)&amp;" "&amp;" "&amp;VLOOKUP(H2495,Coefficients!$E$12:$I$16,2))</f>
        <v/>
      </c>
    </row>
    <row r="2496" spans="22:22" x14ac:dyDescent="0.25">
      <c r="V2496" s="233" t="str">
        <f>IF(ISBLANK(A2496),"",VLOOKUP(G2496,Coefficients!$E$4:$I$7,2)&amp;" "&amp;" "&amp;VLOOKUP(H2496,Coefficients!$E$12:$I$16,2))</f>
        <v/>
      </c>
    </row>
    <row r="2497" spans="22:22" x14ac:dyDescent="0.25">
      <c r="V2497" s="233" t="str">
        <f>IF(ISBLANK(A2497),"",VLOOKUP(G2497,Coefficients!$E$4:$I$7,2)&amp;" "&amp;" "&amp;VLOOKUP(H2497,Coefficients!$E$12:$I$16,2))</f>
        <v/>
      </c>
    </row>
    <row r="2498" spans="22:22" x14ac:dyDescent="0.25">
      <c r="V2498" s="233" t="str">
        <f>IF(ISBLANK(A2498),"",VLOOKUP(G2498,Coefficients!$E$4:$I$7,2)&amp;" "&amp;" "&amp;VLOOKUP(H2498,Coefficients!$E$12:$I$16,2))</f>
        <v/>
      </c>
    </row>
    <row r="2499" spans="22:22" x14ac:dyDescent="0.25">
      <c r="V2499" s="233" t="str">
        <f>IF(ISBLANK(A2499),"",VLOOKUP(G2499,Coefficients!$E$4:$I$7,2)&amp;" "&amp;" "&amp;VLOOKUP(H2499,Coefficients!$E$12:$I$16,2))</f>
        <v/>
      </c>
    </row>
    <row r="2500" spans="22:22" x14ac:dyDescent="0.25">
      <c r="V2500" s="233" t="str">
        <f>IF(ISBLANK(A2500),"",VLOOKUP(G2500,Coefficients!$E$4:$I$7,2)&amp;" "&amp;" "&amp;VLOOKUP(H2500,Coefficients!$E$12:$I$16,2))</f>
        <v/>
      </c>
    </row>
    <row r="2501" spans="22:22" x14ac:dyDescent="0.25">
      <c r="V2501" s="233" t="str">
        <f>IF(ISBLANK(A2501),"",VLOOKUP(G2501,Coefficients!$E$4:$I$7,2)&amp;" "&amp;" "&amp;VLOOKUP(H2501,Coefficients!$E$12:$I$16,2))</f>
        <v/>
      </c>
    </row>
    <row r="2502" spans="22:22" x14ac:dyDescent="0.25">
      <c r="V2502" s="233" t="str">
        <f>IF(ISBLANK(A2502),"",VLOOKUP(G2502,Coefficients!$E$4:$I$7,2)&amp;" "&amp;" "&amp;VLOOKUP(H2502,Coefficients!$E$12:$I$16,2))</f>
        <v/>
      </c>
    </row>
    <row r="2503" spans="22:22" x14ac:dyDescent="0.25">
      <c r="V2503" s="233" t="str">
        <f>IF(ISBLANK(A2503),"",VLOOKUP(G2503,Coefficients!$E$4:$I$7,2)&amp;" "&amp;" "&amp;VLOOKUP(H2503,Coefficients!$E$12:$I$16,2))</f>
        <v/>
      </c>
    </row>
    <row r="2504" spans="22:22" x14ac:dyDescent="0.25">
      <c r="V2504" s="233" t="str">
        <f>IF(ISBLANK(A2504),"",VLOOKUP(G2504,Coefficients!$E$4:$I$7,2)&amp;" "&amp;" "&amp;VLOOKUP(H2504,Coefficients!$E$12:$I$16,2))</f>
        <v/>
      </c>
    </row>
    <row r="2505" spans="22:22" x14ac:dyDescent="0.25">
      <c r="V2505" s="233" t="str">
        <f>IF(ISBLANK(A2505),"",VLOOKUP(G2505,Coefficients!$E$4:$I$7,2)&amp;" "&amp;" "&amp;VLOOKUP(H2505,Coefficients!$E$12:$I$16,2))</f>
        <v/>
      </c>
    </row>
    <row r="2506" spans="22:22" x14ac:dyDescent="0.25">
      <c r="V2506" s="233" t="str">
        <f>IF(ISBLANK(A2506),"",VLOOKUP(G2506,Coefficients!$E$4:$I$7,2)&amp;" "&amp;" "&amp;VLOOKUP(H2506,Coefficients!$E$12:$I$16,2))</f>
        <v/>
      </c>
    </row>
    <row r="2507" spans="22:22" x14ac:dyDescent="0.25">
      <c r="V2507" s="233" t="str">
        <f>IF(ISBLANK(A2507),"",VLOOKUP(G2507,Coefficients!$E$4:$I$7,2)&amp;" "&amp;" "&amp;VLOOKUP(H2507,Coefficients!$E$12:$I$16,2))</f>
        <v/>
      </c>
    </row>
    <row r="2508" spans="22:22" x14ac:dyDescent="0.25">
      <c r="V2508" s="233" t="str">
        <f>IF(ISBLANK(A2508),"",VLOOKUP(G2508,Coefficients!$E$4:$I$7,2)&amp;" "&amp;" "&amp;VLOOKUP(H2508,Coefficients!$E$12:$I$16,2))</f>
        <v/>
      </c>
    </row>
    <row r="2509" spans="22:22" x14ac:dyDescent="0.25">
      <c r="V2509" s="233" t="str">
        <f>IF(ISBLANK(A2509),"",VLOOKUP(G2509,Coefficients!$E$4:$I$7,2)&amp;" "&amp;" "&amp;VLOOKUP(H2509,Coefficients!$E$12:$I$16,2))</f>
        <v/>
      </c>
    </row>
    <row r="2510" spans="22:22" x14ac:dyDescent="0.25">
      <c r="V2510" s="233" t="str">
        <f>IF(ISBLANK(A2510),"",VLOOKUP(G2510,Coefficients!$E$4:$I$7,2)&amp;" "&amp;" "&amp;VLOOKUP(H2510,Coefficients!$E$12:$I$16,2))</f>
        <v/>
      </c>
    </row>
    <row r="2511" spans="22:22" x14ac:dyDescent="0.25">
      <c r="V2511" s="233" t="str">
        <f>IF(ISBLANK(A2511),"",VLOOKUP(G2511,Coefficients!$E$4:$I$7,2)&amp;" "&amp;" "&amp;VLOOKUP(H2511,Coefficients!$E$12:$I$16,2))</f>
        <v/>
      </c>
    </row>
    <row r="2512" spans="22:22" x14ac:dyDescent="0.25">
      <c r="V2512" s="233" t="str">
        <f>IF(ISBLANK(A2512),"",VLOOKUP(G2512,Coefficients!$E$4:$I$7,2)&amp;" "&amp;" "&amp;VLOOKUP(H2512,Coefficients!$E$12:$I$16,2))</f>
        <v/>
      </c>
    </row>
    <row r="2513" spans="22:22" x14ac:dyDescent="0.25">
      <c r="V2513" s="233" t="str">
        <f>IF(ISBLANK(A2513),"",VLOOKUP(G2513,Coefficients!$E$4:$I$7,2)&amp;" "&amp;" "&amp;VLOOKUP(H2513,Coefficients!$E$12:$I$16,2))</f>
        <v/>
      </c>
    </row>
    <row r="2514" spans="22:22" x14ac:dyDescent="0.25">
      <c r="V2514" s="233" t="str">
        <f>IF(ISBLANK(A2514),"",VLOOKUP(G2514,Coefficients!$E$4:$I$7,2)&amp;" "&amp;" "&amp;VLOOKUP(H2514,Coefficients!$E$12:$I$16,2))</f>
        <v/>
      </c>
    </row>
    <row r="2515" spans="22:22" x14ac:dyDescent="0.25">
      <c r="V2515" s="233" t="str">
        <f>IF(ISBLANK(A2515),"",VLOOKUP(G2515,Coefficients!$E$4:$I$7,2)&amp;" "&amp;" "&amp;VLOOKUP(H2515,Coefficients!$E$12:$I$16,2))</f>
        <v/>
      </c>
    </row>
    <row r="2516" spans="22:22" x14ac:dyDescent="0.25">
      <c r="V2516" s="233" t="str">
        <f>IF(ISBLANK(A2516),"",VLOOKUP(G2516,Coefficients!$E$4:$I$7,2)&amp;" "&amp;" "&amp;VLOOKUP(H2516,Coefficients!$E$12:$I$16,2))</f>
        <v/>
      </c>
    </row>
    <row r="2517" spans="22:22" x14ac:dyDescent="0.25">
      <c r="V2517" s="233" t="str">
        <f>IF(ISBLANK(A2517),"",VLOOKUP(G2517,Coefficients!$E$4:$I$7,2)&amp;" "&amp;" "&amp;VLOOKUP(H2517,Coefficients!$E$12:$I$16,2))</f>
        <v/>
      </c>
    </row>
    <row r="2518" spans="22:22" x14ac:dyDescent="0.25">
      <c r="V2518" s="233" t="str">
        <f>IF(ISBLANK(A2518),"",VLOOKUP(G2518,Coefficients!$E$4:$I$7,2)&amp;" "&amp;" "&amp;VLOOKUP(H2518,Coefficients!$E$12:$I$16,2))</f>
        <v/>
      </c>
    </row>
    <row r="2519" spans="22:22" x14ac:dyDescent="0.25">
      <c r="V2519" s="233" t="str">
        <f>IF(ISBLANK(A2519),"",VLOOKUP(G2519,Coefficients!$E$4:$I$7,2)&amp;" "&amp;" "&amp;VLOOKUP(H2519,Coefficients!$E$12:$I$16,2))</f>
        <v/>
      </c>
    </row>
    <row r="2520" spans="22:22" x14ac:dyDescent="0.25">
      <c r="V2520" s="233" t="str">
        <f>IF(ISBLANK(A2520),"",VLOOKUP(G2520,Coefficients!$E$4:$I$7,2)&amp;" "&amp;" "&amp;VLOOKUP(H2520,Coefficients!$E$12:$I$16,2))</f>
        <v/>
      </c>
    </row>
    <row r="2521" spans="22:22" x14ac:dyDescent="0.25">
      <c r="V2521" s="233" t="str">
        <f>IF(ISBLANK(A2521),"",VLOOKUP(G2521,Coefficients!$E$4:$I$7,2)&amp;" "&amp;" "&amp;VLOOKUP(H2521,Coefficients!$E$12:$I$16,2))</f>
        <v/>
      </c>
    </row>
    <row r="2522" spans="22:22" x14ac:dyDescent="0.25">
      <c r="V2522" s="233" t="str">
        <f>IF(ISBLANK(A2522),"",VLOOKUP(G2522,Coefficients!$E$4:$I$7,2)&amp;" "&amp;" "&amp;VLOOKUP(H2522,Coefficients!$E$12:$I$16,2))</f>
        <v/>
      </c>
    </row>
    <row r="2523" spans="22:22" x14ac:dyDescent="0.25">
      <c r="V2523" s="233" t="str">
        <f>IF(ISBLANK(A2523),"",VLOOKUP(G2523,Coefficients!$E$4:$I$7,2)&amp;" "&amp;" "&amp;VLOOKUP(H2523,Coefficients!$E$12:$I$16,2))</f>
        <v/>
      </c>
    </row>
    <row r="2524" spans="22:22" x14ac:dyDescent="0.25">
      <c r="V2524" s="233" t="str">
        <f>IF(ISBLANK(A2524),"",VLOOKUP(G2524,Coefficients!$E$4:$I$7,2)&amp;" "&amp;" "&amp;VLOOKUP(H2524,Coefficients!$E$12:$I$16,2))</f>
        <v/>
      </c>
    </row>
    <row r="2525" spans="22:22" x14ac:dyDescent="0.25">
      <c r="V2525" s="233" t="str">
        <f>IF(ISBLANK(A2525),"",VLOOKUP(G2525,Coefficients!$E$4:$I$7,2)&amp;" "&amp;" "&amp;VLOOKUP(H2525,Coefficients!$E$12:$I$16,2))</f>
        <v/>
      </c>
    </row>
    <row r="2526" spans="22:22" x14ac:dyDescent="0.25">
      <c r="V2526" s="233" t="str">
        <f>IF(ISBLANK(A2526),"",VLOOKUP(G2526,Coefficients!$E$4:$I$7,2)&amp;" "&amp;" "&amp;VLOOKUP(H2526,Coefficients!$E$12:$I$16,2))</f>
        <v/>
      </c>
    </row>
    <row r="2527" spans="22:22" x14ac:dyDescent="0.25">
      <c r="V2527" s="233" t="str">
        <f>IF(ISBLANK(A2527),"",VLOOKUP(G2527,Coefficients!$E$4:$I$7,2)&amp;" "&amp;" "&amp;VLOOKUP(H2527,Coefficients!$E$12:$I$16,2))</f>
        <v/>
      </c>
    </row>
    <row r="2528" spans="22:22" x14ac:dyDescent="0.25">
      <c r="V2528" s="233" t="str">
        <f>IF(ISBLANK(A2528),"",VLOOKUP(G2528,Coefficients!$E$4:$I$7,2)&amp;" "&amp;" "&amp;VLOOKUP(H2528,Coefficients!$E$12:$I$16,2))</f>
        <v/>
      </c>
    </row>
    <row r="2529" spans="22:22" x14ac:dyDescent="0.25">
      <c r="V2529" s="233" t="str">
        <f>IF(ISBLANK(A2529),"",VLOOKUP(G2529,Coefficients!$E$4:$I$7,2)&amp;" "&amp;" "&amp;VLOOKUP(H2529,Coefficients!$E$12:$I$16,2))</f>
        <v/>
      </c>
    </row>
    <row r="2530" spans="22:22" x14ac:dyDescent="0.25">
      <c r="V2530" s="233" t="str">
        <f>IF(ISBLANK(A2530),"",VLOOKUP(G2530,Coefficients!$E$4:$I$7,2)&amp;" "&amp;" "&amp;VLOOKUP(H2530,Coefficients!$E$12:$I$16,2))</f>
        <v/>
      </c>
    </row>
    <row r="2531" spans="22:22" x14ac:dyDescent="0.25">
      <c r="V2531" s="233" t="str">
        <f>IF(ISBLANK(A2531),"",VLOOKUP(G2531,Coefficients!$E$4:$I$7,2)&amp;" "&amp;" "&amp;VLOOKUP(H2531,Coefficients!$E$12:$I$16,2))</f>
        <v/>
      </c>
    </row>
    <row r="2532" spans="22:22" x14ac:dyDescent="0.25">
      <c r="V2532" s="233" t="str">
        <f>IF(ISBLANK(A2532),"",VLOOKUP(G2532,Coefficients!$E$4:$I$7,2)&amp;" "&amp;" "&amp;VLOOKUP(H2532,Coefficients!$E$12:$I$16,2))</f>
        <v/>
      </c>
    </row>
    <row r="2533" spans="22:22" x14ac:dyDescent="0.25">
      <c r="V2533" s="233" t="str">
        <f>IF(ISBLANK(A2533),"",VLOOKUP(G2533,Coefficients!$E$4:$I$7,2)&amp;" "&amp;" "&amp;VLOOKUP(H2533,Coefficients!$E$12:$I$16,2))</f>
        <v/>
      </c>
    </row>
    <row r="2534" spans="22:22" x14ac:dyDescent="0.25">
      <c r="V2534" s="233" t="str">
        <f>IF(ISBLANK(A2534),"",VLOOKUP(G2534,Coefficients!$E$4:$I$7,2)&amp;" "&amp;" "&amp;VLOOKUP(H2534,Coefficients!$E$12:$I$16,2))</f>
        <v/>
      </c>
    </row>
    <row r="2535" spans="22:22" x14ac:dyDescent="0.25">
      <c r="V2535" s="233" t="str">
        <f>IF(ISBLANK(A2535),"",VLOOKUP(G2535,Coefficients!$E$4:$I$7,2)&amp;" "&amp;" "&amp;VLOOKUP(H2535,Coefficients!$E$12:$I$16,2))</f>
        <v/>
      </c>
    </row>
    <row r="2536" spans="22:22" x14ac:dyDescent="0.25">
      <c r="V2536" s="233" t="str">
        <f>IF(ISBLANK(A2536),"",VLOOKUP(G2536,Coefficients!$E$4:$I$7,2)&amp;" "&amp;" "&amp;VLOOKUP(H2536,Coefficients!$E$12:$I$16,2))</f>
        <v/>
      </c>
    </row>
    <row r="2537" spans="22:22" x14ac:dyDescent="0.25">
      <c r="V2537" s="233" t="str">
        <f>IF(ISBLANK(A2537),"",VLOOKUP(G2537,Coefficients!$E$4:$I$7,2)&amp;" "&amp;" "&amp;VLOOKUP(H2537,Coefficients!$E$12:$I$16,2))</f>
        <v/>
      </c>
    </row>
    <row r="2538" spans="22:22" x14ac:dyDescent="0.25">
      <c r="V2538" s="233" t="str">
        <f>IF(ISBLANK(A2538),"",VLOOKUP(G2538,Coefficients!$E$4:$I$7,2)&amp;" "&amp;" "&amp;VLOOKUP(H2538,Coefficients!$E$12:$I$16,2))</f>
        <v/>
      </c>
    </row>
    <row r="2539" spans="22:22" x14ac:dyDescent="0.25">
      <c r="V2539" s="233" t="str">
        <f>IF(ISBLANK(A2539),"",VLOOKUP(G2539,Coefficients!$E$4:$I$7,2)&amp;" "&amp;" "&amp;VLOOKUP(H2539,Coefficients!$E$12:$I$16,2))</f>
        <v/>
      </c>
    </row>
    <row r="2540" spans="22:22" x14ac:dyDescent="0.25">
      <c r="V2540" s="233" t="str">
        <f>IF(ISBLANK(A2540),"",VLOOKUP(G2540,Coefficients!$E$4:$I$7,2)&amp;" "&amp;" "&amp;VLOOKUP(H2540,Coefficients!$E$12:$I$16,2))</f>
        <v/>
      </c>
    </row>
    <row r="2541" spans="22:22" x14ac:dyDescent="0.25">
      <c r="V2541" s="233" t="str">
        <f>IF(ISBLANK(A2541),"",VLOOKUP(G2541,Coefficients!$E$4:$I$7,2)&amp;" "&amp;" "&amp;VLOOKUP(H2541,Coefficients!$E$12:$I$16,2))</f>
        <v/>
      </c>
    </row>
    <row r="2542" spans="22:22" x14ac:dyDescent="0.25">
      <c r="V2542" s="233" t="str">
        <f>IF(ISBLANK(A2542),"",VLOOKUP(G2542,Coefficients!$E$4:$I$7,2)&amp;" "&amp;" "&amp;VLOOKUP(H2542,Coefficients!$E$12:$I$16,2))</f>
        <v/>
      </c>
    </row>
    <row r="2543" spans="22:22" x14ac:dyDescent="0.25">
      <c r="V2543" s="233" t="str">
        <f>IF(ISBLANK(A2543),"",VLOOKUP(G2543,Coefficients!$E$4:$I$7,2)&amp;" "&amp;" "&amp;VLOOKUP(H2543,Coefficients!$E$12:$I$16,2))</f>
        <v/>
      </c>
    </row>
    <row r="2544" spans="22:22" x14ac:dyDescent="0.25">
      <c r="V2544" s="233" t="str">
        <f>IF(ISBLANK(A2544),"",VLOOKUP(G2544,Coefficients!$E$4:$I$7,2)&amp;" "&amp;" "&amp;VLOOKUP(H2544,Coefficients!$E$12:$I$16,2))</f>
        <v/>
      </c>
    </row>
    <row r="2545" spans="22:22" x14ac:dyDescent="0.25">
      <c r="V2545" s="233" t="str">
        <f>IF(ISBLANK(A2545),"",VLOOKUP(G2545,Coefficients!$E$4:$I$7,2)&amp;" "&amp;" "&amp;VLOOKUP(H2545,Coefficients!$E$12:$I$16,2))</f>
        <v/>
      </c>
    </row>
    <row r="2546" spans="22:22" x14ac:dyDescent="0.25">
      <c r="V2546" s="233" t="str">
        <f>IF(ISBLANK(A2546),"",VLOOKUP(G2546,Coefficients!$E$4:$I$7,2)&amp;" "&amp;" "&amp;VLOOKUP(H2546,Coefficients!$E$12:$I$16,2))</f>
        <v/>
      </c>
    </row>
    <row r="2547" spans="22:22" x14ac:dyDescent="0.25">
      <c r="V2547" s="233" t="str">
        <f>IF(ISBLANK(A2547),"",VLOOKUP(G2547,Coefficients!$E$4:$I$7,2)&amp;" "&amp;" "&amp;VLOOKUP(H2547,Coefficients!$E$12:$I$16,2))</f>
        <v/>
      </c>
    </row>
    <row r="2548" spans="22:22" x14ac:dyDescent="0.25">
      <c r="V2548" s="233" t="str">
        <f>IF(ISBLANK(A2548),"",VLOOKUP(G2548,Coefficients!$E$4:$I$7,2)&amp;" "&amp;" "&amp;VLOOKUP(H2548,Coefficients!$E$12:$I$16,2))</f>
        <v/>
      </c>
    </row>
    <row r="2549" spans="22:22" x14ac:dyDescent="0.25">
      <c r="V2549" s="233" t="str">
        <f>IF(ISBLANK(A2549),"",VLOOKUP(G2549,Coefficients!$E$4:$I$7,2)&amp;" "&amp;" "&amp;VLOOKUP(H2549,Coefficients!$E$12:$I$16,2))</f>
        <v/>
      </c>
    </row>
    <row r="2550" spans="22:22" x14ac:dyDescent="0.25">
      <c r="V2550" s="233" t="str">
        <f>IF(ISBLANK(A2550),"",VLOOKUP(G2550,Coefficients!$E$4:$I$7,2)&amp;" "&amp;" "&amp;VLOOKUP(H2550,Coefficients!$E$12:$I$16,2))</f>
        <v/>
      </c>
    </row>
    <row r="2551" spans="22:22" x14ac:dyDescent="0.25">
      <c r="V2551" s="233" t="str">
        <f>IF(ISBLANK(A2551),"",VLOOKUP(G2551,Coefficients!$E$4:$I$7,2)&amp;" "&amp;" "&amp;VLOOKUP(H2551,Coefficients!$E$12:$I$16,2))</f>
        <v/>
      </c>
    </row>
    <row r="2552" spans="22:22" x14ac:dyDescent="0.25">
      <c r="V2552" s="233" t="str">
        <f>IF(ISBLANK(A2552),"",VLOOKUP(G2552,Coefficients!$E$4:$I$7,2)&amp;" "&amp;" "&amp;VLOOKUP(H2552,Coefficients!$E$12:$I$16,2))</f>
        <v/>
      </c>
    </row>
    <row r="2553" spans="22:22" x14ac:dyDescent="0.25">
      <c r="V2553" s="233" t="str">
        <f>IF(ISBLANK(A2553),"",VLOOKUP(G2553,Coefficients!$E$4:$I$7,2)&amp;" "&amp;" "&amp;VLOOKUP(H2553,Coefficients!$E$12:$I$16,2))</f>
        <v/>
      </c>
    </row>
    <row r="2554" spans="22:22" x14ac:dyDescent="0.25">
      <c r="V2554" s="233" t="str">
        <f>IF(ISBLANK(A2554),"",VLOOKUP(G2554,Coefficients!$E$4:$I$7,2)&amp;" "&amp;" "&amp;VLOOKUP(H2554,Coefficients!$E$12:$I$16,2))</f>
        <v/>
      </c>
    </row>
    <row r="2555" spans="22:22" x14ac:dyDescent="0.25">
      <c r="V2555" s="233" t="str">
        <f>IF(ISBLANK(A2555),"",VLOOKUP(G2555,Coefficients!$E$4:$I$7,2)&amp;" "&amp;" "&amp;VLOOKUP(H2555,Coefficients!$E$12:$I$16,2))</f>
        <v/>
      </c>
    </row>
    <row r="2556" spans="22:22" x14ac:dyDescent="0.25">
      <c r="V2556" s="233" t="str">
        <f>IF(ISBLANK(A2556),"",VLOOKUP(G2556,Coefficients!$E$4:$I$7,2)&amp;" "&amp;" "&amp;VLOOKUP(H2556,Coefficients!$E$12:$I$16,2))</f>
        <v/>
      </c>
    </row>
    <row r="2557" spans="22:22" x14ac:dyDescent="0.25">
      <c r="V2557" s="233" t="str">
        <f>IF(ISBLANK(A2557),"",VLOOKUP(G2557,Coefficients!$E$4:$I$7,2)&amp;" "&amp;" "&amp;VLOOKUP(H2557,Coefficients!$E$12:$I$16,2))</f>
        <v/>
      </c>
    </row>
    <row r="2558" spans="22:22" x14ac:dyDescent="0.25">
      <c r="V2558" s="233" t="str">
        <f>IF(ISBLANK(A2558),"",VLOOKUP(G2558,Coefficients!$E$4:$I$7,2)&amp;" "&amp;" "&amp;VLOOKUP(H2558,Coefficients!$E$12:$I$16,2))</f>
        <v/>
      </c>
    </row>
    <row r="2559" spans="22:22" x14ac:dyDescent="0.25">
      <c r="V2559" s="233" t="str">
        <f>IF(ISBLANK(A2559),"",VLOOKUP(G2559,Coefficients!$E$4:$I$7,2)&amp;" "&amp;" "&amp;VLOOKUP(H2559,Coefficients!$E$12:$I$16,2))</f>
        <v/>
      </c>
    </row>
    <row r="2560" spans="22:22" x14ac:dyDescent="0.25">
      <c r="V2560" s="233" t="str">
        <f>IF(ISBLANK(A2560),"",VLOOKUP(G2560,Coefficients!$E$4:$I$7,2)&amp;" "&amp;" "&amp;VLOOKUP(H2560,Coefficients!$E$12:$I$16,2))</f>
        <v/>
      </c>
    </row>
    <row r="2561" spans="22:22" x14ac:dyDescent="0.25">
      <c r="V2561" s="233" t="str">
        <f>IF(ISBLANK(A2561),"",VLOOKUP(G2561,Coefficients!$E$4:$I$7,2)&amp;" "&amp;" "&amp;VLOOKUP(H2561,Coefficients!$E$12:$I$16,2))</f>
        <v/>
      </c>
    </row>
    <row r="2562" spans="22:22" x14ac:dyDescent="0.25">
      <c r="V2562" s="233" t="str">
        <f>IF(ISBLANK(A2562),"",VLOOKUP(G2562,Coefficients!$E$4:$I$7,2)&amp;" "&amp;" "&amp;VLOOKUP(H2562,Coefficients!$E$12:$I$16,2))</f>
        <v/>
      </c>
    </row>
    <row r="2563" spans="22:22" x14ac:dyDescent="0.25">
      <c r="V2563" s="233" t="str">
        <f>IF(ISBLANK(A2563),"",VLOOKUP(G2563,Coefficients!$E$4:$I$7,2)&amp;" "&amp;" "&amp;VLOOKUP(H2563,Coefficients!$E$12:$I$16,2))</f>
        <v/>
      </c>
    </row>
    <row r="2564" spans="22:22" x14ac:dyDescent="0.25">
      <c r="V2564" s="233" t="str">
        <f>IF(ISBLANK(A2564),"",VLOOKUP(G2564,Coefficients!$E$4:$I$7,2)&amp;" "&amp;" "&amp;VLOOKUP(H2564,Coefficients!$E$12:$I$16,2))</f>
        <v/>
      </c>
    </row>
    <row r="2565" spans="22:22" x14ac:dyDescent="0.25">
      <c r="V2565" s="233" t="str">
        <f>IF(ISBLANK(A2565),"",VLOOKUP(G2565,Coefficients!$E$4:$I$7,2)&amp;" "&amp;" "&amp;VLOOKUP(H2565,Coefficients!$E$12:$I$16,2))</f>
        <v/>
      </c>
    </row>
    <row r="2566" spans="22:22" x14ac:dyDescent="0.25">
      <c r="V2566" s="233" t="str">
        <f>IF(ISBLANK(A2566),"",VLOOKUP(G2566,Coefficients!$E$4:$I$7,2)&amp;" "&amp;" "&amp;VLOOKUP(H2566,Coefficients!$E$12:$I$16,2))</f>
        <v/>
      </c>
    </row>
    <row r="2567" spans="22:22" x14ac:dyDescent="0.25">
      <c r="V2567" s="233" t="str">
        <f>IF(ISBLANK(A2567),"",VLOOKUP(G2567,Coefficients!$E$4:$I$7,2)&amp;" "&amp;" "&amp;VLOOKUP(H2567,Coefficients!$E$12:$I$16,2))</f>
        <v/>
      </c>
    </row>
    <row r="2568" spans="22:22" x14ac:dyDescent="0.25">
      <c r="V2568" s="233" t="str">
        <f>IF(ISBLANK(A2568),"",VLOOKUP(G2568,Coefficients!$E$4:$I$7,2)&amp;" "&amp;" "&amp;VLOOKUP(H2568,Coefficients!$E$12:$I$16,2))</f>
        <v/>
      </c>
    </row>
    <row r="2569" spans="22:22" x14ac:dyDescent="0.25">
      <c r="V2569" s="233" t="str">
        <f>IF(ISBLANK(A2569),"",VLOOKUP(G2569,Coefficients!$E$4:$I$7,2)&amp;" "&amp;" "&amp;VLOOKUP(H2569,Coefficients!$E$12:$I$16,2))</f>
        <v/>
      </c>
    </row>
    <row r="2570" spans="22:22" x14ac:dyDescent="0.25">
      <c r="V2570" s="233" t="str">
        <f>IF(ISBLANK(A2570),"",VLOOKUP(G2570,Coefficients!$E$4:$I$7,2)&amp;" "&amp;" "&amp;VLOOKUP(H2570,Coefficients!$E$12:$I$16,2))</f>
        <v/>
      </c>
    </row>
    <row r="2571" spans="22:22" x14ac:dyDescent="0.25">
      <c r="V2571" s="233" t="str">
        <f>IF(ISBLANK(A2571),"",VLOOKUP(G2571,Coefficients!$E$4:$I$7,2)&amp;" "&amp;" "&amp;VLOOKUP(H2571,Coefficients!$E$12:$I$16,2))</f>
        <v/>
      </c>
    </row>
    <row r="2572" spans="22:22" x14ac:dyDescent="0.25">
      <c r="V2572" s="233" t="str">
        <f>IF(ISBLANK(A2572),"",VLOOKUP(G2572,Coefficients!$E$4:$I$7,2)&amp;" "&amp;" "&amp;VLOOKUP(H2572,Coefficients!$E$12:$I$16,2))</f>
        <v/>
      </c>
    </row>
    <row r="2573" spans="22:22" x14ac:dyDescent="0.25">
      <c r="V2573" s="233" t="str">
        <f>IF(ISBLANK(A2573),"",VLOOKUP(G2573,Coefficients!$E$4:$I$7,2)&amp;" "&amp;" "&amp;VLOOKUP(H2573,Coefficients!$E$12:$I$16,2))</f>
        <v/>
      </c>
    </row>
    <row r="2574" spans="22:22" x14ac:dyDescent="0.25">
      <c r="V2574" s="233" t="str">
        <f>IF(ISBLANK(A2574),"",VLOOKUP(G2574,Coefficients!$E$4:$I$7,2)&amp;" "&amp;" "&amp;VLOOKUP(H2574,Coefficients!$E$12:$I$16,2))</f>
        <v/>
      </c>
    </row>
    <row r="2575" spans="22:22" x14ac:dyDescent="0.25">
      <c r="V2575" s="233" t="str">
        <f>IF(ISBLANK(A2575),"",VLOOKUP(G2575,Coefficients!$E$4:$I$7,2)&amp;" "&amp;" "&amp;VLOOKUP(H2575,Coefficients!$E$12:$I$16,2))</f>
        <v/>
      </c>
    </row>
    <row r="2576" spans="22:22" x14ac:dyDescent="0.25">
      <c r="V2576" s="233" t="str">
        <f>IF(ISBLANK(A2576),"",VLOOKUP(G2576,Coefficients!$E$4:$I$7,2)&amp;" "&amp;" "&amp;VLOOKUP(H2576,Coefficients!$E$12:$I$16,2))</f>
        <v/>
      </c>
    </row>
    <row r="2577" spans="22:22" x14ac:dyDescent="0.25">
      <c r="V2577" s="233" t="str">
        <f>IF(ISBLANK(A2577),"",VLOOKUP(G2577,Coefficients!$E$4:$I$7,2)&amp;" "&amp;" "&amp;VLOOKUP(H2577,Coefficients!$E$12:$I$16,2))</f>
        <v/>
      </c>
    </row>
    <row r="2578" spans="22:22" x14ac:dyDescent="0.25">
      <c r="V2578" s="233" t="str">
        <f>IF(ISBLANK(A2578),"",VLOOKUP(G2578,Coefficients!$E$4:$I$7,2)&amp;" "&amp;" "&amp;VLOOKUP(H2578,Coefficients!$E$12:$I$16,2))</f>
        <v/>
      </c>
    </row>
    <row r="2579" spans="22:22" x14ac:dyDescent="0.25">
      <c r="V2579" s="233" t="str">
        <f>IF(ISBLANK(A2579),"",VLOOKUP(G2579,Coefficients!$E$4:$I$7,2)&amp;" "&amp;" "&amp;VLOOKUP(H2579,Coefficients!$E$12:$I$16,2))</f>
        <v/>
      </c>
    </row>
    <row r="2580" spans="22:22" x14ac:dyDescent="0.25">
      <c r="V2580" s="233" t="str">
        <f>IF(ISBLANK(A2580),"",VLOOKUP(G2580,Coefficients!$E$4:$I$7,2)&amp;" "&amp;" "&amp;VLOOKUP(H2580,Coefficients!$E$12:$I$16,2))</f>
        <v/>
      </c>
    </row>
    <row r="2581" spans="22:22" x14ac:dyDescent="0.25">
      <c r="V2581" s="233" t="str">
        <f>IF(ISBLANK(A2581),"",VLOOKUP(G2581,Coefficients!$E$4:$I$7,2)&amp;" "&amp;" "&amp;VLOOKUP(H2581,Coefficients!$E$12:$I$16,2))</f>
        <v/>
      </c>
    </row>
    <row r="2582" spans="22:22" x14ac:dyDescent="0.25">
      <c r="V2582" s="233" t="str">
        <f>IF(ISBLANK(A2582),"",VLOOKUP(G2582,Coefficients!$E$4:$I$7,2)&amp;" "&amp;" "&amp;VLOOKUP(H2582,Coefficients!$E$12:$I$16,2))</f>
        <v/>
      </c>
    </row>
    <row r="2583" spans="22:22" x14ac:dyDescent="0.25">
      <c r="V2583" s="233" t="str">
        <f>IF(ISBLANK(A2583),"",VLOOKUP(G2583,Coefficients!$E$4:$I$7,2)&amp;" "&amp;" "&amp;VLOOKUP(H2583,Coefficients!$E$12:$I$16,2))</f>
        <v/>
      </c>
    </row>
    <row r="2584" spans="22:22" x14ac:dyDescent="0.25">
      <c r="V2584" s="233" t="str">
        <f>IF(ISBLANK(A2584),"",VLOOKUP(G2584,Coefficients!$E$4:$I$7,2)&amp;" "&amp;" "&amp;VLOOKUP(H2584,Coefficients!$E$12:$I$16,2))</f>
        <v/>
      </c>
    </row>
    <row r="2585" spans="22:22" x14ac:dyDescent="0.25">
      <c r="V2585" s="233" t="str">
        <f>IF(ISBLANK(A2585),"",VLOOKUP(G2585,Coefficients!$E$4:$I$7,2)&amp;" "&amp;" "&amp;VLOOKUP(H2585,Coefficients!$E$12:$I$16,2))</f>
        <v/>
      </c>
    </row>
    <row r="2586" spans="22:22" x14ac:dyDescent="0.25">
      <c r="V2586" s="233" t="str">
        <f>IF(ISBLANK(A2586),"",VLOOKUP(G2586,Coefficients!$E$4:$I$7,2)&amp;" "&amp;" "&amp;VLOOKUP(H2586,Coefficients!$E$12:$I$16,2))</f>
        <v/>
      </c>
    </row>
    <row r="2587" spans="22:22" x14ac:dyDescent="0.25">
      <c r="V2587" s="233" t="str">
        <f>IF(ISBLANK(A2587),"",VLOOKUP(G2587,Coefficients!$E$4:$I$7,2)&amp;" "&amp;" "&amp;VLOOKUP(H2587,Coefficients!$E$12:$I$16,2))</f>
        <v/>
      </c>
    </row>
    <row r="2588" spans="22:22" x14ac:dyDescent="0.25">
      <c r="V2588" s="233" t="str">
        <f>IF(ISBLANK(A2588),"",VLOOKUP(G2588,Coefficients!$E$4:$I$7,2)&amp;" "&amp;" "&amp;VLOOKUP(H2588,Coefficients!$E$12:$I$16,2))</f>
        <v/>
      </c>
    </row>
    <row r="2589" spans="22:22" x14ac:dyDescent="0.25">
      <c r="V2589" s="233" t="str">
        <f>IF(ISBLANK(A2589),"",VLOOKUP(G2589,Coefficients!$E$4:$I$7,2)&amp;" "&amp;" "&amp;VLOOKUP(H2589,Coefficients!$E$12:$I$16,2))</f>
        <v/>
      </c>
    </row>
    <row r="2590" spans="22:22" x14ac:dyDescent="0.25">
      <c r="V2590" s="233" t="str">
        <f>IF(ISBLANK(A2590),"",VLOOKUP(G2590,Coefficients!$E$4:$I$7,2)&amp;" "&amp;" "&amp;VLOOKUP(H2590,Coefficients!$E$12:$I$16,2))</f>
        <v/>
      </c>
    </row>
    <row r="2591" spans="22:22" x14ac:dyDescent="0.25">
      <c r="V2591" s="233" t="str">
        <f>IF(ISBLANK(A2591),"",VLOOKUP(G2591,Coefficients!$E$4:$I$7,2)&amp;" "&amp;" "&amp;VLOOKUP(H2591,Coefficients!$E$12:$I$16,2))</f>
        <v/>
      </c>
    </row>
    <row r="2592" spans="22:22" x14ac:dyDescent="0.25">
      <c r="V2592" s="233" t="str">
        <f>IF(ISBLANK(A2592),"",VLOOKUP(G2592,Coefficients!$E$4:$I$7,2)&amp;" "&amp;" "&amp;VLOOKUP(H2592,Coefficients!$E$12:$I$16,2))</f>
        <v/>
      </c>
    </row>
    <row r="2593" spans="22:22" x14ac:dyDescent="0.25">
      <c r="V2593" s="233" t="str">
        <f>IF(ISBLANK(A2593),"",VLOOKUP(G2593,Coefficients!$E$4:$I$7,2)&amp;" "&amp;" "&amp;VLOOKUP(H2593,Coefficients!$E$12:$I$16,2))</f>
        <v/>
      </c>
    </row>
    <row r="2594" spans="22:22" x14ac:dyDescent="0.25">
      <c r="V2594" s="233" t="str">
        <f>IF(ISBLANK(A2594),"",VLOOKUP(G2594,Coefficients!$E$4:$I$7,2)&amp;" "&amp;" "&amp;VLOOKUP(H2594,Coefficients!$E$12:$I$16,2))</f>
        <v/>
      </c>
    </row>
    <row r="2595" spans="22:22" x14ac:dyDescent="0.25">
      <c r="V2595" s="233" t="str">
        <f>IF(ISBLANK(A2595),"",VLOOKUP(G2595,Coefficients!$E$4:$I$7,2)&amp;" "&amp;" "&amp;VLOOKUP(H2595,Coefficients!$E$12:$I$16,2))</f>
        <v/>
      </c>
    </row>
    <row r="2596" spans="22:22" x14ac:dyDescent="0.25">
      <c r="V2596" s="233" t="str">
        <f>IF(ISBLANK(A2596),"",VLOOKUP(G2596,Coefficients!$E$4:$I$7,2)&amp;" "&amp;" "&amp;VLOOKUP(H2596,Coefficients!$E$12:$I$16,2))</f>
        <v/>
      </c>
    </row>
    <row r="2597" spans="22:22" x14ac:dyDescent="0.25">
      <c r="V2597" s="233" t="str">
        <f>IF(ISBLANK(A2597),"",VLOOKUP(G2597,Coefficients!$E$4:$I$7,2)&amp;" "&amp;" "&amp;VLOOKUP(H2597,Coefficients!$E$12:$I$16,2))</f>
        <v/>
      </c>
    </row>
    <row r="2598" spans="22:22" x14ac:dyDescent="0.25">
      <c r="V2598" s="233" t="str">
        <f>IF(ISBLANK(A2598),"",VLOOKUP(G2598,Coefficients!$E$4:$I$7,2)&amp;" "&amp;" "&amp;VLOOKUP(H2598,Coefficients!$E$12:$I$16,2))</f>
        <v/>
      </c>
    </row>
    <row r="2599" spans="22:22" x14ac:dyDescent="0.25">
      <c r="V2599" s="233" t="str">
        <f>IF(ISBLANK(A2599),"",VLOOKUP(G2599,Coefficients!$E$4:$I$7,2)&amp;" "&amp;" "&amp;VLOOKUP(H2599,Coefficients!$E$12:$I$16,2))</f>
        <v/>
      </c>
    </row>
    <row r="2600" spans="22:22" x14ac:dyDescent="0.25">
      <c r="V2600" s="233" t="str">
        <f>IF(ISBLANK(A2600),"",VLOOKUP(G2600,Coefficients!$E$4:$I$7,2)&amp;" "&amp;" "&amp;VLOOKUP(H2600,Coefficients!$E$12:$I$16,2))</f>
        <v/>
      </c>
    </row>
    <row r="2601" spans="22:22" x14ac:dyDescent="0.25">
      <c r="V2601" s="233" t="str">
        <f>IF(ISBLANK(A2601),"",VLOOKUP(G2601,Coefficients!$E$4:$I$7,2)&amp;" "&amp;" "&amp;VLOOKUP(H2601,Coefficients!$E$12:$I$16,2))</f>
        <v/>
      </c>
    </row>
    <row r="2602" spans="22:22" x14ac:dyDescent="0.25">
      <c r="V2602" s="233" t="str">
        <f>IF(ISBLANK(A2602),"",VLOOKUP(G2602,Coefficients!$E$4:$I$7,2)&amp;" "&amp;" "&amp;VLOOKUP(H2602,Coefficients!$E$12:$I$16,2))</f>
        <v/>
      </c>
    </row>
    <row r="2603" spans="22:22" x14ac:dyDescent="0.25">
      <c r="V2603" s="233" t="str">
        <f>IF(ISBLANK(A2603),"",VLOOKUP(G2603,Coefficients!$E$4:$I$7,2)&amp;" "&amp;" "&amp;VLOOKUP(H2603,Coefficients!$E$12:$I$16,2))</f>
        <v/>
      </c>
    </row>
    <row r="2604" spans="22:22" x14ac:dyDescent="0.25">
      <c r="V2604" s="233" t="str">
        <f>IF(ISBLANK(A2604),"",VLOOKUP(G2604,Coefficients!$E$4:$I$7,2)&amp;" "&amp;" "&amp;VLOOKUP(H2604,Coefficients!$E$12:$I$16,2))</f>
        <v/>
      </c>
    </row>
    <row r="2605" spans="22:22" x14ac:dyDescent="0.25">
      <c r="V2605" s="233" t="str">
        <f>IF(ISBLANK(A2605),"",VLOOKUP(G2605,Coefficients!$E$4:$I$7,2)&amp;" "&amp;" "&amp;VLOOKUP(H2605,Coefficients!$E$12:$I$16,2))</f>
        <v/>
      </c>
    </row>
    <row r="2606" spans="22:22" x14ac:dyDescent="0.25">
      <c r="V2606" s="233" t="str">
        <f>IF(ISBLANK(A2606),"",VLOOKUP(G2606,Coefficients!$E$4:$I$7,2)&amp;" "&amp;" "&amp;VLOOKUP(H2606,Coefficients!$E$12:$I$16,2))</f>
        <v/>
      </c>
    </row>
    <row r="2607" spans="22:22" x14ac:dyDescent="0.25">
      <c r="V2607" s="233" t="str">
        <f>IF(ISBLANK(A2607),"",VLOOKUP(G2607,Coefficients!$E$4:$I$7,2)&amp;" "&amp;" "&amp;VLOOKUP(H2607,Coefficients!$E$12:$I$16,2))</f>
        <v/>
      </c>
    </row>
    <row r="2608" spans="22:22" x14ac:dyDescent="0.25">
      <c r="V2608" s="233" t="str">
        <f>IF(ISBLANK(A2608),"",VLOOKUP(G2608,Coefficients!$E$4:$I$7,2)&amp;" "&amp;" "&amp;VLOOKUP(H2608,Coefficients!$E$12:$I$16,2))</f>
        <v/>
      </c>
    </row>
    <row r="2609" spans="22:22" x14ac:dyDescent="0.25">
      <c r="V2609" s="233" t="str">
        <f>IF(ISBLANK(A2609),"",VLOOKUP(G2609,Coefficients!$E$4:$I$7,2)&amp;" "&amp;" "&amp;VLOOKUP(H2609,Coefficients!$E$12:$I$16,2))</f>
        <v/>
      </c>
    </row>
    <row r="2610" spans="22:22" x14ac:dyDescent="0.25">
      <c r="V2610" s="233" t="str">
        <f>IF(ISBLANK(A2610),"",VLOOKUP(G2610,Coefficients!$E$4:$I$7,2)&amp;" "&amp;" "&amp;VLOOKUP(H2610,Coefficients!$E$12:$I$16,2))</f>
        <v/>
      </c>
    </row>
    <row r="2611" spans="22:22" x14ac:dyDescent="0.25">
      <c r="V2611" s="233" t="str">
        <f>IF(ISBLANK(A2611),"",VLOOKUP(G2611,Coefficients!$E$4:$I$7,2)&amp;" "&amp;" "&amp;VLOOKUP(H2611,Coefficients!$E$12:$I$16,2))</f>
        <v/>
      </c>
    </row>
    <row r="2612" spans="22:22" x14ac:dyDescent="0.25">
      <c r="V2612" s="233" t="str">
        <f>IF(ISBLANK(A2612),"",VLOOKUP(G2612,Coefficients!$E$4:$I$7,2)&amp;" "&amp;" "&amp;VLOOKUP(H2612,Coefficients!$E$12:$I$16,2))</f>
        <v/>
      </c>
    </row>
    <row r="2613" spans="22:22" x14ac:dyDescent="0.25">
      <c r="V2613" s="233" t="str">
        <f>IF(ISBLANK(A2613),"",VLOOKUP(G2613,Coefficients!$E$4:$I$7,2)&amp;" "&amp;" "&amp;VLOOKUP(H2613,Coefficients!$E$12:$I$16,2))</f>
        <v/>
      </c>
    </row>
    <row r="2614" spans="22:22" x14ac:dyDescent="0.25">
      <c r="V2614" s="233" t="str">
        <f>IF(ISBLANK(A2614),"",VLOOKUP(G2614,Coefficients!$E$4:$I$7,2)&amp;" "&amp;" "&amp;VLOOKUP(H2614,Coefficients!$E$12:$I$16,2))</f>
        <v/>
      </c>
    </row>
    <row r="2615" spans="22:22" x14ac:dyDescent="0.25">
      <c r="V2615" s="233" t="str">
        <f>IF(ISBLANK(A2615),"",VLOOKUP(G2615,Coefficients!$E$4:$I$7,2)&amp;" "&amp;" "&amp;VLOOKUP(H2615,Coefficients!$E$12:$I$16,2))</f>
        <v/>
      </c>
    </row>
    <row r="2616" spans="22:22" x14ac:dyDescent="0.25">
      <c r="V2616" s="233" t="str">
        <f>IF(ISBLANK(A2616),"",VLOOKUP(G2616,Coefficients!$E$4:$I$7,2)&amp;" "&amp;" "&amp;VLOOKUP(H2616,Coefficients!$E$12:$I$16,2))</f>
        <v/>
      </c>
    </row>
    <row r="2617" spans="22:22" x14ac:dyDescent="0.25">
      <c r="V2617" s="233" t="str">
        <f>IF(ISBLANK(A2617),"",VLOOKUP(G2617,Coefficients!$E$4:$I$7,2)&amp;" "&amp;" "&amp;VLOOKUP(H2617,Coefficients!$E$12:$I$16,2))</f>
        <v/>
      </c>
    </row>
    <row r="2618" spans="22:22" x14ac:dyDescent="0.25">
      <c r="V2618" s="233" t="str">
        <f>IF(ISBLANK(A2618),"",VLOOKUP(G2618,Coefficients!$E$4:$I$7,2)&amp;" "&amp;" "&amp;VLOOKUP(H2618,Coefficients!$E$12:$I$16,2))</f>
        <v/>
      </c>
    </row>
    <row r="2619" spans="22:22" x14ac:dyDescent="0.25">
      <c r="V2619" s="233" t="str">
        <f>IF(ISBLANK(A2619),"",VLOOKUP(G2619,Coefficients!$E$4:$I$7,2)&amp;" "&amp;" "&amp;VLOOKUP(H2619,Coefficients!$E$12:$I$16,2))</f>
        <v/>
      </c>
    </row>
    <row r="2620" spans="22:22" x14ac:dyDescent="0.25">
      <c r="V2620" s="233" t="str">
        <f>IF(ISBLANK(A2620),"",VLOOKUP(G2620,Coefficients!$E$4:$I$7,2)&amp;" "&amp;" "&amp;VLOOKUP(H2620,Coefficients!$E$12:$I$16,2))</f>
        <v/>
      </c>
    </row>
    <row r="2621" spans="22:22" x14ac:dyDescent="0.25">
      <c r="V2621" s="233" t="str">
        <f>IF(ISBLANK(A2621),"",VLOOKUP(G2621,Coefficients!$E$4:$I$7,2)&amp;" "&amp;" "&amp;VLOOKUP(H2621,Coefficients!$E$12:$I$16,2))</f>
        <v/>
      </c>
    </row>
    <row r="2622" spans="22:22" x14ac:dyDescent="0.25">
      <c r="V2622" s="233" t="str">
        <f>IF(ISBLANK(A2622),"",VLOOKUP(G2622,Coefficients!$E$4:$I$7,2)&amp;" "&amp;" "&amp;VLOOKUP(H2622,Coefficients!$E$12:$I$16,2))</f>
        <v/>
      </c>
    </row>
    <row r="2623" spans="22:22" x14ac:dyDescent="0.25">
      <c r="V2623" s="233" t="str">
        <f>IF(ISBLANK(A2623),"",VLOOKUP(G2623,Coefficients!$E$4:$I$7,2)&amp;" "&amp;" "&amp;VLOOKUP(H2623,Coefficients!$E$12:$I$16,2))</f>
        <v/>
      </c>
    </row>
    <row r="2624" spans="22:22" x14ac:dyDescent="0.25">
      <c r="V2624" s="233" t="str">
        <f>IF(ISBLANK(A2624),"",VLOOKUP(G2624,Coefficients!$E$4:$I$7,2)&amp;" "&amp;" "&amp;VLOOKUP(H2624,Coefficients!$E$12:$I$16,2))</f>
        <v/>
      </c>
    </row>
    <row r="2625" spans="22:22" x14ac:dyDescent="0.25">
      <c r="V2625" s="233" t="str">
        <f>IF(ISBLANK(A2625),"",VLOOKUP(G2625,Coefficients!$E$4:$I$7,2)&amp;" "&amp;" "&amp;VLOOKUP(H2625,Coefficients!$E$12:$I$16,2))</f>
        <v/>
      </c>
    </row>
    <row r="2626" spans="22:22" x14ac:dyDescent="0.25">
      <c r="V2626" s="233" t="str">
        <f>IF(ISBLANK(A2626),"",VLOOKUP(G2626,Coefficients!$E$4:$I$7,2)&amp;" "&amp;" "&amp;VLOOKUP(H2626,Coefficients!$E$12:$I$16,2))</f>
        <v/>
      </c>
    </row>
    <row r="2627" spans="22:22" x14ac:dyDescent="0.25">
      <c r="V2627" s="233" t="str">
        <f>IF(ISBLANK(A2627),"",VLOOKUP(G2627,Coefficients!$E$4:$I$7,2)&amp;" "&amp;" "&amp;VLOOKUP(H2627,Coefficients!$E$12:$I$16,2))</f>
        <v/>
      </c>
    </row>
    <row r="2628" spans="22:22" x14ac:dyDescent="0.25">
      <c r="V2628" s="233" t="str">
        <f>IF(ISBLANK(A2628),"",VLOOKUP(G2628,Coefficients!$E$4:$I$7,2)&amp;" "&amp;" "&amp;VLOOKUP(H2628,Coefficients!$E$12:$I$16,2))</f>
        <v/>
      </c>
    </row>
    <row r="2629" spans="22:22" x14ac:dyDescent="0.25">
      <c r="V2629" s="233" t="str">
        <f>IF(ISBLANK(A2629),"",VLOOKUP(G2629,Coefficients!$E$4:$I$7,2)&amp;" "&amp;" "&amp;VLOOKUP(H2629,Coefficients!$E$12:$I$16,2))</f>
        <v/>
      </c>
    </row>
    <row r="2630" spans="22:22" x14ac:dyDescent="0.25">
      <c r="V2630" s="233" t="str">
        <f>IF(ISBLANK(A2630),"",VLOOKUP(G2630,Coefficients!$E$4:$I$7,2)&amp;" "&amp;" "&amp;VLOOKUP(H2630,Coefficients!$E$12:$I$16,2))</f>
        <v/>
      </c>
    </row>
    <row r="2631" spans="22:22" x14ac:dyDescent="0.25">
      <c r="V2631" s="233" t="str">
        <f>IF(ISBLANK(A2631),"",VLOOKUP(G2631,Coefficients!$E$4:$I$7,2)&amp;" "&amp;" "&amp;VLOOKUP(H2631,Coefficients!$E$12:$I$16,2))</f>
        <v/>
      </c>
    </row>
    <row r="2632" spans="22:22" x14ac:dyDescent="0.25">
      <c r="V2632" s="233" t="str">
        <f>IF(ISBLANK(A2632),"",VLOOKUP(G2632,Coefficients!$E$4:$I$7,2)&amp;" "&amp;" "&amp;VLOOKUP(H2632,Coefficients!$E$12:$I$16,2))</f>
        <v/>
      </c>
    </row>
    <row r="2633" spans="22:22" x14ac:dyDescent="0.25">
      <c r="V2633" s="233" t="str">
        <f>IF(ISBLANK(A2633),"",VLOOKUP(G2633,Coefficients!$E$4:$I$7,2)&amp;" "&amp;" "&amp;VLOOKUP(H2633,Coefficients!$E$12:$I$16,2))</f>
        <v/>
      </c>
    </row>
    <row r="2634" spans="22:22" x14ac:dyDescent="0.25">
      <c r="V2634" s="233" t="str">
        <f>IF(ISBLANK(A2634),"",VLOOKUP(G2634,Coefficients!$E$4:$I$7,2)&amp;" "&amp;" "&amp;VLOOKUP(H2634,Coefficients!$E$12:$I$16,2))</f>
        <v/>
      </c>
    </row>
    <row r="2635" spans="22:22" x14ac:dyDescent="0.25">
      <c r="V2635" s="233" t="str">
        <f>IF(ISBLANK(A2635),"",VLOOKUP(G2635,Coefficients!$E$4:$I$7,2)&amp;" "&amp;" "&amp;VLOOKUP(H2635,Coefficients!$E$12:$I$16,2))</f>
        <v/>
      </c>
    </row>
    <row r="2636" spans="22:22" x14ac:dyDescent="0.25">
      <c r="V2636" s="233" t="str">
        <f>IF(ISBLANK(A2636),"",VLOOKUP(G2636,Coefficients!$E$4:$I$7,2)&amp;" "&amp;" "&amp;VLOOKUP(H2636,Coefficients!$E$12:$I$16,2))</f>
        <v/>
      </c>
    </row>
    <row r="2637" spans="22:22" x14ac:dyDescent="0.25">
      <c r="V2637" s="233" t="str">
        <f>IF(ISBLANK(A2637),"",VLOOKUP(G2637,Coefficients!$E$4:$I$7,2)&amp;" "&amp;" "&amp;VLOOKUP(H2637,Coefficients!$E$12:$I$16,2))</f>
        <v/>
      </c>
    </row>
    <row r="2638" spans="22:22" x14ac:dyDescent="0.25">
      <c r="V2638" s="233" t="str">
        <f>IF(ISBLANK(A2638),"",VLOOKUP(G2638,Coefficients!$E$4:$I$7,2)&amp;" "&amp;" "&amp;VLOOKUP(H2638,Coefficients!$E$12:$I$16,2))</f>
        <v/>
      </c>
    </row>
    <row r="2639" spans="22:22" x14ac:dyDescent="0.25">
      <c r="V2639" s="233" t="str">
        <f>IF(ISBLANK(A2639),"",VLOOKUP(G2639,Coefficients!$E$4:$I$7,2)&amp;" "&amp;" "&amp;VLOOKUP(H2639,Coefficients!$E$12:$I$16,2))</f>
        <v/>
      </c>
    </row>
    <row r="2640" spans="22:22" x14ac:dyDescent="0.25">
      <c r="V2640" s="233" t="str">
        <f>IF(ISBLANK(A2640),"",VLOOKUP(G2640,Coefficients!$E$4:$I$7,2)&amp;" "&amp;" "&amp;VLOOKUP(H2640,Coefficients!$E$12:$I$16,2))</f>
        <v/>
      </c>
    </row>
    <row r="2641" spans="22:22" x14ac:dyDescent="0.25">
      <c r="V2641" s="233" t="str">
        <f>IF(ISBLANK(A2641),"",VLOOKUP(G2641,Coefficients!$E$4:$I$7,2)&amp;" "&amp;" "&amp;VLOOKUP(H2641,Coefficients!$E$12:$I$16,2))</f>
        <v/>
      </c>
    </row>
    <row r="2642" spans="22:22" x14ac:dyDescent="0.25">
      <c r="V2642" s="233" t="str">
        <f>IF(ISBLANK(A2642),"",VLOOKUP(G2642,Coefficients!$E$4:$I$7,2)&amp;" "&amp;" "&amp;VLOOKUP(H2642,Coefficients!$E$12:$I$16,2))</f>
        <v/>
      </c>
    </row>
    <row r="2643" spans="22:22" x14ac:dyDescent="0.25">
      <c r="V2643" s="233" t="str">
        <f>IF(ISBLANK(A2643),"",VLOOKUP(G2643,Coefficients!$E$4:$I$7,2)&amp;" "&amp;" "&amp;VLOOKUP(H2643,Coefficients!$E$12:$I$16,2))</f>
        <v/>
      </c>
    </row>
    <row r="2644" spans="22:22" x14ac:dyDescent="0.25">
      <c r="V2644" s="233" t="str">
        <f>IF(ISBLANK(A2644),"",VLOOKUP(G2644,Coefficients!$E$4:$I$7,2)&amp;" "&amp;" "&amp;VLOOKUP(H2644,Coefficients!$E$12:$I$16,2))</f>
        <v/>
      </c>
    </row>
    <row r="2645" spans="22:22" x14ac:dyDescent="0.25">
      <c r="V2645" s="233" t="str">
        <f>IF(ISBLANK(A2645),"",VLOOKUP(G2645,Coefficients!$E$4:$I$7,2)&amp;" "&amp;" "&amp;VLOOKUP(H2645,Coefficients!$E$12:$I$16,2))</f>
        <v/>
      </c>
    </row>
    <row r="2646" spans="22:22" x14ac:dyDescent="0.25">
      <c r="V2646" s="233" t="str">
        <f>IF(ISBLANK(A2646),"",VLOOKUP(G2646,Coefficients!$E$4:$I$7,2)&amp;" "&amp;" "&amp;VLOOKUP(H2646,Coefficients!$E$12:$I$16,2))</f>
        <v/>
      </c>
    </row>
    <row r="2647" spans="22:22" x14ac:dyDescent="0.25">
      <c r="V2647" s="233" t="str">
        <f>IF(ISBLANK(A2647),"",VLOOKUP(G2647,Coefficients!$E$4:$I$7,2)&amp;" "&amp;" "&amp;VLOOKUP(H2647,Coefficients!$E$12:$I$16,2))</f>
        <v/>
      </c>
    </row>
    <row r="2648" spans="22:22" x14ac:dyDescent="0.25">
      <c r="V2648" s="233" t="str">
        <f>IF(ISBLANK(A2648),"",VLOOKUP(G2648,Coefficients!$E$4:$I$7,2)&amp;" "&amp;" "&amp;VLOOKUP(H2648,Coefficients!$E$12:$I$16,2))</f>
        <v/>
      </c>
    </row>
    <row r="2649" spans="22:22" x14ac:dyDescent="0.25">
      <c r="V2649" s="233" t="str">
        <f>IF(ISBLANK(A2649),"",VLOOKUP(G2649,Coefficients!$E$4:$I$7,2)&amp;" "&amp;" "&amp;VLOOKUP(H2649,Coefficients!$E$12:$I$16,2))</f>
        <v/>
      </c>
    </row>
    <row r="2650" spans="22:22" x14ac:dyDescent="0.25">
      <c r="V2650" s="233" t="str">
        <f>IF(ISBLANK(A2650),"",VLOOKUP(G2650,Coefficients!$E$4:$I$7,2)&amp;" "&amp;" "&amp;VLOOKUP(H2650,Coefficients!$E$12:$I$16,2))</f>
        <v/>
      </c>
    </row>
    <row r="2651" spans="22:22" x14ac:dyDescent="0.25">
      <c r="V2651" s="233" t="str">
        <f>IF(ISBLANK(A2651),"",VLOOKUP(G2651,Coefficients!$E$4:$I$7,2)&amp;" "&amp;" "&amp;VLOOKUP(H2651,Coefficients!$E$12:$I$16,2))</f>
        <v/>
      </c>
    </row>
    <row r="2652" spans="22:22" x14ac:dyDescent="0.25">
      <c r="V2652" s="233" t="str">
        <f>IF(ISBLANK(A2652),"",VLOOKUP(G2652,Coefficients!$E$4:$I$7,2)&amp;" "&amp;" "&amp;VLOOKUP(H2652,Coefficients!$E$12:$I$16,2))</f>
        <v/>
      </c>
    </row>
    <row r="2653" spans="22:22" x14ac:dyDescent="0.25">
      <c r="V2653" s="233" t="str">
        <f>IF(ISBLANK(A2653),"",VLOOKUP(G2653,Coefficients!$E$4:$I$7,2)&amp;" "&amp;" "&amp;VLOOKUP(H2653,Coefficients!$E$12:$I$16,2))</f>
        <v/>
      </c>
    </row>
    <row r="2654" spans="22:22" x14ac:dyDescent="0.25">
      <c r="V2654" s="233" t="str">
        <f>IF(ISBLANK(A2654),"",VLOOKUP(G2654,Coefficients!$E$4:$I$7,2)&amp;" "&amp;" "&amp;VLOOKUP(H2654,Coefficients!$E$12:$I$16,2))</f>
        <v/>
      </c>
    </row>
    <row r="2655" spans="22:22" x14ac:dyDescent="0.25">
      <c r="V2655" s="233" t="str">
        <f>IF(ISBLANK(A2655),"",VLOOKUP(G2655,Coefficients!$E$4:$I$7,2)&amp;" "&amp;" "&amp;VLOOKUP(H2655,Coefficients!$E$12:$I$16,2))</f>
        <v/>
      </c>
    </row>
    <row r="2656" spans="22:22" x14ac:dyDescent="0.25">
      <c r="V2656" s="233" t="str">
        <f>IF(ISBLANK(A2656),"",VLOOKUP(G2656,Coefficients!$E$4:$I$7,2)&amp;" "&amp;" "&amp;VLOOKUP(H2656,Coefficients!$E$12:$I$16,2))</f>
        <v/>
      </c>
    </row>
    <row r="2657" spans="22:22" x14ac:dyDescent="0.25">
      <c r="V2657" s="233" t="str">
        <f>IF(ISBLANK(A2657),"",VLOOKUP(G2657,Coefficients!$E$4:$I$7,2)&amp;" "&amp;" "&amp;VLOOKUP(H2657,Coefficients!$E$12:$I$16,2))</f>
        <v/>
      </c>
    </row>
    <row r="2658" spans="22:22" x14ac:dyDescent="0.25">
      <c r="V2658" s="233" t="str">
        <f>IF(ISBLANK(A2658),"",VLOOKUP(G2658,Coefficients!$E$4:$I$7,2)&amp;" "&amp;" "&amp;VLOOKUP(H2658,Coefficients!$E$12:$I$16,2))</f>
        <v/>
      </c>
    </row>
    <row r="2659" spans="22:22" x14ac:dyDescent="0.25">
      <c r="V2659" s="233" t="str">
        <f>IF(ISBLANK(A2659),"",VLOOKUP(G2659,Coefficients!$E$4:$I$7,2)&amp;" "&amp;" "&amp;VLOOKUP(H2659,Coefficients!$E$12:$I$16,2))</f>
        <v/>
      </c>
    </row>
    <row r="2660" spans="22:22" x14ac:dyDescent="0.25">
      <c r="V2660" s="233" t="str">
        <f>IF(ISBLANK(A2660),"",VLOOKUP(G2660,Coefficients!$E$4:$I$7,2)&amp;" "&amp;" "&amp;VLOOKUP(H2660,Coefficients!$E$12:$I$16,2))</f>
        <v/>
      </c>
    </row>
    <row r="2661" spans="22:22" x14ac:dyDescent="0.25">
      <c r="V2661" s="233" t="str">
        <f>IF(ISBLANK(A2661),"",VLOOKUP(G2661,Coefficients!$E$4:$I$7,2)&amp;" "&amp;" "&amp;VLOOKUP(H2661,Coefficients!$E$12:$I$16,2))</f>
        <v/>
      </c>
    </row>
    <row r="2662" spans="22:22" x14ac:dyDescent="0.25">
      <c r="V2662" s="233" t="str">
        <f>IF(ISBLANK(A2662),"",VLOOKUP(G2662,Coefficients!$E$4:$I$7,2)&amp;" "&amp;" "&amp;VLOOKUP(H2662,Coefficients!$E$12:$I$16,2))</f>
        <v/>
      </c>
    </row>
    <row r="2663" spans="22:22" x14ac:dyDescent="0.25">
      <c r="V2663" s="233" t="str">
        <f>IF(ISBLANK(A2663),"",VLOOKUP(G2663,Coefficients!$E$4:$I$7,2)&amp;" "&amp;" "&amp;VLOOKUP(H2663,Coefficients!$E$12:$I$16,2))</f>
        <v/>
      </c>
    </row>
    <row r="2664" spans="22:22" x14ac:dyDescent="0.25">
      <c r="V2664" s="233" t="str">
        <f>IF(ISBLANK(A2664),"",VLOOKUP(G2664,Coefficients!$E$4:$I$7,2)&amp;" "&amp;" "&amp;VLOOKUP(H2664,Coefficients!$E$12:$I$16,2))</f>
        <v/>
      </c>
    </row>
    <row r="2665" spans="22:22" x14ac:dyDescent="0.25">
      <c r="V2665" s="233" t="str">
        <f>IF(ISBLANK(A2665),"",VLOOKUP(G2665,Coefficients!$E$4:$I$7,2)&amp;" "&amp;" "&amp;VLOOKUP(H2665,Coefficients!$E$12:$I$16,2))</f>
        <v/>
      </c>
    </row>
    <row r="2666" spans="22:22" x14ac:dyDescent="0.25">
      <c r="V2666" s="233" t="str">
        <f>IF(ISBLANK(A2666),"",VLOOKUP(G2666,Coefficients!$E$4:$I$7,2)&amp;" "&amp;" "&amp;VLOOKUP(H2666,Coefficients!$E$12:$I$16,2))</f>
        <v/>
      </c>
    </row>
    <row r="2667" spans="22:22" x14ac:dyDescent="0.25">
      <c r="V2667" s="233" t="str">
        <f>IF(ISBLANK(A2667),"",VLOOKUP(G2667,Coefficients!$E$4:$I$7,2)&amp;" "&amp;" "&amp;VLOOKUP(H2667,Coefficients!$E$12:$I$16,2))</f>
        <v/>
      </c>
    </row>
    <row r="2668" spans="22:22" x14ac:dyDescent="0.25">
      <c r="V2668" s="233" t="str">
        <f>IF(ISBLANK(A2668),"",VLOOKUP(G2668,Coefficients!$E$4:$I$7,2)&amp;" "&amp;" "&amp;VLOOKUP(H2668,Coefficients!$E$12:$I$16,2))</f>
        <v/>
      </c>
    </row>
    <row r="2669" spans="22:22" x14ac:dyDescent="0.25">
      <c r="V2669" s="233" t="str">
        <f>IF(ISBLANK(A2669),"",VLOOKUP(G2669,Coefficients!$E$4:$I$7,2)&amp;" "&amp;" "&amp;VLOOKUP(H2669,Coefficients!$E$12:$I$16,2))</f>
        <v/>
      </c>
    </row>
    <row r="2670" spans="22:22" x14ac:dyDescent="0.25">
      <c r="V2670" s="233" t="str">
        <f>IF(ISBLANK(A2670),"",VLOOKUP(G2670,Coefficients!$E$4:$I$7,2)&amp;" "&amp;" "&amp;VLOOKUP(H2670,Coefficients!$E$12:$I$16,2))</f>
        <v/>
      </c>
    </row>
    <row r="2671" spans="22:22" x14ac:dyDescent="0.25">
      <c r="V2671" s="233" t="str">
        <f>IF(ISBLANK(A2671),"",VLOOKUP(G2671,Coefficients!$E$4:$I$7,2)&amp;" "&amp;" "&amp;VLOOKUP(H2671,Coefficients!$E$12:$I$16,2))</f>
        <v/>
      </c>
    </row>
    <row r="2672" spans="22:22" x14ac:dyDescent="0.25">
      <c r="V2672" s="233" t="str">
        <f>IF(ISBLANK(A2672),"",VLOOKUP(G2672,Coefficients!$E$4:$I$7,2)&amp;" "&amp;" "&amp;VLOOKUP(H2672,Coefficients!$E$12:$I$16,2))</f>
        <v/>
      </c>
    </row>
    <row r="2673" spans="22:22" x14ac:dyDescent="0.25">
      <c r="V2673" s="233" t="str">
        <f>IF(ISBLANK(A2673),"",VLOOKUP(G2673,Coefficients!$E$4:$I$7,2)&amp;" "&amp;" "&amp;VLOOKUP(H2673,Coefficients!$E$12:$I$16,2))</f>
        <v/>
      </c>
    </row>
    <row r="2674" spans="22:22" x14ac:dyDescent="0.25">
      <c r="V2674" s="233" t="str">
        <f>IF(ISBLANK(A2674),"",VLOOKUP(G2674,Coefficients!$E$4:$I$7,2)&amp;" "&amp;" "&amp;VLOOKUP(H2674,Coefficients!$E$12:$I$16,2))</f>
        <v/>
      </c>
    </row>
    <row r="2675" spans="22:22" x14ac:dyDescent="0.25">
      <c r="V2675" s="233" t="str">
        <f>IF(ISBLANK(A2675),"",VLOOKUP(G2675,Coefficients!$E$4:$I$7,2)&amp;" "&amp;" "&amp;VLOOKUP(H2675,Coefficients!$E$12:$I$16,2))</f>
        <v/>
      </c>
    </row>
    <row r="2676" spans="22:22" x14ac:dyDescent="0.25">
      <c r="V2676" s="233" t="str">
        <f>IF(ISBLANK(A2676),"",VLOOKUP(G2676,Coefficients!$E$4:$I$7,2)&amp;" "&amp;" "&amp;VLOOKUP(H2676,Coefficients!$E$12:$I$16,2))</f>
        <v/>
      </c>
    </row>
    <row r="2677" spans="22:22" x14ac:dyDescent="0.25">
      <c r="V2677" s="233" t="str">
        <f>IF(ISBLANK(A2677),"",VLOOKUP(G2677,Coefficients!$E$4:$I$7,2)&amp;" "&amp;" "&amp;VLOOKUP(H2677,Coefficients!$E$12:$I$16,2))</f>
        <v/>
      </c>
    </row>
    <row r="2678" spans="22:22" x14ac:dyDescent="0.25">
      <c r="V2678" s="233" t="str">
        <f>IF(ISBLANK(A2678),"",VLOOKUP(G2678,Coefficients!$E$4:$I$7,2)&amp;" "&amp;" "&amp;VLOOKUP(H2678,Coefficients!$E$12:$I$16,2))</f>
        <v/>
      </c>
    </row>
    <row r="2679" spans="22:22" x14ac:dyDescent="0.25">
      <c r="V2679" s="233" t="str">
        <f>IF(ISBLANK(A2679),"",VLOOKUP(G2679,Coefficients!$E$4:$I$7,2)&amp;" "&amp;" "&amp;VLOOKUP(H2679,Coefficients!$E$12:$I$16,2))</f>
        <v/>
      </c>
    </row>
    <row r="2680" spans="22:22" x14ac:dyDescent="0.25">
      <c r="V2680" s="233" t="str">
        <f>IF(ISBLANK(A2680),"",VLOOKUP(G2680,Coefficients!$E$4:$I$7,2)&amp;" "&amp;" "&amp;VLOOKUP(H2680,Coefficients!$E$12:$I$16,2))</f>
        <v/>
      </c>
    </row>
    <row r="2681" spans="22:22" x14ac:dyDescent="0.25">
      <c r="V2681" s="233" t="str">
        <f>IF(ISBLANK(A2681),"",VLOOKUP(G2681,Coefficients!$E$4:$I$7,2)&amp;" "&amp;" "&amp;VLOOKUP(H2681,Coefficients!$E$12:$I$16,2))</f>
        <v/>
      </c>
    </row>
    <row r="2682" spans="22:22" x14ac:dyDescent="0.25">
      <c r="V2682" s="233" t="str">
        <f>IF(ISBLANK(A2682),"",VLOOKUP(G2682,Coefficients!$E$4:$I$7,2)&amp;" "&amp;" "&amp;VLOOKUP(H2682,Coefficients!$E$12:$I$16,2))</f>
        <v/>
      </c>
    </row>
    <row r="2683" spans="22:22" x14ac:dyDescent="0.25">
      <c r="V2683" s="233" t="str">
        <f>IF(ISBLANK(A2683),"",VLOOKUP(G2683,Coefficients!$E$4:$I$7,2)&amp;" "&amp;" "&amp;VLOOKUP(H2683,Coefficients!$E$12:$I$16,2))</f>
        <v/>
      </c>
    </row>
    <row r="2684" spans="22:22" x14ac:dyDescent="0.25">
      <c r="V2684" s="233" t="str">
        <f>IF(ISBLANK(A2684),"",VLOOKUP(G2684,Coefficients!$E$4:$I$7,2)&amp;" "&amp;" "&amp;VLOOKUP(H2684,Coefficients!$E$12:$I$16,2))</f>
        <v/>
      </c>
    </row>
    <row r="2685" spans="22:22" x14ac:dyDescent="0.25">
      <c r="V2685" s="233" t="str">
        <f>IF(ISBLANK(A2685),"",VLOOKUP(G2685,Coefficients!$E$4:$I$7,2)&amp;" "&amp;" "&amp;VLOOKUP(H2685,Coefficients!$E$12:$I$16,2))</f>
        <v/>
      </c>
    </row>
    <row r="2686" spans="22:22" x14ac:dyDescent="0.25">
      <c r="V2686" s="233" t="str">
        <f>IF(ISBLANK(A2686),"",VLOOKUP(G2686,Coefficients!$E$4:$I$7,2)&amp;" "&amp;" "&amp;VLOOKUP(H2686,Coefficients!$E$12:$I$16,2))</f>
        <v/>
      </c>
    </row>
    <row r="2687" spans="22:22" x14ac:dyDescent="0.25">
      <c r="V2687" s="233" t="str">
        <f>IF(ISBLANK(A2687),"",VLOOKUP(G2687,Coefficients!$E$4:$I$7,2)&amp;" "&amp;" "&amp;VLOOKUP(H2687,Coefficients!$E$12:$I$16,2))</f>
        <v/>
      </c>
    </row>
    <row r="2688" spans="22:22" x14ac:dyDescent="0.25">
      <c r="V2688" s="233" t="str">
        <f>IF(ISBLANK(A2688),"",VLOOKUP(G2688,Coefficients!$E$4:$I$7,2)&amp;" "&amp;" "&amp;VLOOKUP(H2688,Coefficients!$E$12:$I$16,2))</f>
        <v/>
      </c>
    </row>
    <row r="2689" spans="22:22" x14ac:dyDescent="0.25">
      <c r="V2689" s="233" t="str">
        <f>IF(ISBLANK(A2689),"",VLOOKUP(G2689,Coefficients!$E$4:$I$7,2)&amp;" "&amp;" "&amp;VLOOKUP(H2689,Coefficients!$E$12:$I$16,2))</f>
        <v/>
      </c>
    </row>
    <row r="2690" spans="22:22" x14ac:dyDescent="0.25">
      <c r="V2690" s="233" t="str">
        <f>IF(ISBLANK(A2690),"",VLOOKUP(G2690,Coefficients!$E$4:$I$7,2)&amp;" "&amp;" "&amp;VLOOKUP(H2690,Coefficients!$E$12:$I$16,2))</f>
        <v/>
      </c>
    </row>
    <row r="2691" spans="22:22" x14ac:dyDescent="0.25">
      <c r="V2691" s="233" t="str">
        <f>IF(ISBLANK(A2691),"",VLOOKUP(G2691,Coefficients!$E$4:$I$7,2)&amp;" "&amp;" "&amp;VLOOKUP(H2691,Coefficients!$E$12:$I$16,2))</f>
        <v/>
      </c>
    </row>
    <row r="2692" spans="22:22" x14ac:dyDescent="0.25">
      <c r="V2692" s="233" t="str">
        <f>IF(ISBLANK(A2692),"",VLOOKUP(G2692,Coefficients!$E$4:$I$7,2)&amp;" "&amp;" "&amp;VLOOKUP(H2692,Coefficients!$E$12:$I$16,2))</f>
        <v/>
      </c>
    </row>
    <row r="2693" spans="22:22" x14ac:dyDescent="0.25">
      <c r="V2693" s="233" t="str">
        <f>IF(ISBLANK(A2693),"",VLOOKUP(G2693,Coefficients!$E$4:$I$7,2)&amp;" "&amp;" "&amp;VLOOKUP(H2693,Coefficients!$E$12:$I$16,2))</f>
        <v/>
      </c>
    </row>
    <row r="2694" spans="22:22" x14ac:dyDescent="0.25">
      <c r="V2694" s="233" t="str">
        <f>IF(ISBLANK(A2694),"",VLOOKUP(G2694,Coefficients!$E$4:$I$7,2)&amp;" "&amp;" "&amp;VLOOKUP(H2694,Coefficients!$E$12:$I$16,2))</f>
        <v/>
      </c>
    </row>
    <row r="2695" spans="22:22" x14ac:dyDescent="0.25">
      <c r="V2695" s="233" t="str">
        <f>IF(ISBLANK(A2695),"",VLOOKUP(G2695,Coefficients!$E$4:$I$7,2)&amp;" "&amp;" "&amp;VLOOKUP(H2695,Coefficients!$E$12:$I$16,2))</f>
        <v/>
      </c>
    </row>
    <row r="2696" spans="22:22" x14ac:dyDescent="0.25">
      <c r="V2696" s="233" t="str">
        <f>IF(ISBLANK(A2696),"",VLOOKUP(G2696,Coefficients!$E$4:$I$7,2)&amp;" "&amp;" "&amp;VLOOKUP(H2696,Coefficients!$E$12:$I$16,2))</f>
        <v/>
      </c>
    </row>
    <row r="2697" spans="22:22" x14ac:dyDescent="0.25">
      <c r="V2697" s="233" t="str">
        <f>IF(ISBLANK(A2697),"",VLOOKUP(G2697,Coefficients!$E$4:$I$7,2)&amp;" "&amp;" "&amp;VLOOKUP(H2697,Coefficients!$E$12:$I$16,2))</f>
        <v/>
      </c>
    </row>
    <row r="2698" spans="22:22" x14ac:dyDescent="0.25">
      <c r="V2698" s="233" t="str">
        <f>IF(ISBLANK(A2698),"",VLOOKUP(G2698,Coefficients!$E$4:$I$7,2)&amp;" "&amp;" "&amp;VLOOKUP(H2698,Coefficients!$E$12:$I$16,2))</f>
        <v/>
      </c>
    </row>
    <row r="2699" spans="22:22" x14ac:dyDescent="0.25">
      <c r="V2699" s="233" t="str">
        <f>IF(ISBLANK(A2699),"",VLOOKUP(G2699,Coefficients!$E$4:$I$7,2)&amp;" "&amp;" "&amp;VLOOKUP(H2699,Coefficients!$E$12:$I$16,2))</f>
        <v/>
      </c>
    </row>
    <row r="2700" spans="22:22" x14ac:dyDescent="0.25">
      <c r="V2700" s="233" t="str">
        <f>IF(ISBLANK(A2700),"",VLOOKUP(G2700,Coefficients!$E$4:$I$7,2)&amp;" "&amp;" "&amp;VLOOKUP(H2700,Coefficients!$E$12:$I$16,2))</f>
        <v/>
      </c>
    </row>
    <row r="2701" spans="22:22" x14ac:dyDescent="0.25">
      <c r="V2701" s="233" t="str">
        <f>IF(ISBLANK(A2701),"",VLOOKUP(G2701,Coefficients!$E$4:$I$7,2)&amp;" "&amp;" "&amp;VLOOKUP(H2701,Coefficients!$E$12:$I$16,2))</f>
        <v/>
      </c>
    </row>
    <row r="2702" spans="22:22" x14ac:dyDescent="0.25">
      <c r="V2702" s="233" t="str">
        <f>IF(ISBLANK(A2702),"",VLOOKUP(G2702,Coefficients!$E$4:$I$7,2)&amp;" "&amp;" "&amp;VLOOKUP(H2702,Coefficients!$E$12:$I$16,2))</f>
        <v/>
      </c>
    </row>
    <row r="2703" spans="22:22" x14ac:dyDescent="0.25">
      <c r="V2703" s="233" t="str">
        <f>IF(ISBLANK(A2703),"",VLOOKUP(G2703,Coefficients!$E$4:$I$7,2)&amp;" "&amp;" "&amp;VLOOKUP(H2703,Coefficients!$E$12:$I$16,2))</f>
        <v/>
      </c>
    </row>
    <row r="2704" spans="22:22" x14ac:dyDescent="0.25">
      <c r="V2704" s="233" t="str">
        <f>IF(ISBLANK(A2704),"",VLOOKUP(G2704,Coefficients!$E$4:$I$7,2)&amp;" "&amp;" "&amp;VLOOKUP(H2704,Coefficients!$E$12:$I$16,2))</f>
        <v/>
      </c>
    </row>
    <row r="2705" spans="22:22" x14ac:dyDescent="0.25">
      <c r="V2705" s="233" t="str">
        <f>IF(ISBLANK(A2705),"",VLOOKUP(G2705,Coefficients!$E$4:$I$7,2)&amp;" "&amp;" "&amp;VLOOKUP(H2705,Coefficients!$E$12:$I$16,2))</f>
        <v/>
      </c>
    </row>
    <row r="2706" spans="22:22" x14ac:dyDescent="0.25">
      <c r="V2706" s="233" t="str">
        <f>IF(ISBLANK(A2706),"",VLOOKUP(G2706,Coefficients!$E$4:$I$7,2)&amp;" "&amp;" "&amp;VLOOKUP(H2706,Coefficients!$E$12:$I$16,2))</f>
        <v/>
      </c>
    </row>
    <row r="2707" spans="22:22" x14ac:dyDescent="0.25">
      <c r="V2707" s="233" t="str">
        <f>IF(ISBLANK(A2707),"",VLOOKUP(G2707,Coefficients!$E$4:$I$7,2)&amp;" "&amp;" "&amp;VLOOKUP(H2707,Coefficients!$E$12:$I$16,2))</f>
        <v/>
      </c>
    </row>
    <row r="2708" spans="22:22" x14ac:dyDescent="0.25">
      <c r="V2708" s="233" t="str">
        <f>IF(ISBLANK(A2708),"",VLOOKUP(G2708,Coefficients!$E$4:$I$7,2)&amp;" "&amp;" "&amp;VLOOKUP(H2708,Coefficients!$E$12:$I$16,2))</f>
        <v/>
      </c>
    </row>
    <row r="2709" spans="22:22" x14ac:dyDescent="0.25">
      <c r="V2709" s="233" t="str">
        <f>IF(ISBLANK(A2709),"",VLOOKUP(G2709,Coefficients!$E$4:$I$7,2)&amp;" "&amp;" "&amp;VLOOKUP(H2709,Coefficients!$E$12:$I$16,2))</f>
        <v/>
      </c>
    </row>
    <row r="2710" spans="22:22" x14ac:dyDescent="0.25">
      <c r="V2710" s="233" t="str">
        <f>IF(ISBLANK(A2710),"",VLOOKUP(G2710,Coefficients!$E$4:$I$7,2)&amp;" "&amp;" "&amp;VLOOKUP(H2710,Coefficients!$E$12:$I$16,2))</f>
        <v/>
      </c>
    </row>
    <row r="2711" spans="22:22" x14ac:dyDescent="0.25">
      <c r="V2711" s="233" t="str">
        <f>IF(ISBLANK(A2711),"",VLOOKUP(G2711,Coefficients!$E$4:$I$7,2)&amp;" "&amp;" "&amp;VLOOKUP(H2711,Coefficients!$E$12:$I$16,2))</f>
        <v/>
      </c>
    </row>
    <row r="2712" spans="22:22" x14ac:dyDescent="0.25">
      <c r="V2712" s="233" t="str">
        <f>IF(ISBLANK(A2712),"",VLOOKUP(G2712,Coefficients!$E$4:$I$7,2)&amp;" "&amp;" "&amp;VLOOKUP(H2712,Coefficients!$E$12:$I$16,2))</f>
        <v/>
      </c>
    </row>
    <row r="2713" spans="22:22" x14ac:dyDescent="0.25">
      <c r="V2713" s="233" t="str">
        <f>IF(ISBLANK(A2713),"",VLOOKUP(G2713,Coefficients!$E$4:$I$7,2)&amp;" "&amp;" "&amp;VLOOKUP(H2713,Coefficients!$E$12:$I$16,2))</f>
        <v/>
      </c>
    </row>
    <row r="2714" spans="22:22" x14ac:dyDescent="0.25">
      <c r="V2714" s="233" t="str">
        <f>IF(ISBLANK(A2714),"",VLOOKUP(G2714,Coefficients!$E$4:$I$7,2)&amp;" "&amp;" "&amp;VLOOKUP(H2714,Coefficients!$E$12:$I$16,2))</f>
        <v/>
      </c>
    </row>
    <row r="2715" spans="22:22" x14ac:dyDescent="0.25">
      <c r="V2715" s="233" t="str">
        <f>IF(ISBLANK(A2715),"",VLOOKUP(G2715,Coefficients!$E$4:$I$7,2)&amp;" "&amp;" "&amp;VLOOKUP(H2715,Coefficients!$E$12:$I$16,2))</f>
        <v/>
      </c>
    </row>
    <row r="2716" spans="22:22" x14ac:dyDescent="0.25">
      <c r="V2716" s="233" t="str">
        <f>IF(ISBLANK(A2716),"",VLOOKUP(G2716,Coefficients!$E$4:$I$7,2)&amp;" "&amp;" "&amp;VLOOKUP(H2716,Coefficients!$E$12:$I$16,2))</f>
        <v/>
      </c>
    </row>
    <row r="2717" spans="22:22" x14ac:dyDescent="0.25">
      <c r="V2717" s="233" t="str">
        <f>IF(ISBLANK(A2717),"",VLOOKUP(G2717,Coefficients!$E$4:$I$7,2)&amp;" "&amp;" "&amp;VLOOKUP(H2717,Coefficients!$E$12:$I$16,2))</f>
        <v/>
      </c>
    </row>
    <row r="2718" spans="22:22" x14ac:dyDescent="0.25">
      <c r="V2718" s="233" t="str">
        <f>IF(ISBLANK(A2718),"",VLOOKUP(G2718,Coefficients!$E$4:$I$7,2)&amp;" "&amp;" "&amp;VLOOKUP(H2718,Coefficients!$E$12:$I$16,2))</f>
        <v/>
      </c>
    </row>
    <row r="2719" spans="22:22" x14ac:dyDescent="0.25">
      <c r="V2719" s="233" t="str">
        <f>IF(ISBLANK(A2719),"",VLOOKUP(G2719,Coefficients!$E$4:$I$7,2)&amp;" "&amp;" "&amp;VLOOKUP(H2719,Coefficients!$E$12:$I$16,2))</f>
        <v/>
      </c>
    </row>
    <row r="2720" spans="22:22" x14ac:dyDescent="0.25">
      <c r="V2720" s="233" t="str">
        <f>IF(ISBLANK(A2720),"",VLOOKUP(G2720,Coefficients!$E$4:$I$7,2)&amp;" "&amp;" "&amp;VLOOKUP(H2720,Coefficients!$E$12:$I$16,2))</f>
        <v/>
      </c>
    </row>
    <row r="2721" spans="22:22" x14ac:dyDescent="0.25">
      <c r="V2721" s="233" t="str">
        <f>IF(ISBLANK(A2721),"",VLOOKUP(G2721,Coefficients!$E$4:$I$7,2)&amp;" "&amp;" "&amp;VLOOKUP(H2721,Coefficients!$E$12:$I$16,2))</f>
        <v/>
      </c>
    </row>
    <row r="2722" spans="22:22" x14ac:dyDescent="0.25">
      <c r="V2722" s="233" t="str">
        <f>IF(ISBLANK(A2722),"",VLOOKUP(G2722,Coefficients!$E$4:$I$7,2)&amp;" "&amp;" "&amp;VLOOKUP(H2722,Coefficients!$E$12:$I$16,2))</f>
        <v/>
      </c>
    </row>
    <row r="2723" spans="22:22" x14ac:dyDescent="0.25">
      <c r="V2723" s="233" t="str">
        <f>IF(ISBLANK(A2723),"",VLOOKUP(G2723,Coefficients!$E$4:$I$7,2)&amp;" "&amp;" "&amp;VLOOKUP(H2723,Coefficients!$E$12:$I$16,2))</f>
        <v/>
      </c>
    </row>
    <row r="2724" spans="22:22" x14ac:dyDescent="0.25">
      <c r="V2724" s="233" t="str">
        <f>IF(ISBLANK(A2724),"",VLOOKUP(G2724,Coefficients!$E$4:$I$7,2)&amp;" "&amp;" "&amp;VLOOKUP(H2724,Coefficients!$E$12:$I$16,2))</f>
        <v/>
      </c>
    </row>
    <row r="2725" spans="22:22" x14ac:dyDescent="0.25">
      <c r="V2725" s="233" t="str">
        <f>IF(ISBLANK(A2725),"",VLOOKUP(G2725,Coefficients!$E$4:$I$7,2)&amp;" "&amp;" "&amp;VLOOKUP(H2725,Coefficients!$E$12:$I$16,2))</f>
        <v/>
      </c>
    </row>
    <row r="2726" spans="22:22" x14ac:dyDescent="0.25">
      <c r="V2726" s="233" t="str">
        <f>IF(ISBLANK(A2726),"",VLOOKUP(G2726,Coefficients!$E$4:$I$7,2)&amp;" "&amp;" "&amp;VLOOKUP(H2726,Coefficients!$E$12:$I$16,2))</f>
        <v/>
      </c>
    </row>
    <row r="2727" spans="22:22" x14ac:dyDescent="0.25">
      <c r="V2727" s="233" t="str">
        <f>IF(ISBLANK(A2727),"",VLOOKUP(G2727,Coefficients!$E$4:$I$7,2)&amp;" "&amp;" "&amp;VLOOKUP(H2727,Coefficients!$E$12:$I$16,2))</f>
        <v/>
      </c>
    </row>
    <row r="2728" spans="22:22" x14ac:dyDescent="0.25">
      <c r="V2728" s="233" t="str">
        <f>IF(ISBLANK(A2728),"",VLOOKUP(G2728,Coefficients!$E$4:$I$7,2)&amp;" "&amp;" "&amp;VLOOKUP(H2728,Coefficients!$E$12:$I$16,2))</f>
        <v/>
      </c>
    </row>
    <row r="2729" spans="22:22" x14ac:dyDescent="0.25">
      <c r="V2729" s="233" t="str">
        <f>IF(ISBLANK(A2729),"",VLOOKUP(G2729,Coefficients!$E$4:$I$7,2)&amp;" "&amp;" "&amp;VLOOKUP(H2729,Coefficients!$E$12:$I$16,2))</f>
        <v/>
      </c>
    </row>
    <row r="2730" spans="22:22" x14ac:dyDescent="0.25">
      <c r="V2730" s="233" t="str">
        <f>IF(ISBLANK(A2730),"",VLOOKUP(G2730,Coefficients!$E$4:$I$7,2)&amp;" "&amp;" "&amp;VLOOKUP(H2730,Coefficients!$E$12:$I$16,2))</f>
        <v/>
      </c>
    </row>
    <row r="2731" spans="22:22" x14ac:dyDescent="0.25">
      <c r="V2731" s="233" t="str">
        <f>IF(ISBLANK(A2731),"",VLOOKUP(G2731,Coefficients!$E$4:$I$7,2)&amp;" "&amp;" "&amp;VLOOKUP(H2731,Coefficients!$E$12:$I$16,2))</f>
        <v/>
      </c>
    </row>
    <row r="2732" spans="22:22" x14ac:dyDescent="0.25">
      <c r="V2732" s="233" t="str">
        <f>IF(ISBLANK(A2732),"",VLOOKUP(G2732,Coefficients!$E$4:$I$7,2)&amp;" "&amp;" "&amp;VLOOKUP(H2732,Coefficients!$E$12:$I$16,2))</f>
        <v/>
      </c>
    </row>
    <row r="2733" spans="22:22" x14ac:dyDescent="0.25">
      <c r="V2733" s="233" t="str">
        <f>IF(ISBLANK(A2733),"",VLOOKUP(G2733,Coefficients!$E$4:$I$7,2)&amp;" "&amp;" "&amp;VLOOKUP(H2733,Coefficients!$E$12:$I$16,2))</f>
        <v/>
      </c>
    </row>
    <row r="2734" spans="22:22" x14ac:dyDescent="0.25">
      <c r="V2734" s="233" t="str">
        <f>IF(ISBLANK(A2734),"",VLOOKUP(G2734,Coefficients!$E$4:$I$7,2)&amp;" "&amp;" "&amp;VLOOKUP(H2734,Coefficients!$E$12:$I$16,2))</f>
        <v/>
      </c>
    </row>
    <row r="2735" spans="22:22" x14ac:dyDescent="0.25">
      <c r="V2735" s="233" t="str">
        <f>IF(ISBLANK(A2735),"",VLOOKUP(G2735,Coefficients!$E$4:$I$7,2)&amp;" "&amp;" "&amp;VLOOKUP(H2735,Coefficients!$E$12:$I$16,2))</f>
        <v/>
      </c>
    </row>
    <row r="2736" spans="22:22" x14ac:dyDescent="0.25">
      <c r="V2736" s="233" t="str">
        <f>IF(ISBLANK(A2736),"",VLOOKUP(G2736,Coefficients!$E$4:$I$7,2)&amp;" "&amp;" "&amp;VLOOKUP(H2736,Coefficients!$E$12:$I$16,2))</f>
        <v/>
      </c>
    </row>
    <row r="2737" spans="22:22" x14ac:dyDescent="0.25">
      <c r="V2737" s="233" t="str">
        <f>IF(ISBLANK(A2737),"",VLOOKUP(G2737,Coefficients!$E$4:$I$7,2)&amp;" "&amp;" "&amp;VLOOKUP(H2737,Coefficients!$E$12:$I$16,2))</f>
        <v/>
      </c>
    </row>
    <row r="2738" spans="22:22" x14ac:dyDescent="0.25">
      <c r="V2738" s="233" t="str">
        <f>IF(ISBLANK(A2738),"",VLOOKUP(G2738,Coefficients!$E$4:$I$7,2)&amp;" "&amp;" "&amp;VLOOKUP(H2738,Coefficients!$E$12:$I$16,2))</f>
        <v/>
      </c>
    </row>
    <row r="2739" spans="22:22" x14ac:dyDescent="0.25">
      <c r="V2739" s="233" t="str">
        <f>IF(ISBLANK(A2739),"",VLOOKUP(G2739,Coefficients!$E$4:$I$7,2)&amp;" "&amp;" "&amp;VLOOKUP(H2739,Coefficients!$E$12:$I$16,2))</f>
        <v/>
      </c>
    </row>
    <row r="2740" spans="22:22" x14ac:dyDescent="0.25">
      <c r="V2740" s="233" t="str">
        <f>IF(ISBLANK(A2740),"",VLOOKUP(G2740,Coefficients!$E$4:$I$7,2)&amp;" "&amp;" "&amp;VLOOKUP(H2740,Coefficients!$E$12:$I$16,2))</f>
        <v/>
      </c>
    </row>
    <row r="2741" spans="22:22" x14ac:dyDescent="0.25">
      <c r="V2741" s="233" t="str">
        <f>IF(ISBLANK(A2741),"",VLOOKUP(G2741,Coefficients!$E$4:$I$7,2)&amp;" "&amp;" "&amp;VLOOKUP(H2741,Coefficients!$E$12:$I$16,2))</f>
        <v/>
      </c>
    </row>
    <row r="2742" spans="22:22" x14ac:dyDescent="0.25">
      <c r="V2742" s="233" t="str">
        <f>IF(ISBLANK(A2742),"",VLOOKUP(G2742,Coefficients!$E$4:$I$7,2)&amp;" "&amp;" "&amp;VLOOKUP(H2742,Coefficients!$E$12:$I$16,2))</f>
        <v/>
      </c>
    </row>
    <row r="2743" spans="22:22" x14ac:dyDescent="0.25">
      <c r="V2743" s="233" t="str">
        <f>IF(ISBLANK(A2743),"",VLOOKUP(G2743,Coefficients!$E$4:$I$7,2)&amp;" "&amp;" "&amp;VLOOKUP(H2743,Coefficients!$E$12:$I$16,2))</f>
        <v/>
      </c>
    </row>
    <row r="2744" spans="22:22" x14ac:dyDescent="0.25">
      <c r="V2744" s="233" t="str">
        <f>IF(ISBLANK(A2744),"",VLOOKUP(G2744,Coefficients!$E$4:$I$7,2)&amp;" "&amp;" "&amp;VLOOKUP(H2744,Coefficients!$E$12:$I$16,2))</f>
        <v/>
      </c>
    </row>
    <row r="2745" spans="22:22" x14ac:dyDescent="0.25">
      <c r="V2745" s="233" t="str">
        <f>IF(ISBLANK(A2745),"",VLOOKUP(G2745,Coefficients!$E$4:$I$7,2)&amp;" "&amp;" "&amp;VLOOKUP(H2745,Coefficients!$E$12:$I$16,2))</f>
        <v/>
      </c>
    </row>
    <row r="2746" spans="22:22" x14ac:dyDescent="0.25">
      <c r="V2746" s="233" t="str">
        <f>IF(ISBLANK(A2746),"",VLOOKUP(G2746,Coefficients!$E$4:$I$7,2)&amp;" "&amp;" "&amp;VLOOKUP(H2746,Coefficients!$E$12:$I$16,2))</f>
        <v/>
      </c>
    </row>
    <row r="2747" spans="22:22" x14ac:dyDescent="0.25">
      <c r="V2747" s="233" t="str">
        <f>IF(ISBLANK(A2747),"",VLOOKUP(G2747,Coefficients!$E$4:$I$7,2)&amp;" "&amp;" "&amp;VLOOKUP(H2747,Coefficients!$E$12:$I$16,2))</f>
        <v/>
      </c>
    </row>
    <row r="2748" spans="22:22" x14ac:dyDescent="0.25">
      <c r="V2748" s="233" t="str">
        <f>IF(ISBLANK(A2748),"",VLOOKUP(G2748,Coefficients!$E$4:$I$7,2)&amp;" "&amp;" "&amp;VLOOKUP(H2748,Coefficients!$E$12:$I$16,2))</f>
        <v/>
      </c>
    </row>
    <row r="2749" spans="22:22" x14ac:dyDescent="0.25">
      <c r="V2749" s="233" t="str">
        <f>IF(ISBLANK(A2749),"",VLOOKUP(G2749,Coefficients!$E$4:$I$7,2)&amp;" "&amp;" "&amp;VLOOKUP(H2749,Coefficients!$E$12:$I$16,2))</f>
        <v/>
      </c>
    </row>
    <row r="2750" spans="22:22" x14ac:dyDescent="0.25">
      <c r="V2750" s="233" t="str">
        <f>IF(ISBLANK(A2750),"",VLOOKUP(G2750,Coefficients!$E$4:$I$7,2)&amp;" "&amp;" "&amp;VLOOKUP(H2750,Coefficients!$E$12:$I$16,2))</f>
        <v/>
      </c>
    </row>
    <row r="2751" spans="22:22" x14ac:dyDescent="0.25">
      <c r="V2751" s="233" t="str">
        <f>IF(ISBLANK(A2751),"",VLOOKUP(G2751,Coefficients!$E$4:$I$7,2)&amp;" "&amp;" "&amp;VLOOKUP(H2751,Coefficients!$E$12:$I$16,2))</f>
        <v/>
      </c>
    </row>
    <row r="2752" spans="22:22" x14ac:dyDescent="0.25">
      <c r="V2752" s="233" t="str">
        <f>IF(ISBLANK(A2752),"",VLOOKUP(G2752,Coefficients!$E$4:$I$7,2)&amp;" "&amp;" "&amp;VLOOKUP(H2752,Coefficients!$E$12:$I$16,2))</f>
        <v/>
      </c>
    </row>
    <row r="2753" spans="22:22" x14ac:dyDescent="0.25">
      <c r="V2753" s="233" t="str">
        <f>IF(ISBLANK(A2753),"",VLOOKUP(G2753,Coefficients!$E$4:$I$7,2)&amp;" "&amp;" "&amp;VLOOKUP(H2753,Coefficients!$E$12:$I$16,2))</f>
        <v/>
      </c>
    </row>
    <row r="2754" spans="22:22" x14ac:dyDescent="0.25">
      <c r="V2754" s="233" t="str">
        <f>IF(ISBLANK(A2754),"",VLOOKUP(G2754,Coefficients!$E$4:$I$7,2)&amp;" "&amp;" "&amp;VLOOKUP(H2754,Coefficients!$E$12:$I$16,2))</f>
        <v/>
      </c>
    </row>
    <row r="2755" spans="22:22" x14ac:dyDescent="0.25">
      <c r="V2755" s="233" t="str">
        <f>IF(ISBLANK(A2755),"",VLOOKUP(G2755,Coefficients!$E$4:$I$7,2)&amp;" "&amp;" "&amp;VLOOKUP(H2755,Coefficients!$E$12:$I$16,2))</f>
        <v/>
      </c>
    </row>
    <row r="2756" spans="22:22" x14ac:dyDescent="0.25">
      <c r="V2756" s="233" t="str">
        <f>IF(ISBLANK(A2756),"",VLOOKUP(G2756,Coefficients!$E$4:$I$7,2)&amp;" "&amp;" "&amp;VLOOKUP(H2756,Coefficients!$E$12:$I$16,2))</f>
        <v/>
      </c>
    </row>
    <row r="2757" spans="22:22" x14ac:dyDescent="0.25">
      <c r="V2757" s="233" t="str">
        <f>IF(ISBLANK(A2757),"",VLOOKUP(G2757,Coefficients!$E$4:$I$7,2)&amp;" "&amp;" "&amp;VLOOKUP(H2757,Coefficients!$E$12:$I$16,2))</f>
        <v/>
      </c>
    </row>
    <row r="2758" spans="22:22" x14ac:dyDescent="0.25">
      <c r="V2758" s="233" t="str">
        <f>IF(ISBLANK(A2758),"",VLOOKUP(G2758,Coefficients!$E$4:$I$7,2)&amp;" "&amp;" "&amp;VLOOKUP(H2758,Coefficients!$E$12:$I$16,2))</f>
        <v/>
      </c>
    </row>
    <row r="2759" spans="22:22" x14ac:dyDescent="0.25">
      <c r="V2759" s="233" t="str">
        <f>IF(ISBLANK(A2759),"",VLOOKUP(G2759,Coefficients!$E$4:$I$7,2)&amp;" "&amp;" "&amp;VLOOKUP(H2759,Coefficients!$E$12:$I$16,2))</f>
        <v/>
      </c>
    </row>
    <row r="2760" spans="22:22" x14ac:dyDescent="0.25">
      <c r="V2760" s="233" t="str">
        <f>IF(ISBLANK(A2760),"",VLOOKUP(G2760,Coefficients!$E$4:$I$7,2)&amp;" "&amp;" "&amp;VLOOKUP(H2760,Coefficients!$E$12:$I$16,2))</f>
        <v/>
      </c>
    </row>
    <row r="2761" spans="22:22" x14ac:dyDescent="0.25">
      <c r="V2761" s="233" t="str">
        <f>IF(ISBLANK(A2761),"",VLOOKUP(G2761,Coefficients!$E$4:$I$7,2)&amp;" "&amp;" "&amp;VLOOKUP(H2761,Coefficients!$E$12:$I$16,2))</f>
        <v/>
      </c>
    </row>
    <row r="2762" spans="22:22" x14ac:dyDescent="0.25">
      <c r="V2762" s="233" t="str">
        <f>IF(ISBLANK(A2762),"",VLOOKUP(G2762,Coefficients!$E$4:$I$7,2)&amp;" "&amp;" "&amp;VLOOKUP(H2762,Coefficients!$E$12:$I$16,2))</f>
        <v/>
      </c>
    </row>
    <row r="2763" spans="22:22" x14ac:dyDescent="0.25">
      <c r="V2763" s="233" t="str">
        <f>IF(ISBLANK(A2763),"",VLOOKUP(G2763,Coefficients!$E$4:$I$7,2)&amp;" "&amp;" "&amp;VLOOKUP(H2763,Coefficients!$E$12:$I$16,2))</f>
        <v/>
      </c>
    </row>
    <row r="2764" spans="22:22" x14ac:dyDescent="0.25">
      <c r="V2764" s="233" t="str">
        <f>IF(ISBLANK(A2764),"",VLOOKUP(G2764,Coefficients!$E$4:$I$7,2)&amp;" "&amp;" "&amp;VLOOKUP(H2764,Coefficients!$E$12:$I$16,2))</f>
        <v/>
      </c>
    </row>
    <row r="2765" spans="22:22" x14ac:dyDescent="0.25">
      <c r="V2765" s="233" t="str">
        <f>IF(ISBLANK(A2765),"",VLOOKUP(G2765,Coefficients!$E$4:$I$7,2)&amp;" "&amp;" "&amp;VLOOKUP(H2765,Coefficients!$E$12:$I$16,2))</f>
        <v/>
      </c>
    </row>
    <row r="2766" spans="22:22" x14ac:dyDescent="0.25">
      <c r="V2766" s="233" t="str">
        <f>IF(ISBLANK(A2766),"",VLOOKUP(G2766,Coefficients!$E$4:$I$7,2)&amp;" "&amp;" "&amp;VLOOKUP(H2766,Coefficients!$E$12:$I$16,2))</f>
        <v/>
      </c>
    </row>
    <row r="2767" spans="22:22" x14ac:dyDescent="0.25">
      <c r="V2767" s="233" t="str">
        <f>IF(ISBLANK(A2767),"",VLOOKUP(G2767,Coefficients!$E$4:$I$7,2)&amp;" "&amp;" "&amp;VLOOKUP(H2767,Coefficients!$E$12:$I$16,2))</f>
        <v/>
      </c>
    </row>
    <row r="2768" spans="22:22" x14ac:dyDescent="0.25">
      <c r="V2768" s="233" t="str">
        <f>IF(ISBLANK(A2768),"",VLOOKUP(G2768,Coefficients!$E$4:$I$7,2)&amp;" "&amp;" "&amp;VLOOKUP(H2768,Coefficients!$E$12:$I$16,2))</f>
        <v/>
      </c>
    </row>
    <row r="2769" spans="22:22" x14ac:dyDescent="0.25">
      <c r="V2769" s="233" t="str">
        <f>IF(ISBLANK(A2769),"",VLOOKUP(G2769,Coefficients!$E$4:$I$7,2)&amp;" "&amp;" "&amp;VLOOKUP(H2769,Coefficients!$E$12:$I$16,2))</f>
        <v/>
      </c>
    </row>
    <row r="2770" spans="22:22" x14ac:dyDescent="0.25">
      <c r="V2770" s="233" t="str">
        <f>IF(ISBLANK(A2770),"",VLOOKUP(G2770,Coefficients!$E$4:$I$7,2)&amp;" "&amp;" "&amp;VLOOKUP(H2770,Coefficients!$E$12:$I$16,2))</f>
        <v/>
      </c>
    </row>
    <row r="2771" spans="22:22" x14ac:dyDescent="0.25">
      <c r="V2771" s="233" t="str">
        <f>IF(ISBLANK(A2771),"",VLOOKUP(G2771,Coefficients!$E$4:$I$7,2)&amp;" "&amp;" "&amp;VLOOKUP(H2771,Coefficients!$E$12:$I$16,2))</f>
        <v/>
      </c>
    </row>
    <row r="2772" spans="22:22" x14ac:dyDescent="0.25">
      <c r="V2772" s="233" t="str">
        <f>IF(ISBLANK(A2772),"",VLOOKUP(G2772,Coefficients!$E$4:$I$7,2)&amp;" "&amp;" "&amp;VLOOKUP(H2772,Coefficients!$E$12:$I$16,2))</f>
        <v/>
      </c>
    </row>
    <row r="2773" spans="22:22" x14ac:dyDescent="0.25">
      <c r="V2773" s="233" t="str">
        <f>IF(ISBLANK(A2773),"",VLOOKUP(G2773,Coefficients!$E$4:$I$7,2)&amp;" "&amp;" "&amp;VLOOKUP(H2773,Coefficients!$E$12:$I$16,2))</f>
        <v/>
      </c>
    </row>
    <row r="2774" spans="22:22" x14ac:dyDescent="0.25">
      <c r="V2774" s="233" t="str">
        <f>IF(ISBLANK(A2774),"",VLOOKUP(G2774,Coefficients!$E$4:$I$7,2)&amp;" "&amp;" "&amp;VLOOKUP(H2774,Coefficients!$E$12:$I$16,2))</f>
        <v/>
      </c>
    </row>
    <row r="2775" spans="22:22" x14ac:dyDescent="0.25">
      <c r="V2775" s="233" t="str">
        <f>IF(ISBLANK(A2775),"",VLOOKUP(G2775,Coefficients!$E$4:$I$7,2)&amp;" "&amp;" "&amp;VLOOKUP(H2775,Coefficients!$E$12:$I$16,2))</f>
        <v/>
      </c>
    </row>
    <row r="2776" spans="22:22" x14ac:dyDescent="0.25">
      <c r="V2776" s="233" t="str">
        <f>IF(ISBLANK(A2776),"",VLOOKUP(G2776,Coefficients!$E$4:$I$7,2)&amp;" "&amp;" "&amp;VLOOKUP(H2776,Coefficients!$E$12:$I$16,2))</f>
        <v/>
      </c>
    </row>
    <row r="2777" spans="22:22" x14ac:dyDescent="0.25">
      <c r="V2777" s="233" t="str">
        <f>IF(ISBLANK(A2777),"",VLOOKUP(G2777,Coefficients!$E$4:$I$7,2)&amp;" "&amp;" "&amp;VLOOKUP(H2777,Coefficients!$E$12:$I$16,2))</f>
        <v/>
      </c>
    </row>
    <row r="2778" spans="22:22" x14ac:dyDescent="0.25">
      <c r="V2778" s="233" t="str">
        <f>IF(ISBLANK(A2778),"",VLOOKUP(G2778,Coefficients!$E$4:$I$7,2)&amp;" "&amp;" "&amp;VLOOKUP(H2778,Coefficients!$E$12:$I$16,2))</f>
        <v/>
      </c>
    </row>
    <row r="2779" spans="22:22" x14ac:dyDescent="0.25">
      <c r="V2779" s="233" t="str">
        <f>IF(ISBLANK(A2779),"",VLOOKUP(G2779,Coefficients!$E$4:$I$7,2)&amp;" "&amp;" "&amp;VLOOKUP(H2779,Coefficients!$E$12:$I$16,2))</f>
        <v/>
      </c>
    </row>
    <row r="2780" spans="22:22" x14ac:dyDescent="0.25">
      <c r="V2780" s="233" t="str">
        <f>IF(ISBLANK(A2780),"",VLOOKUP(G2780,Coefficients!$E$4:$I$7,2)&amp;" "&amp;" "&amp;VLOOKUP(H2780,Coefficients!$E$12:$I$16,2))</f>
        <v/>
      </c>
    </row>
    <row r="2781" spans="22:22" x14ac:dyDescent="0.25">
      <c r="V2781" s="233" t="str">
        <f>IF(ISBLANK(A2781),"",VLOOKUP(G2781,Coefficients!$E$4:$I$7,2)&amp;" "&amp;" "&amp;VLOOKUP(H2781,Coefficients!$E$12:$I$16,2))</f>
        <v/>
      </c>
    </row>
    <row r="2782" spans="22:22" x14ac:dyDescent="0.25">
      <c r="V2782" s="233" t="str">
        <f>IF(ISBLANK(A2782),"",VLOOKUP(G2782,Coefficients!$E$4:$I$7,2)&amp;" "&amp;" "&amp;VLOOKUP(H2782,Coefficients!$E$12:$I$16,2))</f>
        <v/>
      </c>
    </row>
    <row r="2783" spans="22:22" x14ac:dyDescent="0.25">
      <c r="V2783" s="233" t="str">
        <f>IF(ISBLANK(A2783),"",VLOOKUP(G2783,Coefficients!$E$4:$I$7,2)&amp;" "&amp;" "&amp;VLOOKUP(H2783,Coefficients!$E$12:$I$16,2))</f>
        <v/>
      </c>
    </row>
    <row r="2784" spans="22:22" x14ac:dyDescent="0.25">
      <c r="V2784" s="233" t="str">
        <f>IF(ISBLANK(A2784),"",VLOOKUP(G2784,Coefficients!$E$4:$I$7,2)&amp;" "&amp;" "&amp;VLOOKUP(H2784,Coefficients!$E$12:$I$16,2))</f>
        <v/>
      </c>
    </row>
    <row r="2785" spans="22:22" x14ac:dyDescent="0.25">
      <c r="V2785" s="233" t="str">
        <f>IF(ISBLANK(A2785),"",VLOOKUP(G2785,Coefficients!$E$4:$I$7,2)&amp;" "&amp;" "&amp;VLOOKUP(H2785,Coefficients!$E$12:$I$16,2))</f>
        <v/>
      </c>
    </row>
    <row r="2786" spans="22:22" x14ac:dyDescent="0.25">
      <c r="V2786" s="233" t="str">
        <f>IF(ISBLANK(A2786),"",VLOOKUP(G2786,Coefficients!$E$4:$I$7,2)&amp;" "&amp;" "&amp;VLOOKUP(H2786,Coefficients!$E$12:$I$16,2))</f>
        <v/>
      </c>
    </row>
    <row r="2787" spans="22:22" x14ac:dyDescent="0.25">
      <c r="V2787" s="233" t="str">
        <f>IF(ISBLANK(A2787),"",VLOOKUP(G2787,Coefficients!$E$4:$I$7,2)&amp;" "&amp;" "&amp;VLOOKUP(H2787,Coefficients!$E$12:$I$16,2))</f>
        <v/>
      </c>
    </row>
    <row r="2788" spans="22:22" x14ac:dyDescent="0.25">
      <c r="V2788" s="233" t="str">
        <f>IF(ISBLANK(A2788),"",VLOOKUP(G2788,Coefficients!$E$4:$I$7,2)&amp;" "&amp;" "&amp;VLOOKUP(H2788,Coefficients!$E$12:$I$16,2))</f>
        <v/>
      </c>
    </row>
    <row r="2789" spans="22:22" x14ac:dyDescent="0.25">
      <c r="V2789" s="233" t="str">
        <f>IF(ISBLANK(A2789),"",VLOOKUP(G2789,Coefficients!$E$4:$I$7,2)&amp;" "&amp;" "&amp;VLOOKUP(H2789,Coefficients!$E$12:$I$16,2))</f>
        <v/>
      </c>
    </row>
    <row r="2790" spans="22:22" x14ac:dyDescent="0.25">
      <c r="V2790" s="233" t="str">
        <f>IF(ISBLANK(A2790),"",VLOOKUP(G2790,Coefficients!$E$4:$I$7,2)&amp;" "&amp;" "&amp;VLOOKUP(H2790,Coefficients!$E$12:$I$16,2))</f>
        <v/>
      </c>
    </row>
    <row r="2791" spans="22:22" x14ac:dyDescent="0.25">
      <c r="V2791" s="233" t="str">
        <f>IF(ISBLANK(A2791),"",VLOOKUP(G2791,Coefficients!$E$4:$I$7,2)&amp;" "&amp;" "&amp;VLOOKUP(H2791,Coefficients!$E$12:$I$16,2))</f>
        <v/>
      </c>
    </row>
    <row r="2792" spans="22:22" x14ac:dyDescent="0.25">
      <c r="V2792" s="233" t="str">
        <f>IF(ISBLANK(A2792),"",VLOOKUP(G2792,Coefficients!$E$4:$I$7,2)&amp;" "&amp;" "&amp;VLOOKUP(H2792,Coefficients!$E$12:$I$16,2))</f>
        <v/>
      </c>
    </row>
    <row r="2793" spans="22:22" x14ac:dyDescent="0.25">
      <c r="V2793" s="233" t="str">
        <f>IF(ISBLANK(A2793),"",VLOOKUP(G2793,Coefficients!$E$4:$I$7,2)&amp;" "&amp;" "&amp;VLOOKUP(H2793,Coefficients!$E$12:$I$16,2))</f>
        <v/>
      </c>
    </row>
    <row r="2794" spans="22:22" x14ac:dyDescent="0.25">
      <c r="V2794" s="233" t="str">
        <f>IF(ISBLANK(A2794),"",VLOOKUP(G2794,Coefficients!$E$4:$I$7,2)&amp;" "&amp;" "&amp;VLOOKUP(H2794,Coefficients!$E$12:$I$16,2))</f>
        <v/>
      </c>
    </row>
    <row r="2795" spans="22:22" x14ac:dyDescent="0.25">
      <c r="V2795" s="233" t="str">
        <f>IF(ISBLANK(A2795),"",VLOOKUP(G2795,Coefficients!$E$4:$I$7,2)&amp;" "&amp;" "&amp;VLOOKUP(H2795,Coefficients!$E$12:$I$16,2))</f>
        <v/>
      </c>
    </row>
    <row r="2796" spans="22:22" x14ac:dyDescent="0.25">
      <c r="V2796" s="233" t="str">
        <f>IF(ISBLANK(A2796),"",VLOOKUP(G2796,Coefficients!$E$4:$I$7,2)&amp;" "&amp;" "&amp;VLOOKUP(H2796,Coefficients!$E$12:$I$16,2))</f>
        <v/>
      </c>
    </row>
    <row r="2797" spans="22:22" x14ac:dyDescent="0.25">
      <c r="V2797" s="233" t="str">
        <f>IF(ISBLANK(A2797),"",VLOOKUP(G2797,Coefficients!$E$4:$I$7,2)&amp;" "&amp;" "&amp;VLOOKUP(H2797,Coefficients!$E$12:$I$16,2))</f>
        <v/>
      </c>
    </row>
    <row r="2798" spans="22:22" x14ac:dyDescent="0.25">
      <c r="V2798" s="233" t="str">
        <f>IF(ISBLANK(A2798),"",VLOOKUP(G2798,Coefficients!$E$4:$I$7,2)&amp;" "&amp;" "&amp;VLOOKUP(H2798,Coefficients!$E$12:$I$16,2))</f>
        <v/>
      </c>
    </row>
    <row r="2799" spans="22:22" x14ac:dyDescent="0.25">
      <c r="V2799" s="233" t="str">
        <f>IF(ISBLANK(A2799),"",VLOOKUP(G2799,Coefficients!$E$4:$I$7,2)&amp;" "&amp;" "&amp;VLOOKUP(H2799,Coefficients!$E$12:$I$16,2))</f>
        <v/>
      </c>
    </row>
    <row r="2800" spans="22:22" x14ac:dyDescent="0.25">
      <c r="V2800" s="233" t="str">
        <f>IF(ISBLANK(A2800),"",VLOOKUP(G2800,Coefficients!$E$4:$I$7,2)&amp;" "&amp;" "&amp;VLOOKUP(H2800,Coefficients!$E$12:$I$16,2))</f>
        <v/>
      </c>
    </row>
    <row r="2801" spans="22:22" x14ac:dyDescent="0.25">
      <c r="V2801" s="233" t="str">
        <f>IF(ISBLANK(A2801),"",VLOOKUP(G2801,Coefficients!$E$4:$I$7,2)&amp;" "&amp;" "&amp;VLOOKUP(H2801,Coefficients!$E$12:$I$16,2))</f>
        <v/>
      </c>
    </row>
    <row r="2802" spans="22:22" x14ac:dyDescent="0.25">
      <c r="V2802" s="233" t="str">
        <f>IF(ISBLANK(A2802),"",VLOOKUP(G2802,Coefficients!$E$4:$I$7,2)&amp;" "&amp;" "&amp;VLOOKUP(H2802,Coefficients!$E$12:$I$16,2))</f>
        <v/>
      </c>
    </row>
    <row r="2803" spans="22:22" x14ac:dyDescent="0.25">
      <c r="V2803" s="233" t="str">
        <f>IF(ISBLANK(A2803),"",VLOOKUP(G2803,Coefficients!$E$4:$I$7,2)&amp;" "&amp;" "&amp;VLOOKUP(H2803,Coefficients!$E$12:$I$16,2))</f>
        <v/>
      </c>
    </row>
    <row r="2804" spans="22:22" x14ac:dyDescent="0.25">
      <c r="V2804" s="233" t="str">
        <f>IF(ISBLANK(A2804),"",VLOOKUP(G2804,Coefficients!$E$4:$I$7,2)&amp;" "&amp;" "&amp;VLOOKUP(H2804,Coefficients!$E$12:$I$16,2))</f>
        <v/>
      </c>
    </row>
    <row r="2805" spans="22:22" x14ac:dyDescent="0.25">
      <c r="V2805" s="233" t="str">
        <f>IF(ISBLANK(A2805),"",VLOOKUP(G2805,Coefficients!$E$4:$I$7,2)&amp;" "&amp;" "&amp;VLOOKUP(H2805,Coefficients!$E$12:$I$16,2))</f>
        <v/>
      </c>
    </row>
    <row r="2806" spans="22:22" x14ac:dyDescent="0.25">
      <c r="V2806" s="233" t="str">
        <f>IF(ISBLANK(A2806),"",VLOOKUP(G2806,Coefficients!$E$4:$I$7,2)&amp;" "&amp;" "&amp;VLOOKUP(H2806,Coefficients!$E$12:$I$16,2))</f>
        <v/>
      </c>
    </row>
    <row r="2807" spans="22:22" x14ac:dyDescent="0.25">
      <c r="V2807" s="233" t="str">
        <f>IF(ISBLANK(A2807),"",VLOOKUP(G2807,Coefficients!$E$4:$I$7,2)&amp;" "&amp;" "&amp;VLOOKUP(H2807,Coefficients!$E$12:$I$16,2))</f>
        <v/>
      </c>
    </row>
    <row r="2808" spans="22:22" x14ac:dyDescent="0.25">
      <c r="V2808" s="233" t="str">
        <f>IF(ISBLANK(A2808),"",VLOOKUP(G2808,Coefficients!$E$4:$I$7,2)&amp;" "&amp;" "&amp;VLOOKUP(H2808,Coefficients!$E$12:$I$16,2))</f>
        <v/>
      </c>
    </row>
    <row r="2809" spans="22:22" x14ac:dyDescent="0.25">
      <c r="V2809" s="233" t="str">
        <f>IF(ISBLANK(A2809),"",VLOOKUP(G2809,Coefficients!$E$4:$I$7,2)&amp;" "&amp;" "&amp;VLOOKUP(H2809,Coefficients!$E$12:$I$16,2))</f>
        <v/>
      </c>
    </row>
    <row r="2810" spans="22:22" x14ac:dyDescent="0.25">
      <c r="V2810" s="233" t="str">
        <f>IF(ISBLANK(A2810),"",VLOOKUP(G2810,Coefficients!$E$4:$I$7,2)&amp;" "&amp;" "&amp;VLOOKUP(H2810,Coefficients!$E$12:$I$16,2))</f>
        <v/>
      </c>
    </row>
    <row r="2811" spans="22:22" x14ac:dyDescent="0.25">
      <c r="V2811" s="233" t="str">
        <f>IF(ISBLANK(A2811),"",VLOOKUP(G2811,Coefficients!$E$4:$I$7,2)&amp;" "&amp;" "&amp;VLOOKUP(H2811,Coefficients!$E$12:$I$16,2))</f>
        <v/>
      </c>
    </row>
    <row r="2812" spans="22:22" x14ac:dyDescent="0.25">
      <c r="V2812" s="233" t="str">
        <f>IF(ISBLANK(A2812),"",VLOOKUP(G2812,Coefficients!$E$4:$I$7,2)&amp;" "&amp;" "&amp;VLOOKUP(H2812,Coefficients!$E$12:$I$16,2))</f>
        <v/>
      </c>
    </row>
    <row r="2813" spans="22:22" x14ac:dyDescent="0.25">
      <c r="V2813" s="233" t="str">
        <f>IF(ISBLANK(A2813),"",VLOOKUP(G2813,Coefficients!$E$4:$I$7,2)&amp;" "&amp;" "&amp;VLOOKUP(H2813,Coefficients!$E$12:$I$16,2))</f>
        <v/>
      </c>
    </row>
    <row r="2814" spans="22:22" x14ac:dyDescent="0.25">
      <c r="V2814" s="233" t="str">
        <f>IF(ISBLANK(A2814),"",VLOOKUP(G2814,Coefficients!$E$4:$I$7,2)&amp;" "&amp;" "&amp;VLOOKUP(H2814,Coefficients!$E$12:$I$16,2))</f>
        <v/>
      </c>
    </row>
    <row r="2815" spans="22:22" x14ac:dyDescent="0.25">
      <c r="V2815" s="233" t="str">
        <f>IF(ISBLANK(A2815),"",VLOOKUP(G2815,Coefficients!$E$4:$I$7,2)&amp;" "&amp;" "&amp;VLOOKUP(H2815,Coefficients!$E$12:$I$16,2))</f>
        <v/>
      </c>
    </row>
    <row r="2816" spans="22:22" x14ac:dyDescent="0.25">
      <c r="V2816" s="233" t="str">
        <f>IF(ISBLANK(A2816),"",VLOOKUP(G2816,Coefficients!$E$4:$I$7,2)&amp;" "&amp;" "&amp;VLOOKUP(H2816,Coefficients!$E$12:$I$16,2))</f>
        <v/>
      </c>
    </row>
    <row r="2817" spans="22:22" x14ac:dyDescent="0.25">
      <c r="V2817" s="233" t="str">
        <f>IF(ISBLANK(A2817),"",VLOOKUP(G2817,Coefficients!$E$4:$I$7,2)&amp;" "&amp;" "&amp;VLOOKUP(H2817,Coefficients!$E$12:$I$16,2))</f>
        <v/>
      </c>
    </row>
    <row r="2818" spans="22:22" x14ac:dyDescent="0.25">
      <c r="V2818" s="233" t="str">
        <f>IF(ISBLANK(A2818),"",VLOOKUP(G2818,Coefficients!$E$4:$I$7,2)&amp;" "&amp;" "&amp;VLOOKUP(H2818,Coefficients!$E$12:$I$16,2))</f>
        <v/>
      </c>
    </row>
    <row r="2819" spans="22:22" x14ac:dyDescent="0.25">
      <c r="V2819" s="233" t="str">
        <f>IF(ISBLANK(A2819),"",VLOOKUP(G2819,Coefficients!$E$4:$I$7,2)&amp;" "&amp;" "&amp;VLOOKUP(H2819,Coefficients!$E$12:$I$16,2))</f>
        <v/>
      </c>
    </row>
    <row r="2820" spans="22:22" x14ac:dyDescent="0.25">
      <c r="V2820" s="233" t="str">
        <f>IF(ISBLANK(A2820),"",VLOOKUP(G2820,Coefficients!$E$4:$I$7,2)&amp;" "&amp;" "&amp;VLOOKUP(H2820,Coefficients!$E$12:$I$16,2))</f>
        <v/>
      </c>
    </row>
    <row r="2821" spans="22:22" x14ac:dyDescent="0.25">
      <c r="V2821" s="233" t="str">
        <f>IF(ISBLANK(A2821),"",VLOOKUP(G2821,Coefficients!$E$4:$I$7,2)&amp;" "&amp;" "&amp;VLOOKUP(H2821,Coefficients!$E$12:$I$16,2))</f>
        <v/>
      </c>
    </row>
    <row r="2822" spans="22:22" x14ac:dyDescent="0.25">
      <c r="V2822" s="233" t="str">
        <f>IF(ISBLANK(A2822),"",VLOOKUP(G2822,Coefficients!$E$4:$I$7,2)&amp;" "&amp;" "&amp;VLOOKUP(H2822,Coefficients!$E$12:$I$16,2))</f>
        <v/>
      </c>
    </row>
    <row r="2823" spans="22:22" x14ac:dyDescent="0.25">
      <c r="V2823" s="233" t="str">
        <f>IF(ISBLANK(A2823),"",VLOOKUP(G2823,Coefficients!$E$4:$I$7,2)&amp;" "&amp;" "&amp;VLOOKUP(H2823,Coefficients!$E$12:$I$16,2))</f>
        <v/>
      </c>
    </row>
    <row r="2824" spans="22:22" x14ac:dyDescent="0.25">
      <c r="V2824" s="233" t="str">
        <f>IF(ISBLANK(A2824),"",VLOOKUP(G2824,Coefficients!$E$4:$I$7,2)&amp;" "&amp;" "&amp;VLOOKUP(H2824,Coefficients!$E$12:$I$16,2))</f>
        <v/>
      </c>
    </row>
    <row r="2825" spans="22:22" x14ac:dyDescent="0.25">
      <c r="V2825" s="233" t="str">
        <f>IF(ISBLANK(A2825),"",VLOOKUP(G2825,Coefficients!$E$4:$I$7,2)&amp;" "&amp;" "&amp;VLOOKUP(H2825,Coefficients!$E$12:$I$16,2))</f>
        <v/>
      </c>
    </row>
    <row r="2826" spans="22:22" x14ac:dyDescent="0.25">
      <c r="V2826" s="233" t="str">
        <f>IF(ISBLANK(A2826),"",VLOOKUP(G2826,Coefficients!$E$4:$I$7,2)&amp;" "&amp;" "&amp;VLOOKUP(H2826,Coefficients!$E$12:$I$16,2))</f>
        <v/>
      </c>
    </row>
    <row r="2827" spans="22:22" x14ac:dyDescent="0.25">
      <c r="V2827" s="233" t="str">
        <f>IF(ISBLANK(A2827),"",VLOOKUP(G2827,Coefficients!$E$4:$I$7,2)&amp;" "&amp;" "&amp;VLOOKUP(H2827,Coefficients!$E$12:$I$16,2))</f>
        <v/>
      </c>
    </row>
    <row r="2828" spans="22:22" x14ac:dyDescent="0.25">
      <c r="V2828" s="233" t="str">
        <f>IF(ISBLANK(A2828),"",VLOOKUP(G2828,Coefficients!$E$4:$I$7,2)&amp;" "&amp;" "&amp;VLOOKUP(H2828,Coefficients!$E$12:$I$16,2))</f>
        <v/>
      </c>
    </row>
    <row r="2829" spans="22:22" x14ac:dyDescent="0.25">
      <c r="V2829" s="233" t="str">
        <f>IF(ISBLANK(A2829),"",VLOOKUP(G2829,Coefficients!$E$4:$I$7,2)&amp;" "&amp;" "&amp;VLOOKUP(H2829,Coefficients!$E$12:$I$16,2))</f>
        <v/>
      </c>
    </row>
    <row r="2830" spans="22:22" x14ac:dyDescent="0.25">
      <c r="V2830" s="233" t="str">
        <f>IF(ISBLANK(A2830),"",VLOOKUP(G2830,Coefficients!$E$4:$I$7,2)&amp;" "&amp;" "&amp;VLOOKUP(H2830,Coefficients!$E$12:$I$16,2))</f>
        <v/>
      </c>
    </row>
    <row r="2831" spans="22:22" x14ac:dyDescent="0.25">
      <c r="V2831" s="233" t="str">
        <f>IF(ISBLANK(A2831),"",VLOOKUP(G2831,Coefficients!$E$4:$I$7,2)&amp;" "&amp;" "&amp;VLOOKUP(H2831,Coefficients!$E$12:$I$16,2))</f>
        <v/>
      </c>
    </row>
    <row r="2832" spans="22:22" x14ac:dyDescent="0.25">
      <c r="V2832" s="233" t="str">
        <f>IF(ISBLANK(A2832),"",VLOOKUP(G2832,Coefficients!$E$4:$I$7,2)&amp;" "&amp;" "&amp;VLOOKUP(H2832,Coefficients!$E$12:$I$16,2))</f>
        <v/>
      </c>
    </row>
    <row r="2833" spans="22:22" x14ac:dyDescent="0.25">
      <c r="V2833" s="233" t="str">
        <f>IF(ISBLANK(A2833),"",VLOOKUP(G2833,Coefficients!$E$4:$I$7,2)&amp;" "&amp;" "&amp;VLOOKUP(H2833,Coefficients!$E$12:$I$16,2))</f>
        <v/>
      </c>
    </row>
    <row r="2834" spans="22:22" x14ac:dyDescent="0.25">
      <c r="V2834" s="233" t="str">
        <f>IF(ISBLANK(A2834),"",VLOOKUP(G2834,Coefficients!$E$4:$I$7,2)&amp;" "&amp;" "&amp;VLOOKUP(H2834,Coefficients!$E$12:$I$16,2))</f>
        <v/>
      </c>
    </row>
    <row r="2835" spans="22:22" x14ac:dyDescent="0.25">
      <c r="V2835" s="233" t="str">
        <f>IF(ISBLANK(A2835),"",VLOOKUP(G2835,Coefficients!$E$4:$I$7,2)&amp;" "&amp;" "&amp;VLOOKUP(H2835,Coefficients!$E$12:$I$16,2))</f>
        <v/>
      </c>
    </row>
    <row r="2836" spans="22:22" x14ac:dyDescent="0.25">
      <c r="V2836" s="233" t="str">
        <f>IF(ISBLANK(A2836),"",VLOOKUP(G2836,Coefficients!$E$4:$I$7,2)&amp;" "&amp;" "&amp;VLOOKUP(H2836,Coefficients!$E$12:$I$16,2))</f>
        <v/>
      </c>
    </row>
    <row r="2837" spans="22:22" x14ac:dyDescent="0.25">
      <c r="V2837" s="233" t="str">
        <f>IF(ISBLANK(A2837),"",VLOOKUP(G2837,Coefficients!$E$4:$I$7,2)&amp;" "&amp;" "&amp;VLOOKUP(H2837,Coefficients!$E$12:$I$16,2))</f>
        <v/>
      </c>
    </row>
    <row r="2838" spans="22:22" x14ac:dyDescent="0.25">
      <c r="V2838" s="233" t="str">
        <f>IF(ISBLANK(A2838),"",VLOOKUP(G2838,Coefficients!$E$4:$I$7,2)&amp;" "&amp;" "&amp;VLOOKUP(H2838,Coefficients!$E$12:$I$16,2))</f>
        <v/>
      </c>
    </row>
    <row r="2839" spans="22:22" x14ac:dyDescent="0.25">
      <c r="V2839" s="233" t="str">
        <f>IF(ISBLANK(A2839),"",VLOOKUP(G2839,Coefficients!$E$4:$I$7,2)&amp;" "&amp;" "&amp;VLOOKUP(H2839,Coefficients!$E$12:$I$16,2))</f>
        <v/>
      </c>
    </row>
    <row r="2840" spans="22:22" x14ac:dyDescent="0.25">
      <c r="V2840" s="233" t="str">
        <f>IF(ISBLANK(A2840),"",VLOOKUP(G2840,Coefficients!$E$4:$I$7,2)&amp;" "&amp;" "&amp;VLOOKUP(H2840,Coefficients!$E$12:$I$16,2))</f>
        <v/>
      </c>
    </row>
    <row r="2841" spans="22:22" x14ac:dyDescent="0.25">
      <c r="V2841" s="233" t="str">
        <f>IF(ISBLANK(A2841),"",VLOOKUP(G2841,Coefficients!$E$4:$I$7,2)&amp;" "&amp;" "&amp;VLOOKUP(H2841,Coefficients!$E$12:$I$16,2))</f>
        <v/>
      </c>
    </row>
    <row r="2842" spans="22:22" x14ac:dyDescent="0.25">
      <c r="V2842" s="233" t="str">
        <f>IF(ISBLANK(A2842),"",VLOOKUP(G2842,Coefficients!$E$4:$I$7,2)&amp;" "&amp;" "&amp;VLOOKUP(H2842,Coefficients!$E$12:$I$16,2))</f>
        <v/>
      </c>
    </row>
    <row r="2843" spans="22:22" x14ac:dyDescent="0.25">
      <c r="V2843" s="233" t="str">
        <f>IF(ISBLANK(A2843),"",VLOOKUP(G2843,Coefficients!$E$4:$I$7,2)&amp;" "&amp;" "&amp;VLOOKUP(H2843,Coefficients!$E$12:$I$16,2))</f>
        <v/>
      </c>
    </row>
    <row r="2844" spans="22:22" x14ac:dyDescent="0.25">
      <c r="V2844" s="233" t="str">
        <f>IF(ISBLANK(A2844),"",VLOOKUP(G2844,Coefficients!$E$4:$I$7,2)&amp;" "&amp;" "&amp;VLOOKUP(H2844,Coefficients!$E$12:$I$16,2))</f>
        <v/>
      </c>
    </row>
    <row r="2845" spans="22:22" x14ac:dyDescent="0.25">
      <c r="V2845" s="233" t="str">
        <f>IF(ISBLANK(A2845),"",VLOOKUP(G2845,Coefficients!$E$4:$I$7,2)&amp;" "&amp;" "&amp;VLOOKUP(H2845,Coefficients!$E$12:$I$16,2))</f>
        <v/>
      </c>
    </row>
    <row r="2846" spans="22:22" x14ac:dyDescent="0.25">
      <c r="V2846" s="233" t="str">
        <f>IF(ISBLANK(A2846),"",VLOOKUP(G2846,Coefficients!$E$4:$I$7,2)&amp;" "&amp;" "&amp;VLOOKUP(H2846,Coefficients!$E$12:$I$16,2))</f>
        <v/>
      </c>
    </row>
    <row r="2847" spans="22:22" x14ac:dyDescent="0.25">
      <c r="V2847" s="233" t="str">
        <f>IF(ISBLANK(A2847),"",VLOOKUP(G2847,Coefficients!$E$4:$I$7,2)&amp;" "&amp;" "&amp;VLOOKUP(H2847,Coefficients!$E$12:$I$16,2))</f>
        <v/>
      </c>
    </row>
    <row r="2848" spans="22:22" x14ac:dyDescent="0.25">
      <c r="V2848" s="233" t="str">
        <f>IF(ISBLANK(A2848),"",VLOOKUP(G2848,Coefficients!$E$4:$I$7,2)&amp;" "&amp;" "&amp;VLOOKUP(H2848,Coefficients!$E$12:$I$16,2))</f>
        <v/>
      </c>
    </row>
    <row r="2849" spans="22:22" x14ac:dyDescent="0.25">
      <c r="V2849" s="233" t="str">
        <f>IF(ISBLANK(A2849),"",VLOOKUP(G2849,Coefficients!$E$4:$I$7,2)&amp;" "&amp;" "&amp;VLOOKUP(H2849,Coefficients!$E$12:$I$16,2))</f>
        <v/>
      </c>
    </row>
    <row r="2850" spans="22:22" x14ac:dyDescent="0.25">
      <c r="V2850" s="233" t="str">
        <f>IF(ISBLANK(A2850),"",VLOOKUP(G2850,Coefficients!$E$4:$I$7,2)&amp;" "&amp;" "&amp;VLOOKUP(H2850,Coefficients!$E$12:$I$16,2))</f>
        <v/>
      </c>
    </row>
    <row r="2851" spans="22:22" x14ac:dyDescent="0.25">
      <c r="V2851" s="233" t="str">
        <f>IF(ISBLANK(A2851),"",VLOOKUP(G2851,Coefficients!$E$4:$I$7,2)&amp;" "&amp;" "&amp;VLOOKUP(H2851,Coefficients!$E$12:$I$16,2))</f>
        <v/>
      </c>
    </row>
    <row r="2852" spans="22:22" x14ac:dyDescent="0.25">
      <c r="V2852" s="233" t="str">
        <f>IF(ISBLANK(A2852),"",VLOOKUP(G2852,Coefficients!$E$4:$I$7,2)&amp;" "&amp;" "&amp;VLOOKUP(H2852,Coefficients!$E$12:$I$16,2))</f>
        <v/>
      </c>
    </row>
    <row r="2853" spans="22:22" x14ac:dyDescent="0.25">
      <c r="V2853" s="233" t="str">
        <f>IF(ISBLANK(A2853),"",VLOOKUP(G2853,Coefficients!$E$4:$I$7,2)&amp;" "&amp;" "&amp;VLOOKUP(H2853,Coefficients!$E$12:$I$16,2))</f>
        <v/>
      </c>
    </row>
    <row r="2854" spans="22:22" x14ac:dyDescent="0.25">
      <c r="V2854" s="233" t="str">
        <f>IF(ISBLANK(A2854),"",VLOOKUP(G2854,Coefficients!$E$4:$I$7,2)&amp;" "&amp;" "&amp;VLOOKUP(H2854,Coefficients!$E$12:$I$16,2))</f>
        <v/>
      </c>
    </row>
    <row r="2855" spans="22:22" x14ac:dyDescent="0.25">
      <c r="V2855" s="233" t="str">
        <f>IF(ISBLANK(A2855),"",VLOOKUP(G2855,Coefficients!$E$4:$I$7,2)&amp;" "&amp;" "&amp;VLOOKUP(H2855,Coefficients!$E$12:$I$16,2))</f>
        <v/>
      </c>
    </row>
    <row r="2856" spans="22:22" x14ac:dyDescent="0.25">
      <c r="V2856" s="233" t="str">
        <f>IF(ISBLANK(A2856),"",VLOOKUP(G2856,Coefficients!$E$4:$I$7,2)&amp;" "&amp;" "&amp;VLOOKUP(H2856,Coefficients!$E$12:$I$16,2))</f>
        <v/>
      </c>
    </row>
    <row r="2857" spans="22:22" x14ac:dyDescent="0.25">
      <c r="V2857" s="233" t="str">
        <f>IF(ISBLANK(A2857),"",VLOOKUP(G2857,Coefficients!$E$4:$I$7,2)&amp;" "&amp;" "&amp;VLOOKUP(H2857,Coefficients!$E$12:$I$16,2))</f>
        <v/>
      </c>
    </row>
    <row r="2858" spans="22:22" x14ac:dyDescent="0.25">
      <c r="V2858" s="233" t="str">
        <f>IF(ISBLANK(A2858),"",VLOOKUP(G2858,Coefficients!$E$4:$I$7,2)&amp;" "&amp;" "&amp;VLOOKUP(H2858,Coefficients!$E$12:$I$16,2))</f>
        <v/>
      </c>
    </row>
    <row r="2859" spans="22:22" x14ac:dyDescent="0.25">
      <c r="V2859" s="233" t="str">
        <f>IF(ISBLANK(A2859),"",VLOOKUP(G2859,Coefficients!$E$4:$I$7,2)&amp;" "&amp;" "&amp;VLOOKUP(H2859,Coefficients!$E$12:$I$16,2))</f>
        <v/>
      </c>
    </row>
    <row r="2860" spans="22:22" x14ac:dyDescent="0.25">
      <c r="V2860" s="233" t="str">
        <f>IF(ISBLANK(A2860),"",VLOOKUP(G2860,Coefficients!$E$4:$I$7,2)&amp;" "&amp;" "&amp;VLOOKUP(H2860,Coefficients!$E$12:$I$16,2))</f>
        <v/>
      </c>
    </row>
    <row r="2861" spans="22:22" x14ac:dyDescent="0.25">
      <c r="V2861" s="233" t="str">
        <f>IF(ISBLANK(A2861),"",VLOOKUP(G2861,Coefficients!$E$4:$I$7,2)&amp;" "&amp;" "&amp;VLOOKUP(H2861,Coefficients!$E$12:$I$16,2))</f>
        <v/>
      </c>
    </row>
    <row r="2862" spans="22:22" x14ac:dyDescent="0.25">
      <c r="V2862" s="233" t="str">
        <f>IF(ISBLANK(A2862),"",VLOOKUP(G2862,Coefficients!$E$4:$I$7,2)&amp;" "&amp;" "&amp;VLOOKUP(H2862,Coefficients!$E$12:$I$16,2))</f>
        <v/>
      </c>
    </row>
    <row r="2863" spans="22:22" x14ac:dyDescent="0.25">
      <c r="V2863" s="233" t="str">
        <f>IF(ISBLANK(A2863),"",VLOOKUP(G2863,Coefficients!$E$4:$I$7,2)&amp;" "&amp;" "&amp;VLOOKUP(H2863,Coefficients!$E$12:$I$16,2))</f>
        <v/>
      </c>
    </row>
    <row r="2864" spans="22:22" x14ac:dyDescent="0.25">
      <c r="V2864" s="233" t="str">
        <f>IF(ISBLANK(A2864),"",VLOOKUP(G2864,Coefficients!$E$4:$I$7,2)&amp;" "&amp;" "&amp;VLOOKUP(H2864,Coefficients!$E$12:$I$16,2))</f>
        <v/>
      </c>
    </row>
    <row r="2865" spans="22:22" x14ac:dyDescent="0.25">
      <c r="V2865" s="233" t="str">
        <f>IF(ISBLANK(A2865),"",VLOOKUP(G2865,Coefficients!$E$4:$I$7,2)&amp;" "&amp;" "&amp;VLOOKUP(H2865,Coefficients!$E$12:$I$16,2))</f>
        <v/>
      </c>
    </row>
    <row r="2866" spans="22:22" x14ac:dyDescent="0.25">
      <c r="V2866" s="233" t="str">
        <f>IF(ISBLANK(A2866),"",VLOOKUP(G2866,Coefficients!$E$4:$I$7,2)&amp;" "&amp;" "&amp;VLOOKUP(H2866,Coefficients!$E$12:$I$16,2))</f>
        <v/>
      </c>
    </row>
    <row r="2867" spans="22:22" x14ac:dyDescent="0.25">
      <c r="V2867" s="233" t="str">
        <f>IF(ISBLANK(A2867),"",VLOOKUP(G2867,Coefficients!$E$4:$I$7,2)&amp;" "&amp;" "&amp;VLOOKUP(H2867,Coefficients!$E$12:$I$16,2))</f>
        <v/>
      </c>
    </row>
    <row r="2868" spans="22:22" x14ac:dyDescent="0.25">
      <c r="V2868" s="233" t="str">
        <f>IF(ISBLANK(A2868),"",VLOOKUP(G2868,Coefficients!$E$4:$I$7,2)&amp;" "&amp;" "&amp;VLOOKUP(H2868,Coefficients!$E$12:$I$16,2))</f>
        <v/>
      </c>
    </row>
    <row r="2869" spans="22:22" x14ac:dyDescent="0.25">
      <c r="V2869" s="233" t="str">
        <f>IF(ISBLANK(A2869),"",VLOOKUP(G2869,Coefficients!$E$4:$I$7,2)&amp;" "&amp;" "&amp;VLOOKUP(H2869,Coefficients!$E$12:$I$16,2))</f>
        <v/>
      </c>
    </row>
    <row r="2870" spans="22:22" x14ac:dyDescent="0.25">
      <c r="V2870" s="233" t="str">
        <f>IF(ISBLANK(A2870),"",VLOOKUP(G2870,Coefficients!$E$4:$I$7,2)&amp;" "&amp;" "&amp;VLOOKUP(H2870,Coefficients!$E$12:$I$16,2))</f>
        <v/>
      </c>
    </row>
    <row r="2871" spans="22:22" x14ac:dyDescent="0.25">
      <c r="V2871" s="233" t="str">
        <f>IF(ISBLANK(A2871),"",VLOOKUP(G2871,Coefficients!$E$4:$I$7,2)&amp;" "&amp;" "&amp;VLOOKUP(H2871,Coefficients!$E$12:$I$16,2))</f>
        <v/>
      </c>
    </row>
    <row r="2872" spans="22:22" x14ac:dyDescent="0.25">
      <c r="V2872" s="233" t="str">
        <f>IF(ISBLANK(A2872),"",VLOOKUP(G2872,Coefficients!$E$4:$I$7,2)&amp;" "&amp;" "&amp;VLOOKUP(H2872,Coefficients!$E$12:$I$16,2))</f>
        <v/>
      </c>
    </row>
    <row r="2873" spans="22:22" x14ac:dyDescent="0.25">
      <c r="V2873" s="233" t="str">
        <f>IF(ISBLANK(A2873),"",VLOOKUP(G2873,Coefficients!$E$4:$I$7,2)&amp;" "&amp;" "&amp;VLOOKUP(H2873,Coefficients!$E$12:$I$16,2))</f>
        <v/>
      </c>
    </row>
    <row r="2874" spans="22:22" x14ac:dyDescent="0.25">
      <c r="V2874" s="233" t="str">
        <f>IF(ISBLANK(A2874),"",VLOOKUP(G2874,Coefficients!$E$4:$I$7,2)&amp;" "&amp;" "&amp;VLOOKUP(H2874,Coefficients!$E$12:$I$16,2))</f>
        <v/>
      </c>
    </row>
    <row r="2875" spans="22:22" x14ac:dyDescent="0.25">
      <c r="V2875" s="233" t="str">
        <f>IF(ISBLANK(A2875),"",VLOOKUP(G2875,Coefficients!$E$4:$I$7,2)&amp;" "&amp;" "&amp;VLOOKUP(H2875,Coefficients!$E$12:$I$16,2))</f>
        <v/>
      </c>
    </row>
    <row r="2876" spans="22:22" x14ac:dyDescent="0.25">
      <c r="V2876" s="233" t="str">
        <f>IF(ISBLANK(A2876),"",VLOOKUP(G2876,Coefficients!$E$4:$I$7,2)&amp;" "&amp;" "&amp;VLOOKUP(H2876,Coefficients!$E$12:$I$16,2))</f>
        <v/>
      </c>
    </row>
    <row r="2877" spans="22:22" x14ac:dyDescent="0.25">
      <c r="V2877" s="233" t="str">
        <f>IF(ISBLANK(A2877),"",VLOOKUP(G2877,Coefficients!$E$4:$I$7,2)&amp;" "&amp;" "&amp;VLOOKUP(H2877,Coefficients!$E$12:$I$16,2))</f>
        <v/>
      </c>
    </row>
    <row r="2878" spans="22:22" x14ac:dyDescent="0.25">
      <c r="V2878" s="233" t="str">
        <f>IF(ISBLANK(A2878),"",VLOOKUP(G2878,Coefficients!$E$4:$I$7,2)&amp;" "&amp;" "&amp;VLOOKUP(H2878,Coefficients!$E$12:$I$16,2))</f>
        <v/>
      </c>
    </row>
    <row r="2879" spans="22:22" x14ac:dyDescent="0.25">
      <c r="V2879" s="233" t="str">
        <f>IF(ISBLANK(A2879),"",VLOOKUP(G2879,Coefficients!$E$4:$I$7,2)&amp;" "&amp;" "&amp;VLOOKUP(H2879,Coefficients!$E$12:$I$16,2))</f>
        <v/>
      </c>
    </row>
    <row r="2880" spans="22:22" x14ac:dyDescent="0.25">
      <c r="V2880" s="233" t="str">
        <f>IF(ISBLANK(A2880),"",VLOOKUP(G2880,Coefficients!$E$4:$I$7,2)&amp;" "&amp;" "&amp;VLOOKUP(H2880,Coefficients!$E$12:$I$16,2))</f>
        <v/>
      </c>
    </row>
    <row r="2881" spans="22:22" x14ac:dyDescent="0.25">
      <c r="V2881" s="233" t="str">
        <f>IF(ISBLANK(A2881),"",VLOOKUP(G2881,Coefficients!$E$4:$I$7,2)&amp;" "&amp;" "&amp;VLOOKUP(H2881,Coefficients!$E$12:$I$16,2))</f>
        <v/>
      </c>
    </row>
    <row r="2882" spans="22:22" x14ac:dyDescent="0.25">
      <c r="V2882" s="233" t="str">
        <f>IF(ISBLANK(A2882),"",VLOOKUP(G2882,Coefficients!$E$4:$I$7,2)&amp;" "&amp;" "&amp;VLOOKUP(H2882,Coefficients!$E$12:$I$16,2))</f>
        <v/>
      </c>
    </row>
    <row r="2883" spans="22:22" x14ac:dyDescent="0.25">
      <c r="V2883" s="233" t="str">
        <f>IF(ISBLANK(A2883),"",VLOOKUP(G2883,Coefficients!$E$4:$I$7,2)&amp;" "&amp;" "&amp;VLOOKUP(H2883,Coefficients!$E$12:$I$16,2))</f>
        <v/>
      </c>
    </row>
    <row r="2884" spans="22:22" x14ac:dyDescent="0.25">
      <c r="V2884" s="233" t="str">
        <f>IF(ISBLANK(A2884),"",VLOOKUP(G2884,Coefficients!$E$4:$I$7,2)&amp;" "&amp;" "&amp;VLOOKUP(H2884,Coefficients!$E$12:$I$16,2))</f>
        <v/>
      </c>
    </row>
    <row r="2885" spans="22:22" x14ac:dyDescent="0.25">
      <c r="V2885" s="233" t="str">
        <f>IF(ISBLANK(A2885),"",VLOOKUP(G2885,Coefficients!$E$4:$I$7,2)&amp;" "&amp;" "&amp;VLOOKUP(H2885,Coefficients!$E$12:$I$16,2))</f>
        <v/>
      </c>
    </row>
    <row r="2886" spans="22:22" x14ac:dyDescent="0.25">
      <c r="V2886" s="233" t="str">
        <f>IF(ISBLANK(A2886),"",VLOOKUP(G2886,Coefficients!$E$4:$I$7,2)&amp;" "&amp;" "&amp;VLOOKUP(H2886,Coefficients!$E$12:$I$16,2))</f>
        <v/>
      </c>
    </row>
    <row r="2887" spans="22:22" x14ac:dyDescent="0.25">
      <c r="V2887" s="233" t="str">
        <f>IF(ISBLANK(A2887),"",VLOOKUP(G2887,Coefficients!$E$4:$I$7,2)&amp;" "&amp;" "&amp;VLOOKUP(H2887,Coefficients!$E$12:$I$16,2))</f>
        <v/>
      </c>
    </row>
    <row r="2888" spans="22:22" x14ac:dyDescent="0.25">
      <c r="V2888" s="233" t="str">
        <f>IF(ISBLANK(A2888),"",VLOOKUP(G2888,Coefficients!$E$4:$I$7,2)&amp;" "&amp;" "&amp;VLOOKUP(H2888,Coefficients!$E$12:$I$16,2))</f>
        <v/>
      </c>
    </row>
    <row r="2889" spans="22:22" x14ac:dyDescent="0.25">
      <c r="V2889" s="233" t="str">
        <f>IF(ISBLANK(A2889),"",VLOOKUP(G2889,Coefficients!$E$4:$I$7,2)&amp;" "&amp;" "&amp;VLOOKUP(H2889,Coefficients!$E$12:$I$16,2))</f>
        <v/>
      </c>
    </row>
    <row r="2890" spans="22:22" x14ac:dyDescent="0.25">
      <c r="V2890" s="233" t="str">
        <f>IF(ISBLANK(A2890),"",VLOOKUP(G2890,Coefficients!$E$4:$I$7,2)&amp;" "&amp;" "&amp;VLOOKUP(H2890,Coefficients!$E$12:$I$16,2))</f>
        <v/>
      </c>
    </row>
    <row r="2891" spans="22:22" x14ac:dyDescent="0.25">
      <c r="V2891" s="233" t="str">
        <f>IF(ISBLANK(A2891),"",VLOOKUP(G2891,Coefficients!$E$4:$I$7,2)&amp;" "&amp;" "&amp;VLOOKUP(H2891,Coefficients!$E$12:$I$16,2))</f>
        <v/>
      </c>
    </row>
    <row r="2892" spans="22:22" x14ac:dyDescent="0.25">
      <c r="V2892" s="233" t="str">
        <f>IF(ISBLANK(A2892),"",VLOOKUP(G2892,Coefficients!$E$4:$I$7,2)&amp;" "&amp;" "&amp;VLOOKUP(H2892,Coefficients!$E$12:$I$16,2))</f>
        <v/>
      </c>
    </row>
    <row r="2893" spans="22:22" x14ac:dyDescent="0.25">
      <c r="V2893" s="233" t="str">
        <f>IF(ISBLANK(A2893),"",VLOOKUP(G2893,Coefficients!$E$4:$I$7,2)&amp;" "&amp;" "&amp;VLOOKUP(H2893,Coefficients!$E$12:$I$16,2))</f>
        <v/>
      </c>
    </row>
    <row r="2894" spans="22:22" x14ac:dyDescent="0.25">
      <c r="V2894" s="233" t="str">
        <f>IF(ISBLANK(A2894),"",VLOOKUP(G2894,Coefficients!$E$4:$I$7,2)&amp;" "&amp;" "&amp;VLOOKUP(H2894,Coefficients!$E$12:$I$16,2))</f>
        <v/>
      </c>
    </row>
    <row r="2895" spans="22:22" x14ac:dyDescent="0.25">
      <c r="V2895" s="233" t="str">
        <f>IF(ISBLANK(A2895),"",VLOOKUP(G2895,Coefficients!$E$4:$I$7,2)&amp;" "&amp;" "&amp;VLOOKUP(H2895,Coefficients!$E$12:$I$16,2))</f>
        <v/>
      </c>
    </row>
    <row r="2896" spans="22:22" x14ac:dyDescent="0.25">
      <c r="V2896" s="233" t="str">
        <f>IF(ISBLANK(A2896),"",VLOOKUP(G2896,Coefficients!$E$4:$I$7,2)&amp;" "&amp;" "&amp;VLOOKUP(H2896,Coefficients!$E$12:$I$16,2))</f>
        <v/>
      </c>
    </row>
    <row r="2897" spans="22:22" x14ac:dyDescent="0.25">
      <c r="V2897" s="233" t="str">
        <f>IF(ISBLANK(A2897),"",VLOOKUP(G2897,Coefficients!$E$4:$I$7,2)&amp;" "&amp;" "&amp;VLOOKUP(H2897,Coefficients!$E$12:$I$16,2))</f>
        <v/>
      </c>
    </row>
    <row r="2898" spans="22:22" x14ac:dyDescent="0.25">
      <c r="V2898" s="233" t="str">
        <f>IF(ISBLANK(A2898),"",VLOOKUP(G2898,Coefficients!$E$4:$I$7,2)&amp;" "&amp;" "&amp;VLOOKUP(H2898,Coefficients!$E$12:$I$16,2))</f>
        <v/>
      </c>
    </row>
    <row r="2899" spans="22:22" x14ac:dyDescent="0.25">
      <c r="V2899" s="233" t="str">
        <f>IF(ISBLANK(A2899),"",VLOOKUP(G2899,Coefficients!$E$4:$I$7,2)&amp;" "&amp;" "&amp;VLOOKUP(H2899,Coefficients!$E$12:$I$16,2))</f>
        <v/>
      </c>
    </row>
    <row r="2900" spans="22:22" x14ac:dyDescent="0.25">
      <c r="V2900" s="233" t="str">
        <f>IF(ISBLANK(A2900),"",VLOOKUP(G2900,Coefficients!$E$4:$I$7,2)&amp;" "&amp;" "&amp;VLOOKUP(H2900,Coefficients!$E$12:$I$16,2))</f>
        <v/>
      </c>
    </row>
    <row r="2901" spans="22:22" x14ac:dyDescent="0.25">
      <c r="V2901" s="233" t="str">
        <f>IF(ISBLANK(A2901),"",VLOOKUP(G2901,Coefficients!$E$4:$I$7,2)&amp;" "&amp;" "&amp;VLOOKUP(H2901,Coefficients!$E$12:$I$16,2))</f>
        <v/>
      </c>
    </row>
    <row r="2902" spans="22:22" x14ac:dyDescent="0.25">
      <c r="V2902" s="233" t="str">
        <f>IF(ISBLANK(A2902),"",VLOOKUP(G2902,Coefficients!$E$4:$I$7,2)&amp;" "&amp;" "&amp;VLOOKUP(H2902,Coefficients!$E$12:$I$16,2))</f>
        <v/>
      </c>
    </row>
    <row r="2903" spans="22:22" x14ac:dyDescent="0.25">
      <c r="V2903" s="233" t="str">
        <f>IF(ISBLANK(A2903),"",VLOOKUP(G2903,Coefficients!$E$4:$I$7,2)&amp;" "&amp;" "&amp;VLOOKUP(H2903,Coefficients!$E$12:$I$16,2))</f>
        <v/>
      </c>
    </row>
    <row r="2904" spans="22:22" x14ac:dyDescent="0.25">
      <c r="V2904" s="233" t="str">
        <f>IF(ISBLANK(A2904),"",VLOOKUP(G2904,Coefficients!$E$4:$I$7,2)&amp;" "&amp;" "&amp;VLOOKUP(H2904,Coefficients!$E$12:$I$16,2))</f>
        <v/>
      </c>
    </row>
    <row r="2905" spans="22:22" x14ac:dyDescent="0.25">
      <c r="V2905" s="233" t="str">
        <f>IF(ISBLANK(A2905),"",VLOOKUP(G2905,Coefficients!$E$4:$I$7,2)&amp;" "&amp;" "&amp;VLOOKUP(H2905,Coefficients!$E$12:$I$16,2))</f>
        <v/>
      </c>
    </row>
    <row r="2906" spans="22:22" x14ac:dyDescent="0.25">
      <c r="V2906" s="233" t="str">
        <f>IF(ISBLANK(A2906),"",VLOOKUP(G2906,Coefficients!$E$4:$I$7,2)&amp;" "&amp;" "&amp;VLOOKUP(H2906,Coefficients!$E$12:$I$16,2))</f>
        <v/>
      </c>
    </row>
    <row r="2907" spans="22:22" x14ac:dyDescent="0.25">
      <c r="V2907" s="233" t="str">
        <f>IF(ISBLANK(A2907),"",VLOOKUP(G2907,Coefficients!$E$4:$I$7,2)&amp;" "&amp;" "&amp;VLOOKUP(H2907,Coefficients!$E$12:$I$16,2))</f>
        <v/>
      </c>
    </row>
    <row r="2908" spans="22:22" x14ac:dyDescent="0.25">
      <c r="V2908" s="233" t="str">
        <f>IF(ISBLANK(A2908),"",VLOOKUP(G2908,Coefficients!$E$4:$I$7,2)&amp;" "&amp;" "&amp;VLOOKUP(H2908,Coefficients!$E$12:$I$16,2))</f>
        <v/>
      </c>
    </row>
    <row r="2909" spans="22:22" x14ac:dyDescent="0.25">
      <c r="V2909" s="233" t="str">
        <f>IF(ISBLANK(A2909),"",VLOOKUP(G2909,Coefficients!$E$4:$I$7,2)&amp;" "&amp;" "&amp;VLOOKUP(H2909,Coefficients!$E$12:$I$16,2))</f>
        <v/>
      </c>
    </row>
    <row r="2910" spans="22:22" x14ac:dyDescent="0.25">
      <c r="V2910" s="233" t="str">
        <f>IF(ISBLANK(A2910),"",VLOOKUP(G2910,Coefficients!$E$4:$I$7,2)&amp;" "&amp;" "&amp;VLOOKUP(H2910,Coefficients!$E$12:$I$16,2))</f>
        <v/>
      </c>
    </row>
    <row r="2911" spans="22:22" x14ac:dyDescent="0.25">
      <c r="V2911" s="233" t="str">
        <f>IF(ISBLANK(A2911),"",VLOOKUP(G2911,Coefficients!$E$4:$I$7,2)&amp;" "&amp;" "&amp;VLOOKUP(H2911,Coefficients!$E$12:$I$16,2))</f>
        <v/>
      </c>
    </row>
    <row r="2912" spans="22:22" x14ac:dyDescent="0.25">
      <c r="V2912" s="233" t="str">
        <f>IF(ISBLANK(A2912),"",VLOOKUP(G2912,Coefficients!$E$4:$I$7,2)&amp;" "&amp;" "&amp;VLOOKUP(H2912,Coefficients!$E$12:$I$16,2))</f>
        <v/>
      </c>
    </row>
    <row r="2913" spans="22:22" x14ac:dyDescent="0.25">
      <c r="V2913" s="233" t="str">
        <f>IF(ISBLANK(A2913),"",VLOOKUP(G2913,Coefficients!$E$4:$I$7,2)&amp;" "&amp;" "&amp;VLOOKUP(H2913,Coefficients!$E$12:$I$16,2))</f>
        <v/>
      </c>
    </row>
    <row r="2914" spans="22:22" x14ac:dyDescent="0.25">
      <c r="V2914" s="233" t="str">
        <f>IF(ISBLANK(A2914),"",VLOOKUP(G2914,Coefficients!$E$4:$I$7,2)&amp;" "&amp;" "&amp;VLOOKUP(H2914,Coefficients!$E$12:$I$16,2))</f>
        <v/>
      </c>
    </row>
    <row r="2915" spans="22:22" x14ac:dyDescent="0.25">
      <c r="V2915" s="233" t="str">
        <f>IF(ISBLANK(A2915),"",VLOOKUP(G2915,Coefficients!$E$4:$I$7,2)&amp;" "&amp;" "&amp;VLOOKUP(H2915,Coefficients!$E$12:$I$16,2))</f>
        <v/>
      </c>
    </row>
    <row r="2916" spans="22:22" x14ac:dyDescent="0.25">
      <c r="V2916" s="233" t="str">
        <f>IF(ISBLANK(A2916),"",VLOOKUP(G2916,Coefficients!$E$4:$I$7,2)&amp;" "&amp;" "&amp;VLOOKUP(H2916,Coefficients!$E$12:$I$16,2))</f>
        <v/>
      </c>
    </row>
    <row r="2917" spans="22:22" x14ac:dyDescent="0.25">
      <c r="V2917" s="233" t="str">
        <f>IF(ISBLANK(A2917),"",VLOOKUP(G2917,Coefficients!$E$4:$I$7,2)&amp;" "&amp;" "&amp;VLOOKUP(H2917,Coefficients!$E$12:$I$16,2))</f>
        <v/>
      </c>
    </row>
    <row r="2918" spans="22:22" x14ac:dyDescent="0.25">
      <c r="V2918" s="233" t="str">
        <f>IF(ISBLANK(A2918),"",VLOOKUP(G2918,Coefficients!$E$4:$I$7,2)&amp;" "&amp;" "&amp;VLOOKUP(H2918,Coefficients!$E$12:$I$16,2))</f>
        <v/>
      </c>
    </row>
    <row r="2919" spans="22:22" x14ac:dyDescent="0.25">
      <c r="V2919" s="233" t="str">
        <f>IF(ISBLANK(A2919),"",VLOOKUP(G2919,Coefficients!$E$4:$I$7,2)&amp;" "&amp;" "&amp;VLOOKUP(H2919,Coefficients!$E$12:$I$16,2))</f>
        <v/>
      </c>
    </row>
    <row r="2920" spans="22:22" x14ac:dyDescent="0.25">
      <c r="V2920" s="233" t="str">
        <f>IF(ISBLANK(A2920),"",VLOOKUP(G2920,Coefficients!$E$4:$I$7,2)&amp;" "&amp;" "&amp;VLOOKUP(H2920,Coefficients!$E$12:$I$16,2))</f>
        <v/>
      </c>
    </row>
    <row r="2921" spans="22:22" x14ac:dyDescent="0.25">
      <c r="V2921" s="233" t="str">
        <f>IF(ISBLANK(A2921),"",VLOOKUP(G2921,Coefficients!$E$4:$I$7,2)&amp;" "&amp;" "&amp;VLOOKUP(H2921,Coefficients!$E$12:$I$16,2))</f>
        <v/>
      </c>
    </row>
    <row r="2922" spans="22:22" x14ac:dyDescent="0.25">
      <c r="V2922" s="233" t="str">
        <f>IF(ISBLANK(A2922),"",VLOOKUP(G2922,Coefficients!$E$4:$I$7,2)&amp;" "&amp;" "&amp;VLOOKUP(H2922,Coefficients!$E$12:$I$16,2))</f>
        <v/>
      </c>
    </row>
    <row r="2923" spans="22:22" x14ac:dyDescent="0.25">
      <c r="V2923" s="233" t="str">
        <f>IF(ISBLANK(A2923),"",VLOOKUP(G2923,Coefficients!$E$4:$I$7,2)&amp;" "&amp;" "&amp;VLOOKUP(H2923,Coefficients!$E$12:$I$16,2))</f>
        <v/>
      </c>
    </row>
    <row r="2924" spans="22:22" x14ac:dyDescent="0.25">
      <c r="V2924" s="233" t="str">
        <f>IF(ISBLANK(A2924),"",VLOOKUP(G2924,Coefficients!$E$4:$I$7,2)&amp;" "&amp;" "&amp;VLOOKUP(H2924,Coefficients!$E$12:$I$16,2))</f>
        <v/>
      </c>
    </row>
    <row r="2925" spans="22:22" x14ac:dyDescent="0.25">
      <c r="V2925" s="233" t="str">
        <f>IF(ISBLANK(A2925),"",VLOOKUP(G2925,Coefficients!$E$4:$I$7,2)&amp;" "&amp;" "&amp;VLOOKUP(H2925,Coefficients!$E$12:$I$16,2))</f>
        <v/>
      </c>
    </row>
    <row r="2926" spans="22:22" x14ac:dyDescent="0.25">
      <c r="V2926" s="233" t="str">
        <f>IF(ISBLANK(A2926),"",VLOOKUP(G2926,Coefficients!$E$4:$I$7,2)&amp;" "&amp;" "&amp;VLOOKUP(H2926,Coefficients!$E$12:$I$16,2))</f>
        <v/>
      </c>
    </row>
    <row r="2927" spans="22:22" x14ac:dyDescent="0.25">
      <c r="V2927" s="233" t="str">
        <f>IF(ISBLANK(A2927),"",VLOOKUP(G2927,Coefficients!$E$4:$I$7,2)&amp;" "&amp;" "&amp;VLOOKUP(H2927,Coefficients!$E$12:$I$16,2))</f>
        <v/>
      </c>
    </row>
    <row r="2928" spans="22:22" x14ac:dyDescent="0.25">
      <c r="V2928" s="233" t="str">
        <f>IF(ISBLANK(A2928),"",VLOOKUP(G2928,Coefficients!$E$4:$I$7,2)&amp;" "&amp;" "&amp;VLOOKUP(H2928,Coefficients!$E$12:$I$16,2))</f>
        <v/>
      </c>
    </row>
    <row r="2929" spans="22:22" x14ac:dyDescent="0.25">
      <c r="V2929" s="233" t="str">
        <f>IF(ISBLANK(A2929),"",VLOOKUP(G2929,Coefficients!$E$4:$I$7,2)&amp;" "&amp;" "&amp;VLOOKUP(H2929,Coefficients!$E$12:$I$16,2))</f>
        <v/>
      </c>
    </row>
    <row r="2930" spans="22:22" x14ac:dyDescent="0.25">
      <c r="V2930" s="233" t="str">
        <f>IF(ISBLANK(A2930),"",VLOOKUP(G2930,Coefficients!$E$4:$I$7,2)&amp;" "&amp;" "&amp;VLOOKUP(H2930,Coefficients!$E$12:$I$16,2))</f>
        <v/>
      </c>
    </row>
    <row r="2931" spans="22:22" x14ac:dyDescent="0.25">
      <c r="V2931" s="233" t="str">
        <f>IF(ISBLANK(A2931),"",VLOOKUP(G2931,Coefficients!$E$4:$I$7,2)&amp;" "&amp;" "&amp;VLOOKUP(H2931,Coefficients!$E$12:$I$16,2))</f>
        <v/>
      </c>
    </row>
    <row r="2932" spans="22:22" x14ac:dyDescent="0.25">
      <c r="V2932" s="233" t="str">
        <f>IF(ISBLANK(A2932),"",VLOOKUP(G2932,Coefficients!$E$4:$I$7,2)&amp;" "&amp;" "&amp;VLOOKUP(H2932,Coefficients!$E$12:$I$16,2))</f>
        <v/>
      </c>
    </row>
    <row r="2933" spans="22:22" x14ac:dyDescent="0.25">
      <c r="V2933" s="233" t="str">
        <f>IF(ISBLANK(A2933),"",VLOOKUP(G2933,Coefficients!$E$4:$I$7,2)&amp;" "&amp;" "&amp;VLOOKUP(H2933,Coefficients!$E$12:$I$16,2))</f>
        <v/>
      </c>
    </row>
    <row r="2934" spans="22:22" x14ac:dyDescent="0.25">
      <c r="V2934" s="233" t="str">
        <f>IF(ISBLANK(A2934),"",VLOOKUP(G2934,Coefficients!$E$4:$I$7,2)&amp;" "&amp;" "&amp;VLOOKUP(H2934,Coefficients!$E$12:$I$16,2))</f>
        <v/>
      </c>
    </row>
    <row r="2935" spans="22:22" x14ac:dyDescent="0.25">
      <c r="V2935" s="233" t="str">
        <f>IF(ISBLANK(A2935),"",VLOOKUP(G2935,Coefficients!$E$4:$I$7,2)&amp;" "&amp;" "&amp;VLOOKUP(H2935,Coefficients!$E$12:$I$16,2))</f>
        <v/>
      </c>
    </row>
    <row r="2936" spans="22:22" x14ac:dyDescent="0.25">
      <c r="V2936" s="233" t="str">
        <f>IF(ISBLANK(A2936),"",VLOOKUP(G2936,Coefficients!$E$4:$I$7,2)&amp;" "&amp;" "&amp;VLOOKUP(H2936,Coefficients!$E$12:$I$16,2))</f>
        <v/>
      </c>
    </row>
    <row r="2937" spans="22:22" x14ac:dyDescent="0.25">
      <c r="V2937" s="233" t="str">
        <f>IF(ISBLANK(A2937),"",VLOOKUP(G2937,Coefficients!$E$4:$I$7,2)&amp;" "&amp;" "&amp;VLOOKUP(H2937,Coefficients!$E$12:$I$16,2))</f>
        <v/>
      </c>
    </row>
    <row r="2938" spans="22:22" x14ac:dyDescent="0.25">
      <c r="V2938" s="233" t="str">
        <f>IF(ISBLANK(A2938),"",VLOOKUP(G2938,Coefficients!$E$4:$I$7,2)&amp;" "&amp;" "&amp;VLOOKUP(H2938,Coefficients!$E$12:$I$16,2))</f>
        <v/>
      </c>
    </row>
    <row r="2939" spans="22:22" x14ac:dyDescent="0.25">
      <c r="V2939" s="233" t="str">
        <f>IF(ISBLANK(A2939),"",VLOOKUP(G2939,Coefficients!$E$4:$I$7,2)&amp;" "&amp;" "&amp;VLOOKUP(H2939,Coefficients!$E$12:$I$16,2))</f>
        <v/>
      </c>
    </row>
    <row r="2940" spans="22:22" x14ac:dyDescent="0.25">
      <c r="V2940" s="233" t="str">
        <f>IF(ISBLANK(A2940),"",VLOOKUP(G2940,Coefficients!$E$4:$I$7,2)&amp;" "&amp;" "&amp;VLOOKUP(H2940,Coefficients!$E$12:$I$16,2))</f>
        <v/>
      </c>
    </row>
    <row r="2941" spans="22:22" x14ac:dyDescent="0.25">
      <c r="V2941" s="233" t="str">
        <f>IF(ISBLANK(A2941),"",VLOOKUP(G2941,Coefficients!$E$4:$I$7,2)&amp;" "&amp;" "&amp;VLOOKUP(H2941,Coefficients!$E$12:$I$16,2))</f>
        <v/>
      </c>
    </row>
    <row r="2942" spans="22:22" x14ac:dyDescent="0.25">
      <c r="V2942" s="233" t="str">
        <f>IF(ISBLANK(A2942),"",VLOOKUP(G2942,Coefficients!$E$4:$I$7,2)&amp;" "&amp;" "&amp;VLOOKUP(H2942,Coefficients!$E$12:$I$16,2))</f>
        <v/>
      </c>
    </row>
    <row r="2943" spans="22:22" x14ac:dyDescent="0.25">
      <c r="V2943" s="233" t="str">
        <f>IF(ISBLANK(A2943),"",VLOOKUP(G2943,Coefficients!$E$4:$I$7,2)&amp;" "&amp;" "&amp;VLOOKUP(H2943,Coefficients!$E$12:$I$16,2))</f>
        <v/>
      </c>
    </row>
    <row r="2944" spans="22:22" x14ac:dyDescent="0.25">
      <c r="V2944" s="233" t="str">
        <f>IF(ISBLANK(A2944),"",VLOOKUP(G2944,Coefficients!$E$4:$I$7,2)&amp;" "&amp;" "&amp;VLOOKUP(H2944,Coefficients!$E$12:$I$16,2))</f>
        <v/>
      </c>
    </row>
    <row r="2945" spans="22:22" x14ac:dyDescent="0.25">
      <c r="V2945" s="233" t="str">
        <f>IF(ISBLANK(A2945),"",VLOOKUP(G2945,Coefficients!$E$4:$I$7,2)&amp;" "&amp;" "&amp;VLOOKUP(H2945,Coefficients!$E$12:$I$16,2))</f>
        <v/>
      </c>
    </row>
    <row r="2946" spans="22:22" x14ac:dyDescent="0.25">
      <c r="V2946" s="233" t="str">
        <f>IF(ISBLANK(A2946),"",VLOOKUP(G2946,Coefficients!$E$4:$I$7,2)&amp;" "&amp;" "&amp;VLOOKUP(H2946,Coefficients!$E$12:$I$16,2))</f>
        <v/>
      </c>
    </row>
    <row r="2947" spans="22:22" x14ac:dyDescent="0.25">
      <c r="V2947" s="233" t="str">
        <f>IF(ISBLANK(A2947),"",VLOOKUP(G2947,Coefficients!$E$4:$I$7,2)&amp;" "&amp;" "&amp;VLOOKUP(H2947,Coefficients!$E$12:$I$16,2))</f>
        <v/>
      </c>
    </row>
    <row r="2948" spans="22:22" x14ac:dyDescent="0.25">
      <c r="V2948" s="233" t="str">
        <f>IF(ISBLANK(A2948),"",VLOOKUP(G2948,Coefficients!$E$4:$I$7,2)&amp;" "&amp;" "&amp;VLOOKUP(H2948,Coefficients!$E$12:$I$16,2))</f>
        <v/>
      </c>
    </row>
    <row r="2949" spans="22:22" x14ac:dyDescent="0.25">
      <c r="V2949" s="233" t="str">
        <f>IF(ISBLANK(A2949),"",VLOOKUP(G2949,Coefficients!$E$4:$I$7,2)&amp;" "&amp;" "&amp;VLOOKUP(H2949,Coefficients!$E$12:$I$16,2))</f>
        <v/>
      </c>
    </row>
    <row r="2950" spans="22:22" x14ac:dyDescent="0.25">
      <c r="V2950" s="233" t="str">
        <f>IF(ISBLANK(A2950),"",VLOOKUP(G2950,Coefficients!$E$4:$I$7,2)&amp;" "&amp;" "&amp;VLOOKUP(H2950,Coefficients!$E$12:$I$16,2))</f>
        <v/>
      </c>
    </row>
    <row r="2951" spans="22:22" x14ac:dyDescent="0.25">
      <c r="V2951" s="233" t="str">
        <f>IF(ISBLANK(A2951),"",VLOOKUP(G2951,Coefficients!$E$4:$I$7,2)&amp;" "&amp;" "&amp;VLOOKUP(H2951,Coefficients!$E$12:$I$16,2))</f>
        <v/>
      </c>
    </row>
    <row r="2952" spans="22:22" x14ac:dyDescent="0.25">
      <c r="V2952" s="233" t="str">
        <f>IF(ISBLANK(A2952),"",VLOOKUP(G2952,Coefficients!$E$4:$I$7,2)&amp;" "&amp;" "&amp;VLOOKUP(H2952,Coefficients!$E$12:$I$16,2))</f>
        <v/>
      </c>
    </row>
    <row r="2953" spans="22:22" x14ac:dyDescent="0.25">
      <c r="V2953" s="233" t="str">
        <f>IF(ISBLANK(A2953),"",VLOOKUP(G2953,Coefficients!$E$4:$I$7,2)&amp;" "&amp;" "&amp;VLOOKUP(H2953,Coefficients!$E$12:$I$16,2))</f>
        <v/>
      </c>
    </row>
    <row r="2954" spans="22:22" x14ac:dyDescent="0.25">
      <c r="V2954" s="233" t="str">
        <f>IF(ISBLANK(A2954),"",VLOOKUP(G2954,Coefficients!$E$4:$I$7,2)&amp;" "&amp;" "&amp;VLOOKUP(H2954,Coefficients!$E$12:$I$16,2))</f>
        <v/>
      </c>
    </row>
    <row r="2955" spans="22:22" x14ac:dyDescent="0.25">
      <c r="V2955" s="233" t="str">
        <f>IF(ISBLANK(A2955),"",VLOOKUP(G2955,Coefficients!$E$4:$I$7,2)&amp;" "&amp;" "&amp;VLOOKUP(H2955,Coefficients!$E$12:$I$16,2))</f>
        <v/>
      </c>
    </row>
    <row r="2956" spans="22:22" x14ac:dyDescent="0.25">
      <c r="V2956" s="233" t="str">
        <f>IF(ISBLANK(A2956),"",VLOOKUP(G2956,Coefficients!$E$4:$I$7,2)&amp;" "&amp;" "&amp;VLOOKUP(H2956,Coefficients!$E$12:$I$16,2))</f>
        <v/>
      </c>
    </row>
    <row r="2957" spans="22:22" x14ac:dyDescent="0.25">
      <c r="V2957" s="233" t="str">
        <f>IF(ISBLANK(A2957),"",VLOOKUP(G2957,Coefficients!$E$4:$I$7,2)&amp;" "&amp;" "&amp;VLOOKUP(H2957,Coefficients!$E$12:$I$16,2))</f>
        <v/>
      </c>
    </row>
    <row r="2958" spans="22:22" x14ac:dyDescent="0.25">
      <c r="V2958" s="233" t="str">
        <f>IF(ISBLANK(A2958),"",VLOOKUP(G2958,Coefficients!$E$4:$I$7,2)&amp;" "&amp;" "&amp;VLOOKUP(H2958,Coefficients!$E$12:$I$16,2))</f>
        <v/>
      </c>
    </row>
    <row r="2959" spans="22:22" x14ac:dyDescent="0.25">
      <c r="V2959" s="233" t="str">
        <f>IF(ISBLANK(A2959),"",VLOOKUP(G2959,Coefficients!$E$4:$I$7,2)&amp;" "&amp;" "&amp;VLOOKUP(H2959,Coefficients!$E$12:$I$16,2))</f>
        <v/>
      </c>
    </row>
    <row r="2960" spans="22:22" x14ac:dyDescent="0.25">
      <c r="V2960" s="233" t="str">
        <f>IF(ISBLANK(A2960),"",VLOOKUP(G2960,Coefficients!$E$4:$I$7,2)&amp;" "&amp;" "&amp;VLOOKUP(H2960,Coefficients!$E$12:$I$16,2))</f>
        <v/>
      </c>
    </row>
    <row r="2961" spans="22:22" x14ac:dyDescent="0.25">
      <c r="V2961" s="233" t="str">
        <f>IF(ISBLANK(A2961),"",VLOOKUP(G2961,Coefficients!$E$4:$I$7,2)&amp;" "&amp;" "&amp;VLOOKUP(H2961,Coefficients!$E$12:$I$16,2))</f>
        <v/>
      </c>
    </row>
    <row r="2962" spans="22:22" x14ac:dyDescent="0.25">
      <c r="V2962" s="233" t="str">
        <f>IF(ISBLANK(A2962),"",VLOOKUP(G2962,Coefficients!$E$4:$I$7,2)&amp;" "&amp;" "&amp;VLOOKUP(H2962,Coefficients!$E$12:$I$16,2))</f>
        <v/>
      </c>
    </row>
    <row r="2963" spans="22:22" x14ac:dyDescent="0.25">
      <c r="V2963" s="233" t="str">
        <f>IF(ISBLANK(A2963),"",VLOOKUP(G2963,Coefficients!$E$4:$I$7,2)&amp;" "&amp;" "&amp;VLOOKUP(H2963,Coefficients!$E$12:$I$16,2))</f>
        <v/>
      </c>
    </row>
    <row r="2964" spans="22:22" x14ac:dyDescent="0.25">
      <c r="V2964" s="233" t="str">
        <f>IF(ISBLANK(A2964),"",VLOOKUP(G2964,Coefficients!$E$4:$I$7,2)&amp;" "&amp;" "&amp;VLOOKUP(H2964,Coefficients!$E$12:$I$16,2))</f>
        <v/>
      </c>
    </row>
    <row r="2965" spans="22:22" x14ac:dyDescent="0.25">
      <c r="V2965" s="233" t="str">
        <f>IF(ISBLANK(A2965),"",VLOOKUP(G2965,Coefficients!$E$4:$I$7,2)&amp;" "&amp;" "&amp;VLOOKUP(H2965,Coefficients!$E$12:$I$16,2))</f>
        <v/>
      </c>
    </row>
    <row r="2966" spans="22:22" x14ac:dyDescent="0.25">
      <c r="V2966" s="233" t="str">
        <f>IF(ISBLANK(A2966),"",VLOOKUP(G2966,Coefficients!$E$4:$I$7,2)&amp;" "&amp;" "&amp;VLOOKUP(H2966,Coefficients!$E$12:$I$16,2))</f>
        <v/>
      </c>
    </row>
    <row r="2967" spans="22:22" x14ac:dyDescent="0.25">
      <c r="V2967" s="233" t="str">
        <f>IF(ISBLANK(A2967),"",VLOOKUP(G2967,Coefficients!$E$4:$I$7,2)&amp;" "&amp;" "&amp;VLOOKUP(H2967,Coefficients!$E$12:$I$16,2))</f>
        <v/>
      </c>
    </row>
    <row r="2968" spans="22:22" x14ac:dyDescent="0.25">
      <c r="V2968" s="233" t="str">
        <f>IF(ISBLANK(A2968),"",VLOOKUP(G2968,Coefficients!$E$4:$I$7,2)&amp;" "&amp;" "&amp;VLOOKUP(H2968,Coefficients!$E$12:$I$16,2))</f>
        <v/>
      </c>
    </row>
    <row r="2969" spans="22:22" x14ac:dyDescent="0.25">
      <c r="V2969" s="233" t="str">
        <f>IF(ISBLANK(A2969),"",VLOOKUP(G2969,Coefficients!$E$4:$I$7,2)&amp;" "&amp;" "&amp;VLOOKUP(H2969,Coefficients!$E$12:$I$16,2))</f>
        <v/>
      </c>
    </row>
    <row r="2970" spans="22:22" x14ac:dyDescent="0.25">
      <c r="V2970" s="233" t="str">
        <f>IF(ISBLANK(A2970),"",VLOOKUP(G2970,Coefficients!$E$4:$I$7,2)&amp;" "&amp;" "&amp;VLOOKUP(H2970,Coefficients!$E$12:$I$16,2))</f>
        <v/>
      </c>
    </row>
    <row r="2971" spans="22:22" x14ac:dyDescent="0.25">
      <c r="V2971" s="233" t="str">
        <f>IF(ISBLANK(A2971),"",VLOOKUP(G2971,Coefficients!$E$4:$I$7,2)&amp;" "&amp;" "&amp;VLOOKUP(H2971,Coefficients!$E$12:$I$16,2))</f>
        <v/>
      </c>
    </row>
    <row r="2972" spans="22:22" x14ac:dyDescent="0.25">
      <c r="V2972" s="233" t="str">
        <f>IF(ISBLANK(A2972),"",VLOOKUP(G2972,Coefficients!$E$4:$I$7,2)&amp;" "&amp;" "&amp;VLOOKUP(H2972,Coefficients!$E$12:$I$16,2))</f>
        <v/>
      </c>
    </row>
    <row r="2973" spans="22:22" x14ac:dyDescent="0.25">
      <c r="V2973" s="233" t="str">
        <f>IF(ISBLANK(A2973),"",VLOOKUP(G2973,Coefficients!$E$4:$I$7,2)&amp;" "&amp;" "&amp;VLOOKUP(H2973,Coefficients!$E$12:$I$16,2))</f>
        <v/>
      </c>
    </row>
    <row r="2974" spans="22:22" x14ac:dyDescent="0.25">
      <c r="V2974" s="233" t="str">
        <f>IF(ISBLANK(A2974),"",VLOOKUP(G2974,Coefficients!$E$4:$I$7,2)&amp;" "&amp;" "&amp;VLOOKUP(H2974,Coefficients!$E$12:$I$16,2))</f>
        <v/>
      </c>
    </row>
    <row r="2975" spans="22:22" x14ac:dyDescent="0.25">
      <c r="V2975" s="233" t="str">
        <f>IF(ISBLANK(A2975),"",VLOOKUP(G2975,Coefficients!$E$4:$I$7,2)&amp;" "&amp;" "&amp;VLOOKUP(H2975,Coefficients!$E$12:$I$16,2))</f>
        <v/>
      </c>
    </row>
    <row r="2976" spans="22:22" x14ac:dyDescent="0.25">
      <c r="V2976" s="233" t="str">
        <f>IF(ISBLANK(A2976),"",VLOOKUP(G2976,Coefficients!$E$4:$I$7,2)&amp;" "&amp;" "&amp;VLOOKUP(H2976,Coefficients!$E$12:$I$16,2))</f>
        <v/>
      </c>
    </row>
    <row r="2977" spans="22:22" x14ac:dyDescent="0.25">
      <c r="V2977" s="233" t="str">
        <f>IF(ISBLANK(A2977),"",VLOOKUP(G2977,Coefficients!$E$4:$I$7,2)&amp;" "&amp;" "&amp;VLOOKUP(H2977,Coefficients!$E$12:$I$16,2))</f>
        <v/>
      </c>
    </row>
    <row r="2978" spans="22:22" x14ac:dyDescent="0.25">
      <c r="V2978" s="233" t="str">
        <f>IF(ISBLANK(A2978),"",VLOOKUP(G2978,Coefficients!$E$4:$I$7,2)&amp;" "&amp;" "&amp;VLOOKUP(H2978,Coefficients!$E$12:$I$16,2))</f>
        <v/>
      </c>
    </row>
    <row r="2979" spans="22:22" x14ac:dyDescent="0.25">
      <c r="V2979" s="233" t="str">
        <f>IF(ISBLANK(A2979),"",VLOOKUP(G2979,Coefficients!$E$4:$I$7,2)&amp;" "&amp;" "&amp;VLOOKUP(H2979,Coefficients!$E$12:$I$16,2))</f>
        <v/>
      </c>
    </row>
    <row r="2980" spans="22:22" x14ac:dyDescent="0.25">
      <c r="V2980" s="233" t="str">
        <f>IF(ISBLANK(A2980),"",VLOOKUP(G2980,Coefficients!$E$4:$I$7,2)&amp;" "&amp;" "&amp;VLOOKUP(H2980,Coefficients!$E$12:$I$16,2))</f>
        <v/>
      </c>
    </row>
    <row r="2981" spans="22:22" x14ac:dyDescent="0.25">
      <c r="V2981" s="233" t="str">
        <f>IF(ISBLANK(A2981),"",VLOOKUP(G2981,Coefficients!$E$4:$I$7,2)&amp;" "&amp;" "&amp;VLOOKUP(H2981,Coefficients!$E$12:$I$16,2))</f>
        <v/>
      </c>
    </row>
    <row r="2982" spans="22:22" x14ac:dyDescent="0.25">
      <c r="V2982" s="233" t="str">
        <f>IF(ISBLANK(A2982),"",VLOOKUP(G2982,Coefficients!$E$4:$I$7,2)&amp;" "&amp;" "&amp;VLOOKUP(H2982,Coefficients!$E$12:$I$16,2))</f>
        <v/>
      </c>
    </row>
    <row r="2983" spans="22:22" x14ac:dyDescent="0.25">
      <c r="V2983" s="233" t="str">
        <f>IF(ISBLANK(A2983),"",VLOOKUP(G2983,Coefficients!$E$4:$I$7,2)&amp;" "&amp;" "&amp;VLOOKUP(H2983,Coefficients!$E$12:$I$16,2))</f>
        <v/>
      </c>
    </row>
    <row r="2984" spans="22:22" x14ac:dyDescent="0.25">
      <c r="V2984" s="233" t="str">
        <f>IF(ISBLANK(A2984),"",VLOOKUP(G2984,Coefficients!$E$4:$I$7,2)&amp;" "&amp;" "&amp;VLOOKUP(H2984,Coefficients!$E$12:$I$16,2))</f>
        <v/>
      </c>
    </row>
    <row r="2985" spans="22:22" x14ac:dyDescent="0.25">
      <c r="V2985" s="233" t="str">
        <f>IF(ISBLANK(A2985),"",VLOOKUP(G2985,Coefficients!$E$4:$I$7,2)&amp;" "&amp;" "&amp;VLOOKUP(H2985,Coefficients!$E$12:$I$16,2))</f>
        <v/>
      </c>
    </row>
    <row r="2986" spans="22:22" x14ac:dyDescent="0.25">
      <c r="V2986" s="233" t="str">
        <f>IF(ISBLANK(A2986),"",VLOOKUP(G2986,Coefficients!$E$4:$I$7,2)&amp;" "&amp;" "&amp;VLOOKUP(H2986,Coefficients!$E$12:$I$16,2))</f>
        <v/>
      </c>
    </row>
    <row r="2987" spans="22:22" x14ac:dyDescent="0.25">
      <c r="V2987" s="233" t="str">
        <f>IF(ISBLANK(A2987),"",VLOOKUP(G2987,Coefficients!$E$4:$I$7,2)&amp;" "&amp;" "&amp;VLOOKUP(H2987,Coefficients!$E$12:$I$16,2))</f>
        <v/>
      </c>
    </row>
    <row r="2988" spans="22:22" x14ac:dyDescent="0.25">
      <c r="V2988" s="233" t="str">
        <f>IF(ISBLANK(A2988),"",VLOOKUP(G2988,Coefficients!$E$4:$I$7,2)&amp;" "&amp;" "&amp;VLOOKUP(H2988,Coefficients!$E$12:$I$16,2))</f>
        <v/>
      </c>
    </row>
    <row r="2989" spans="22:22" x14ac:dyDescent="0.25">
      <c r="V2989" s="233" t="str">
        <f>IF(ISBLANK(A2989),"",VLOOKUP(G2989,Coefficients!$E$4:$I$7,2)&amp;" "&amp;" "&amp;VLOOKUP(H2989,Coefficients!$E$12:$I$16,2))</f>
        <v/>
      </c>
    </row>
    <row r="2990" spans="22:22" x14ac:dyDescent="0.25">
      <c r="V2990" s="233" t="str">
        <f>IF(ISBLANK(A2990),"",VLOOKUP(G2990,Coefficients!$E$4:$I$7,2)&amp;" "&amp;" "&amp;VLOOKUP(H2990,Coefficients!$E$12:$I$16,2))</f>
        <v/>
      </c>
    </row>
    <row r="2991" spans="22:22" x14ac:dyDescent="0.25">
      <c r="V2991" s="233" t="str">
        <f>IF(ISBLANK(A2991),"",VLOOKUP(G2991,Coefficients!$E$4:$I$7,2)&amp;" "&amp;" "&amp;VLOOKUP(H2991,Coefficients!$E$12:$I$16,2))</f>
        <v/>
      </c>
    </row>
    <row r="2992" spans="22:22" x14ac:dyDescent="0.25">
      <c r="V2992" s="233" t="str">
        <f>IF(ISBLANK(A2992),"",VLOOKUP(G2992,Coefficients!$E$4:$I$7,2)&amp;" "&amp;" "&amp;VLOOKUP(H2992,Coefficients!$E$12:$I$16,2))</f>
        <v/>
      </c>
    </row>
    <row r="2993" spans="22:22" x14ac:dyDescent="0.25">
      <c r="V2993" s="233" t="str">
        <f>IF(ISBLANK(A2993),"",VLOOKUP(G2993,Coefficients!$E$4:$I$7,2)&amp;" "&amp;" "&amp;VLOOKUP(H2993,Coefficients!$E$12:$I$16,2))</f>
        <v/>
      </c>
    </row>
    <row r="2994" spans="22:22" x14ac:dyDescent="0.25">
      <c r="V2994" s="233" t="str">
        <f>IF(ISBLANK(A2994),"",VLOOKUP(G2994,Coefficients!$E$4:$I$7,2)&amp;" "&amp;" "&amp;VLOOKUP(H2994,Coefficients!$E$12:$I$16,2))</f>
        <v/>
      </c>
    </row>
    <row r="2995" spans="22:22" x14ac:dyDescent="0.25">
      <c r="V2995" s="233" t="str">
        <f>IF(ISBLANK(A2995),"",VLOOKUP(G2995,Coefficients!$E$4:$I$7,2)&amp;" "&amp;" "&amp;VLOOKUP(H2995,Coefficients!$E$12:$I$16,2))</f>
        <v/>
      </c>
    </row>
    <row r="2996" spans="22:22" x14ac:dyDescent="0.25">
      <c r="V2996" s="233" t="str">
        <f>IF(ISBLANK(A2996),"",VLOOKUP(G2996,Coefficients!$E$4:$I$7,2)&amp;" "&amp;" "&amp;VLOOKUP(H2996,Coefficients!$E$12:$I$16,2))</f>
        <v/>
      </c>
    </row>
    <row r="2997" spans="22:22" x14ac:dyDescent="0.25">
      <c r="V2997" s="233" t="str">
        <f>IF(ISBLANK(A2997),"",VLOOKUP(G2997,Coefficients!$E$4:$I$7,2)&amp;" "&amp;" "&amp;VLOOKUP(H2997,Coefficients!$E$12:$I$16,2))</f>
        <v/>
      </c>
    </row>
    <row r="2998" spans="22:22" x14ac:dyDescent="0.25">
      <c r="V2998" s="233" t="str">
        <f>IF(ISBLANK(A2998),"",VLOOKUP(G2998,Coefficients!$E$4:$I$7,2)&amp;" "&amp;" "&amp;VLOOKUP(H2998,Coefficients!$E$12:$I$16,2))</f>
        <v/>
      </c>
    </row>
    <row r="2999" spans="22:22" x14ac:dyDescent="0.25">
      <c r="V2999" s="233" t="str">
        <f>IF(ISBLANK(A2999),"",VLOOKUP(G2999,Coefficients!$E$4:$I$7,2)&amp;" "&amp;" "&amp;VLOOKUP(H2999,Coefficients!$E$12:$I$16,2))</f>
        <v/>
      </c>
    </row>
    <row r="3000" spans="22:22" x14ac:dyDescent="0.25">
      <c r="V3000" s="233" t="str">
        <f>IF(ISBLANK(A3000),"",VLOOKUP(G3000,Coefficients!$E$4:$I$7,2)&amp;" "&amp;" "&amp;VLOOKUP(H3000,Coefficients!$E$12:$I$16,2))</f>
        <v/>
      </c>
    </row>
    <row r="3001" spans="22:22" x14ac:dyDescent="0.25">
      <c r="V3001" s="233" t="str">
        <f>IF(ISBLANK(A3001),"",VLOOKUP(G3001,Coefficients!$E$4:$I$7,2)&amp;" "&amp;" "&amp;VLOOKUP(H3001,Coefficients!$E$12:$I$16,2))</f>
        <v/>
      </c>
    </row>
    <row r="3002" spans="22:22" x14ac:dyDescent="0.25">
      <c r="V3002" s="233" t="str">
        <f>IF(ISBLANK(A3002),"",VLOOKUP(G3002,Coefficients!$E$4:$I$7,2)&amp;" "&amp;" "&amp;VLOOKUP(H3002,Coefficients!$E$12:$I$16,2))</f>
        <v/>
      </c>
    </row>
    <row r="3003" spans="22:22" x14ac:dyDescent="0.25">
      <c r="V3003" s="233" t="str">
        <f>IF(ISBLANK(A3003),"",VLOOKUP(G3003,Coefficients!$E$4:$I$7,2)&amp;" "&amp;" "&amp;VLOOKUP(H3003,Coefficients!$E$12:$I$16,2))</f>
        <v/>
      </c>
    </row>
    <row r="3004" spans="22:22" x14ac:dyDescent="0.25">
      <c r="V3004" s="233" t="str">
        <f>IF(ISBLANK(A3004),"",VLOOKUP(G3004,Coefficients!$E$4:$I$7,2)&amp;" "&amp;" "&amp;VLOOKUP(H3004,Coefficients!$E$12:$I$16,2))</f>
        <v/>
      </c>
    </row>
    <row r="3005" spans="22:22" x14ac:dyDescent="0.25">
      <c r="V3005" s="233" t="str">
        <f>IF(ISBLANK(A3005),"",VLOOKUP(G3005,Coefficients!$E$4:$I$7,2)&amp;" "&amp;" "&amp;VLOOKUP(H3005,Coefficients!$E$12:$I$16,2))</f>
        <v/>
      </c>
    </row>
    <row r="3006" spans="22:22" x14ac:dyDescent="0.25">
      <c r="V3006" s="233" t="str">
        <f>IF(ISBLANK(A3006),"",VLOOKUP(G3006,Coefficients!$E$4:$I$7,2)&amp;" "&amp;" "&amp;VLOOKUP(H3006,Coefficients!$E$12:$I$16,2))</f>
        <v/>
      </c>
    </row>
    <row r="3007" spans="22:22" x14ac:dyDescent="0.25">
      <c r="V3007" s="233" t="str">
        <f>IF(ISBLANK(A3007),"",VLOOKUP(G3007,Coefficients!$E$4:$I$7,2)&amp;" "&amp;" "&amp;VLOOKUP(H3007,Coefficients!$E$12:$I$16,2))</f>
        <v/>
      </c>
    </row>
    <row r="3008" spans="22:22" x14ac:dyDescent="0.25">
      <c r="V3008" s="233" t="str">
        <f>IF(ISBLANK(A3008),"",VLOOKUP(G3008,Coefficients!$E$4:$I$7,2)&amp;" "&amp;" "&amp;VLOOKUP(H3008,Coefficients!$E$12:$I$16,2))</f>
        <v/>
      </c>
    </row>
    <row r="3009" spans="22:22" x14ac:dyDescent="0.25">
      <c r="V3009" s="233" t="str">
        <f>IF(ISBLANK(A3009),"",VLOOKUP(G3009,Coefficients!$E$4:$I$7,2)&amp;" "&amp;" "&amp;VLOOKUP(H3009,Coefficients!$E$12:$I$16,2))</f>
        <v/>
      </c>
    </row>
    <row r="3010" spans="22:22" x14ac:dyDescent="0.25">
      <c r="V3010" s="233" t="str">
        <f>IF(ISBLANK(A3010),"",VLOOKUP(G3010,Coefficients!$E$4:$I$7,2)&amp;" "&amp;" "&amp;VLOOKUP(H3010,Coefficients!$E$12:$I$16,2))</f>
        <v/>
      </c>
    </row>
    <row r="3011" spans="22:22" x14ac:dyDescent="0.25">
      <c r="V3011" s="233" t="str">
        <f>IF(ISBLANK(A3011),"",VLOOKUP(G3011,Coefficients!$E$4:$I$7,2)&amp;" "&amp;" "&amp;VLOOKUP(H3011,Coefficients!$E$12:$I$16,2))</f>
        <v/>
      </c>
    </row>
    <row r="3012" spans="22:22" x14ac:dyDescent="0.25">
      <c r="V3012" s="233" t="str">
        <f>IF(ISBLANK(A3012),"",VLOOKUP(G3012,Coefficients!$E$4:$I$7,2)&amp;" "&amp;" "&amp;VLOOKUP(H3012,Coefficients!$E$12:$I$16,2))</f>
        <v/>
      </c>
    </row>
    <row r="3013" spans="22:22" x14ac:dyDescent="0.25">
      <c r="V3013" s="233" t="str">
        <f>IF(ISBLANK(A3013),"",VLOOKUP(G3013,Coefficients!$E$4:$I$7,2)&amp;" "&amp;" "&amp;VLOOKUP(H3013,Coefficients!$E$12:$I$16,2))</f>
        <v/>
      </c>
    </row>
    <row r="3014" spans="22:22" x14ac:dyDescent="0.25">
      <c r="V3014" s="233" t="str">
        <f>IF(ISBLANK(A3014),"",VLOOKUP(G3014,Coefficients!$E$4:$I$7,2)&amp;" "&amp;" "&amp;VLOOKUP(H3014,Coefficients!$E$12:$I$16,2))</f>
        <v/>
      </c>
    </row>
    <row r="3015" spans="22:22" x14ac:dyDescent="0.25">
      <c r="V3015" s="233" t="str">
        <f>IF(ISBLANK(A3015),"",VLOOKUP(G3015,Coefficients!$E$4:$I$7,2)&amp;" "&amp;" "&amp;VLOOKUP(H3015,Coefficients!$E$12:$I$16,2))</f>
        <v/>
      </c>
    </row>
    <row r="3016" spans="22:22" x14ac:dyDescent="0.25">
      <c r="V3016" s="233" t="str">
        <f>IF(ISBLANK(A3016),"",VLOOKUP(G3016,Coefficients!$E$4:$I$7,2)&amp;" "&amp;" "&amp;VLOOKUP(H3016,Coefficients!$E$12:$I$16,2))</f>
        <v/>
      </c>
    </row>
    <row r="3017" spans="22:22" x14ac:dyDescent="0.25">
      <c r="V3017" s="233" t="str">
        <f>IF(ISBLANK(A3017),"",VLOOKUP(G3017,Coefficients!$E$4:$I$7,2)&amp;" "&amp;" "&amp;VLOOKUP(H3017,Coefficients!$E$12:$I$16,2))</f>
        <v/>
      </c>
    </row>
    <row r="3018" spans="22:22" x14ac:dyDescent="0.25">
      <c r="V3018" s="233" t="str">
        <f>IF(ISBLANK(A3018),"",VLOOKUP(G3018,Coefficients!$E$4:$I$7,2)&amp;" "&amp;" "&amp;VLOOKUP(H3018,Coefficients!$E$12:$I$16,2))</f>
        <v/>
      </c>
    </row>
    <row r="3019" spans="22:22" x14ac:dyDescent="0.25">
      <c r="V3019" s="233" t="str">
        <f>IF(ISBLANK(A3019),"",VLOOKUP(G3019,Coefficients!$E$4:$I$7,2)&amp;" "&amp;" "&amp;VLOOKUP(H3019,Coefficients!$E$12:$I$16,2))</f>
        <v/>
      </c>
    </row>
    <row r="3020" spans="22:22" x14ac:dyDescent="0.25">
      <c r="V3020" s="233" t="str">
        <f>IF(ISBLANK(A3020),"",VLOOKUP(G3020,Coefficients!$E$4:$I$7,2)&amp;" "&amp;" "&amp;VLOOKUP(H3020,Coefficients!$E$12:$I$16,2))</f>
        <v/>
      </c>
    </row>
    <row r="3021" spans="22:22" x14ac:dyDescent="0.25">
      <c r="V3021" s="233" t="str">
        <f>IF(ISBLANK(A3021),"",VLOOKUP(G3021,Coefficients!$E$4:$I$7,2)&amp;" "&amp;" "&amp;VLOOKUP(H3021,Coefficients!$E$12:$I$16,2))</f>
        <v/>
      </c>
    </row>
    <row r="3022" spans="22:22" x14ac:dyDescent="0.25">
      <c r="V3022" s="233" t="str">
        <f>IF(ISBLANK(A3022),"",VLOOKUP(G3022,Coefficients!$E$4:$I$7,2)&amp;" "&amp;" "&amp;VLOOKUP(H3022,Coefficients!$E$12:$I$16,2))</f>
        <v/>
      </c>
    </row>
    <row r="3023" spans="22:22" x14ac:dyDescent="0.25">
      <c r="V3023" s="233" t="str">
        <f>IF(ISBLANK(A3023),"",VLOOKUP(G3023,Coefficients!$E$4:$I$7,2)&amp;" "&amp;" "&amp;VLOOKUP(H3023,Coefficients!$E$12:$I$16,2))</f>
        <v/>
      </c>
    </row>
    <row r="3024" spans="22:22" x14ac:dyDescent="0.25">
      <c r="V3024" s="233" t="str">
        <f>IF(ISBLANK(A3024),"",VLOOKUP(G3024,Coefficients!$E$4:$I$7,2)&amp;" "&amp;" "&amp;VLOOKUP(H3024,Coefficients!$E$12:$I$16,2))</f>
        <v/>
      </c>
    </row>
    <row r="3025" spans="22:22" x14ac:dyDescent="0.25">
      <c r="V3025" s="233" t="str">
        <f>IF(ISBLANK(A3025),"",VLOOKUP(G3025,Coefficients!$E$4:$I$7,2)&amp;" "&amp;" "&amp;VLOOKUP(H3025,Coefficients!$E$12:$I$16,2))</f>
        <v/>
      </c>
    </row>
    <row r="3026" spans="22:22" x14ac:dyDescent="0.25">
      <c r="V3026" s="233" t="str">
        <f>IF(ISBLANK(A3026),"",VLOOKUP(G3026,Coefficients!$E$4:$I$7,2)&amp;" "&amp;" "&amp;VLOOKUP(H3026,Coefficients!$E$12:$I$16,2))</f>
        <v/>
      </c>
    </row>
    <row r="3027" spans="22:22" x14ac:dyDescent="0.25">
      <c r="V3027" s="233" t="str">
        <f>IF(ISBLANK(A3027),"",VLOOKUP(G3027,Coefficients!$E$4:$I$7,2)&amp;" "&amp;" "&amp;VLOOKUP(H3027,Coefficients!$E$12:$I$16,2))</f>
        <v/>
      </c>
    </row>
    <row r="3028" spans="22:22" x14ac:dyDescent="0.25">
      <c r="V3028" s="233" t="str">
        <f>IF(ISBLANK(A3028),"",VLOOKUP(G3028,Coefficients!$E$4:$I$7,2)&amp;" "&amp;" "&amp;VLOOKUP(H3028,Coefficients!$E$12:$I$16,2))</f>
        <v/>
      </c>
    </row>
    <row r="3029" spans="22:22" x14ac:dyDescent="0.25">
      <c r="V3029" s="233" t="str">
        <f>IF(ISBLANK(A3029),"",VLOOKUP(G3029,Coefficients!$E$4:$I$7,2)&amp;" "&amp;" "&amp;VLOOKUP(H3029,Coefficients!$E$12:$I$16,2))</f>
        <v/>
      </c>
    </row>
    <row r="3030" spans="22:22" x14ac:dyDescent="0.25">
      <c r="V3030" s="233" t="str">
        <f>IF(ISBLANK(A3030),"",VLOOKUP(G3030,Coefficients!$E$4:$I$7,2)&amp;" "&amp;" "&amp;VLOOKUP(H3030,Coefficients!$E$12:$I$16,2))</f>
        <v/>
      </c>
    </row>
    <row r="3031" spans="22:22" x14ac:dyDescent="0.25">
      <c r="V3031" s="233" t="str">
        <f>IF(ISBLANK(A3031),"",VLOOKUP(G3031,Coefficients!$E$4:$I$7,2)&amp;" "&amp;" "&amp;VLOOKUP(H3031,Coefficients!$E$12:$I$16,2))</f>
        <v/>
      </c>
    </row>
    <row r="3032" spans="22:22" x14ac:dyDescent="0.25">
      <c r="V3032" s="233" t="str">
        <f>IF(ISBLANK(A3032),"",VLOOKUP(G3032,Coefficients!$E$4:$I$7,2)&amp;" "&amp;" "&amp;VLOOKUP(H3032,Coefficients!$E$12:$I$16,2))</f>
        <v/>
      </c>
    </row>
    <row r="3033" spans="22:22" x14ac:dyDescent="0.25">
      <c r="V3033" s="233" t="str">
        <f>IF(ISBLANK(A3033),"",VLOOKUP(G3033,Coefficients!$E$4:$I$7,2)&amp;" "&amp;" "&amp;VLOOKUP(H3033,Coefficients!$E$12:$I$16,2))</f>
        <v/>
      </c>
    </row>
    <row r="3034" spans="22:22" x14ac:dyDescent="0.25">
      <c r="V3034" s="233" t="str">
        <f>IF(ISBLANK(A3034),"",VLOOKUP(G3034,Coefficients!$E$4:$I$7,2)&amp;" "&amp;" "&amp;VLOOKUP(H3034,Coefficients!$E$12:$I$16,2))</f>
        <v/>
      </c>
    </row>
    <row r="3035" spans="22:22" x14ac:dyDescent="0.25">
      <c r="V3035" s="233" t="str">
        <f>IF(ISBLANK(A3035),"",VLOOKUP(G3035,Coefficients!$E$4:$I$7,2)&amp;" "&amp;" "&amp;VLOOKUP(H3035,Coefficients!$E$12:$I$16,2))</f>
        <v/>
      </c>
    </row>
    <row r="3036" spans="22:22" x14ac:dyDescent="0.25">
      <c r="V3036" s="233" t="str">
        <f>IF(ISBLANK(A3036),"",VLOOKUP(G3036,Coefficients!$E$4:$I$7,2)&amp;" "&amp;" "&amp;VLOOKUP(H3036,Coefficients!$E$12:$I$16,2))</f>
        <v/>
      </c>
    </row>
    <row r="3037" spans="22:22" x14ac:dyDescent="0.25">
      <c r="V3037" s="233" t="str">
        <f>IF(ISBLANK(A3037),"",VLOOKUP(G3037,Coefficients!$E$4:$I$7,2)&amp;" "&amp;" "&amp;VLOOKUP(H3037,Coefficients!$E$12:$I$16,2))</f>
        <v/>
      </c>
    </row>
    <row r="3038" spans="22:22" x14ac:dyDescent="0.25">
      <c r="V3038" s="233" t="str">
        <f>IF(ISBLANK(A3038),"",VLOOKUP(G3038,Coefficients!$E$4:$I$7,2)&amp;" "&amp;" "&amp;VLOOKUP(H3038,Coefficients!$E$12:$I$16,2))</f>
        <v/>
      </c>
    </row>
    <row r="3039" spans="22:22" x14ac:dyDescent="0.25">
      <c r="V3039" s="233" t="str">
        <f>IF(ISBLANK(A3039),"",VLOOKUP(G3039,Coefficients!$E$4:$I$7,2)&amp;" "&amp;" "&amp;VLOOKUP(H3039,Coefficients!$E$12:$I$16,2))</f>
        <v/>
      </c>
    </row>
    <row r="3040" spans="22:22" x14ac:dyDescent="0.25">
      <c r="V3040" s="233" t="str">
        <f>IF(ISBLANK(A3040),"",VLOOKUP(G3040,Coefficients!$E$4:$I$7,2)&amp;" "&amp;" "&amp;VLOOKUP(H3040,Coefficients!$E$12:$I$16,2))</f>
        <v/>
      </c>
    </row>
    <row r="3041" spans="22:22" x14ac:dyDescent="0.25">
      <c r="V3041" s="233" t="str">
        <f>IF(ISBLANK(A3041),"",VLOOKUP(G3041,Coefficients!$E$4:$I$7,2)&amp;" "&amp;" "&amp;VLOOKUP(H3041,Coefficients!$E$12:$I$16,2))</f>
        <v/>
      </c>
    </row>
    <row r="3042" spans="22:22" x14ac:dyDescent="0.25">
      <c r="V3042" s="233" t="str">
        <f>IF(ISBLANK(A3042),"",VLOOKUP(G3042,Coefficients!$E$4:$I$7,2)&amp;" "&amp;" "&amp;VLOOKUP(H3042,Coefficients!$E$12:$I$16,2))</f>
        <v/>
      </c>
    </row>
    <row r="3043" spans="22:22" x14ac:dyDescent="0.25">
      <c r="V3043" s="233" t="str">
        <f>IF(ISBLANK(A3043),"",VLOOKUP(G3043,Coefficients!$E$4:$I$7,2)&amp;" "&amp;" "&amp;VLOOKUP(H3043,Coefficients!$E$12:$I$16,2))</f>
        <v/>
      </c>
    </row>
    <row r="3044" spans="22:22" x14ac:dyDescent="0.25">
      <c r="V3044" s="233" t="str">
        <f>IF(ISBLANK(A3044),"",VLOOKUP(G3044,Coefficients!$E$4:$I$7,2)&amp;" "&amp;" "&amp;VLOOKUP(H3044,Coefficients!$E$12:$I$16,2))</f>
        <v/>
      </c>
    </row>
    <row r="3045" spans="22:22" x14ac:dyDescent="0.25">
      <c r="V3045" s="233" t="str">
        <f>IF(ISBLANK(A3045),"",VLOOKUP(G3045,Coefficients!$E$4:$I$7,2)&amp;" "&amp;" "&amp;VLOOKUP(H3045,Coefficients!$E$12:$I$16,2))</f>
        <v/>
      </c>
    </row>
    <row r="3046" spans="22:22" x14ac:dyDescent="0.25">
      <c r="V3046" s="233" t="str">
        <f>IF(ISBLANK(A3046),"",VLOOKUP(G3046,Coefficients!$E$4:$I$7,2)&amp;" "&amp;" "&amp;VLOOKUP(H3046,Coefficients!$E$12:$I$16,2))</f>
        <v/>
      </c>
    </row>
    <row r="3047" spans="22:22" x14ac:dyDescent="0.25">
      <c r="V3047" s="233" t="str">
        <f>IF(ISBLANK(A3047),"",VLOOKUP(G3047,Coefficients!$E$4:$I$7,2)&amp;" "&amp;" "&amp;VLOOKUP(H3047,Coefficients!$E$12:$I$16,2))</f>
        <v/>
      </c>
    </row>
    <row r="3048" spans="22:22" x14ac:dyDescent="0.25">
      <c r="V3048" s="233" t="str">
        <f>IF(ISBLANK(A3048),"",VLOOKUP(G3048,Coefficients!$E$4:$I$7,2)&amp;" "&amp;" "&amp;VLOOKUP(H3048,Coefficients!$E$12:$I$16,2))</f>
        <v/>
      </c>
    </row>
    <row r="3049" spans="22:22" x14ac:dyDescent="0.25">
      <c r="V3049" s="233" t="str">
        <f>IF(ISBLANK(A3049),"",VLOOKUP(G3049,Coefficients!$E$4:$I$7,2)&amp;" "&amp;" "&amp;VLOOKUP(H3049,Coefficients!$E$12:$I$16,2))</f>
        <v/>
      </c>
    </row>
    <row r="3050" spans="22:22" x14ac:dyDescent="0.25">
      <c r="V3050" s="233" t="str">
        <f>IF(ISBLANK(A3050),"",VLOOKUP(G3050,Coefficients!$E$4:$I$7,2)&amp;" "&amp;" "&amp;VLOOKUP(H3050,Coefficients!$E$12:$I$16,2))</f>
        <v/>
      </c>
    </row>
    <row r="3051" spans="22:22" x14ac:dyDescent="0.25">
      <c r="V3051" s="233" t="str">
        <f>IF(ISBLANK(A3051),"",VLOOKUP(G3051,Coefficients!$E$4:$I$7,2)&amp;" "&amp;" "&amp;VLOOKUP(H3051,Coefficients!$E$12:$I$16,2))</f>
        <v/>
      </c>
    </row>
    <row r="3052" spans="22:22" x14ac:dyDescent="0.25">
      <c r="V3052" s="233" t="str">
        <f>IF(ISBLANK(A3052),"",VLOOKUP(G3052,Coefficients!$E$4:$I$7,2)&amp;" "&amp;" "&amp;VLOOKUP(H3052,Coefficients!$E$12:$I$16,2))</f>
        <v/>
      </c>
    </row>
    <row r="3053" spans="22:22" x14ac:dyDescent="0.25">
      <c r="V3053" s="233" t="str">
        <f>IF(ISBLANK(A3053),"",VLOOKUP(G3053,Coefficients!$E$4:$I$7,2)&amp;" "&amp;" "&amp;VLOOKUP(H3053,Coefficients!$E$12:$I$16,2))</f>
        <v/>
      </c>
    </row>
    <row r="3054" spans="22:22" x14ac:dyDescent="0.25">
      <c r="V3054" s="233" t="str">
        <f>IF(ISBLANK(A3054),"",VLOOKUP(G3054,Coefficients!$E$4:$I$7,2)&amp;" "&amp;" "&amp;VLOOKUP(H3054,Coefficients!$E$12:$I$16,2))</f>
        <v/>
      </c>
    </row>
    <row r="3055" spans="22:22" x14ac:dyDescent="0.25">
      <c r="V3055" s="233" t="str">
        <f>IF(ISBLANK(A3055),"",VLOOKUP(G3055,Coefficients!$E$4:$I$7,2)&amp;" "&amp;" "&amp;VLOOKUP(H3055,Coefficients!$E$12:$I$16,2))</f>
        <v/>
      </c>
    </row>
    <row r="3056" spans="22:22" x14ac:dyDescent="0.25">
      <c r="V3056" s="233" t="str">
        <f>IF(ISBLANK(A3056),"",VLOOKUP(G3056,Coefficients!$E$4:$I$7,2)&amp;" "&amp;" "&amp;VLOOKUP(H3056,Coefficients!$E$12:$I$16,2))</f>
        <v/>
      </c>
    </row>
    <row r="3057" spans="22:22" x14ac:dyDescent="0.25">
      <c r="V3057" s="233" t="str">
        <f>IF(ISBLANK(A3057),"",VLOOKUP(G3057,Coefficients!$E$4:$I$7,2)&amp;" "&amp;" "&amp;VLOOKUP(H3057,Coefficients!$E$12:$I$16,2))</f>
        <v/>
      </c>
    </row>
    <row r="3058" spans="22:22" x14ac:dyDescent="0.25">
      <c r="V3058" s="233" t="str">
        <f>IF(ISBLANK(A3058),"",VLOOKUP(G3058,Coefficients!$E$4:$I$7,2)&amp;" "&amp;" "&amp;VLOOKUP(H3058,Coefficients!$E$12:$I$16,2))</f>
        <v/>
      </c>
    </row>
    <row r="3059" spans="22:22" x14ac:dyDescent="0.25">
      <c r="V3059" s="233" t="str">
        <f>IF(ISBLANK(A3059),"",VLOOKUP(G3059,Coefficients!$E$4:$I$7,2)&amp;" "&amp;" "&amp;VLOOKUP(H3059,Coefficients!$E$12:$I$16,2))</f>
        <v/>
      </c>
    </row>
    <row r="3060" spans="22:22" x14ac:dyDescent="0.25">
      <c r="V3060" s="233" t="str">
        <f>IF(ISBLANK(A3060),"",VLOOKUP(G3060,Coefficients!$E$4:$I$7,2)&amp;" "&amp;" "&amp;VLOOKUP(H3060,Coefficients!$E$12:$I$16,2))</f>
        <v/>
      </c>
    </row>
    <row r="3061" spans="22:22" x14ac:dyDescent="0.25">
      <c r="V3061" s="233" t="str">
        <f>IF(ISBLANK(A3061),"",VLOOKUP(G3061,Coefficients!$E$4:$I$7,2)&amp;" "&amp;" "&amp;VLOOKUP(H3061,Coefficients!$E$12:$I$16,2))</f>
        <v/>
      </c>
    </row>
    <row r="3062" spans="22:22" x14ac:dyDescent="0.25">
      <c r="V3062" s="233" t="str">
        <f>IF(ISBLANK(A3062),"",VLOOKUP(G3062,Coefficients!$E$4:$I$7,2)&amp;" "&amp;" "&amp;VLOOKUP(H3062,Coefficients!$E$12:$I$16,2))</f>
        <v/>
      </c>
    </row>
    <row r="3063" spans="22:22" x14ac:dyDescent="0.25">
      <c r="V3063" s="233" t="str">
        <f>IF(ISBLANK(A3063),"",VLOOKUP(G3063,Coefficients!$E$4:$I$7,2)&amp;" "&amp;" "&amp;VLOOKUP(H3063,Coefficients!$E$12:$I$16,2))</f>
        <v/>
      </c>
    </row>
    <row r="3064" spans="22:22" x14ac:dyDescent="0.25">
      <c r="V3064" s="233" t="str">
        <f>IF(ISBLANK(A3064),"",VLOOKUP(G3064,Coefficients!$E$4:$I$7,2)&amp;" "&amp;" "&amp;VLOOKUP(H3064,Coefficients!$E$12:$I$16,2))</f>
        <v/>
      </c>
    </row>
    <row r="3065" spans="22:22" x14ac:dyDescent="0.25">
      <c r="V3065" s="233" t="str">
        <f>IF(ISBLANK(A3065),"",VLOOKUP(G3065,Coefficients!$E$4:$I$7,2)&amp;" "&amp;" "&amp;VLOOKUP(H3065,Coefficients!$E$12:$I$16,2))</f>
        <v/>
      </c>
    </row>
    <row r="3066" spans="22:22" x14ac:dyDescent="0.25">
      <c r="V3066" s="233" t="str">
        <f>IF(ISBLANK(A3066),"",VLOOKUP(G3066,Coefficients!$E$4:$I$7,2)&amp;" "&amp;" "&amp;VLOOKUP(H3066,Coefficients!$E$12:$I$16,2))</f>
        <v/>
      </c>
    </row>
    <row r="3067" spans="22:22" x14ac:dyDescent="0.25">
      <c r="V3067" s="233" t="str">
        <f>IF(ISBLANK(A3067),"",VLOOKUP(G3067,Coefficients!$E$4:$I$7,2)&amp;" "&amp;" "&amp;VLOOKUP(H3067,Coefficients!$E$12:$I$16,2))</f>
        <v/>
      </c>
    </row>
    <row r="3068" spans="22:22" x14ac:dyDescent="0.25">
      <c r="V3068" s="233" t="str">
        <f>IF(ISBLANK(A3068),"",VLOOKUP(G3068,Coefficients!$E$4:$I$7,2)&amp;" "&amp;" "&amp;VLOOKUP(H3068,Coefficients!$E$12:$I$16,2))</f>
        <v/>
      </c>
    </row>
    <row r="3069" spans="22:22" x14ac:dyDescent="0.25">
      <c r="V3069" s="233" t="str">
        <f>IF(ISBLANK(A3069),"",VLOOKUP(G3069,Coefficients!$E$4:$I$7,2)&amp;" "&amp;" "&amp;VLOOKUP(H3069,Coefficients!$E$12:$I$16,2))</f>
        <v/>
      </c>
    </row>
    <row r="3070" spans="22:22" x14ac:dyDescent="0.25">
      <c r="V3070" s="233" t="str">
        <f>IF(ISBLANK(A3070),"",VLOOKUP(G3070,Coefficients!$E$4:$I$7,2)&amp;" "&amp;" "&amp;VLOOKUP(H3070,Coefficients!$E$12:$I$16,2))</f>
        <v/>
      </c>
    </row>
    <row r="3071" spans="22:22" x14ac:dyDescent="0.25">
      <c r="V3071" s="233" t="str">
        <f>IF(ISBLANK(A3071),"",VLOOKUP(G3071,Coefficients!$E$4:$I$7,2)&amp;" "&amp;" "&amp;VLOOKUP(H3071,Coefficients!$E$12:$I$16,2))</f>
        <v/>
      </c>
    </row>
    <row r="3072" spans="22:22" x14ac:dyDescent="0.25">
      <c r="V3072" s="233" t="str">
        <f>IF(ISBLANK(A3072),"",VLOOKUP(G3072,Coefficients!$E$4:$I$7,2)&amp;" "&amp;" "&amp;VLOOKUP(H3072,Coefficients!$E$12:$I$16,2))</f>
        <v/>
      </c>
    </row>
    <row r="3073" spans="22:22" x14ac:dyDescent="0.25">
      <c r="V3073" s="233" t="str">
        <f>IF(ISBLANK(A3073),"",VLOOKUP(G3073,Coefficients!$E$4:$I$7,2)&amp;" "&amp;" "&amp;VLOOKUP(H3073,Coefficients!$E$12:$I$16,2))</f>
        <v/>
      </c>
    </row>
    <row r="3074" spans="22:22" x14ac:dyDescent="0.25">
      <c r="V3074" s="233" t="str">
        <f>IF(ISBLANK(A3074),"",VLOOKUP(G3074,Coefficients!$E$4:$I$7,2)&amp;" "&amp;" "&amp;VLOOKUP(H3074,Coefficients!$E$12:$I$16,2))</f>
        <v/>
      </c>
    </row>
    <row r="3075" spans="22:22" x14ac:dyDescent="0.25">
      <c r="V3075" s="233" t="str">
        <f>IF(ISBLANK(A3075),"",VLOOKUP(G3075,Coefficients!$E$4:$I$7,2)&amp;" "&amp;" "&amp;VLOOKUP(H3075,Coefficients!$E$12:$I$16,2))</f>
        <v/>
      </c>
    </row>
    <row r="3076" spans="22:22" x14ac:dyDescent="0.25">
      <c r="V3076" s="233" t="str">
        <f>IF(ISBLANK(A3076),"",VLOOKUP(G3076,Coefficients!$E$4:$I$7,2)&amp;" "&amp;" "&amp;VLOOKUP(H3076,Coefficients!$E$12:$I$16,2))</f>
        <v/>
      </c>
    </row>
    <row r="3077" spans="22:22" x14ac:dyDescent="0.25">
      <c r="V3077" s="233" t="str">
        <f>IF(ISBLANK(A3077),"",VLOOKUP(G3077,Coefficients!$E$4:$I$7,2)&amp;" "&amp;" "&amp;VLOOKUP(H3077,Coefficients!$E$12:$I$16,2))</f>
        <v/>
      </c>
    </row>
    <row r="3078" spans="22:22" x14ac:dyDescent="0.25">
      <c r="V3078" s="233" t="str">
        <f>IF(ISBLANK(A3078),"",VLOOKUP(G3078,Coefficients!$E$4:$I$7,2)&amp;" "&amp;" "&amp;VLOOKUP(H3078,Coefficients!$E$12:$I$16,2))</f>
        <v/>
      </c>
    </row>
    <row r="3079" spans="22:22" x14ac:dyDescent="0.25">
      <c r="V3079" s="233" t="str">
        <f>IF(ISBLANK(A3079),"",VLOOKUP(G3079,Coefficients!$E$4:$I$7,2)&amp;" "&amp;" "&amp;VLOOKUP(H3079,Coefficients!$E$12:$I$16,2))</f>
        <v/>
      </c>
    </row>
    <row r="3080" spans="22:22" x14ac:dyDescent="0.25">
      <c r="V3080" s="233" t="str">
        <f>IF(ISBLANK(A3080),"",VLOOKUP(G3080,Coefficients!$E$4:$I$7,2)&amp;" "&amp;" "&amp;VLOOKUP(H3080,Coefficients!$E$12:$I$16,2))</f>
        <v/>
      </c>
    </row>
    <row r="3081" spans="22:22" x14ac:dyDescent="0.25">
      <c r="V3081" s="233" t="str">
        <f>IF(ISBLANK(A3081),"",VLOOKUP(G3081,Coefficients!$E$4:$I$7,2)&amp;" "&amp;" "&amp;VLOOKUP(H3081,Coefficients!$E$12:$I$16,2))</f>
        <v/>
      </c>
    </row>
    <row r="3082" spans="22:22" x14ac:dyDescent="0.25">
      <c r="V3082" s="233" t="str">
        <f>IF(ISBLANK(A3082),"",VLOOKUP(G3082,Coefficients!$E$4:$I$7,2)&amp;" "&amp;" "&amp;VLOOKUP(H3082,Coefficients!$E$12:$I$16,2))</f>
        <v/>
      </c>
    </row>
    <row r="3083" spans="22:22" x14ac:dyDescent="0.25">
      <c r="V3083" s="233" t="str">
        <f>IF(ISBLANK(A3083),"",VLOOKUP(G3083,Coefficients!$E$4:$I$7,2)&amp;" "&amp;" "&amp;VLOOKUP(H3083,Coefficients!$E$12:$I$16,2))</f>
        <v/>
      </c>
    </row>
    <row r="3084" spans="22:22" x14ac:dyDescent="0.25">
      <c r="V3084" s="233" t="str">
        <f>IF(ISBLANK(A3084),"",VLOOKUP(G3084,Coefficients!$E$4:$I$7,2)&amp;" "&amp;" "&amp;VLOOKUP(H3084,Coefficients!$E$12:$I$16,2))</f>
        <v/>
      </c>
    </row>
    <row r="3085" spans="22:22" x14ac:dyDescent="0.25">
      <c r="V3085" s="233" t="str">
        <f>IF(ISBLANK(A3085),"",VLOOKUP(G3085,Coefficients!$E$4:$I$7,2)&amp;" "&amp;" "&amp;VLOOKUP(H3085,Coefficients!$E$12:$I$16,2))</f>
        <v/>
      </c>
    </row>
    <row r="3086" spans="22:22" x14ac:dyDescent="0.25">
      <c r="V3086" s="233" t="str">
        <f>IF(ISBLANK(A3086),"",VLOOKUP(G3086,Coefficients!$E$4:$I$7,2)&amp;" "&amp;" "&amp;VLOOKUP(H3086,Coefficients!$E$12:$I$16,2))</f>
        <v/>
      </c>
    </row>
    <row r="3087" spans="22:22" x14ac:dyDescent="0.25">
      <c r="V3087" s="233" t="str">
        <f>IF(ISBLANK(A3087),"",VLOOKUP(G3087,Coefficients!$E$4:$I$7,2)&amp;" "&amp;" "&amp;VLOOKUP(H3087,Coefficients!$E$12:$I$16,2))</f>
        <v/>
      </c>
    </row>
    <row r="3088" spans="22:22" x14ac:dyDescent="0.25">
      <c r="V3088" s="233" t="str">
        <f>IF(ISBLANK(A3088),"",VLOOKUP(G3088,Coefficients!$E$4:$I$7,2)&amp;" "&amp;" "&amp;VLOOKUP(H3088,Coefficients!$E$12:$I$16,2))</f>
        <v/>
      </c>
    </row>
    <row r="3089" spans="22:22" x14ac:dyDescent="0.25">
      <c r="V3089" s="233" t="str">
        <f>IF(ISBLANK(A3089),"",VLOOKUP(G3089,Coefficients!$E$4:$I$7,2)&amp;" "&amp;" "&amp;VLOOKUP(H3089,Coefficients!$E$12:$I$16,2))</f>
        <v/>
      </c>
    </row>
    <row r="3090" spans="22:22" x14ac:dyDescent="0.25">
      <c r="V3090" s="233" t="str">
        <f>IF(ISBLANK(A3090),"",VLOOKUP(G3090,Coefficients!$E$4:$I$7,2)&amp;" "&amp;" "&amp;VLOOKUP(H3090,Coefficients!$E$12:$I$16,2))</f>
        <v/>
      </c>
    </row>
    <row r="3091" spans="22:22" x14ac:dyDescent="0.25">
      <c r="V3091" s="233" t="str">
        <f>IF(ISBLANK(A3091),"",VLOOKUP(G3091,Coefficients!$E$4:$I$7,2)&amp;" "&amp;" "&amp;VLOOKUP(H3091,Coefficients!$E$12:$I$16,2))</f>
        <v/>
      </c>
    </row>
    <row r="3092" spans="22:22" x14ac:dyDescent="0.25">
      <c r="V3092" s="233" t="str">
        <f>IF(ISBLANK(A3092),"",VLOOKUP(G3092,Coefficients!$E$4:$I$7,2)&amp;" "&amp;" "&amp;VLOOKUP(H3092,Coefficients!$E$12:$I$16,2))</f>
        <v/>
      </c>
    </row>
    <row r="3093" spans="22:22" x14ac:dyDescent="0.25">
      <c r="V3093" s="233" t="str">
        <f>IF(ISBLANK(A3093),"",VLOOKUP(G3093,Coefficients!$E$4:$I$7,2)&amp;" "&amp;" "&amp;VLOOKUP(H3093,Coefficients!$E$12:$I$16,2))</f>
        <v/>
      </c>
    </row>
    <row r="3094" spans="22:22" x14ac:dyDescent="0.25">
      <c r="V3094" s="233" t="str">
        <f>IF(ISBLANK(A3094),"",VLOOKUP(G3094,Coefficients!$E$4:$I$7,2)&amp;" "&amp;" "&amp;VLOOKUP(H3094,Coefficients!$E$12:$I$16,2))</f>
        <v/>
      </c>
    </row>
    <row r="3095" spans="22:22" x14ac:dyDescent="0.25">
      <c r="V3095" s="233" t="str">
        <f>IF(ISBLANK(A3095),"",VLOOKUP(G3095,Coefficients!$E$4:$I$7,2)&amp;" "&amp;" "&amp;VLOOKUP(H3095,Coefficients!$E$12:$I$16,2))</f>
        <v/>
      </c>
    </row>
    <row r="3096" spans="22:22" x14ac:dyDescent="0.25">
      <c r="V3096" s="233" t="str">
        <f>IF(ISBLANK(A3096),"",VLOOKUP(G3096,Coefficients!$E$4:$I$7,2)&amp;" "&amp;" "&amp;VLOOKUP(H3096,Coefficients!$E$12:$I$16,2))</f>
        <v/>
      </c>
    </row>
    <row r="3097" spans="22:22" x14ac:dyDescent="0.25">
      <c r="V3097" s="233" t="str">
        <f>IF(ISBLANK(A3097),"",VLOOKUP(G3097,Coefficients!$E$4:$I$7,2)&amp;" "&amp;" "&amp;VLOOKUP(H3097,Coefficients!$E$12:$I$16,2))</f>
        <v/>
      </c>
    </row>
    <row r="3098" spans="22:22" x14ac:dyDescent="0.25">
      <c r="V3098" s="233" t="str">
        <f>IF(ISBLANK(A3098),"",VLOOKUP(G3098,Coefficients!$E$4:$I$7,2)&amp;" "&amp;" "&amp;VLOOKUP(H3098,Coefficients!$E$12:$I$16,2))</f>
        <v/>
      </c>
    </row>
    <row r="3099" spans="22:22" x14ac:dyDescent="0.25">
      <c r="V3099" s="233" t="str">
        <f>IF(ISBLANK(A3099),"",VLOOKUP(G3099,Coefficients!$E$4:$I$7,2)&amp;" "&amp;" "&amp;VLOOKUP(H3099,Coefficients!$E$12:$I$16,2))</f>
        <v/>
      </c>
    </row>
    <row r="3100" spans="22:22" x14ac:dyDescent="0.25">
      <c r="V3100" s="233" t="str">
        <f>IF(ISBLANK(A3100),"",VLOOKUP(G3100,Coefficients!$E$4:$I$7,2)&amp;" "&amp;" "&amp;VLOOKUP(H3100,Coefficients!$E$12:$I$16,2))</f>
        <v/>
      </c>
    </row>
    <row r="3101" spans="22:22" x14ac:dyDescent="0.25">
      <c r="V3101" s="233" t="str">
        <f>IF(ISBLANK(A3101),"",VLOOKUP(G3101,Coefficients!$E$4:$I$7,2)&amp;" "&amp;" "&amp;VLOOKUP(H3101,Coefficients!$E$12:$I$16,2))</f>
        <v/>
      </c>
    </row>
    <row r="3102" spans="22:22" x14ac:dyDescent="0.25">
      <c r="V3102" s="233" t="str">
        <f>IF(ISBLANK(A3102),"",VLOOKUP(G3102,Coefficients!$E$4:$I$7,2)&amp;" "&amp;" "&amp;VLOOKUP(H3102,Coefficients!$E$12:$I$16,2))</f>
        <v/>
      </c>
    </row>
    <row r="3103" spans="22:22" x14ac:dyDescent="0.25">
      <c r="V3103" s="233" t="str">
        <f>IF(ISBLANK(A3103),"",VLOOKUP(G3103,Coefficients!$E$4:$I$7,2)&amp;" "&amp;" "&amp;VLOOKUP(H3103,Coefficients!$E$12:$I$16,2))</f>
        <v/>
      </c>
    </row>
    <row r="3104" spans="22:22" x14ac:dyDescent="0.25">
      <c r="V3104" s="233" t="str">
        <f>IF(ISBLANK(A3104),"",VLOOKUP(G3104,Coefficients!$E$4:$I$7,2)&amp;" "&amp;" "&amp;VLOOKUP(H3104,Coefficients!$E$12:$I$16,2))</f>
        <v/>
      </c>
    </row>
    <row r="3105" spans="22:22" x14ac:dyDescent="0.25">
      <c r="V3105" s="233" t="str">
        <f>IF(ISBLANK(A3105),"",VLOOKUP(G3105,Coefficients!$E$4:$I$7,2)&amp;" "&amp;" "&amp;VLOOKUP(H3105,Coefficients!$E$12:$I$16,2))</f>
        <v/>
      </c>
    </row>
    <row r="3106" spans="22:22" x14ac:dyDescent="0.25">
      <c r="V3106" s="233" t="str">
        <f>IF(ISBLANK(A3106),"",VLOOKUP(G3106,Coefficients!$E$4:$I$7,2)&amp;" "&amp;" "&amp;VLOOKUP(H3106,Coefficients!$E$12:$I$16,2))</f>
        <v/>
      </c>
    </row>
    <row r="3107" spans="22:22" x14ac:dyDescent="0.25">
      <c r="V3107" s="233" t="str">
        <f>IF(ISBLANK(A3107),"",VLOOKUP(G3107,Coefficients!$E$4:$I$7,2)&amp;" "&amp;" "&amp;VLOOKUP(H3107,Coefficients!$E$12:$I$16,2))</f>
        <v/>
      </c>
    </row>
    <row r="3108" spans="22:22" x14ac:dyDescent="0.25">
      <c r="V3108" s="233" t="str">
        <f>IF(ISBLANK(A3108),"",VLOOKUP(G3108,Coefficients!$E$4:$I$7,2)&amp;" "&amp;" "&amp;VLOOKUP(H3108,Coefficients!$E$12:$I$16,2))</f>
        <v/>
      </c>
    </row>
    <row r="3109" spans="22:22" x14ac:dyDescent="0.25">
      <c r="V3109" s="233" t="str">
        <f>IF(ISBLANK(A3109),"",VLOOKUP(G3109,Coefficients!$E$4:$I$7,2)&amp;" "&amp;" "&amp;VLOOKUP(H3109,Coefficients!$E$12:$I$16,2))</f>
        <v/>
      </c>
    </row>
    <row r="3110" spans="22:22" x14ac:dyDescent="0.25">
      <c r="V3110" s="233" t="str">
        <f>IF(ISBLANK(A3110),"",VLOOKUP(G3110,Coefficients!$E$4:$I$7,2)&amp;" "&amp;" "&amp;VLOOKUP(H3110,Coefficients!$E$12:$I$16,2))</f>
        <v/>
      </c>
    </row>
    <row r="3111" spans="22:22" x14ac:dyDescent="0.25">
      <c r="V3111" s="233" t="str">
        <f>IF(ISBLANK(A3111),"",VLOOKUP(G3111,Coefficients!$E$4:$I$7,2)&amp;" "&amp;" "&amp;VLOOKUP(H3111,Coefficients!$E$12:$I$16,2))</f>
        <v/>
      </c>
    </row>
    <row r="3112" spans="22:22" x14ac:dyDescent="0.25">
      <c r="V3112" s="233" t="str">
        <f>IF(ISBLANK(A3112),"",VLOOKUP(G3112,Coefficients!$E$4:$I$7,2)&amp;" "&amp;" "&amp;VLOOKUP(H3112,Coefficients!$E$12:$I$16,2))</f>
        <v/>
      </c>
    </row>
    <row r="3113" spans="22:22" x14ac:dyDescent="0.25">
      <c r="V3113" s="233" t="str">
        <f>IF(ISBLANK(A3113),"",VLOOKUP(G3113,Coefficients!$E$4:$I$7,2)&amp;" "&amp;" "&amp;VLOOKUP(H3113,Coefficients!$E$12:$I$16,2))</f>
        <v/>
      </c>
    </row>
    <row r="3114" spans="22:22" x14ac:dyDescent="0.25">
      <c r="V3114" s="233" t="str">
        <f>IF(ISBLANK(A3114),"",VLOOKUP(G3114,Coefficients!$E$4:$I$7,2)&amp;" "&amp;" "&amp;VLOOKUP(H3114,Coefficients!$E$12:$I$16,2))</f>
        <v/>
      </c>
    </row>
    <row r="3115" spans="22:22" x14ac:dyDescent="0.25">
      <c r="V3115" s="233" t="str">
        <f>IF(ISBLANK(A3115),"",VLOOKUP(G3115,Coefficients!$E$4:$I$7,2)&amp;" "&amp;" "&amp;VLOOKUP(H3115,Coefficients!$E$12:$I$16,2))</f>
        <v/>
      </c>
    </row>
    <row r="3116" spans="22:22" x14ac:dyDescent="0.25">
      <c r="V3116" s="233" t="str">
        <f>IF(ISBLANK(A3116),"",VLOOKUP(G3116,Coefficients!$E$4:$I$7,2)&amp;" "&amp;" "&amp;VLOOKUP(H3116,Coefficients!$E$12:$I$16,2))</f>
        <v/>
      </c>
    </row>
    <row r="3117" spans="22:22" x14ac:dyDescent="0.25">
      <c r="V3117" s="233" t="str">
        <f>IF(ISBLANK(A3117),"",VLOOKUP(G3117,Coefficients!$E$4:$I$7,2)&amp;" "&amp;" "&amp;VLOOKUP(H3117,Coefficients!$E$12:$I$16,2))</f>
        <v/>
      </c>
    </row>
    <row r="3118" spans="22:22" x14ac:dyDescent="0.25">
      <c r="V3118" s="233" t="str">
        <f>IF(ISBLANK(A3118),"",VLOOKUP(G3118,Coefficients!$E$4:$I$7,2)&amp;" "&amp;" "&amp;VLOOKUP(H3118,Coefficients!$E$12:$I$16,2))</f>
        <v/>
      </c>
    </row>
    <row r="3119" spans="22:22" x14ac:dyDescent="0.25">
      <c r="V3119" s="233" t="str">
        <f>IF(ISBLANK(A3119),"",VLOOKUP(G3119,Coefficients!$E$4:$I$7,2)&amp;" "&amp;" "&amp;VLOOKUP(H3119,Coefficients!$E$12:$I$16,2))</f>
        <v/>
      </c>
    </row>
    <row r="3120" spans="22:22" x14ac:dyDescent="0.25">
      <c r="V3120" s="233" t="str">
        <f>IF(ISBLANK(A3120),"",VLOOKUP(G3120,Coefficients!$E$4:$I$7,2)&amp;" "&amp;" "&amp;VLOOKUP(H3120,Coefficients!$E$12:$I$16,2))</f>
        <v/>
      </c>
    </row>
    <row r="3121" spans="22:22" x14ac:dyDescent="0.25">
      <c r="V3121" s="233" t="str">
        <f>IF(ISBLANK(A3121),"",VLOOKUP(G3121,Coefficients!$E$4:$I$7,2)&amp;" "&amp;" "&amp;VLOOKUP(H3121,Coefficients!$E$12:$I$16,2))</f>
        <v/>
      </c>
    </row>
    <row r="3122" spans="22:22" x14ac:dyDescent="0.25">
      <c r="V3122" s="233" t="str">
        <f>IF(ISBLANK(A3122),"",VLOOKUP(G3122,Coefficients!$E$4:$I$7,2)&amp;" "&amp;" "&amp;VLOOKUP(H3122,Coefficients!$E$12:$I$16,2))</f>
        <v/>
      </c>
    </row>
    <row r="3123" spans="22:22" x14ac:dyDescent="0.25">
      <c r="V3123" s="233" t="str">
        <f>IF(ISBLANK(A3123),"",VLOOKUP(G3123,Coefficients!$E$4:$I$7,2)&amp;" "&amp;" "&amp;VLOOKUP(H3123,Coefficients!$E$12:$I$16,2))</f>
        <v/>
      </c>
    </row>
    <row r="3124" spans="22:22" x14ac:dyDescent="0.25">
      <c r="V3124" s="233" t="str">
        <f>IF(ISBLANK(A3124),"",VLOOKUP(G3124,Coefficients!$E$4:$I$7,2)&amp;" "&amp;" "&amp;VLOOKUP(H3124,Coefficients!$E$12:$I$16,2))</f>
        <v/>
      </c>
    </row>
    <row r="3125" spans="22:22" x14ac:dyDescent="0.25">
      <c r="V3125" s="233" t="str">
        <f>IF(ISBLANK(A3125),"",VLOOKUP(G3125,Coefficients!$E$4:$I$7,2)&amp;" "&amp;" "&amp;VLOOKUP(H3125,Coefficients!$E$12:$I$16,2))</f>
        <v/>
      </c>
    </row>
    <row r="3126" spans="22:22" x14ac:dyDescent="0.25">
      <c r="V3126" s="233" t="str">
        <f>IF(ISBLANK(A3126),"",VLOOKUP(G3126,Coefficients!$E$4:$I$7,2)&amp;" "&amp;" "&amp;VLOOKUP(H3126,Coefficients!$E$12:$I$16,2))</f>
        <v/>
      </c>
    </row>
    <row r="3127" spans="22:22" x14ac:dyDescent="0.25">
      <c r="V3127" s="233" t="str">
        <f>IF(ISBLANK(A3127),"",VLOOKUP(G3127,Coefficients!$E$4:$I$7,2)&amp;" "&amp;" "&amp;VLOOKUP(H3127,Coefficients!$E$12:$I$16,2))</f>
        <v/>
      </c>
    </row>
    <row r="3128" spans="22:22" x14ac:dyDescent="0.25">
      <c r="V3128" s="233" t="str">
        <f>IF(ISBLANK(A3128),"",VLOOKUP(G3128,Coefficients!$E$4:$I$7,2)&amp;" "&amp;" "&amp;VLOOKUP(H3128,Coefficients!$E$12:$I$16,2))</f>
        <v/>
      </c>
    </row>
    <row r="3129" spans="22:22" x14ac:dyDescent="0.25">
      <c r="V3129" s="233" t="str">
        <f>IF(ISBLANK(A3129),"",VLOOKUP(G3129,Coefficients!$E$4:$I$7,2)&amp;" "&amp;" "&amp;VLOOKUP(H3129,Coefficients!$E$12:$I$16,2))</f>
        <v/>
      </c>
    </row>
    <row r="3130" spans="22:22" x14ac:dyDescent="0.25">
      <c r="V3130" s="233" t="str">
        <f>IF(ISBLANK(A3130),"",VLOOKUP(G3130,Coefficients!$E$4:$I$7,2)&amp;" "&amp;" "&amp;VLOOKUP(H3130,Coefficients!$E$12:$I$16,2))</f>
        <v/>
      </c>
    </row>
    <row r="3131" spans="22:22" x14ac:dyDescent="0.25">
      <c r="V3131" s="233" t="str">
        <f>IF(ISBLANK(A3131),"",VLOOKUP(G3131,Coefficients!$E$4:$I$7,2)&amp;" "&amp;" "&amp;VLOOKUP(H3131,Coefficients!$E$12:$I$16,2))</f>
        <v/>
      </c>
    </row>
    <row r="3132" spans="22:22" x14ac:dyDescent="0.25">
      <c r="V3132" s="233" t="str">
        <f>IF(ISBLANK(A3132),"",VLOOKUP(G3132,Coefficients!$E$4:$I$7,2)&amp;" "&amp;" "&amp;VLOOKUP(H3132,Coefficients!$E$12:$I$16,2))</f>
        <v/>
      </c>
    </row>
    <row r="3133" spans="22:22" x14ac:dyDescent="0.25">
      <c r="V3133" s="233" t="str">
        <f>IF(ISBLANK(A3133),"",VLOOKUP(G3133,Coefficients!$E$4:$I$7,2)&amp;" "&amp;" "&amp;VLOOKUP(H3133,Coefficients!$E$12:$I$16,2))</f>
        <v/>
      </c>
    </row>
    <row r="3134" spans="22:22" x14ac:dyDescent="0.25">
      <c r="V3134" s="233" t="str">
        <f>IF(ISBLANK(A3134),"",VLOOKUP(G3134,Coefficients!$E$4:$I$7,2)&amp;" "&amp;" "&amp;VLOOKUP(H3134,Coefficients!$E$12:$I$16,2))</f>
        <v/>
      </c>
    </row>
    <row r="3135" spans="22:22" x14ac:dyDescent="0.25">
      <c r="V3135" s="233" t="str">
        <f>IF(ISBLANK(A3135),"",VLOOKUP(G3135,Coefficients!$E$4:$I$7,2)&amp;" "&amp;" "&amp;VLOOKUP(H3135,Coefficients!$E$12:$I$16,2))</f>
        <v/>
      </c>
    </row>
    <row r="3136" spans="22:22" x14ac:dyDescent="0.25">
      <c r="V3136" s="233" t="str">
        <f>IF(ISBLANK(A3136),"",VLOOKUP(G3136,Coefficients!$E$4:$I$7,2)&amp;" "&amp;" "&amp;VLOOKUP(H3136,Coefficients!$E$12:$I$16,2))</f>
        <v/>
      </c>
    </row>
    <row r="3137" spans="22:22" x14ac:dyDescent="0.25">
      <c r="V3137" s="233" t="str">
        <f>IF(ISBLANK(A3137),"",VLOOKUP(G3137,Coefficients!$E$4:$I$7,2)&amp;" "&amp;" "&amp;VLOOKUP(H3137,Coefficients!$E$12:$I$16,2))</f>
        <v/>
      </c>
    </row>
    <row r="3138" spans="22:22" x14ac:dyDescent="0.25">
      <c r="V3138" s="233" t="str">
        <f>IF(ISBLANK(A3138),"",VLOOKUP(G3138,Coefficients!$E$4:$I$7,2)&amp;" "&amp;" "&amp;VLOOKUP(H3138,Coefficients!$E$12:$I$16,2))</f>
        <v/>
      </c>
    </row>
    <row r="3139" spans="22:22" x14ac:dyDescent="0.25">
      <c r="V3139" s="233" t="str">
        <f>IF(ISBLANK(A3139),"",VLOOKUP(G3139,Coefficients!$E$4:$I$7,2)&amp;" "&amp;" "&amp;VLOOKUP(H3139,Coefficients!$E$12:$I$16,2))</f>
        <v/>
      </c>
    </row>
    <row r="3140" spans="22:22" x14ac:dyDescent="0.25">
      <c r="V3140" s="233" t="str">
        <f>IF(ISBLANK(A3140),"",VLOOKUP(G3140,Coefficients!$E$4:$I$7,2)&amp;" "&amp;" "&amp;VLOOKUP(H3140,Coefficients!$E$12:$I$16,2))</f>
        <v/>
      </c>
    </row>
    <row r="3141" spans="22:22" x14ac:dyDescent="0.25">
      <c r="V3141" s="233" t="str">
        <f>IF(ISBLANK(A3141),"",VLOOKUP(G3141,Coefficients!$E$4:$I$7,2)&amp;" "&amp;" "&amp;VLOOKUP(H3141,Coefficients!$E$12:$I$16,2))</f>
        <v/>
      </c>
    </row>
    <row r="3142" spans="22:22" x14ac:dyDescent="0.25">
      <c r="V3142" s="233" t="str">
        <f>IF(ISBLANK(A3142),"",VLOOKUP(G3142,Coefficients!$E$4:$I$7,2)&amp;" "&amp;" "&amp;VLOOKUP(H3142,Coefficients!$E$12:$I$16,2))</f>
        <v/>
      </c>
    </row>
    <row r="3143" spans="22:22" x14ac:dyDescent="0.25">
      <c r="V3143" s="233" t="str">
        <f>IF(ISBLANK(A3143),"",VLOOKUP(G3143,Coefficients!$E$4:$I$7,2)&amp;" "&amp;" "&amp;VLOOKUP(H3143,Coefficients!$E$12:$I$16,2))</f>
        <v/>
      </c>
    </row>
    <row r="3144" spans="22:22" x14ac:dyDescent="0.25">
      <c r="V3144" s="233" t="str">
        <f>IF(ISBLANK(A3144),"",VLOOKUP(G3144,Coefficients!$E$4:$I$7,2)&amp;" "&amp;" "&amp;VLOOKUP(H3144,Coefficients!$E$12:$I$16,2))</f>
        <v/>
      </c>
    </row>
    <row r="3145" spans="22:22" x14ac:dyDescent="0.25">
      <c r="V3145" s="233" t="str">
        <f>IF(ISBLANK(A3145),"",VLOOKUP(G3145,Coefficients!$E$4:$I$7,2)&amp;" "&amp;" "&amp;VLOOKUP(H3145,Coefficients!$E$12:$I$16,2))</f>
        <v/>
      </c>
    </row>
    <row r="3146" spans="22:22" x14ac:dyDescent="0.25">
      <c r="V3146" s="233" t="str">
        <f>IF(ISBLANK(A3146),"",VLOOKUP(G3146,Coefficients!$E$4:$I$7,2)&amp;" "&amp;" "&amp;VLOOKUP(H3146,Coefficients!$E$12:$I$16,2))</f>
        <v/>
      </c>
    </row>
    <row r="3147" spans="22:22" x14ac:dyDescent="0.25">
      <c r="V3147" s="233" t="str">
        <f>IF(ISBLANK(A3147),"",VLOOKUP(G3147,Coefficients!$E$4:$I$7,2)&amp;" "&amp;" "&amp;VLOOKUP(H3147,Coefficients!$E$12:$I$16,2))</f>
        <v/>
      </c>
    </row>
    <row r="3148" spans="22:22" x14ac:dyDescent="0.25">
      <c r="V3148" s="233" t="str">
        <f>IF(ISBLANK(A3148),"",VLOOKUP(G3148,Coefficients!$E$4:$I$7,2)&amp;" "&amp;" "&amp;VLOOKUP(H3148,Coefficients!$E$12:$I$16,2))</f>
        <v/>
      </c>
    </row>
    <row r="3149" spans="22:22" x14ac:dyDescent="0.25">
      <c r="V3149" s="233" t="str">
        <f>IF(ISBLANK(A3149),"",VLOOKUP(G3149,Coefficients!$E$4:$I$7,2)&amp;" "&amp;" "&amp;VLOOKUP(H3149,Coefficients!$E$12:$I$16,2))</f>
        <v/>
      </c>
    </row>
    <row r="3150" spans="22:22" x14ac:dyDescent="0.25">
      <c r="V3150" s="233" t="str">
        <f>IF(ISBLANK(A3150),"",VLOOKUP(G3150,Coefficients!$E$4:$I$7,2)&amp;" "&amp;" "&amp;VLOOKUP(H3150,Coefficients!$E$12:$I$16,2))</f>
        <v/>
      </c>
    </row>
    <row r="3151" spans="22:22" x14ac:dyDescent="0.25">
      <c r="V3151" s="233" t="str">
        <f>IF(ISBLANK(A3151),"",VLOOKUP(G3151,Coefficients!$E$4:$I$7,2)&amp;" "&amp;" "&amp;VLOOKUP(H3151,Coefficients!$E$12:$I$16,2))</f>
        <v/>
      </c>
    </row>
    <row r="3152" spans="22:22" x14ac:dyDescent="0.25">
      <c r="V3152" s="233" t="str">
        <f>IF(ISBLANK(A3152),"",VLOOKUP(G3152,Coefficients!$E$4:$I$7,2)&amp;" "&amp;" "&amp;VLOOKUP(H3152,Coefficients!$E$12:$I$16,2))</f>
        <v/>
      </c>
    </row>
    <row r="3153" spans="22:22" x14ac:dyDescent="0.25">
      <c r="V3153" s="233" t="str">
        <f>IF(ISBLANK(A3153),"",VLOOKUP(G3153,Coefficients!$E$4:$I$7,2)&amp;" "&amp;" "&amp;VLOOKUP(H3153,Coefficients!$E$12:$I$16,2))</f>
        <v/>
      </c>
    </row>
    <row r="3154" spans="22:22" x14ac:dyDescent="0.25">
      <c r="V3154" s="233" t="str">
        <f>IF(ISBLANK(A3154),"",VLOOKUP(G3154,Coefficients!$E$4:$I$7,2)&amp;" "&amp;" "&amp;VLOOKUP(H3154,Coefficients!$E$12:$I$16,2))</f>
        <v/>
      </c>
    </row>
    <row r="3155" spans="22:22" x14ac:dyDescent="0.25">
      <c r="V3155" s="233" t="str">
        <f>IF(ISBLANK(A3155),"",VLOOKUP(G3155,Coefficients!$E$4:$I$7,2)&amp;" "&amp;" "&amp;VLOOKUP(H3155,Coefficients!$E$12:$I$16,2))</f>
        <v/>
      </c>
    </row>
    <row r="3156" spans="22:22" x14ac:dyDescent="0.25">
      <c r="V3156" s="233" t="str">
        <f>IF(ISBLANK(A3156),"",VLOOKUP(G3156,Coefficients!$E$4:$I$7,2)&amp;" "&amp;" "&amp;VLOOKUP(H3156,Coefficients!$E$12:$I$16,2))</f>
        <v/>
      </c>
    </row>
    <row r="3157" spans="22:22" x14ac:dyDescent="0.25">
      <c r="V3157" s="233" t="str">
        <f>IF(ISBLANK(A3157),"",VLOOKUP(G3157,Coefficients!$E$4:$I$7,2)&amp;" "&amp;" "&amp;VLOOKUP(H3157,Coefficients!$E$12:$I$16,2))</f>
        <v/>
      </c>
    </row>
    <row r="3158" spans="22:22" x14ac:dyDescent="0.25">
      <c r="V3158" s="233" t="str">
        <f>IF(ISBLANK(A3158),"",VLOOKUP(G3158,Coefficients!$E$4:$I$7,2)&amp;" "&amp;" "&amp;VLOOKUP(H3158,Coefficients!$E$12:$I$16,2))</f>
        <v/>
      </c>
    </row>
    <row r="3159" spans="22:22" x14ac:dyDescent="0.25">
      <c r="V3159" s="233" t="str">
        <f>IF(ISBLANK(A3159),"",VLOOKUP(G3159,Coefficients!$E$4:$I$7,2)&amp;" "&amp;" "&amp;VLOOKUP(H3159,Coefficients!$E$12:$I$16,2))</f>
        <v/>
      </c>
    </row>
    <row r="3160" spans="22:22" x14ac:dyDescent="0.25">
      <c r="V3160" s="233" t="str">
        <f>IF(ISBLANK(A3160),"",VLOOKUP(G3160,Coefficients!$E$4:$I$7,2)&amp;" "&amp;" "&amp;VLOOKUP(H3160,Coefficients!$E$12:$I$16,2))</f>
        <v/>
      </c>
    </row>
    <row r="3161" spans="22:22" x14ac:dyDescent="0.25">
      <c r="V3161" s="233" t="str">
        <f>IF(ISBLANK(A3161),"",VLOOKUP(G3161,Coefficients!$E$4:$I$7,2)&amp;" "&amp;" "&amp;VLOOKUP(H3161,Coefficients!$E$12:$I$16,2))</f>
        <v/>
      </c>
    </row>
    <row r="3162" spans="22:22" x14ac:dyDescent="0.25">
      <c r="V3162" s="233" t="str">
        <f>IF(ISBLANK(A3162),"",VLOOKUP(G3162,Coefficients!$E$4:$I$7,2)&amp;" "&amp;" "&amp;VLOOKUP(H3162,Coefficients!$E$12:$I$16,2))</f>
        <v/>
      </c>
    </row>
    <row r="3163" spans="22:22" x14ac:dyDescent="0.25">
      <c r="V3163" s="233" t="str">
        <f>IF(ISBLANK(A3163),"",VLOOKUP(G3163,Coefficients!$E$4:$I$7,2)&amp;" "&amp;" "&amp;VLOOKUP(H3163,Coefficients!$E$12:$I$16,2))</f>
        <v/>
      </c>
    </row>
    <row r="3164" spans="22:22" x14ac:dyDescent="0.25">
      <c r="V3164" s="233" t="str">
        <f>IF(ISBLANK(A3164),"",VLOOKUP(G3164,Coefficients!$E$4:$I$7,2)&amp;" "&amp;" "&amp;VLOOKUP(H3164,Coefficients!$E$12:$I$16,2))</f>
        <v/>
      </c>
    </row>
    <row r="3165" spans="22:22" x14ac:dyDescent="0.25">
      <c r="V3165" s="233" t="str">
        <f>IF(ISBLANK(A3165),"",VLOOKUP(G3165,Coefficients!$E$4:$I$7,2)&amp;" "&amp;" "&amp;VLOOKUP(H3165,Coefficients!$E$12:$I$16,2))</f>
        <v/>
      </c>
    </row>
    <row r="3166" spans="22:22" x14ac:dyDescent="0.25">
      <c r="V3166" s="233" t="str">
        <f>IF(ISBLANK(A3166),"",VLOOKUP(G3166,Coefficients!$E$4:$I$7,2)&amp;" "&amp;" "&amp;VLOOKUP(H3166,Coefficients!$E$12:$I$16,2))</f>
        <v/>
      </c>
    </row>
    <row r="3167" spans="22:22" x14ac:dyDescent="0.25">
      <c r="V3167" s="233" t="str">
        <f>IF(ISBLANK(A3167),"",VLOOKUP(G3167,Coefficients!$E$4:$I$7,2)&amp;" "&amp;" "&amp;VLOOKUP(H3167,Coefficients!$E$12:$I$16,2))</f>
        <v/>
      </c>
    </row>
    <row r="3168" spans="22:22" x14ac:dyDescent="0.25">
      <c r="V3168" s="233" t="str">
        <f>IF(ISBLANK(A3168),"",VLOOKUP(G3168,Coefficients!$E$4:$I$7,2)&amp;" "&amp;" "&amp;VLOOKUP(H3168,Coefficients!$E$12:$I$16,2))</f>
        <v/>
      </c>
    </row>
    <row r="3169" spans="22:22" x14ac:dyDescent="0.25">
      <c r="V3169" s="233" t="str">
        <f>IF(ISBLANK(A3169),"",VLOOKUP(G3169,Coefficients!$E$4:$I$7,2)&amp;" "&amp;" "&amp;VLOOKUP(H3169,Coefficients!$E$12:$I$16,2))</f>
        <v/>
      </c>
    </row>
    <row r="3170" spans="22:22" x14ac:dyDescent="0.25">
      <c r="V3170" s="233" t="str">
        <f>IF(ISBLANK(A3170),"",VLOOKUP(G3170,Coefficients!$E$4:$I$7,2)&amp;" "&amp;" "&amp;VLOOKUP(H3170,Coefficients!$E$12:$I$16,2))</f>
        <v/>
      </c>
    </row>
    <row r="3171" spans="22:22" x14ac:dyDescent="0.25">
      <c r="V3171" s="233" t="str">
        <f>IF(ISBLANK(A3171),"",VLOOKUP(G3171,Coefficients!$E$4:$I$7,2)&amp;" "&amp;" "&amp;VLOOKUP(H3171,Coefficients!$E$12:$I$16,2))</f>
        <v/>
      </c>
    </row>
    <row r="3172" spans="22:22" x14ac:dyDescent="0.25">
      <c r="V3172" s="233" t="str">
        <f>IF(ISBLANK(A3172),"",VLOOKUP(G3172,Coefficients!$E$4:$I$7,2)&amp;" "&amp;" "&amp;VLOOKUP(H3172,Coefficients!$E$12:$I$16,2))</f>
        <v/>
      </c>
    </row>
    <row r="3173" spans="22:22" x14ac:dyDescent="0.25">
      <c r="V3173" s="233" t="str">
        <f>IF(ISBLANK(A3173),"",VLOOKUP(G3173,Coefficients!$E$4:$I$7,2)&amp;" "&amp;" "&amp;VLOOKUP(H3173,Coefficients!$E$12:$I$16,2))</f>
        <v/>
      </c>
    </row>
    <row r="3174" spans="22:22" x14ac:dyDescent="0.25">
      <c r="V3174" s="233" t="str">
        <f>IF(ISBLANK(A3174),"",VLOOKUP(G3174,Coefficients!$E$4:$I$7,2)&amp;" "&amp;" "&amp;VLOOKUP(H3174,Coefficients!$E$12:$I$16,2))</f>
        <v/>
      </c>
    </row>
    <row r="3175" spans="22:22" x14ac:dyDescent="0.25">
      <c r="V3175" s="233" t="str">
        <f>IF(ISBLANK(A3175),"",VLOOKUP(G3175,Coefficients!$E$4:$I$7,2)&amp;" "&amp;" "&amp;VLOOKUP(H3175,Coefficients!$E$12:$I$16,2))</f>
        <v/>
      </c>
    </row>
    <row r="3176" spans="22:22" x14ac:dyDescent="0.25">
      <c r="V3176" s="233" t="str">
        <f>IF(ISBLANK(A3176),"",VLOOKUP(G3176,Coefficients!$E$4:$I$7,2)&amp;" "&amp;" "&amp;VLOOKUP(H3176,Coefficients!$E$12:$I$16,2))</f>
        <v/>
      </c>
    </row>
    <row r="3177" spans="22:22" x14ac:dyDescent="0.25">
      <c r="V3177" s="233" t="str">
        <f>IF(ISBLANK(A3177),"",VLOOKUP(G3177,Coefficients!$E$4:$I$7,2)&amp;" "&amp;" "&amp;VLOOKUP(H3177,Coefficients!$E$12:$I$16,2))</f>
        <v/>
      </c>
    </row>
    <row r="3178" spans="22:22" x14ac:dyDescent="0.25">
      <c r="V3178" s="233" t="str">
        <f>IF(ISBLANK(A3178),"",VLOOKUP(G3178,Coefficients!$E$4:$I$7,2)&amp;" "&amp;" "&amp;VLOOKUP(H3178,Coefficients!$E$12:$I$16,2))</f>
        <v/>
      </c>
    </row>
    <row r="3179" spans="22:22" x14ac:dyDescent="0.25">
      <c r="V3179" s="233" t="str">
        <f>IF(ISBLANK(A3179),"",VLOOKUP(G3179,Coefficients!$E$4:$I$7,2)&amp;" "&amp;" "&amp;VLOOKUP(H3179,Coefficients!$E$12:$I$16,2))</f>
        <v/>
      </c>
    </row>
    <row r="3180" spans="22:22" x14ac:dyDescent="0.25">
      <c r="V3180" s="233" t="str">
        <f>IF(ISBLANK(A3180),"",VLOOKUP(G3180,Coefficients!$E$4:$I$7,2)&amp;" "&amp;" "&amp;VLOOKUP(H3180,Coefficients!$E$12:$I$16,2))</f>
        <v/>
      </c>
    </row>
    <row r="3181" spans="22:22" x14ac:dyDescent="0.25">
      <c r="V3181" s="233" t="str">
        <f>IF(ISBLANK(A3181),"",VLOOKUP(G3181,Coefficients!$E$4:$I$7,2)&amp;" "&amp;" "&amp;VLOOKUP(H3181,Coefficients!$E$12:$I$16,2))</f>
        <v/>
      </c>
    </row>
    <row r="3182" spans="22:22" x14ac:dyDescent="0.25">
      <c r="V3182" s="233" t="str">
        <f>IF(ISBLANK(A3182),"",VLOOKUP(G3182,Coefficients!$E$4:$I$7,2)&amp;" "&amp;" "&amp;VLOOKUP(H3182,Coefficients!$E$12:$I$16,2))</f>
        <v/>
      </c>
    </row>
    <row r="3183" spans="22:22" x14ac:dyDescent="0.25">
      <c r="V3183" s="233" t="str">
        <f>IF(ISBLANK(A3183),"",VLOOKUP(G3183,Coefficients!$E$4:$I$7,2)&amp;" "&amp;" "&amp;VLOOKUP(H3183,Coefficients!$E$12:$I$16,2))</f>
        <v/>
      </c>
    </row>
    <row r="3184" spans="22:22" x14ac:dyDescent="0.25">
      <c r="V3184" s="233" t="str">
        <f>IF(ISBLANK(A3184),"",VLOOKUP(G3184,Coefficients!$E$4:$I$7,2)&amp;" "&amp;" "&amp;VLOOKUP(H3184,Coefficients!$E$12:$I$16,2))</f>
        <v/>
      </c>
    </row>
    <row r="3185" spans="22:22" x14ac:dyDescent="0.25">
      <c r="V3185" s="233" t="str">
        <f>IF(ISBLANK(A3185),"",VLOOKUP(G3185,Coefficients!$E$4:$I$7,2)&amp;" "&amp;" "&amp;VLOOKUP(H3185,Coefficients!$E$12:$I$16,2))</f>
        <v/>
      </c>
    </row>
    <row r="3186" spans="22:22" x14ac:dyDescent="0.25">
      <c r="V3186" s="233" t="str">
        <f>IF(ISBLANK(A3186),"",VLOOKUP(G3186,Coefficients!$E$4:$I$7,2)&amp;" "&amp;" "&amp;VLOOKUP(H3186,Coefficients!$E$12:$I$16,2))</f>
        <v/>
      </c>
    </row>
    <row r="3187" spans="22:22" x14ac:dyDescent="0.25">
      <c r="V3187" s="233" t="str">
        <f>IF(ISBLANK(A3187),"",VLOOKUP(G3187,Coefficients!$E$4:$I$7,2)&amp;" "&amp;" "&amp;VLOOKUP(H3187,Coefficients!$E$12:$I$16,2))</f>
        <v/>
      </c>
    </row>
    <row r="3188" spans="22:22" x14ac:dyDescent="0.25">
      <c r="V3188" s="233" t="str">
        <f>IF(ISBLANK(A3188),"",VLOOKUP(G3188,Coefficients!$E$4:$I$7,2)&amp;" "&amp;" "&amp;VLOOKUP(H3188,Coefficients!$E$12:$I$16,2))</f>
        <v/>
      </c>
    </row>
    <row r="3189" spans="22:22" x14ac:dyDescent="0.25">
      <c r="V3189" s="233" t="str">
        <f>IF(ISBLANK(A3189),"",VLOOKUP(G3189,Coefficients!$E$4:$I$7,2)&amp;" "&amp;" "&amp;VLOOKUP(H3189,Coefficients!$E$12:$I$16,2))</f>
        <v/>
      </c>
    </row>
    <row r="3190" spans="22:22" x14ac:dyDescent="0.25">
      <c r="V3190" s="233" t="str">
        <f>IF(ISBLANK(A3190),"",VLOOKUP(G3190,Coefficients!$E$4:$I$7,2)&amp;" "&amp;" "&amp;VLOOKUP(H3190,Coefficients!$E$12:$I$16,2))</f>
        <v/>
      </c>
    </row>
    <row r="3191" spans="22:22" x14ac:dyDescent="0.25">
      <c r="V3191" s="233" t="str">
        <f>IF(ISBLANK(A3191),"",VLOOKUP(G3191,Coefficients!$E$4:$I$7,2)&amp;" "&amp;" "&amp;VLOOKUP(H3191,Coefficients!$E$12:$I$16,2))</f>
        <v/>
      </c>
    </row>
    <row r="3192" spans="22:22" x14ac:dyDescent="0.25">
      <c r="V3192" s="233" t="str">
        <f>IF(ISBLANK(A3192),"",VLOOKUP(G3192,Coefficients!$E$4:$I$7,2)&amp;" "&amp;" "&amp;VLOOKUP(H3192,Coefficients!$E$12:$I$16,2))</f>
        <v/>
      </c>
    </row>
    <row r="3193" spans="22:22" x14ac:dyDescent="0.25">
      <c r="V3193" s="233" t="str">
        <f>IF(ISBLANK(A3193),"",VLOOKUP(G3193,Coefficients!$E$4:$I$7,2)&amp;" "&amp;" "&amp;VLOOKUP(H3193,Coefficients!$E$12:$I$16,2))</f>
        <v/>
      </c>
    </row>
    <row r="3194" spans="22:22" x14ac:dyDescent="0.25">
      <c r="V3194" s="233" t="str">
        <f>IF(ISBLANK(A3194),"",VLOOKUP(G3194,Coefficients!$E$4:$I$7,2)&amp;" "&amp;" "&amp;VLOOKUP(H3194,Coefficients!$E$12:$I$16,2))</f>
        <v/>
      </c>
    </row>
    <row r="3195" spans="22:22" x14ac:dyDescent="0.25">
      <c r="V3195" s="233" t="str">
        <f>IF(ISBLANK(A3195),"",VLOOKUP(G3195,Coefficients!$E$4:$I$7,2)&amp;" "&amp;" "&amp;VLOOKUP(H3195,Coefficients!$E$12:$I$16,2))</f>
        <v/>
      </c>
    </row>
    <row r="3196" spans="22:22" x14ac:dyDescent="0.25">
      <c r="V3196" s="233" t="str">
        <f>IF(ISBLANK(A3196),"",VLOOKUP(G3196,Coefficients!$E$4:$I$7,2)&amp;" "&amp;" "&amp;VLOOKUP(H3196,Coefficients!$E$12:$I$16,2))</f>
        <v/>
      </c>
    </row>
    <row r="3197" spans="22:22" x14ac:dyDescent="0.25">
      <c r="V3197" s="233" t="str">
        <f>IF(ISBLANK(A3197),"",VLOOKUP(G3197,Coefficients!$E$4:$I$7,2)&amp;" "&amp;" "&amp;VLOOKUP(H3197,Coefficients!$E$12:$I$16,2))</f>
        <v/>
      </c>
    </row>
    <row r="3198" spans="22:22" x14ac:dyDescent="0.25">
      <c r="V3198" s="233" t="str">
        <f>IF(ISBLANK(A3198),"",VLOOKUP(G3198,Coefficients!$E$4:$I$7,2)&amp;" "&amp;" "&amp;VLOOKUP(H3198,Coefficients!$E$12:$I$16,2))</f>
        <v/>
      </c>
    </row>
    <row r="3199" spans="22:22" x14ac:dyDescent="0.25">
      <c r="V3199" s="233" t="str">
        <f>IF(ISBLANK(A3199),"",VLOOKUP(G3199,Coefficients!$E$4:$I$7,2)&amp;" "&amp;" "&amp;VLOOKUP(H3199,Coefficients!$E$12:$I$16,2))</f>
        <v/>
      </c>
    </row>
    <row r="3200" spans="22:22" x14ac:dyDescent="0.25">
      <c r="V3200" s="233" t="str">
        <f>IF(ISBLANK(A3200),"",VLOOKUP(G3200,Coefficients!$E$4:$I$7,2)&amp;" "&amp;" "&amp;VLOOKUP(H3200,Coefficients!$E$12:$I$16,2))</f>
        <v/>
      </c>
    </row>
    <row r="3201" spans="22:22" x14ac:dyDescent="0.25">
      <c r="V3201" s="233" t="str">
        <f>IF(ISBLANK(A3201),"",VLOOKUP(G3201,Coefficients!$E$4:$I$7,2)&amp;" "&amp;" "&amp;VLOOKUP(H3201,Coefficients!$E$12:$I$16,2))</f>
        <v/>
      </c>
    </row>
    <row r="3202" spans="22:22" x14ac:dyDescent="0.25">
      <c r="V3202" s="233" t="str">
        <f>IF(ISBLANK(A3202),"",VLOOKUP(G3202,Coefficients!$E$4:$I$7,2)&amp;" "&amp;" "&amp;VLOOKUP(H3202,Coefficients!$E$12:$I$16,2))</f>
        <v/>
      </c>
    </row>
    <row r="3203" spans="22:22" x14ac:dyDescent="0.25">
      <c r="V3203" s="233" t="str">
        <f>IF(ISBLANK(A3203),"",VLOOKUP(G3203,Coefficients!$E$4:$I$7,2)&amp;" "&amp;" "&amp;VLOOKUP(H3203,Coefficients!$E$12:$I$16,2))</f>
        <v/>
      </c>
    </row>
    <row r="3204" spans="22:22" x14ac:dyDescent="0.25">
      <c r="V3204" s="233" t="str">
        <f>IF(ISBLANK(A3204),"",VLOOKUP(G3204,Coefficients!$E$4:$I$7,2)&amp;" "&amp;" "&amp;VLOOKUP(H3204,Coefficients!$E$12:$I$16,2))</f>
        <v/>
      </c>
    </row>
    <row r="3205" spans="22:22" x14ac:dyDescent="0.25">
      <c r="V3205" s="233" t="str">
        <f>IF(ISBLANK(A3205),"",VLOOKUP(G3205,Coefficients!$E$4:$I$7,2)&amp;" "&amp;" "&amp;VLOOKUP(H3205,Coefficients!$E$12:$I$16,2))</f>
        <v/>
      </c>
    </row>
    <row r="3206" spans="22:22" x14ac:dyDescent="0.25">
      <c r="V3206" s="233" t="str">
        <f>IF(ISBLANK(A3206),"",VLOOKUP(G3206,Coefficients!$E$4:$I$7,2)&amp;" "&amp;" "&amp;VLOOKUP(H3206,Coefficients!$E$12:$I$16,2))</f>
        <v/>
      </c>
    </row>
    <row r="3207" spans="22:22" x14ac:dyDescent="0.25">
      <c r="V3207" s="233" t="str">
        <f>IF(ISBLANK(A3207),"",VLOOKUP(G3207,Coefficients!$E$4:$I$7,2)&amp;" "&amp;" "&amp;VLOOKUP(H3207,Coefficients!$E$12:$I$16,2))</f>
        <v/>
      </c>
    </row>
    <row r="3208" spans="22:22" x14ac:dyDescent="0.25">
      <c r="V3208" s="233" t="str">
        <f>IF(ISBLANK(A3208),"",VLOOKUP(G3208,Coefficients!$E$4:$I$7,2)&amp;" "&amp;" "&amp;VLOOKUP(H3208,Coefficients!$E$12:$I$16,2))</f>
        <v/>
      </c>
    </row>
    <row r="3209" spans="22:22" x14ac:dyDescent="0.25">
      <c r="V3209" s="233" t="str">
        <f>IF(ISBLANK(A3209),"",VLOOKUP(G3209,Coefficients!$E$4:$I$7,2)&amp;" "&amp;" "&amp;VLOOKUP(H3209,Coefficients!$E$12:$I$16,2))</f>
        <v/>
      </c>
    </row>
    <row r="3210" spans="22:22" x14ac:dyDescent="0.25">
      <c r="V3210" s="233" t="str">
        <f>IF(ISBLANK(A3210),"",VLOOKUP(G3210,Coefficients!$E$4:$I$7,2)&amp;" "&amp;" "&amp;VLOOKUP(H3210,Coefficients!$E$12:$I$16,2))</f>
        <v/>
      </c>
    </row>
    <row r="3211" spans="22:22" x14ac:dyDescent="0.25">
      <c r="V3211" s="233" t="str">
        <f>IF(ISBLANK(A3211),"",VLOOKUP(G3211,Coefficients!$E$4:$I$7,2)&amp;" "&amp;" "&amp;VLOOKUP(H3211,Coefficients!$E$12:$I$16,2))</f>
        <v/>
      </c>
    </row>
    <row r="3212" spans="22:22" x14ac:dyDescent="0.25">
      <c r="V3212" s="233" t="str">
        <f>IF(ISBLANK(A3212),"",VLOOKUP(G3212,Coefficients!$E$4:$I$7,2)&amp;" "&amp;" "&amp;VLOOKUP(H3212,Coefficients!$E$12:$I$16,2))</f>
        <v/>
      </c>
    </row>
    <row r="3213" spans="22:22" x14ac:dyDescent="0.25">
      <c r="V3213" s="233" t="str">
        <f>IF(ISBLANK(A3213),"",VLOOKUP(G3213,Coefficients!$E$4:$I$7,2)&amp;" "&amp;" "&amp;VLOOKUP(H3213,Coefficients!$E$12:$I$16,2))</f>
        <v/>
      </c>
    </row>
    <row r="3214" spans="22:22" x14ac:dyDescent="0.25">
      <c r="V3214" s="233" t="str">
        <f>IF(ISBLANK(A3214),"",VLOOKUP(G3214,Coefficients!$E$4:$I$7,2)&amp;" "&amp;" "&amp;VLOOKUP(H3214,Coefficients!$E$12:$I$16,2))</f>
        <v/>
      </c>
    </row>
    <row r="3215" spans="22:22" x14ac:dyDescent="0.25">
      <c r="V3215" s="233" t="str">
        <f>IF(ISBLANK(A3215),"",VLOOKUP(G3215,Coefficients!$E$4:$I$7,2)&amp;" "&amp;" "&amp;VLOOKUP(H3215,Coefficients!$E$12:$I$16,2))</f>
        <v/>
      </c>
    </row>
    <row r="3216" spans="22:22" x14ac:dyDescent="0.25">
      <c r="V3216" s="233" t="str">
        <f>IF(ISBLANK(A3216),"",VLOOKUP(G3216,Coefficients!$E$4:$I$7,2)&amp;" "&amp;" "&amp;VLOOKUP(H3216,Coefficients!$E$12:$I$16,2))</f>
        <v/>
      </c>
    </row>
    <row r="3217" spans="22:22" x14ac:dyDescent="0.25">
      <c r="V3217" s="233" t="str">
        <f>IF(ISBLANK(A3217),"",VLOOKUP(G3217,Coefficients!$E$4:$I$7,2)&amp;" "&amp;" "&amp;VLOOKUP(H3217,Coefficients!$E$12:$I$16,2))</f>
        <v/>
      </c>
    </row>
    <row r="3218" spans="22:22" x14ac:dyDescent="0.25">
      <c r="V3218" s="233" t="str">
        <f>IF(ISBLANK(A3218),"",VLOOKUP(G3218,Coefficients!$E$4:$I$7,2)&amp;" "&amp;" "&amp;VLOOKUP(H3218,Coefficients!$E$12:$I$16,2))</f>
        <v/>
      </c>
    </row>
    <row r="3219" spans="22:22" x14ac:dyDescent="0.25">
      <c r="V3219" s="233" t="str">
        <f>IF(ISBLANK(A3219),"",VLOOKUP(G3219,Coefficients!$E$4:$I$7,2)&amp;" "&amp;" "&amp;VLOOKUP(H3219,Coefficients!$E$12:$I$16,2))</f>
        <v/>
      </c>
    </row>
    <row r="3220" spans="22:22" x14ac:dyDescent="0.25">
      <c r="V3220" s="233" t="str">
        <f>IF(ISBLANK(A3220),"",VLOOKUP(G3220,Coefficients!$E$4:$I$7,2)&amp;" "&amp;" "&amp;VLOOKUP(H3220,Coefficients!$E$12:$I$16,2))</f>
        <v/>
      </c>
    </row>
    <row r="3221" spans="22:22" x14ac:dyDescent="0.25">
      <c r="V3221" s="233" t="str">
        <f>IF(ISBLANK(A3221),"",VLOOKUP(G3221,Coefficients!$E$4:$I$7,2)&amp;" "&amp;" "&amp;VLOOKUP(H3221,Coefficients!$E$12:$I$16,2))</f>
        <v/>
      </c>
    </row>
    <row r="3222" spans="22:22" x14ac:dyDescent="0.25">
      <c r="V3222" s="233" t="str">
        <f>IF(ISBLANK(A3222),"",VLOOKUP(G3222,Coefficients!$E$4:$I$7,2)&amp;" "&amp;" "&amp;VLOOKUP(H3222,Coefficients!$E$12:$I$16,2))</f>
        <v/>
      </c>
    </row>
    <row r="3223" spans="22:22" x14ac:dyDescent="0.25">
      <c r="V3223" s="233" t="str">
        <f>IF(ISBLANK(A3223),"",VLOOKUP(G3223,Coefficients!$E$4:$I$7,2)&amp;" "&amp;" "&amp;VLOOKUP(H3223,Coefficients!$E$12:$I$16,2))</f>
        <v/>
      </c>
    </row>
    <row r="3224" spans="22:22" x14ac:dyDescent="0.25">
      <c r="V3224" s="233" t="str">
        <f>IF(ISBLANK(A3224),"",VLOOKUP(G3224,Coefficients!$E$4:$I$7,2)&amp;" "&amp;" "&amp;VLOOKUP(H3224,Coefficients!$E$12:$I$16,2))</f>
        <v/>
      </c>
    </row>
    <row r="3225" spans="22:22" x14ac:dyDescent="0.25">
      <c r="V3225" s="233" t="str">
        <f>IF(ISBLANK(A3225),"",VLOOKUP(G3225,Coefficients!$E$4:$I$7,2)&amp;" "&amp;" "&amp;VLOOKUP(H3225,Coefficients!$E$12:$I$16,2))</f>
        <v/>
      </c>
    </row>
    <row r="3226" spans="22:22" x14ac:dyDescent="0.25">
      <c r="V3226" s="233" t="str">
        <f>IF(ISBLANK(A3226),"",VLOOKUP(G3226,Coefficients!$E$4:$I$7,2)&amp;" "&amp;" "&amp;VLOOKUP(H3226,Coefficients!$E$12:$I$16,2))</f>
        <v/>
      </c>
    </row>
    <row r="3227" spans="22:22" x14ac:dyDescent="0.25">
      <c r="V3227" s="233" t="str">
        <f>IF(ISBLANK(A3227),"",VLOOKUP(G3227,Coefficients!$E$4:$I$7,2)&amp;" "&amp;" "&amp;VLOOKUP(H3227,Coefficients!$E$12:$I$16,2))</f>
        <v/>
      </c>
    </row>
    <row r="3228" spans="22:22" x14ac:dyDescent="0.25">
      <c r="V3228" s="233" t="str">
        <f>IF(ISBLANK(A3228),"",VLOOKUP(G3228,Coefficients!$E$4:$I$7,2)&amp;" "&amp;" "&amp;VLOOKUP(H3228,Coefficients!$E$12:$I$16,2))</f>
        <v/>
      </c>
    </row>
    <row r="3229" spans="22:22" x14ac:dyDescent="0.25">
      <c r="V3229" s="233" t="str">
        <f>IF(ISBLANK(A3229),"",VLOOKUP(G3229,Coefficients!$E$4:$I$7,2)&amp;" "&amp;" "&amp;VLOOKUP(H3229,Coefficients!$E$12:$I$16,2))</f>
        <v/>
      </c>
    </row>
    <row r="3230" spans="22:22" x14ac:dyDescent="0.25">
      <c r="V3230" s="233" t="str">
        <f>IF(ISBLANK(A3230),"",VLOOKUP(G3230,Coefficients!$E$4:$I$7,2)&amp;" "&amp;" "&amp;VLOOKUP(H3230,Coefficients!$E$12:$I$16,2))</f>
        <v/>
      </c>
    </row>
    <row r="3231" spans="22:22" x14ac:dyDescent="0.25">
      <c r="V3231" s="233" t="str">
        <f>IF(ISBLANK(A3231),"",VLOOKUP(G3231,Coefficients!$E$4:$I$7,2)&amp;" "&amp;" "&amp;VLOOKUP(H3231,Coefficients!$E$12:$I$16,2))</f>
        <v/>
      </c>
    </row>
    <row r="3232" spans="22:22" x14ac:dyDescent="0.25">
      <c r="V3232" s="233" t="str">
        <f>IF(ISBLANK(A3232),"",VLOOKUP(G3232,Coefficients!$E$4:$I$7,2)&amp;" "&amp;" "&amp;VLOOKUP(H3232,Coefficients!$E$12:$I$16,2))</f>
        <v/>
      </c>
    </row>
    <row r="3233" spans="22:22" x14ac:dyDescent="0.25">
      <c r="V3233" s="233" t="str">
        <f>IF(ISBLANK(A3233),"",VLOOKUP(G3233,Coefficients!$E$4:$I$7,2)&amp;" "&amp;" "&amp;VLOOKUP(H3233,Coefficients!$E$12:$I$16,2))</f>
        <v/>
      </c>
    </row>
    <row r="3234" spans="22:22" x14ac:dyDescent="0.25">
      <c r="V3234" s="233" t="str">
        <f>IF(ISBLANK(A3234),"",VLOOKUP(G3234,Coefficients!$E$4:$I$7,2)&amp;" "&amp;" "&amp;VLOOKUP(H3234,Coefficients!$E$12:$I$16,2))</f>
        <v/>
      </c>
    </row>
    <row r="3235" spans="22:22" x14ac:dyDescent="0.25">
      <c r="V3235" s="233" t="str">
        <f>IF(ISBLANK(A3235),"",VLOOKUP(G3235,Coefficients!$E$4:$I$7,2)&amp;" "&amp;" "&amp;VLOOKUP(H3235,Coefficients!$E$12:$I$16,2))</f>
        <v/>
      </c>
    </row>
    <row r="3236" spans="22:22" x14ac:dyDescent="0.25">
      <c r="V3236" s="233" t="str">
        <f>IF(ISBLANK(A3236),"",VLOOKUP(G3236,Coefficients!$E$4:$I$7,2)&amp;" "&amp;" "&amp;VLOOKUP(H3236,Coefficients!$E$12:$I$16,2))</f>
        <v/>
      </c>
    </row>
    <row r="3237" spans="22:22" x14ac:dyDescent="0.25">
      <c r="V3237" s="233" t="str">
        <f>IF(ISBLANK(A3237),"",VLOOKUP(G3237,Coefficients!$E$4:$I$7,2)&amp;" "&amp;" "&amp;VLOOKUP(H3237,Coefficients!$E$12:$I$16,2))</f>
        <v/>
      </c>
    </row>
    <row r="3238" spans="22:22" x14ac:dyDescent="0.25">
      <c r="V3238" s="233" t="str">
        <f>IF(ISBLANK(A3238),"",VLOOKUP(G3238,Coefficients!$E$4:$I$7,2)&amp;" "&amp;" "&amp;VLOOKUP(H3238,Coefficients!$E$12:$I$16,2))</f>
        <v/>
      </c>
    </row>
    <row r="3239" spans="22:22" x14ac:dyDescent="0.25">
      <c r="V3239" s="233" t="str">
        <f>IF(ISBLANK(A3239),"",VLOOKUP(G3239,Coefficients!$E$4:$I$7,2)&amp;" "&amp;" "&amp;VLOOKUP(H3239,Coefficients!$E$12:$I$16,2))</f>
        <v/>
      </c>
    </row>
    <row r="3240" spans="22:22" x14ac:dyDescent="0.25">
      <c r="V3240" s="233" t="str">
        <f>IF(ISBLANK(A3240),"",VLOOKUP(G3240,Coefficients!$E$4:$I$7,2)&amp;" "&amp;" "&amp;VLOOKUP(H3240,Coefficients!$E$12:$I$16,2))</f>
        <v/>
      </c>
    </row>
    <row r="3241" spans="22:22" x14ac:dyDescent="0.25">
      <c r="V3241" s="233" t="str">
        <f>IF(ISBLANK(A3241),"",VLOOKUP(G3241,Coefficients!$E$4:$I$7,2)&amp;" "&amp;" "&amp;VLOOKUP(H3241,Coefficients!$E$12:$I$16,2))</f>
        <v/>
      </c>
    </row>
    <row r="3242" spans="22:22" x14ac:dyDescent="0.25">
      <c r="V3242" s="233" t="str">
        <f>IF(ISBLANK(A3242),"",VLOOKUP(G3242,Coefficients!$E$4:$I$7,2)&amp;" "&amp;" "&amp;VLOOKUP(H3242,Coefficients!$E$12:$I$16,2))</f>
        <v/>
      </c>
    </row>
    <row r="3243" spans="22:22" x14ac:dyDescent="0.25">
      <c r="V3243" s="233" t="str">
        <f>IF(ISBLANK(A3243),"",VLOOKUP(G3243,Coefficients!$E$4:$I$7,2)&amp;" "&amp;" "&amp;VLOOKUP(H3243,Coefficients!$E$12:$I$16,2))</f>
        <v/>
      </c>
    </row>
    <row r="3244" spans="22:22" x14ac:dyDescent="0.25">
      <c r="V3244" s="233" t="str">
        <f>IF(ISBLANK(A3244),"",VLOOKUP(G3244,Coefficients!$E$4:$I$7,2)&amp;" "&amp;" "&amp;VLOOKUP(H3244,Coefficients!$E$12:$I$16,2))</f>
        <v/>
      </c>
    </row>
    <row r="3245" spans="22:22" x14ac:dyDescent="0.25">
      <c r="V3245" s="233" t="str">
        <f>IF(ISBLANK(A3245),"",VLOOKUP(G3245,Coefficients!$E$4:$I$7,2)&amp;" "&amp;" "&amp;VLOOKUP(H3245,Coefficients!$E$12:$I$16,2))</f>
        <v/>
      </c>
    </row>
    <row r="3246" spans="22:22" x14ac:dyDescent="0.25">
      <c r="V3246" s="233" t="str">
        <f>IF(ISBLANK(A3246),"",VLOOKUP(G3246,Coefficients!$E$4:$I$7,2)&amp;" "&amp;" "&amp;VLOOKUP(H3246,Coefficients!$E$12:$I$16,2))</f>
        <v/>
      </c>
    </row>
    <row r="3247" spans="22:22" x14ac:dyDescent="0.25">
      <c r="V3247" s="233" t="str">
        <f>IF(ISBLANK(A3247),"",VLOOKUP(G3247,Coefficients!$E$4:$I$7,2)&amp;" "&amp;" "&amp;VLOOKUP(H3247,Coefficients!$E$12:$I$16,2))</f>
        <v/>
      </c>
    </row>
    <row r="3248" spans="22:22" x14ac:dyDescent="0.25">
      <c r="V3248" s="233" t="str">
        <f>IF(ISBLANK(A3248),"",VLOOKUP(G3248,Coefficients!$E$4:$I$7,2)&amp;" "&amp;" "&amp;VLOOKUP(H3248,Coefficients!$E$12:$I$16,2))</f>
        <v/>
      </c>
    </row>
    <row r="3249" spans="22:22" x14ac:dyDescent="0.25">
      <c r="V3249" s="233" t="str">
        <f>IF(ISBLANK(A3249),"",VLOOKUP(G3249,Coefficients!$E$4:$I$7,2)&amp;" "&amp;" "&amp;VLOOKUP(H3249,Coefficients!$E$12:$I$16,2))</f>
        <v/>
      </c>
    </row>
    <row r="3250" spans="22:22" x14ac:dyDescent="0.25">
      <c r="V3250" s="233" t="str">
        <f>IF(ISBLANK(A3250),"",VLOOKUP(G3250,Coefficients!$E$4:$I$7,2)&amp;" "&amp;" "&amp;VLOOKUP(H3250,Coefficients!$E$12:$I$16,2))</f>
        <v/>
      </c>
    </row>
    <row r="3251" spans="22:22" x14ac:dyDescent="0.25">
      <c r="V3251" s="233" t="str">
        <f>IF(ISBLANK(A3251),"",VLOOKUP(G3251,Coefficients!$E$4:$I$7,2)&amp;" "&amp;" "&amp;VLOOKUP(H3251,Coefficients!$E$12:$I$16,2))</f>
        <v/>
      </c>
    </row>
    <row r="3252" spans="22:22" x14ac:dyDescent="0.25">
      <c r="V3252" s="233" t="str">
        <f>IF(ISBLANK(A3252),"",VLOOKUP(G3252,Coefficients!$E$4:$I$7,2)&amp;" "&amp;" "&amp;VLOOKUP(H3252,Coefficients!$E$12:$I$16,2))</f>
        <v/>
      </c>
    </row>
    <row r="3253" spans="22:22" x14ac:dyDescent="0.25">
      <c r="V3253" s="233" t="str">
        <f>IF(ISBLANK(A3253),"",VLOOKUP(G3253,Coefficients!$E$4:$I$7,2)&amp;" "&amp;" "&amp;VLOOKUP(H3253,Coefficients!$E$12:$I$16,2))</f>
        <v/>
      </c>
    </row>
    <row r="3254" spans="22:22" x14ac:dyDescent="0.25">
      <c r="V3254" s="233" t="str">
        <f>IF(ISBLANK(A3254),"",VLOOKUP(G3254,Coefficients!$E$4:$I$7,2)&amp;" "&amp;" "&amp;VLOOKUP(H3254,Coefficients!$E$12:$I$16,2))</f>
        <v/>
      </c>
    </row>
    <row r="3255" spans="22:22" x14ac:dyDescent="0.25">
      <c r="V3255" s="233" t="str">
        <f>IF(ISBLANK(A3255),"",VLOOKUP(G3255,Coefficients!$E$4:$I$7,2)&amp;" "&amp;" "&amp;VLOOKUP(H3255,Coefficients!$E$12:$I$16,2))</f>
        <v/>
      </c>
    </row>
    <row r="3256" spans="22:22" x14ac:dyDescent="0.25">
      <c r="V3256" s="233" t="str">
        <f>IF(ISBLANK(A3256),"",VLOOKUP(G3256,Coefficients!$E$4:$I$7,2)&amp;" "&amp;" "&amp;VLOOKUP(H3256,Coefficients!$E$12:$I$16,2))</f>
        <v/>
      </c>
    </row>
    <row r="3257" spans="22:22" x14ac:dyDescent="0.25">
      <c r="V3257" s="233" t="str">
        <f>IF(ISBLANK(A3257),"",VLOOKUP(G3257,Coefficients!$E$4:$I$7,2)&amp;" "&amp;" "&amp;VLOOKUP(H3257,Coefficients!$E$12:$I$16,2))</f>
        <v/>
      </c>
    </row>
    <row r="3258" spans="22:22" x14ac:dyDescent="0.25">
      <c r="V3258" s="233" t="str">
        <f>IF(ISBLANK(A3258),"",VLOOKUP(G3258,Coefficients!$E$4:$I$7,2)&amp;" "&amp;" "&amp;VLOOKUP(H3258,Coefficients!$E$12:$I$16,2))</f>
        <v/>
      </c>
    </row>
    <row r="3259" spans="22:22" x14ac:dyDescent="0.25">
      <c r="V3259" s="233" t="str">
        <f>IF(ISBLANK(A3259),"",VLOOKUP(G3259,Coefficients!$E$4:$I$7,2)&amp;" "&amp;" "&amp;VLOOKUP(H3259,Coefficients!$E$12:$I$16,2))</f>
        <v/>
      </c>
    </row>
    <row r="3260" spans="22:22" x14ac:dyDescent="0.25">
      <c r="V3260" s="233" t="str">
        <f>IF(ISBLANK(A3260),"",VLOOKUP(G3260,Coefficients!$E$4:$I$7,2)&amp;" "&amp;" "&amp;VLOOKUP(H3260,Coefficients!$E$12:$I$16,2))</f>
        <v/>
      </c>
    </row>
    <row r="3261" spans="22:22" x14ac:dyDescent="0.25">
      <c r="V3261" s="233" t="str">
        <f>IF(ISBLANK(A3261),"",VLOOKUP(G3261,Coefficients!$E$4:$I$7,2)&amp;" "&amp;" "&amp;VLOOKUP(H3261,Coefficients!$E$12:$I$16,2))</f>
        <v/>
      </c>
    </row>
    <row r="3262" spans="22:22" x14ac:dyDescent="0.25">
      <c r="V3262" s="233" t="str">
        <f>IF(ISBLANK(A3262),"",VLOOKUP(G3262,Coefficients!$E$4:$I$7,2)&amp;" "&amp;" "&amp;VLOOKUP(H3262,Coefficients!$E$12:$I$16,2))</f>
        <v/>
      </c>
    </row>
    <row r="3263" spans="22:22" x14ac:dyDescent="0.25">
      <c r="V3263" s="233" t="str">
        <f>IF(ISBLANK(A3263),"",VLOOKUP(G3263,Coefficients!$E$4:$I$7,2)&amp;" "&amp;" "&amp;VLOOKUP(H3263,Coefficients!$E$12:$I$16,2))</f>
        <v/>
      </c>
    </row>
    <row r="3264" spans="22:22" x14ac:dyDescent="0.25">
      <c r="V3264" s="233" t="str">
        <f>IF(ISBLANK(A3264),"",VLOOKUP(G3264,Coefficients!$E$4:$I$7,2)&amp;" "&amp;" "&amp;VLOOKUP(H3264,Coefficients!$E$12:$I$16,2))</f>
        <v/>
      </c>
    </row>
    <row r="3265" spans="22:22" x14ac:dyDescent="0.25">
      <c r="V3265" s="233" t="str">
        <f>IF(ISBLANK(A3265),"",VLOOKUP(G3265,Coefficients!$E$4:$I$7,2)&amp;" "&amp;" "&amp;VLOOKUP(H3265,Coefficients!$E$12:$I$16,2))</f>
        <v/>
      </c>
    </row>
    <row r="3266" spans="22:22" x14ac:dyDescent="0.25">
      <c r="V3266" s="233" t="str">
        <f>IF(ISBLANK(A3266),"",VLOOKUP(G3266,Coefficients!$E$4:$I$7,2)&amp;" "&amp;" "&amp;VLOOKUP(H3266,Coefficients!$E$12:$I$16,2))</f>
        <v/>
      </c>
    </row>
    <row r="3267" spans="22:22" x14ac:dyDescent="0.25">
      <c r="V3267" s="233" t="str">
        <f>IF(ISBLANK(A3267),"",VLOOKUP(G3267,Coefficients!$E$4:$I$7,2)&amp;" "&amp;" "&amp;VLOOKUP(H3267,Coefficients!$E$12:$I$16,2))</f>
        <v/>
      </c>
    </row>
    <row r="3268" spans="22:22" x14ac:dyDescent="0.25">
      <c r="V3268" s="233" t="str">
        <f>IF(ISBLANK(A3268),"",VLOOKUP(G3268,Coefficients!$E$4:$I$7,2)&amp;" "&amp;" "&amp;VLOOKUP(H3268,Coefficients!$E$12:$I$16,2))</f>
        <v/>
      </c>
    </row>
    <row r="3269" spans="22:22" x14ac:dyDescent="0.25">
      <c r="V3269" s="233" t="str">
        <f>IF(ISBLANK(A3269),"",VLOOKUP(G3269,Coefficients!$E$4:$I$7,2)&amp;" "&amp;" "&amp;VLOOKUP(H3269,Coefficients!$E$12:$I$16,2))</f>
        <v/>
      </c>
    </row>
    <row r="3270" spans="22:22" x14ac:dyDescent="0.25">
      <c r="V3270" s="233" t="str">
        <f>IF(ISBLANK(A3270),"",VLOOKUP(G3270,Coefficients!$E$4:$I$7,2)&amp;" "&amp;" "&amp;VLOOKUP(H3270,Coefficients!$E$12:$I$16,2))</f>
        <v/>
      </c>
    </row>
    <row r="3271" spans="22:22" x14ac:dyDescent="0.25">
      <c r="V3271" s="233" t="str">
        <f>IF(ISBLANK(A3271),"",VLOOKUP(G3271,Coefficients!$E$4:$I$7,2)&amp;" "&amp;" "&amp;VLOOKUP(H3271,Coefficients!$E$12:$I$16,2))</f>
        <v/>
      </c>
    </row>
    <row r="3272" spans="22:22" x14ac:dyDescent="0.25">
      <c r="V3272" s="233" t="str">
        <f>IF(ISBLANK(A3272),"",VLOOKUP(G3272,Coefficients!$E$4:$I$7,2)&amp;" "&amp;" "&amp;VLOOKUP(H3272,Coefficients!$E$12:$I$16,2))</f>
        <v/>
      </c>
    </row>
    <row r="3273" spans="22:22" x14ac:dyDescent="0.25">
      <c r="V3273" s="233" t="str">
        <f>IF(ISBLANK(A3273),"",VLOOKUP(G3273,Coefficients!$E$4:$I$7,2)&amp;" "&amp;" "&amp;VLOOKUP(H3273,Coefficients!$E$12:$I$16,2))</f>
        <v/>
      </c>
    </row>
    <row r="3274" spans="22:22" x14ac:dyDescent="0.25">
      <c r="V3274" s="233" t="str">
        <f>IF(ISBLANK(A3274),"",VLOOKUP(G3274,Coefficients!$E$4:$I$7,2)&amp;" "&amp;" "&amp;VLOOKUP(H3274,Coefficients!$E$12:$I$16,2))</f>
        <v/>
      </c>
    </row>
    <row r="3275" spans="22:22" x14ac:dyDescent="0.25">
      <c r="V3275" s="233" t="str">
        <f>IF(ISBLANK(A3275),"",VLOOKUP(G3275,Coefficients!$E$4:$I$7,2)&amp;" "&amp;" "&amp;VLOOKUP(H3275,Coefficients!$E$12:$I$16,2))</f>
        <v/>
      </c>
    </row>
    <row r="3276" spans="22:22" x14ac:dyDescent="0.25">
      <c r="V3276" s="233" t="str">
        <f>IF(ISBLANK(A3276),"",VLOOKUP(G3276,Coefficients!$E$4:$I$7,2)&amp;" "&amp;" "&amp;VLOOKUP(H3276,Coefficients!$E$12:$I$16,2))</f>
        <v/>
      </c>
    </row>
    <row r="3277" spans="22:22" x14ac:dyDescent="0.25">
      <c r="V3277" s="233" t="str">
        <f>IF(ISBLANK(A3277),"",VLOOKUP(G3277,Coefficients!$E$4:$I$7,2)&amp;" "&amp;" "&amp;VLOOKUP(H3277,Coefficients!$E$12:$I$16,2))</f>
        <v/>
      </c>
    </row>
    <row r="3278" spans="22:22" x14ac:dyDescent="0.25">
      <c r="V3278" s="233" t="str">
        <f>IF(ISBLANK(A3278),"",VLOOKUP(G3278,Coefficients!$E$4:$I$7,2)&amp;" "&amp;" "&amp;VLOOKUP(H3278,Coefficients!$E$12:$I$16,2))</f>
        <v/>
      </c>
    </row>
    <row r="3279" spans="22:22" x14ac:dyDescent="0.25">
      <c r="V3279" s="233" t="str">
        <f>IF(ISBLANK(A3279),"",VLOOKUP(G3279,Coefficients!$E$4:$I$7,2)&amp;" "&amp;" "&amp;VLOOKUP(H3279,Coefficients!$E$12:$I$16,2))</f>
        <v/>
      </c>
    </row>
    <row r="3280" spans="22:22" x14ac:dyDescent="0.25">
      <c r="V3280" s="233" t="str">
        <f>IF(ISBLANK(A3280),"",VLOOKUP(G3280,Coefficients!$E$4:$I$7,2)&amp;" "&amp;" "&amp;VLOOKUP(H3280,Coefficients!$E$12:$I$16,2))</f>
        <v/>
      </c>
    </row>
    <row r="3281" spans="22:22" x14ac:dyDescent="0.25">
      <c r="V3281" s="233" t="str">
        <f>IF(ISBLANK(A3281),"",VLOOKUP(G3281,Coefficients!$E$4:$I$7,2)&amp;" "&amp;" "&amp;VLOOKUP(H3281,Coefficients!$E$12:$I$16,2))</f>
        <v/>
      </c>
    </row>
    <row r="3282" spans="22:22" x14ac:dyDescent="0.25">
      <c r="V3282" s="233" t="str">
        <f>IF(ISBLANK(A3282),"",VLOOKUP(G3282,Coefficients!$E$4:$I$7,2)&amp;" "&amp;" "&amp;VLOOKUP(H3282,Coefficients!$E$12:$I$16,2))</f>
        <v/>
      </c>
    </row>
    <row r="3283" spans="22:22" x14ac:dyDescent="0.25">
      <c r="V3283" s="233" t="str">
        <f>IF(ISBLANK(A3283),"",VLOOKUP(G3283,Coefficients!$E$4:$I$7,2)&amp;" "&amp;" "&amp;VLOOKUP(H3283,Coefficients!$E$12:$I$16,2))</f>
        <v/>
      </c>
    </row>
    <row r="3284" spans="22:22" x14ac:dyDescent="0.25">
      <c r="V3284" s="233" t="str">
        <f>IF(ISBLANK(A3284),"",VLOOKUP(G3284,Coefficients!$E$4:$I$7,2)&amp;" "&amp;" "&amp;VLOOKUP(H3284,Coefficients!$E$12:$I$16,2))</f>
        <v/>
      </c>
    </row>
    <row r="3285" spans="22:22" x14ac:dyDescent="0.25">
      <c r="V3285" s="233" t="str">
        <f>IF(ISBLANK(A3285),"",VLOOKUP(G3285,Coefficients!$E$4:$I$7,2)&amp;" "&amp;" "&amp;VLOOKUP(H3285,Coefficients!$E$12:$I$16,2))</f>
        <v/>
      </c>
    </row>
    <row r="3286" spans="22:22" x14ac:dyDescent="0.25">
      <c r="V3286" s="233" t="str">
        <f>IF(ISBLANK(A3286),"",VLOOKUP(G3286,Coefficients!$E$4:$I$7,2)&amp;" "&amp;" "&amp;VLOOKUP(H3286,Coefficients!$E$12:$I$16,2))</f>
        <v/>
      </c>
    </row>
    <row r="3287" spans="22:22" x14ac:dyDescent="0.25">
      <c r="V3287" s="233" t="str">
        <f>IF(ISBLANK(A3287),"",VLOOKUP(G3287,Coefficients!$E$4:$I$7,2)&amp;" "&amp;" "&amp;VLOOKUP(H3287,Coefficients!$E$12:$I$16,2))</f>
        <v/>
      </c>
    </row>
    <row r="3288" spans="22:22" x14ac:dyDescent="0.25">
      <c r="V3288" s="233" t="str">
        <f>IF(ISBLANK(A3288),"",VLOOKUP(G3288,Coefficients!$E$4:$I$7,2)&amp;" "&amp;" "&amp;VLOOKUP(H3288,Coefficients!$E$12:$I$16,2))</f>
        <v/>
      </c>
    </row>
    <row r="3289" spans="22:22" x14ac:dyDescent="0.25">
      <c r="V3289" s="233" t="str">
        <f>IF(ISBLANK(A3289),"",VLOOKUP(G3289,Coefficients!$E$4:$I$7,2)&amp;" "&amp;" "&amp;VLOOKUP(H3289,Coefficients!$E$12:$I$16,2))</f>
        <v/>
      </c>
    </row>
    <row r="3290" spans="22:22" x14ac:dyDescent="0.25">
      <c r="V3290" s="233" t="str">
        <f>IF(ISBLANK(A3290),"",VLOOKUP(G3290,Coefficients!$E$4:$I$7,2)&amp;" "&amp;" "&amp;VLOOKUP(H3290,Coefficients!$E$12:$I$16,2))</f>
        <v/>
      </c>
    </row>
    <row r="3291" spans="22:22" x14ac:dyDescent="0.25">
      <c r="V3291" s="233" t="str">
        <f>IF(ISBLANK(A3291),"",VLOOKUP(G3291,Coefficients!$E$4:$I$7,2)&amp;" "&amp;" "&amp;VLOOKUP(H3291,Coefficients!$E$12:$I$16,2))</f>
        <v/>
      </c>
    </row>
    <row r="3292" spans="22:22" x14ac:dyDescent="0.25">
      <c r="V3292" s="233" t="str">
        <f>IF(ISBLANK(A3292),"",VLOOKUP(G3292,Coefficients!$E$4:$I$7,2)&amp;" "&amp;" "&amp;VLOOKUP(H3292,Coefficients!$E$12:$I$16,2))</f>
        <v/>
      </c>
    </row>
    <row r="3293" spans="22:22" x14ac:dyDescent="0.25">
      <c r="V3293" s="233" t="str">
        <f>IF(ISBLANK(A3293),"",VLOOKUP(G3293,Coefficients!$E$4:$I$7,2)&amp;" "&amp;" "&amp;VLOOKUP(H3293,Coefficients!$E$12:$I$16,2))</f>
        <v/>
      </c>
    </row>
    <row r="3294" spans="22:22" x14ac:dyDescent="0.25">
      <c r="V3294" s="233" t="str">
        <f>IF(ISBLANK(A3294),"",VLOOKUP(G3294,Coefficients!$E$4:$I$7,2)&amp;" "&amp;" "&amp;VLOOKUP(H3294,Coefficients!$E$12:$I$16,2))</f>
        <v/>
      </c>
    </row>
    <row r="3295" spans="22:22" x14ac:dyDescent="0.25">
      <c r="V3295" s="233" t="str">
        <f>IF(ISBLANK(A3295),"",VLOOKUP(G3295,Coefficients!$E$4:$I$7,2)&amp;" "&amp;" "&amp;VLOOKUP(H3295,Coefficients!$E$12:$I$16,2))</f>
        <v/>
      </c>
    </row>
    <row r="3296" spans="22:22" x14ac:dyDescent="0.25">
      <c r="V3296" s="233" t="str">
        <f>IF(ISBLANK(A3296),"",VLOOKUP(G3296,Coefficients!$E$4:$I$7,2)&amp;" "&amp;" "&amp;VLOOKUP(H3296,Coefficients!$E$12:$I$16,2))</f>
        <v/>
      </c>
    </row>
    <row r="3297" spans="22:22" x14ac:dyDescent="0.25">
      <c r="V3297" s="233" t="str">
        <f>IF(ISBLANK(A3297),"",VLOOKUP(G3297,Coefficients!$E$4:$I$7,2)&amp;" "&amp;" "&amp;VLOOKUP(H3297,Coefficients!$E$12:$I$16,2))</f>
        <v/>
      </c>
    </row>
    <row r="3298" spans="22:22" x14ac:dyDescent="0.25">
      <c r="V3298" s="233" t="str">
        <f>IF(ISBLANK(A3298),"",VLOOKUP(G3298,Coefficients!$E$4:$I$7,2)&amp;" "&amp;" "&amp;VLOOKUP(H3298,Coefficients!$E$12:$I$16,2))</f>
        <v/>
      </c>
    </row>
    <row r="3299" spans="22:22" x14ac:dyDescent="0.25">
      <c r="V3299" s="233" t="str">
        <f>IF(ISBLANK(A3299),"",VLOOKUP(G3299,Coefficients!$E$4:$I$7,2)&amp;" "&amp;" "&amp;VLOOKUP(H3299,Coefficients!$E$12:$I$16,2))</f>
        <v/>
      </c>
    </row>
    <row r="3300" spans="22:22" x14ac:dyDescent="0.25">
      <c r="V3300" s="233" t="str">
        <f>IF(ISBLANK(A3300),"",VLOOKUP(G3300,Coefficients!$E$4:$I$7,2)&amp;" "&amp;" "&amp;VLOOKUP(H3300,Coefficients!$E$12:$I$16,2))</f>
        <v/>
      </c>
    </row>
    <row r="3301" spans="22:22" x14ac:dyDescent="0.25">
      <c r="V3301" s="233" t="str">
        <f>IF(ISBLANK(A3301),"",VLOOKUP(G3301,Coefficients!$E$4:$I$7,2)&amp;" "&amp;" "&amp;VLOOKUP(H3301,Coefficients!$E$12:$I$16,2))</f>
        <v/>
      </c>
    </row>
    <row r="3302" spans="22:22" x14ac:dyDescent="0.25">
      <c r="V3302" s="233" t="str">
        <f>IF(ISBLANK(A3302),"",VLOOKUP(G3302,Coefficients!$E$4:$I$7,2)&amp;" "&amp;" "&amp;VLOOKUP(H3302,Coefficients!$E$12:$I$16,2))</f>
        <v/>
      </c>
    </row>
    <row r="3303" spans="22:22" x14ac:dyDescent="0.25">
      <c r="V3303" s="233" t="str">
        <f>IF(ISBLANK(A3303),"",VLOOKUP(G3303,Coefficients!$E$4:$I$7,2)&amp;" "&amp;" "&amp;VLOOKUP(H3303,Coefficients!$E$12:$I$16,2))</f>
        <v/>
      </c>
    </row>
    <row r="3304" spans="22:22" x14ac:dyDescent="0.25">
      <c r="V3304" s="233" t="str">
        <f>IF(ISBLANK(A3304),"",VLOOKUP(G3304,Coefficients!$E$4:$I$7,2)&amp;" "&amp;" "&amp;VLOOKUP(H3304,Coefficients!$E$12:$I$16,2))</f>
        <v/>
      </c>
    </row>
    <row r="3305" spans="22:22" x14ac:dyDescent="0.25">
      <c r="V3305" s="233" t="str">
        <f>IF(ISBLANK(A3305),"",VLOOKUP(G3305,Coefficients!$E$4:$I$7,2)&amp;" "&amp;" "&amp;VLOOKUP(H3305,Coefficients!$E$12:$I$16,2))</f>
        <v/>
      </c>
    </row>
    <row r="3306" spans="22:22" x14ac:dyDescent="0.25">
      <c r="V3306" s="233" t="str">
        <f>IF(ISBLANK(A3306),"",VLOOKUP(G3306,Coefficients!$E$4:$I$7,2)&amp;" "&amp;" "&amp;VLOOKUP(H3306,Coefficients!$E$12:$I$16,2))</f>
        <v/>
      </c>
    </row>
    <row r="3307" spans="22:22" x14ac:dyDescent="0.25">
      <c r="V3307" s="233" t="str">
        <f>IF(ISBLANK(A3307),"",VLOOKUP(G3307,Coefficients!$E$4:$I$7,2)&amp;" "&amp;" "&amp;VLOOKUP(H3307,Coefficients!$E$12:$I$16,2))</f>
        <v/>
      </c>
    </row>
    <row r="3308" spans="22:22" x14ac:dyDescent="0.25">
      <c r="V3308" s="233" t="str">
        <f>IF(ISBLANK(A3308),"",VLOOKUP(G3308,Coefficients!$E$4:$I$7,2)&amp;" "&amp;" "&amp;VLOOKUP(H3308,Coefficients!$E$12:$I$16,2))</f>
        <v/>
      </c>
    </row>
    <row r="3309" spans="22:22" x14ac:dyDescent="0.25">
      <c r="V3309" s="233" t="str">
        <f>IF(ISBLANK(A3309),"",VLOOKUP(G3309,Coefficients!$E$4:$I$7,2)&amp;" "&amp;" "&amp;VLOOKUP(H3309,Coefficients!$E$12:$I$16,2))</f>
        <v/>
      </c>
    </row>
    <row r="3310" spans="22:22" x14ac:dyDescent="0.25">
      <c r="V3310" s="233" t="str">
        <f>IF(ISBLANK(A3310),"",VLOOKUP(G3310,Coefficients!$E$4:$I$7,2)&amp;" "&amp;" "&amp;VLOOKUP(H3310,Coefficients!$E$12:$I$16,2))</f>
        <v/>
      </c>
    </row>
    <row r="3311" spans="22:22" x14ac:dyDescent="0.25">
      <c r="V3311" s="233" t="str">
        <f>IF(ISBLANK(A3311),"",VLOOKUP(G3311,Coefficients!$E$4:$I$7,2)&amp;" "&amp;" "&amp;VLOOKUP(H3311,Coefficients!$E$12:$I$16,2))</f>
        <v/>
      </c>
    </row>
    <row r="3312" spans="22:22" x14ac:dyDescent="0.25">
      <c r="V3312" s="233" t="str">
        <f>IF(ISBLANK(A3312),"",VLOOKUP(G3312,Coefficients!$E$4:$I$7,2)&amp;" "&amp;" "&amp;VLOOKUP(H3312,Coefficients!$E$12:$I$16,2))</f>
        <v/>
      </c>
    </row>
    <row r="3313" spans="22:22" x14ac:dyDescent="0.25">
      <c r="V3313" s="233" t="str">
        <f>IF(ISBLANK(A3313),"",VLOOKUP(G3313,Coefficients!$E$4:$I$7,2)&amp;" "&amp;" "&amp;VLOOKUP(H3313,Coefficients!$E$12:$I$16,2))</f>
        <v/>
      </c>
    </row>
    <row r="3314" spans="22:22" x14ac:dyDescent="0.25">
      <c r="V3314" s="233" t="str">
        <f>IF(ISBLANK(A3314),"",VLOOKUP(G3314,Coefficients!$E$4:$I$7,2)&amp;" "&amp;" "&amp;VLOOKUP(H3314,Coefficients!$E$12:$I$16,2))</f>
        <v/>
      </c>
    </row>
    <row r="3315" spans="22:22" x14ac:dyDescent="0.25">
      <c r="V3315" s="233" t="str">
        <f>IF(ISBLANK(A3315),"",VLOOKUP(G3315,Coefficients!$E$4:$I$7,2)&amp;" "&amp;" "&amp;VLOOKUP(H3315,Coefficients!$E$12:$I$16,2))</f>
        <v/>
      </c>
    </row>
    <row r="3316" spans="22:22" x14ac:dyDescent="0.25">
      <c r="V3316" s="233" t="str">
        <f>IF(ISBLANK(A3316),"",VLOOKUP(G3316,Coefficients!$E$4:$I$7,2)&amp;" "&amp;" "&amp;VLOOKUP(H3316,Coefficients!$E$12:$I$16,2))</f>
        <v/>
      </c>
    </row>
    <row r="3317" spans="22:22" x14ac:dyDescent="0.25">
      <c r="V3317" s="233" t="str">
        <f>IF(ISBLANK(A3317),"",VLOOKUP(G3317,Coefficients!$E$4:$I$7,2)&amp;" "&amp;" "&amp;VLOOKUP(H3317,Coefficients!$E$12:$I$16,2))</f>
        <v/>
      </c>
    </row>
    <row r="3318" spans="22:22" x14ac:dyDescent="0.25">
      <c r="V3318" s="233" t="str">
        <f>IF(ISBLANK(A3318),"",VLOOKUP(G3318,Coefficients!$E$4:$I$7,2)&amp;" "&amp;" "&amp;VLOOKUP(H3318,Coefficients!$E$12:$I$16,2))</f>
        <v/>
      </c>
    </row>
    <row r="3319" spans="22:22" x14ac:dyDescent="0.25">
      <c r="V3319" s="233" t="str">
        <f>IF(ISBLANK(A3319),"",VLOOKUP(G3319,Coefficients!$E$4:$I$7,2)&amp;" "&amp;" "&amp;VLOOKUP(H3319,Coefficients!$E$12:$I$16,2))</f>
        <v/>
      </c>
    </row>
    <row r="3320" spans="22:22" x14ac:dyDescent="0.25">
      <c r="V3320" s="233" t="str">
        <f>IF(ISBLANK(A3320),"",VLOOKUP(G3320,Coefficients!$E$4:$I$7,2)&amp;" "&amp;" "&amp;VLOOKUP(H3320,Coefficients!$E$12:$I$16,2))</f>
        <v/>
      </c>
    </row>
    <row r="3321" spans="22:22" x14ac:dyDescent="0.25">
      <c r="V3321" s="233" t="str">
        <f>IF(ISBLANK(A3321),"",VLOOKUP(G3321,Coefficients!$E$4:$I$7,2)&amp;" "&amp;" "&amp;VLOOKUP(H3321,Coefficients!$E$12:$I$16,2))</f>
        <v/>
      </c>
    </row>
    <row r="3322" spans="22:22" x14ac:dyDescent="0.25">
      <c r="V3322" s="233" t="str">
        <f>IF(ISBLANK(A3322),"",VLOOKUP(G3322,Coefficients!$E$4:$I$7,2)&amp;" "&amp;" "&amp;VLOOKUP(H3322,Coefficients!$E$12:$I$16,2))</f>
        <v/>
      </c>
    </row>
    <row r="3323" spans="22:22" x14ac:dyDescent="0.25">
      <c r="V3323" s="233" t="str">
        <f>IF(ISBLANK(A3323),"",VLOOKUP(G3323,Coefficients!$E$4:$I$7,2)&amp;" "&amp;" "&amp;VLOOKUP(H3323,Coefficients!$E$12:$I$16,2))</f>
        <v/>
      </c>
    </row>
    <row r="3324" spans="22:22" x14ac:dyDescent="0.25">
      <c r="V3324" s="233" t="str">
        <f>IF(ISBLANK(A3324),"",VLOOKUP(G3324,Coefficients!$E$4:$I$7,2)&amp;" "&amp;" "&amp;VLOOKUP(H3324,Coefficients!$E$12:$I$16,2))</f>
        <v/>
      </c>
    </row>
    <row r="3325" spans="22:22" x14ac:dyDescent="0.25">
      <c r="V3325" s="233" t="str">
        <f>IF(ISBLANK(A3325),"",VLOOKUP(G3325,Coefficients!$E$4:$I$7,2)&amp;" "&amp;" "&amp;VLOOKUP(H3325,Coefficients!$E$12:$I$16,2))</f>
        <v/>
      </c>
    </row>
    <row r="3326" spans="22:22" x14ac:dyDescent="0.25">
      <c r="V3326" s="233" t="str">
        <f>IF(ISBLANK(A3326),"",VLOOKUP(G3326,Coefficients!$E$4:$I$7,2)&amp;" "&amp;" "&amp;VLOOKUP(H3326,Coefficients!$E$12:$I$16,2))</f>
        <v/>
      </c>
    </row>
    <row r="3327" spans="22:22" x14ac:dyDescent="0.25">
      <c r="V3327" s="233" t="str">
        <f>IF(ISBLANK(A3327),"",VLOOKUP(G3327,Coefficients!$E$4:$I$7,2)&amp;" "&amp;" "&amp;VLOOKUP(H3327,Coefficients!$E$12:$I$16,2))</f>
        <v/>
      </c>
    </row>
    <row r="3328" spans="22:22" x14ac:dyDescent="0.25">
      <c r="V3328" s="233" t="str">
        <f>IF(ISBLANK(A3328),"",VLOOKUP(G3328,Coefficients!$E$4:$I$7,2)&amp;" "&amp;" "&amp;VLOOKUP(H3328,Coefficients!$E$12:$I$16,2))</f>
        <v/>
      </c>
    </row>
    <row r="3329" spans="22:22" x14ac:dyDescent="0.25">
      <c r="V3329" s="233" t="str">
        <f>IF(ISBLANK(A3329),"",VLOOKUP(G3329,Coefficients!$E$4:$I$7,2)&amp;" "&amp;" "&amp;VLOOKUP(H3329,Coefficients!$E$12:$I$16,2))</f>
        <v/>
      </c>
    </row>
    <row r="3330" spans="22:22" x14ac:dyDescent="0.25">
      <c r="V3330" s="233" t="str">
        <f>IF(ISBLANK(A3330),"",VLOOKUP(G3330,Coefficients!$E$4:$I$7,2)&amp;" "&amp;" "&amp;VLOOKUP(H3330,Coefficients!$E$12:$I$16,2))</f>
        <v/>
      </c>
    </row>
    <row r="3331" spans="22:22" x14ac:dyDescent="0.25">
      <c r="V3331" s="233" t="str">
        <f>IF(ISBLANK(A3331),"",VLOOKUP(G3331,Coefficients!$E$4:$I$7,2)&amp;" "&amp;" "&amp;VLOOKUP(H3331,Coefficients!$E$12:$I$16,2))</f>
        <v/>
      </c>
    </row>
    <row r="3332" spans="22:22" x14ac:dyDescent="0.25">
      <c r="V3332" s="233" t="str">
        <f>IF(ISBLANK(A3332),"",VLOOKUP(G3332,Coefficients!$E$4:$I$7,2)&amp;" "&amp;" "&amp;VLOOKUP(H3332,Coefficients!$E$12:$I$16,2))</f>
        <v/>
      </c>
    </row>
    <row r="3333" spans="22:22" x14ac:dyDescent="0.25">
      <c r="V3333" s="233" t="str">
        <f>IF(ISBLANK(A3333),"",VLOOKUP(G3333,Coefficients!$E$4:$I$7,2)&amp;" "&amp;" "&amp;VLOOKUP(H3333,Coefficients!$E$12:$I$16,2))</f>
        <v/>
      </c>
    </row>
    <row r="3334" spans="22:22" x14ac:dyDescent="0.25">
      <c r="V3334" s="233" t="str">
        <f>IF(ISBLANK(A3334),"",VLOOKUP(G3334,Coefficients!$E$4:$I$7,2)&amp;" "&amp;" "&amp;VLOOKUP(H3334,Coefficients!$E$12:$I$16,2))</f>
        <v/>
      </c>
    </row>
    <row r="3335" spans="22:22" x14ac:dyDescent="0.25">
      <c r="V3335" s="233" t="str">
        <f>IF(ISBLANK(A3335),"",VLOOKUP(G3335,Coefficients!$E$4:$I$7,2)&amp;" "&amp;" "&amp;VLOOKUP(H3335,Coefficients!$E$12:$I$16,2))</f>
        <v/>
      </c>
    </row>
    <row r="3336" spans="22:22" x14ac:dyDescent="0.25">
      <c r="V3336" s="233" t="str">
        <f>IF(ISBLANK(A3336),"",VLOOKUP(G3336,Coefficients!$E$4:$I$7,2)&amp;" "&amp;" "&amp;VLOOKUP(H3336,Coefficients!$E$12:$I$16,2))</f>
        <v/>
      </c>
    </row>
    <row r="3337" spans="22:22" x14ac:dyDescent="0.25">
      <c r="V3337" s="233" t="str">
        <f>IF(ISBLANK(A3337),"",VLOOKUP(G3337,Coefficients!$E$4:$I$7,2)&amp;" "&amp;" "&amp;VLOOKUP(H3337,Coefficients!$E$12:$I$16,2))</f>
        <v/>
      </c>
    </row>
    <row r="3338" spans="22:22" x14ac:dyDescent="0.25">
      <c r="V3338" s="233" t="str">
        <f>IF(ISBLANK(A3338),"",VLOOKUP(G3338,Coefficients!$E$4:$I$7,2)&amp;" "&amp;" "&amp;VLOOKUP(H3338,Coefficients!$E$12:$I$16,2))</f>
        <v/>
      </c>
    </row>
    <row r="3339" spans="22:22" x14ac:dyDescent="0.25">
      <c r="V3339" s="233" t="str">
        <f>IF(ISBLANK(A3339),"",VLOOKUP(G3339,Coefficients!$E$4:$I$7,2)&amp;" "&amp;" "&amp;VLOOKUP(H3339,Coefficients!$E$12:$I$16,2))</f>
        <v/>
      </c>
    </row>
    <row r="3340" spans="22:22" x14ac:dyDescent="0.25">
      <c r="V3340" s="233" t="str">
        <f>IF(ISBLANK(A3340),"",VLOOKUP(G3340,Coefficients!$E$4:$I$7,2)&amp;" "&amp;" "&amp;VLOOKUP(H3340,Coefficients!$E$12:$I$16,2))</f>
        <v/>
      </c>
    </row>
    <row r="3341" spans="22:22" x14ac:dyDescent="0.25">
      <c r="V3341" s="233" t="str">
        <f>IF(ISBLANK(A3341),"",VLOOKUP(G3341,Coefficients!$E$4:$I$7,2)&amp;" "&amp;" "&amp;VLOOKUP(H3341,Coefficients!$E$12:$I$16,2))</f>
        <v/>
      </c>
    </row>
    <row r="3342" spans="22:22" x14ac:dyDescent="0.25">
      <c r="V3342" s="233" t="str">
        <f>IF(ISBLANK(A3342),"",VLOOKUP(G3342,Coefficients!$E$4:$I$7,2)&amp;" "&amp;" "&amp;VLOOKUP(H3342,Coefficients!$E$12:$I$16,2))</f>
        <v/>
      </c>
    </row>
    <row r="3343" spans="22:22" x14ac:dyDescent="0.25">
      <c r="V3343" s="233" t="str">
        <f>IF(ISBLANK(A3343),"",VLOOKUP(G3343,Coefficients!$E$4:$I$7,2)&amp;" "&amp;" "&amp;VLOOKUP(H3343,Coefficients!$E$12:$I$16,2))</f>
        <v/>
      </c>
    </row>
    <row r="3344" spans="22:22" x14ac:dyDescent="0.25">
      <c r="V3344" s="233" t="str">
        <f>IF(ISBLANK(A3344),"",VLOOKUP(G3344,Coefficients!$E$4:$I$7,2)&amp;" "&amp;" "&amp;VLOOKUP(H3344,Coefficients!$E$12:$I$16,2))</f>
        <v/>
      </c>
    </row>
    <row r="3345" spans="22:22" x14ac:dyDescent="0.25">
      <c r="V3345" s="233" t="str">
        <f>IF(ISBLANK(A3345),"",VLOOKUP(G3345,Coefficients!$E$4:$I$7,2)&amp;" "&amp;" "&amp;VLOOKUP(H3345,Coefficients!$E$12:$I$16,2))</f>
        <v/>
      </c>
    </row>
    <row r="3346" spans="22:22" x14ac:dyDescent="0.25">
      <c r="V3346" s="233" t="str">
        <f>IF(ISBLANK(A3346),"",VLOOKUP(G3346,Coefficients!$E$4:$I$7,2)&amp;" "&amp;" "&amp;VLOOKUP(H3346,Coefficients!$E$12:$I$16,2))</f>
        <v/>
      </c>
    </row>
    <row r="3347" spans="22:22" x14ac:dyDescent="0.25">
      <c r="V3347" s="233" t="str">
        <f>IF(ISBLANK(A3347),"",VLOOKUP(G3347,Coefficients!$E$4:$I$7,2)&amp;" "&amp;" "&amp;VLOOKUP(H3347,Coefficients!$E$12:$I$16,2))</f>
        <v/>
      </c>
    </row>
    <row r="3348" spans="22:22" x14ac:dyDescent="0.25">
      <c r="V3348" s="233" t="str">
        <f>IF(ISBLANK(A3348),"",VLOOKUP(G3348,Coefficients!$E$4:$I$7,2)&amp;" "&amp;" "&amp;VLOOKUP(H3348,Coefficients!$E$12:$I$16,2))</f>
        <v/>
      </c>
    </row>
    <row r="3349" spans="22:22" x14ac:dyDescent="0.25">
      <c r="V3349" s="233" t="str">
        <f>IF(ISBLANK(A3349),"",VLOOKUP(G3349,Coefficients!$E$4:$I$7,2)&amp;" "&amp;" "&amp;VLOOKUP(H3349,Coefficients!$E$12:$I$16,2))</f>
        <v/>
      </c>
    </row>
    <row r="3350" spans="22:22" x14ac:dyDescent="0.25">
      <c r="V3350" s="233" t="str">
        <f>IF(ISBLANK(A3350),"",VLOOKUP(G3350,Coefficients!$E$4:$I$7,2)&amp;" "&amp;" "&amp;VLOOKUP(H3350,Coefficients!$E$12:$I$16,2))</f>
        <v/>
      </c>
    </row>
    <row r="3351" spans="22:22" x14ac:dyDescent="0.25">
      <c r="V3351" s="233" t="str">
        <f>IF(ISBLANK(A3351),"",VLOOKUP(G3351,Coefficients!$E$4:$I$7,2)&amp;" "&amp;" "&amp;VLOOKUP(H3351,Coefficients!$E$12:$I$16,2))</f>
        <v/>
      </c>
    </row>
    <row r="3352" spans="22:22" x14ac:dyDescent="0.25">
      <c r="V3352" s="233" t="str">
        <f>IF(ISBLANK(A3352),"",VLOOKUP(G3352,Coefficients!$E$4:$I$7,2)&amp;" "&amp;" "&amp;VLOOKUP(H3352,Coefficients!$E$12:$I$16,2))</f>
        <v/>
      </c>
    </row>
    <row r="3353" spans="22:22" x14ac:dyDescent="0.25">
      <c r="V3353" s="233" t="str">
        <f>IF(ISBLANK(A3353),"",VLOOKUP(G3353,Coefficients!$E$4:$I$7,2)&amp;" "&amp;" "&amp;VLOOKUP(H3353,Coefficients!$E$12:$I$16,2))</f>
        <v/>
      </c>
    </row>
    <row r="3354" spans="22:22" x14ac:dyDescent="0.25">
      <c r="V3354" s="233" t="str">
        <f>IF(ISBLANK(A3354),"",VLOOKUP(G3354,Coefficients!$E$4:$I$7,2)&amp;" "&amp;" "&amp;VLOOKUP(H3354,Coefficients!$E$12:$I$16,2))</f>
        <v/>
      </c>
    </row>
    <row r="3355" spans="22:22" x14ac:dyDescent="0.25">
      <c r="V3355" s="233" t="str">
        <f>IF(ISBLANK(A3355),"",VLOOKUP(G3355,Coefficients!$E$4:$I$7,2)&amp;" "&amp;" "&amp;VLOOKUP(H3355,Coefficients!$E$12:$I$16,2))</f>
        <v/>
      </c>
    </row>
    <row r="3356" spans="22:22" x14ac:dyDescent="0.25">
      <c r="V3356" s="233" t="str">
        <f>IF(ISBLANK(A3356),"",VLOOKUP(G3356,Coefficients!$E$4:$I$7,2)&amp;" "&amp;" "&amp;VLOOKUP(H3356,Coefficients!$E$12:$I$16,2))</f>
        <v/>
      </c>
    </row>
    <row r="3357" spans="22:22" x14ac:dyDescent="0.25">
      <c r="V3357" s="233" t="str">
        <f>IF(ISBLANK(A3357),"",VLOOKUP(G3357,Coefficients!$E$4:$I$7,2)&amp;" "&amp;" "&amp;VLOOKUP(H3357,Coefficients!$E$12:$I$16,2))</f>
        <v/>
      </c>
    </row>
    <row r="3358" spans="22:22" x14ac:dyDescent="0.25">
      <c r="V3358" s="233" t="str">
        <f>IF(ISBLANK(A3358),"",VLOOKUP(G3358,Coefficients!$E$4:$I$7,2)&amp;" "&amp;" "&amp;VLOOKUP(H3358,Coefficients!$E$12:$I$16,2))</f>
        <v/>
      </c>
    </row>
    <row r="3359" spans="22:22" x14ac:dyDescent="0.25">
      <c r="V3359" s="233" t="str">
        <f>IF(ISBLANK(A3359),"",VLOOKUP(G3359,Coefficients!$E$4:$I$7,2)&amp;" "&amp;" "&amp;VLOOKUP(H3359,Coefficients!$E$12:$I$16,2))</f>
        <v/>
      </c>
    </row>
    <row r="3360" spans="22:22" x14ac:dyDescent="0.25">
      <c r="V3360" s="233" t="str">
        <f>IF(ISBLANK(A3360),"",VLOOKUP(G3360,Coefficients!$E$4:$I$7,2)&amp;" "&amp;" "&amp;VLOOKUP(H3360,Coefficients!$E$12:$I$16,2))</f>
        <v/>
      </c>
    </row>
    <row r="3361" spans="22:22" x14ac:dyDescent="0.25">
      <c r="V3361" s="233" t="str">
        <f>IF(ISBLANK(A3361),"",VLOOKUP(G3361,Coefficients!$E$4:$I$7,2)&amp;" "&amp;" "&amp;VLOOKUP(H3361,Coefficients!$E$12:$I$16,2))</f>
        <v/>
      </c>
    </row>
    <row r="3362" spans="22:22" x14ac:dyDescent="0.25">
      <c r="V3362" s="233" t="str">
        <f>IF(ISBLANK(A3362),"",VLOOKUP(G3362,Coefficients!$E$4:$I$7,2)&amp;" "&amp;" "&amp;VLOOKUP(H3362,Coefficients!$E$12:$I$16,2))</f>
        <v/>
      </c>
    </row>
    <row r="3363" spans="22:22" x14ac:dyDescent="0.25">
      <c r="V3363" s="233" t="str">
        <f>IF(ISBLANK(A3363),"",VLOOKUP(G3363,Coefficients!$E$4:$I$7,2)&amp;" "&amp;" "&amp;VLOOKUP(H3363,Coefficients!$E$12:$I$16,2))</f>
        <v/>
      </c>
    </row>
    <row r="3364" spans="22:22" x14ac:dyDescent="0.25">
      <c r="V3364" s="233" t="str">
        <f>IF(ISBLANK(A3364),"",VLOOKUP(G3364,Coefficients!$E$4:$I$7,2)&amp;" "&amp;" "&amp;VLOOKUP(H3364,Coefficients!$E$12:$I$16,2))</f>
        <v/>
      </c>
    </row>
    <row r="3365" spans="22:22" x14ac:dyDescent="0.25">
      <c r="V3365" s="233" t="str">
        <f>IF(ISBLANK(A3365),"",VLOOKUP(G3365,Coefficients!$E$4:$I$7,2)&amp;" "&amp;" "&amp;VLOOKUP(H3365,Coefficients!$E$12:$I$16,2))</f>
        <v/>
      </c>
    </row>
    <row r="3366" spans="22:22" x14ac:dyDescent="0.25">
      <c r="V3366" s="233" t="str">
        <f>IF(ISBLANK(A3366),"",VLOOKUP(G3366,Coefficients!$E$4:$I$7,2)&amp;" "&amp;" "&amp;VLOOKUP(H3366,Coefficients!$E$12:$I$16,2))</f>
        <v/>
      </c>
    </row>
    <row r="3367" spans="22:22" x14ac:dyDescent="0.25">
      <c r="V3367" s="233" t="str">
        <f>IF(ISBLANK(A3367),"",VLOOKUP(G3367,Coefficients!$E$4:$I$7,2)&amp;" "&amp;" "&amp;VLOOKUP(H3367,Coefficients!$E$12:$I$16,2))</f>
        <v/>
      </c>
    </row>
    <row r="3368" spans="22:22" x14ac:dyDescent="0.25">
      <c r="V3368" s="233" t="str">
        <f>IF(ISBLANK(A3368),"",VLOOKUP(G3368,Coefficients!$E$4:$I$7,2)&amp;" "&amp;" "&amp;VLOOKUP(H3368,Coefficients!$E$12:$I$16,2))</f>
        <v/>
      </c>
    </row>
    <row r="3369" spans="22:22" x14ac:dyDescent="0.25">
      <c r="V3369" s="233" t="str">
        <f>IF(ISBLANK(A3369),"",VLOOKUP(G3369,Coefficients!$E$4:$I$7,2)&amp;" "&amp;" "&amp;VLOOKUP(H3369,Coefficients!$E$12:$I$16,2))</f>
        <v/>
      </c>
    </row>
    <row r="3370" spans="22:22" x14ac:dyDescent="0.25">
      <c r="V3370" s="233" t="str">
        <f>IF(ISBLANK(A3370),"",VLOOKUP(G3370,Coefficients!$E$4:$I$7,2)&amp;" "&amp;" "&amp;VLOOKUP(H3370,Coefficients!$E$12:$I$16,2))</f>
        <v/>
      </c>
    </row>
    <row r="3371" spans="22:22" x14ac:dyDescent="0.25">
      <c r="V3371" s="233" t="str">
        <f>IF(ISBLANK(A3371),"",VLOOKUP(G3371,Coefficients!$E$4:$I$7,2)&amp;" "&amp;" "&amp;VLOOKUP(H3371,Coefficients!$E$12:$I$16,2))</f>
        <v/>
      </c>
    </row>
    <row r="3372" spans="22:22" x14ac:dyDescent="0.25">
      <c r="V3372" s="233" t="str">
        <f>IF(ISBLANK(A3372),"",VLOOKUP(G3372,Coefficients!$E$4:$I$7,2)&amp;" "&amp;" "&amp;VLOOKUP(H3372,Coefficients!$E$12:$I$16,2))</f>
        <v/>
      </c>
    </row>
    <row r="3373" spans="22:22" x14ac:dyDescent="0.25">
      <c r="V3373" s="233" t="str">
        <f>IF(ISBLANK(A3373),"",VLOOKUP(G3373,Coefficients!$E$4:$I$7,2)&amp;" "&amp;" "&amp;VLOOKUP(H3373,Coefficients!$E$12:$I$16,2))</f>
        <v/>
      </c>
    </row>
    <row r="3374" spans="22:22" x14ac:dyDescent="0.25">
      <c r="V3374" s="233" t="str">
        <f>IF(ISBLANK(A3374),"",VLOOKUP(G3374,Coefficients!$E$4:$I$7,2)&amp;" "&amp;" "&amp;VLOOKUP(H3374,Coefficients!$E$12:$I$16,2))</f>
        <v/>
      </c>
    </row>
    <row r="3375" spans="22:22" x14ac:dyDescent="0.25">
      <c r="V3375" s="233" t="str">
        <f>IF(ISBLANK(A3375),"",VLOOKUP(G3375,Coefficients!$E$4:$I$7,2)&amp;" "&amp;" "&amp;VLOOKUP(H3375,Coefficients!$E$12:$I$16,2))</f>
        <v/>
      </c>
    </row>
    <row r="3376" spans="22:22" x14ac:dyDescent="0.25">
      <c r="V3376" s="233" t="str">
        <f>IF(ISBLANK(A3376),"",VLOOKUP(G3376,Coefficients!$E$4:$I$7,2)&amp;" "&amp;" "&amp;VLOOKUP(H3376,Coefficients!$E$12:$I$16,2))</f>
        <v/>
      </c>
    </row>
    <row r="3377" spans="22:22" x14ac:dyDescent="0.25">
      <c r="V3377" s="233" t="str">
        <f>IF(ISBLANK(A3377),"",VLOOKUP(G3377,Coefficients!$E$4:$I$7,2)&amp;" "&amp;" "&amp;VLOOKUP(H3377,Coefficients!$E$12:$I$16,2))</f>
        <v/>
      </c>
    </row>
    <row r="3378" spans="22:22" x14ac:dyDescent="0.25">
      <c r="V3378" s="233" t="str">
        <f>IF(ISBLANK(A3378),"",VLOOKUP(G3378,Coefficients!$E$4:$I$7,2)&amp;" "&amp;" "&amp;VLOOKUP(H3378,Coefficients!$E$12:$I$16,2))</f>
        <v/>
      </c>
    </row>
    <row r="3379" spans="22:22" x14ac:dyDescent="0.25">
      <c r="V3379" s="233" t="str">
        <f>IF(ISBLANK(A3379),"",VLOOKUP(G3379,Coefficients!$E$4:$I$7,2)&amp;" "&amp;" "&amp;VLOOKUP(H3379,Coefficients!$E$12:$I$16,2))</f>
        <v/>
      </c>
    </row>
    <row r="3380" spans="22:22" x14ac:dyDescent="0.25">
      <c r="V3380" s="233" t="str">
        <f>IF(ISBLANK(A3380),"",VLOOKUP(G3380,Coefficients!$E$4:$I$7,2)&amp;" "&amp;" "&amp;VLOOKUP(H3380,Coefficients!$E$12:$I$16,2))</f>
        <v/>
      </c>
    </row>
    <row r="3381" spans="22:22" x14ac:dyDescent="0.25">
      <c r="V3381" s="233" t="str">
        <f>IF(ISBLANK(A3381),"",VLOOKUP(G3381,Coefficients!$E$4:$I$7,2)&amp;" "&amp;" "&amp;VLOOKUP(H3381,Coefficients!$E$12:$I$16,2))</f>
        <v/>
      </c>
    </row>
    <row r="3382" spans="22:22" x14ac:dyDescent="0.25">
      <c r="V3382" s="233" t="str">
        <f>IF(ISBLANK(A3382),"",VLOOKUP(G3382,Coefficients!$E$4:$I$7,2)&amp;" "&amp;" "&amp;VLOOKUP(H3382,Coefficients!$E$12:$I$16,2))</f>
        <v/>
      </c>
    </row>
    <row r="3383" spans="22:22" x14ac:dyDescent="0.25">
      <c r="V3383" s="233" t="str">
        <f>IF(ISBLANK(A3383),"",VLOOKUP(G3383,Coefficients!$E$4:$I$7,2)&amp;" "&amp;" "&amp;VLOOKUP(H3383,Coefficients!$E$12:$I$16,2))</f>
        <v/>
      </c>
    </row>
    <row r="3384" spans="22:22" x14ac:dyDescent="0.25">
      <c r="V3384" s="233" t="str">
        <f>IF(ISBLANK(A3384),"",VLOOKUP(G3384,Coefficients!$E$4:$I$7,2)&amp;" "&amp;" "&amp;VLOOKUP(H3384,Coefficients!$E$12:$I$16,2))</f>
        <v/>
      </c>
    </row>
    <row r="3385" spans="22:22" x14ac:dyDescent="0.25">
      <c r="V3385" s="233" t="str">
        <f>IF(ISBLANK(A3385),"",VLOOKUP(G3385,Coefficients!$E$4:$I$7,2)&amp;" "&amp;" "&amp;VLOOKUP(H3385,Coefficients!$E$12:$I$16,2))</f>
        <v/>
      </c>
    </row>
    <row r="3386" spans="22:22" x14ac:dyDescent="0.25">
      <c r="V3386" s="233" t="str">
        <f>IF(ISBLANK(A3386),"",VLOOKUP(G3386,Coefficients!$E$4:$I$7,2)&amp;" "&amp;" "&amp;VLOOKUP(H3386,Coefficients!$E$12:$I$16,2))</f>
        <v/>
      </c>
    </row>
    <row r="3387" spans="22:22" x14ac:dyDescent="0.25">
      <c r="V3387" s="233" t="str">
        <f>IF(ISBLANK(A3387),"",VLOOKUP(G3387,Coefficients!$E$4:$I$7,2)&amp;" "&amp;" "&amp;VLOOKUP(H3387,Coefficients!$E$12:$I$16,2))</f>
        <v/>
      </c>
    </row>
    <row r="3388" spans="22:22" x14ac:dyDescent="0.25">
      <c r="V3388" s="233" t="str">
        <f>IF(ISBLANK(A3388),"",VLOOKUP(G3388,Coefficients!$E$4:$I$7,2)&amp;" "&amp;" "&amp;VLOOKUP(H3388,Coefficients!$E$12:$I$16,2))</f>
        <v/>
      </c>
    </row>
    <row r="3389" spans="22:22" x14ac:dyDescent="0.25">
      <c r="V3389" s="233" t="str">
        <f>IF(ISBLANK(A3389),"",VLOOKUP(G3389,Coefficients!$E$4:$I$7,2)&amp;" "&amp;" "&amp;VLOOKUP(H3389,Coefficients!$E$12:$I$16,2))</f>
        <v/>
      </c>
    </row>
    <row r="3390" spans="22:22" x14ac:dyDescent="0.25">
      <c r="V3390" s="233" t="str">
        <f>IF(ISBLANK(A3390),"",VLOOKUP(G3390,Coefficients!$E$4:$I$7,2)&amp;" "&amp;" "&amp;VLOOKUP(H3390,Coefficients!$E$12:$I$16,2))</f>
        <v/>
      </c>
    </row>
    <row r="3391" spans="22:22" x14ac:dyDescent="0.25">
      <c r="V3391" s="233" t="str">
        <f>IF(ISBLANK(A3391),"",VLOOKUP(G3391,Coefficients!$E$4:$I$7,2)&amp;" "&amp;" "&amp;VLOOKUP(H3391,Coefficients!$E$12:$I$16,2))</f>
        <v/>
      </c>
    </row>
    <row r="3392" spans="22:22" x14ac:dyDescent="0.25">
      <c r="V3392" s="233" t="str">
        <f>IF(ISBLANK(A3392),"",VLOOKUP(G3392,Coefficients!$E$4:$I$7,2)&amp;" "&amp;" "&amp;VLOOKUP(H3392,Coefficients!$E$12:$I$16,2))</f>
        <v/>
      </c>
    </row>
    <row r="3393" spans="22:22" x14ac:dyDescent="0.25">
      <c r="V3393" s="233" t="str">
        <f>IF(ISBLANK(A3393),"",VLOOKUP(G3393,Coefficients!$E$4:$I$7,2)&amp;" "&amp;" "&amp;VLOOKUP(H3393,Coefficients!$E$12:$I$16,2))</f>
        <v/>
      </c>
    </row>
    <row r="3394" spans="22:22" x14ac:dyDescent="0.25">
      <c r="V3394" s="233" t="str">
        <f>IF(ISBLANK(A3394),"",VLOOKUP(G3394,Coefficients!$E$4:$I$7,2)&amp;" "&amp;" "&amp;VLOOKUP(H3394,Coefficients!$E$12:$I$16,2))</f>
        <v/>
      </c>
    </row>
    <row r="3395" spans="22:22" x14ac:dyDescent="0.25">
      <c r="V3395" s="233" t="str">
        <f>IF(ISBLANK(A3395),"",VLOOKUP(G3395,Coefficients!$E$4:$I$7,2)&amp;" "&amp;" "&amp;VLOOKUP(H3395,Coefficients!$E$12:$I$16,2))</f>
        <v/>
      </c>
    </row>
    <row r="3396" spans="22:22" x14ac:dyDescent="0.25">
      <c r="V3396" s="233" t="str">
        <f>IF(ISBLANK(A3396),"",VLOOKUP(G3396,Coefficients!$E$4:$I$7,2)&amp;" "&amp;" "&amp;VLOOKUP(H3396,Coefficients!$E$12:$I$16,2))</f>
        <v/>
      </c>
    </row>
    <row r="3397" spans="22:22" x14ac:dyDescent="0.25">
      <c r="V3397" s="233" t="str">
        <f>IF(ISBLANK(A3397),"",VLOOKUP(G3397,Coefficients!$E$4:$I$7,2)&amp;" "&amp;" "&amp;VLOOKUP(H3397,Coefficients!$E$12:$I$16,2))</f>
        <v/>
      </c>
    </row>
    <row r="3398" spans="22:22" x14ac:dyDescent="0.25">
      <c r="V3398" s="233" t="str">
        <f>IF(ISBLANK(A3398),"",VLOOKUP(G3398,Coefficients!$E$4:$I$7,2)&amp;" "&amp;" "&amp;VLOOKUP(H3398,Coefficients!$E$12:$I$16,2))</f>
        <v/>
      </c>
    </row>
    <row r="3399" spans="22:22" x14ac:dyDescent="0.25">
      <c r="V3399" s="233" t="str">
        <f>IF(ISBLANK(A3399),"",VLOOKUP(G3399,Coefficients!$E$4:$I$7,2)&amp;" "&amp;" "&amp;VLOOKUP(H3399,Coefficients!$E$12:$I$16,2))</f>
        <v/>
      </c>
    </row>
    <row r="3400" spans="22:22" x14ac:dyDescent="0.25">
      <c r="V3400" s="233" t="str">
        <f>IF(ISBLANK(A3400),"",VLOOKUP(G3400,Coefficients!$E$4:$I$7,2)&amp;" "&amp;" "&amp;VLOOKUP(H3400,Coefficients!$E$12:$I$16,2))</f>
        <v/>
      </c>
    </row>
    <row r="3401" spans="22:22" x14ac:dyDescent="0.25">
      <c r="V3401" s="233" t="str">
        <f>IF(ISBLANK(A3401),"",VLOOKUP(G3401,Coefficients!$E$4:$I$7,2)&amp;" "&amp;" "&amp;VLOOKUP(H3401,Coefficients!$E$12:$I$16,2))</f>
        <v/>
      </c>
    </row>
    <row r="3402" spans="22:22" x14ac:dyDescent="0.25">
      <c r="V3402" s="233" t="str">
        <f>IF(ISBLANK(A3402),"",VLOOKUP(G3402,Coefficients!$E$4:$I$7,2)&amp;" "&amp;" "&amp;VLOOKUP(H3402,Coefficients!$E$12:$I$16,2))</f>
        <v/>
      </c>
    </row>
    <row r="3403" spans="22:22" x14ac:dyDescent="0.25">
      <c r="V3403" s="233" t="str">
        <f>IF(ISBLANK(A3403),"",VLOOKUP(G3403,Coefficients!$E$4:$I$7,2)&amp;" "&amp;" "&amp;VLOOKUP(H3403,Coefficients!$E$12:$I$16,2))</f>
        <v/>
      </c>
    </row>
    <row r="3404" spans="22:22" x14ac:dyDescent="0.25">
      <c r="V3404" s="233" t="str">
        <f>IF(ISBLANK(A3404),"",VLOOKUP(G3404,Coefficients!$E$4:$I$7,2)&amp;" "&amp;" "&amp;VLOOKUP(H3404,Coefficients!$E$12:$I$16,2))</f>
        <v/>
      </c>
    </row>
    <row r="3405" spans="22:22" x14ac:dyDescent="0.25">
      <c r="V3405" s="233" t="str">
        <f>IF(ISBLANK(A3405),"",VLOOKUP(G3405,Coefficients!$E$4:$I$7,2)&amp;" "&amp;" "&amp;VLOOKUP(H3405,Coefficients!$E$12:$I$16,2))</f>
        <v/>
      </c>
    </row>
    <row r="3406" spans="22:22" x14ac:dyDescent="0.25">
      <c r="V3406" s="233" t="str">
        <f>IF(ISBLANK(A3406),"",VLOOKUP(G3406,Coefficients!$E$4:$I$7,2)&amp;" "&amp;" "&amp;VLOOKUP(H3406,Coefficients!$E$12:$I$16,2))</f>
        <v/>
      </c>
    </row>
    <row r="3407" spans="22:22" x14ac:dyDescent="0.25">
      <c r="V3407" s="233" t="str">
        <f>IF(ISBLANK(A3407),"",VLOOKUP(G3407,Coefficients!$E$4:$I$7,2)&amp;" "&amp;" "&amp;VLOOKUP(H3407,Coefficients!$E$12:$I$16,2))</f>
        <v/>
      </c>
    </row>
    <row r="3408" spans="22:22" x14ac:dyDescent="0.25">
      <c r="V3408" s="233" t="str">
        <f>IF(ISBLANK(A3408),"",VLOOKUP(G3408,Coefficients!$E$4:$I$7,2)&amp;" "&amp;" "&amp;VLOOKUP(H3408,Coefficients!$E$12:$I$16,2))</f>
        <v/>
      </c>
    </row>
    <row r="3409" spans="22:22" x14ac:dyDescent="0.25">
      <c r="V3409" s="233" t="str">
        <f>IF(ISBLANK(A3409),"",VLOOKUP(G3409,Coefficients!$E$4:$I$7,2)&amp;" "&amp;" "&amp;VLOOKUP(H3409,Coefficients!$E$12:$I$16,2))</f>
        <v/>
      </c>
    </row>
    <row r="3410" spans="22:22" x14ac:dyDescent="0.25">
      <c r="V3410" s="233" t="str">
        <f>IF(ISBLANK(A3410),"",VLOOKUP(G3410,Coefficients!$E$4:$I$7,2)&amp;" "&amp;" "&amp;VLOOKUP(H3410,Coefficients!$E$12:$I$16,2))</f>
        <v/>
      </c>
    </row>
    <row r="3411" spans="22:22" x14ac:dyDescent="0.25">
      <c r="V3411" s="233" t="str">
        <f>IF(ISBLANK(A3411),"",VLOOKUP(G3411,Coefficients!$E$4:$I$7,2)&amp;" "&amp;" "&amp;VLOOKUP(H3411,Coefficients!$E$12:$I$16,2))</f>
        <v/>
      </c>
    </row>
    <row r="3412" spans="22:22" x14ac:dyDescent="0.25">
      <c r="V3412" s="233" t="str">
        <f>IF(ISBLANK(A3412),"",VLOOKUP(G3412,Coefficients!$E$4:$I$7,2)&amp;" "&amp;" "&amp;VLOOKUP(H3412,Coefficients!$E$12:$I$16,2))</f>
        <v/>
      </c>
    </row>
    <row r="3413" spans="22:22" x14ac:dyDescent="0.25">
      <c r="V3413" s="233" t="str">
        <f>IF(ISBLANK(A3413),"",VLOOKUP(G3413,Coefficients!$E$4:$I$7,2)&amp;" "&amp;" "&amp;VLOOKUP(H3413,Coefficients!$E$12:$I$16,2))</f>
        <v/>
      </c>
    </row>
    <row r="3414" spans="22:22" x14ac:dyDescent="0.25">
      <c r="V3414" s="233" t="str">
        <f>IF(ISBLANK(A3414),"",VLOOKUP(G3414,Coefficients!$E$4:$I$7,2)&amp;" "&amp;" "&amp;VLOOKUP(H3414,Coefficients!$E$12:$I$16,2))</f>
        <v/>
      </c>
    </row>
    <row r="3415" spans="22:22" x14ac:dyDescent="0.25">
      <c r="V3415" s="233" t="str">
        <f>IF(ISBLANK(A3415),"",VLOOKUP(G3415,Coefficients!$E$4:$I$7,2)&amp;" "&amp;" "&amp;VLOOKUP(H3415,Coefficients!$E$12:$I$16,2))</f>
        <v/>
      </c>
    </row>
    <row r="3416" spans="22:22" x14ac:dyDescent="0.25">
      <c r="V3416" s="233" t="str">
        <f>IF(ISBLANK(A3416),"",VLOOKUP(G3416,Coefficients!$E$4:$I$7,2)&amp;" "&amp;" "&amp;VLOOKUP(H3416,Coefficients!$E$12:$I$16,2))</f>
        <v/>
      </c>
    </row>
    <row r="3417" spans="22:22" x14ac:dyDescent="0.25">
      <c r="V3417" s="233" t="str">
        <f>IF(ISBLANK(A3417),"",VLOOKUP(G3417,Coefficients!$E$4:$I$7,2)&amp;" "&amp;" "&amp;VLOOKUP(H3417,Coefficients!$E$12:$I$16,2))</f>
        <v/>
      </c>
    </row>
    <row r="3418" spans="22:22" x14ac:dyDescent="0.25">
      <c r="V3418" s="233" t="str">
        <f>IF(ISBLANK(A3418),"",VLOOKUP(G3418,Coefficients!$E$4:$I$7,2)&amp;" "&amp;" "&amp;VLOOKUP(H3418,Coefficients!$E$12:$I$16,2))</f>
        <v/>
      </c>
    </row>
    <row r="3419" spans="22:22" x14ac:dyDescent="0.25">
      <c r="V3419" s="233" t="str">
        <f>IF(ISBLANK(A3419),"",VLOOKUP(G3419,Coefficients!$E$4:$I$7,2)&amp;" "&amp;" "&amp;VLOOKUP(H3419,Coefficients!$E$12:$I$16,2))</f>
        <v/>
      </c>
    </row>
    <row r="3420" spans="22:22" x14ac:dyDescent="0.25">
      <c r="V3420" s="233" t="str">
        <f>IF(ISBLANK(A3420),"",VLOOKUP(G3420,Coefficients!$E$4:$I$7,2)&amp;" "&amp;" "&amp;VLOOKUP(H3420,Coefficients!$E$12:$I$16,2))</f>
        <v/>
      </c>
    </row>
    <row r="3421" spans="22:22" x14ac:dyDescent="0.25">
      <c r="V3421" s="233" t="str">
        <f>IF(ISBLANK(A3421),"",VLOOKUP(G3421,Coefficients!$E$4:$I$7,2)&amp;" "&amp;" "&amp;VLOOKUP(H3421,Coefficients!$E$12:$I$16,2))</f>
        <v/>
      </c>
    </row>
    <row r="3422" spans="22:22" x14ac:dyDescent="0.25">
      <c r="V3422" s="233" t="str">
        <f>IF(ISBLANK(A3422),"",VLOOKUP(G3422,Coefficients!$E$4:$I$7,2)&amp;" "&amp;" "&amp;VLOOKUP(H3422,Coefficients!$E$12:$I$16,2))</f>
        <v/>
      </c>
    </row>
    <row r="3423" spans="22:22" x14ac:dyDescent="0.25">
      <c r="V3423" s="233" t="str">
        <f>IF(ISBLANK(A3423),"",VLOOKUP(G3423,Coefficients!$E$4:$I$7,2)&amp;" "&amp;" "&amp;VLOOKUP(H3423,Coefficients!$E$12:$I$16,2))</f>
        <v/>
      </c>
    </row>
    <row r="3424" spans="22:22" x14ac:dyDescent="0.25">
      <c r="V3424" s="233" t="str">
        <f>IF(ISBLANK(A3424),"",VLOOKUP(G3424,Coefficients!$E$4:$I$7,2)&amp;" "&amp;" "&amp;VLOOKUP(H3424,Coefficients!$E$12:$I$16,2))</f>
        <v/>
      </c>
    </row>
    <row r="3425" spans="22:22" x14ac:dyDescent="0.25">
      <c r="V3425" s="233" t="str">
        <f>IF(ISBLANK(A3425),"",VLOOKUP(G3425,Coefficients!$E$4:$I$7,2)&amp;" "&amp;" "&amp;VLOOKUP(H3425,Coefficients!$E$12:$I$16,2))</f>
        <v/>
      </c>
    </row>
    <row r="3426" spans="22:22" x14ac:dyDescent="0.25">
      <c r="V3426" s="233" t="str">
        <f>IF(ISBLANK(A3426),"",VLOOKUP(G3426,Coefficients!$E$4:$I$7,2)&amp;" "&amp;" "&amp;VLOOKUP(H3426,Coefficients!$E$12:$I$16,2))</f>
        <v/>
      </c>
    </row>
    <row r="3427" spans="22:22" x14ac:dyDescent="0.25">
      <c r="V3427" s="233" t="str">
        <f>IF(ISBLANK(A3427),"",VLOOKUP(G3427,Coefficients!$E$4:$I$7,2)&amp;" "&amp;" "&amp;VLOOKUP(H3427,Coefficients!$E$12:$I$16,2))</f>
        <v/>
      </c>
    </row>
    <row r="3428" spans="22:22" x14ac:dyDescent="0.25">
      <c r="V3428" s="233" t="str">
        <f>IF(ISBLANK(A3428),"",VLOOKUP(G3428,Coefficients!$E$4:$I$7,2)&amp;" "&amp;" "&amp;VLOOKUP(H3428,Coefficients!$E$12:$I$16,2))</f>
        <v/>
      </c>
    </row>
    <row r="3429" spans="22:22" x14ac:dyDescent="0.25">
      <c r="V3429" s="233" t="str">
        <f>IF(ISBLANK(A3429),"",VLOOKUP(G3429,Coefficients!$E$4:$I$7,2)&amp;" "&amp;" "&amp;VLOOKUP(H3429,Coefficients!$E$12:$I$16,2))</f>
        <v/>
      </c>
    </row>
    <row r="3430" spans="22:22" x14ac:dyDescent="0.25">
      <c r="V3430" s="233" t="str">
        <f>IF(ISBLANK(A3430),"",VLOOKUP(G3430,Coefficients!$E$4:$I$7,2)&amp;" "&amp;" "&amp;VLOOKUP(H3430,Coefficients!$E$12:$I$16,2))</f>
        <v/>
      </c>
    </row>
    <row r="3431" spans="22:22" x14ac:dyDescent="0.25">
      <c r="V3431" s="233" t="str">
        <f>IF(ISBLANK(A3431),"",VLOOKUP(G3431,Coefficients!$E$4:$I$7,2)&amp;" "&amp;" "&amp;VLOOKUP(H3431,Coefficients!$E$12:$I$16,2))</f>
        <v/>
      </c>
    </row>
    <row r="3432" spans="22:22" x14ac:dyDescent="0.25">
      <c r="V3432" s="233" t="str">
        <f>IF(ISBLANK(A3432),"",VLOOKUP(G3432,Coefficients!$E$4:$I$7,2)&amp;" "&amp;" "&amp;VLOOKUP(H3432,Coefficients!$E$12:$I$16,2))</f>
        <v/>
      </c>
    </row>
    <row r="3433" spans="22:22" x14ac:dyDescent="0.25">
      <c r="V3433" s="233" t="str">
        <f>IF(ISBLANK(A3433),"",VLOOKUP(G3433,Coefficients!$E$4:$I$7,2)&amp;" "&amp;" "&amp;VLOOKUP(H3433,Coefficients!$E$12:$I$16,2))</f>
        <v/>
      </c>
    </row>
    <row r="3434" spans="22:22" x14ac:dyDescent="0.25">
      <c r="V3434" s="233" t="str">
        <f>IF(ISBLANK(A3434),"",VLOOKUP(G3434,Coefficients!$E$4:$I$7,2)&amp;" "&amp;" "&amp;VLOOKUP(H3434,Coefficients!$E$12:$I$16,2))</f>
        <v/>
      </c>
    </row>
    <row r="3435" spans="22:22" x14ac:dyDescent="0.25">
      <c r="V3435" s="233" t="str">
        <f>IF(ISBLANK(A3435),"",VLOOKUP(G3435,Coefficients!$E$4:$I$7,2)&amp;" "&amp;" "&amp;VLOOKUP(H3435,Coefficients!$E$12:$I$16,2))</f>
        <v/>
      </c>
    </row>
    <row r="3436" spans="22:22" x14ac:dyDescent="0.25">
      <c r="V3436" s="233" t="str">
        <f>IF(ISBLANK(A3436),"",VLOOKUP(G3436,Coefficients!$E$4:$I$7,2)&amp;" "&amp;" "&amp;VLOOKUP(H3436,Coefficients!$E$12:$I$16,2))</f>
        <v/>
      </c>
    </row>
    <row r="3437" spans="22:22" x14ac:dyDescent="0.25">
      <c r="V3437" s="233" t="str">
        <f>IF(ISBLANK(A3437),"",VLOOKUP(G3437,Coefficients!$E$4:$I$7,2)&amp;" "&amp;" "&amp;VLOOKUP(H3437,Coefficients!$E$12:$I$16,2))</f>
        <v/>
      </c>
    </row>
    <row r="3438" spans="22:22" x14ac:dyDescent="0.25">
      <c r="V3438" s="233" t="str">
        <f>IF(ISBLANK(A3438),"",VLOOKUP(G3438,Coefficients!$E$4:$I$7,2)&amp;" "&amp;" "&amp;VLOOKUP(H3438,Coefficients!$E$12:$I$16,2))</f>
        <v/>
      </c>
    </row>
    <row r="3439" spans="22:22" x14ac:dyDescent="0.25">
      <c r="V3439" s="233" t="str">
        <f>IF(ISBLANK(A3439),"",VLOOKUP(G3439,Coefficients!$E$4:$I$7,2)&amp;" "&amp;" "&amp;VLOOKUP(H3439,Coefficients!$E$12:$I$16,2))</f>
        <v/>
      </c>
    </row>
    <row r="3440" spans="22:22" x14ac:dyDescent="0.25">
      <c r="V3440" s="233" t="str">
        <f>IF(ISBLANK(A3440),"",VLOOKUP(G3440,Coefficients!$E$4:$I$7,2)&amp;" "&amp;" "&amp;VLOOKUP(H3440,Coefficients!$E$12:$I$16,2))</f>
        <v/>
      </c>
    </row>
    <row r="3441" spans="22:22" x14ac:dyDescent="0.25">
      <c r="V3441" s="233" t="str">
        <f>IF(ISBLANK(A3441),"",VLOOKUP(G3441,Coefficients!$E$4:$I$7,2)&amp;" "&amp;" "&amp;VLOOKUP(H3441,Coefficients!$E$12:$I$16,2))</f>
        <v/>
      </c>
    </row>
    <row r="3442" spans="22:22" x14ac:dyDescent="0.25">
      <c r="V3442" s="233" t="str">
        <f>IF(ISBLANK(A3442),"",VLOOKUP(G3442,Coefficients!$E$4:$I$7,2)&amp;" "&amp;" "&amp;VLOOKUP(H3442,Coefficients!$E$12:$I$16,2))</f>
        <v/>
      </c>
    </row>
    <row r="3443" spans="22:22" x14ac:dyDescent="0.25">
      <c r="V3443" s="233" t="str">
        <f>IF(ISBLANK(A3443),"",VLOOKUP(G3443,Coefficients!$E$4:$I$7,2)&amp;" "&amp;" "&amp;VLOOKUP(H3443,Coefficients!$E$12:$I$16,2))</f>
        <v/>
      </c>
    </row>
    <row r="3444" spans="22:22" x14ac:dyDescent="0.25">
      <c r="V3444" s="233" t="str">
        <f>IF(ISBLANK(A3444),"",VLOOKUP(G3444,Coefficients!$E$4:$I$7,2)&amp;" "&amp;" "&amp;VLOOKUP(H3444,Coefficients!$E$12:$I$16,2))</f>
        <v/>
      </c>
    </row>
    <row r="3445" spans="22:22" x14ac:dyDescent="0.25">
      <c r="V3445" s="233" t="str">
        <f>IF(ISBLANK(A3445),"",VLOOKUP(G3445,Coefficients!$E$4:$I$7,2)&amp;" "&amp;" "&amp;VLOOKUP(H3445,Coefficients!$E$12:$I$16,2))</f>
        <v/>
      </c>
    </row>
    <row r="3446" spans="22:22" x14ac:dyDescent="0.25">
      <c r="V3446" s="233" t="str">
        <f>IF(ISBLANK(A3446),"",VLOOKUP(G3446,Coefficients!$E$4:$I$7,2)&amp;" "&amp;" "&amp;VLOOKUP(H3446,Coefficients!$E$12:$I$16,2))</f>
        <v/>
      </c>
    </row>
    <row r="3447" spans="22:22" x14ac:dyDescent="0.25">
      <c r="V3447" s="233" t="str">
        <f>IF(ISBLANK(A3447),"",VLOOKUP(G3447,Coefficients!$E$4:$I$7,2)&amp;" "&amp;" "&amp;VLOOKUP(H3447,Coefficients!$E$12:$I$16,2))</f>
        <v/>
      </c>
    </row>
    <row r="3448" spans="22:22" x14ac:dyDescent="0.25">
      <c r="V3448" s="233" t="str">
        <f>IF(ISBLANK(A3448),"",VLOOKUP(G3448,Coefficients!$E$4:$I$7,2)&amp;" "&amp;" "&amp;VLOOKUP(H3448,Coefficients!$E$12:$I$16,2))</f>
        <v/>
      </c>
    </row>
    <row r="3449" spans="22:22" x14ac:dyDescent="0.25">
      <c r="V3449" s="233" t="str">
        <f>IF(ISBLANK(A3449),"",VLOOKUP(G3449,Coefficients!$E$4:$I$7,2)&amp;" "&amp;" "&amp;VLOOKUP(H3449,Coefficients!$E$12:$I$16,2))</f>
        <v/>
      </c>
    </row>
    <row r="3450" spans="22:22" x14ac:dyDescent="0.25">
      <c r="V3450" s="233" t="str">
        <f>IF(ISBLANK(A3450),"",VLOOKUP(G3450,Coefficients!$E$4:$I$7,2)&amp;" "&amp;" "&amp;VLOOKUP(H3450,Coefficients!$E$12:$I$16,2))</f>
        <v/>
      </c>
    </row>
    <row r="3451" spans="22:22" x14ac:dyDescent="0.25">
      <c r="V3451" s="233" t="str">
        <f>IF(ISBLANK(A3451),"",VLOOKUP(G3451,Coefficients!$E$4:$I$7,2)&amp;" "&amp;" "&amp;VLOOKUP(H3451,Coefficients!$E$12:$I$16,2))</f>
        <v/>
      </c>
    </row>
    <row r="3452" spans="22:22" x14ac:dyDescent="0.25">
      <c r="V3452" s="233" t="str">
        <f>IF(ISBLANK(A3452),"",VLOOKUP(G3452,Coefficients!$E$4:$I$7,2)&amp;" "&amp;" "&amp;VLOOKUP(H3452,Coefficients!$E$12:$I$16,2))</f>
        <v/>
      </c>
    </row>
    <row r="3453" spans="22:22" x14ac:dyDescent="0.25">
      <c r="V3453" s="233" t="str">
        <f>IF(ISBLANK(A3453),"",VLOOKUP(G3453,Coefficients!$E$4:$I$7,2)&amp;" "&amp;" "&amp;VLOOKUP(H3453,Coefficients!$E$12:$I$16,2))</f>
        <v/>
      </c>
    </row>
    <row r="3454" spans="22:22" x14ac:dyDescent="0.25">
      <c r="V3454" s="233" t="str">
        <f>IF(ISBLANK(A3454),"",VLOOKUP(G3454,Coefficients!$E$4:$I$7,2)&amp;" "&amp;" "&amp;VLOOKUP(H3454,Coefficients!$E$12:$I$16,2))</f>
        <v/>
      </c>
    </row>
    <row r="3455" spans="22:22" x14ac:dyDescent="0.25">
      <c r="V3455" s="233" t="str">
        <f>IF(ISBLANK(A3455),"",VLOOKUP(G3455,Coefficients!$E$4:$I$7,2)&amp;" "&amp;" "&amp;VLOOKUP(H3455,Coefficients!$E$12:$I$16,2))</f>
        <v/>
      </c>
    </row>
    <row r="3456" spans="22:22" x14ac:dyDescent="0.25">
      <c r="V3456" s="233" t="str">
        <f>IF(ISBLANK(A3456),"",VLOOKUP(G3456,Coefficients!$E$4:$I$7,2)&amp;" "&amp;" "&amp;VLOOKUP(H3456,Coefficients!$E$12:$I$16,2))</f>
        <v/>
      </c>
    </row>
    <row r="3457" spans="22:22" x14ac:dyDescent="0.25">
      <c r="V3457" s="233" t="str">
        <f>IF(ISBLANK(A3457),"",VLOOKUP(G3457,Coefficients!$E$4:$I$7,2)&amp;" "&amp;" "&amp;VLOOKUP(H3457,Coefficients!$E$12:$I$16,2))</f>
        <v/>
      </c>
    </row>
    <row r="3458" spans="22:22" x14ac:dyDescent="0.25">
      <c r="V3458" s="233" t="str">
        <f>IF(ISBLANK(A3458),"",VLOOKUP(G3458,Coefficients!$E$4:$I$7,2)&amp;" "&amp;" "&amp;VLOOKUP(H3458,Coefficients!$E$12:$I$16,2))</f>
        <v/>
      </c>
    </row>
    <row r="3459" spans="22:22" x14ac:dyDescent="0.25">
      <c r="V3459" s="233" t="str">
        <f>IF(ISBLANK(A3459),"",VLOOKUP(G3459,Coefficients!$E$4:$I$7,2)&amp;" "&amp;" "&amp;VLOOKUP(H3459,Coefficients!$E$12:$I$16,2))</f>
        <v/>
      </c>
    </row>
    <row r="3460" spans="22:22" x14ac:dyDescent="0.25">
      <c r="V3460" s="233" t="str">
        <f>IF(ISBLANK(A3460),"",VLOOKUP(G3460,Coefficients!$E$4:$I$7,2)&amp;" "&amp;" "&amp;VLOOKUP(H3460,Coefficients!$E$12:$I$16,2))</f>
        <v/>
      </c>
    </row>
    <row r="3461" spans="22:22" x14ac:dyDescent="0.25">
      <c r="V3461" s="233" t="str">
        <f>IF(ISBLANK(A3461),"",VLOOKUP(G3461,Coefficients!$E$4:$I$7,2)&amp;" "&amp;" "&amp;VLOOKUP(H3461,Coefficients!$E$12:$I$16,2))</f>
        <v/>
      </c>
    </row>
    <row r="3462" spans="22:22" x14ac:dyDescent="0.25">
      <c r="V3462" s="233" t="str">
        <f>IF(ISBLANK(A3462),"",VLOOKUP(G3462,Coefficients!$E$4:$I$7,2)&amp;" "&amp;" "&amp;VLOOKUP(H3462,Coefficients!$E$12:$I$16,2))</f>
        <v/>
      </c>
    </row>
    <row r="3463" spans="22:22" x14ac:dyDescent="0.25">
      <c r="V3463" s="233" t="str">
        <f>IF(ISBLANK(A3463),"",VLOOKUP(G3463,Coefficients!$E$4:$I$7,2)&amp;" "&amp;" "&amp;VLOOKUP(H3463,Coefficients!$E$12:$I$16,2))</f>
        <v/>
      </c>
    </row>
    <row r="3464" spans="22:22" x14ac:dyDescent="0.25">
      <c r="V3464" s="233" t="str">
        <f>IF(ISBLANK(A3464),"",VLOOKUP(G3464,Coefficients!$E$4:$I$7,2)&amp;" "&amp;" "&amp;VLOOKUP(H3464,Coefficients!$E$12:$I$16,2))</f>
        <v/>
      </c>
    </row>
    <row r="3465" spans="22:22" x14ac:dyDescent="0.25">
      <c r="V3465" s="233" t="str">
        <f>IF(ISBLANK(A3465),"",VLOOKUP(G3465,Coefficients!$E$4:$I$7,2)&amp;" "&amp;" "&amp;VLOOKUP(H3465,Coefficients!$E$12:$I$16,2))</f>
        <v/>
      </c>
    </row>
    <row r="3466" spans="22:22" x14ac:dyDescent="0.25">
      <c r="V3466" s="233" t="str">
        <f>IF(ISBLANK(A3466),"",VLOOKUP(G3466,Coefficients!$E$4:$I$7,2)&amp;" "&amp;" "&amp;VLOOKUP(H3466,Coefficients!$E$12:$I$16,2))</f>
        <v/>
      </c>
    </row>
    <row r="3467" spans="22:22" x14ac:dyDescent="0.25">
      <c r="V3467" s="233" t="str">
        <f>IF(ISBLANK(A3467),"",VLOOKUP(G3467,Coefficients!$E$4:$I$7,2)&amp;" "&amp;" "&amp;VLOOKUP(H3467,Coefficients!$E$12:$I$16,2))</f>
        <v/>
      </c>
    </row>
    <row r="3468" spans="22:22" x14ac:dyDescent="0.25">
      <c r="V3468" s="233" t="str">
        <f>IF(ISBLANK(A3468),"",VLOOKUP(G3468,Coefficients!$E$4:$I$7,2)&amp;" "&amp;" "&amp;VLOOKUP(H3468,Coefficients!$E$12:$I$16,2))</f>
        <v/>
      </c>
    </row>
    <row r="3469" spans="22:22" x14ac:dyDescent="0.25">
      <c r="V3469" s="233" t="str">
        <f>IF(ISBLANK(A3469),"",VLOOKUP(G3469,Coefficients!$E$4:$I$7,2)&amp;" "&amp;" "&amp;VLOOKUP(H3469,Coefficients!$E$12:$I$16,2))</f>
        <v/>
      </c>
    </row>
    <row r="3470" spans="22:22" x14ac:dyDescent="0.25">
      <c r="V3470" s="233" t="str">
        <f>IF(ISBLANK(A3470),"",VLOOKUP(G3470,Coefficients!$E$4:$I$7,2)&amp;" "&amp;" "&amp;VLOOKUP(H3470,Coefficients!$E$12:$I$16,2))</f>
        <v/>
      </c>
    </row>
    <row r="3471" spans="22:22" x14ac:dyDescent="0.25">
      <c r="V3471" s="233" t="str">
        <f>IF(ISBLANK(A3471),"",VLOOKUP(G3471,Coefficients!$E$4:$I$7,2)&amp;" "&amp;" "&amp;VLOOKUP(H3471,Coefficients!$E$12:$I$16,2))</f>
        <v/>
      </c>
    </row>
    <row r="3472" spans="22:22" x14ac:dyDescent="0.25">
      <c r="V3472" s="233" t="str">
        <f>IF(ISBLANK(A3472),"",VLOOKUP(G3472,Coefficients!$E$4:$I$7,2)&amp;" "&amp;" "&amp;VLOOKUP(H3472,Coefficients!$E$12:$I$16,2))</f>
        <v/>
      </c>
    </row>
    <row r="3473" spans="22:22" x14ac:dyDescent="0.25">
      <c r="V3473" s="233" t="str">
        <f>IF(ISBLANK(A3473),"",VLOOKUP(G3473,Coefficients!$E$4:$I$7,2)&amp;" "&amp;" "&amp;VLOOKUP(H3473,Coefficients!$E$12:$I$16,2))</f>
        <v/>
      </c>
    </row>
    <row r="3474" spans="22:22" x14ac:dyDescent="0.25">
      <c r="V3474" s="233" t="str">
        <f>IF(ISBLANK(A3474),"",VLOOKUP(G3474,Coefficients!$E$4:$I$7,2)&amp;" "&amp;" "&amp;VLOOKUP(H3474,Coefficients!$E$12:$I$16,2))</f>
        <v/>
      </c>
    </row>
    <row r="3475" spans="22:22" x14ac:dyDescent="0.25">
      <c r="V3475" s="233" t="str">
        <f>IF(ISBLANK(A3475),"",VLOOKUP(G3475,Coefficients!$E$4:$I$7,2)&amp;" "&amp;" "&amp;VLOOKUP(H3475,Coefficients!$E$12:$I$16,2))</f>
        <v/>
      </c>
    </row>
    <row r="3476" spans="22:22" x14ac:dyDescent="0.25">
      <c r="V3476" s="233" t="str">
        <f>IF(ISBLANK(A3476),"",VLOOKUP(G3476,Coefficients!$E$4:$I$7,2)&amp;" "&amp;" "&amp;VLOOKUP(H3476,Coefficients!$E$12:$I$16,2))</f>
        <v/>
      </c>
    </row>
    <row r="3477" spans="22:22" x14ac:dyDescent="0.25">
      <c r="V3477" s="233" t="str">
        <f>IF(ISBLANK(A3477),"",VLOOKUP(G3477,Coefficients!$E$4:$I$7,2)&amp;" "&amp;" "&amp;VLOOKUP(H3477,Coefficients!$E$12:$I$16,2))</f>
        <v/>
      </c>
    </row>
    <row r="3478" spans="22:22" x14ac:dyDescent="0.25">
      <c r="V3478" s="233" t="str">
        <f>IF(ISBLANK(A3478),"",VLOOKUP(G3478,Coefficients!$E$4:$I$7,2)&amp;" "&amp;" "&amp;VLOOKUP(H3478,Coefficients!$E$12:$I$16,2))</f>
        <v/>
      </c>
    </row>
    <row r="3479" spans="22:22" x14ac:dyDescent="0.25">
      <c r="V3479" s="233" t="str">
        <f>IF(ISBLANK(A3479),"",VLOOKUP(G3479,Coefficients!$E$4:$I$7,2)&amp;" "&amp;" "&amp;VLOOKUP(H3479,Coefficients!$E$12:$I$16,2))</f>
        <v/>
      </c>
    </row>
    <row r="3480" spans="22:22" x14ac:dyDescent="0.25">
      <c r="V3480" s="233" t="str">
        <f>IF(ISBLANK(A3480),"",VLOOKUP(G3480,Coefficients!$E$4:$I$7,2)&amp;" "&amp;" "&amp;VLOOKUP(H3480,Coefficients!$E$12:$I$16,2))</f>
        <v/>
      </c>
    </row>
    <row r="3481" spans="22:22" x14ac:dyDescent="0.25">
      <c r="V3481" s="233" t="str">
        <f>IF(ISBLANK(A3481),"",VLOOKUP(G3481,Coefficients!$E$4:$I$7,2)&amp;" "&amp;" "&amp;VLOOKUP(H3481,Coefficients!$E$12:$I$16,2))</f>
        <v/>
      </c>
    </row>
    <row r="3482" spans="22:22" x14ac:dyDescent="0.25">
      <c r="V3482" s="233" t="str">
        <f>IF(ISBLANK(A3482),"",VLOOKUP(G3482,Coefficients!$E$4:$I$7,2)&amp;" "&amp;" "&amp;VLOOKUP(H3482,Coefficients!$E$12:$I$16,2))</f>
        <v/>
      </c>
    </row>
    <row r="3483" spans="22:22" x14ac:dyDescent="0.25">
      <c r="V3483" s="233" t="str">
        <f>IF(ISBLANK(A3483),"",VLOOKUP(G3483,Coefficients!$E$4:$I$7,2)&amp;" "&amp;" "&amp;VLOOKUP(H3483,Coefficients!$E$12:$I$16,2))</f>
        <v/>
      </c>
    </row>
    <row r="3484" spans="22:22" x14ac:dyDescent="0.25">
      <c r="V3484" s="233" t="str">
        <f>IF(ISBLANK(A3484),"",VLOOKUP(G3484,Coefficients!$E$4:$I$7,2)&amp;" "&amp;" "&amp;VLOOKUP(H3484,Coefficients!$E$12:$I$16,2))</f>
        <v/>
      </c>
    </row>
    <row r="3485" spans="22:22" x14ac:dyDescent="0.25">
      <c r="V3485" s="233" t="str">
        <f>IF(ISBLANK(A3485),"",VLOOKUP(G3485,Coefficients!$E$4:$I$7,2)&amp;" "&amp;" "&amp;VLOOKUP(H3485,Coefficients!$E$12:$I$16,2))</f>
        <v/>
      </c>
    </row>
    <row r="3486" spans="22:22" x14ac:dyDescent="0.25">
      <c r="V3486" s="233" t="str">
        <f>IF(ISBLANK(A3486),"",VLOOKUP(G3486,Coefficients!$E$4:$I$7,2)&amp;" "&amp;" "&amp;VLOOKUP(H3486,Coefficients!$E$12:$I$16,2))</f>
        <v/>
      </c>
    </row>
    <row r="3487" spans="22:22" x14ac:dyDescent="0.25">
      <c r="V3487" s="233" t="str">
        <f>IF(ISBLANK(A3487),"",VLOOKUP(G3487,Coefficients!$E$4:$I$7,2)&amp;" "&amp;" "&amp;VLOOKUP(H3487,Coefficients!$E$12:$I$16,2))</f>
        <v/>
      </c>
    </row>
    <row r="3488" spans="22:22" x14ac:dyDescent="0.25">
      <c r="V3488" s="233" t="str">
        <f>IF(ISBLANK(A3488),"",VLOOKUP(G3488,Coefficients!$E$4:$I$7,2)&amp;" "&amp;" "&amp;VLOOKUP(H3488,Coefficients!$E$12:$I$16,2))</f>
        <v/>
      </c>
    </row>
    <row r="3489" spans="22:22" x14ac:dyDescent="0.25">
      <c r="V3489" s="233" t="str">
        <f>IF(ISBLANK(A3489),"",VLOOKUP(G3489,Coefficients!$E$4:$I$7,2)&amp;" "&amp;" "&amp;VLOOKUP(H3489,Coefficients!$E$12:$I$16,2))</f>
        <v/>
      </c>
    </row>
    <row r="3490" spans="22:22" x14ac:dyDescent="0.25">
      <c r="V3490" s="233" t="str">
        <f>IF(ISBLANK(A3490),"",VLOOKUP(G3490,Coefficients!$E$4:$I$7,2)&amp;" "&amp;" "&amp;VLOOKUP(H3490,Coefficients!$E$12:$I$16,2))</f>
        <v/>
      </c>
    </row>
    <row r="3491" spans="22:22" x14ac:dyDescent="0.25">
      <c r="V3491" s="233" t="str">
        <f>IF(ISBLANK(A3491),"",VLOOKUP(G3491,Coefficients!$E$4:$I$7,2)&amp;" "&amp;" "&amp;VLOOKUP(H3491,Coefficients!$E$12:$I$16,2))</f>
        <v/>
      </c>
    </row>
    <row r="3492" spans="22:22" x14ac:dyDescent="0.25">
      <c r="V3492" s="233" t="str">
        <f>IF(ISBLANK(A3492),"",VLOOKUP(G3492,Coefficients!$E$4:$I$7,2)&amp;" "&amp;" "&amp;VLOOKUP(H3492,Coefficients!$E$12:$I$16,2))</f>
        <v/>
      </c>
    </row>
    <row r="3493" spans="22:22" x14ac:dyDescent="0.25">
      <c r="V3493" s="233" t="str">
        <f>IF(ISBLANK(A3493),"",VLOOKUP(G3493,Coefficients!$E$4:$I$7,2)&amp;" "&amp;" "&amp;VLOOKUP(H3493,Coefficients!$E$12:$I$16,2))</f>
        <v/>
      </c>
    </row>
    <row r="3494" spans="22:22" x14ac:dyDescent="0.25">
      <c r="V3494" s="233" t="str">
        <f>IF(ISBLANK(A3494),"",VLOOKUP(G3494,Coefficients!$E$4:$I$7,2)&amp;" "&amp;" "&amp;VLOOKUP(H3494,Coefficients!$E$12:$I$16,2))</f>
        <v/>
      </c>
    </row>
    <row r="3495" spans="22:22" x14ac:dyDescent="0.25">
      <c r="V3495" s="233" t="str">
        <f>IF(ISBLANK(A3495),"",VLOOKUP(G3495,Coefficients!$E$4:$I$7,2)&amp;" "&amp;" "&amp;VLOOKUP(H3495,Coefficients!$E$12:$I$16,2))</f>
        <v/>
      </c>
    </row>
    <row r="3496" spans="22:22" x14ac:dyDescent="0.25">
      <c r="V3496" s="233" t="str">
        <f>IF(ISBLANK(A3496),"",VLOOKUP(G3496,Coefficients!$E$4:$I$7,2)&amp;" "&amp;" "&amp;VLOOKUP(H3496,Coefficients!$E$12:$I$16,2))</f>
        <v/>
      </c>
    </row>
    <row r="3497" spans="22:22" x14ac:dyDescent="0.25">
      <c r="V3497" s="233" t="str">
        <f>IF(ISBLANK(A3497),"",VLOOKUP(G3497,Coefficients!$E$4:$I$7,2)&amp;" "&amp;" "&amp;VLOOKUP(H3497,Coefficients!$E$12:$I$16,2))</f>
        <v/>
      </c>
    </row>
    <row r="3498" spans="22:22" x14ac:dyDescent="0.25">
      <c r="V3498" s="233" t="str">
        <f>IF(ISBLANK(A3498),"",VLOOKUP(G3498,Coefficients!$E$4:$I$7,2)&amp;" "&amp;" "&amp;VLOOKUP(H3498,Coefficients!$E$12:$I$16,2))</f>
        <v/>
      </c>
    </row>
    <row r="3499" spans="22:22" x14ac:dyDescent="0.25">
      <c r="V3499" s="233" t="str">
        <f>IF(ISBLANK(A3499),"",VLOOKUP(G3499,Coefficients!$E$4:$I$7,2)&amp;" "&amp;" "&amp;VLOOKUP(H3499,Coefficients!$E$12:$I$16,2))</f>
        <v/>
      </c>
    </row>
    <row r="3500" spans="22:22" x14ac:dyDescent="0.25">
      <c r="V3500" s="233" t="str">
        <f>IF(ISBLANK(A3500),"",VLOOKUP(G3500,Coefficients!$E$4:$I$7,2)&amp;" "&amp;" "&amp;VLOOKUP(H3500,Coefficients!$E$12:$I$16,2))</f>
        <v/>
      </c>
    </row>
    <row r="3501" spans="22:22" x14ac:dyDescent="0.25">
      <c r="V3501" s="233" t="str">
        <f>IF(ISBLANK(A3501),"",VLOOKUP(G3501,Coefficients!$E$4:$I$7,2)&amp;" "&amp;" "&amp;VLOOKUP(H3501,Coefficients!$E$12:$I$16,2))</f>
        <v/>
      </c>
    </row>
    <row r="3502" spans="22:22" x14ac:dyDescent="0.25">
      <c r="V3502" s="233" t="str">
        <f>IF(ISBLANK(A3502),"",VLOOKUP(G3502,Coefficients!$E$4:$I$7,2)&amp;" "&amp;" "&amp;VLOOKUP(H3502,Coefficients!$E$12:$I$16,2))</f>
        <v/>
      </c>
    </row>
    <row r="3503" spans="22:22" x14ac:dyDescent="0.25">
      <c r="V3503" s="233" t="str">
        <f>IF(ISBLANK(A3503),"",VLOOKUP(G3503,Coefficients!$E$4:$I$7,2)&amp;" "&amp;" "&amp;VLOOKUP(H3503,Coefficients!$E$12:$I$16,2))</f>
        <v/>
      </c>
    </row>
    <row r="3504" spans="22:22" x14ac:dyDescent="0.25">
      <c r="V3504" s="233" t="str">
        <f>IF(ISBLANK(A3504),"",VLOOKUP(G3504,Coefficients!$E$4:$I$7,2)&amp;" "&amp;" "&amp;VLOOKUP(H3504,Coefficients!$E$12:$I$16,2))</f>
        <v/>
      </c>
    </row>
    <row r="3505" spans="22:22" x14ac:dyDescent="0.25">
      <c r="V3505" s="233" t="str">
        <f>IF(ISBLANK(A3505),"",VLOOKUP(G3505,Coefficients!$E$4:$I$7,2)&amp;" "&amp;" "&amp;VLOOKUP(H3505,Coefficients!$E$12:$I$16,2))</f>
        <v/>
      </c>
    </row>
    <row r="3506" spans="22:22" x14ac:dyDescent="0.25">
      <c r="V3506" s="233" t="str">
        <f>IF(ISBLANK(A3506),"",VLOOKUP(G3506,Coefficients!$E$4:$I$7,2)&amp;" "&amp;" "&amp;VLOOKUP(H3506,Coefficients!$E$12:$I$16,2))</f>
        <v/>
      </c>
    </row>
    <row r="3507" spans="22:22" x14ac:dyDescent="0.25">
      <c r="V3507" s="233" t="str">
        <f>IF(ISBLANK(A3507),"",VLOOKUP(G3507,Coefficients!$E$4:$I$7,2)&amp;" "&amp;" "&amp;VLOOKUP(H3507,Coefficients!$E$12:$I$16,2))</f>
        <v/>
      </c>
    </row>
    <row r="3508" spans="22:22" x14ac:dyDescent="0.25">
      <c r="V3508" s="233" t="str">
        <f>IF(ISBLANK(A3508),"",VLOOKUP(G3508,Coefficients!$E$4:$I$7,2)&amp;" "&amp;" "&amp;VLOOKUP(H3508,Coefficients!$E$12:$I$16,2))</f>
        <v/>
      </c>
    </row>
    <row r="3509" spans="22:22" x14ac:dyDescent="0.25">
      <c r="V3509" s="233" t="str">
        <f>IF(ISBLANK(A3509),"",VLOOKUP(G3509,Coefficients!$E$4:$I$7,2)&amp;" "&amp;" "&amp;VLOOKUP(H3509,Coefficients!$E$12:$I$16,2))</f>
        <v/>
      </c>
    </row>
    <row r="3510" spans="22:22" x14ac:dyDescent="0.25">
      <c r="V3510" s="233" t="str">
        <f>IF(ISBLANK(A3510),"",VLOOKUP(G3510,Coefficients!$E$4:$I$7,2)&amp;" "&amp;" "&amp;VLOOKUP(H3510,Coefficients!$E$12:$I$16,2))</f>
        <v/>
      </c>
    </row>
    <row r="3511" spans="22:22" x14ac:dyDescent="0.25">
      <c r="V3511" s="233" t="str">
        <f>IF(ISBLANK(A3511),"",VLOOKUP(G3511,Coefficients!$E$4:$I$7,2)&amp;" "&amp;" "&amp;VLOOKUP(H3511,Coefficients!$E$12:$I$16,2))</f>
        <v/>
      </c>
    </row>
    <row r="3512" spans="22:22" x14ac:dyDescent="0.25">
      <c r="V3512" s="233" t="str">
        <f>IF(ISBLANK(A3512),"",VLOOKUP(G3512,Coefficients!$E$4:$I$7,2)&amp;" "&amp;" "&amp;VLOOKUP(H3512,Coefficients!$E$12:$I$16,2))</f>
        <v/>
      </c>
    </row>
    <row r="3513" spans="22:22" x14ac:dyDescent="0.25">
      <c r="V3513" s="233" t="str">
        <f>IF(ISBLANK(A3513),"",VLOOKUP(G3513,Coefficients!$E$4:$I$7,2)&amp;" "&amp;" "&amp;VLOOKUP(H3513,Coefficients!$E$12:$I$16,2))</f>
        <v/>
      </c>
    </row>
    <row r="3514" spans="22:22" x14ac:dyDescent="0.25">
      <c r="V3514" s="233" t="str">
        <f>IF(ISBLANK(A3514),"",VLOOKUP(G3514,Coefficients!$E$4:$I$7,2)&amp;" "&amp;" "&amp;VLOOKUP(H3514,Coefficients!$E$12:$I$16,2))</f>
        <v/>
      </c>
    </row>
    <row r="3515" spans="22:22" x14ac:dyDescent="0.25">
      <c r="V3515" s="233" t="str">
        <f>IF(ISBLANK(A3515),"",VLOOKUP(G3515,Coefficients!$E$4:$I$7,2)&amp;" "&amp;" "&amp;VLOOKUP(H3515,Coefficients!$E$12:$I$16,2))</f>
        <v/>
      </c>
    </row>
    <row r="3516" spans="22:22" x14ac:dyDescent="0.25">
      <c r="V3516" s="233" t="str">
        <f>IF(ISBLANK(A3516),"",VLOOKUP(G3516,Coefficients!$E$4:$I$7,2)&amp;" "&amp;" "&amp;VLOOKUP(H3516,Coefficients!$E$12:$I$16,2))</f>
        <v/>
      </c>
    </row>
    <row r="3517" spans="22:22" x14ac:dyDescent="0.25">
      <c r="V3517" s="233" t="str">
        <f>IF(ISBLANK(A3517),"",VLOOKUP(G3517,Coefficients!$E$4:$I$7,2)&amp;" "&amp;" "&amp;VLOOKUP(H3517,Coefficients!$E$12:$I$16,2))</f>
        <v/>
      </c>
    </row>
    <row r="3518" spans="22:22" x14ac:dyDescent="0.25">
      <c r="V3518" s="233" t="str">
        <f>IF(ISBLANK(A3518),"",VLOOKUP(G3518,Coefficients!$E$4:$I$7,2)&amp;" "&amp;" "&amp;VLOOKUP(H3518,Coefficients!$E$12:$I$16,2))</f>
        <v/>
      </c>
    </row>
    <row r="3519" spans="22:22" x14ac:dyDescent="0.25">
      <c r="V3519" s="233" t="str">
        <f>IF(ISBLANK(A3519),"",VLOOKUP(G3519,Coefficients!$E$4:$I$7,2)&amp;" "&amp;" "&amp;VLOOKUP(H3519,Coefficients!$E$12:$I$16,2))</f>
        <v/>
      </c>
    </row>
    <row r="3520" spans="22:22" x14ac:dyDescent="0.25">
      <c r="V3520" s="233" t="str">
        <f>IF(ISBLANK(A3520),"",VLOOKUP(G3520,Coefficients!$E$4:$I$7,2)&amp;" "&amp;" "&amp;VLOOKUP(H3520,Coefficients!$E$12:$I$16,2))</f>
        <v/>
      </c>
    </row>
    <row r="3521" spans="22:22" x14ac:dyDescent="0.25">
      <c r="V3521" s="233" t="str">
        <f>IF(ISBLANK(A3521),"",VLOOKUP(G3521,Coefficients!$E$4:$I$7,2)&amp;" "&amp;" "&amp;VLOOKUP(H3521,Coefficients!$E$12:$I$16,2))</f>
        <v/>
      </c>
    </row>
    <row r="3522" spans="22:22" x14ac:dyDescent="0.25">
      <c r="V3522" s="233" t="str">
        <f>IF(ISBLANK(A3522),"",VLOOKUP(G3522,Coefficients!$E$4:$I$7,2)&amp;" "&amp;" "&amp;VLOOKUP(H3522,Coefficients!$E$12:$I$16,2))</f>
        <v/>
      </c>
    </row>
    <row r="3523" spans="22:22" x14ac:dyDescent="0.25">
      <c r="V3523" s="233" t="str">
        <f>IF(ISBLANK(A3523),"",VLOOKUP(G3523,Coefficients!$E$4:$I$7,2)&amp;" "&amp;" "&amp;VLOOKUP(H3523,Coefficients!$E$12:$I$16,2))</f>
        <v/>
      </c>
    </row>
    <row r="3524" spans="22:22" x14ac:dyDescent="0.25">
      <c r="V3524" s="233" t="str">
        <f>IF(ISBLANK(A3524),"",VLOOKUP(G3524,Coefficients!$E$4:$I$7,2)&amp;" "&amp;" "&amp;VLOOKUP(H3524,Coefficients!$E$12:$I$16,2))</f>
        <v/>
      </c>
    </row>
    <row r="3525" spans="22:22" x14ac:dyDescent="0.25">
      <c r="V3525" s="233" t="str">
        <f>IF(ISBLANK(A3525),"",VLOOKUP(G3525,Coefficients!$E$4:$I$7,2)&amp;" "&amp;" "&amp;VLOOKUP(H3525,Coefficients!$E$12:$I$16,2))</f>
        <v/>
      </c>
    </row>
    <row r="3526" spans="22:22" x14ac:dyDescent="0.25">
      <c r="V3526" s="233" t="str">
        <f>IF(ISBLANK(A3526),"",VLOOKUP(G3526,Coefficients!$E$4:$I$7,2)&amp;" "&amp;" "&amp;VLOOKUP(H3526,Coefficients!$E$12:$I$16,2))</f>
        <v/>
      </c>
    </row>
    <row r="3527" spans="22:22" x14ac:dyDescent="0.25">
      <c r="V3527" s="233" t="str">
        <f>IF(ISBLANK(A3527),"",VLOOKUP(G3527,Coefficients!$E$4:$I$7,2)&amp;" "&amp;" "&amp;VLOOKUP(H3527,Coefficients!$E$12:$I$16,2))</f>
        <v/>
      </c>
    </row>
    <row r="3528" spans="22:22" x14ac:dyDescent="0.25">
      <c r="V3528" s="233" t="str">
        <f>IF(ISBLANK(A3528),"",VLOOKUP(G3528,Coefficients!$E$4:$I$7,2)&amp;" "&amp;" "&amp;VLOOKUP(H3528,Coefficients!$E$12:$I$16,2))</f>
        <v/>
      </c>
    </row>
    <row r="3529" spans="22:22" x14ac:dyDescent="0.25">
      <c r="V3529" s="233" t="str">
        <f>IF(ISBLANK(A3529),"",VLOOKUP(G3529,Coefficients!$E$4:$I$7,2)&amp;" "&amp;" "&amp;VLOOKUP(H3529,Coefficients!$E$12:$I$16,2))</f>
        <v/>
      </c>
    </row>
    <row r="3530" spans="22:22" x14ac:dyDescent="0.25">
      <c r="V3530" s="233" t="str">
        <f>IF(ISBLANK(A3530),"",VLOOKUP(G3530,Coefficients!$E$4:$I$7,2)&amp;" "&amp;" "&amp;VLOOKUP(H3530,Coefficients!$E$12:$I$16,2))</f>
        <v/>
      </c>
    </row>
    <row r="3531" spans="22:22" x14ac:dyDescent="0.25">
      <c r="V3531" s="233" t="str">
        <f>IF(ISBLANK(A3531),"",VLOOKUP(G3531,Coefficients!$E$4:$I$7,2)&amp;" "&amp;" "&amp;VLOOKUP(H3531,Coefficients!$E$12:$I$16,2))</f>
        <v/>
      </c>
    </row>
    <row r="3532" spans="22:22" x14ac:dyDescent="0.25">
      <c r="V3532" s="233" t="str">
        <f>IF(ISBLANK(A3532),"",VLOOKUP(G3532,Coefficients!$E$4:$I$7,2)&amp;" "&amp;" "&amp;VLOOKUP(H3532,Coefficients!$E$12:$I$16,2))</f>
        <v/>
      </c>
    </row>
    <row r="3533" spans="22:22" x14ac:dyDescent="0.25">
      <c r="V3533" s="233" t="str">
        <f>IF(ISBLANK(A3533),"",VLOOKUP(G3533,Coefficients!$E$4:$I$7,2)&amp;" "&amp;" "&amp;VLOOKUP(H3533,Coefficients!$E$12:$I$16,2))</f>
        <v/>
      </c>
    </row>
    <row r="3534" spans="22:22" x14ac:dyDescent="0.25">
      <c r="V3534" s="233" t="str">
        <f>IF(ISBLANK(A3534),"",VLOOKUP(G3534,Coefficients!$E$4:$I$7,2)&amp;" "&amp;" "&amp;VLOOKUP(H3534,Coefficients!$E$12:$I$16,2))</f>
        <v/>
      </c>
    </row>
    <row r="3535" spans="22:22" x14ac:dyDescent="0.25">
      <c r="V3535" s="233" t="str">
        <f>IF(ISBLANK(A3535),"",VLOOKUP(G3535,Coefficients!$E$4:$I$7,2)&amp;" "&amp;" "&amp;VLOOKUP(H3535,Coefficients!$E$12:$I$16,2))</f>
        <v/>
      </c>
    </row>
    <row r="3536" spans="22:22" x14ac:dyDescent="0.25">
      <c r="V3536" s="233" t="str">
        <f>IF(ISBLANK(A3536),"",VLOOKUP(G3536,Coefficients!$E$4:$I$7,2)&amp;" "&amp;" "&amp;VLOOKUP(H3536,Coefficients!$E$12:$I$16,2))</f>
        <v/>
      </c>
    </row>
    <row r="3537" spans="22:22" x14ac:dyDescent="0.25">
      <c r="V3537" s="233" t="str">
        <f>IF(ISBLANK(A3537),"",VLOOKUP(G3537,Coefficients!$E$4:$I$7,2)&amp;" "&amp;" "&amp;VLOOKUP(H3537,Coefficients!$E$12:$I$16,2))</f>
        <v/>
      </c>
    </row>
    <row r="3538" spans="22:22" x14ac:dyDescent="0.25">
      <c r="V3538" s="233" t="str">
        <f>IF(ISBLANK(A3538),"",VLOOKUP(G3538,Coefficients!$E$4:$I$7,2)&amp;" "&amp;" "&amp;VLOOKUP(H3538,Coefficients!$E$12:$I$16,2))</f>
        <v/>
      </c>
    </row>
    <row r="3539" spans="22:22" x14ac:dyDescent="0.25">
      <c r="V3539" s="233" t="str">
        <f>IF(ISBLANK(A3539),"",VLOOKUP(G3539,Coefficients!$E$4:$I$7,2)&amp;" "&amp;" "&amp;VLOOKUP(H3539,Coefficients!$E$12:$I$16,2))</f>
        <v/>
      </c>
    </row>
    <row r="3540" spans="22:22" x14ac:dyDescent="0.25">
      <c r="V3540" s="233" t="str">
        <f>IF(ISBLANK(A3540),"",VLOOKUP(G3540,Coefficients!$E$4:$I$7,2)&amp;" "&amp;" "&amp;VLOOKUP(H3540,Coefficients!$E$12:$I$16,2))</f>
        <v/>
      </c>
    </row>
    <row r="3541" spans="22:22" x14ac:dyDescent="0.25">
      <c r="V3541" s="233" t="str">
        <f>IF(ISBLANK(A3541),"",VLOOKUP(G3541,Coefficients!$E$4:$I$7,2)&amp;" "&amp;" "&amp;VLOOKUP(H3541,Coefficients!$E$12:$I$16,2))</f>
        <v/>
      </c>
    </row>
    <row r="3542" spans="22:22" x14ac:dyDescent="0.25">
      <c r="V3542" s="233" t="str">
        <f>IF(ISBLANK(A3542),"",VLOOKUP(G3542,Coefficients!$E$4:$I$7,2)&amp;" "&amp;" "&amp;VLOOKUP(H3542,Coefficients!$E$12:$I$16,2))</f>
        <v/>
      </c>
    </row>
    <row r="3543" spans="22:22" x14ac:dyDescent="0.25">
      <c r="V3543" s="233" t="str">
        <f>IF(ISBLANK(A3543),"",VLOOKUP(G3543,Coefficients!$E$4:$I$7,2)&amp;" "&amp;" "&amp;VLOOKUP(H3543,Coefficients!$E$12:$I$16,2))</f>
        <v/>
      </c>
    </row>
    <row r="3544" spans="22:22" x14ac:dyDescent="0.25">
      <c r="V3544" s="233" t="str">
        <f>IF(ISBLANK(A3544),"",VLOOKUP(G3544,Coefficients!$E$4:$I$7,2)&amp;" "&amp;" "&amp;VLOOKUP(H3544,Coefficients!$E$12:$I$16,2))</f>
        <v/>
      </c>
    </row>
    <row r="3545" spans="22:22" x14ac:dyDescent="0.25">
      <c r="V3545" s="233" t="str">
        <f>IF(ISBLANK(A3545),"",VLOOKUP(G3545,Coefficients!$E$4:$I$7,2)&amp;" "&amp;" "&amp;VLOOKUP(H3545,Coefficients!$E$12:$I$16,2))</f>
        <v/>
      </c>
    </row>
    <row r="3546" spans="22:22" x14ac:dyDescent="0.25">
      <c r="V3546" s="233" t="str">
        <f>IF(ISBLANK(A3546),"",VLOOKUP(G3546,Coefficients!$E$4:$I$7,2)&amp;" "&amp;" "&amp;VLOOKUP(H3546,Coefficients!$E$12:$I$16,2))</f>
        <v/>
      </c>
    </row>
    <row r="3547" spans="22:22" x14ac:dyDescent="0.25">
      <c r="V3547" s="233" t="str">
        <f>IF(ISBLANK(A3547),"",VLOOKUP(G3547,Coefficients!$E$4:$I$7,2)&amp;" "&amp;" "&amp;VLOOKUP(H3547,Coefficients!$E$12:$I$16,2))</f>
        <v/>
      </c>
    </row>
    <row r="3548" spans="22:22" x14ac:dyDescent="0.25">
      <c r="V3548" s="233" t="str">
        <f>IF(ISBLANK(A3548),"",VLOOKUP(G3548,Coefficients!$E$4:$I$7,2)&amp;" "&amp;" "&amp;VLOOKUP(H3548,Coefficients!$E$12:$I$16,2))</f>
        <v/>
      </c>
    </row>
    <row r="3549" spans="22:22" x14ac:dyDescent="0.25">
      <c r="V3549" s="233" t="str">
        <f>IF(ISBLANK(A3549),"",VLOOKUP(G3549,Coefficients!$E$4:$I$7,2)&amp;" "&amp;" "&amp;VLOOKUP(H3549,Coefficients!$E$12:$I$16,2))</f>
        <v/>
      </c>
    </row>
    <row r="3550" spans="22:22" x14ac:dyDescent="0.25">
      <c r="V3550" s="233" t="str">
        <f>IF(ISBLANK(A3550),"",VLOOKUP(G3550,Coefficients!$E$4:$I$7,2)&amp;" "&amp;" "&amp;VLOOKUP(H3550,Coefficients!$E$12:$I$16,2))</f>
        <v/>
      </c>
    </row>
    <row r="3551" spans="22:22" x14ac:dyDescent="0.25">
      <c r="V3551" s="233" t="str">
        <f>IF(ISBLANK(A3551),"",VLOOKUP(G3551,Coefficients!$E$4:$I$7,2)&amp;" "&amp;" "&amp;VLOOKUP(H3551,Coefficients!$E$12:$I$16,2))</f>
        <v/>
      </c>
    </row>
    <row r="3552" spans="22:22" x14ac:dyDescent="0.25">
      <c r="V3552" s="233" t="str">
        <f>IF(ISBLANK(A3552),"",VLOOKUP(G3552,Coefficients!$E$4:$I$7,2)&amp;" "&amp;" "&amp;VLOOKUP(H3552,Coefficients!$E$12:$I$16,2))</f>
        <v/>
      </c>
    </row>
    <row r="3553" spans="22:22" x14ac:dyDescent="0.25">
      <c r="V3553" s="233" t="str">
        <f>IF(ISBLANK(A3553),"",VLOOKUP(G3553,Coefficients!$E$4:$I$7,2)&amp;" "&amp;" "&amp;VLOOKUP(H3553,Coefficients!$E$12:$I$16,2))</f>
        <v/>
      </c>
    </row>
    <row r="3554" spans="22:22" x14ac:dyDescent="0.25">
      <c r="V3554" s="233" t="str">
        <f>IF(ISBLANK(A3554),"",VLOOKUP(G3554,Coefficients!$E$4:$I$7,2)&amp;" "&amp;" "&amp;VLOOKUP(H3554,Coefficients!$E$12:$I$16,2))</f>
        <v/>
      </c>
    </row>
    <row r="3555" spans="22:22" x14ac:dyDescent="0.25">
      <c r="V3555" s="233" t="str">
        <f>IF(ISBLANK(A3555),"",VLOOKUP(G3555,Coefficients!$E$4:$I$7,2)&amp;" "&amp;" "&amp;VLOOKUP(H3555,Coefficients!$E$12:$I$16,2))</f>
        <v/>
      </c>
    </row>
    <row r="3556" spans="22:22" x14ac:dyDescent="0.25">
      <c r="V3556" s="233" t="str">
        <f>IF(ISBLANK(A3556),"",VLOOKUP(G3556,Coefficients!$E$4:$I$7,2)&amp;" "&amp;" "&amp;VLOOKUP(H3556,Coefficients!$E$12:$I$16,2))</f>
        <v/>
      </c>
    </row>
    <row r="3557" spans="22:22" x14ac:dyDescent="0.25">
      <c r="V3557" s="233" t="str">
        <f>IF(ISBLANK(A3557),"",VLOOKUP(G3557,Coefficients!$E$4:$I$7,2)&amp;" "&amp;" "&amp;VLOOKUP(H3557,Coefficients!$E$12:$I$16,2))</f>
        <v/>
      </c>
    </row>
    <row r="3558" spans="22:22" x14ac:dyDescent="0.25">
      <c r="V3558" s="233" t="str">
        <f>IF(ISBLANK(A3558),"",VLOOKUP(G3558,Coefficients!$E$4:$I$7,2)&amp;" "&amp;" "&amp;VLOOKUP(H3558,Coefficients!$E$12:$I$16,2))</f>
        <v/>
      </c>
    </row>
    <row r="3559" spans="22:22" x14ac:dyDescent="0.25">
      <c r="V3559" s="233" t="str">
        <f>IF(ISBLANK(A3559),"",VLOOKUP(G3559,Coefficients!$E$4:$I$7,2)&amp;" "&amp;" "&amp;VLOOKUP(H3559,Coefficients!$E$12:$I$16,2))</f>
        <v/>
      </c>
    </row>
    <row r="3560" spans="22:22" x14ac:dyDescent="0.25">
      <c r="V3560" s="233" t="str">
        <f>IF(ISBLANK(A3560),"",VLOOKUP(G3560,Coefficients!$E$4:$I$7,2)&amp;" "&amp;" "&amp;VLOOKUP(H3560,Coefficients!$E$12:$I$16,2))</f>
        <v/>
      </c>
    </row>
    <row r="3561" spans="22:22" x14ac:dyDescent="0.25">
      <c r="V3561" s="233" t="str">
        <f>IF(ISBLANK(A3561),"",VLOOKUP(G3561,Coefficients!$E$4:$I$7,2)&amp;" "&amp;" "&amp;VLOOKUP(H3561,Coefficients!$E$12:$I$16,2))</f>
        <v/>
      </c>
    </row>
    <row r="3562" spans="22:22" x14ac:dyDescent="0.25">
      <c r="V3562" s="233" t="str">
        <f>IF(ISBLANK(A3562),"",VLOOKUP(G3562,Coefficients!$E$4:$I$7,2)&amp;" "&amp;" "&amp;VLOOKUP(H3562,Coefficients!$E$12:$I$16,2))</f>
        <v/>
      </c>
    </row>
    <row r="3563" spans="22:22" x14ac:dyDescent="0.25">
      <c r="V3563" s="233" t="str">
        <f>IF(ISBLANK(A3563),"",VLOOKUP(G3563,Coefficients!$E$4:$I$7,2)&amp;" "&amp;" "&amp;VLOOKUP(H3563,Coefficients!$E$12:$I$16,2))</f>
        <v/>
      </c>
    </row>
    <row r="3564" spans="22:22" x14ac:dyDescent="0.25">
      <c r="V3564" s="233" t="str">
        <f>IF(ISBLANK(A3564),"",VLOOKUP(G3564,Coefficients!$E$4:$I$7,2)&amp;" "&amp;" "&amp;VLOOKUP(H3564,Coefficients!$E$12:$I$16,2))</f>
        <v/>
      </c>
    </row>
    <row r="3565" spans="22:22" x14ac:dyDescent="0.25">
      <c r="V3565" s="233" t="str">
        <f>IF(ISBLANK(A3565),"",VLOOKUP(G3565,Coefficients!$E$4:$I$7,2)&amp;" "&amp;" "&amp;VLOOKUP(H3565,Coefficients!$E$12:$I$16,2))</f>
        <v/>
      </c>
    </row>
    <row r="3566" spans="22:22" x14ac:dyDescent="0.25">
      <c r="V3566" s="233" t="str">
        <f>IF(ISBLANK(A3566),"",VLOOKUP(G3566,Coefficients!$E$4:$I$7,2)&amp;" "&amp;" "&amp;VLOOKUP(H3566,Coefficients!$E$12:$I$16,2))</f>
        <v/>
      </c>
    </row>
    <row r="3567" spans="22:22" x14ac:dyDescent="0.25">
      <c r="V3567" s="233" t="str">
        <f>IF(ISBLANK(A3567),"",VLOOKUP(G3567,Coefficients!$E$4:$I$7,2)&amp;" "&amp;" "&amp;VLOOKUP(H3567,Coefficients!$E$12:$I$16,2))</f>
        <v/>
      </c>
    </row>
    <row r="3568" spans="22:22" x14ac:dyDescent="0.25">
      <c r="V3568" s="233" t="str">
        <f>IF(ISBLANK(A3568),"",VLOOKUP(G3568,Coefficients!$E$4:$I$7,2)&amp;" "&amp;" "&amp;VLOOKUP(H3568,Coefficients!$E$12:$I$16,2))</f>
        <v/>
      </c>
    </row>
    <row r="3569" spans="22:22" x14ac:dyDescent="0.25">
      <c r="V3569" s="233" t="str">
        <f>IF(ISBLANK(A3569),"",VLOOKUP(G3569,Coefficients!$E$4:$I$7,2)&amp;" "&amp;" "&amp;VLOOKUP(H3569,Coefficients!$E$12:$I$16,2))</f>
        <v/>
      </c>
    </row>
    <row r="3570" spans="22:22" x14ac:dyDescent="0.25">
      <c r="V3570" s="233" t="str">
        <f>IF(ISBLANK(A3570),"",VLOOKUP(G3570,Coefficients!$E$4:$I$7,2)&amp;" "&amp;" "&amp;VLOOKUP(H3570,Coefficients!$E$12:$I$16,2))</f>
        <v/>
      </c>
    </row>
    <row r="3571" spans="22:22" x14ac:dyDescent="0.25">
      <c r="V3571" s="233" t="str">
        <f>IF(ISBLANK(A3571),"",VLOOKUP(G3571,Coefficients!$E$4:$I$7,2)&amp;" "&amp;" "&amp;VLOOKUP(H3571,Coefficients!$E$12:$I$16,2))</f>
        <v/>
      </c>
    </row>
    <row r="3572" spans="22:22" x14ac:dyDescent="0.25">
      <c r="V3572" s="233" t="str">
        <f>IF(ISBLANK(A3572),"",VLOOKUP(G3572,Coefficients!$E$4:$I$7,2)&amp;" "&amp;" "&amp;VLOOKUP(H3572,Coefficients!$E$12:$I$16,2))</f>
        <v/>
      </c>
    </row>
    <row r="3573" spans="22:22" x14ac:dyDescent="0.25">
      <c r="V3573" s="233" t="str">
        <f>IF(ISBLANK(A3573),"",VLOOKUP(G3573,Coefficients!$E$4:$I$7,2)&amp;" "&amp;" "&amp;VLOOKUP(H3573,Coefficients!$E$12:$I$16,2))</f>
        <v/>
      </c>
    </row>
    <row r="3574" spans="22:22" x14ac:dyDescent="0.25">
      <c r="V3574" s="233" t="str">
        <f>IF(ISBLANK(A3574),"",VLOOKUP(G3574,Coefficients!$E$4:$I$7,2)&amp;" "&amp;" "&amp;VLOOKUP(H3574,Coefficients!$E$12:$I$16,2))</f>
        <v/>
      </c>
    </row>
    <row r="3575" spans="22:22" x14ac:dyDescent="0.25">
      <c r="V3575" s="233" t="str">
        <f>IF(ISBLANK(A3575),"",VLOOKUP(G3575,Coefficients!$E$4:$I$7,2)&amp;" "&amp;" "&amp;VLOOKUP(H3575,Coefficients!$E$12:$I$16,2))</f>
        <v/>
      </c>
    </row>
    <row r="3576" spans="22:22" x14ac:dyDescent="0.25">
      <c r="V3576" s="233" t="str">
        <f>IF(ISBLANK(A3576),"",VLOOKUP(G3576,Coefficients!$E$4:$I$7,2)&amp;" "&amp;" "&amp;VLOOKUP(H3576,Coefficients!$E$12:$I$16,2))</f>
        <v/>
      </c>
    </row>
    <row r="3577" spans="22:22" x14ac:dyDescent="0.25">
      <c r="V3577" s="233" t="str">
        <f>IF(ISBLANK(A3577),"",VLOOKUP(G3577,Coefficients!$E$4:$I$7,2)&amp;" "&amp;" "&amp;VLOOKUP(H3577,Coefficients!$E$12:$I$16,2))</f>
        <v/>
      </c>
    </row>
    <row r="3578" spans="22:22" x14ac:dyDescent="0.25">
      <c r="V3578" s="233" t="str">
        <f>IF(ISBLANK(A3578),"",VLOOKUP(G3578,Coefficients!$E$4:$I$7,2)&amp;" "&amp;" "&amp;VLOOKUP(H3578,Coefficients!$E$12:$I$16,2))</f>
        <v/>
      </c>
    </row>
    <row r="3579" spans="22:22" x14ac:dyDescent="0.25">
      <c r="V3579" s="233" t="str">
        <f>IF(ISBLANK(A3579),"",VLOOKUP(G3579,Coefficients!$E$4:$I$7,2)&amp;" "&amp;" "&amp;VLOOKUP(H3579,Coefficients!$E$12:$I$16,2))</f>
        <v/>
      </c>
    </row>
    <row r="3580" spans="22:22" x14ac:dyDescent="0.25">
      <c r="V3580" s="233" t="str">
        <f>IF(ISBLANK(A3580),"",VLOOKUP(G3580,Coefficients!$E$4:$I$7,2)&amp;" "&amp;" "&amp;VLOOKUP(H3580,Coefficients!$E$12:$I$16,2))</f>
        <v/>
      </c>
    </row>
    <row r="3581" spans="22:22" x14ac:dyDescent="0.25">
      <c r="V3581" s="233" t="str">
        <f>IF(ISBLANK(A3581),"",VLOOKUP(G3581,Coefficients!$E$4:$I$7,2)&amp;" "&amp;" "&amp;VLOOKUP(H3581,Coefficients!$E$12:$I$16,2))</f>
        <v/>
      </c>
    </row>
    <row r="3582" spans="22:22" x14ac:dyDescent="0.25">
      <c r="V3582" s="233" t="str">
        <f>IF(ISBLANK(A3582),"",VLOOKUP(G3582,Coefficients!$E$4:$I$7,2)&amp;" "&amp;" "&amp;VLOOKUP(H3582,Coefficients!$E$12:$I$16,2))</f>
        <v/>
      </c>
    </row>
    <row r="3583" spans="22:22" x14ac:dyDescent="0.25">
      <c r="V3583" s="233" t="str">
        <f>IF(ISBLANK(A3583),"",VLOOKUP(G3583,Coefficients!$E$4:$I$7,2)&amp;" "&amp;" "&amp;VLOOKUP(H3583,Coefficients!$E$12:$I$16,2))</f>
        <v/>
      </c>
    </row>
    <row r="3584" spans="22:22" x14ac:dyDescent="0.25">
      <c r="V3584" s="233" t="str">
        <f>IF(ISBLANK(A3584),"",VLOOKUP(G3584,Coefficients!$E$4:$I$7,2)&amp;" "&amp;" "&amp;VLOOKUP(H3584,Coefficients!$E$12:$I$16,2))</f>
        <v/>
      </c>
    </row>
    <row r="3585" spans="22:22" x14ac:dyDescent="0.25">
      <c r="V3585" s="233" t="str">
        <f>IF(ISBLANK(A3585),"",VLOOKUP(G3585,Coefficients!$E$4:$I$7,2)&amp;" "&amp;" "&amp;VLOOKUP(H3585,Coefficients!$E$12:$I$16,2))</f>
        <v/>
      </c>
    </row>
    <row r="3586" spans="22:22" x14ac:dyDescent="0.25">
      <c r="V3586" s="233" t="str">
        <f>IF(ISBLANK(A3586),"",VLOOKUP(G3586,Coefficients!$E$4:$I$7,2)&amp;" "&amp;" "&amp;VLOOKUP(H3586,Coefficients!$E$12:$I$16,2))</f>
        <v/>
      </c>
    </row>
    <row r="3587" spans="22:22" x14ac:dyDescent="0.25">
      <c r="V3587" s="233" t="str">
        <f>IF(ISBLANK(A3587),"",VLOOKUP(G3587,Coefficients!$E$4:$I$7,2)&amp;" "&amp;" "&amp;VLOOKUP(H3587,Coefficients!$E$12:$I$16,2))</f>
        <v/>
      </c>
    </row>
    <row r="3588" spans="22:22" x14ac:dyDescent="0.25">
      <c r="V3588" s="233" t="str">
        <f>IF(ISBLANK(A3588),"",VLOOKUP(G3588,Coefficients!$E$4:$I$7,2)&amp;" "&amp;" "&amp;VLOOKUP(H3588,Coefficients!$E$12:$I$16,2))</f>
        <v/>
      </c>
    </row>
    <row r="3589" spans="22:22" x14ac:dyDescent="0.25">
      <c r="V3589" s="233" t="str">
        <f>IF(ISBLANK(A3589),"",VLOOKUP(G3589,Coefficients!$E$4:$I$7,2)&amp;" "&amp;" "&amp;VLOOKUP(H3589,Coefficients!$E$12:$I$16,2))</f>
        <v/>
      </c>
    </row>
    <row r="3590" spans="22:22" x14ac:dyDescent="0.25">
      <c r="V3590" s="233" t="str">
        <f>IF(ISBLANK(A3590),"",VLOOKUP(G3590,Coefficients!$E$4:$I$7,2)&amp;" "&amp;" "&amp;VLOOKUP(H3590,Coefficients!$E$12:$I$16,2))</f>
        <v/>
      </c>
    </row>
    <row r="3591" spans="22:22" x14ac:dyDescent="0.25">
      <c r="V3591" s="233" t="str">
        <f>IF(ISBLANK(A3591),"",VLOOKUP(G3591,Coefficients!$E$4:$I$7,2)&amp;" "&amp;" "&amp;VLOOKUP(H3591,Coefficients!$E$12:$I$16,2))</f>
        <v/>
      </c>
    </row>
    <row r="3592" spans="22:22" x14ac:dyDescent="0.25">
      <c r="V3592" s="233" t="str">
        <f>IF(ISBLANK(A3592),"",VLOOKUP(G3592,Coefficients!$E$4:$I$7,2)&amp;" "&amp;" "&amp;VLOOKUP(H3592,Coefficients!$E$12:$I$16,2))</f>
        <v/>
      </c>
    </row>
    <row r="3593" spans="22:22" x14ac:dyDescent="0.25">
      <c r="V3593" s="233" t="str">
        <f>IF(ISBLANK(A3593),"",VLOOKUP(G3593,Coefficients!$E$4:$I$7,2)&amp;" "&amp;" "&amp;VLOOKUP(H3593,Coefficients!$E$12:$I$16,2))</f>
        <v/>
      </c>
    </row>
    <row r="3594" spans="22:22" x14ac:dyDescent="0.25">
      <c r="V3594" s="233" t="str">
        <f>IF(ISBLANK(A3594),"",VLOOKUP(G3594,Coefficients!$E$4:$I$7,2)&amp;" "&amp;" "&amp;VLOOKUP(H3594,Coefficients!$E$12:$I$16,2))</f>
        <v/>
      </c>
    </row>
    <row r="3595" spans="22:22" x14ac:dyDescent="0.25">
      <c r="V3595" s="233" t="str">
        <f>IF(ISBLANK(A3595),"",VLOOKUP(G3595,Coefficients!$E$4:$I$7,2)&amp;" "&amp;" "&amp;VLOOKUP(H3595,Coefficients!$E$12:$I$16,2))</f>
        <v/>
      </c>
    </row>
    <row r="3596" spans="22:22" x14ac:dyDescent="0.25">
      <c r="V3596" s="233" t="str">
        <f>IF(ISBLANK(A3596),"",VLOOKUP(G3596,Coefficients!$E$4:$I$7,2)&amp;" "&amp;" "&amp;VLOOKUP(H3596,Coefficients!$E$12:$I$16,2))</f>
        <v/>
      </c>
    </row>
    <row r="3597" spans="22:22" x14ac:dyDescent="0.25">
      <c r="V3597" s="233" t="str">
        <f>IF(ISBLANK(A3597),"",VLOOKUP(G3597,Coefficients!$E$4:$I$7,2)&amp;" "&amp;" "&amp;VLOOKUP(H3597,Coefficients!$E$12:$I$16,2))</f>
        <v/>
      </c>
    </row>
    <row r="3598" spans="22:22" x14ac:dyDescent="0.25">
      <c r="V3598" s="233" t="str">
        <f>IF(ISBLANK(A3598),"",VLOOKUP(G3598,Coefficients!$E$4:$I$7,2)&amp;" "&amp;" "&amp;VLOOKUP(H3598,Coefficients!$E$12:$I$16,2))</f>
        <v/>
      </c>
    </row>
    <row r="3599" spans="22:22" x14ac:dyDescent="0.25">
      <c r="V3599" s="233" t="str">
        <f>IF(ISBLANK(A3599),"",VLOOKUP(G3599,Coefficients!$E$4:$I$7,2)&amp;" "&amp;" "&amp;VLOOKUP(H3599,Coefficients!$E$12:$I$16,2))</f>
        <v/>
      </c>
    </row>
    <row r="3600" spans="22:22" x14ac:dyDescent="0.25">
      <c r="V3600" s="233" t="str">
        <f>IF(ISBLANK(A3600),"",VLOOKUP(G3600,Coefficients!$E$4:$I$7,2)&amp;" "&amp;" "&amp;VLOOKUP(H3600,Coefficients!$E$12:$I$16,2))</f>
        <v/>
      </c>
    </row>
    <row r="3601" spans="22:22" x14ac:dyDescent="0.25">
      <c r="V3601" s="233" t="str">
        <f>IF(ISBLANK(A3601),"",VLOOKUP(G3601,Coefficients!$E$4:$I$7,2)&amp;" "&amp;" "&amp;VLOOKUP(H3601,Coefficients!$E$12:$I$16,2))</f>
        <v/>
      </c>
    </row>
    <row r="3602" spans="22:22" x14ac:dyDescent="0.25">
      <c r="V3602" s="233" t="str">
        <f>IF(ISBLANK(A3602),"",VLOOKUP(G3602,Coefficients!$E$4:$I$7,2)&amp;" "&amp;" "&amp;VLOOKUP(H3602,Coefficients!$E$12:$I$16,2))</f>
        <v/>
      </c>
    </row>
    <row r="3603" spans="22:22" x14ac:dyDescent="0.25">
      <c r="V3603" s="233" t="str">
        <f>IF(ISBLANK(A3603),"",VLOOKUP(G3603,Coefficients!$E$4:$I$7,2)&amp;" "&amp;" "&amp;VLOOKUP(H3603,Coefficients!$E$12:$I$16,2))</f>
        <v/>
      </c>
    </row>
    <row r="3604" spans="22:22" x14ac:dyDescent="0.25">
      <c r="V3604" s="233" t="str">
        <f>IF(ISBLANK(A3604),"",VLOOKUP(G3604,Coefficients!$E$4:$I$7,2)&amp;" "&amp;" "&amp;VLOOKUP(H3604,Coefficients!$E$12:$I$16,2))</f>
        <v/>
      </c>
    </row>
    <row r="3605" spans="22:22" x14ac:dyDescent="0.25">
      <c r="V3605" s="233" t="str">
        <f>IF(ISBLANK(A3605),"",VLOOKUP(G3605,Coefficients!$E$4:$I$7,2)&amp;" "&amp;" "&amp;VLOOKUP(H3605,Coefficients!$E$12:$I$16,2))</f>
        <v/>
      </c>
    </row>
    <row r="3606" spans="22:22" x14ac:dyDescent="0.25">
      <c r="V3606" s="233" t="str">
        <f>IF(ISBLANK(A3606),"",VLOOKUP(G3606,Coefficients!$E$4:$I$7,2)&amp;" "&amp;" "&amp;VLOOKUP(H3606,Coefficients!$E$12:$I$16,2))</f>
        <v/>
      </c>
    </row>
    <row r="3607" spans="22:22" x14ac:dyDescent="0.25">
      <c r="V3607" s="233" t="str">
        <f>IF(ISBLANK(A3607),"",VLOOKUP(G3607,Coefficients!$E$4:$I$7,2)&amp;" "&amp;" "&amp;VLOOKUP(H3607,Coefficients!$E$12:$I$16,2))</f>
        <v/>
      </c>
    </row>
    <row r="3608" spans="22:22" x14ac:dyDescent="0.25">
      <c r="V3608" s="233" t="str">
        <f>IF(ISBLANK(A3608),"",VLOOKUP(G3608,Coefficients!$E$4:$I$7,2)&amp;" "&amp;" "&amp;VLOOKUP(H3608,Coefficients!$E$12:$I$16,2))</f>
        <v/>
      </c>
    </row>
    <row r="3609" spans="22:22" x14ac:dyDescent="0.25">
      <c r="V3609" s="233" t="str">
        <f>IF(ISBLANK(A3609),"",VLOOKUP(G3609,Coefficients!$E$4:$I$7,2)&amp;" "&amp;" "&amp;VLOOKUP(H3609,Coefficients!$E$12:$I$16,2))</f>
        <v/>
      </c>
    </row>
    <row r="3610" spans="22:22" x14ac:dyDescent="0.25">
      <c r="V3610" s="233" t="str">
        <f>IF(ISBLANK(A3610),"",VLOOKUP(G3610,Coefficients!$E$4:$I$7,2)&amp;" "&amp;" "&amp;VLOOKUP(H3610,Coefficients!$E$12:$I$16,2))</f>
        <v/>
      </c>
    </row>
    <row r="3611" spans="22:22" x14ac:dyDescent="0.25">
      <c r="V3611" s="233" t="str">
        <f>IF(ISBLANK(A3611),"",VLOOKUP(G3611,Coefficients!$E$4:$I$7,2)&amp;" "&amp;" "&amp;VLOOKUP(H3611,Coefficients!$E$12:$I$16,2))</f>
        <v/>
      </c>
    </row>
    <row r="3612" spans="22:22" x14ac:dyDescent="0.25">
      <c r="V3612" s="233" t="str">
        <f>IF(ISBLANK(A3612),"",VLOOKUP(G3612,Coefficients!$E$4:$I$7,2)&amp;" "&amp;" "&amp;VLOOKUP(H3612,Coefficients!$E$12:$I$16,2))</f>
        <v/>
      </c>
    </row>
    <row r="3613" spans="22:22" x14ac:dyDescent="0.25">
      <c r="V3613" s="233" t="str">
        <f>IF(ISBLANK(A3613),"",VLOOKUP(G3613,Coefficients!$E$4:$I$7,2)&amp;" "&amp;" "&amp;VLOOKUP(H3613,Coefficients!$E$12:$I$16,2))</f>
        <v/>
      </c>
    </row>
    <row r="3614" spans="22:22" x14ac:dyDescent="0.25">
      <c r="V3614" s="233" t="str">
        <f>IF(ISBLANK(A3614),"",VLOOKUP(G3614,Coefficients!$E$4:$I$7,2)&amp;" "&amp;" "&amp;VLOOKUP(H3614,Coefficients!$E$12:$I$16,2))</f>
        <v/>
      </c>
    </row>
    <row r="3615" spans="22:22" x14ac:dyDescent="0.25">
      <c r="V3615" s="233" t="str">
        <f>IF(ISBLANK(A3615),"",VLOOKUP(G3615,Coefficients!$E$4:$I$7,2)&amp;" "&amp;" "&amp;VLOOKUP(H3615,Coefficients!$E$12:$I$16,2))</f>
        <v/>
      </c>
    </row>
    <row r="3616" spans="22:22" x14ac:dyDescent="0.25">
      <c r="V3616" s="233" t="str">
        <f>IF(ISBLANK(A3616),"",VLOOKUP(G3616,Coefficients!$E$4:$I$7,2)&amp;" "&amp;" "&amp;VLOOKUP(H3616,Coefficients!$E$12:$I$16,2))</f>
        <v/>
      </c>
    </row>
    <row r="3617" spans="22:22" x14ac:dyDescent="0.25">
      <c r="V3617" s="233" t="str">
        <f>IF(ISBLANK(A3617),"",VLOOKUP(G3617,Coefficients!$E$4:$I$7,2)&amp;" "&amp;" "&amp;VLOOKUP(H3617,Coefficients!$E$12:$I$16,2))</f>
        <v/>
      </c>
    </row>
    <row r="3618" spans="22:22" x14ac:dyDescent="0.25">
      <c r="V3618" s="233" t="str">
        <f>IF(ISBLANK(A3618),"",VLOOKUP(G3618,Coefficients!$E$4:$I$7,2)&amp;" "&amp;" "&amp;VLOOKUP(H3618,Coefficients!$E$12:$I$16,2))</f>
        <v/>
      </c>
    </row>
    <row r="3619" spans="22:22" x14ac:dyDescent="0.25">
      <c r="V3619" s="233" t="str">
        <f>IF(ISBLANK(A3619),"",VLOOKUP(G3619,Coefficients!$E$4:$I$7,2)&amp;" "&amp;" "&amp;VLOOKUP(H3619,Coefficients!$E$12:$I$16,2))</f>
        <v/>
      </c>
    </row>
    <row r="3620" spans="22:22" x14ac:dyDescent="0.25">
      <c r="V3620" s="233" t="str">
        <f>IF(ISBLANK(A3620),"",VLOOKUP(G3620,Coefficients!$E$4:$I$7,2)&amp;" "&amp;" "&amp;VLOOKUP(H3620,Coefficients!$E$12:$I$16,2))</f>
        <v/>
      </c>
    </row>
    <row r="3621" spans="22:22" x14ac:dyDescent="0.25">
      <c r="V3621" s="233" t="str">
        <f>IF(ISBLANK(A3621),"",VLOOKUP(G3621,Coefficients!$E$4:$I$7,2)&amp;" "&amp;" "&amp;VLOOKUP(H3621,Coefficients!$E$12:$I$16,2))</f>
        <v/>
      </c>
    </row>
    <row r="3622" spans="22:22" x14ac:dyDescent="0.25">
      <c r="V3622" s="233" t="str">
        <f>IF(ISBLANK(A3622),"",VLOOKUP(G3622,Coefficients!$E$4:$I$7,2)&amp;" "&amp;" "&amp;VLOOKUP(H3622,Coefficients!$E$12:$I$16,2))</f>
        <v/>
      </c>
    </row>
    <row r="3623" spans="22:22" x14ac:dyDescent="0.25">
      <c r="V3623" s="233" t="str">
        <f>IF(ISBLANK(A3623),"",VLOOKUP(G3623,Coefficients!$E$4:$I$7,2)&amp;" "&amp;" "&amp;VLOOKUP(H3623,Coefficients!$E$12:$I$16,2))</f>
        <v/>
      </c>
    </row>
    <row r="3624" spans="22:22" x14ac:dyDescent="0.25">
      <c r="V3624" s="233" t="str">
        <f>IF(ISBLANK(A3624),"",VLOOKUP(G3624,Coefficients!$E$4:$I$7,2)&amp;" "&amp;" "&amp;VLOOKUP(H3624,Coefficients!$E$12:$I$16,2))</f>
        <v/>
      </c>
    </row>
    <row r="3625" spans="22:22" x14ac:dyDescent="0.25">
      <c r="V3625" s="233" t="str">
        <f>IF(ISBLANK(A3625),"",VLOOKUP(G3625,Coefficients!$E$4:$I$7,2)&amp;" "&amp;" "&amp;VLOOKUP(H3625,Coefficients!$E$12:$I$16,2))</f>
        <v/>
      </c>
    </row>
    <row r="3626" spans="22:22" x14ac:dyDescent="0.25">
      <c r="V3626" s="233" t="str">
        <f>IF(ISBLANK(A3626),"",VLOOKUP(G3626,Coefficients!$E$4:$I$7,2)&amp;" "&amp;" "&amp;VLOOKUP(H3626,Coefficients!$E$12:$I$16,2))</f>
        <v/>
      </c>
    </row>
    <row r="3627" spans="22:22" x14ac:dyDescent="0.25">
      <c r="V3627" s="233" t="str">
        <f>IF(ISBLANK(A3627),"",VLOOKUP(G3627,Coefficients!$E$4:$I$7,2)&amp;" "&amp;" "&amp;VLOOKUP(H3627,Coefficients!$E$12:$I$16,2))</f>
        <v/>
      </c>
    </row>
    <row r="3628" spans="22:22" x14ac:dyDescent="0.25">
      <c r="V3628" s="233" t="str">
        <f>IF(ISBLANK(A3628),"",VLOOKUP(G3628,Coefficients!$E$4:$I$7,2)&amp;" "&amp;" "&amp;VLOOKUP(H3628,Coefficients!$E$12:$I$16,2))</f>
        <v/>
      </c>
    </row>
    <row r="3629" spans="22:22" x14ac:dyDescent="0.25">
      <c r="V3629" s="233" t="str">
        <f>IF(ISBLANK(A3629),"",VLOOKUP(G3629,Coefficients!$E$4:$I$7,2)&amp;" "&amp;" "&amp;VLOOKUP(H3629,Coefficients!$E$12:$I$16,2))</f>
        <v/>
      </c>
    </row>
    <row r="3630" spans="22:22" x14ac:dyDescent="0.25">
      <c r="V3630" s="233" t="str">
        <f>IF(ISBLANK(A3630),"",VLOOKUP(G3630,Coefficients!$E$4:$I$7,2)&amp;" "&amp;" "&amp;VLOOKUP(H3630,Coefficients!$E$12:$I$16,2))</f>
        <v/>
      </c>
    </row>
    <row r="3631" spans="22:22" x14ac:dyDescent="0.25">
      <c r="V3631" s="233" t="str">
        <f>IF(ISBLANK(A3631),"",VLOOKUP(G3631,Coefficients!$E$4:$I$7,2)&amp;" "&amp;" "&amp;VLOOKUP(H3631,Coefficients!$E$12:$I$16,2))</f>
        <v/>
      </c>
    </row>
    <row r="3632" spans="22:22" x14ac:dyDescent="0.25">
      <c r="V3632" s="233" t="str">
        <f>IF(ISBLANK(A3632),"",VLOOKUP(G3632,Coefficients!$E$4:$I$7,2)&amp;" "&amp;" "&amp;VLOOKUP(H3632,Coefficients!$E$12:$I$16,2))</f>
        <v/>
      </c>
    </row>
    <row r="3633" spans="22:22" x14ac:dyDescent="0.25">
      <c r="V3633" s="233" t="str">
        <f>IF(ISBLANK(A3633),"",VLOOKUP(G3633,Coefficients!$E$4:$I$7,2)&amp;" "&amp;" "&amp;VLOOKUP(H3633,Coefficients!$E$12:$I$16,2))</f>
        <v/>
      </c>
    </row>
    <row r="3634" spans="22:22" x14ac:dyDescent="0.25">
      <c r="V3634" s="233" t="str">
        <f>IF(ISBLANK(A3634),"",VLOOKUP(G3634,Coefficients!$E$4:$I$7,2)&amp;" "&amp;" "&amp;VLOOKUP(H3634,Coefficients!$E$12:$I$16,2))</f>
        <v/>
      </c>
    </row>
    <row r="3635" spans="22:22" x14ac:dyDescent="0.25">
      <c r="V3635" s="233" t="str">
        <f>IF(ISBLANK(A3635),"",VLOOKUP(G3635,Coefficients!$E$4:$I$7,2)&amp;" "&amp;" "&amp;VLOOKUP(H3635,Coefficients!$E$12:$I$16,2))</f>
        <v/>
      </c>
    </row>
    <row r="3636" spans="22:22" x14ac:dyDescent="0.25">
      <c r="V3636" s="233" t="str">
        <f>IF(ISBLANK(A3636),"",VLOOKUP(G3636,Coefficients!$E$4:$I$7,2)&amp;" "&amp;" "&amp;VLOOKUP(H3636,Coefficients!$E$12:$I$16,2))</f>
        <v/>
      </c>
    </row>
    <row r="3637" spans="22:22" x14ac:dyDescent="0.25">
      <c r="V3637" s="233" t="str">
        <f>IF(ISBLANK(A3637),"",VLOOKUP(G3637,Coefficients!$E$4:$I$7,2)&amp;" "&amp;" "&amp;VLOOKUP(H3637,Coefficients!$E$12:$I$16,2))</f>
        <v/>
      </c>
    </row>
    <row r="3638" spans="22:22" x14ac:dyDescent="0.25">
      <c r="V3638" s="233" t="str">
        <f>IF(ISBLANK(A3638),"",VLOOKUP(G3638,Coefficients!$E$4:$I$7,2)&amp;" "&amp;" "&amp;VLOOKUP(H3638,Coefficients!$E$12:$I$16,2))</f>
        <v/>
      </c>
    </row>
    <row r="3639" spans="22:22" x14ac:dyDescent="0.25">
      <c r="V3639" s="233" t="str">
        <f>IF(ISBLANK(A3639),"",VLOOKUP(G3639,Coefficients!$E$4:$I$7,2)&amp;" "&amp;" "&amp;VLOOKUP(H3639,Coefficients!$E$12:$I$16,2))</f>
        <v/>
      </c>
    </row>
    <row r="3640" spans="22:22" x14ac:dyDescent="0.25">
      <c r="V3640" s="233" t="str">
        <f>IF(ISBLANK(A3640),"",VLOOKUP(G3640,Coefficients!$E$4:$I$7,2)&amp;" "&amp;" "&amp;VLOOKUP(H3640,Coefficients!$E$12:$I$16,2))</f>
        <v/>
      </c>
    </row>
    <row r="3641" spans="22:22" x14ac:dyDescent="0.25">
      <c r="V3641" s="233" t="str">
        <f>IF(ISBLANK(A3641),"",VLOOKUP(G3641,Coefficients!$E$4:$I$7,2)&amp;" "&amp;" "&amp;VLOOKUP(H3641,Coefficients!$E$12:$I$16,2))</f>
        <v/>
      </c>
    </row>
    <row r="3642" spans="22:22" x14ac:dyDescent="0.25">
      <c r="V3642" s="233" t="str">
        <f>IF(ISBLANK(A3642),"",VLOOKUP(G3642,Coefficients!$E$4:$I$7,2)&amp;" "&amp;" "&amp;VLOOKUP(H3642,Coefficients!$E$12:$I$16,2))</f>
        <v/>
      </c>
    </row>
    <row r="3643" spans="22:22" x14ac:dyDescent="0.25">
      <c r="V3643" s="233" t="str">
        <f>IF(ISBLANK(A3643),"",VLOOKUP(G3643,Coefficients!$E$4:$I$7,2)&amp;" "&amp;" "&amp;VLOOKUP(H3643,Coefficients!$E$12:$I$16,2))</f>
        <v/>
      </c>
    </row>
    <row r="3644" spans="22:22" x14ac:dyDescent="0.25">
      <c r="V3644" s="233" t="str">
        <f>IF(ISBLANK(A3644),"",VLOOKUP(G3644,Coefficients!$E$4:$I$7,2)&amp;" "&amp;" "&amp;VLOOKUP(H3644,Coefficients!$E$12:$I$16,2))</f>
        <v/>
      </c>
    </row>
    <row r="3645" spans="22:22" x14ac:dyDescent="0.25">
      <c r="V3645" s="233" t="str">
        <f>IF(ISBLANK(A3645),"",VLOOKUP(G3645,Coefficients!$E$4:$I$7,2)&amp;" "&amp;" "&amp;VLOOKUP(H3645,Coefficients!$E$12:$I$16,2))</f>
        <v/>
      </c>
    </row>
    <row r="3646" spans="22:22" x14ac:dyDescent="0.25">
      <c r="V3646" s="233" t="str">
        <f>IF(ISBLANK(A3646),"",VLOOKUP(G3646,Coefficients!$E$4:$I$7,2)&amp;" "&amp;" "&amp;VLOOKUP(H3646,Coefficients!$E$12:$I$16,2))</f>
        <v/>
      </c>
    </row>
    <row r="3647" spans="22:22" x14ac:dyDescent="0.25">
      <c r="V3647" s="233" t="str">
        <f>IF(ISBLANK(A3647),"",VLOOKUP(G3647,Coefficients!$E$4:$I$7,2)&amp;" "&amp;" "&amp;VLOOKUP(H3647,Coefficients!$E$12:$I$16,2))</f>
        <v/>
      </c>
    </row>
    <row r="3648" spans="22:22" x14ac:dyDescent="0.25">
      <c r="V3648" s="233" t="str">
        <f>IF(ISBLANK(A3648),"",VLOOKUP(G3648,Coefficients!$E$4:$I$7,2)&amp;" "&amp;" "&amp;VLOOKUP(H3648,Coefficients!$E$12:$I$16,2))</f>
        <v/>
      </c>
    </row>
    <row r="3649" spans="22:22" x14ac:dyDescent="0.25">
      <c r="V3649" s="233" t="str">
        <f>IF(ISBLANK(A3649),"",VLOOKUP(G3649,Coefficients!$E$4:$I$7,2)&amp;" "&amp;" "&amp;VLOOKUP(H3649,Coefficients!$E$12:$I$16,2))</f>
        <v/>
      </c>
    </row>
    <row r="3650" spans="22:22" x14ac:dyDescent="0.25">
      <c r="V3650" s="233" t="str">
        <f>IF(ISBLANK(A3650),"",VLOOKUP(G3650,Coefficients!$E$4:$I$7,2)&amp;" "&amp;" "&amp;VLOOKUP(H3650,Coefficients!$E$12:$I$16,2))</f>
        <v/>
      </c>
    </row>
    <row r="3651" spans="22:22" x14ac:dyDescent="0.25">
      <c r="V3651" s="233" t="str">
        <f>IF(ISBLANK(A3651),"",VLOOKUP(G3651,Coefficients!$E$4:$I$7,2)&amp;" "&amp;" "&amp;VLOOKUP(H3651,Coefficients!$E$12:$I$16,2))</f>
        <v/>
      </c>
    </row>
    <row r="3652" spans="22:22" x14ac:dyDescent="0.25">
      <c r="V3652" s="233" t="str">
        <f>IF(ISBLANK(A3652),"",VLOOKUP(G3652,Coefficients!$E$4:$I$7,2)&amp;" "&amp;" "&amp;VLOOKUP(H3652,Coefficients!$E$12:$I$16,2))</f>
        <v/>
      </c>
    </row>
    <row r="3653" spans="22:22" x14ac:dyDescent="0.25">
      <c r="V3653" s="233" t="str">
        <f>IF(ISBLANK(A3653),"",VLOOKUP(G3653,Coefficients!$E$4:$I$7,2)&amp;" "&amp;" "&amp;VLOOKUP(H3653,Coefficients!$E$12:$I$16,2))</f>
        <v/>
      </c>
    </row>
    <row r="3654" spans="22:22" x14ac:dyDescent="0.25">
      <c r="V3654" s="233" t="str">
        <f>IF(ISBLANK(A3654),"",VLOOKUP(G3654,Coefficients!$E$4:$I$7,2)&amp;" "&amp;" "&amp;VLOOKUP(H3654,Coefficients!$E$12:$I$16,2))</f>
        <v/>
      </c>
    </row>
    <row r="3655" spans="22:22" x14ac:dyDescent="0.25">
      <c r="V3655" s="233" t="str">
        <f>IF(ISBLANK(A3655),"",VLOOKUP(G3655,Coefficients!$E$4:$I$7,2)&amp;" "&amp;" "&amp;VLOOKUP(H3655,Coefficients!$E$12:$I$16,2))</f>
        <v/>
      </c>
    </row>
    <row r="3656" spans="22:22" x14ac:dyDescent="0.25">
      <c r="V3656" s="233" t="str">
        <f>IF(ISBLANK(A3656),"",VLOOKUP(G3656,Coefficients!$E$4:$I$7,2)&amp;" "&amp;" "&amp;VLOOKUP(H3656,Coefficients!$E$12:$I$16,2))</f>
        <v/>
      </c>
    </row>
    <row r="3657" spans="22:22" x14ac:dyDescent="0.25">
      <c r="V3657" s="233" t="str">
        <f>IF(ISBLANK(A3657),"",VLOOKUP(G3657,Coefficients!$E$4:$I$7,2)&amp;" "&amp;" "&amp;VLOOKUP(H3657,Coefficients!$E$12:$I$16,2))</f>
        <v/>
      </c>
    </row>
    <row r="3658" spans="22:22" x14ac:dyDescent="0.25">
      <c r="V3658" s="233" t="str">
        <f>IF(ISBLANK(A3658),"",VLOOKUP(G3658,Coefficients!$E$4:$I$7,2)&amp;" "&amp;" "&amp;VLOOKUP(H3658,Coefficients!$E$12:$I$16,2))</f>
        <v/>
      </c>
    </row>
    <row r="3659" spans="22:22" x14ac:dyDescent="0.25">
      <c r="V3659" s="233" t="str">
        <f>IF(ISBLANK(A3659),"",VLOOKUP(G3659,Coefficients!$E$4:$I$7,2)&amp;" "&amp;" "&amp;VLOOKUP(H3659,Coefficients!$E$12:$I$16,2))</f>
        <v/>
      </c>
    </row>
    <row r="3660" spans="22:22" x14ac:dyDescent="0.25">
      <c r="V3660" s="233" t="str">
        <f>IF(ISBLANK(A3660),"",VLOOKUP(G3660,Coefficients!$E$4:$I$7,2)&amp;" "&amp;" "&amp;VLOOKUP(H3660,Coefficients!$E$12:$I$16,2))</f>
        <v/>
      </c>
    </row>
    <row r="3661" spans="22:22" x14ac:dyDescent="0.25">
      <c r="V3661" s="233" t="str">
        <f>IF(ISBLANK(A3661),"",VLOOKUP(G3661,Coefficients!$E$4:$I$7,2)&amp;" "&amp;" "&amp;VLOOKUP(H3661,Coefficients!$E$12:$I$16,2))</f>
        <v/>
      </c>
    </row>
    <row r="3662" spans="22:22" x14ac:dyDescent="0.25">
      <c r="V3662" s="233" t="str">
        <f>IF(ISBLANK(A3662),"",VLOOKUP(G3662,Coefficients!$E$4:$I$7,2)&amp;" "&amp;" "&amp;VLOOKUP(H3662,Coefficients!$E$12:$I$16,2))</f>
        <v/>
      </c>
    </row>
    <row r="3663" spans="22:22" x14ac:dyDescent="0.25">
      <c r="V3663" s="233" t="str">
        <f>IF(ISBLANK(A3663),"",VLOOKUP(G3663,Coefficients!$E$4:$I$7,2)&amp;" "&amp;" "&amp;VLOOKUP(H3663,Coefficients!$E$12:$I$16,2))</f>
        <v/>
      </c>
    </row>
    <row r="3664" spans="22:22" x14ac:dyDescent="0.25">
      <c r="V3664" s="233" t="str">
        <f>IF(ISBLANK(A3664),"",VLOOKUP(G3664,Coefficients!$E$4:$I$7,2)&amp;" "&amp;" "&amp;VLOOKUP(H3664,Coefficients!$E$12:$I$16,2))</f>
        <v/>
      </c>
    </row>
    <row r="3665" spans="22:22" x14ac:dyDescent="0.25">
      <c r="V3665" s="233" t="str">
        <f>IF(ISBLANK(A3665),"",VLOOKUP(G3665,Coefficients!$E$4:$I$7,2)&amp;" "&amp;" "&amp;VLOOKUP(H3665,Coefficients!$E$12:$I$16,2))</f>
        <v/>
      </c>
    </row>
    <row r="3666" spans="22:22" x14ac:dyDescent="0.25">
      <c r="V3666" s="233" t="str">
        <f>IF(ISBLANK(A3666),"",VLOOKUP(G3666,Coefficients!$E$4:$I$7,2)&amp;" "&amp;" "&amp;VLOOKUP(H3666,Coefficients!$E$12:$I$16,2))</f>
        <v/>
      </c>
    </row>
    <row r="3667" spans="22:22" x14ac:dyDescent="0.25">
      <c r="V3667" s="233" t="str">
        <f>IF(ISBLANK(A3667),"",VLOOKUP(G3667,Coefficients!$E$4:$I$7,2)&amp;" "&amp;" "&amp;VLOOKUP(H3667,Coefficients!$E$12:$I$16,2))</f>
        <v/>
      </c>
    </row>
    <row r="3668" spans="22:22" x14ac:dyDescent="0.25">
      <c r="V3668" s="233" t="str">
        <f>IF(ISBLANK(A3668),"",VLOOKUP(G3668,Coefficients!$E$4:$I$7,2)&amp;" "&amp;" "&amp;VLOOKUP(H3668,Coefficients!$E$12:$I$16,2))</f>
        <v/>
      </c>
    </row>
    <row r="3669" spans="22:22" x14ac:dyDescent="0.25">
      <c r="V3669" s="233" t="str">
        <f>IF(ISBLANK(A3669),"",VLOOKUP(G3669,Coefficients!$E$4:$I$7,2)&amp;" "&amp;" "&amp;VLOOKUP(H3669,Coefficients!$E$12:$I$16,2))</f>
        <v/>
      </c>
    </row>
    <row r="3670" spans="22:22" x14ac:dyDescent="0.25">
      <c r="V3670" s="233" t="str">
        <f>IF(ISBLANK(A3670),"",VLOOKUP(G3670,Coefficients!$E$4:$I$7,2)&amp;" "&amp;" "&amp;VLOOKUP(H3670,Coefficients!$E$12:$I$16,2))</f>
        <v/>
      </c>
    </row>
    <row r="3671" spans="22:22" x14ac:dyDescent="0.25">
      <c r="V3671" s="233" t="str">
        <f>IF(ISBLANK(A3671),"",VLOOKUP(G3671,Coefficients!$E$4:$I$7,2)&amp;" "&amp;" "&amp;VLOOKUP(H3671,Coefficients!$E$12:$I$16,2))</f>
        <v/>
      </c>
    </row>
    <row r="3672" spans="22:22" x14ac:dyDescent="0.25">
      <c r="V3672" s="233" t="str">
        <f>IF(ISBLANK(A3672),"",VLOOKUP(G3672,Coefficients!$E$4:$I$7,2)&amp;" "&amp;" "&amp;VLOOKUP(H3672,Coefficients!$E$12:$I$16,2))</f>
        <v/>
      </c>
    </row>
    <row r="3673" spans="22:22" x14ac:dyDescent="0.25">
      <c r="V3673" s="233" t="str">
        <f>IF(ISBLANK(A3673),"",VLOOKUP(G3673,Coefficients!$E$4:$I$7,2)&amp;" "&amp;" "&amp;VLOOKUP(H3673,Coefficients!$E$12:$I$16,2))</f>
        <v/>
      </c>
    </row>
    <row r="3674" spans="22:22" x14ac:dyDescent="0.25">
      <c r="V3674" s="233" t="str">
        <f>IF(ISBLANK(A3674),"",VLOOKUP(G3674,Coefficients!$E$4:$I$7,2)&amp;" "&amp;" "&amp;VLOOKUP(H3674,Coefficients!$E$12:$I$16,2))</f>
        <v/>
      </c>
    </row>
    <row r="3675" spans="22:22" x14ac:dyDescent="0.25">
      <c r="V3675" s="233" t="str">
        <f>IF(ISBLANK(A3675),"",VLOOKUP(G3675,Coefficients!$E$4:$I$7,2)&amp;" "&amp;" "&amp;VLOOKUP(H3675,Coefficients!$E$12:$I$16,2))</f>
        <v/>
      </c>
    </row>
    <row r="3676" spans="22:22" x14ac:dyDescent="0.25">
      <c r="V3676" s="233" t="str">
        <f>IF(ISBLANK(A3676),"",VLOOKUP(G3676,Coefficients!$E$4:$I$7,2)&amp;" "&amp;" "&amp;VLOOKUP(H3676,Coefficients!$E$12:$I$16,2))</f>
        <v/>
      </c>
    </row>
    <row r="3677" spans="22:22" x14ac:dyDescent="0.25">
      <c r="V3677" s="233" t="str">
        <f>IF(ISBLANK(A3677),"",VLOOKUP(G3677,Coefficients!$E$4:$I$7,2)&amp;" "&amp;" "&amp;VLOOKUP(H3677,Coefficients!$E$12:$I$16,2))</f>
        <v/>
      </c>
    </row>
    <row r="3678" spans="22:22" x14ac:dyDescent="0.25">
      <c r="V3678" s="233" t="str">
        <f>IF(ISBLANK(A3678),"",VLOOKUP(G3678,Coefficients!$E$4:$I$7,2)&amp;" "&amp;" "&amp;VLOOKUP(H3678,Coefficients!$E$12:$I$16,2))</f>
        <v/>
      </c>
    </row>
    <row r="3679" spans="22:22" x14ac:dyDescent="0.25">
      <c r="V3679" s="233" t="str">
        <f>IF(ISBLANK(A3679),"",VLOOKUP(G3679,Coefficients!$E$4:$I$7,2)&amp;" "&amp;" "&amp;VLOOKUP(H3679,Coefficients!$E$12:$I$16,2))</f>
        <v/>
      </c>
    </row>
    <row r="3680" spans="22:22" x14ac:dyDescent="0.25">
      <c r="V3680" s="233" t="str">
        <f>IF(ISBLANK(A3680),"",VLOOKUP(G3680,Coefficients!$E$4:$I$7,2)&amp;" "&amp;" "&amp;VLOOKUP(H3680,Coefficients!$E$12:$I$16,2))</f>
        <v/>
      </c>
    </row>
    <row r="3681" spans="22:22" x14ac:dyDescent="0.25">
      <c r="V3681" s="233" t="str">
        <f>IF(ISBLANK(A3681),"",VLOOKUP(G3681,Coefficients!$E$4:$I$7,2)&amp;" "&amp;" "&amp;VLOOKUP(H3681,Coefficients!$E$12:$I$16,2))</f>
        <v/>
      </c>
    </row>
    <row r="3682" spans="22:22" x14ac:dyDescent="0.25">
      <c r="V3682" s="233" t="str">
        <f>IF(ISBLANK(A3682),"",VLOOKUP(G3682,Coefficients!$E$4:$I$7,2)&amp;" "&amp;" "&amp;VLOOKUP(H3682,Coefficients!$E$12:$I$16,2))</f>
        <v/>
      </c>
    </row>
    <row r="3683" spans="22:22" x14ac:dyDescent="0.25">
      <c r="V3683" s="233" t="str">
        <f>IF(ISBLANK(A3683),"",VLOOKUP(G3683,Coefficients!$E$4:$I$7,2)&amp;" "&amp;" "&amp;VLOOKUP(H3683,Coefficients!$E$12:$I$16,2))</f>
        <v/>
      </c>
    </row>
    <row r="3684" spans="22:22" x14ac:dyDescent="0.25">
      <c r="V3684" s="233" t="str">
        <f>IF(ISBLANK(A3684),"",VLOOKUP(G3684,Coefficients!$E$4:$I$7,2)&amp;" "&amp;" "&amp;VLOOKUP(H3684,Coefficients!$E$12:$I$16,2))</f>
        <v/>
      </c>
    </row>
    <row r="3685" spans="22:22" x14ac:dyDescent="0.25">
      <c r="V3685" s="233" t="str">
        <f>IF(ISBLANK(A3685),"",VLOOKUP(G3685,Coefficients!$E$4:$I$7,2)&amp;" "&amp;" "&amp;VLOOKUP(H3685,Coefficients!$E$12:$I$16,2))</f>
        <v/>
      </c>
    </row>
    <row r="3686" spans="22:22" x14ac:dyDescent="0.25">
      <c r="V3686" s="233" t="str">
        <f>IF(ISBLANK(A3686),"",VLOOKUP(G3686,Coefficients!$E$4:$I$7,2)&amp;" "&amp;" "&amp;VLOOKUP(H3686,Coefficients!$E$12:$I$16,2))</f>
        <v/>
      </c>
    </row>
    <row r="3687" spans="22:22" x14ac:dyDescent="0.25">
      <c r="V3687" s="233" t="str">
        <f>IF(ISBLANK(A3687),"",VLOOKUP(G3687,Coefficients!$E$4:$I$7,2)&amp;" "&amp;" "&amp;VLOOKUP(H3687,Coefficients!$E$12:$I$16,2))</f>
        <v/>
      </c>
    </row>
    <row r="3688" spans="22:22" x14ac:dyDescent="0.25">
      <c r="V3688" s="233" t="str">
        <f>IF(ISBLANK(A3688),"",VLOOKUP(G3688,Coefficients!$E$4:$I$7,2)&amp;" "&amp;" "&amp;VLOOKUP(H3688,Coefficients!$E$12:$I$16,2))</f>
        <v/>
      </c>
    </row>
    <row r="3689" spans="22:22" x14ac:dyDescent="0.25">
      <c r="V3689" s="233" t="str">
        <f>IF(ISBLANK(A3689),"",VLOOKUP(G3689,Coefficients!$E$4:$I$7,2)&amp;" "&amp;" "&amp;VLOOKUP(H3689,Coefficients!$E$12:$I$16,2))</f>
        <v/>
      </c>
    </row>
    <row r="3690" spans="22:22" x14ac:dyDescent="0.25">
      <c r="V3690" s="233" t="str">
        <f>IF(ISBLANK(A3690),"",VLOOKUP(G3690,Coefficients!$E$4:$I$7,2)&amp;" "&amp;" "&amp;VLOOKUP(H3690,Coefficients!$E$12:$I$16,2))</f>
        <v/>
      </c>
    </row>
    <row r="3691" spans="22:22" x14ac:dyDescent="0.25">
      <c r="V3691" s="233" t="str">
        <f>IF(ISBLANK(A3691),"",VLOOKUP(G3691,Coefficients!$E$4:$I$7,2)&amp;" "&amp;" "&amp;VLOOKUP(H3691,Coefficients!$E$12:$I$16,2))</f>
        <v/>
      </c>
    </row>
    <row r="3692" spans="22:22" x14ac:dyDescent="0.25">
      <c r="V3692" s="233" t="str">
        <f>IF(ISBLANK(A3692),"",VLOOKUP(G3692,Coefficients!$E$4:$I$7,2)&amp;" "&amp;" "&amp;VLOOKUP(H3692,Coefficients!$E$12:$I$16,2))</f>
        <v/>
      </c>
    </row>
    <row r="3693" spans="22:22" x14ac:dyDescent="0.25">
      <c r="V3693" s="233" t="str">
        <f>IF(ISBLANK(A3693),"",VLOOKUP(G3693,Coefficients!$E$4:$I$7,2)&amp;" "&amp;" "&amp;VLOOKUP(H3693,Coefficients!$E$12:$I$16,2))</f>
        <v/>
      </c>
    </row>
    <row r="3694" spans="22:22" x14ac:dyDescent="0.25">
      <c r="V3694" s="233" t="str">
        <f>IF(ISBLANK(A3694),"",VLOOKUP(G3694,Coefficients!$E$4:$I$7,2)&amp;" "&amp;" "&amp;VLOOKUP(H3694,Coefficients!$E$12:$I$16,2))</f>
        <v/>
      </c>
    </row>
    <row r="3695" spans="22:22" x14ac:dyDescent="0.25">
      <c r="V3695" s="233" t="str">
        <f>IF(ISBLANK(A3695),"",VLOOKUP(G3695,Coefficients!$E$4:$I$7,2)&amp;" "&amp;" "&amp;VLOOKUP(H3695,Coefficients!$E$12:$I$16,2))</f>
        <v/>
      </c>
    </row>
    <row r="3696" spans="22:22" x14ac:dyDescent="0.25">
      <c r="V3696" s="233" t="str">
        <f>IF(ISBLANK(A3696),"",VLOOKUP(G3696,Coefficients!$E$4:$I$7,2)&amp;" "&amp;" "&amp;VLOOKUP(H3696,Coefficients!$E$12:$I$16,2))</f>
        <v/>
      </c>
    </row>
    <row r="3697" spans="22:22" x14ac:dyDescent="0.25">
      <c r="V3697" s="233" t="str">
        <f>IF(ISBLANK(A3697),"",VLOOKUP(G3697,Coefficients!$E$4:$I$7,2)&amp;" "&amp;" "&amp;VLOOKUP(H3697,Coefficients!$E$12:$I$16,2))</f>
        <v/>
      </c>
    </row>
    <row r="3698" spans="22:22" x14ac:dyDescent="0.25">
      <c r="V3698" s="233" t="str">
        <f>IF(ISBLANK(A3698),"",VLOOKUP(G3698,Coefficients!$E$4:$I$7,2)&amp;" "&amp;" "&amp;VLOOKUP(H3698,Coefficients!$E$12:$I$16,2))</f>
        <v/>
      </c>
    </row>
    <row r="3699" spans="22:22" x14ac:dyDescent="0.25">
      <c r="V3699" s="233" t="str">
        <f>IF(ISBLANK(A3699),"",VLOOKUP(G3699,Coefficients!$E$4:$I$7,2)&amp;" "&amp;" "&amp;VLOOKUP(H3699,Coefficients!$E$12:$I$16,2))</f>
        <v/>
      </c>
    </row>
    <row r="3700" spans="22:22" x14ac:dyDescent="0.25">
      <c r="V3700" s="233" t="str">
        <f>IF(ISBLANK(A3700),"",VLOOKUP(G3700,Coefficients!$E$4:$I$7,2)&amp;" "&amp;" "&amp;VLOOKUP(H3700,Coefficients!$E$12:$I$16,2))</f>
        <v/>
      </c>
    </row>
    <row r="3701" spans="22:22" x14ac:dyDescent="0.25">
      <c r="V3701" s="233" t="str">
        <f>IF(ISBLANK(A3701),"",VLOOKUP(G3701,Coefficients!$E$4:$I$7,2)&amp;" "&amp;" "&amp;VLOOKUP(H3701,Coefficients!$E$12:$I$16,2))</f>
        <v/>
      </c>
    </row>
    <row r="3702" spans="22:22" x14ac:dyDescent="0.25">
      <c r="V3702" s="233" t="str">
        <f>IF(ISBLANK(A3702),"",VLOOKUP(G3702,Coefficients!$E$4:$I$7,2)&amp;" "&amp;" "&amp;VLOOKUP(H3702,Coefficients!$E$12:$I$16,2))</f>
        <v/>
      </c>
    </row>
    <row r="3703" spans="22:22" x14ac:dyDescent="0.25">
      <c r="V3703" s="233" t="str">
        <f>IF(ISBLANK(A3703),"",VLOOKUP(G3703,Coefficients!$E$4:$I$7,2)&amp;" "&amp;" "&amp;VLOOKUP(H3703,Coefficients!$E$12:$I$16,2))</f>
        <v/>
      </c>
    </row>
    <row r="3704" spans="22:22" x14ac:dyDescent="0.25">
      <c r="V3704" s="233" t="str">
        <f>IF(ISBLANK(A3704),"",VLOOKUP(G3704,Coefficients!$E$4:$I$7,2)&amp;" "&amp;" "&amp;VLOOKUP(H3704,Coefficients!$E$12:$I$16,2))</f>
        <v/>
      </c>
    </row>
    <row r="3705" spans="22:22" x14ac:dyDescent="0.25">
      <c r="V3705" s="233" t="str">
        <f>IF(ISBLANK(A3705),"",VLOOKUP(G3705,Coefficients!$E$4:$I$7,2)&amp;" "&amp;" "&amp;VLOOKUP(H3705,Coefficients!$E$12:$I$16,2))</f>
        <v/>
      </c>
    </row>
    <row r="3706" spans="22:22" x14ac:dyDescent="0.25">
      <c r="V3706" s="233" t="str">
        <f>IF(ISBLANK(A3706),"",VLOOKUP(G3706,Coefficients!$E$4:$I$7,2)&amp;" "&amp;" "&amp;VLOOKUP(H3706,Coefficients!$E$12:$I$16,2))</f>
        <v/>
      </c>
    </row>
    <row r="3707" spans="22:22" x14ac:dyDescent="0.25">
      <c r="V3707" s="233" t="str">
        <f>IF(ISBLANK(A3707),"",VLOOKUP(G3707,Coefficients!$E$4:$I$7,2)&amp;" "&amp;" "&amp;VLOOKUP(H3707,Coefficients!$E$12:$I$16,2))</f>
        <v/>
      </c>
    </row>
    <row r="3708" spans="22:22" x14ac:dyDescent="0.25">
      <c r="V3708" s="233" t="str">
        <f>IF(ISBLANK(A3708),"",VLOOKUP(G3708,Coefficients!$E$4:$I$7,2)&amp;" "&amp;" "&amp;VLOOKUP(H3708,Coefficients!$E$12:$I$16,2))</f>
        <v/>
      </c>
    </row>
    <row r="3709" spans="22:22" x14ac:dyDescent="0.25">
      <c r="V3709" s="233" t="str">
        <f>IF(ISBLANK(A3709),"",VLOOKUP(G3709,Coefficients!$E$4:$I$7,2)&amp;" "&amp;" "&amp;VLOOKUP(H3709,Coefficients!$E$12:$I$16,2))</f>
        <v/>
      </c>
    </row>
    <row r="3710" spans="22:22" x14ac:dyDescent="0.25">
      <c r="V3710" s="233" t="str">
        <f>IF(ISBLANK(A3710),"",VLOOKUP(G3710,Coefficients!$E$4:$I$7,2)&amp;" "&amp;" "&amp;VLOOKUP(H3710,Coefficients!$E$12:$I$16,2))</f>
        <v/>
      </c>
    </row>
    <row r="3711" spans="22:22" x14ac:dyDescent="0.25">
      <c r="V3711" s="233" t="str">
        <f>IF(ISBLANK(A3711),"",VLOOKUP(G3711,Coefficients!$E$4:$I$7,2)&amp;" "&amp;" "&amp;VLOOKUP(H3711,Coefficients!$E$12:$I$16,2))</f>
        <v/>
      </c>
    </row>
    <row r="3712" spans="22:22" x14ac:dyDescent="0.25">
      <c r="V3712" s="233" t="str">
        <f>IF(ISBLANK(A3712),"",VLOOKUP(G3712,Coefficients!$E$4:$I$7,2)&amp;" "&amp;" "&amp;VLOOKUP(H3712,Coefficients!$E$12:$I$16,2))</f>
        <v/>
      </c>
    </row>
    <row r="3713" spans="22:22" x14ac:dyDescent="0.25">
      <c r="V3713" s="233" t="str">
        <f>IF(ISBLANK(A3713),"",VLOOKUP(G3713,Coefficients!$E$4:$I$7,2)&amp;" "&amp;" "&amp;VLOOKUP(H3713,Coefficients!$E$12:$I$16,2))</f>
        <v/>
      </c>
    </row>
    <row r="3714" spans="22:22" x14ac:dyDescent="0.25">
      <c r="V3714" s="233" t="str">
        <f>IF(ISBLANK(A3714),"",VLOOKUP(G3714,Coefficients!$E$4:$I$7,2)&amp;" "&amp;" "&amp;VLOOKUP(H3714,Coefficients!$E$12:$I$16,2))</f>
        <v/>
      </c>
    </row>
    <row r="3715" spans="22:22" x14ac:dyDescent="0.25">
      <c r="V3715" s="233" t="str">
        <f>IF(ISBLANK(A3715),"",VLOOKUP(G3715,Coefficients!$E$4:$I$7,2)&amp;" "&amp;" "&amp;VLOOKUP(H3715,Coefficients!$E$12:$I$16,2))</f>
        <v/>
      </c>
    </row>
    <row r="3716" spans="22:22" x14ac:dyDescent="0.25">
      <c r="V3716" s="233" t="str">
        <f>IF(ISBLANK(A3716),"",VLOOKUP(G3716,Coefficients!$E$4:$I$7,2)&amp;" "&amp;" "&amp;VLOOKUP(H3716,Coefficients!$E$12:$I$16,2))</f>
        <v/>
      </c>
    </row>
    <row r="3717" spans="22:22" x14ac:dyDescent="0.25">
      <c r="V3717" s="233" t="str">
        <f>IF(ISBLANK(A3717),"",VLOOKUP(G3717,Coefficients!$E$4:$I$7,2)&amp;" "&amp;" "&amp;VLOOKUP(H3717,Coefficients!$E$12:$I$16,2))</f>
        <v/>
      </c>
    </row>
    <row r="3718" spans="22:22" x14ac:dyDescent="0.25">
      <c r="V3718" s="233" t="str">
        <f>IF(ISBLANK(A3718),"",VLOOKUP(G3718,Coefficients!$E$4:$I$7,2)&amp;" "&amp;" "&amp;VLOOKUP(H3718,Coefficients!$E$12:$I$16,2))</f>
        <v/>
      </c>
    </row>
    <row r="3719" spans="22:22" x14ac:dyDescent="0.25">
      <c r="V3719" s="233" t="str">
        <f>IF(ISBLANK(A3719),"",VLOOKUP(G3719,Coefficients!$E$4:$I$7,2)&amp;" "&amp;" "&amp;VLOOKUP(H3719,Coefficients!$E$12:$I$16,2))</f>
        <v/>
      </c>
    </row>
    <row r="3720" spans="22:22" x14ac:dyDescent="0.25">
      <c r="V3720" s="233" t="str">
        <f>IF(ISBLANK(A3720),"",VLOOKUP(G3720,Coefficients!$E$4:$I$7,2)&amp;" "&amp;" "&amp;VLOOKUP(H3720,Coefficients!$E$12:$I$16,2))</f>
        <v/>
      </c>
    </row>
    <row r="3721" spans="22:22" x14ac:dyDescent="0.25">
      <c r="V3721" s="233" t="str">
        <f>IF(ISBLANK(A3721),"",VLOOKUP(G3721,Coefficients!$E$4:$I$7,2)&amp;" "&amp;" "&amp;VLOOKUP(H3721,Coefficients!$E$12:$I$16,2))</f>
        <v/>
      </c>
    </row>
    <row r="3722" spans="22:22" x14ac:dyDescent="0.25">
      <c r="V3722" s="233" t="str">
        <f>IF(ISBLANK(A3722),"",VLOOKUP(G3722,Coefficients!$E$4:$I$7,2)&amp;" "&amp;" "&amp;VLOOKUP(H3722,Coefficients!$E$12:$I$16,2))</f>
        <v/>
      </c>
    </row>
    <row r="3723" spans="22:22" x14ac:dyDescent="0.25">
      <c r="V3723" s="233" t="str">
        <f>IF(ISBLANK(A3723),"",VLOOKUP(G3723,Coefficients!$E$4:$I$7,2)&amp;" "&amp;" "&amp;VLOOKUP(H3723,Coefficients!$E$12:$I$16,2))</f>
        <v/>
      </c>
    </row>
    <row r="3724" spans="22:22" x14ac:dyDescent="0.25">
      <c r="V3724" s="233" t="str">
        <f>IF(ISBLANK(A3724),"",VLOOKUP(G3724,Coefficients!$E$4:$I$7,2)&amp;" "&amp;" "&amp;VLOOKUP(H3724,Coefficients!$E$12:$I$16,2))</f>
        <v/>
      </c>
    </row>
    <row r="3725" spans="22:22" x14ac:dyDescent="0.25">
      <c r="V3725" s="233" t="str">
        <f>IF(ISBLANK(A3725),"",VLOOKUP(G3725,Coefficients!$E$4:$I$7,2)&amp;" "&amp;" "&amp;VLOOKUP(H3725,Coefficients!$E$12:$I$16,2))</f>
        <v/>
      </c>
    </row>
    <row r="3726" spans="22:22" x14ac:dyDescent="0.25">
      <c r="V3726" s="233" t="str">
        <f>IF(ISBLANK(A3726),"",VLOOKUP(G3726,Coefficients!$E$4:$I$7,2)&amp;" "&amp;" "&amp;VLOOKUP(H3726,Coefficients!$E$12:$I$16,2))</f>
        <v/>
      </c>
    </row>
    <row r="3727" spans="22:22" x14ac:dyDescent="0.25">
      <c r="V3727" s="233" t="str">
        <f>IF(ISBLANK(A3727),"",VLOOKUP(G3727,Coefficients!$E$4:$I$7,2)&amp;" "&amp;" "&amp;VLOOKUP(H3727,Coefficients!$E$12:$I$16,2))</f>
        <v/>
      </c>
    </row>
    <row r="3728" spans="22:22" x14ac:dyDescent="0.25">
      <c r="V3728" s="233" t="str">
        <f>IF(ISBLANK(A3728),"",VLOOKUP(G3728,Coefficients!$E$4:$I$7,2)&amp;" "&amp;" "&amp;VLOOKUP(H3728,Coefficients!$E$12:$I$16,2))</f>
        <v/>
      </c>
    </row>
    <row r="3729" spans="22:22" x14ac:dyDescent="0.25">
      <c r="V3729" s="233" t="str">
        <f>IF(ISBLANK(A3729),"",VLOOKUP(G3729,Coefficients!$E$4:$I$7,2)&amp;" "&amp;" "&amp;VLOOKUP(H3729,Coefficients!$E$12:$I$16,2))</f>
        <v/>
      </c>
    </row>
    <row r="3730" spans="22:22" x14ac:dyDescent="0.25">
      <c r="V3730" s="233" t="str">
        <f>IF(ISBLANK(A3730),"",VLOOKUP(G3730,Coefficients!$E$4:$I$7,2)&amp;" "&amp;" "&amp;VLOOKUP(H3730,Coefficients!$E$12:$I$16,2))</f>
        <v/>
      </c>
    </row>
    <row r="3731" spans="22:22" x14ac:dyDescent="0.25">
      <c r="V3731" s="233" t="str">
        <f>IF(ISBLANK(A3731),"",VLOOKUP(G3731,Coefficients!$E$4:$I$7,2)&amp;" "&amp;" "&amp;VLOOKUP(H3731,Coefficients!$E$12:$I$16,2))</f>
        <v/>
      </c>
    </row>
    <row r="3732" spans="22:22" x14ac:dyDescent="0.25">
      <c r="V3732" s="233" t="str">
        <f>IF(ISBLANK(A3732),"",VLOOKUP(G3732,Coefficients!$E$4:$I$7,2)&amp;" "&amp;" "&amp;VLOOKUP(H3732,Coefficients!$E$12:$I$16,2))</f>
        <v/>
      </c>
    </row>
    <row r="3733" spans="22:22" x14ac:dyDescent="0.25">
      <c r="V3733" s="233" t="str">
        <f>IF(ISBLANK(A3733),"",VLOOKUP(G3733,Coefficients!$E$4:$I$7,2)&amp;" "&amp;" "&amp;VLOOKUP(H3733,Coefficients!$E$12:$I$16,2))</f>
        <v/>
      </c>
    </row>
    <row r="3734" spans="22:22" x14ac:dyDescent="0.25">
      <c r="V3734" s="233" t="str">
        <f>IF(ISBLANK(A3734),"",VLOOKUP(G3734,Coefficients!$E$4:$I$7,2)&amp;" "&amp;" "&amp;VLOOKUP(H3734,Coefficients!$E$12:$I$16,2))</f>
        <v/>
      </c>
    </row>
    <row r="3735" spans="22:22" x14ac:dyDescent="0.25">
      <c r="V3735" s="233" t="str">
        <f>IF(ISBLANK(A3735),"",VLOOKUP(G3735,Coefficients!$E$4:$I$7,2)&amp;" "&amp;" "&amp;VLOOKUP(H3735,Coefficients!$E$12:$I$16,2))</f>
        <v/>
      </c>
    </row>
    <row r="3736" spans="22:22" x14ac:dyDescent="0.25">
      <c r="V3736" s="233" t="str">
        <f>IF(ISBLANK(A3736),"",VLOOKUP(G3736,Coefficients!$E$4:$I$7,2)&amp;" "&amp;" "&amp;VLOOKUP(H3736,Coefficients!$E$12:$I$16,2))</f>
        <v/>
      </c>
    </row>
    <row r="3737" spans="22:22" x14ac:dyDescent="0.25">
      <c r="V3737" s="233" t="str">
        <f>IF(ISBLANK(A3737),"",VLOOKUP(G3737,Coefficients!$E$4:$I$7,2)&amp;" "&amp;" "&amp;VLOOKUP(H3737,Coefficients!$E$12:$I$16,2))</f>
        <v/>
      </c>
    </row>
    <row r="3738" spans="22:22" x14ac:dyDescent="0.25">
      <c r="V3738" s="233" t="str">
        <f>IF(ISBLANK(A3738),"",VLOOKUP(G3738,Coefficients!$E$4:$I$7,2)&amp;" "&amp;" "&amp;VLOOKUP(H3738,Coefficients!$E$12:$I$16,2))</f>
        <v/>
      </c>
    </row>
    <row r="3739" spans="22:22" x14ac:dyDescent="0.25">
      <c r="V3739" s="233" t="str">
        <f>IF(ISBLANK(A3739),"",VLOOKUP(G3739,Coefficients!$E$4:$I$7,2)&amp;" "&amp;" "&amp;VLOOKUP(H3739,Coefficients!$E$12:$I$16,2))</f>
        <v/>
      </c>
    </row>
    <row r="3740" spans="22:22" x14ac:dyDescent="0.25">
      <c r="V3740" s="233" t="str">
        <f>IF(ISBLANK(A3740),"",VLOOKUP(G3740,Coefficients!$E$4:$I$7,2)&amp;" "&amp;" "&amp;VLOOKUP(H3740,Coefficients!$E$12:$I$16,2))</f>
        <v/>
      </c>
    </row>
    <row r="3741" spans="22:22" x14ac:dyDescent="0.25">
      <c r="V3741" s="233" t="str">
        <f>IF(ISBLANK(A3741),"",VLOOKUP(G3741,Coefficients!$E$4:$I$7,2)&amp;" "&amp;" "&amp;VLOOKUP(H3741,Coefficients!$E$12:$I$16,2))</f>
        <v/>
      </c>
    </row>
    <row r="3742" spans="22:22" x14ac:dyDescent="0.25">
      <c r="V3742" s="233" t="str">
        <f>IF(ISBLANK(A3742),"",VLOOKUP(G3742,Coefficients!$E$4:$I$7,2)&amp;" "&amp;" "&amp;VLOOKUP(H3742,Coefficients!$E$12:$I$16,2))</f>
        <v/>
      </c>
    </row>
    <row r="3743" spans="22:22" x14ac:dyDescent="0.25">
      <c r="V3743" s="233" t="str">
        <f>IF(ISBLANK(A3743),"",VLOOKUP(G3743,Coefficients!$E$4:$I$7,2)&amp;" "&amp;" "&amp;VLOOKUP(H3743,Coefficients!$E$12:$I$16,2))</f>
        <v/>
      </c>
    </row>
    <row r="3744" spans="22:22" x14ac:dyDescent="0.25">
      <c r="V3744" s="233" t="str">
        <f>IF(ISBLANK(A3744),"",VLOOKUP(G3744,Coefficients!$E$4:$I$7,2)&amp;" "&amp;" "&amp;VLOOKUP(H3744,Coefficients!$E$12:$I$16,2))</f>
        <v/>
      </c>
    </row>
    <row r="3745" spans="22:22" x14ac:dyDescent="0.25">
      <c r="V3745" s="233" t="str">
        <f>IF(ISBLANK(A3745),"",VLOOKUP(G3745,Coefficients!$E$4:$I$7,2)&amp;" "&amp;" "&amp;VLOOKUP(H3745,Coefficients!$E$12:$I$16,2))</f>
        <v/>
      </c>
    </row>
    <row r="3746" spans="22:22" x14ac:dyDescent="0.25">
      <c r="V3746" s="233" t="str">
        <f>IF(ISBLANK(A3746),"",VLOOKUP(G3746,Coefficients!$E$4:$I$7,2)&amp;" "&amp;" "&amp;VLOOKUP(H3746,Coefficients!$E$12:$I$16,2))</f>
        <v/>
      </c>
    </row>
    <row r="3747" spans="22:22" x14ac:dyDescent="0.25">
      <c r="V3747" s="233" t="str">
        <f>IF(ISBLANK(A3747),"",VLOOKUP(G3747,Coefficients!$E$4:$I$7,2)&amp;" "&amp;" "&amp;VLOOKUP(H3747,Coefficients!$E$12:$I$16,2))</f>
        <v/>
      </c>
    </row>
    <row r="3748" spans="22:22" x14ac:dyDescent="0.25">
      <c r="V3748" s="233" t="str">
        <f>IF(ISBLANK(A3748),"",VLOOKUP(G3748,Coefficients!$E$4:$I$7,2)&amp;" "&amp;" "&amp;VLOOKUP(H3748,Coefficients!$E$12:$I$16,2))</f>
        <v/>
      </c>
    </row>
    <row r="3749" spans="22:22" x14ac:dyDescent="0.25">
      <c r="V3749" s="233" t="str">
        <f>IF(ISBLANK(A3749),"",VLOOKUP(G3749,Coefficients!$E$4:$I$7,2)&amp;" "&amp;" "&amp;VLOOKUP(H3749,Coefficients!$E$12:$I$16,2))</f>
        <v/>
      </c>
    </row>
    <row r="3750" spans="22:22" x14ac:dyDescent="0.25">
      <c r="V3750" s="233" t="str">
        <f>IF(ISBLANK(A3750),"",VLOOKUP(G3750,Coefficients!$E$4:$I$7,2)&amp;" "&amp;" "&amp;VLOOKUP(H3750,Coefficients!$E$12:$I$16,2))</f>
        <v/>
      </c>
    </row>
    <row r="3751" spans="22:22" x14ac:dyDescent="0.25">
      <c r="V3751" s="233" t="str">
        <f>IF(ISBLANK(A3751),"",VLOOKUP(G3751,Coefficients!$E$4:$I$7,2)&amp;" "&amp;" "&amp;VLOOKUP(H3751,Coefficients!$E$12:$I$16,2))</f>
        <v/>
      </c>
    </row>
    <row r="3752" spans="22:22" x14ac:dyDescent="0.25">
      <c r="V3752" s="233" t="str">
        <f>IF(ISBLANK(A3752),"",VLOOKUP(G3752,Coefficients!$E$4:$I$7,2)&amp;" "&amp;" "&amp;VLOOKUP(H3752,Coefficients!$E$12:$I$16,2))</f>
        <v/>
      </c>
    </row>
    <row r="3753" spans="22:22" x14ac:dyDescent="0.25">
      <c r="V3753" s="233" t="str">
        <f>IF(ISBLANK(A3753),"",VLOOKUP(G3753,Coefficients!$E$4:$I$7,2)&amp;" "&amp;" "&amp;VLOOKUP(H3753,Coefficients!$E$12:$I$16,2))</f>
        <v/>
      </c>
    </row>
    <row r="3754" spans="22:22" x14ac:dyDescent="0.25">
      <c r="V3754" s="233" t="str">
        <f>IF(ISBLANK(A3754),"",VLOOKUP(G3754,Coefficients!$E$4:$I$7,2)&amp;" "&amp;" "&amp;VLOOKUP(H3754,Coefficients!$E$12:$I$16,2))</f>
        <v/>
      </c>
    </row>
    <row r="3755" spans="22:22" x14ac:dyDescent="0.25">
      <c r="V3755" s="233" t="str">
        <f>IF(ISBLANK(A3755),"",VLOOKUP(G3755,Coefficients!$E$4:$I$7,2)&amp;" "&amp;" "&amp;VLOOKUP(H3755,Coefficients!$E$12:$I$16,2))</f>
        <v/>
      </c>
    </row>
    <row r="3756" spans="22:22" x14ac:dyDescent="0.25">
      <c r="V3756" s="233" t="str">
        <f>IF(ISBLANK(A3756),"",VLOOKUP(G3756,Coefficients!$E$4:$I$7,2)&amp;" "&amp;" "&amp;VLOOKUP(H3756,Coefficients!$E$12:$I$16,2))</f>
        <v/>
      </c>
    </row>
    <row r="3757" spans="22:22" x14ac:dyDescent="0.25">
      <c r="V3757" s="233" t="str">
        <f>IF(ISBLANK(A3757),"",VLOOKUP(G3757,Coefficients!$E$4:$I$7,2)&amp;" "&amp;" "&amp;VLOOKUP(H3757,Coefficients!$E$12:$I$16,2))</f>
        <v/>
      </c>
    </row>
    <row r="3758" spans="22:22" x14ac:dyDescent="0.25">
      <c r="V3758" s="233" t="str">
        <f>IF(ISBLANK(A3758),"",VLOOKUP(G3758,Coefficients!$E$4:$I$7,2)&amp;" "&amp;" "&amp;VLOOKUP(H3758,Coefficients!$E$12:$I$16,2))</f>
        <v/>
      </c>
    </row>
    <row r="3759" spans="22:22" x14ac:dyDescent="0.25">
      <c r="V3759" s="233" t="str">
        <f>IF(ISBLANK(A3759),"",VLOOKUP(G3759,Coefficients!$E$4:$I$7,2)&amp;" "&amp;" "&amp;VLOOKUP(H3759,Coefficients!$E$12:$I$16,2))</f>
        <v/>
      </c>
    </row>
    <row r="3760" spans="22:22" x14ac:dyDescent="0.25">
      <c r="V3760" s="233" t="str">
        <f>IF(ISBLANK(A3760),"",VLOOKUP(G3760,Coefficients!$E$4:$I$7,2)&amp;" "&amp;" "&amp;VLOOKUP(H3760,Coefficients!$E$12:$I$16,2))</f>
        <v/>
      </c>
    </row>
    <row r="3761" spans="22:22" x14ac:dyDescent="0.25">
      <c r="V3761" s="233" t="str">
        <f>IF(ISBLANK(A3761),"",VLOOKUP(G3761,Coefficients!$E$4:$I$7,2)&amp;" "&amp;" "&amp;VLOOKUP(H3761,Coefficients!$E$12:$I$16,2))</f>
        <v/>
      </c>
    </row>
    <row r="3762" spans="22:22" x14ac:dyDescent="0.25">
      <c r="V3762" s="233" t="str">
        <f>IF(ISBLANK(A3762),"",VLOOKUP(G3762,Coefficients!$E$4:$I$7,2)&amp;" "&amp;" "&amp;VLOOKUP(H3762,Coefficients!$E$12:$I$16,2))</f>
        <v/>
      </c>
    </row>
    <row r="3763" spans="22:22" x14ac:dyDescent="0.25">
      <c r="V3763" s="233" t="str">
        <f>IF(ISBLANK(A3763),"",VLOOKUP(G3763,Coefficients!$E$4:$I$7,2)&amp;" "&amp;" "&amp;VLOOKUP(H3763,Coefficients!$E$12:$I$16,2))</f>
        <v/>
      </c>
    </row>
    <row r="3764" spans="22:22" x14ac:dyDescent="0.25">
      <c r="V3764" s="233" t="str">
        <f>IF(ISBLANK(A3764),"",VLOOKUP(G3764,Coefficients!$E$4:$I$7,2)&amp;" "&amp;" "&amp;VLOOKUP(H3764,Coefficients!$E$12:$I$16,2))</f>
        <v/>
      </c>
    </row>
    <row r="3765" spans="22:22" x14ac:dyDescent="0.25">
      <c r="V3765" s="233" t="str">
        <f>IF(ISBLANK(A3765),"",VLOOKUP(G3765,Coefficients!$E$4:$I$7,2)&amp;" "&amp;" "&amp;VLOOKUP(H3765,Coefficients!$E$12:$I$16,2))</f>
        <v/>
      </c>
    </row>
    <row r="3766" spans="22:22" x14ac:dyDescent="0.25">
      <c r="V3766" s="233" t="str">
        <f>IF(ISBLANK(A3766),"",VLOOKUP(G3766,Coefficients!$E$4:$I$7,2)&amp;" "&amp;" "&amp;VLOOKUP(H3766,Coefficients!$E$12:$I$16,2))</f>
        <v/>
      </c>
    </row>
    <row r="3767" spans="22:22" x14ac:dyDescent="0.25">
      <c r="V3767" s="233" t="str">
        <f>IF(ISBLANK(A3767),"",VLOOKUP(G3767,Coefficients!$E$4:$I$7,2)&amp;" "&amp;" "&amp;VLOOKUP(H3767,Coefficients!$E$12:$I$16,2))</f>
        <v/>
      </c>
    </row>
    <row r="3768" spans="22:22" x14ac:dyDescent="0.25">
      <c r="V3768" s="233" t="str">
        <f>IF(ISBLANK(A3768),"",VLOOKUP(G3768,Coefficients!$E$4:$I$7,2)&amp;" "&amp;" "&amp;VLOOKUP(H3768,Coefficients!$E$12:$I$16,2))</f>
        <v/>
      </c>
    </row>
    <row r="3769" spans="22:22" x14ac:dyDescent="0.25">
      <c r="V3769" s="233" t="str">
        <f>IF(ISBLANK(A3769),"",VLOOKUP(G3769,Coefficients!$E$4:$I$7,2)&amp;" "&amp;" "&amp;VLOOKUP(H3769,Coefficients!$E$12:$I$16,2))</f>
        <v/>
      </c>
    </row>
    <row r="3770" spans="22:22" x14ac:dyDescent="0.25">
      <c r="V3770" s="233" t="str">
        <f>IF(ISBLANK(A3770),"",VLOOKUP(G3770,Coefficients!$E$4:$I$7,2)&amp;" "&amp;" "&amp;VLOOKUP(H3770,Coefficients!$E$12:$I$16,2))</f>
        <v/>
      </c>
    </row>
    <row r="3771" spans="22:22" x14ac:dyDescent="0.25">
      <c r="V3771" s="233" t="str">
        <f>IF(ISBLANK(A3771),"",VLOOKUP(G3771,Coefficients!$E$4:$I$7,2)&amp;" "&amp;" "&amp;VLOOKUP(H3771,Coefficients!$E$12:$I$16,2))</f>
        <v/>
      </c>
    </row>
    <row r="3772" spans="22:22" x14ac:dyDescent="0.25">
      <c r="V3772" s="233" t="str">
        <f>IF(ISBLANK(A3772),"",VLOOKUP(G3772,Coefficients!$E$4:$I$7,2)&amp;" "&amp;" "&amp;VLOOKUP(H3772,Coefficients!$E$12:$I$16,2))</f>
        <v/>
      </c>
    </row>
    <row r="3773" spans="22:22" x14ac:dyDescent="0.25">
      <c r="V3773" s="233" t="str">
        <f>IF(ISBLANK(A3773),"",VLOOKUP(G3773,Coefficients!$E$4:$I$7,2)&amp;" "&amp;" "&amp;VLOOKUP(H3773,Coefficients!$E$12:$I$16,2))</f>
        <v/>
      </c>
    </row>
    <row r="3774" spans="22:22" x14ac:dyDescent="0.25">
      <c r="V3774" s="233" t="str">
        <f>IF(ISBLANK(A3774),"",VLOOKUP(G3774,Coefficients!$E$4:$I$7,2)&amp;" "&amp;" "&amp;VLOOKUP(H3774,Coefficients!$E$12:$I$16,2))</f>
        <v/>
      </c>
    </row>
    <row r="3775" spans="22:22" x14ac:dyDescent="0.25">
      <c r="V3775" s="233" t="str">
        <f>IF(ISBLANK(A3775),"",VLOOKUP(G3775,Coefficients!$E$4:$I$7,2)&amp;" "&amp;" "&amp;VLOOKUP(H3775,Coefficients!$E$12:$I$16,2))</f>
        <v/>
      </c>
    </row>
    <row r="3776" spans="22:22" x14ac:dyDescent="0.25">
      <c r="V3776" s="233" t="str">
        <f>IF(ISBLANK(A3776),"",VLOOKUP(G3776,Coefficients!$E$4:$I$7,2)&amp;" "&amp;" "&amp;VLOOKUP(H3776,Coefficients!$E$12:$I$16,2))</f>
        <v/>
      </c>
    </row>
    <row r="3777" spans="22:22" x14ac:dyDescent="0.25">
      <c r="V3777" s="233" t="str">
        <f>IF(ISBLANK(A3777),"",VLOOKUP(G3777,Coefficients!$E$4:$I$7,2)&amp;" "&amp;" "&amp;VLOOKUP(H3777,Coefficients!$E$12:$I$16,2))</f>
        <v/>
      </c>
    </row>
    <row r="3778" spans="22:22" x14ac:dyDescent="0.25">
      <c r="V3778" s="233" t="str">
        <f>IF(ISBLANK(A3778),"",VLOOKUP(G3778,Coefficients!$E$4:$I$7,2)&amp;" "&amp;" "&amp;VLOOKUP(H3778,Coefficients!$E$12:$I$16,2))</f>
        <v/>
      </c>
    </row>
    <row r="3779" spans="22:22" x14ac:dyDescent="0.25">
      <c r="V3779" s="233" t="str">
        <f>IF(ISBLANK(A3779),"",VLOOKUP(G3779,Coefficients!$E$4:$I$7,2)&amp;" "&amp;" "&amp;VLOOKUP(H3779,Coefficients!$E$12:$I$16,2))</f>
        <v/>
      </c>
    </row>
    <row r="3780" spans="22:22" x14ac:dyDescent="0.25">
      <c r="V3780" s="233" t="str">
        <f>IF(ISBLANK(A3780),"",VLOOKUP(G3780,Coefficients!$E$4:$I$7,2)&amp;" "&amp;" "&amp;VLOOKUP(H3780,Coefficients!$E$12:$I$16,2))</f>
        <v/>
      </c>
    </row>
    <row r="3781" spans="22:22" x14ac:dyDescent="0.25">
      <c r="V3781" s="233" t="str">
        <f>IF(ISBLANK(A3781),"",VLOOKUP(G3781,Coefficients!$E$4:$I$7,2)&amp;" "&amp;" "&amp;VLOOKUP(H3781,Coefficients!$E$12:$I$16,2))</f>
        <v/>
      </c>
    </row>
    <row r="3782" spans="22:22" x14ac:dyDescent="0.25">
      <c r="V3782" s="233" t="str">
        <f>IF(ISBLANK(A3782),"",VLOOKUP(G3782,Coefficients!$E$4:$I$7,2)&amp;" "&amp;" "&amp;VLOOKUP(H3782,Coefficients!$E$12:$I$16,2))</f>
        <v/>
      </c>
    </row>
    <row r="3783" spans="22:22" x14ac:dyDescent="0.25">
      <c r="V3783" s="233" t="str">
        <f>IF(ISBLANK(A3783),"",VLOOKUP(G3783,Coefficients!$E$4:$I$7,2)&amp;" "&amp;" "&amp;VLOOKUP(H3783,Coefficients!$E$12:$I$16,2))</f>
        <v/>
      </c>
    </row>
    <row r="3784" spans="22:22" x14ac:dyDescent="0.25">
      <c r="V3784" s="233" t="str">
        <f>IF(ISBLANK(A3784),"",VLOOKUP(G3784,Coefficients!$E$4:$I$7,2)&amp;" "&amp;" "&amp;VLOOKUP(H3784,Coefficients!$E$12:$I$16,2))</f>
        <v/>
      </c>
    </row>
    <row r="3785" spans="22:22" x14ac:dyDescent="0.25">
      <c r="V3785" s="233" t="str">
        <f>IF(ISBLANK(A3785),"",VLOOKUP(G3785,Coefficients!$E$4:$I$7,2)&amp;" "&amp;" "&amp;VLOOKUP(H3785,Coefficients!$E$12:$I$16,2))</f>
        <v/>
      </c>
    </row>
    <row r="3786" spans="22:22" x14ac:dyDescent="0.25">
      <c r="V3786" s="233" t="str">
        <f>IF(ISBLANK(A3786),"",VLOOKUP(G3786,Coefficients!$E$4:$I$7,2)&amp;" "&amp;" "&amp;VLOOKUP(H3786,Coefficients!$E$12:$I$16,2))</f>
        <v/>
      </c>
    </row>
    <row r="3787" spans="22:22" x14ac:dyDescent="0.25">
      <c r="V3787" s="233" t="str">
        <f>IF(ISBLANK(A3787),"",VLOOKUP(G3787,Coefficients!$E$4:$I$7,2)&amp;" "&amp;" "&amp;VLOOKUP(H3787,Coefficients!$E$12:$I$16,2))</f>
        <v/>
      </c>
    </row>
    <row r="3788" spans="22:22" x14ac:dyDescent="0.25">
      <c r="V3788" s="233" t="str">
        <f>IF(ISBLANK(A3788),"",VLOOKUP(G3788,Coefficients!$E$4:$I$7,2)&amp;" "&amp;" "&amp;VLOOKUP(H3788,Coefficients!$E$12:$I$16,2))</f>
        <v/>
      </c>
    </row>
    <row r="3789" spans="22:22" x14ac:dyDescent="0.25">
      <c r="V3789" s="233" t="str">
        <f>IF(ISBLANK(A3789),"",VLOOKUP(G3789,Coefficients!$E$4:$I$7,2)&amp;" "&amp;" "&amp;VLOOKUP(H3789,Coefficients!$E$12:$I$16,2))</f>
        <v/>
      </c>
    </row>
    <row r="3790" spans="22:22" x14ac:dyDescent="0.25">
      <c r="V3790" s="233" t="str">
        <f>IF(ISBLANK(A3790),"",VLOOKUP(G3790,Coefficients!$E$4:$I$7,2)&amp;" "&amp;" "&amp;VLOOKUP(H3790,Coefficients!$E$12:$I$16,2))</f>
        <v/>
      </c>
    </row>
    <row r="3791" spans="22:22" x14ac:dyDescent="0.25">
      <c r="V3791" s="233" t="str">
        <f>IF(ISBLANK(A3791),"",VLOOKUP(G3791,Coefficients!$E$4:$I$7,2)&amp;" "&amp;" "&amp;VLOOKUP(H3791,Coefficients!$E$12:$I$16,2))</f>
        <v/>
      </c>
    </row>
    <row r="3792" spans="22:22" x14ac:dyDescent="0.25">
      <c r="V3792" s="233" t="str">
        <f>IF(ISBLANK(A3792),"",VLOOKUP(G3792,Coefficients!$E$4:$I$7,2)&amp;" "&amp;" "&amp;VLOOKUP(H3792,Coefficients!$E$12:$I$16,2))</f>
        <v/>
      </c>
    </row>
    <row r="3793" spans="22:22" x14ac:dyDescent="0.25">
      <c r="V3793" s="233" t="str">
        <f>IF(ISBLANK(A3793),"",VLOOKUP(G3793,Coefficients!$E$4:$I$7,2)&amp;" "&amp;" "&amp;VLOOKUP(H3793,Coefficients!$E$12:$I$16,2))</f>
        <v/>
      </c>
    </row>
    <row r="3794" spans="22:22" x14ac:dyDescent="0.25">
      <c r="V3794" s="233" t="str">
        <f>IF(ISBLANK(A3794),"",VLOOKUP(G3794,Coefficients!$E$4:$I$7,2)&amp;" "&amp;" "&amp;VLOOKUP(H3794,Coefficients!$E$12:$I$16,2))</f>
        <v/>
      </c>
    </row>
    <row r="3795" spans="22:22" x14ac:dyDescent="0.25">
      <c r="V3795" s="233" t="str">
        <f>IF(ISBLANK(A3795),"",VLOOKUP(G3795,Coefficients!$E$4:$I$7,2)&amp;" "&amp;" "&amp;VLOOKUP(H3795,Coefficients!$E$12:$I$16,2))</f>
        <v/>
      </c>
    </row>
    <row r="3796" spans="22:22" x14ac:dyDescent="0.25">
      <c r="V3796" s="233" t="str">
        <f>IF(ISBLANK(A3796),"",VLOOKUP(G3796,Coefficients!$E$4:$I$7,2)&amp;" "&amp;" "&amp;VLOOKUP(H3796,Coefficients!$E$12:$I$16,2))</f>
        <v/>
      </c>
    </row>
    <row r="3797" spans="22:22" x14ac:dyDescent="0.25">
      <c r="V3797" s="233" t="str">
        <f>IF(ISBLANK(A3797),"",VLOOKUP(G3797,Coefficients!$E$4:$I$7,2)&amp;" "&amp;" "&amp;VLOOKUP(H3797,Coefficients!$E$12:$I$16,2))</f>
        <v/>
      </c>
    </row>
    <row r="3798" spans="22:22" x14ac:dyDescent="0.25">
      <c r="V3798" s="233" t="str">
        <f>IF(ISBLANK(A3798),"",VLOOKUP(G3798,Coefficients!$E$4:$I$7,2)&amp;" "&amp;" "&amp;VLOOKUP(H3798,Coefficients!$E$12:$I$16,2))</f>
        <v/>
      </c>
    </row>
    <row r="3799" spans="22:22" x14ac:dyDescent="0.25">
      <c r="V3799" s="233" t="str">
        <f>IF(ISBLANK(A3799),"",VLOOKUP(G3799,Coefficients!$E$4:$I$7,2)&amp;" "&amp;" "&amp;VLOOKUP(H3799,Coefficients!$E$12:$I$16,2))</f>
        <v/>
      </c>
    </row>
    <row r="3800" spans="22:22" x14ac:dyDescent="0.25">
      <c r="V3800" s="233" t="str">
        <f>IF(ISBLANK(A3800),"",VLOOKUP(G3800,Coefficients!$E$4:$I$7,2)&amp;" "&amp;" "&amp;VLOOKUP(H3800,Coefficients!$E$12:$I$16,2))</f>
        <v/>
      </c>
    </row>
    <row r="3801" spans="22:22" x14ac:dyDescent="0.25">
      <c r="V3801" s="233" t="str">
        <f>IF(ISBLANK(A3801),"",VLOOKUP(G3801,Coefficients!$E$4:$I$7,2)&amp;" "&amp;" "&amp;VLOOKUP(H3801,Coefficients!$E$12:$I$16,2))</f>
        <v/>
      </c>
    </row>
    <row r="3802" spans="22:22" x14ac:dyDescent="0.25">
      <c r="V3802" s="233" t="str">
        <f>IF(ISBLANK(A3802),"",VLOOKUP(G3802,Coefficients!$E$4:$I$7,2)&amp;" "&amp;" "&amp;VLOOKUP(H3802,Coefficients!$E$12:$I$16,2))</f>
        <v/>
      </c>
    </row>
    <row r="3803" spans="22:22" x14ac:dyDescent="0.25">
      <c r="V3803" s="233" t="str">
        <f>IF(ISBLANK(A3803),"",VLOOKUP(G3803,Coefficients!$E$4:$I$7,2)&amp;" "&amp;" "&amp;VLOOKUP(H3803,Coefficients!$E$12:$I$16,2))</f>
        <v/>
      </c>
    </row>
    <row r="3804" spans="22:22" x14ac:dyDescent="0.25">
      <c r="V3804" s="233" t="str">
        <f>IF(ISBLANK(A3804),"",VLOOKUP(G3804,Coefficients!$E$4:$I$7,2)&amp;" "&amp;" "&amp;VLOOKUP(H3804,Coefficients!$E$12:$I$16,2))</f>
        <v/>
      </c>
    </row>
    <row r="3805" spans="22:22" x14ac:dyDescent="0.25">
      <c r="V3805" s="233" t="str">
        <f>IF(ISBLANK(A3805),"",VLOOKUP(G3805,Coefficients!$E$4:$I$7,2)&amp;" "&amp;" "&amp;VLOOKUP(H3805,Coefficients!$E$12:$I$16,2))</f>
        <v/>
      </c>
    </row>
    <row r="3806" spans="22:22" x14ac:dyDescent="0.25">
      <c r="V3806" s="233" t="str">
        <f>IF(ISBLANK(A3806),"",VLOOKUP(G3806,Coefficients!$E$4:$I$7,2)&amp;" "&amp;" "&amp;VLOOKUP(H3806,Coefficients!$E$12:$I$16,2))</f>
        <v/>
      </c>
    </row>
    <row r="3807" spans="22:22" x14ac:dyDescent="0.25">
      <c r="V3807" s="233" t="str">
        <f>IF(ISBLANK(A3807),"",VLOOKUP(G3807,Coefficients!$E$4:$I$7,2)&amp;" "&amp;" "&amp;VLOOKUP(H3807,Coefficients!$E$12:$I$16,2))</f>
        <v/>
      </c>
    </row>
    <row r="3808" spans="22:22" x14ac:dyDescent="0.25">
      <c r="V3808" s="233" t="str">
        <f>IF(ISBLANK(A3808),"",VLOOKUP(G3808,Coefficients!$E$4:$I$7,2)&amp;" "&amp;" "&amp;VLOOKUP(H3808,Coefficients!$E$12:$I$16,2))</f>
        <v/>
      </c>
    </row>
    <row r="3809" spans="22:22" x14ac:dyDescent="0.25">
      <c r="V3809" s="233" t="str">
        <f>IF(ISBLANK(A3809),"",VLOOKUP(G3809,Coefficients!$E$4:$I$7,2)&amp;" "&amp;" "&amp;VLOOKUP(H3809,Coefficients!$E$12:$I$16,2))</f>
        <v/>
      </c>
    </row>
    <row r="3810" spans="22:22" x14ac:dyDescent="0.25">
      <c r="V3810" s="233" t="str">
        <f>IF(ISBLANK(A3810),"",VLOOKUP(G3810,Coefficients!$E$4:$I$7,2)&amp;" "&amp;" "&amp;VLOOKUP(H3810,Coefficients!$E$12:$I$16,2))</f>
        <v/>
      </c>
    </row>
    <row r="3811" spans="22:22" x14ac:dyDescent="0.25">
      <c r="V3811" s="233" t="str">
        <f>IF(ISBLANK(A3811),"",VLOOKUP(G3811,Coefficients!$E$4:$I$7,2)&amp;" "&amp;" "&amp;VLOOKUP(H3811,Coefficients!$E$12:$I$16,2))</f>
        <v/>
      </c>
    </row>
    <row r="3812" spans="22:22" x14ac:dyDescent="0.25">
      <c r="V3812" s="233" t="str">
        <f>IF(ISBLANK(A3812),"",VLOOKUP(G3812,Coefficients!$E$4:$I$7,2)&amp;" "&amp;" "&amp;VLOOKUP(H3812,Coefficients!$E$12:$I$16,2))</f>
        <v/>
      </c>
    </row>
    <row r="3813" spans="22:22" x14ac:dyDescent="0.25">
      <c r="V3813" s="233" t="str">
        <f>IF(ISBLANK(A3813),"",VLOOKUP(G3813,Coefficients!$E$4:$I$7,2)&amp;" "&amp;" "&amp;VLOOKUP(H3813,Coefficients!$E$12:$I$16,2))</f>
        <v/>
      </c>
    </row>
    <row r="3814" spans="22:22" x14ac:dyDescent="0.25">
      <c r="V3814" s="233" t="str">
        <f>IF(ISBLANK(A3814),"",VLOOKUP(G3814,Coefficients!$E$4:$I$7,2)&amp;" "&amp;" "&amp;VLOOKUP(H3814,Coefficients!$E$12:$I$16,2))</f>
        <v/>
      </c>
    </row>
    <row r="3815" spans="22:22" x14ac:dyDescent="0.25">
      <c r="V3815" s="233" t="str">
        <f>IF(ISBLANK(A3815),"",VLOOKUP(G3815,Coefficients!$E$4:$I$7,2)&amp;" "&amp;" "&amp;VLOOKUP(H3815,Coefficients!$E$12:$I$16,2))</f>
        <v/>
      </c>
    </row>
    <row r="3816" spans="22:22" x14ac:dyDescent="0.25">
      <c r="V3816" s="233" t="str">
        <f>IF(ISBLANK(A3816),"",VLOOKUP(G3816,Coefficients!$E$4:$I$7,2)&amp;" "&amp;" "&amp;VLOOKUP(H3816,Coefficients!$E$12:$I$16,2))</f>
        <v/>
      </c>
    </row>
    <row r="3817" spans="22:22" x14ac:dyDescent="0.25">
      <c r="V3817" s="233" t="str">
        <f>IF(ISBLANK(A3817),"",VLOOKUP(G3817,Coefficients!$E$4:$I$7,2)&amp;" "&amp;" "&amp;VLOOKUP(H3817,Coefficients!$E$12:$I$16,2))</f>
        <v/>
      </c>
    </row>
    <row r="3818" spans="22:22" x14ac:dyDescent="0.25">
      <c r="V3818" s="233" t="str">
        <f>IF(ISBLANK(A3818),"",VLOOKUP(G3818,Coefficients!$E$4:$I$7,2)&amp;" "&amp;" "&amp;VLOOKUP(H3818,Coefficients!$E$12:$I$16,2))</f>
        <v/>
      </c>
    </row>
    <row r="3819" spans="22:22" x14ac:dyDescent="0.25">
      <c r="V3819" s="233" t="str">
        <f>IF(ISBLANK(A3819),"",VLOOKUP(G3819,Coefficients!$E$4:$I$7,2)&amp;" "&amp;" "&amp;VLOOKUP(H3819,Coefficients!$E$12:$I$16,2))</f>
        <v/>
      </c>
    </row>
    <row r="3820" spans="22:22" x14ac:dyDescent="0.25">
      <c r="V3820" s="233" t="str">
        <f>IF(ISBLANK(A3820),"",VLOOKUP(G3820,Coefficients!$E$4:$I$7,2)&amp;" "&amp;" "&amp;VLOOKUP(H3820,Coefficients!$E$12:$I$16,2))</f>
        <v/>
      </c>
    </row>
    <row r="3821" spans="22:22" x14ac:dyDescent="0.25">
      <c r="V3821" s="233" t="str">
        <f>IF(ISBLANK(A3821),"",VLOOKUP(G3821,Coefficients!$E$4:$I$7,2)&amp;" "&amp;" "&amp;VLOOKUP(H3821,Coefficients!$E$12:$I$16,2))</f>
        <v/>
      </c>
    </row>
    <row r="3822" spans="22:22" x14ac:dyDescent="0.25">
      <c r="V3822" s="233" t="str">
        <f>IF(ISBLANK(A3822),"",VLOOKUP(G3822,Coefficients!$E$4:$I$7,2)&amp;" "&amp;" "&amp;VLOOKUP(H3822,Coefficients!$E$12:$I$16,2))</f>
        <v/>
      </c>
    </row>
    <row r="3823" spans="22:22" x14ac:dyDescent="0.25">
      <c r="V3823" s="233" t="str">
        <f>IF(ISBLANK(A3823),"",VLOOKUP(G3823,Coefficients!$E$4:$I$7,2)&amp;" "&amp;" "&amp;VLOOKUP(H3823,Coefficients!$E$12:$I$16,2))</f>
        <v/>
      </c>
    </row>
    <row r="3824" spans="22:22" x14ac:dyDescent="0.25">
      <c r="V3824" s="233" t="str">
        <f>IF(ISBLANK(A3824),"",VLOOKUP(G3824,Coefficients!$E$4:$I$7,2)&amp;" "&amp;" "&amp;VLOOKUP(H3824,Coefficients!$E$12:$I$16,2))</f>
        <v/>
      </c>
    </row>
    <row r="3825" spans="22:22" x14ac:dyDescent="0.25">
      <c r="V3825" s="233" t="str">
        <f>IF(ISBLANK(A3825),"",VLOOKUP(G3825,Coefficients!$E$4:$I$7,2)&amp;" "&amp;" "&amp;VLOOKUP(H3825,Coefficients!$E$12:$I$16,2))</f>
        <v/>
      </c>
    </row>
    <row r="3826" spans="22:22" x14ac:dyDescent="0.25">
      <c r="V3826" s="233" t="str">
        <f>IF(ISBLANK(A3826),"",VLOOKUP(G3826,Coefficients!$E$4:$I$7,2)&amp;" "&amp;" "&amp;VLOOKUP(H3826,Coefficients!$E$12:$I$16,2))</f>
        <v/>
      </c>
    </row>
    <row r="3827" spans="22:22" x14ac:dyDescent="0.25">
      <c r="V3827" s="233" t="str">
        <f>IF(ISBLANK(A3827),"",VLOOKUP(G3827,Coefficients!$E$4:$I$7,2)&amp;" "&amp;" "&amp;VLOOKUP(H3827,Coefficients!$E$12:$I$16,2))</f>
        <v/>
      </c>
    </row>
    <row r="3828" spans="22:22" x14ac:dyDescent="0.25">
      <c r="V3828" s="233" t="str">
        <f>IF(ISBLANK(A3828),"",VLOOKUP(G3828,Coefficients!$E$4:$I$7,2)&amp;" "&amp;" "&amp;VLOOKUP(H3828,Coefficients!$E$12:$I$16,2))</f>
        <v/>
      </c>
    </row>
    <row r="3829" spans="22:22" x14ac:dyDescent="0.25">
      <c r="V3829" s="233" t="str">
        <f>IF(ISBLANK(A3829),"",VLOOKUP(G3829,Coefficients!$E$4:$I$7,2)&amp;" "&amp;" "&amp;VLOOKUP(H3829,Coefficients!$E$12:$I$16,2))</f>
        <v/>
      </c>
    </row>
    <row r="3830" spans="22:22" x14ac:dyDescent="0.25">
      <c r="V3830" s="233" t="str">
        <f>IF(ISBLANK(A3830),"",VLOOKUP(G3830,Coefficients!$E$4:$I$7,2)&amp;" "&amp;" "&amp;VLOOKUP(H3830,Coefficients!$E$12:$I$16,2))</f>
        <v/>
      </c>
    </row>
    <row r="3831" spans="22:22" x14ac:dyDescent="0.25">
      <c r="V3831" s="233" t="str">
        <f>IF(ISBLANK(A3831),"",VLOOKUP(G3831,Coefficients!$E$4:$I$7,2)&amp;" "&amp;" "&amp;VLOOKUP(H3831,Coefficients!$E$12:$I$16,2))</f>
        <v/>
      </c>
    </row>
    <row r="3832" spans="22:22" x14ac:dyDescent="0.25">
      <c r="V3832" s="233" t="str">
        <f>IF(ISBLANK(A3832),"",VLOOKUP(G3832,Coefficients!$E$4:$I$7,2)&amp;" "&amp;" "&amp;VLOOKUP(H3832,Coefficients!$E$12:$I$16,2))</f>
        <v/>
      </c>
    </row>
    <row r="3833" spans="22:22" x14ac:dyDescent="0.25">
      <c r="V3833" s="233" t="str">
        <f>IF(ISBLANK(A3833),"",VLOOKUP(G3833,Coefficients!$E$4:$I$7,2)&amp;" "&amp;" "&amp;VLOOKUP(H3833,Coefficients!$E$12:$I$16,2))</f>
        <v/>
      </c>
    </row>
    <row r="3834" spans="22:22" x14ac:dyDescent="0.25">
      <c r="V3834" s="233" t="str">
        <f>IF(ISBLANK(A3834),"",VLOOKUP(G3834,Coefficients!$E$4:$I$7,2)&amp;" "&amp;" "&amp;VLOOKUP(H3834,Coefficients!$E$12:$I$16,2))</f>
        <v/>
      </c>
    </row>
    <row r="3835" spans="22:22" x14ac:dyDescent="0.25">
      <c r="V3835" s="233" t="str">
        <f>IF(ISBLANK(A3835),"",VLOOKUP(G3835,Coefficients!$E$4:$I$7,2)&amp;" "&amp;" "&amp;VLOOKUP(H3835,Coefficients!$E$12:$I$16,2))</f>
        <v/>
      </c>
    </row>
    <row r="3836" spans="22:22" x14ac:dyDescent="0.25">
      <c r="V3836" s="233" t="str">
        <f>IF(ISBLANK(A3836),"",VLOOKUP(G3836,Coefficients!$E$4:$I$7,2)&amp;" "&amp;" "&amp;VLOOKUP(H3836,Coefficients!$E$12:$I$16,2))</f>
        <v/>
      </c>
    </row>
    <row r="3837" spans="22:22" x14ac:dyDescent="0.25">
      <c r="V3837" s="233" t="str">
        <f>IF(ISBLANK(A3837),"",VLOOKUP(G3837,Coefficients!$E$4:$I$7,2)&amp;" "&amp;" "&amp;VLOOKUP(H3837,Coefficients!$E$12:$I$16,2))</f>
        <v/>
      </c>
    </row>
    <row r="3838" spans="22:22" x14ac:dyDescent="0.25">
      <c r="V3838" s="233" t="str">
        <f>IF(ISBLANK(A3838),"",VLOOKUP(G3838,Coefficients!$E$4:$I$7,2)&amp;" "&amp;" "&amp;VLOOKUP(H3838,Coefficients!$E$12:$I$16,2))</f>
        <v/>
      </c>
    </row>
    <row r="3839" spans="22:22" x14ac:dyDescent="0.25">
      <c r="V3839" s="233" t="str">
        <f>IF(ISBLANK(A3839),"",VLOOKUP(G3839,Coefficients!$E$4:$I$7,2)&amp;" "&amp;" "&amp;VLOOKUP(H3839,Coefficients!$E$12:$I$16,2))</f>
        <v/>
      </c>
    </row>
    <row r="3840" spans="22:22" x14ac:dyDescent="0.25">
      <c r="V3840" s="233" t="str">
        <f>IF(ISBLANK(A3840),"",VLOOKUP(G3840,Coefficients!$E$4:$I$7,2)&amp;" "&amp;" "&amp;VLOOKUP(H3840,Coefficients!$E$12:$I$16,2))</f>
        <v/>
      </c>
    </row>
    <row r="3841" spans="22:22" x14ac:dyDescent="0.25">
      <c r="V3841" s="233" t="str">
        <f>IF(ISBLANK(A3841),"",VLOOKUP(G3841,Coefficients!$E$4:$I$7,2)&amp;" "&amp;" "&amp;VLOOKUP(H3841,Coefficients!$E$12:$I$16,2))</f>
        <v/>
      </c>
    </row>
    <row r="3842" spans="22:22" x14ac:dyDescent="0.25">
      <c r="V3842" s="233" t="str">
        <f>IF(ISBLANK(A3842),"",VLOOKUP(G3842,Coefficients!$E$4:$I$7,2)&amp;" "&amp;" "&amp;VLOOKUP(H3842,Coefficients!$E$12:$I$16,2))</f>
        <v/>
      </c>
    </row>
    <row r="3843" spans="22:22" x14ac:dyDescent="0.25">
      <c r="V3843" s="233" t="str">
        <f>IF(ISBLANK(A3843),"",VLOOKUP(G3843,Coefficients!$E$4:$I$7,2)&amp;" "&amp;" "&amp;VLOOKUP(H3843,Coefficients!$E$12:$I$16,2))</f>
        <v/>
      </c>
    </row>
    <row r="3844" spans="22:22" x14ac:dyDescent="0.25">
      <c r="V3844" s="233" t="str">
        <f>IF(ISBLANK(A3844),"",VLOOKUP(G3844,Coefficients!$E$4:$I$7,2)&amp;" "&amp;" "&amp;VLOOKUP(H3844,Coefficients!$E$12:$I$16,2))</f>
        <v/>
      </c>
    </row>
    <row r="3845" spans="22:22" x14ac:dyDescent="0.25">
      <c r="V3845" s="233" t="str">
        <f>IF(ISBLANK(A3845),"",VLOOKUP(G3845,Coefficients!$E$4:$I$7,2)&amp;" "&amp;" "&amp;VLOOKUP(H3845,Coefficients!$E$12:$I$16,2))</f>
        <v/>
      </c>
    </row>
    <row r="3846" spans="22:22" x14ac:dyDescent="0.25">
      <c r="V3846" s="233" t="str">
        <f>IF(ISBLANK(A3846),"",VLOOKUP(G3846,Coefficients!$E$4:$I$7,2)&amp;" "&amp;" "&amp;VLOOKUP(H3846,Coefficients!$E$12:$I$16,2))</f>
        <v/>
      </c>
    </row>
    <row r="3847" spans="22:22" x14ac:dyDescent="0.25">
      <c r="V3847" s="233" t="str">
        <f>IF(ISBLANK(A3847),"",VLOOKUP(G3847,Coefficients!$E$4:$I$7,2)&amp;" "&amp;" "&amp;VLOOKUP(H3847,Coefficients!$E$12:$I$16,2))</f>
        <v/>
      </c>
    </row>
    <row r="3848" spans="22:22" x14ac:dyDescent="0.25">
      <c r="V3848" s="233" t="str">
        <f>IF(ISBLANK(A3848),"",VLOOKUP(G3848,Coefficients!$E$4:$I$7,2)&amp;" "&amp;" "&amp;VLOOKUP(H3848,Coefficients!$E$12:$I$16,2))</f>
        <v/>
      </c>
    </row>
    <row r="3849" spans="22:22" x14ac:dyDescent="0.25">
      <c r="V3849" s="233" t="str">
        <f>IF(ISBLANK(A3849),"",VLOOKUP(G3849,Coefficients!$E$4:$I$7,2)&amp;" "&amp;" "&amp;VLOOKUP(H3849,Coefficients!$E$12:$I$16,2))</f>
        <v/>
      </c>
    </row>
    <row r="3850" spans="22:22" x14ac:dyDescent="0.25">
      <c r="V3850" s="233" t="str">
        <f>IF(ISBLANK(A3850),"",VLOOKUP(G3850,Coefficients!$E$4:$I$7,2)&amp;" "&amp;" "&amp;VLOOKUP(H3850,Coefficients!$E$12:$I$16,2))</f>
        <v/>
      </c>
    </row>
    <row r="3851" spans="22:22" x14ac:dyDescent="0.25">
      <c r="V3851" s="233" t="str">
        <f>IF(ISBLANK(A3851),"",VLOOKUP(G3851,Coefficients!$E$4:$I$7,2)&amp;" "&amp;" "&amp;VLOOKUP(H3851,Coefficients!$E$12:$I$16,2))</f>
        <v/>
      </c>
    </row>
    <row r="3852" spans="22:22" x14ac:dyDescent="0.25">
      <c r="V3852" s="233" t="str">
        <f>IF(ISBLANK(A3852),"",VLOOKUP(G3852,Coefficients!$E$4:$I$7,2)&amp;" "&amp;" "&amp;VLOOKUP(H3852,Coefficients!$E$12:$I$16,2))</f>
        <v/>
      </c>
    </row>
    <row r="3853" spans="22:22" x14ac:dyDescent="0.25">
      <c r="V3853" s="233" t="str">
        <f>IF(ISBLANK(A3853),"",VLOOKUP(G3853,Coefficients!$E$4:$I$7,2)&amp;" "&amp;" "&amp;VLOOKUP(H3853,Coefficients!$E$12:$I$16,2))</f>
        <v/>
      </c>
    </row>
    <row r="3854" spans="22:22" x14ac:dyDescent="0.25">
      <c r="V3854" s="233" t="str">
        <f>IF(ISBLANK(A3854),"",VLOOKUP(G3854,Coefficients!$E$4:$I$7,2)&amp;" "&amp;" "&amp;VLOOKUP(H3854,Coefficients!$E$12:$I$16,2))</f>
        <v/>
      </c>
    </row>
    <row r="3855" spans="22:22" x14ac:dyDescent="0.25">
      <c r="V3855" s="233" t="str">
        <f>IF(ISBLANK(A3855),"",VLOOKUP(G3855,Coefficients!$E$4:$I$7,2)&amp;" "&amp;" "&amp;VLOOKUP(H3855,Coefficients!$E$12:$I$16,2))</f>
        <v/>
      </c>
    </row>
    <row r="3856" spans="22:22" x14ac:dyDescent="0.25">
      <c r="V3856" s="233" t="str">
        <f>IF(ISBLANK(A3856),"",VLOOKUP(G3856,Coefficients!$E$4:$I$7,2)&amp;" "&amp;" "&amp;VLOOKUP(H3856,Coefficients!$E$12:$I$16,2))</f>
        <v/>
      </c>
    </row>
    <row r="3857" spans="22:22" x14ac:dyDescent="0.25">
      <c r="V3857" s="233" t="str">
        <f>IF(ISBLANK(A3857),"",VLOOKUP(G3857,Coefficients!$E$4:$I$7,2)&amp;" "&amp;" "&amp;VLOOKUP(H3857,Coefficients!$E$12:$I$16,2))</f>
        <v/>
      </c>
    </row>
    <row r="3858" spans="22:22" x14ac:dyDescent="0.25">
      <c r="V3858" s="233" t="str">
        <f>IF(ISBLANK(A3858),"",VLOOKUP(G3858,Coefficients!$E$4:$I$7,2)&amp;" "&amp;" "&amp;VLOOKUP(H3858,Coefficients!$E$12:$I$16,2))</f>
        <v/>
      </c>
    </row>
    <row r="3859" spans="22:22" x14ac:dyDescent="0.25">
      <c r="V3859" s="233" t="str">
        <f>IF(ISBLANK(A3859),"",VLOOKUP(G3859,Coefficients!$E$4:$I$7,2)&amp;" "&amp;" "&amp;VLOOKUP(H3859,Coefficients!$E$12:$I$16,2))</f>
        <v/>
      </c>
    </row>
    <row r="3860" spans="22:22" x14ac:dyDescent="0.25">
      <c r="V3860" s="233" t="str">
        <f>IF(ISBLANK(A3860),"",VLOOKUP(G3860,Coefficients!$E$4:$I$7,2)&amp;" "&amp;" "&amp;VLOOKUP(H3860,Coefficients!$E$12:$I$16,2))</f>
        <v/>
      </c>
    </row>
    <row r="3861" spans="22:22" x14ac:dyDescent="0.25">
      <c r="V3861" s="233" t="str">
        <f>IF(ISBLANK(A3861),"",VLOOKUP(G3861,Coefficients!$E$4:$I$7,2)&amp;" "&amp;" "&amp;VLOOKUP(H3861,Coefficients!$E$12:$I$16,2))</f>
        <v/>
      </c>
    </row>
    <row r="3862" spans="22:22" x14ac:dyDescent="0.25">
      <c r="V3862" s="233" t="str">
        <f>IF(ISBLANK(A3862),"",VLOOKUP(G3862,Coefficients!$E$4:$I$7,2)&amp;" "&amp;" "&amp;VLOOKUP(H3862,Coefficients!$E$12:$I$16,2))</f>
        <v/>
      </c>
    </row>
    <row r="3863" spans="22:22" x14ac:dyDescent="0.25">
      <c r="V3863" s="233" t="str">
        <f>IF(ISBLANK(A3863),"",VLOOKUP(G3863,Coefficients!$E$4:$I$7,2)&amp;" "&amp;" "&amp;VLOOKUP(H3863,Coefficients!$E$12:$I$16,2))</f>
        <v/>
      </c>
    </row>
    <row r="3864" spans="22:22" x14ac:dyDescent="0.25">
      <c r="V3864" s="233" t="str">
        <f>IF(ISBLANK(A3864),"",VLOOKUP(G3864,Coefficients!$E$4:$I$7,2)&amp;" "&amp;" "&amp;VLOOKUP(H3864,Coefficients!$E$12:$I$16,2))</f>
        <v/>
      </c>
    </row>
    <row r="3865" spans="22:22" x14ac:dyDescent="0.25">
      <c r="V3865" s="233" t="str">
        <f>IF(ISBLANK(A3865),"",VLOOKUP(G3865,Coefficients!$E$4:$I$7,2)&amp;" "&amp;" "&amp;VLOOKUP(H3865,Coefficients!$E$12:$I$16,2))</f>
        <v/>
      </c>
    </row>
    <row r="3866" spans="22:22" x14ac:dyDescent="0.25">
      <c r="V3866" s="233" t="str">
        <f>IF(ISBLANK(A3866),"",VLOOKUP(G3866,Coefficients!$E$4:$I$7,2)&amp;" "&amp;" "&amp;VLOOKUP(H3866,Coefficients!$E$12:$I$16,2))</f>
        <v/>
      </c>
    </row>
    <row r="3867" spans="22:22" x14ac:dyDescent="0.25">
      <c r="V3867" s="233" t="str">
        <f>IF(ISBLANK(A3867),"",VLOOKUP(G3867,Coefficients!$E$4:$I$7,2)&amp;" "&amp;" "&amp;VLOOKUP(H3867,Coefficients!$E$12:$I$16,2))</f>
        <v/>
      </c>
    </row>
    <row r="3868" spans="22:22" x14ac:dyDescent="0.25">
      <c r="V3868" s="233" t="str">
        <f>IF(ISBLANK(A3868),"",VLOOKUP(G3868,Coefficients!$E$4:$I$7,2)&amp;" "&amp;" "&amp;VLOOKUP(H3868,Coefficients!$E$12:$I$16,2))</f>
        <v/>
      </c>
    </row>
    <row r="3869" spans="22:22" x14ac:dyDescent="0.25">
      <c r="V3869" s="233" t="str">
        <f>IF(ISBLANK(A3869),"",VLOOKUP(G3869,Coefficients!$E$4:$I$7,2)&amp;" "&amp;" "&amp;VLOOKUP(H3869,Coefficients!$E$12:$I$16,2))</f>
        <v/>
      </c>
    </row>
    <row r="3870" spans="22:22" x14ac:dyDescent="0.25">
      <c r="V3870" s="233" t="str">
        <f>IF(ISBLANK(A3870),"",VLOOKUP(G3870,Coefficients!$E$4:$I$7,2)&amp;" "&amp;" "&amp;VLOOKUP(H3870,Coefficients!$E$12:$I$16,2))</f>
        <v/>
      </c>
    </row>
    <row r="3871" spans="22:22" x14ac:dyDescent="0.25">
      <c r="V3871" s="233" t="str">
        <f>IF(ISBLANK(A3871),"",VLOOKUP(G3871,Coefficients!$E$4:$I$7,2)&amp;" "&amp;" "&amp;VLOOKUP(H3871,Coefficients!$E$12:$I$16,2))</f>
        <v/>
      </c>
    </row>
    <row r="3872" spans="22:22" x14ac:dyDescent="0.25">
      <c r="V3872" s="233" t="str">
        <f>IF(ISBLANK(A3872),"",VLOOKUP(G3872,Coefficients!$E$4:$I$7,2)&amp;" "&amp;" "&amp;VLOOKUP(H3872,Coefficients!$E$12:$I$16,2))</f>
        <v/>
      </c>
    </row>
    <row r="3873" spans="22:22" x14ac:dyDescent="0.25">
      <c r="V3873" s="233" t="str">
        <f>IF(ISBLANK(A3873),"",VLOOKUP(G3873,Coefficients!$E$4:$I$7,2)&amp;" "&amp;" "&amp;VLOOKUP(H3873,Coefficients!$E$12:$I$16,2))</f>
        <v/>
      </c>
    </row>
    <row r="3874" spans="22:22" x14ac:dyDescent="0.25">
      <c r="V3874" s="233" t="str">
        <f>IF(ISBLANK(A3874),"",VLOOKUP(G3874,Coefficients!$E$4:$I$7,2)&amp;" "&amp;" "&amp;VLOOKUP(H3874,Coefficients!$E$12:$I$16,2))</f>
        <v/>
      </c>
    </row>
    <row r="3875" spans="22:22" x14ac:dyDescent="0.25">
      <c r="V3875" s="233" t="str">
        <f>IF(ISBLANK(A3875),"",VLOOKUP(G3875,Coefficients!$E$4:$I$7,2)&amp;" "&amp;" "&amp;VLOOKUP(H3875,Coefficients!$E$12:$I$16,2))</f>
        <v/>
      </c>
    </row>
    <row r="3876" spans="22:22" x14ac:dyDescent="0.25">
      <c r="V3876" s="233" t="str">
        <f>IF(ISBLANK(A3876),"",VLOOKUP(G3876,Coefficients!$E$4:$I$7,2)&amp;" "&amp;" "&amp;VLOOKUP(H3876,Coefficients!$E$12:$I$16,2))</f>
        <v/>
      </c>
    </row>
    <row r="3877" spans="22:22" x14ac:dyDescent="0.25">
      <c r="V3877" s="233" t="str">
        <f>IF(ISBLANK(A3877),"",VLOOKUP(G3877,Coefficients!$E$4:$I$7,2)&amp;" "&amp;" "&amp;VLOOKUP(H3877,Coefficients!$E$12:$I$16,2))</f>
        <v/>
      </c>
    </row>
    <row r="3878" spans="22:22" x14ac:dyDescent="0.25">
      <c r="V3878" s="233" t="str">
        <f>IF(ISBLANK(A3878),"",VLOOKUP(G3878,Coefficients!$E$4:$I$7,2)&amp;" "&amp;" "&amp;VLOOKUP(H3878,Coefficients!$E$12:$I$16,2))</f>
        <v/>
      </c>
    </row>
    <row r="3879" spans="22:22" x14ac:dyDescent="0.25">
      <c r="V3879" s="233" t="str">
        <f>IF(ISBLANK(A3879),"",VLOOKUP(G3879,Coefficients!$E$4:$I$7,2)&amp;" "&amp;" "&amp;VLOOKUP(H3879,Coefficients!$E$12:$I$16,2))</f>
        <v/>
      </c>
    </row>
    <row r="3880" spans="22:22" x14ac:dyDescent="0.25">
      <c r="V3880" s="233" t="str">
        <f>IF(ISBLANK(A3880),"",VLOOKUP(G3880,Coefficients!$E$4:$I$7,2)&amp;" "&amp;" "&amp;VLOOKUP(H3880,Coefficients!$E$12:$I$16,2))</f>
        <v/>
      </c>
    </row>
    <row r="3881" spans="22:22" x14ac:dyDescent="0.25">
      <c r="V3881" s="233" t="str">
        <f>IF(ISBLANK(A3881),"",VLOOKUP(G3881,Coefficients!$E$4:$I$7,2)&amp;" "&amp;" "&amp;VLOOKUP(H3881,Coefficients!$E$12:$I$16,2))</f>
        <v/>
      </c>
    </row>
    <row r="3882" spans="22:22" x14ac:dyDescent="0.25">
      <c r="V3882" s="233" t="str">
        <f>IF(ISBLANK(A3882),"",VLOOKUP(G3882,Coefficients!$E$4:$I$7,2)&amp;" "&amp;" "&amp;VLOOKUP(H3882,Coefficients!$E$12:$I$16,2))</f>
        <v/>
      </c>
    </row>
    <row r="3883" spans="22:22" x14ac:dyDescent="0.25">
      <c r="V3883" s="233" t="str">
        <f>IF(ISBLANK(A3883),"",VLOOKUP(G3883,Coefficients!$E$4:$I$7,2)&amp;" "&amp;" "&amp;VLOOKUP(H3883,Coefficients!$E$12:$I$16,2))</f>
        <v/>
      </c>
    </row>
    <row r="3884" spans="22:22" x14ac:dyDescent="0.25">
      <c r="V3884" s="233" t="str">
        <f>IF(ISBLANK(A3884),"",VLOOKUP(G3884,Coefficients!$E$4:$I$7,2)&amp;" "&amp;" "&amp;VLOOKUP(H3884,Coefficients!$E$12:$I$16,2))</f>
        <v/>
      </c>
    </row>
    <row r="3885" spans="22:22" x14ac:dyDescent="0.25">
      <c r="V3885" s="233" t="str">
        <f>IF(ISBLANK(A3885),"",VLOOKUP(G3885,Coefficients!$E$4:$I$7,2)&amp;" "&amp;" "&amp;VLOOKUP(H3885,Coefficients!$E$12:$I$16,2))</f>
        <v/>
      </c>
    </row>
    <row r="3886" spans="22:22" x14ac:dyDescent="0.25">
      <c r="V3886" s="233" t="str">
        <f>IF(ISBLANK(A3886),"",VLOOKUP(G3886,Coefficients!$E$4:$I$7,2)&amp;" "&amp;" "&amp;VLOOKUP(H3886,Coefficients!$E$12:$I$16,2))</f>
        <v/>
      </c>
    </row>
    <row r="3887" spans="22:22" x14ac:dyDescent="0.25">
      <c r="V3887" s="233" t="str">
        <f>IF(ISBLANK(A3887),"",VLOOKUP(G3887,Coefficients!$E$4:$I$7,2)&amp;" "&amp;" "&amp;VLOOKUP(H3887,Coefficients!$E$12:$I$16,2))</f>
        <v/>
      </c>
    </row>
    <row r="3888" spans="22:22" x14ac:dyDescent="0.25">
      <c r="V3888" s="233" t="str">
        <f>IF(ISBLANK(A3888),"",VLOOKUP(G3888,Coefficients!$E$4:$I$7,2)&amp;" "&amp;" "&amp;VLOOKUP(H3888,Coefficients!$E$12:$I$16,2))</f>
        <v/>
      </c>
    </row>
    <row r="3889" spans="22:22" x14ac:dyDescent="0.25">
      <c r="V3889" s="233" t="str">
        <f>IF(ISBLANK(A3889),"",VLOOKUP(G3889,Coefficients!$E$4:$I$7,2)&amp;" "&amp;" "&amp;VLOOKUP(H3889,Coefficients!$E$12:$I$16,2))</f>
        <v/>
      </c>
    </row>
    <row r="3890" spans="22:22" x14ac:dyDescent="0.25">
      <c r="V3890" s="233" t="str">
        <f>IF(ISBLANK(A3890),"",VLOOKUP(G3890,Coefficients!$E$4:$I$7,2)&amp;" "&amp;" "&amp;VLOOKUP(H3890,Coefficients!$E$12:$I$16,2))</f>
        <v/>
      </c>
    </row>
    <row r="3891" spans="22:22" x14ac:dyDescent="0.25">
      <c r="V3891" s="233" t="str">
        <f>IF(ISBLANK(A3891),"",VLOOKUP(G3891,Coefficients!$E$4:$I$7,2)&amp;" "&amp;" "&amp;VLOOKUP(H3891,Coefficients!$E$12:$I$16,2))</f>
        <v/>
      </c>
    </row>
    <row r="3892" spans="22:22" x14ac:dyDescent="0.25">
      <c r="V3892" s="233" t="str">
        <f>IF(ISBLANK(A3892),"",VLOOKUP(G3892,Coefficients!$E$4:$I$7,2)&amp;" "&amp;" "&amp;VLOOKUP(H3892,Coefficients!$E$12:$I$16,2))</f>
        <v/>
      </c>
    </row>
    <row r="3893" spans="22:22" x14ac:dyDescent="0.25">
      <c r="V3893" s="233" t="str">
        <f>IF(ISBLANK(A3893),"",VLOOKUP(G3893,Coefficients!$E$4:$I$7,2)&amp;" "&amp;" "&amp;VLOOKUP(H3893,Coefficients!$E$12:$I$16,2))</f>
        <v/>
      </c>
    </row>
    <row r="3894" spans="22:22" x14ac:dyDescent="0.25">
      <c r="V3894" s="233" t="str">
        <f>IF(ISBLANK(A3894),"",VLOOKUP(G3894,Coefficients!$E$4:$I$7,2)&amp;" "&amp;" "&amp;VLOOKUP(H3894,Coefficients!$E$12:$I$16,2))</f>
        <v/>
      </c>
    </row>
    <row r="3895" spans="22:22" x14ac:dyDescent="0.25">
      <c r="V3895" s="233" t="str">
        <f>IF(ISBLANK(A3895),"",VLOOKUP(G3895,Coefficients!$E$4:$I$7,2)&amp;" "&amp;" "&amp;VLOOKUP(H3895,Coefficients!$E$12:$I$16,2))</f>
        <v/>
      </c>
    </row>
    <row r="3896" spans="22:22" x14ac:dyDescent="0.25">
      <c r="V3896" s="233" t="str">
        <f>IF(ISBLANK(A3896),"",VLOOKUP(G3896,Coefficients!$E$4:$I$7,2)&amp;" "&amp;" "&amp;VLOOKUP(H3896,Coefficients!$E$12:$I$16,2))</f>
        <v/>
      </c>
    </row>
    <row r="3897" spans="22:22" x14ac:dyDescent="0.25">
      <c r="V3897" s="233" t="str">
        <f>IF(ISBLANK(A3897),"",VLOOKUP(G3897,Coefficients!$E$4:$I$7,2)&amp;" "&amp;" "&amp;VLOOKUP(H3897,Coefficients!$E$12:$I$16,2))</f>
        <v/>
      </c>
    </row>
    <row r="3898" spans="22:22" x14ac:dyDescent="0.25">
      <c r="V3898" s="233" t="str">
        <f>IF(ISBLANK(A3898),"",VLOOKUP(G3898,Coefficients!$E$4:$I$7,2)&amp;" "&amp;" "&amp;VLOOKUP(H3898,Coefficients!$E$12:$I$16,2))</f>
        <v/>
      </c>
    </row>
    <row r="3899" spans="22:22" x14ac:dyDescent="0.25">
      <c r="V3899" s="233" t="str">
        <f>IF(ISBLANK(A3899),"",VLOOKUP(G3899,Coefficients!$E$4:$I$7,2)&amp;" "&amp;" "&amp;VLOOKUP(H3899,Coefficients!$E$12:$I$16,2))</f>
        <v/>
      </c>
    </row>
    <row r="3900" spans="22:22" x14ac:dyDescent="0.25">
      <c r="V3900" s="233" t="str">
        <f>IF(ISBLANK(A3900),"",VLOOKUP(G3900,Coefficients!$E$4:$I$7,2)&amp;" "&amp;" "&amp;VLOOKUP(H3900,Coefficients!$E$12:$I$16,2))</f>
        <v/>
      </c>
    </row>
    <row r="3901" spans="22:22" x14ac:dyDescent="0.25">
      <c r="V3901" s="233" t="str">
        <f>IF(ISBLANK(A3901),"",VLOOKUP(G3901,Coefficients!$E$4:$I$7,2)&amp;" "&amp;" "&amp;VLOOKUP(H3901,Coefficients!$E$12:$I$16,2))</f>
        <v/>
      </c>
    </row>
    <row r="3902" spans="22:22" x14ac:dyDescent="0.25">
      <c r="V3902" s="233" t="str">
        <f>IF(ISBLANK(A3902),"",VLOOKUP(G3902,Coefficients!$E$4:$I$7,2)&amp;" "&amp;" "&amp;VLOOKUP(H3902,Coefficients!$E$12:$I$16,2))</f>
        <v/>
      </c>
    </row>
    <row r="3903" spans="22:22" x14ac:dyDescent="0.25">
      <c r="V3903" s="233" t="str">
        <f>IF(ISBLANK(A3903),"",VLOOKUP(G3903,Coefficients!$E$4:$I$7,2)&amp;" "&amp;" "&amp;VLOOKUP(H3903,Coefficients!$E$12:$I$16,2))</f>
        <v/>
      </c>
    </row>
    <row r="3904" spans="22:22" x14ac:dyDescent="0.25">
      <c r="V3904" s="233" t="str">
        <f>IF(ISBLANK(A3904),"",VLOOKUP(G3904,Coefficients!$E$4:$I$7,2)&amp;" "&amp;" "&amp;VLOOKUP(H3904,Coefficients!$E$12:$I$16,2))</f>
        <v/>
      </c>
    </row>
    <row r="3905" spans="22:22" x14ac:dyDescent="0.25">
      <c r="V3905" s="233" t="str">
        <f>IF(ISBLANK(A3905),"",VLOOKUP(G3905,Coefficients!$E$4:$I$7,2)&amp;" "&amp;" "&amp;VLOOKUP(H3905,Coefficients!$E$12:$I$16,2))</f>
        <v/>
      </c>
    </row>
    <row r="3906" spans="22:22" x14ac:dyDescent="0.25">
      <c r="V3906" s="233" t="str">
        <f>IF(ISBLANK(A3906),"",VLOOKUP(G3906,Coefficients!$E$4:$I$7,2)&amp;" "&amp;" "&amp;VLOOKUP(H3906,Coefficients!$E$12:$I$16,2))</f>
        <v/>
      </c>
    </row>
    <row r="3907" spans="22:22" x14ac:dyDescent="0.25">
      <c r="V3907" s="233" t="str">
        <f>IF(ISBLANK(A3907),"",VLOOKUP(G3907,Coefficients!$E$4:$I$7,2)&amp;" "&amp;" "&amp;VLOOKUP(H3907,Coefficients!$E$12:$I$16,2))</f>
        <v/>
      </c>
    </row>
    <row r="3908" spans="22:22" x14ac:dyDescent="0.25">
      <c r="V3908" s="233" t="str">
        <f>IF(ISBLANK(A3908),"",VLOOKUP(G3908,Coefficients!$E$4:$I$7,2)&amp;" "&amp;" "&amp;VLOOKUP(H3908,Coefficients!$E$12:$I$16,2))</f>
        <v/>
      </c>
    </row>
    <row r="3909" spans="22:22" x14ac:dyDescent="0.25">
      <c r="V3909" s="233" t="str">
        <f>IF(ISBLANK(A3909),"",VLOOKUP(G3909,Coefficients!$E$4:$I$7,2)&amp;" "&amp;" "&amp;VLOOKUP(H3909,Coefficients!$E$12:$I$16,2))</f>
        <v/>
      </c>
    </row>
    <row r="3910" spans="22:22" x14ac:dyDescent="0.25">
      <c r="V3910" s="233" t="str">
        <f>IF(ISBLANK(A3910),"",VLOOKUP(G3910,Coefficients!$E$4:$I$7,2)&amp;" "&amp;" "&amp;VLOOKUP(H3910,Coefficients!$E$12:$I$16,2))</f>
        <v/>
      </c>
    </row>
    <row r="3911" spans="22:22" x14ac:dyDescent="0.25">
      <c r="V3911" s="233" t="str">
        <f>IF(ISBLANK(A3911),"",VLOOKUP(G3911,Coefficients!$E$4:$I$7,2)&amp;" "&amp;" "&amp;VLOOKUP(H3911,Coefficients!$E$12:$I$16,2))</f>
        <v/>
      </c>
    </row>
    <row r="3912" spans="22:22" x14ac:dyDescent="0.25">
      <c r="V3912" s="233" t="str">
        <f>IF(ISBLANK(A3912),"",VLOOKUP(G3912,Coefficients!$E$4:$I$7,2)&amp;" "&amp;" "&amp;VLOOKUP(H3912,Coefficients!$E$12:$I$16,2))</f>
        <v/>
      </c>
    </row>
    <row r="3913" spans="22:22" x14ac:dyDescent="0.25">
      <c r="V3913" s="233" t="str">
        <f>IF(ISBLANK(A3913),"",VLOOKUP(G3913,Coefficients!$E$4:$I$7,2)&amp;" "&amp;" "&amp;VLOOKUP(H3913,Coefficients!$E$12:$I$16,2))</f>
        <v/>
      </c>
    </row>
    <row r="3914" spans="22:22" x14ac:dyDescent="0.25">
      <c r="V3914" s="233" t="str">
        <f>IF(ISBLANK(A3914),"",VLOOKUP(G3914,Coefficients!$E$4:$I$7,2)&amp;" "&amp;" "&amp;VLOOKUP(H3914,Coefficients!$E$12:$I$16,2))</f>
        <v/>
      </c>
    </row>
    <row r="3915" spans="22:22" x14ac:dyDescent="0.25">
      <c r="V3915" s="233" t="str">
        <f>IF(ISBLANK(A3915),"",VLOOKUP(G3915,Coefficients!$E$4:$I$7,2)&amp;" "&amp;" "&amp;VLOOKUP(H3915,Coefficients!$E$12:$I$16,2))</f>
        <v/>
      </c>
    </row>
    <row r="3916" spans="22:22" x14ac:dyDescent="0.25">
      <c r="V3916" s="233" t="str">
        <f>IF(ISBLANK(A3916),"",VLOOKUP(G3916,Coefficients!$E$4:$I$7,2)&amp;" "&amp;" "&amp;VLOOKUP(H3916,Coefficients!$E$12:$I$16,2))</f>
        <v/>
      </c>
    </row>
    <row r="3917" spans="22:22" x14ac:dyDescent="0.25">
      <c r="V3917" s="233" t="str">
        <f>IF(ISBLANK(A3917),"",VLOOKUP(G3917,Coefficients!$E$4:$I$7,2)&amp;" "&amp;" "&amp;VLOOKUP(H3917,Coefficients!$E$12:$I$16,2))</f>
        <v/>
      </c>
    </row>
    <row r="3918" spans="22:22" x14ac:dyDescent="0.25">
      <c r="V3918" s="233" t="str">
        <f>IF(ISBLANK(A3918),"",VLOOKUP(G3918,Coefficients!$E$4:$I$7,2)&amp;" "&amp;" "&amp;VLOOKUP(H3918,Coefficients!$E$12:$I$16,2))</f>
        <v/>
      </c>
    </row>
    <row r="3919" spans="22:22" x14ac:dyDescent="0.25">
      <c r="V3919" s="233" t="str">
        <f>IF(ISBLANK(A3919),"",VLOOKUP(G3919,Coefficients!$E$4:$I$7,2)&amp;" "&amp;" "&amp;VLOOKUP(H3919,Coefficients!$E$12:$I$16,2))</f>
        <v/>
      </c>
    </row>
    <row r="3920" spans="22:22" x14ac:dyDescent="0.25">
      <c r="V3920" s="233" t="str">
        <f>IF(ISBLANK(A3920),"",VLOOKUP(G3920,Coefficients!$E$4:$I$7,2)&amp;" "&amp;" "&amp;VLOOKUP(H3920,Coefficients!$E$12:$I$16,2))</f>
        <v/>
      </c>
    </row>
    <row r="3921" spans="22:22" x14ac:dyDescent="0.25">
      <c r="V3921" s="233" t="str">
        <f>IF(ISBLANK(A3921),"",VLOOKUP(G3921,Coefficients!$E$4:$I$7,2)&amp;" "&amp;" "&amp;VLOOKUP(H3921,Coefficients!$E$12:$I$16,2))</f>
        <v/>
      </c>
    </row>
    <row r="3922" spans="22:22" x14ac:dyDescent="0.25">
      <c r="V3922" s="233" t="str">
        <f>IF(ISBLANK(A3922),"",VLOOKUP(G3922,Coefficients!$E$4:$I$7,2)&amp;" "&amp;" "&amp;VLOOKUP(H3922,Coefficients!$E$12:$I$16,2))</f>
        <v/>
      </c>
    </row>
    <row r="3923" spans="22:22" x14ac:dyDescent="0.25">
      <c r="V3923" s="233" t="str">
        <f>IF(ISBLANK(A3923),"",VLOOKUP(G3923,Coefficients!$E$4:$I$7,2)&amp;" "&amp;" "&amp;VLOOKUP(H3923,Coefficients!$E$12:$I$16,2))</f>
        <v/>
      </c>
    </row>
    <row r="3924" spans="22:22" x14ac:dyDescent="0.25">
      <c r="V3924" s="233" t="str">
        <f>IF(ISBLANK(A3924),"",VLOOKUP(G3924,Coefficients!$E$4:$I$7,2)&amp;" "&amp;" "&amp;VLOOKUP(H3924,Coefficients!$E$12:$I$16,2))</f>
        <v/>
      </c>
    </row>
    <row r="3925" spans="22:22" x14ac:dyDescent="0.25">
      <c r="V3925" s="233" t="str">
        <f>IF(ISBLANK(A3925),"",VLOOKUP(G3925,Coefficients!$E$4:$I$7,2)&amp;" "&amp;" "&amp;VLOOKUP(H3925,Coefficients!$E$12:$I$16,2))</f>
        <v/>
      </c>
    </row>
    <row r="3926" spans="22:22" x14ac:dyDescent="0.25">
      <c r="V3926" s="233" t="str">
        <f>IF(ISBLANK(A3926),"",VLOOKUP(G3926,Coefficients!$E$4:$I$7,2)&amp;" "&amp;" "&amp;VLOOKUP(H3926,Coefficients!$E$12:$I$16,2))</f>
        <v/>
      </c>
    </row>
    <row r="3927" spans="22:22" x14ac:dyDescent="0.25">
      <c r="V3927" s="233" t="str">
        <f>IF(ISBLANK(A3927),"",VLOOKUP(G3927,Coefficients!$E$4:$I$7,2)&amp;" "&amp;" "&amp;VLOOKUP(H3927,Coefficients!$E$12:$I$16,2))</f>
        <v/>
      </c>
    </row>
    <row r="3928" spans="22:22" x14ac:dyDescent="0.25">
      <c r="V3928" s="233" t="str">
        <f>IF(ISBLANK(A3928),"",VLOOKUP(G3928,Coefficients!$E$4:$I$7,2)&amp;" "&amp;" "&amp;VLOOKUP(H3928,Coefficients!$E$12:$I$16,2))</f>
        <v/>
      </c>
    </row>
    <row r="3929" spans="22:22" x14ac:dyDescent="0.25">
      <c r="V3929" s="233" t="str">
        <f>IF(ISBLANK(A3929),"",VLOOKUP(G3929,Coefficients!$E$4:$I$7,2)&amp;" "&amp;" "&amp;VLOOKUP(H3929,Coefficients!$E$12:$I$16,2))</f>
        <v/>
      </c>
    </row>
    <row r="3930" spans="22:22" x14ac:dyDescent="0.25">
      <c r="V3930" s="233" t="str">
        <f>IF(ISBLANK(A3930),"",VLOOKUP(G3930,Coefficients!$E$4:$I$7,2)&amp;" "&amp;" "&amp;VLOOKUP(H3930,Coefficients!$E$12:$I$16,2))</f>
        <v/>
      </c>
    </row>
    <row r="3931" spans="22:22" x14ac:dyDescent="0.25">
      <c r="V3931" s="233" t="str">
        <f>IF(ISBLANK(A3931),"",VLOOKUP(G3931,Coefficients!$E$4:$I$7,2)&amp;" "&amp;" "&amp;VLOOKUP(H3931,Coefficients!$E$12:$I$16,2))</f>
        <v/>
      </c>
    </row>
    <row r="3932" spans="22:22" x14ac:dyDescent="0.25">
      <c r="V3932" s="233" t="str">
        <f>IF(ISBLANK(A3932),"",VLOOKUP(G3932,Coefficients!$E$4:$I$7,2)&amp;" "&amp;" "&amp;VLOOKUP(H3932,Coefficients!$E$12:$I$16,2))</f>
        <v/>
      </c>
    </row>
    <row r="3933" spans="22:22" x14ac:dyDescent="0.25">
      <c r="V3933" s="233" t="str">
        <f>IF(ISBLANK(A3933),"",VLOOKUP(G3933,Coefficients!$E$4:$I$7,2)&amp;" "&amp;" "&amp;VLOOKUP(H3933,Coefficients!$E$12:$I$16,2))</f>
        <v/>
      </c>
    </row>
    <row r="3934" spans="22:22" x14ac:dyDescent="0.25">
      <c r="V3934" s="233" t="str">
        <f>IF(ISBLANK(A3934),"",VLOOKUP(G3934,Coefficients!$E$4:$I$7,2)&amp;" "&amp;" "&amp;VLOOKUP(H3934,Coefficients!$E$12:$I$16,2))</f>
        <v/>
      </c>
    </row>
    <row r="3935" spans="22:22" x14ac:dyDescent="0.25">
      <c r="V3935" s="233" t="str">
        <f>IF(ISBLANK(A3935),"",VLOOKUP(G3935,Coefficients!$E$4:$I$7,2)&amp;" "&amp;" "&amp;VLOOKUP(H3935,Coefficients!$E$12:$I$16,2))</f>
        <v/>
      </c>
    </row>
    <row r="3936" spans="22:22" x14ac:dyDescent="0.25">
      <c r="V3936" s="233" t="str">
        <f>IF(ISBLANK(A3936),"",VLOOKUP(G3936,Coefficients!$E$4:$I$7,2)&amp;" "&amp;" "&amp;VLOOKUP(H3936,Coefficients!$E$12:$I$16,2))</f>
        <v/>
      </c>
    </row>
    <row r="3937" spans="22:22" x14ac:dyDescent="0.25">
      <c r="V3937" s="233" t="str">
        <f>IF(ISBLANK(A3937),"",VLOOKUP(G3937,Coefficients!$E$4:$I$7,2)&amp;" "&amp;" "&amp;VLOOKUP(H3937,Coefficients!$E$12:$I$16,2))</f>
        <v/>
      </c>
    </row>
    <row r="3938" spans="22:22" x14ac:dyDescent="0.25">
      <c r="V3938" s="233" t="str">
        <f>IF(ISBLANK(A3938),"",VLOOKUP(G3938,Coefficients!$E$4:$I$7,2)&amp;" "&amp;" "&amp;VLOOKUP(H3938,Coefficients!$E$12:$I$16,2))</f>
        <v/>
      </c>
    </row>
    <row r="3939" spans="22:22" x14ac:dyDescent="0.25">
      <c r="V3939" s="233" t="str">
        <f>IF(ISBLANK(A3939),"",VLOOKUP(G3939,Coefficients!$E$4:$I$7,2)&amp;" "&amp;" "&amp;VLOOKUP(H3939,Coefficients!$E$12:$I$16,2))</f>
        <v/>
      </c>
    </row>
    <row r="3940" spans="22:22" x14ac:dyDescent="0.25">
      <c r="V3940" s="233" t="str">
        <f>IF(ISBLANK(A3940),"",VLOOKUP(G3940,Coefficients!$E$4:$I$7,2)&amp;" "&amp;" "&amp;VLOOKUP(H3940,Coefficients!$E$12:$I$16,2))</f>
        <v/>
      </c>
    </row>
    <row r="3941" spans="22:22" x14ac:dyDescent="0.25">
      <c r="V3941" s="233" t="str">
        <f>IF(ISBLANK(A3941),"",VLOOKUP(G3941,Coefficients!$E$4:$I$7,2)&amp;" "&amp;" "&amp;VLOOKUP(H3941,Coefficients!$E$12:$I$16,2))</f>
        <v/>
      </c>
    </row>
    <row r="3942" spans="22:22" x14ac:dyDescent="0.25">
      <c r="V3942" s="233" t="str">
        <f>IF(ISBLANK(A3942),"",VLOOKUP(G3942,Coefficients!$E$4:$I$7,2)&amp;" "&amp;" "&amp;VLOOKUP(H3942,Coefficients!$E$12:$I$16,2))</f>
        <v/>
      </c>
    </row>
    <row r="3943" spans="22:22" x14ac:dyDescent="0.25">
      <c r="V3943" s="233" t="str">
        <f>IF(ISBLANK(A3943),"",VLOOKUP(G3943,Coefficients!$E$4:$I$7,2)&amp;" "&amp;" "&amp;VLOOKUP(H3943,Coefficients!$E$12:$I$16,2))</f>
        <v/>
      </c>
    </row>
    <row r="3944" spans="22:22" x14ac:dyDescent="0.25">
      <c r="V3944" s="233" t="str">
        <f>IF(ISBLANK(A3944),"",VLOOKUP(G3944,Coefficients!$E$4:$I$7,2)&amp;" "&amp;" "&amp;VLOOKUP(H3944,Coefficients!$E$12:$I$16,2))</f>
        <v/>
      </c>
    </row>
    <row r="3945" spans="22:22" x14ac:dyDescent="0.25">
      <c r="V3945" s="233" t="str">
        <f>IF(ISBLANK(A3945),"",VLOOKUP(G3945,Coefficients!$E$4:$I$7,2)&amp;" "&amp;" "&amp;VLOOKUP(H3945,Coefficients!$E$12:$I$16,2))</f>
        <v/>
      </c>
    </row>
    <row r="3946" spans="22:22" x14ac:dyDescent="0.25">
      <c r="V3946" s="233" t="str">
        <f>IF(ISBLANK(A3946),"",VLOOKUP(G3946,Coefficients!$E$4:$I$7,2)&amp;" "&amp;" "&amp;VLOOKUP(H3946,Coefficients!$E$12:$I$16,2))</f>
        <v/>
      </c>
    </row>
    <row r="3947" spans="22:22" x14ac:dyDescent="0.25">
      <c r="V3947" s="233" t="str">
        <f>IF(ISBLANK(A3947),"",VLOOKUP(G3947,Coefficients!$E$4:$I$7,2)&amp;" "&amp;" "&amp;VLOOKUP(H3947,Coefficients!$E$12:$I$16,2))</f>
        <v/>
      </c>
    </row>
    <row r="3948" spans="22:22" x14ac:dyDescent="0.25">
      <c r="V3948" s="233" t="str">
        <f>IF(ISBLANK(A3948),"",VLOOKUP(G3948,Coefficients!$E$4:$I$7,2)&amp;" "&amp;" "&amp;VLOOKUP(H3948,Coefficients!$E$12:$I$16,2))</f>
        <v/>
      </c>
    </row>
    <row r="3949" spans="22:22" x14ac:dyDescent="0.25">
      <c r="V3949" s="233" t="str">
        <f>IF(ISBLANK(A3949),"",VLOOKUP(G3949,Coefficients!$E$4:$I$7,2)&amp;" "&amp;" "&amp;VLOOKUP(H3949,Coefficients!$E$12:$I$16,2))</f>
        <v/>
      </c>
    </row>
    <row r="3950" spans="22:22" x14ac:dyDescent="0.25">
      <c r="V3950" s="233" t="str">
        <f>IF(ISBLANK(A3950),"",VLOOKUP(G3950,Coefficients!$E$4:$I$7,2)&amp;" "&amp;" "&amp;VLOOKUP(H3950,Coefficients!$E$12:$I$16,2))</f>
        <v/>
      </c>
    </row>
    <row r="3951" spans="22:22" x14ac:dyDescent="0.25">
      <c r="V3951" s="233" t="str">
        <f>IF(ISBLANK(A3951),"",VLOOKUP(G3951,Coefficients!$E$4:$I$7,2)&amp;" "&amp;" "&amp;VLOOKUP(H3951,Coefficients!$E$12:$I$16,2))</f>
        <v/>
      </c>
    </row>
    <row r="3952" spans="22:22" x14ac:dyDescent="0.25">
      <c r="V3952" s="233" t="str">
        <f>IF(ISBLANK(A3952),"",VLOOKUP(G3952,Coefficients!$E$4:$I$7,2)&amp;" "&amp;" "&amp;VLOOKUP(H3952,Coefficients!$E$12:$I$16,2))</f>
        <v/>
      </c>
    </row>
    <row r="3953" spans="22:22" x14ac:dyDescent="0.25">
      <c r="V3953" s="233" t="str">
        <f>IF(ISBLANK(A3953),"",VLOOKUP(G3953,Coefficients!$E$4:$I$7,2)&amp;" "&amp;" "&amp;VLOOKUP(H3953,Coefficients!$E$12:$I$16,2))</f>
        <v/>
      </c>
    </row>
    <row r="3954" spans="22:22" x14ac:dyDescent="0.25">
      <c r="V3954" s="233" t="str">
        <f>IF(ISBLANK(A3954),"",VLOOKUP(G3954,Coefficients!$E$4:$I$7,2)&amp;" "&amp;" "&amp;VLOOKUP(H3954,Coefficients!$E$12:$I$16,2))</f>
        <v/>
      </c>
    </row>
    <row r="3955" spans="22:22" x14ac:dyDescent="0.25">
      <c r="V3955" s="233" t="str">
        <f>IF(ISBLANK(A3955),"",VLOOKUP(G3955,Coefficients!$E$4:$I$7,2)&amp;" "&amp;" "&amp;VLOOKUP(H3955,Coefficients!$E$12:$I$16,2))</f>
        <v/>
      </c>
    </row>
    <row r="3956" spans="22:22" x14ac:dyDescent="0.25">
      <c r="V3956" s="233" t="str">
        <f>IF(ISBLANK(A3956),"",VLOOKUP(G3956,Coefficients!$E$4:$I$7,2)&amp;" "&amp;" "&amp;VLOOKUP(H3956,Coefficients!$E$12:$I$16,2))</f>
        <v/>
      </c>
    </row>
    <row r="3957" spans="22:22" x14ac:dyDescent="0.25">
      <c r="V3957" s="233" t="str">
        <f>IF(ISBLANK(A3957),"",VLOOKUP(G3957,Coefficients!$E$4:$I$7,2)&amp;" "&amp;" "&amp;VLOOKUP(H3957,Coefficients!$E$12:$I$16,2))</f>
        <v/>
      </c>
    </row>
    <row r="3958" spans="22:22" x14ac:dyDescent="0.25">
      <c r="V3958" s="233" t="str">
        <f>IF(ISBLANK(A3958),"",VLOOKUP(G3958,Coefficients!$E$4:$I$7,2)&amp;" "&amp;" "&amp;VLOOKUP(H3958,Coefficients!$E$12:$I$16,2))</f>
        <v/>
      </c>
    </row>
    <row r="3959" spans="22:22" x14ac:dyDescent="0.25">
      <c r="V3959" s="233" t="str">
        <f>IF(ISBLANK(A3959),"",VLOOKUP(G3959,Coefficients!$E$4:$I$7,2)&amp;" "&amp;" "&amp;VLOOKUP(H3959,Coefficients!$E$12:$I$16,2))</f>
        <v/>
      </c>
    </row>
    <row r="3960" spans="22:22" x14ac:dyDescent="0.25">
      <c r="V3960" s="233" t="str">
        <f>IF(ISBLANK(A3960),"",VLOOKUP(G3960,Coefficients!$E$4:$I$7,2)&amp;" "&amp;" "&amp;VLOOKUP(H3960,Coefficients!$E$12:$I$16,2))</f>
        <v/>
      </c>
    </row>
    <row r="3961" spans="22:22" x14ac:dyDescent="0.25">
      <c r="V3961" s="233" t="str">
        <f>IF(ISBLANK(A3961),"",VLOOKUP(G3961,Coefficients!$E$4:$I$7,2)&amp;" "&amp;" "&amp;VLOOKUP(H3961,Coefficients!$E$12:$I$16,2))</f>
        <v/>
      </c>
    </row>
    <row r="3962" spans="22:22" x14ac:dyDescent="0.25">
      <c r="V3962" s="233" t="str">
        <f>IF(ISBLANK(A3962),"",VLOOKUP(G3962,Coefficients!$E$4:$I$7,2)&amp;" "&amp;" "&amp;VLOOKUP(H3962,Coefficients!$E$12:$I$16,2))</f>
        <v/>
      </c>
    </row>
    <row r="3963" spans="22:22" x14ac:dyDescent="0.25">
      <c r="V3963" s="233" t="str">
        <f>IF(ISBLANK(A3963),"",VLOOKUP(G3963,Coefficients!$E$4:$I$7,2)&amp;" "&amp;" "&amp;VLOOKUP(H3963,Coefficients!$E$12:$I$16,2))</f>
        <v/>
      </c>
    </row>
    <row r="3964" spans="22:22" x14ac:dyDescent="0.25">
      <c r="V3964" s="233" t="str">
        <f>IF(ISBLANK(A3964),"",VLOOKUP(G3964,Coefficients!$E$4:$I$7,2)&amp;" "&amp;" "&amp;VLOOKUP(H3964,Coefficients!$E$12:$I$16,2))</f>
        <v/>
      </c>
    </row>
    <row r="3965" spans="22:22" x14ac:dyDescent="0.25">
      <c r="V3965" s="233" t="str">
        <f>IF(ISBLANK(A3965),"",VLOOKUP(G3965,Coefficients!$E$4:$I$7,2)&amp;" "&amp;" "&amp;VLOOKUP(H3965,Coefficients!$E$12:$I$16,2))</f>
        <v/>
      </c>
    </row>
    <row r="3966" spans="22:22" x14ac:dyDescent="0.25">
      <c r="V3966" s="233" t="str">
        <f>IF(ISBLANK(A3966),"",VLOOKUP(G3966,Coefficients!$E$4:$I$7,2)&amp;" "&amp;" "&amp;VLOOKUP(H3966,Coefficients!$E$12:$I$16,2))</f>
        <v/>
      </c>
    </row>
    <row r="3967" spans="22:22" x14ac:dyDescent="0.25">
      <c r="V3967" s="233" t="str">
        <f>IF(ISBLANK(A3967),"",VLOOKUP(G3967,Coefficients!$E$4:$I$7,2)&amp;" "&amp;" "&amp;VLOOKUP(H3967,Coefficients!$E$12:$I$16,2))</f>
        <v/>
      </c>
    </row>
    <row r="3968" spans="22:22" x14ac:dyDescent="0.25">
      <c r="V3968" s="233" t="str">
        <f>IF(ISBLANK(A3968),"",VLOOKUP(G3968,Coefficients!$E$4:$I$7,2)&amp;" "&amp;" "&amp;VLOOKUP(H3968,Coefficients!$E$12:$I$16,2))</f>
        <v/>
      </c>
    </row>
    <row r="3969" spans="22:22" x14ac:dyDescent="0.25">
      <c r="V3969" s="233" t="str">
        <f>IF(ISBLANK(A3969),"",VLOOKUP(G3969,Coefficients!$E$4:$I$7,2)&amp;" "&amp;" "&amp;VLOOKUP(H3969,Coefficients!$E$12:$I$16,2))</f>
        <v/>
      </c>
    </row>
    <row r="3970" spans="22:22" x14ac:dyDescent="0.25">
      <c r="V3970" s="233" t="str">
        <f>IF(ISBLANK(A3970),"",VLOOKUP(G3970,Coefficients!$E$4:$I$7,2)&amp;" "&amp;" "&amp;VLOOKUP(H3970,Coefficients!$E$12:$I$16,2))</f>
        <v/>
      </c>
    </row>
    <row r="3971" spans="22:22" x14ac:dyDescent="0.25">
      <c r="V3971" s="233" t="str">
        <f>IF(ISBLANK(A3971),"",VLOOKUP(G3971,Coefficients!$E$4:$I$7,2)&amp;" "&amp;" "&amp;VLOOKUP(H3971,Coefficients!$E$12:$I$16,2))</f>
        <v/>
      </c>
    </row>
    <row r="3972" spans="22:22" x14ac:dyDescent="0.25">
      <c r="V3972" s="233" t="str">
        <f>IF(ISBLANK(A3972),"",VLOOKUP(G3972,Coefficients!$E$4:$I$7,2)&amp;" "&amp;" "&amp;VLOOKUP(H3972,Coefficients!$E$12:$I$16,2))</f>
        <v/>
      </c>
    </row>
    <row r="3973" spans="22:22" x14ac:dyDescent="0.25">
      <c r="V3973" s="233" t="str">
        <f>IF(ISBLANK(A3973),"",VLOOKUP(G3973,Coefficients!$E$4:$I$7,2)&amp;" "&amp;" "&amp;VLOOKUP(H3973,Coefficients!$E$12:$I$16,2))</f>
        <v/>
      </c>
    </row>
    <row r="3974" spans="22:22" x14ac:dyDescent="0.25">
      <c r="V3974" s="233" t="str">
        <f>IF(ISBLANK(A3974),"",VLOOKUP(G3974,Coefficients!$E$4:$I$7,2)&amp;" "&amp;" "&amp;VLOOKUP(H3974,Coefficients!$E$12:$I$16,2))</f>
        <v/>
      </c>
    </row>
    <row r="3975" spans="22:22" x14ac:dyDescent="0.25">
      <c r="V3975" s="233" t="str">
        <f>IF(ISBLANK(A3975),"",VLOOKUP(G3975,Coefficients!$E$4:$I$7,2)&amp;" "&amp;" "&amp;VLOOKUP(H3975,Coefficients!$E$12:$I$16,2))</f>
        <v/>
      </c>
    </row>
    <row r="3976" spans="22:22" x14ac:dyDescent="0.25">
      <c r="V3976" s="233" t="str">
        <f>IF(ISBLANK(A3976),"",VLOOKUP(G3976,Coefficients!$E$4:$I$7,2)&amp;" "&amp;" "&amp;VLOOKUP(H3976,Coefficients!$E$12:$I$16,2))</f>
        <v/>
      </c>
    </row>
    <row r="3977" spans="22:22" x14ac:dyDescent="0.25">
      <c r="V3977" s="233" t="str">
        <f>IF(ISBLANK(A3977),"",VLOOKUP(G3977,Coefficients!$E$4:$I$7,2)&amp;" "&amp;" "&amp;VLOOKUP(H3977,Coefficients!$E$12:$I$16,2))</f>
        <v/>
      </c>
    </row>
    <row r="3978" spans="22:22" x14ac:dyDescent="0.25">
      <c r="V3978" s="233" t="str">
        <f>IF(ISBLANK(A3978),"",VLOOKUP(G3978,Coefficients!$E$4:$I$7,2)&amp;" "&amp;" "&amp;VLOOKUP(H3978,Coefficients!$E$12:$I$16,2))</f>
        <v/>
      </c>
    </row>
    <row r="3979" spans="22:22" x14ac:dyDescent="0.25">
      <c r="V3979" s="233" t="str">
        <f>IF(ISBLANK(A3979),"",VLOOKUP(G3979,Coefficients!$E$4:$I$7,2)&amp;" "&amp;" "&amp;VLOOKUP(H3979,Coefficients!$E$12:$I$16,2))</f>
        <v/>
      </c>
    </row>
    <row r="3980" spans="22:22" x14ac:dyDescent="0.25">
      <c r="V3980" s="233" t="str">
        <f>IF(ISBLANK(A3980),"",VLOOKUP(G3980,Coefficients!$E$4:$I$7,2)&amp;" "&amp;" "&amp;VLOOKUP(H3980,Coefficients!$E$12:$I$16,2))</f>
        <v/>
      </c>
    </row>
    <row r="3981" spans="22:22" x14ac:dyDescent="0.25">
      <c r="V3981" s="233" t="str">
        <f>IF(ISBLANK(A3981),"",VLOOKUP(G3981,Coefficients!$E$4:$I$7,2)&amp;" "&amp;" "&amp;VLOOKUP(H3981,Coefficients!$E$12:$I$16,2))</f>
        <v/>
      </c>
    </row>
    <row r="3982" spans="22:22" x14ac:dyDescent="0.25">
      <c r="V3982" s="233" t="str">
        <f>IF(ISBLANK(A3982),"",VLOOKUP(G3982,Coefficients!$E$4:$I$7,2)&amp;" "&amp;" "&amp;VLOOKUP(H3982,Coefficients!$E$12:$I$16,2))</f>
        <v/>
      </c>
    </row>
    <row r="3983" spans="22:22" x14ac:dyDescent="0.25">
      <c r="V3983" s="233" t="str">
        <f>IF(ISBLANK(A3983),"",VLOOKUP(G3983,Coefficients!$E$4:$I$7,2)&amp;" "&amp;" "&amp;VLOOKUP(H3983,Coefficients!$E$12:$I$16,2))</f>
        <v/>
      </c>
    </row>
    <row r="3984" spans="22:22" x14ac:dyDescent="0.25">
      <c r="V3984" s="233" t="str">
        <f>IF(ISBLANK(A3984),"",VLOOKUP(G3984,Coefficients!$E$4:$I$7,2)&amp;" "&amp;" "&amp;VLOOKUP(H3984,Coefficients!$E$12:$I$16,2))</f>
        <v/>
      </c>
    </row>
    <row r="3985" spans="22:22" x14ac:dyDescent="0.25">
      <c r="V3985" s="233" t="str">
        <f>IF(ISBLANK(A3985),"",VLOOKUP(G3985,Coefficients!$E$4:$I$7,2)&amp;" "&amp;" "&amp;VLOOKUP(H3985,Coefficients!$E$12:$I$16,2))</f>
        <v/>
      </c>
    </row>
    <row r="3986" spans="22:22" x14ac:dyDescent="0.25">
      <c r="V3986" s="233" t="str">
        <f>IF(ISBLANK(A3986),"",VLOOKUP(G3986,Coefficients!$E$4:$I$7,2)&amp;" "&amp;" "&amp;VLOOKUP(H3986,Coefficients!$E$12:$I$16,2))</f>
        <v/>
      </c>
    </row>
    <row r="3987" spans="22:22" x14ac:dyDescent="0.25">
      <c r="V3987" s="233" t="str">
        <f>IF(ISBLANK(A3987),"",VLOOKUP(G3987,Coefficients!$E$4:$I$7,2)&amp;" "&amp;" "&amp;VLOOKUP(H3987,Coefficients!$E$12:$I$16,2))</f>
        <v/>
      </c>
    </row>
    <row r="3988" spans="22:22" x14ac:dyDescent="0.25">
      <c r="V3988" s="233" t="str">
        <f>IF(ISBLANK(A3988),"",VLOOKUP(G3988,Coefficients!$E$4:$I$7,2)&amp;" "&amp;" "&amp;VLOOKUP(H3988,Coefficients!$E$12:$I$16,2))</f>
        <v/>
      </c>
    </row>
    <row r="3989" spans="22:22" x14ac:dyDescent="0.25">
      <c r="V3989" s="233" t="str">
        <f>IF(ISBLANK(A3989),"",VLOOKUP(G3989,Coefficients!$E$4:$I$7,2)&amp;" "&amp;" "&amp;VLOOKUP(H3989,Coefficients!$E$12:$I$16,2))</f>
        <v/>
      </c>
    </row>
    <row r="3990" spans="22:22" x14ac:dyDescent="0.25">
      <c r="V3990" s="233" t="str">
        <f>IF(ISBLANK(A3990),"",VLOOKUP(G3990,Coefficients!$E$4:$I$7,2)&amp;" "&amp;" "&amp;VLOOKUP(H3990,Coefficients!$E$12:$I$16,2))</f>
        <v/>
      </c>
    </row>
    <row r="3991" spans="22:22" x14ac:dyDescent="0.25">
      <c r="V3991" s="233" t="str">
        <f>IF(ISBLANK(A3991),"",VLOOKUP(G3991,Coefficients!$E$4:$I$7,2)&amp;" "&amp;" "&amp;VLOOKUP(H3991,Coefficients!$E$12:$I$16,2))</f>
        <v/>
      </c>
    </row>
    <row r="3992" spans="22:22" x14ac:dyDescent="0.25">
      <c r="V3992" s="233" t="str">
        <f>IF(ISBLANK(A3992),"",VLOOKUP(G3992,Coefficients!$E$4:$I$7,2)&amp;" "&amp;" "&amp;VLOOKUP(H3992,Coefficients!$E$12:$I$16,2))</f>
        <v/>
      </c>
    </row>
    <row r="3993" spans="22:22" x14ac:dyDescent="0.25">
      <c r="V3993" s="233" t="str">
        <f>IF(ISBLANK(A3993),"",VLOOKUP(G3993,Coefficients!$E$4:$I$7,2)&amp;" "&amp;" "&amp;VLOOKUP(H3993,Coefficients!$E$12:$I$16,2))</f>
        <v/>
      </c>
    </row>
    <row r="3994" spans="22:22" x14ac:dyDescent="0.25">
      <c r="V3994" s="233" t="str">
        <f>IF(ISBLANK(A3994),"",VLOOKUP(G3994,Coefficients!$E$4:$I$7,2)&amp;" "&amp;" "&amp;VLOOKUP(H3994,Coefficients!$E$12:$I$16,2))</f>
        <v/>
      </c>
    </row>
    <row r="3995" spans="22:22" x14ac:dyDescent="0.25">
      <c r="V3995" s="233" t="str">
        <f>IF(ISBLANK(A3995),"",VLOOKUP(G3995,Coefficients!$E$4:$I$7,2)&amp;" "&amp;" "&amp;VLOOKUP(H3995,Coefficients!$E$12:$I$16,2))</f>
        <v/>
      </c>
    </row>
    <row r="3996" spans="22:22" x14ac:dyDescent="0.25">
      <c r="V3996" s="233" t="str">
        <f>IF(ISBLANK(A3996),"",VLOOKUP(G3996,Coefficients!$E$4:$I$7,2)&amp;" "&amp;" "&amp;VLOOKUP(H3996,Coefficients!$E$12:$I$16,2))</f>
        <v/>
      </c>
    </row>
    <row r="3997" spans="22:22" x14ac:dyDescent="0.25">
      <c r="V3997" s="233" t="str">
        <f>IF(ISBLANK(A3997),"",VLOOKUP(G3997,Coefficients!$E$4:$I$7,2)&amp;" "&amp;" "&amp;VLOOKUP(H3997,Coefficients!$E$12:$I$16,2))</f>
        <v/>
      </c>
    </row>
    <row r="3998" spans="22:22" x14ac:dyDescent="0.25">
      <c r="V3998" s="233" t="str">
        <f>IF(ISBLANK(A3998),"",VLOOKUP(G3998,Coefficients!$E$4:$I$7,2)&amp;" "&amp;" "&amp;VLOOKUP(H3998,Coefficients!$E$12:$I$16,2))</f>
        <v/>
      </c>
    </row>
    <row r="3999" spans="22:22" x14ac:dyDescent="0.25">
      <c r="V3999" s="233" t="str">
        <f>IF(ISBLANK(A3999),"",VLOOKUP(G3999,Coefficients!$E$4:$I$7,2)&amp;" "&amp;" "&amp;VLOOKUP(H3999,Coefficients!$E$12:$I$16,2))</f>
        <v/>
      </c>
    </row>
    <row r="4000" spans="22:22" x14ac:dyDescent="0.25">
      <c r="V4000" s="233" t="str">
        <f>IF(ISBLANK(A4000),"",VLOOKUP(G4000,Coefficients!$E$4:$I$7,2)&amp;" "&amp;" "&amp;VLOOKUP(H4000,Coefficients!$E$12:$I$16,2))</f>
        <v/>
      </c>
    </row>
    <row r="4001" spans="22:22" x14ac:dyDescent="0.25">
      <c r="V4001" s="233" t="str">
        <f>IF(ISBLANK(A4001),"",VLOOKUP(G4001,Coefficients!$E$4:$I$7,2)&amp;" "&amp;" "&amp;VLOOKUP(H4001,Coefficients!$E$12:$I$16,2))</f>
        <v/>
      </c>
    </row>
    <row r="4002" spans="22:22" x14ac:dyDescent="0.25">
      <c r="V4002" s="233" t="str">
        <f>IF(ISBLANK(A4002),"",VLOOKUP(G4002,Coefficients!$E$4:$I$7,2)&amp;" "&amp;" "&amp;VLOOKUP(H4002,Coefficients!$E$12:$I$16,2))</f>
        <v/>
      </c>
    </row>
    <row r="4003" spans="22:22" x14ac:dyDescent="0.25">
      <c r="V4003" s="233" t="str">
        <f>IF(ISBLANK(A4003),"",VLOOKUP(G4003,Coefficients!$E$4:$I$7,2)&amp;" "&amp;" "&amp;VLOOKUP(H4003,Coefficients!$E$12:$I$16,2))</f>
        <v/>
      </c>
    </row>
    <row r="4004" spans="22:22" x14ac:dyDescent="0.25">
      <c r="V4004" s="233" t="str">
        <f>IF(ISBLANK(A4004),"",VLOOKUP(G4004,Coefficients!$E$4:$I$7,2)&amp;" "&amp;" "&amp;VLOOKUP(H4004,Coefficients!$E$12:$I$16,2))</f>
        <v/>
      </c>
    </row>
    <row r="4005" spans="22:22" x14ac:dyDescent="0.25">
      <c r="V4005" s="233" t="str">
        <f>IF(ISBLANK(A4005),"",VLOOKUP(G4005,Coefficients!$E$4:$I$7,2)&amp;" "&amp;" "&amp;VLOOKUP(H4005,Coefficients!$E$12:$I$16,2))</f>
        <v/>
      </c>
    </row>
    <row r="4006" spans="22:22" x14ac:dyDescent="0.25">
      <c r="V4006" s="233" t="str">
        <f>IF(ISBLANK(A4006),"",VLOOKUP(G4006,Coefficients!$E$4:$I$7,2)&amp;" "&amp;" "&amp;VLOOKUP(H4006,Coefficients!$E$12:$I$16,2))</f>
        <v/>
      </c>
    </row>
    <row r="4007" spans="22:22" x14ac:dyDescent="0.25">
      <c r="V4007" s="233" t="str">
        <f>IF(ISBLANK(A4007),"",VLOOKUP(G4007,Coefficients!$E$4:$I$7,2)&amp;" "&amp;" "&amp;VLOOKUP(H4007,Coefficients!$E$12:$I$16,2))</f>
        <v/>
      </c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pySheetsRename.Copy_Sheets_Renam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5" name="Button 5">
              <controlPr defaultSize="0" print="0" autoFill="0" autoPict="0" macro="[0]!Unhide_All_Sheets">
                <anchor mov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FQ1528"/>
  <sheetViews>
    <sheetView topLeftCell="A22" zoomScale="85" zoomScaleNormal="85" workbookViewId="0">
      <pane ySplit="1920" topLeftCell="A14" activePane="bottomLeft"/>
      <selection activeCell="A22" sqref="A22"/>
      <selection pane="bottomLeft" activeCell="A14" sqref="A14"/>
    </sheetView>
  </sheetViews>
  <sheetFormatPr defaultRowHeight="15" outlineLevelRow="1" outlineLevelCol="1" x14ac:dyDescent="0.25"/>
  <cols>
    <col min="1" max="1" width="18.7109375" style="103" bestFit="1" customWidth="1"/>
    <col min="2" max="2" width="9.7109375" style="103" customWidth="1"/>
    <col min="3" max="3" width="15.85546875" style="103" bestFit="1" customWidth="1"/>
    <col min="4" max="4" width="5" style="103" bestFit="1" customWidth="1"/>
    <col min="5" max="5" width="11.140625" style="103" bestFit="1" customWidth="1"/>
    <col min="6" max="6" width="8.85546875" style="103" bestFit="1" customWidth="1"/>
    <col min="7" max="7" width="8.7109375" style="103" bestFit="1" customWidth="1"/>
    <col min="8" max="8" width="9.140625" style="103" customWidth="1"/>
    <col min="9" max="9" width="29.5703125" style="103" bestFit="1" customWidth="1"/>
    <col min="10" max="11" width="14.85546875" style="136" customWidth="1"/>
    <col min="12" max="12" width="9.140625" style="106" customWidth="1"/>
    <col min="13" max="13" width="11.85546875" style="106" bestFit="1" customWidth="1"/>
    <col min="14" max="14" width="8.5703125" style="106" bestFit="1" customWidth="1"/>
    <col min="15" max="15" width="10.28515625" style="106" bestFit="1" customWidth="1"/>
    <col min="16" max="17" width="10" style="106" customWidth="1"/>
    <col min="18" max="19" width="9.140625" style="106"/>
    <col min="20" max="20" width="10" style="106" bestFit="1" customWidth="1"/>
    <col min="21" max="25" width="10" style="165" customWidth="1"/>
    <col min="27" max="27" width="10" style="165" customWidth="1"/>
    <col min="28" max="28" width="9.85546875" style="165" bestFit="1" customWidth="1"/>
    <col min="29" max="31" width="10" style="165" customWidth="1"/>
    <col min="32" max="32" width="9.85546875" style="165" bestFit="1" customWidth="1"/>
    <col min="33" max="34" width="10" style="165" customWidth="1"/>
    <col min="36" max="37" width="10" style="165" customWidth="1"/>
    <col min="39" max="39" width="10" style="165" customWidth="1"/>
    <col min="40" max="43" width="9.140625" style="106" customWidth="1" outlineLevel="1"/>
    <col min="44" max="47" width="9.140625" style="106"/>
    <col min="48" max="48" width="9.140625" style="106" customWidth="1"/>
    <col min="49" max="50" width="9.140625" style="106"/>
    <col min="51" max="51" width="10.5703125" style="106" bestFit="1" customWidth="1"/>
    <col min="52" max="53" width="9.140625" style="106" customWidth="1" outlineLevel="1"/>
    <col min="54" max="55" width="11.85546875" style="106" customWidth="1" outlineLevel="1"/>
    <col min="56" max="57" width="9.140625" style="106" customWidth="1" outlineLevel="1"/>
    <col min="58" max="58" width="9.28515625" style="106" bestFit="1" customWidth="1"/>
    <col min="59" max="60" width="9.140625" style="106"/>
    <col min="61" max="61" width="8.5703125" style="103" bestFit="1" customWidth="1"/>
    <col min="62" max="62" width="9.140625" style="103"/>
    <col min="63" max="63" width="9.140625" style="106"/>
    <col min="64" max="64" width="9.140625" style="207"/>
    <col min="65" max="65" width="11.5703125" style="106" bestFit="1" customWidth="1"/>
    <col min="66" max="66" width="9.140625" style="103"/>
    <col min="67" max="67" width="14.28515625" style="103" bestFit="1" customWidth="1"/>
    <col min="68" max="68" width="11.42578125" style="106" bestFit="1" customWidth="1"/>
    <col min="69" max="69" width="12" style="106" bestFit="1" customWidth="1"/>
    <col min="70" max="70" width="12.5703125" style="203" customWidth="1"/>
    <col min="71" max="71" width="13.85546875" style="103" bestFit="1" customWidth="1"/>
    <col min="72" max="72" width="13.85546875" style="103" customWidth="1"/>
    <col min="73" max="73" width="12.5703125" style="103" bestFit="1" customWidth="1"/>
    <col min="75" max="77" width="12.5703125" style="103" customWidth="1"/>
    <col min="78" max="78" width="10.7109375" style="136" customWidth="1"/>
    <col min="79" max="79" width="9.140625" style="103"/>
    <col min="80" max="80" width="28.28515625" style="103" customWidth="1"/>
    <col min="81" max="82" width="9.140625" style="103" customWidth="1"/>
    <col min="83" max="83" width="14.140625" style="103" bestFit="1" customWidth="1"/>
    <col min="84" max="85" width="9.140625" style="103" customWidth="1"/>
    <col min="86" max="87" width="9.140625" style="103"/>
    <col min="88" max="88" width="12.42578125" style="103" customWidth="1"/>
    <col min="89" max="90" width="9.140625" style="103"/>
    <col min="91" max="91" width="13.42578125" style="103" bestFit="1" customWidth="1"/>
    <col min="92" max="92" width="13.42578125" style="103" customWidth="1"/>
    <col min="93" max="93" width="12" style="103" bestFit="1" customWidth="1"/>
    <col min="94" max="94" width="13.85546875" style="103" bestFit="1" customWidth="1"/>
    <col min="95" max="95" width="10" style="103" bestFit="1" customWidth="1"/>
    <col min="96" max="96" width="12.28515625" style="103" bestFit="1" customWidth="1"/>
    <col min="97" max="97" width="12" style="103" bestFit="1" customWidth="1"/>
    <col min="98" max="99" width="9.140625" style="103"/>
    <col min="100" max="100" width="13.140625" style="106" bestFit="1" customWidth="1"/>
    <col min="101" max="101" width="13.28515625" style="106" bestFit="1" customWidth="1"/>
    <col min="102" max="102" width="12" style="103" customWidth="1"/>
    <col min="103" max="103" width="13.85546875" style="103" bestFit="1" customWidth="1"/>
    <col min="104" max="106" width="9.140625" style="103"/>
    <col min="107" max="107" width="9.140625" style="136"/>
    <col min="108" max="110" width="9.140625" style="103"/>
    <col min="111" max="111" width="28.42578125" style="103" bestFit="1" customWidth="1"/>
    <col min="112" max="112" width="9.140625" style="103"/>
    <col min="113" max="113" width="13.28515625" style="103" bestFit="1" customWidth="1"/>
    <col min="114" max="114" width="11.5703125" style="103" bestFit="1" customWidth="1"/>
    <col min="115" max="124" width="9.140625" style="103"/>
    <col min="125" max="129" width="12.5703125" style="136" customWidth="1"/>
    <col min="130" max="131" width="9.140625" style="136"/>
    <col min="133" max="134" width="9.140625" style="136"/>
    <col min="137" max="137" width="9.140625" style="136"/>
    <col min="138" max="138" width="9" style="103" customWidth="1"/>
    <col min="139" max="139" width="9" style="136" customWidth="1"/>
    <col min="140" max="140" width="9" style="103" customWidth="1"/>
    <col min="141" max="141" width="9" style="136" customWidth="1"/>
    <col min="142" max="142" width="12.7109375" style="136" bestFit="1" customWidth="1"/>
    <col min="143" max="143" width="12.7109375" style="136" customWidth="1"/>
    <col min="144" max="146" width="9" style="136" customWidth="1"/>
    <col min="147" max="147" width="12" style="103" bestFit="1" customWidth="1"/>
    <col min="148" max="148" width="9.85546875" style="103" bestFit="1" customWidth="1"/>
    <col min="149" max="149" width="12.28515625" style="103" bestFit="1" customWidth="1"/>
    <col min="150" max="16384" width="9.140625" style="103"/>
  </cols>
  <sheetData>
    <row r="1" spans="12:143" ht="18" x14ac:dyDescent="0.35">
      <c r="L1" s="103"/>
      <c r="M1" s="103"/>
      <c r="N1" s="103"/>
      <c r="O1" s="103"/>
      <c r="P1" s="103"/>
      <c r="Q1" s="103"/>
      <c r="R1" s="103"/>
      <c r="S1" s="103"/>
      <c r="T1" s="103"/>
      <c r="U1" s="136"/>
      <c r="V1" s="136"/>
      <c r="W1" s="136"/>
      <c r="X1" s="136"/>
      <c r="Y1" s="136"/>
      <c r="AA1" s="136"/>
      <c r="AB1" s="136"/>
      <c r="AC1" s="136"/>
      <c r="AD1" s="136"/>
      <c r="AE1" s="136"/>
      <c r="AF1" s="136"/>
      <c r="AG1" s="136"/>
      <c r="AH1" s="136"/>
      <c r="AJ1" s="136"/>
      <c r="AK1" s="136"/>
      <c r="AM1" s="136"/>
      <c r="BZ1" s="139"/>
      <c r="CV1" s="103"/>
      <c r="CW1" s="103"/>
      <c r="DU1" s="103" t="s">
        <v>259</v>
      </c>
      <c r="DV1" s="103" t="s">
        <v>130</v>
      </c>
      <c r="DW1" s="103"/>
      <c r="DX1" s="103"/>
      <c r="DY1" s="103"/>
      <c r="DZ1" s="103"/>
      <c r="EA1" s="103"/>
      <c r="EJ1" s="2"/>
      <c r="EK1" s="139"/>
      <c r="EL1" s="139"/>
      <c r="EM1" s="139"/>
    </row>
    <row r="2" spans="12:143" ht="18" x14ac:dyDescent="0.35">
      <c r="L2" s="103"/>
      <c r="M2" s="103"/>
      <c r="N2" s="103"/>
      <c r="O2" s="103"/>
      <c r="P2" s="203" t="s">
        <v>276</v>
      </c>
      <c r="Q2" s="203" t="s">
        <v>53</v>
      </c>
      <c r="R2" s="103"/>
      <c r="S2" s="103"/>
      <c r="T2" s="103"/>
      <c r="U2" s="136"/>
      <c r="V2" s="136"/>
      <c r="W2" s="136"/>
      <c r="X2" s="136"/>
      <c r="Y2" s="136"/>
      <c r="AA2" s="136"/>
      <c r="AB2" s="136"/>
      <c r="AC2" s="136"/>
      <c r="AD2" s="136"/>
      <c r="AE2" s="136"/>
      <c r="AF2" s="136"/>
      <c r="AG2" s="136"/>
      <c r="AH2" s="136"/>
      <c r="AJ2" s="136"/>
      <c r="AK2" s="136"/>
      <c r="AM2" s="136"/>
      <c r="CA2" s="136" t="s">
        <v>245</v>
      </c>
      <c r="CB2" s="103" t="s">
        <v>243</v>
      </c>
      <c r="CV2" s="103"/>
      <c r="CW2" s="103"/>
      <c r="DU2" s="6" t="s">
        <v>129</v>
      </c>
      <c r="DV2" s="103" t="s">
        <v>131</v>
      </c>
      <c r="DW2" s="103"/>
      <c r="DX2" s="103"/>
      <c r="DY2" s="103"/>
      <c r="DZ2" s="103"/>
      <c r="EA2" s="103"/>
    </row>
    <row r="3" spans="12:143" ht="18" x14ac:dyDescent="0.35">
      <c r="L3" s="103"/>
      <c r="M3" s="103"/>
      <c r="N3" s="103"/>
      <c r="O3" s="103"/>
      <c r="P3" s="203" t="s">
        <v>25</v>
      </c>
      <c r="Q3" s="203" t="s">
        <v>26</v>
      </c>
      <c r="R3" s="103"/>
      <c r="S3" s="103"/>
      <c r="T3" s="103"/>
      <c r="U3" s="136"/>
      <c r="V3" s="136"/>
      <c r="W3" s="136"/>
      <c r="X3" s="136"/>
      <c r="Y3" s="136"/>
      <c r="AA3" s="136"/>
      <c r="AB3" s="136"/>
      <c r="AC3" s="136"/>
      <c r="AD3" s="136"/>
      <c r="AE3" s="136"/>
      <c r="AF3" s="136"/>
      <c r="AG3" s="136"/>
      <c r="AH3" s="136"/>
      <c r="AJ3" s="136"/>
      <c r="AK3" s="136"/>
      <c r="AM3" s="136"/>
      <c r="CA3" s="136" t="s">
        <v>246</v>
      </c>
      <c r="CB3" s="103" t="s">
        <v>244</v>
      </c>
      <c r="CC3" s="136"/>
      <c r="CD3" s="136"/>
      <c r="CE3" s="136"/>
      <c r="CF3" s="136"/>
      <c r="CG3" s="136"/>
      <c r="CV3" s="103"/>
      <c r="CW3" s="103"/>
      <c r="DU3" s="103" t="s">
        <v>132</v>
      </c>
      <c r="DV3" s="103" t="s">
        <v>133</v>
      </c>
      <c r="DW3" s="103"/>
      <c r="DX3" s="103"/>
      <c r="DY3" s="103"/>
      <c r="DZ3" s="103"/>
      <c r="EA3" s="103"/>
      <c r="EJ3" s="136"/>
    </row>
    <row r="4" spans="12:143" ht="18" x14ac:dyDescent="0.35">
      <c r="L4" s="103"/>
      <c r="M4" s="103"/>
      <c r="N4" s="103"/>
      <c r="O4" s="103"/>
      <c r="S4" s="103"/>
      <c r="T4" s="103"/>
      <c r="U4" s="136"/>
      <c r="V4" s="136"/>
      <c r="W4" s="136"/>
      <c r="X4" s="136"/>
      <c r="Y4" s="136"/>
      <c r="AA4" s="136"/>
      <c r="AB4" s="136"/>
      <c r="AC4" s="136"/>
      <c r="AD4" s="136"/>
      <c r="AE4" s="136"/>
      <c r="AF4" s="136"/>
      <c r="AG4" s="136"/>
      <c r="AH4" s="136"/>
      <c r="AJ4" s="136"/>
      <c r="AK4" s="136"/>
      <c r="AM4" s="136"/>
      <c r="CA4" s="136"/>
      <c r="CB4" s="136"/>
      <c r="CC4" s="136"/>
      <c r="CD4" s="136"/>
      <c r="CE4" s="136"/>
      <c r="CF4" s="136"/>
      <c r="CG4" s="136"/>
      <c r="CV4" s="103"/>
      <c r="CW4" s="103"/>
      <c r="DU4" s="6" t="s">
        <v>136</v>
      </c>
      <c r="DV4" s="103" t="s">
        <v>134</v>
      </c>
      <c r="DW4" s="103"/>
      <c r="DX4" s="103"/>
      <c r="DY4" s="103"/>
      <c r="DZ4" s="103"/>
      <c r="EA4" s="103"/>
      <c r="EJ4" s="136"/>
    </row>
    <row r="5" spans="12:143" ht="18" x14ac:dyDescent="0.35">
      <c r="L5" s="103"/>
      <c r="M5" s="103"/>
      <c r="N5" s="103"/>
      <c r="O5" s="103"/>
      <c r="S5" s="103"/>
      <c r="T5" s="103"/>
      <c r="U5" s="136"/>
      <c r="V5" s="136"/>
      <c r="W5" s="136"/>
      <c r="X5" s="136"/>
      <c r="Y5" s="136"/>
      <c r="AA5" s="136"/>
      <c r="AB5" s="136"/>
      <c r="AC5" s="136"/>
      <c r="AD5" s="136"/>
      <c r="AE5" s="136"/>
      <c r="AF5" s="136"/>
      <c r="AG5" s="136"/>
      <c r="AH5" s="136"/>
      <c r="AJ5" s="136"/>
      <c r="AK5" s="203" t="s">
        <v>2</v>
      </c>
      <c r="AL5" s="203" t="s">
        <v>6</v>
      </c>
      <c r="AM5" s="103"/>
      <c r="AS5" s="203" t="s">
        <v>182</v>
      </c>
      <c r="AT5" s="203" t="s">
        <v>19</v>
      </c>
      <c r="CA5" s="136" t="s">
        <v>235</v>
      </c>
      <c r="CB5" s="136" t="s">
        <v>234</v>
      </c>
      <c r="CC5" s="136"/>
      <c r="CD5" s="136"/>
      <c r="CE5" s="136"/>
      <c r="CF5" s="136"/>
      <c r="CG5" s="136"/>
      <c r="CV5" s="103"/>
      <c r="CW5" s="103"/>
      <c r="DU5" s="6" t="s">
        <v>137</v>
      </c>
      <c r="DV5" s="103" t="s">
        <v>135</v>
      </c>
      <c r="DW5" s="103"/>
      <c r="DX5" s="103"/>
      <c r="DY5" s="103"/>
      <c r="DZ5" s="103"/>
      <c r="EA5" s="103"/>
      <c r="EJ5" s="136"/>
    </row>
    <row r="6" spans="12:143" ht="18.75" x14ac:dyDescent="0.35">
      <c r="L6" s="103"/>
      <c r="M6" s="103"/>
      <c r="N6" s="103"/>
      <c r="O6" s="103"/>
      <c r="S6" s="103"/>
      <c r="T6" s="103"/>
      <c r="U6" s="136"/>
      <c r="V6" s="136"/>
      <c r="W6" s="136"/>
      <c r="X6" s="136"/>
      <c r="Y6" s="136"/>
      <c r="AA6" s="136"/>
      <c r="AB6" s="136"/>
      <c r="AC6" s="136"/>
      <c r="AD6" s="136"/>
      <c r="AE6" s="136"/>
      <c r="AF6" s="136"/>
      <c r="AG6" s="136"/>
      <c r="AH6" s="136"/>
      <c r="AJ6" s="136"/>
      <c r="AK6" s="203" t="s">
        <v>21</v>
      </c>
      <c r="AL6" s="203" t="s">
        <v>20</v>
      </c>
      <c r="AM6" s="103"/>
      <c r="AS6" s="136" t="s">
        <v>276</v>
      </c>
      <c r="AT6" s="136" t="s">
        <v>53</v>
      </c>
      <c r="CA6" s="103" t="s">
        <v>232</v>
      </c>
      <c r="CB6" s="103" t="s">
        <v>233</v>
      </c>
      <c r="CC6" s="136"/>
      <c r="CD6" s="136"/>
      <c r="CE6" s="136"/>
      <c r="CF6" s="136"/>
      <c r="CG6" s="136"/>
      <c r="CV6" s="103"/>
      <c r="CW6" s="103"/>
      <c r="DU6" s="6" t="s">
        <v>140</v>
      </c>
      <c r="DV6" s="103" t="s">
        <v>139</v>
      </c>
      <c r="DW6" s="103"/>
      <c r="DX6" s="103"/>
      <c r="DY6" s="103"/>
      <c r="DZ6" s="103"/>
      <c r="EA6" s="103"/>
      <c r="EJ6" s="136"/>
    </row>
    <row r="7" spans="12:143" ht="18" x14ac:dyDescent="0.35">
      <c r="L7" s="103"/>
      <c r="M7" s="103"/>
      <c r="N7" s="103"/>
      <c r="O7" s="103"/>
      <c r="S7" s="103"/>
      <c r="T7" s="103"/>
      <c r="U7" s="136"/>
      <c r="V7" s="136"/>
      <c r="W7" s="136"/>
      <c r="X7" s="136"/>
      <c r="Y7" s="136"/>
      <c r="AA7" s="136"/>
      <c r="AB7" s="136"/>
      <c r="AC7" s="136"/>
      <c r="AD7" s="136"/>
      <c r="AE7" s="136"/>
      <c r="AF7" s="136"/>
      <c r="AG7" s="136"/>
      <c r="AH7" s="136"/>
      <c r="AJ7" s="136"/>
      <c r="AK7" s="211" t="s">
        <v>27</v>
      </c>
      <c r="AL7" t="s">
        <v>275</v>
      </c>
      <c r="AS7" s="203" t="s">
        <v>16</v>
      </c>
      <c r="AT7" s="203" t="s">
        <v>14</v>
      </c>
      <c r="AY7" s="103"/>
      <c r="CA7" s="136" t="s">
        <v>229</v>
      </c>
      <c r="CB7" s="136" t="s">
        <v>230</v>
      </c>
      <c r="CC7" s="136"/>
      <c r="CD7" s="136"/>
      <c r="CE7" s="136"/>
      <c r="CF7" s="136"/>
      <c r="CG7" s="136"/>
      <c r="CV7" s="103"/>
      <c r="CW7" s="103"/>
      <c r="DU7" s="6" t="s">
        <v>141</v>
      </c>
      <c r="DV7" s="103" t="s">
        <v>142</v>
      </c>
      <c r="DW7" s="103"/>
      <c r="DX7" s="103"/>
      <c r="DY7" s="103"/>
      <c r="DZ7" s="103"/>
      <c r="EA7" s="103"/>
      <c r="EJ7" s="136"/>
    </row>
    <row r="8" spans="12:143" ht="18" x14ac:dyDescent="0.35">
      <c r="L8" s="103"/>
      <c r="M8" s="103"/>
      <c r="N8" s="103"/>
      <c r="O8" s="103"/>
      <c r="S8" s="103"/>
      <c r="T8" s="103"/>
      <c r="U8" s="136"/>
      <c r="V8" s="136"/>
      <c r="W8" s="136"/>
      <c r="X8" s="136"/>
      <c r="Y8" s="136"/>
      <c r="AA8" s="136"/>
      <c r="AB8" s="136"/>
      <c r="AC8" s="136"/>
      <c r="AD8" s="136"/>
      <c r="AE8" s="136"/>
      <c r="AF8" s="136"/>
      <c r="AG8" s="136"/>
      <c r="AH8" s="136"/>
      <c r="AJ8" s="136"/>
      <c r="AM8" s="103"/>
      <c r="AS8" s="203" t="s">
        <v>57</v>
      </c>
      <c r="AT8" s="211" t="s">
        <v>279</v>
      </c>
      <c r="AY8" s="103"/>
      <c r="CA8" s="136"/>
      <c r="CB8" s="136"/>
      <c r="CC8" s="136"/>
      <c r="CD8" s="136"/>
      <c r="CE8" s="136"/>
      <c r="CF8" s="136"/>
      <c r="CG8" s="136"/>
      <c r="CW8" s="103"/>
      <c r="DU8" s="6" t="s">
        <v>144</v>
      </c>
      <c r="DV8" s="103" t="s">
        <v>143</v>
      </c>
      <c r="DW8" s="103"/>
      <c r="DX8" s="103"/>
      <c r="DY8" s="103"/>
      <c r="DZ8" s="103"/>
      <c r="EA8" s="103"/>
      <c r="EJ8" s="136"/>
    </row>
    <row r="9" spans="12:143" ht="18" x14ac:dyDescent="0.35">
      <c r="L9" s="103"/>
      <c r="M9" s="103"/>
      <c r="N9" s="103"/>
      <c r="O9" s="103"/>
      <c r="S9" s="103"/>
      <c r="T9" s="103"/>
      <c r="U9" s="136"/>
      <c r="V9" s="136"/>
      <c r="W9" s="136"/>
      <c r="X9" s="136"/>
      <c r="Y9" s="136"/>
      <c r="AA9" s="136"/>
      <c r="AB9" s="136"/>
      <c r="AC9" s="136"/>
      <c r="AD9" s="136"/>
      <c r="AE9" s="136"/>
      <c r="AF9" s="136"/>
      <c r="AG9" s="136"/>
      <c r="AH9" s="136"/>
      <c r="AJ9" s="136"/>
      <c r="AM9" s="103"/>
      <c r="AS9" s="203" t="s">
        <v>12</v>
      </c>
      <c r="AT9" s="203" t="s">
        <v>13</v>
      </c>
      <c r="AY9" s="103"/>
      <c r="CC9" s="136"/>
      <c r="CD9" s="136"/>
      <c r="CE9" s="136"/>
      <c r="CF9" s="136"/>
      <c r="CG9" s="136"/>
      <c r="CW9" s="103"/>
      <c r="DU9" s="6" t="s">
        <v>145</v>
      </c>
      <c r="DV9" s="103" t="s">
        <v>146</v>
      </c>
      <c r="DW9" s="103"/>
      <c r="DX9" s="103"/>
      <c r="DY9" s="103"/>
      <c r="DZ9" s="103"/>
      <c r="EA9" s="103"/>
      <c r="EJ9" s="136"/>
    </row>
    <row r="10" spans="12:143" ht="18" x14ac:dyDescent="0.35">
      <c r="L10" s="103"/>
      <c r="M10" s="103"/>
      <c r="N10" s="103"/>
      <c r="O10" s="103"/>
      <c r="S10" s="103"/>
      <c r="T10" s="103"/>
      <c r="U10" s="136"/>
      <c r="V10" s="136"/>
      <c r="W10" s="136"/>
      <c r="X10" s="136"/>
      <c r="Y10" s="136"/>
      <c r="AA10" s="136"/>
      <c r="AB10" s="136"/>
      <c r="AC10" s="136"/>
      <c r="AD10" s="136"/>
      <c r="AE10" s="136"/>
      <c r="AF10" s="136"/>
      <c r="AG10" s="136"/>
      <c r="AH10" s="136"/>
      <c r="AJ10" s="136"/>
      <c r="AM10" s="103"/>
      <c r="AS10" s="204" t="s">
        <v>273</v>
      </c>
      <c r="AT10" s="203" t="s">
        <v>280</v>
      </c>
      <c r="AU10" s="103"/>
      <c r="AY10" s="103"/>
      <c r="CA10" s="136" t="s">
        <v>67</v>
      </c>
      <c r="CB10" s="136" t="s">
        <v>54</v>
      </c>
      <c r="CC10" s="136"/>
      <c r="CD10" s="136"/>
      <c r="CE10" s="136"/>
      <c r="CF10" s="136"/>
      <c r="CG10" s="136"/>
      <c r="CW10" s="103"/>
      <c r="DU10" s="6" t="s">
        <v>149</v>
      </c>
      <c r="DV10" s="103" t="s">
        <v>148</v>
      </c>
      <c r="DW10" s="103"/>
      <c r="DX10" s="103"/>
      <c r="DY10" s="103"/>
      <c r="DZ10" s="103"/>
      <c r="EA10" s="103"/>
      <c r="EJ10" s="136"/>
    </row>
    <row r="11" spans="12:143" ht="18" x14ac:dyDescent="0.35">
      <c r="L11" s="103"/>
      <c r="M11" s="103"/>
      <c r="N11" s="103"/>
      <c r="O11" s="103"/>
      <c r="S11" s="103"/>
      <c r="T11" s="103"/>
      <c r="U11" s="136"/>
      <c r="V11" s="136"/>
      <c r="W11" s="136"/>
      <c r="X11" s="136"/>
      <c r="Y11" s="136"/>
      <c r="AA11" s="136"/>
      <c r="AB11" s="136"/>
      <c r="AC11" s="136"/>
      <c r="AD11" s="136"/>
      <c r="AE11" s="136"/>
      <c r="AF11" s="136"/>
      <c r="AG11" s="136"/>
      <c r="AH11" s="136"/>
      <c r="AJ11" s="136"/>
      <c r="AL11" s="203"/>
      <c r="AM11" s="103"/>
      <c r="AS11" s="211" t="s">
        <v>107</v>
      </c>
      <c r="AT11" s="211" t="s">
        <v>281</v>
      </c>
      <c r="AY11" s="103"/>
      <c r="CA11" s="136" t="s">
        <v>2</v>
      </c>
      <c r="CB11" s="136" t="s">
        <v>6</v>
      </c>
      <c r="CC11" s="136"/>
      <c r="CD11" s="136"/>
      <c r="CE11" s="136"/>
      <c r="CF11" s="136"/>
      <c r="CG11" s="136"/>
      <c r="CW11" s="103"/>
      <c r="DU11" s="103" t="s">
        <v>150</v>
      </c>
      <c r="DV11" s="103" t="s">
        <v>151</v>
      </c>
      <c r="DW11" s="103"/>
      <c r="DX11" s="103"/>
      <c r="DY11" s="103"/>
      <c r="DZ11" s="103"/>
      <c r="EA11" s="103"/>
      <c r="EJ11" s="136"/>
    </row>
    <row r="12" spans="12:143" ht="18" x14ac:dyDescent="0.35">
      <c r="L12" s="103"/>
      <c r="M12" s="103"/>
      <c r="N12" s="103"/>
      <c r="O12" s="103"/>
      <c r="S12" s="103"/>
      <c r="T12" s="103"/>
      <c r="U12" s="136"/>
      <c r="V12" s="136"/>
      <c r="W12" s="136"/>
      <c r="X12" s="136"/>
      <c r="Y12" s="136"/>
      <c r="AA12" s="136"/>
      <c r="AB12" s="136"/>
      <c r="AC12" s="136"/>
      <c r="AD12" s="136"/>
      <c r="AE12" s="136"/>
      <c r="AF12" s="136"/>
      <c r="AG12" s="136"/>
      <c r="AH12" s="136"/>
      <c r="AJ12" s="136"/>
      <c r="AS12" s="203" t="s">
        <v>23</v>
      </c>
      <c r="AT12" s="203" t="s">
        <v>285</v>
      </c>
      <c r="AY12" s="103"/>
      <c r="CA12" s="136" t="s">
        <v>21</v>
      </c>
      <c r="CB12" s="136" t="s">
        <v>20</v>
      </c>
      <c r="CC12" s="136"/>
      <c r="CD12" s="136"/>
      <c r="CE12" s="136"/>
      <c r="CF12" s="136"/>
      <c r="CG12" s="136"/>
      <c r="CW12" s="103"/>
      <c r="DW12" s="103"/>
      <c r="DX12" s="103"/>
      <c r="DY12" s="103"/>
      <c r="DZ12" s="103"/>
      <c r="EA12" s="103"/>
      <c r="EJ12" s="136"/>
    </row>
    <row r="13" spans="12:143" ht="18" x14ac:dyDescent="0.35">
      <c r="L13" s="103"/>
      <c r="M13" s="103"/>
      <c r="N13" s="103"/>
      <c r="O13" s="103"/>
      <c r="S13" s="103"/>
      <c r="T13" s="103"/>
      <c r="U13" s="136"/>
      <c r="V13" s="136"/>
      <c r="W13" s="136"/>
      <c r="X13" s="136"/>
      <c r="Y13" s="136"/>
      <c r="AA13" s="136"/>
      <c r="AB13" s="136"/>
      <c r="AC13" s="136"/>
      <c r="AD13" s="136"/>
      <c r="AE13" s="136"/>
      <c r="AF13" s="136"/>
      <c r="AG13" s="136"/>
      <c r="AH13" s="136"/>
      <c r="AJ13" s="136"/>
      <c r="AM13" s="103"/>
      <c r="AS13" s="204" t="s">
        <v>274</v>
      </c>
      <c r="AT13" s="203" t="s">
        <v>17</v>
      </c>
      <c r="AY13" s="103"/>
      <c r="CA13" s="136" t="s">
        <v>178</v>
      </c>
      <c r="CB13" s="136" t="s">
        <v>15</v>
      </c>
      <c r="CC13" s="136"/>
      <c r="CD13" s="136"/>
      <c r="CE13" s="136"/>
      <c r="CF13" s="136"/>
      <c r="CG13" s="136"/>
      <c r="CW13" s="103"/>
      <c r="DF13" s="103" t="s">
        <v>59</v>
      </c>
      <c r="DG13" s="103" t="s">
        <v>60</v>
      </c>
      <c r="DU13" s="136" t="s">
        <v>245</v>
      </c>
      <c r="DV13" s="103">
        <v>0.95</v>
      </c>
      <c r="DW13" s="103" t="s">
        <v>247</v>
      </c>
      <c r="DX13" s="103"/>
      <c r="DY13" s="103"/>
      <c r="DZ13" s="103"/>
      <c r="EA13" s="103"/>
      <c r="EJ13" s="136"/>
    </row>
    <row r="14" spans="12:143" ht="18" x14ac:dyDescent="0.35">
      <c r="L14" s="103"/>
      <c r="M14" s="5"/>
      <c r="N14" s="103"/>
      <c r="O14" s="103"/>
      <c r="R14" s="103"/>
      <c r="S14" s="103"/>
      <c r="T14" s="103"/>
      <c r="U14" s="136"/>
      <c r="V14" s="136"/>
      <c r="W14" s="136"/>
      <c r="X14" s="136"/>
      <c r="Y14" s="136"/>
      <c r="AA14" s="136"/>
      <c r="AB14" s="136"/>
      <c r="AC14" s="136"/>
      <c r="AD14" s="136"/>
      <c r="AE14" s="136"/>
      <c r="AF14" s="136"/>
      <c r="AG14" s="136"/>
      <c r="AH14" s="136"/>
      <c r="AJ14" s="136"/>
      <c r="AS14" s="203" t="s">
        <v>178</v>
      </c>
      <c r="AT14" s="203" t="s">
        <v>282</v>
      </c>
      <c r="AY14" s="103"/>
      <c r="CA14" s="136" t="s">
        <v>12</v>
      </c>
      <c r="CB14" s="136" t="s">
        <v>13</v>
      </c>
      <c r="CC14" s="136"/>
      <c r="CD14" s="136"/>
      <c r="CE14" s="136"/>
      <c r="CF14" s="136"/>
      <c r="CG14" s="136"/>
      <c r="CW14" s="103"/>
      <c r="DF14" s="103" t="s">
        <v>68</v>
      </c>
      <c r="DG14" s="103" t="s">
        <v>77</v>
      </c>
      <c r="DU14" s="136" t="s">
        <v>246</v>
      </c>
      <c r="DV14" s="103">
        <v>1</v>
      </c>
      <c r="DW14" s="136" t="s">
        <v>247</v>
      </c>
      <c r="DX14" s="103"/>
      <c r="DY14" s="103"/>
      <c r="DZ14" s="103"/>
      <c r="EA14" s="103"/>
      <c r="EJ14" s="136"/>
    </row>
    <row r="15" spans="12:143" ht="18.75" x14ac:dyDescent="0.35">
      <c r="L15" s="103"/>
      <c r="M15" s="103"/>
      <c r="N15" s="103"/>
      <c r="P15" s="103"/>
      <c r="Q15" s="103"/>
      <c r="R15" s="103"/>
      <c r="S15" s="103"/>
      <c r="T15" s="103"/>
      <c r="U15" s="136"/>
      <c r="V15" s="136"/>
      <c r="W15" s="136"/>
      <c r="X15" s="136"/>
      <c r="Y15" s="136"/>
      <c r="AA15" s="136"/>
      <c r="AB15" s="136"/>
      <c r="AC15" s="136"/>
      <c r="AD15" s="136"/>
      <c r="AE15" s="136"/>
      <c r="AF15" s="136"/>
      <c r="AG15" s="136"/>
      <c r="AH15" s="136"/>
      <c r="AJ15" s="136"/>
      <c r="AM15" s="103"/>
      <c r="AS15" s="203" t="s">
        <v>67</v>
      </c>
      <c r="AT15" s="203" t="s">
        <v>54</v>
      </c>
      <c r="AY15" s="103"/>
      <c r="CA15" s="136" t="s">
        <v>16</v>
      </c>
      <c r="CB15" s="136" t="s">
        <v>14</v>
      </c>
      <c r="CC15" s="136"/>
      <c r="CD15" s="136"/>
      <c r="CE15" s="136"/>
      <c r="CF15" s="136"/>
      <c r="CG15" s="136"/>
      <c r="CV15" s="103"/>
      <c r="CW15" s="103"/>
      <c r="DF15" s="103" t="s">
        <v>61</v>
      </c>
      <c r="DG15" s="103" t="s">
        <v>62</v>
      </c>
      <c r="DU15" s="122" t="s">
        <v>249</v>
      </c>
      <c r="DV15" s="103">
        <v>2400</v>
      </c>
      <c r="DW15" s="103" t="s">
        <v>250</v>
      </c>
      <c r="DX15" s="103"/>
      <c r="DY15" s="103"/>
      <c r="DZ15" s="103"/>
      <c r="EA15" s="103"/>
      <c r="EJ15" s="136"/>
    </row>
    <row r="16" spans="12:143" ht="18" x14ac:dyDescent="0.35">
      <c r="L16" s="103"/>
      <c r="M16" s="103"/>
      <c r="N16" s="103"/>
      <c r="O16" s="103"/>
      <c r="P16" s="103"/>
      <c r="Q16" s="103"/>
      <c r="S16" s="103"/>
      <c r="AY16" s="103"/>
      <c r="CA16" s="136" t="s">
        <v>57</v>
      </c>
      <c r="CB16" s="136"/>
      <c r="CC16" s="136"/>
      <c r="CD16" s="136"/>
      <c r="CE16" s="136"/>
      <c r="CF16" s="136"/>
      <c r="CG16" s="136"/>
      <c r="DF16" s="103" t="s">
        <v>40</v>
      </c>
      <c r="DG16" s="103" t="s">
        <v>64</v>
      </c>
      <c r="DU16" s="6" t="s">
        <v>129</v>
      </c>
      <c r="DV16" s="103">
        <v>1.4999999999999999E-2</v>
      </c>
      <c r="DW16" s="103" t="s">
        <v>147</v>
      </c>
      <c r="DX16" s="103"/>
      <c r="DY16" s="103"/>
      <c r="DZ16" s="103"/>
      <c r="EA16" s="103"/>
      <c r="EJ16" s="136"/>
    </row>
    <row r="17" spans="1:173" ht="18" x14ac:dyDescent="0.35">
      <c r="L17" s="103"/>
      <c r="M17" s="103"/>
      <c r="N17" s="103"/>
      <c r="O17" s="103"/>
      <c r="P17" s="103"/>
      <c r="Q17" s="103"/>
      <c r="S17" s="103"/>
      <c r="AY17" s="103"/>
      <c r="BF17" s="103"/>
      <c r="BG17" s="103"/>
      <c r="BH17" s="103"/>
      <c r="CA17" s="136" t="s">
        <v>214</v>
      </c>
      <c r="CB17" s="136" t="s">
        <v>11</v>
      </c>
      <c r="CC17" s="136"/>
      <c r="CD17" s="136"/>
      <c r="CE17" s="136"/>
      <c r="CF17" s="136"/>
      <c r="CG17" s="136"/>
      <c r="DF17" s="103" t="s">
        <v>65</v>
      </c>
      <c r="DG17" s="103" t="s">
        <v>78</v>
      </c>
      <c r="DU17" s="103" t="s">
        <v>132</v>
      </c>
      <c r="DV17" s="103">
        <v>0.2</v>
      </c>
      <c r="DW17" s="103"/>
      <c r="DX17" s="103"/>
      <c r="DY17" s="103"/>
      <c r="DZ17" s="103"/>
      <c r="EA17" s="103"/>
      <c r="EJ17" s="136"/>
    </row>
    <row r="18" spans="1:173" ht="18" x14ac:dyDescent="0.35">
      <c r="L18" s="103"/>
      <c r="M18" s="103"/>
      <c r="N18" s="103"/>
      <c r="O18" s="103"/>
      <c r="P18" s="103"/>
      <c r="Q18" s="103"/>
      <c r="S18" s="103"/>
      <c r="AY18" s="103"/>
      <c r="BF18" s="103"/>
      <c r="BG18" s="103"/>
      <c r="BH18" s="103"/>
      <c r="BK18" s="103"/>
      <c r="BL18" s="203"/>
      <c r="CA18" s="136" t="s">
        <v>215</v>
      </c>
      <c r="CB18" s="136" t="s">
        <v>17</v>
      </c>
      <c r="CC18" s="136"/>
      <c r="CD18" s="136"/>
      <c r="CE18" s="136"/>
      <c r="CF18" s="136"/>
      <c r="CG18" s="136"/>
      <c r="DF18" s="136" t="s">
        <v>223</v>
      </c>
      <c r="DG18" s="160" t="s">
        <v>222</v>
      </c>
      <c r="DH18" s="136"/>
      <c r="DI18" s="136"/>
      <c r="DU18" s="6" t="s">
        <v>255</v>
      </c>
      <c r="DV18" s="103">
        <v>1</v>
      </c>
      <c r="DW18" s="103" t="s">
        <v>147</v>
      </c>
      <c r="DX18" s="103"/>
      <c r="DY18" s="103"/>
      <c r="DZ18" s="103"/>
      <c r="EA18" s="103"/>
      <c r="EJ18" s="136"/>
    </row>
    <row r="19" spans="1:173" ht="18.75" x14ac:dyDescent="0.35">
      <c r="L19" s="103"/>
      <c r="M19" s="103"/>
      <c r="N19" s="103"/>
      <c r="O19" s="103"/>
      <c r="P19" s="103"/>
      <c r="Q19" s="103"/>
      <c r="S19" s="103"/>
      <c r="AY19" s="103"/>
      <c r="CA19" s="136" t="s">
        <v>182</v>
      </c>
      <c r="CB19" s="136" t="s">
        <v>19</v>
      </c>
      <c r="CC19" s="136"/>
      <c r="CD19" s="136"/>
      <c r="CE19" s="136"/>
      <c r="CF19" s="136"/>
      <c r="CG19" s="136"/>
      <c r="CY19" s="5"/>
      <c r="DG19" s="136"/>
      <c r="DH19" s="136"/>
      <c r="DI19" s="136"/>
      <c r="DU19" s="6" t="s">
        <v>226</v>
      </c>
      <c r="DV19" s="103">
        <v>100</v>
      </c>
      <c r="DW19" s="103" t="s">
        <v>253</v>
      </c>
      <c r="DX19" s="103"/>
      <c r="DY19" s="103"/>
      <c r="DZ19" s="103"/>
      <c r="EA19" s="103"/>
      <c r="EJ19" s="136"/>
    </row>
    <row r="20" spans="1:173" ht="18" x14ac:dyDescent="0.35">
      <c r="B20" s="197" t="s">
        <v>283</v>
      </c>
      <c r="C20" s="1">
        <v>2012</v>
      </c>
      <c r="L20" s="103" t="s">
        <v>271</v>
      </c>
      <c r="M20" s="103"/>
      <c r="S20" s="103"/>
      <c r="CA20" s="136" t="s">
        <v>23</v>
      </c>
      <c r="CB20" s="136" t="s">
        <v>24</v>
      </c>
      <c r="CC20" s="136"/>
      <c r="CD20" s="136" t="s">
        <v>1</v>
      </c>
      <c r="CE20" s="136"/>
      <c r="CF20" s="136"/>
      <c r="CG20" s="136"/>
      <c r="DG20" s="136"/>
      <c r="DH20" s="136"/>
      <c r="DI20" s="136"/>
      <c r="DU20" s="6" t="s">
        <v>144</v>
      </c>
      <c r="DV20" s="103">
        <v>1</v>
      </c>
      <c r="DW20" s="103"/>
      <c r="DX20" s="103"/>
      <c r="DY20" s="103"/>
      <c r="DZ20" s="103"/>
      <c r="EA20" s="103"/>
      <c r="EJ20" s="136"/>
    </row>
    <row r="21" spans="1:173" ht="18" x14ac:dyDescent="0.35">
      <c r="B21" s="212" t="s">
        <v>286</v>
      </c>
      <c r="C21">
        <v>5</v>
      </c>
      <c r="D21" s="211" t="s">
        <v>147</v>
      </c>
      <c r="L21" s="103"/>
      <c r="M21" s="103"/>
      <c r="S21" s="103"/>
      <c r="AX21" s="103"/>
      <c r="CA21" s="103" t="s">
        <v>25</v>
      </c>
      <c r="CB21" s="103" t="s">
        <v>26</v>
      </c>
      <c r="CF21" s="136"/>
      <c r="CG21" s="136"/>
      <c r="CQ21" s="7"/>
      <c r="CR21" s="7"/>
      <c r="DG21" s="136"/>
      <c r="DH21" s="136"/>
      <c r="DI21" s="136"/>
      <c r="DU21" s="6" t="s">
        <v>267</v>
      </c>
      <c r="DV21" s="136">
        <v>2</v>
      </c>
      <c r="DX21" s="103"/>
      <c r="DY21" s="103"/>
      <c r="DZ21" s="103"/>
      <c r="EA21" s="103"/>
      <c r="EJ21" s="136"/>
    </row>
    <row r="22" spans="1:173" ht="18" x14ac:dyDescent="0.35">
      <c r="L22" s="103"/>
      <c r="M22" s="103"/>
      <c r="N22" s="103"/>
      <c r="O22" s="103"/>
      <c r="P22" s="103"/>
      <c r="Q22" s="103"/>
      <c r="R22" s="103"/>
      <c r="S22" s="103"/>
      <c r="T22" s="103"/>
      <c r="U22" s="136"/>
      <c r="V22" s="136"/>
      <c r="W22" s="136"/>
      <c r="X22" s="136"/>
      <c r="Y22" s="136"/>
      <c r="AA22" s="136"/>
      <c r="AB22" s="136"/>
      <c r="AC22" s="136"/>
      <c r="AD22" s="136"/>
      <c r="AE22" s="136"/>
      <c r="AF22" s="136"/>
      <c r="AG22" s="136"/>
      <c r="AH22" s="136"/>
      <c r="AJ22" s="136"/>
      <c r="AK22" s="136"/>
      <c r="AM22" s="128" t="s">
        <v>265</v>
      </c>
      <c r="BR22" s="160"/>
      <c r="BU22" s="105"/>
      <c r="BW22" s="105"/>
      <c r="BX22" s="105"/>
      <c r="CA22" s="136" t="s">
        <v>223</v>
      </c>
      <c r="CB22" s="105" t="s">
        <v>222</v>
      </c>
      <c r="CF22" s="136"/>
      <c r="CG22" s="136"/>
      <c r="CO22" s="137" t="s">
        <v>264</v>
      </c>
      <c r="CU22" s="7"/>
      <c r="CV22" s="103"/>
      <c r="CW22" s="103"/>
      <c r="DG22" s="136"/>
      <c r="DH22" s="136"/>
      <c r="DI22" s="136"/>
      <c r="DU22" s="199" t="s">
        <v>263</v>
      </c>
      <c r="EH22" s="248" t="s">
        <v>161</v>
      </c>
      <c r="EI22" s="249"/>
      <c r="EJ22" s="249"/>
      <c r="EK22" s="249"/>
      <c r="EL22" s="249"/>
      <c r="EM22" s="250"/>
      <c r="EN22" s="247" t="s">
        <v>162</v>
      </c>
      <c r="EO22" s="247"/>
      <c r="EP22" s="247"/>
      <c r="EQ22" s="247"/>
      <c r="ER22" s="247"/>
      <c r="ES22" s="247"/>
    </row>
    <row r="23" spans="1:173" ht="18" x14ac:dyDescent="0.35">
      <c r="B23" s="55" t="s">
        <v>153</v>
      </c>
      <c r="C23" s="102" t="s">
        <v>154</v>
      </c>
      <c r="D23" s="55" t="s">
        <v>72</v>
      </c>
      <c r="E23" s="55" t="s">
        <v>156</v>
      </c>
      <c r="F23" s="55" t="s">
        <v>155</v>
      </c>
      <c r="G23" s="55" t="s">
        <v>158</v>
      </c>
      <c r="H23" s="59" t="s">
        <v>76</v>
      </c>
      <c r="I23" s="170" t="s">
        <v>163</v>
      </c>
      <c r="J23" s="170" t="s">
        <v>216</v>
      </c>
      <c r="K23" s="170" t="s">
        <v>217</v>
      </c>
      <c r="L23" s="59" t="s">
        <v>69</v>
      </c>
      <c r="M23" s="60" t="s">
        <v>161</v>
      </c>
      <c r="N23" s="60" t="s">
        <v>162</v>
      </c>
      <c r="O23" s="60" t="s">
        <v>294</v>
      </c>
      <c r="P23" s="58" t="s">
        <v>25</v>
      </c>
      <c r="Q23" s="58" t="s">
        <v>272</v>
      </c>
      <c r="R23" s="58" t="s">
        <v>179</v>
      </c>
      <c r="S23" s="58" t="s">
        <v>276</v>
      </c>
      <c r="T23" s="58" t="s">
        <v>102</v>
      </c>
      <c r="U23" s="58" t="s">
        <v>225</v>
      </c>
      <c r="V23" s="195"/>
      <c r="W23" s="195"/>
      <c r="X23" s="195"/>
      <c r="Y23" s="195"/>
      <c r="AA23" s="191" t="s">
        <v>184</v>
      </c>
      <c r="AB23" s="190" t="s">
        <v>291</v>
      </c>
      <c r="AC23" s="190" t="s">
        <v>292</v>
      </c>
      <c r="AD23" s="190" t="s">
        <v>266</v>
      </c>
      <c r="AE23" s="190" t="s">
        <v>46</v>
      </c>
      <c r="AF23" s="162" t="s">
        <v>291</v>
      </c>
      <c r="AG23" s="190" t="s">
        <v>292</v>
      </c>
      <c r="AH23" s="190" t="s">
        <v>266</v>
      </c>
      <c r="AJ23" s="200"/>
      <c r="AK23" s="200"/>
      <c r="AM23" s="195" t="s">
        <v>286</v>
      </c>
      <c r="AN23" s="10" t="s">
        <v>277</v>
      </c>
      <c r="AO23" s="10" t="s">
        <v>278</v>
      </c>
      <c r="AP23" s="10" t="s">
        <v>47</v>
      </c>
      <c r="AQ23" s="10" t="s">
        <v>48</v>
      </c>
      <c r="AR23" s="10" t="s">
        <v>115</v>
      </c>
      <c r="AS23" s="10" t="s">
        <v>5</v>
      </c>
      <c r="AT23" s="20" t="s">
        <v>165</v>
      </c>
      <c r="AU23" s="65" t="s">
        <v>166</v>
      </c>
      <c r="AV23" s="20" t="s">
        <v>104</v>
      </c>
      <c r="AW23" s="20" t="s">
        <v>28</v>
      </c>
      <c r="AX23" s="20" t="s">
        <v>27</v>
      </c>
      <c r="AY23" s="10" t="s">
        <v>181</v>
      </c>
      <c r="AZ23" s="10" t="s">
        <v>277</v>
      </c>
      <c r="BA23" s="10" t="s">
        <v>278</v>
      </c>
      <c r="BB23" s="10" t="s">
        <v>170</v>
      </c>
      <c r="BC23" s="10" t="s">
        <v>169</v>
      </c>
      <c r="BD23" s="10" t="s">
        <v>49</v>
      </c>
      <c r="BE23" s="10" t="s">
        <v>50</v>
      </c>
      <c r="BF23" s="10" t="s">
        <v>106</v>
      </c>
      <c r="BG23" s="10" t="s">
        <v>52</v>
      </c>
      <c r="BH23" s="10" t="s">
        <v>108</v>
      </c>
      <c r="BI23" s="10" t="s">
        <v>108</v>
      </c>
      <c r="BJ23" s="10" t="s">
        <v>51</v>
      </c>
      <c r="BK23" s="10" t="s">
        <v>107</v>
      </c>
      <c r="BL23" s="205" t="s">
        <v>284</v>
      </c>
      <c r="BM23" s="20" t="s">
        <v>110</v>
      </c>
      <c r="BN23" s="20" t="s">
        <v>171</v>
      </c>
      <c r="BO23" s="20" t="s">
        <v>111</v>
      </c>
      <c r="BP23" s="10" t="s">
        <v>172</v>
      </c>
      <c r="BQ23" s="190" t="s">
        <v>289</v>
      </c>
      <c r="BR23" s="205" t="s">
        <v>113</v>
      </c>
      <c r="BS23" s="190" t="s">
        <v>262</v>
      </c>
      <c r="BT23" s="213"/>
      <c r="BU23" s="96" t="s">
        <v>185</v>
      </c>
      <c r="BW23" s="10" t="s">
        <v>116</v>
      </c>
      <c r="BX23" s="10" t="s">
        <v>100</v>
      </c>
      <c r="BY23" s="10" t="s">
        <v>290</v>
      </c>
      <c r="BZ23" s="200"/>
      <c r="CO23" s="15" t="s">
        <v>43</v>
      </c>
      <c r="CP23" s="10" t="s">
        <v>44</v>
      </c>
      <c r="CQ23" s="10" t="s">
        <v>187</v>
      </c>
      <c r="CR23" s="10" t="s">
        <v>188</v>
      </c>
      <c r="CS23" s="10" t="s">
        <v>188</v>
      </c>
      <c r="CT23" s="10" t="s">
        <v>63</v>
      </c>
      <c r="CU23" s="10" t="s">
        <v>39</v>
      </c>
      <c r="CV23" s="10" t="s">
        <v>191</v>
      </c>
      <c r="CW23" s="190" t="s">
        <v>46</v>
      </c>
      <c r="CX23" s="20" t="s">
        <v>192</v>
      </c>
      <c r="CY23" s="190" t="s">
        <v>262</v>
      </c>
      <c r="CZ23" s="10" t="s">
        <v>116</v>
      </c>
      <c r="DA23" s="10" t="s">
        <v>100</v>
      </c>
      <c r="DB23" s="10" t="s">
        <v>117</v>
      </c>
      <c r="DC23" s="200"/>
      <c r="DD23" s="200"/>
      <c r="DU23" s="10" t="s">
        <v>241</v>
      </c>
      <c r="DV23" s="10" t="s">
        <v>242</v>
      </c>
      <c r="DW23" s="10" t="s">
        <v>249</v>
      </c>
      <c r="DX23" s="10" t="s">
        <v>257</v>
      </c>
      <c r="DY23" s="10" t="s">
        <v>251</v>
      </c>
      <c r="DZ23" s="10" t="s">
        <v>248</v>
      </c>
      <c r="EA23" s="10" t="s">
        <v>236</v>
      </c>
      <c r="EB23" s="10" t="s">
        <v>138</v>
      </c>
      <c r="EC23" s="10" t="s">
        <v>258</v>
      </c>
      <c r="ED23" s="10" t="s">
        <v>252</v>
      </c>
      <c r="EE23" s="10" t="s">
        <v>254</v>
      </c>
      <c r="EF23" s="10" t="s">
        <v>256</v>
      </c>
      <c r="EG23" s="10" t="s">
        <v>267</v>
      </c>
      <c r="EH23" s="10" t="s">
        <v>227</v>
      </c>
      <c r="EI23" s="10" t="s">
        <v>231</v>
      </c>
      <c r="EJ23" s="10" t="s">
        <v>228</v>
      </c>
      <c r="EK23" s="10" t="s">
        <v>261</v>
      </c>
      <c r="EL23" s="190" t="s">
        <v>260</v>
      </c>
      <c r="EM23" s="190" t="s">
        <v>266</v>
      </c>
      <c r="EN23" s="10" t="s">
        <v>227</v>
      </c>
      <c r="EO23" s="10" t="s">
        <v>231</v>
      </c>
      <c r="EP23" s="10" t="s">
        <v>228</v>
      </c>
      <c r="EQ23" s="10" t="s">
        <v>261</v>
      </c>
      <c r="ER23" s="190" t="s">
        <v>260</v>
      </c>
      <c r="ES23" s="190" t="s">
        <v>266</v>
      </c>
    </row>
    <row r="24" spans="1:173" ht="17.25" x14ac:dyDescent="0.25">
      <c r="B24" s="56"/>
      <c r="C24" s="56"/>
      <c r="D24" s="56"/>
      <c r="E24" s="57" t="s">
        <v>103</v>
      </c>
      <c r="F24" s="57" t="s">
        <v>159</v>
      </c>
      <c r="G24" s="57" t="s">
        <v>109</v>
      </c>
      <c r="H24" s="61"/>
      <c r="I24" s="61"/>
      <c r="J24" s="171"/>
      <c r="K24" s="171" t="s">
        <v>186</v>
      </c>
      <c r="L24" s="61" t="s">
        <v>160</v>
      </c>
      <c r="M24" s="61" t="s">
        <v>160</v>
      </c>
      <c r="N24" s="61" t="s">
        <v>160</v>
      </c>
      <c r="O24" s="61" t="s">
        <v>173</v>
      </c>
      <c r="P24" s="61" t="s">
        <v>85</v>
      </c>
      <c r="Q24" s="61" t="s">
        <v>85</v>
      </c>
      <c r="R24" s="61" t="s">
        <v>86</v>
      </c>
      <c r="S24" s="61"/>
      <c r="T24" s="61" t="s">
        <v>101</v>
      </c>
      <c r="U24" s="198" t="s">
        <v>85</v>
      </c>
      <c r="V24" s="201"/>
      <c r="W24" s="201"/>
      <c r="X24" s="201"/>
      <c r="Y24" s="201"/>
      <c r="AA24" s="165" t="s">
        <v>85</v>
      </c>
      <c r="AB24" s="192" t="s">
        <v>202</v>
      </c>
      <c r="AC24" s="203"/>
      <c r="AD24" s="207" t="s">
        <v>85</v>
      </c>
      <c r="AE24" s="192" t="s">
        <v>101</v>
      </c>
      <c r="AF24" s="192" t="s">
        <v>202</v>
      </c>
      <c r="AG24" s="203"/>
      <c r="AH24" s="207" t="s">
        <v>85</v>
      </c>
      <c r="AJ24" s="169"/>
      <c r="AK24" s="169"/>
      <c r="AM24" s="169"/>
      <c r="AP24" s="106" t="s">
        <v>114</v>
      </c>
      <c r="AQ24" s="106" t="s">
        <v>114</v>
      </c>
      <c r="AR24" s="106" t="s">
        <v>114</v>
      </c>
      <c r="AS24" s="106" t="s">
        <v>167</v>
      </c>
      <c r="AT24" s="106" t="s">
        <v>103</v>
      </c>
      <c r="AU24" s="106" t="s">
        <v>103</v>
      </c>
      <c r="AV24" s="188" t="s">
        <v>103</v>
      </c>
      <c r="AX24" s="106" t="s">
        <v>159</v>
      </c>
      <c r="BB24" s="106" t="s">
        <v>168</v>
      </c>
      <c r="BC24" s="106" t="s">
        <v>168</v>
      </c>
      <c r="BF24" s="106" t="s">
        <v>105</v>
      </c>
      <c r="BH24" s="188" t="s">
        <v>105</v>
      </c>
      <c r="BI24" s="106" t="s">
        <v>183</v>
      </c>
      <c r="BJ24" s="106"/>
      <c r="BK24" s="106" t="s">
        <v>101</v>
      </c>
      <c r="BM24" s="106" t="s">
        <v>109</v>
      </c>
      <c r="BN24" s="106" t="s">
        <v>109</v>
      </c>
      <c r="BO24" s="188" t="s">
        <v>101</v>
      </c>
      <c r="BQ24" s="188" t="s">
        <v>85</v>
      </c>
      <c r="BR24" s="188" t="s">
        <v>85</v>
      </c>
      <c r="BT24" s="106"/>
      <c r="BU24" s="189"/>
      <c r="BW24" s="106" t="s">
        <v>112</v>
      </c>
      <c r="BY24" s="188" t="s">
        <v>112</v>
      </c>
      <c r="CH24" s="6"/>
      <c r="CP24" s="106" t="s">
        <v>186</v>
      </c>
      <c r="CQ24" s="106" t="s">
        <v>101</v>
      </c>
      <c r="CR24" s="106" t="s">
        <v>189</v>
      </c>
      <c r="CS24" s="106" t="s">
        <v>183</v>
      </c>
      <c r="CV24" s="188" t="s">
        <v>101</v>
      </c>
      <c r="CW24" s="188" t="s">
        <v>101</v>
      </c>
      <c r="CX24" s="106" t="s">
        <v>101</v>
      </c>
      <c r="CZ24" s="103" t="s">
        <v>112</v>
      </c>
      <c r="DB24" s="189" t="s">
        <v>112</v>
      </c>
      <c r="DU24" s="165"/>
      <c r="DV24" s="165"/>
      <c r="DW24" s="165"/>
      <c r="DX24" s="165" t="s">
        <v>85</v>
      </c>
      <c r="DY24" s="188"/>
      <c r="ED24" s="189"/>
      <c r="EM24" s="165" t="s">
        <v>85</v>
      </c>
      <c r="EQ24" s="136"/>
      <c r="ER24" s="136"/>
      <c r="ES24" s="165" t="s">
        <v>85</v>
      </c>
    </row>
    <row r="25" spans="1:173" s="22" customFormat="1" x14ac:dyDescent="0.25">
      <c r="A25" s="22" t="s">
        <v>329</v>
      </c>
      <c r="B25" s="54" t="str">
        <f>B26&amp;" "&amp;C26</f>
        <v>Base (Reference)</v>
      </c>
      <c r="J25" s="159"/>
      <c r="K25" s="159"/>
      <c r="L25" s="35"/>
      <c r="M25" s="35"/>
      <c r="N25" s="35"/>
      <c r="O25" s="35"/>
      <c r="P25" s="35"/>
      <c r="Q25" s="35"/>
      <c r="R25" s="35"/>
      <c r="S25" s="35"/>
      <c r="T25" s="35"/>
      <c r="U25" s="166"/>
      <c r="V25" s="166"/>
      <c r="W25" s="166"/>
      <c r="X25" s="166"/>
      <c r="Y25" s="166"/>
      <c r="AA25" s="166"/>
      <c r="AB25" s="166"/>
      <c r="AC25" s="166"/>
      <c r="AD25" s="166"/>
      <c r="AE25" s="166"/>
      <c r="AF25" s="166"/>
      <c r="AG25" s="166"/>
      <c r="AH25" s="166"/>
      <c r="AJ25" s="166"/>
      <c r="AK25" s="166"/>
      <c r="AM25" s="166"/>
      <c r="AN25" s="208" t="str">
        <f>B26&amp;" "&amp;C26</f>
        <v>Base (Reference)</v>
      </c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208"/>
      <c r="BM25" s="35"/>
      <c r="BN25" s="35"/>
      <c r="BO25" s="35"/>
      <c r="BP25" s="35"/>
      <c r="BQ25" s="35"/>
      <c r="BR25" s="159"/>
      <c r="BZ25" s="159"/>
      <c r="CO25" s="54" t="str">
        <f>B26&amp;" "&amp;C26</f>
        <v>Base (Reference)</v>
      </c>
      <c r="CP25" s="35"/>
      <c r="CQ25" s="35"/>
      <c r="CR25" s="35"/>
      <c r="CS25" s="35"/>
      <c r="CV25" s="35"/>
      <c r="CW25" s="35"/>
      <c r="DC25" s="159"/>
      <c r="DU25" s="159" t="str">
        <f>B26&amp;" "&amp;C26</f>
        <v>Base (Reference)</v>
      </c>
      <c r="DV25" s="159"/>
      <c r="DW25" s="159"/>
      <c r="DX25" s="159"/>
      <c r="DY25" s="159"/>
      <c r="DZ25" s="159"/>
      <c r="EA25" s="159"/>
      <c r="EC25" s="159"/>
      <c r="ED25" s="159"/>
      <c r="EG25" s="159"/>
      <c r="EI25" s="159"/>
      <c r="EK25" s="159"/>
      <c r="EL25" s="159"/>
      <c r="EM25" s="159"/>
      <c r="EN25" s="159"/>
      <c r="EO25" s="159"/>
      <c r="EP25" s="159"/>
      <c r="EQ25" s="221"/>
    </row>
    <row r="26" spans="1:173" x14ac:dyDescent="0.25">
      <c r="B26" s="36" t="s">
        <v>193</v>
      </c>
      <c r="C26" s="36" t="s">
        <v>194</v>
      </c>
      <c r="D26" s="36">
        <v>2000</v>
      </c>
      <c r="E26" s="37">
        <f>Baseline!$B$5</f>
        <v>22.2</v>
      </c>
      <c r="F26" s="37">
        <f>Baseline!$B$7</f>
        <v>76.3</v>
      </c>
      <c r="G26" s="37">
        <f>Baseline!$B$10</f>
        <v>352.5</v>
      </c>
      <c r="H26" s="106">
        <v>2007</v>
      </c>
      <c r="I26" s="103" t="s">
        <v>164</v>
      </c>
      <c r="J26" s="165" t="s">
        <v>35</v>
      </c>
      <c r="K26" s="172">
        <v>1</v>
      </c>
      <c r="L26" s="106" t="s">
        <v>74</v>
      </c>
      <c r="M26" s="106" t="s">
        <v>99</v>
      </c>
      <c r="N26" s="106" t="s">
        <v>122</v>
      </c>
      <c r="O26" s="106">
        <v>0</v>
      </c>
      <c r="P26" s="106">
        <v>50</v>
      </c>
      <c r="Q26" s="106">
        <v>1200</v>
      </c>
      <c r="R26" s="106">
        <v>60</v>
      </c>
      <c r="S26" s="106">
        <v>0.37</v>
      </c>
      <c r="T26" s="106">
        <v>310</v>
      </c>
      <c r="U26" s="165">
        <v>12</v>
      </c>
      <c r="AA26" s="174" t="e">
        <f t="shared" ref="AA26:AA57" si="0">BQ26</f>
        <v>#NUM!</v>
      </c>
      <c r="AB26" s="193" t="e">
        <f t="shared" ref="AB26:AB57" si="1">BS26</f>
        <v>#NUM!</v>
      </c>
      <c r="AC26" s="174" t="e">
        <f t="shared" ref="AC26:AC57" si="2">EL26</f>
        <v>#NUM!</v>
      </c>
      <c r="AD26" s="174">
        <f t="shared" ref="AD26:AD57" si="3">EM26</f>
        <v>0</v>
      </c>
      <c r="AE26" s="174" t="e">
        <f t="shared" ref="AE26:AE57" si="4">CW26</f>
        <v>#NUM!</v>
      </c>
      <c r="AF26" s="194" t="e">
        <f t="shared" ref="AF26:AF57" si="5">CY26</f>
        <v>#NUM!</v>
      </c>
      <c r="AG26" s="174" t="e">
        <f>ER26</f>
        <v>#NUM!</v>
      </c>
      <c r="AH26" s="174">
        <f>ES26</f>
        <v>0</v>
      </c>
      <c r="AJ26" s="174"/>
      <c r="AK26" s="174"/>
      <c r="AM26" s="165">
        <f t="shared" ref="AM26:AM57" si="6">IF(AS26&gt;=$C$20,$C$21,0)</f>
        <v>0</v>
      </c>
      <c r="AN26" s="107">
        <f>INDEX(Coefficients!$O$3:$O$7,MATCH(S26,Coefficients!$O$3:$O$7))</f>
        <v>0.3</v>
      </c>
      <c r="AO26" s="107">
        <f>INDEX(Coefficients!$O$3:$O$7,MATCH(S26,Coefficients!$O$3:$O$7)+1)</f>
        <v>0.4</v>
      </c>
      <c r="AP26" s="62">
        <f>INDEX(Coefficients!$P$3:$P$7,MATCH(S26,Coefficients!$O$3:$O$7))</f>
        <v>50</v>
      </c>
      <c r="AQ26" s="62">
        <f>INDEX(Coefficients!$P$3:$P$7,MATCH(S26,Coefficients!$O$3:$O$7)+1)</f>
        <v>41.8</v>
      </c>
      <c r="AR26" s="62">
        <f t="shared" ref="AR26:AR57" si="7">AP26+(S26-AN26)/(AO26-AN26)*(AQ26-AP26)</f>
        <v>44.26</v>
      </c>
      <c r="AS26" s="106">
        <f t="shared" ref="AS26:AS57" si="8">D26</f>
        <v>2000</v>
      </c>
      <c r="AT26" s="107">
        <f t="shared" ref="AT26:AT57" si="9">E26</f>
        <v>22.2</v>
      </c>
      <c r="AU26" s="107">
        <f>IF(AS26&gt;=$C$20,AT26+AU25,0)</f>
        <v>0</v>
      </c>
      <c r="AV26" s="173">
        <f>IF(ISERROR(AU26/(AS26-($C$20-1))),0,AU26/(AS26-($C$20-1)))</f>
        <v>0</v>
      </c>
      <c r="AW26" s="106">
        <v>12</v>
      </c>
      <c r="AX26" s="107">
        <f t="shared" ref="AX26:AX57" si="10">F26</f>
        <v>76.3</v>
      </c>
      <c r="AY26" s="110">
        <f t="shared" ref="AY26:AY57" si="11">EXP(AR26/RR*(1/293-1/(273+AV26)))</f>
        <v>0.26419424190444968</v>
      </c>
      <c r="AZ26" s="107">
        <f>INDEX(Coefficients!$K$3:$K$10,MATCH(S26,Coefficients!$K$3:$K$10))</f>
        <v>0.35</v>
      </c>
      <c r="BA26" s="107">
        <f>INDEX(Coefficients!$K$3:$K$10,MATCH(S26,Coefficients!$K$3:$K$10)+1)</f>
        <v>0.4</v>
      </c>
      <c r="BB26" s="107">
        <f>INDEX(Coefficients!$L$3:$L$10,MATCH(S26,Coefficients!$K$3:$K$10))</f>
        <v>0.19142307491680963</v>
      </c>
      <c r="BC26" s="107">
        <f>INDEX(Coefficients!$L$3:$L$10,MATCH(S26,Coefficients!$K$3:$K$10)+1)</f>
        <v>0.35425563574488944</v>
      </c>
      <c r="BD26" s="110">
        <f>INDEX(Coefficients!$M$3:$M$10,MATCH(S26,Coefficients!$K$3:$K$10))</f>
        <v>0.20023799980895765</v>
      </c>
      <c r="BE26" s="110">
        <f>INDEX(Coefficients!$M$3:$M$10,MATCH(S26,Coefficients!$K$3:$K$10)+1)</f>
        <v>0.20987997823914079</v>
      </c>
      <c r="BF26" s="70">
        <f t="shared" ref="BF26:BF57" si="12">(BB26+(S26-AZ26)/(BA26-AZ26)*(BC26-BB26))*10^-4</f>
        <v>2.5655609924804158E-5</v>
      </c>
      <c r="BG26" s="110">
        <f t="shared" ref="BG26:BG57" si="13">BD26+(S26-AZ26)/(BA26-AZ26)*(BE26-BD26)</f>
        <v>0.20409479118103091</v>
      </c>
      <c r="BH26" s="175" t="e">
        <f>BF26*(AS26-($C$20-1))^(-BG26)</f>
        <v>#NUM!</v>
      </c>
      <c r="BI26" s="186" t="e">
        <f>BH26*31556926/10000</f>
        <v>#NUM!</v>
      </c>
      <c r="BJ26" s="169">
        <f t="shared" ref="BJ26:BJ57" si="14">1-EXP(-3.38*S26)</f>
        <v>0.71366705445737511</v>
      </c>
      <c r="BK26" s="169">
        <f t="shared" ref="BK26:BK57" si="15">0.75*T26*CaO*BJ26*(MCO2_/MCaO)</f>
        <v>84.741590689541354</v>
      </c>
      <c r="BL26" s="209">
        <f>IF(M26="CB4",0.12,0)</f>
        <v>0.12</v>
      </c>
      <c r="BM26" s="173">
        <f t="shared" ref="BM26:BM57" si="16">G26</f>
        <v>352.5</v>
      </c>
      <c r="BN26" s="173">
        <f>IF(AS26&gt;=$C$20,BN25+BM26,0)</f>
        <v>0</v>
      </c>
      <c r="BO26" s="187">
        <f>BN26/(AS26-($C$20-1))*0.0019*10^-3</f>
        <v>0</v>
      </c>
      <c r="BP26" s="169" t="str">
        <f t="shared" ref="BP26:BP89" si="17">IF(AW26&gt;=12,IF(AX26&gt;=50,"YES","NO"),"NO")</f>
        <v>YES</v>
      </c>
      <c r="BQ26" s="169" t="e">
        <f t="shared" ref="BQ26:BQ57" si="18">IF(BP26="YES",SQRT((2*AY26*BI26/BK26)*kurban*BO26*(AS26-($C$20-1)))*(1/(AS26-($C$20-1)))^BL26*1000,0)</f>
        <v>#NUM!</v>
      </c>
      <c r="BR26" s="164" t="e">
        <f>AM26+BQ26</f>
        <v>#NUM!</v>
      </c>
      <c r="BS26" s="219" t="e">
        <f>BR26/P26</f>
        <v>#NUM!</v>
      </c>
      <c r="BT26" s="97"/>
      <c r="BU26" s="30" t="e">
        <f>((SQRT(AY26*BO26)/SQRT(VLOOKUP($C$20,$AS$26:$BQ$96,7)*VLOOKUP($C$20,$AS$26:$BQ$96,23)*(AS26-($C$20-1))))-1)</f>
        <v>#NUM!</v>
      </c>
      <c r="BW26" s="33">
        <f>VLOOKUP(M26,Coefficients!$E$4:$I$7,3)</f>
        <v>0.43099999999999999</v>
      </c>
      <c r="BX26" s="106">
        <f>IF($AV26&lt;20,0.025,0.073)</f>
        <v>2.5000000000000001E-2</v>
      </c>
      <c r="BY26" s="32">
        <f>IF(AV26=0,0,BW26*(1+BX26*($AV26-20)))</f>
        <v>0</v>
      </c>
      <c r="BZ26" s="149"/>
      <c r="CO26" s="106" t="str">
        <f t="shared" ref="CO26:CO57" si="19">J26</f>
        <v>splash</v>
      </c>
      <c r="CP26" s="62">
        <f t="shared" ref="CP26:CP57" si="20">K26</f>
        <v>1</v>
      </c>
      <c r="CQ26" s="106">
        <f>IF(CO26="atmospheric",IF(CP26&gt;=1,Coefficients!$T$5,Coefficients!$T$4),Coefficients!$T$3)</f>
        <v>7.35</v>
      </c>
      <c r="CR26" s="106">
        <f>IF(S26&lt;Coefficients!$V$3,Coefficients!$X$3-(Coefficients!$X$4-Coefficients!$X$3)*(Coefficients!$V$3-S26)/(Coefficients!$V$4-Coefficients!$V$3),IF(S26&gt;Coefficients!$V$6,(Coefficients!$X$6-Coefficients!$X$5)*(S26-Coefficients!$V$6)/(Coefficients!$V$6-Coefficients!$V$5)+Coefficients!$X$6,VLOOKUP(S26,Coefficients!$V$3:$X$6,3)))</f>
        <v>5.1999999999999975</v>
      </c>
      <c r="CS26" s="90">
        <f>CR26*10^-12*31556926</f>
        <v>1.6409601519999992E-4</v>
      </c>
      <c r="CT26" s="106">
        <f>VLOOKUP(CO26,Coefficients!$Z$4:$AD$7,4,FALSE)</f>
        <v>0.26500000000000001</v>
      </c>
      <c r="CU26" s="106">
        <f>VLOOKUP(CO26,Coefficients!$Z$4:$AD$7,2,FALSE)</f>
        <v>0.37</v>
      </c>
      <c r="CV26" s="110" t="e">
        <f t="shared" ref="CV26:CV57" si="21">CQ26*(1-ERF(BR26/(2*(SQRT(CT26*kt*kc*AY26*CS26*10^6*(1/(AS26-($C$20-1)))^CU26*(AS26-($C$20-1)))))))</f>
        <v>#NUM!</v>
      </c>
      <c r="CW26" s="31" t="e">
        <f t="shared" ref="CW26:CW57" si="22">CQ26*(1-ERF(P26/(2*(SQRT(CT26*kt*kc*AY26*CS26*10^6*(1/(AS26-($C$20-1)))^CU26*(AS26-($C$20-1)))))))</f>
        <v>#NUM!</v>
      </c>
      <c r="CX26" s="19">
        <f>Coefficients!$B$7</f>
        <v>3.35</v>
      </c>
      <c r="CY26" s="217" t="e">
        <f>CW26/CX26</f>
        <v>#NUM!</v>
      </c>
      <c r="CZ26" s="164">
        <f>VLOOKUP(N26,Coefficients!$E$12:$I$16,3)</f>
        <v>6.0350000000000001</v>
      </c>
      <c r="DA26" s="165">
        <f>IF($AV26&lt;20,0.025,0.073)</f>
        <v>2.5000000000000001E-2</v>
      </c>
      <c r="DB26" s="163">
        <f>IF(AV26=0,0,CZ26*(1+DA26*($AV26-20)))</f>
        <v>0</v>
      </c>
      <c r="DC26" s="163"/>
      <c r="DD26" s="149"/>
      <c r="DU26" s="165">
        <f t="shared" ref="DU26:DU57" si="23">$DV$13</f>
        <v>0.95</v>
      </c>
      <c r="DV26" s="165">
        <f t="shared" ref="DV26:DV57" si="24">$DV$14</f>
        <v>1</v>
      </c>
      <c r="DW26" s="165">
        <f t="shared" ref="DW26:DW57" si="25">$DV$15</f>
        <v>2400</v>
      </c>
      <c r="DX26" s="165">
        <f t="shared" ref="DX26:DX57" si="26">$DV$16</f>
        <v>1.4999999999999999E-2</v>
      </c>
      <c r="DY26" s="169">
        <f t="shared" ref="DY26:DY57" si="27">365*(AS26-($C$20-1))/(4+310.25*(AS26-($C$20-1)))*R26</f>
        <v>70.671067106710666</v>
      </c>
      <c r="DZ26" s="136">
        <f>DU26*DV26*3.35*10^4*(DW26/2400)^2*(DY26/60)^(1/3)</f>
        <v>33609.74456878459</v>
      </c>
      <c r="EA26" s="136">
        <f t="shared" ref="EA26:EA57" si="28">0.556*SQRT(R26)</f>
        <v>4.3067574809826485</v>
      </c>
      <c r="EB26">
        <f t="shared" ref="EB26:EB57" si="29">(U26+2*$DV$16)^2/(2*P26*(P26+U26+2*$DV$16))</f>
        <v>2.3330791552474604E-2</v>
      </c>
      <c r="EC26" s="136">
        <f t="shared" ref="EC26:EC57" si="30">P26/(U26*EA26)</f>
        <v>0.96747185906460231</v>
      </c>
      <c r="ED26" s="136" t="e">
        <f t="shared" ref="ED26:ED57" si="31">0.95*(EXP(-0.3*$DV$19/BY26)-$DV$19/(2500*BY26)+0.3)</f>
        <v>#DIV/0!</v>
      </c>
      <c r="EE26">
        <f>0.0008*EXP(-1.7*EC26)</f>
        <v>1.5445604651050633E-4</v>
      </c>
      <c r="EF26">
        <f t="shared" ref="EF26:EF57" si="32">$DV$20</f>
        <v>1</v>
      </c>
      <c r="EG26" s="136">
        <f>$DV$21</f>
        <v>2</v>
      </c>
      <c r="EH26" s="104" t="e">
        <f t="shared" ref="EH26:EH57" si="33">1/365*(7117.5*(U26+2*DX26)*(1+$DV$17+EB26))/(BY26*DZ26)*(((2*P26*EA26)/U26)+((2*DX26*DZ26)/((1+$DV$17+EB26)*(U26+2*DX26))))</f>
        <v>#DIV/0!</v>
      </c>
      <c r="EI26" s="149" t="e">
        <f t="shared" ref="EI26:EI57" si="34">ED26*($DV$18-0.05)/(EF26*EE26)*(0.0114/BY26)</f>
        <v>#DIV/0!</v>
      </c>
      <c r="EJ26" s="149" t="e">
        <f>EH26+EI26</f>
        <v>#DIV/0!</v>
      </c>
      <c r="EK26" s="18" t="e">
        <f>(AS26-($C$20-1))/EJ26</f>
        <v>#DIV/0!</v>
      </c>
      <c r="EL26" s="18" t="e">
        <f>BS26*EK26</f>
        <v>#NUM!</v>
      </c>
      <c r="EM26" s="18">
        <f>EG26*0.0115*BY26</f>
        <v>0</v>
      </c>
      <c r="EN26" s="163" t="e">
        <f t="shared" ref="EN26:EN57" si="35">1/365*(7117.5*(U26+2*DX26)*(1+$DV$17+EB26))/(DB26*DZ26)*(((2*P26*EA26)/U26)+((2*DX26*DZ26)/((1+$DV$17+EB26)*(U26+2*DX26))))</f>
        <v>#DIV/0!</v>
      </c>
      <c r="EO26" s="163" t="e">
        <f t="shared" ref="EO26:EO57" si="36">ED26*($DV$18-0.05)/(EF26*EE26)*(0.0114/DB26)</f>
        <v>#DIV/0!</v>
      </c>
      <c r="EP26" s="163" t="e">
        <f>EN26+EO26</f>
        <v>#DIV/0!</v>
      </c>
      <c r="EQ26" s="18" t="e">
        <f>(AS26-($C$20-1))/EP26</f>
        <v>#DIV/0!</v>
      </c>
      <c r="ER26" s="18" t="e">
        <f>CY26*EQ26</f>
        <v>#NUM!</v>
      </c>
      <c r="ES26" s="18">
        <f>EG26*0.0115*DB26</f>
        <v>0</v>
      </c>
      <c r="FQ26" s="222" t="s">
        <v>324</v>
      </c>
    </row>
    <row r="27" spans="1:173" x14ac:dyDescent="0.25">
      <c r="B27" s="36" t="s">
        <v>193</v>
      </c>
      <c r="C27" s="36" t="s">
        <v>194</v>
      </c>
      <c r="D27" s="36">
        <v>2001</v>
      </c>
      <c r="E27" s="37">
        <f>E26</f>
        <v>22.2</v>
      </c>
      <c r="F27" s="37">
        <f>F26</f>
        <v>76.3</v>
      </c>
      <c r="G27" s="37">
        <f>G26</f>
        <v>352.5</v>
      </c>
      <c r="H27" s="106">
        <f>$H$26</f>
        <v>2007</v>
      </c>
      <c r="I27" s="103" t="str">
        <f>$I$26</f>
        <v>Pile No 243 @ Berth 107</v>
      </c>
      <c r="J27" s="165" t="str">
        <f>$J$26</f>
        <v>splash</v>
      </c>
      <c r="K27" s="172">
        <f>$K$26</f>
        <v>1</v>
      </c>
      <c r="L27" s="106" t="str">
        <f>$L$26</f>
        <v>C1</v>
      </c>
      <c r="M27" s="106" t="str">
        <f>$M$26</f>
        <v>CB4</v>
      </c>
      <c r="N27" s="106" t="str">
        <f>$N$26</f>
        <v>CL5</v>
      </c>
      <c r="O27" s="106">
        <f>$O$26</f>
        <v>0</v>
      </c>
      <c r="P27" s="106">
        <f>$P$26</f>
        <v>50</v>
      </c>
      <c r="Q27" s="106">
        <f>$Q$26</f>
        <v>1200</v>
      </c>
      <c r="R27" s="106">
        <f>$R$26</f>
        <v>60</v>
      </c>
      <c r="S27" s="106">
        <f>$S$26</f>
        <v>0.37</v>
      </c>
      <c r="T27" s="106">
        <f>$T$26</f>
        <v>310</v>
      </c>
      <c r="U27" s="165">
        <f>$U$26</f>
        <v>12</v>
      </c>
      <c r="AA27" s="174" t="e">
        <f t="shared" si="0"/>
        <v>#NUM!</v>
      </c>
      <c r="AB27" s="193" t="e">
        <f t="shared" si="1"/>
        <v>#NUM!</v>
      </c>
      <c r="AC27" s="174" t="e">
        <f t="shared" si="2"/>
        <v>#NUM!</v>
      </c>
      <c r="AD27" s="174">
        <f t="shared" si="3"/>
        <v>0</v>
      </c>
      <c r="AE27" s="174" t="e">
        <f t="shared" si="4"/>
        <v>#NUM!</v>
      </c>
      <c r="AF27" s="194" t="e">
        <f t="shared" si="5"/>
        <v>#NUM!</v>
      </c>
      <c r="AG27" s="174" t="e">
        <f t="shared" ref="AG27:AG90" si="37">ER27</f>
        <v>#NUM!</v>
      </c>
      <c r="AH27" s="174">
        <f t="shared" ref="AH27:AH90" si="38">ES27</f>
        <v>0</v>
      </c>
      <c r="AJ27" s="174"/>
      <c r="AK27" s="174"/>
      <c r="AL27" s="203"/>
      <c r="AM27" s="207">
        <f t="shared" si="6"/>
        <v>0</v>
      </c>
      <c r="AN27" s="167">
        <f>INDEX(Coefficients!$O$3:$O$7,MATCH(S27,Coefficients!$O$3:$O$7))</f>
        <v>0.3</v>
      </c>
      <c r="AO27" s="167">
        <f>INDEX(Coefficients!$O$3:$O$7,MATCH(S27,Coefficients!$O$3:$O$7)+1)</f>
        <v>0.4</v>
      </c>
      <c r="AP27" s="172">
        <f>INDEX(Coefficients!$P$3:$P$7,MATCH(S27,Coefficients!$O$3:$O$7))</f>
        <v>50</v>
      </c>
      <c r="AQ27" s="172">
        <f>INDEX(Coefficients!$P$3:$P$7,MATCH(S27,Coefficients!$O$3:$O$7)+1)</f>
        <v>41.8</v>
      </c>
      <c r="AR27" s="172">
        <f t="shared" si="7"/>
        <v>44.26</v>
      </c>
      <c r="AS27" s="106">
        <f t="shared" si="8"/>
        <v>2001</v>
      </c>
      <c r="AT27" s="107">
        <f t="shared" si="9"/>
        <v>22.2</v>
      </c>
      <c r="AU27" s="167">
        <f t="shared" ref="AU27:AU90" si="39">IF(AS27&gt;=$C$20,AT27+AU26,0)</f>
        <v>0</v>
      </c>
      <c r="AV27" s="173">
        <f t="shared" ref="AV27:AV90" si="40">IF(ISERROR(AU27/(AS27-($C$20-1))),0,AU27/(AS27-($C$20-1)))</f>
        <v>0</v>
      </c>
      <c r="AW27" s="106">
        <v>12</v>
      </c>
      <c r="AX27" s="107">
        <f t="shared" si="10"/>
        <v>76.3</v>
      </c>
      <c r="AY27" s="174">
        <f t="shared" si="11"/>
        <v>0.26419424190444968</v>
      </c>
      <c r="AZ27" s="167">
        <f>INDEX(Coefficients!$K$3:$K$10,MATCH(S27,Coefficients!$K$3:$K$10))</f>
        <v>0.35</v>
      </c>
      <c r="BA27" s="167">
        <f>INDEX(Coefficients!$K$3:$K$10,MATCH(S27,Coefficients!$K$3:$K$10)+1)</f>
        <v>0.4</v>
      </c>
      <c r="BB27" s="167">
        <f>INDEX(Coefficients!$L$3:$L$10,MATCH(S27,Coefficients!$K$3:$K$10))</f>
        <v>0.19142307491680963</v>
      </c>
      <c r="BC27" s="167">
        <f>INDEX(Coefficients!$L$3:$L$10,MATCH(S27,Coefficients!$K$3:$K$10)+1)</f>
        <v>0.35425563574488944</v>
      </c>
      <c r="BD27" s="174">
        <f>INDEX(Coefficients!$M$3:$M$10,MATCH(S27,Coefficients!$K$3:$K$10))</f>
        <v>0.20023799980895765</v>
      </c>
      <c r="BE27" s="174">
        <f>INDEX(Coefficients!$M$3:$M$10,MATCH(S27,Coefficients!$K$3:$K$10)+1)</f>
        <v>0.20987997823914079</v>
      </c>
      <c r="BF27" s="70">
        <f t="shared" si="12"/>
        <v>2.5655609924804158E-5</v>
      </c>
      <c r="BG27" s="110">
        <f t="shared" si="13"/>
        <v>0.20409479118103091</v>
      </c>
      <c r="BH27" s="175" t="e">
        <f t="shared" ref="BH27:BH90" si="41">BF27*(AS27-($C$20-1))^(-BG27)</f>
        <v>#NUM!</v>
      </c>
      <c r="BI27" s="185" t="e">
        <f t="shared" ref="BI27:BI90" si="42">BH27*31556926/10000</f>
        <v>#NUM!</v>
      </c>
      <c r="BJ27" s="165">
        <f t="shared" si="14"/>
        <v>0.71366705445737511</v>
      </c>
      <c r="BK27" s="165">
        <f t="shared" si="15"/>
        <v>84.741590689541354</v>
      </c>
      <c r="BL27" s="209">
        <f t="shared" ref="BL27:BL90" si="43">IF(M27="CB4",0.12,0)</f>
        <v>0.12</v>
      </c>
      <c r="BM27" s="107">
        <f t="shared" si="16"/>
        <v>352.5</v>
      </c>
      <c r="BN27" s="173">
        <f t="shared" ref="BN27:BN90" si="44">IF(AS27&gt;=$C$20,BN26+BM27,0)</f>
        <v>0</v>
      </c>
      <c r="BO27" s="187">
        <f t="shared" ref="BO27:BO90" si="45">BN27/(AS27-($C$20-1))*0.0019*10^-3</f>
        <v>0</v>
      </c>
      <c r="BP27" s="106" t="str">
        <f t="shared" si="17"/>
        <v>YES</v>
      </c>
      <c r="BQ27" s="209" t="e">
        <f t="shared" si="18"/>
        <v>#NUM!</v>
      </c>
      <c r="BR27" s="164" t="e">
        <f t="shared" ref="BR27:BR90" si="46">AM27+BQ27</f>
        <v>#NUM!</v>
      </c>
      <c r="BS27" s="219" t="e">
        <f t="shared" ref="BS27:BS90" si="47">BR27/P27</f>
        <v>#NUM!</v>
      </c>
      <c r="BT27" s="210"/>
      <c r="BU27" s="206" t="e">
        <f t="shared" ref="BU27:BU90" si="48">((SQRT(AY27*BO27)/SQRT(VLOOKUP($C$20,$AS$26:$BQ$96,7)*VLOOKUP($C$20,$AS$26:$BQ$96,23)*(AS27-($C$20-1))))-1)</f>
        <v>#NUM!</v>
      </c>
      <c r="BW27" s="164">
        <f>VLOOKUP(M27,Coefficients!$E$4:$I$7,3)</f>
        <v>0.43099999999999999</v>
      </c>
      <c r="BX27" s="106">
        <f t="shared" ref="BX27:BX90" si="49">IF($AV27&lt;20,0.025,0.073)</f>
        <v>2.5000000000000001E-2</v>
      </c>
      <c r="BY27" s="163">
        <f t="shared" ref="BY27:BY90" si="50">IF(AV27=0,0,BW27*(1+BX27*($AV27-20)))</f>
        <v>0</v>
      </c>
      <c r="BZ27" s="149"/>
      <c r="CO27" s="165" t="str">
        <f t="shared" si="19"/>
        <v>splash</v>
      </c>
      <c r="CP27" s="172">
        <f t="shared" si="20"/>
        <v>1</v>
      </c>
      <c r="CQ27" s="165">
        <f>IF(CO27="atmospheric",IF(CP27&gt;=1,Coefficients!$T$5,Coefficients!$T$4),Coefficients!$T$3)</f>
        <v>7.35</v>
      </c>
      <c r="CR27" s="106">
        <f>IF(S27&lt;Coefficients!$V$3,Coefficients!$X$3-(Coefficients!$X$4-Coefficients!$X$3)*(Coefficients!$V$3-S27)/(Coefficients!$V$4-Coefficients!$V$3),IF(S27&gt;Coefficients!$V$6,(Coefficients!$X$6-Coefficients!$X$5)*(S27-Coefficients!$V$6)/(Coefficients!$V$6-Coefficients!$V$5)+Coefficients!$X$6,VLOOKUP(S27,Coefficients!$V$3:$X$6,3)))</f>
        <v>5.1999999999999975</v>
      </c>
      <c r="CS27" s="90">
        <f t="shared" ref="CS27:CS90" si="51">CR27*10^-12*31556926</f>
        <v>1.6409601519999992E-4</v>
      </c>
      <c r="CT27" s="106">
        <f>VLOOKUP(CO27,Coefficients!$Z$4:$AD$7,4,FALSE)</f>
        <v>0.26500000000000001</v>
      </c>
      <c r="CU27" s="106">
        <f>VLOOKUP(CO27,Coefficients!$Z$4:$AD$7,2,FALSE)</f>
        <v>0.37</v>
      </c>
      <c r="CV27" s="174" t="e">
        <f t="shared" si="21"/>
        <v>#NUM!</v>
      </c>
      <c r="CW27" s="31" t="e">
        <f t="shared" si="22"/>
        <v>#NUM!</v>
      </c>
      <c r="CX27" s="19">
        <f>Coefficients!$B$7</f>
        <v>3.35</v>
      </c>
      <c r="CY27" s="217" t="e">
        <f t="shared" ref="CY27:CY90" si="52">CW27/CX27</f>
        <v>#NUM!</v>
      </c>
      <c r="CZ27" s="164">
        <f>VLOOKUP(N27,Coefficients!$E$12:$I$16,3)</f>
        <v>6.0350000000000001</v>
      </c>
      <c r="DA27" s="165">
        <f t="shared" ref="DA27:DA90" si="53">IF($AV27&lt;20,0.025,0.073)</f>
        <v>2.5000000000000001E-2</v>
      </c>
      <c r="DB27" s="163">
        <f t="shared" ref="DB27:DB90" si="54">IF(AV27=0,0,CZ27*(1+DA27*($AV27-20)))</f>
        <v>0</v>
      </c>
      <c r="DC27" s="214"/>
      <c r="DD27" s="149"/>
      <c r="DU27" s="165">
        <f t="shared" si="23"/>
        <v>0.95</v>
      </c>
      <c r="DV27" s="165">
        <f t="shared" si="24"/>
        <v>1</v>
      </c>
      <c r="DW27" s="165">
        <f t="shared" si="25"/>
        <v>2400</v>
      </c>
      <c r="DX27" s="165">
        <f t="shared" si="26"/>
        <v>1.4999999999999999E-2</v>
      </c>
      <c r="DY27" s="169">
        <f t="shared" si="27"/>
        <v>70.679360981119885</v>
      </c>
      <c r="DZ27" s="136">
        <f t="shared" ref="DZ27:DZ90" si="55">DU27*DV27*3.35*10^4*(DW27/2400)^2*(DY27/60)^(1/3)</f>
        <v>33611.059317557629</v>
      </c>
      <c r="EA27" s="136">
        <f t="shared" si="28"/>
        <v>4.3067574809826485</v>
      </c>
      <c r="EB27" s="136">
        <f t="shared" si="29"/>
        <v>2.3330791552474604E-2</v>
      </c>
      <c r="EC27" s="136">
        <f t="shared" si="30"/>
        <v>0.96747185906460231</v>
      </c>
      <c r="ED27" s="136" t="e">
        <f t="shared" si="31"/>
        <v>#DIV/0!</v>
      </c>
      <c r="EE27" s="136">
        <f t="shared" ref="EE27:EE90" si="56">0.0008*EXP(-1.7*EC27)</f>
        <v>1.5445604651050633E-4</v>
      </c>
      <c r="EF27" s="136">
        <f t="shared" si="32"/>
        <v>1</v>
      </c>
      <c r="EG27" s="136">
        <f t="shared" ref="EG27:EG90" si="57">$DV$21</f>
        <v>2</v>
      </c>
      <c r="EH27" s="149" t="e">
        <f t="shared" si="33"/>
        <v>#DIV/0!</v>
      </c>
      <c r="EI27" s="149" t="e">
        <f t="shared" si="34"/>
        <v>#DIV/0!</v>
      </c>
      <c r="EJ27" s="149" t="e">
        <f t="shared" ref="EJ27:EJ90" si="58">EH27+EI27</f>
        <v>#DIV/0!</v>
      </c>
      <c r="EK27" s="18" t="e">
        <f t="shared" ref="EK27:EK90" si="59">(AS27-($C$20-1))/EJ27</f>
        <v>#DIV/0!</v>
      </c>
      <c r="EL27" s="18" t="e">
        <f t="shared" ref="EL27:EL90" si="60">BS27*EK27</f>
        <v>#NUM!</v>
      </c>
      <c r="EM27" s="18">
        <f t="shared" ref="EM27:EM90" si="61">EG27*0.0115*BY27</f>
        <v>0</v>
      </c>
      <c r="EN27" s="163" t="e">
        <f t="shared" si="35"/>
        <v>#DIV/0!</v>
      </c>
      <c r="EO27" s="163" t="e">
        <f t="shared" si="36"/>
        <v>#DIV/0!</v>
      </c>
      <c r="EP27" s="163" t="e">
        <f t="shared" ref="EP27:EP90" si="62">EN27+EO27</f>
        <v>#DIV/0!</v>
      </c>
      <c r="EQ27" s="18" t="e">
        <f t="shared" ref="EQ27:EQ90" si="63">(AS27-($C$20-1))/EP27</f>
        <v>#DIV/0!</v>
      </c>
      <c r="ER27" s="18" t="e">
        <f t="shared" ref="ER27:ER90" si="64">CY27*EQ27</f>
        <v>#NUM!</v>
      </c>
      <c r="ES27" s="18">
        <f t="shared" ref="ES27:ES90" si="65">EG27*0.0115*DB27</f>
        <v>0</v>
      </c>
    </row>
    <row r="28" spans="1:173" x14ac:dyDescent="0.25">
      <c r="B28" s="36" t="s">
        <v>193</v>
      </c>
      <c r="C28" s="36" t="s">
        <v>194</v>
      </c>
      <c r="D28" s="36">
        <v>2002</v>
      </c>
      <c r="E28" s="37">
        <f t="shared" ref="E28:E91" si="66">E27</f>
        <v>22.2</v>
      </c>
      <c r="F28" s="37">
        <f t="shared" ref="F28:F91" si="67">F27</f>
        <v>76.3</v>
      </c>
      <c r="G28" s="37">
        <f t="shared" ref="G28:G91" si="68">G27</f>
        <v>352.5</v>
      </c>
      <c r="H28" s="115">
        <f t="shared" ref="H28:H91" si="69">$H$26</f>
        <v>2007</v>
      </c>
      <c r="I28" s="111" t="str">
        <f t="shared" ref="I28:I91" si="70">$I$26</f>
        <v>Pile No 243 @ Berth 107</v>
      </c>
      <c r="J28" s="165" t="str">
        <f t="shared" ref="J28:J91" si="71">$J$26</f>
        <v>splash</v>
      </c>
      <c r="K28" s="172">
        <f t="shared" ref="K28:K91" si="72">$K$26</f>
        <v>1</v>
      </c>
      <c r="L28" s="115" t="str">
        <f t="shared" ref="L28:L91" si="73">$L$26</f>
        <v>C1</v>
      </c>
      <c r="M28" s="115" t="str">
        <f t="shared" ref="M28:M91" si="74">$M$26</f>
        <v>CB4</v>
      </c>
      <c r="N28" s="115" t="str">
        <f t="shared" ref="N28:N91" si="75">$N$26</f>
        <v>CL5</v>
      </c>
      <c r="O28" s="115">
        <f t="shared" ref="O28:O91" si="76">$O$26</f>
        <v>0</v>
      </c>
      <c r="P28" s="115">
        <f t="shared" ref="P28:P91" si="77">$P$26</f>
        <v>50</v>
      </c>
      <c r="Q28" s="115">
        <f t="shared" ref="Q28:Q91" si="78">$Q$26</f>
        <v>1200</v>
      </c>
      <c r="R28" s="115">
        <f t="shared" ref="R28:R91" si="79">$R$26</f>
        <v>60</v>
      </c>
      <c r="S28" s="115">
        <f t="shared" ref="S28:S91" si="80">$S$26</f>
        <v>0.37</v>
      </c>
      <c r="T28" s="115">
        <f t="shared" ref="T28:T91" si="81">$T$26</f>
        <v>310</v>
      </c>
      <c r="U28" s="165">
        <f t="shared" ref="U28:U91" si="82">$U$26</f>
        <v>12</v>
      </c>
      <c r="AA28" s="174" t="e">
        <f t="shared" si="0"/>
        <v>#NUM!</v>
      </c>
      <c r="AB28" s="193" t="e">
        <f t="shared" si="1"/>
        <v>#NUM!</v>
      </c>
      <c r="AC28" s="174" t="e">
        <f t="shared" si="2"/>
        <v>#NUM!</v>
      </c>
      <c r="AD28" s="174">
        <f t="shared" si="3"/>
        <v>0</v>
      </c>
      <c r="AE28" s="174" t="e">
        <f t="shared" si="4"/>
        <v>#NUM!</v>
      </c>
      <c r="AF28" s="194" t="e">
        <f t="shared" si="5"/>
        <v>#NUM!</v>
      </c>
      <c r="AG28" s="174" t="e">
        <f t="shared" si="37"/>
        <v>#NUM!</v>
      </c>
      <c r="AH28" s="174">
        <f t="shared" si="38"/>
        <v>0</v>
      </c>
      <c r="AJ28" s="174"/>
      <c r="AK28" s="174"/>
      <c r="AL28" s="203"/>
      <c r="AM28" s="207">
        <f t="shared" si="6"/>
        <v>0</v>
      </c>
      <c r="AN28" s="167">
        <f>INDEX(Coefficients!$O$3:$O$7,MATCH(S28,Coefficients!$O$3:$O$7))</f>
        <v>0.3</v>
      </c>
      <c r="AO28" s="167">
        <f>INDEX(Coefficients!$O$3:$O$7,MATCH(S28,Coefficients!$O$3:$O$7)+1)</f>
        <v>0.4</v>
      </c>
      <c r="AP28" s="172">
        <f>INDEX(Coefficients!$P$3:$P$7,MATCH(S28,Coefficients!$O$3:$O$7))</f>
        <v>50</v>
      </c>
      <c r="AQ28" s="172">
        <f>INDEX(Coefficients!$P$3:$P$7,MATCH(S28,Coefficients!$O$3:$O$7)+1)</f>
        <v>41.8</v>
      </c>
      <c r="AR28" s="172">
        <f t="shared" si="7"/>
        <v>44.26</v>
      </c>
      <c r="AS28" s="106">
        <f t="shared" si="8"/>
        <v>2002</v>
      </c>
      <c r="AT28" s="107">
        <f t="shared" si="9"/>
        <v>22.2</v>
      </c>
      <c r="AU28" s="167">
        <f t="shared" si="39"/>
        <v>0</v>
      </c>
      <c r="AV28" s="173">
        <f t="shared" si="40"/>
        <v>0</v>
      </c>
      <c r="AW28" s="106">
        <v>12</v>
      </c>
      <c r="AX28" s="107">
        <f t="shared" si="10"/>
        <v>76.3</v>
      </c>
      <c r="AY28" s="174">
        <f t="shared" si="11"/>
        <v>0.26419424190444968</v>
      </c>
      <c r="AZ28" s="167">
        <f>INDEX(Coefficients!$K$3:$K$10,MATCH(S28,Coefficients!$K$3:$K$10))</f>
        <v>0.35</v>
      </c>
      <c r="BA28" s="167">
        <f>INDEX(Coefficients!$K$3:$K$10,MATCH(S28,Coefficients!$K$3:$K$10)+1)</f>
        <v>0.4</v>
      </c>
      <c r="BB28" s="167">
        <f>INDEX(Coefficients!$L$3:$L$10,MATCH(S28,Coefficients!$K$3:$K$10))</f>
        <v>0.19142307491680963</v>
      </c>
      <c r="BC28" s="167">
        <f>INDEX(Coefficients!$L$3:$L$10,MATCH(S28,Coefficients!$K$3:$K$10)+1)</f>
        <v>0.35425563574488944</v>
      </c>
      <c r="BD28" s="174">
        <f>INDEX(Coefficients!$M$3:$M$10,MATCH(S28,Coefficients!$K$3:$K$10))</f>
        <v>0.20023799980895765</v>
      </c>
      <c r="BE28" s="174">
        <f>INDEX(Coefficients!$M$3:$M$10,MATCH(S28,Coefficients!$K$3:$K$10)+1)</f>
        <v>0.20987997823914079</v>
      </c>
      <c r="BF28" s="70">
        <f t="shared" si="12"/>
        <v>2.5655609924804158E-5</v>
      </c>
      <c r="BG28" s="110">
        <f t="shared" si="13"/>
        <v>0.20409479118103091</v>
      </c>
      <c r="BH28" s="175" t="e">
        <f t="shared" si="41"/>
        <v>#NUM!</v>
      </c>
      <c r="BI28" s="185" t="e">
        <f t="shared" si="42"/>
        <v>#NUM!</v>
      </c>
      <c r="BJ28" s="165">
        <f t="shared" si="14"/>
        <v>0.71366705445737511</v>
      </c>
      <c r="BK28" s="165">
        <f t="shared" si="15"/>
        <v>84.741590689541354</v>
      </c>
      <c r="BL28" s="209">
        <f t="shared" si="43"/>
        <v>0.12</v>
      </c>
      <c r="BM28" s="107">
        <f t="shared" si="16"/>
        <v>352.5</v>
      </c>
      <c r="BN28" s="173">
        <f t="shared" si="44"/>
        <v>0</v>
      </c>
      <c r="BO28" s="187">
        <f t="shared" si="45"/>
        <v>0</v>
      </c>
      <c r="BP28" s="106" t="str">
        <f t="shared" si="17"/>
        <v>YES</v>
      </c>
      <c r="BQ28" s="209" t="e">
        <f t="shared" si="18"/>
        <v>#NUM!</v>
      </c>
      <c r="BR28" s="164" t="e">
        <f t="shared" si="46"/>
        <v>#NUM!</v>
      </c>
      <c r="BS28" s="219" t="e">
        <f t="shared" si="47"/>
        <v>#NUM!</v>
      </c>
      <c r="BT28" s="210"/>
      <c r="BU28" s="206" t="e">
        <f t="shared" si="48"/>
        <v>#NUM!</v>
      </c>
      <c r="BW28" s="164">
        <f>VLOOKUP(M28,Coefficients!$E$4:$I$7,3)</f>
        <v>0.43099999999999999</v>
      </c>
      <c r="BX28" s="106">
        <f t="shared" si="49"/>
        <v>2.5000000000000001E-2</v>
      </c>
      <c r="BY28" s="163">
        <f t="shared" si="50"/>
        <v>0</v>
      </c>
      <c r="BZ28" s="149"/>
      <c r="CO28" s="165" t="str">
        <f t="shared" si="19"/>
        <v>splash</v>
      </c>
      <c r="CP28" s="172">
        <f t="shared" si="20"/>
        <v>1</v>
      </c>
      <c r="CQ28" s="165">
        <f>IF(CO28="atmospheric",IF(CP28&gt;=1,Coefficients!$T$5,Coefficients!$T$4),Coefficients!$T$3)</f>
        <v>7.35</v>
      </c>
      <c r="CR28" s="106">
        <f>IF(S28&lt;Coefficients!$V$3,Coefficients!$X$3-(Coefficients!$X$4-Coefficients!$X$3)*(Coefficients!$V$3-S28)/(Coefficients!$V$4-Coefficients!$V$3),IF(S28&gt;Coefficients!$V$6,(Coefficients!$X$6-Coefficients!$X$5)*(S28-Coefficients!$V$6)/(Coefficients!$V$6-Coefficients!$V$5)+Coefficients!$X$6,VLOOKUP(S28,Coefficients!$V$3:$X$6,3)))</f>
        <v>5.1999999999999975</v>
      </c>
      <c r="CS28" s="90">
        <f t="shared" si="51"/>
        <v>1.6409601519999992E-4</v>
      </c>
      <c r="CT28" s="106">
        <f>VLOOKUP(CO28,Coefficients!$Z$4:$AD$7,4,FALSE)</f>
        <v>0.26500000000000001</v>
      </c>
      <c r="CU28" s="106">
        <f>VLOOKUP(CO28,Coefficients!$Z$4:$AD$7,2,FALSE)</f>
        <v>0.37</v>
      </c>
      <c r="CV28" s="174" t="e">
        <f t="shared" si="21"/>
        <v>#NUM!</v>
      </c>
      <c r="CW28" s="31" t="e">
        <f t="shared" si="22"/>
        <v>#NUM!</v>
      </c>
      <c r="CX28" s="19">
        <f>Coefficients!$B$7</f>
        <v>3.35</v>
      </c>
      <c r="CY28" s="217" t="e">
        <f t="shared" si="52"/>
        <v>#NUM!</v>
      </c>
      <c r="CZ28" s="164">
        <f>VLOOKUP(N28,Coefficients!$E$12:$I$16,3)</f>
        <v>6.0350000000000001</v>
      </c>
      <c r="DA28" s="165">
        <f t="shared" si="53"/>
        <v>2.5000000000000001E-2</v>
      </c>
      <c r="DB28" s="163">
        <f t="shared" si="54"/>
        <v>0</v>
      </c>
      <c r="DC28" s="214"/>
      <c r="DD28" s="149"/>
      <c r="DU28" s="165">
        <f t="shared" si="23"/>
        <v>0.95</v>
      </c>
      <c r="DV28" s="165">
        <f t="shared" si="24"/>
        <v>1</v>
      </c>
      <c r="DW28" s="165">
        <f t="shared" si="25"/>
        <v>2400</v>
      </c>
      <c r="DX28" s="165">
        <f t="shared" si="26"/>
        <v>1.4999999999999999E-2</v>
      </c>
      <c r="DY28" s="169">
        <f t="shared" si="27"/>
        <v>70.689500582802836</v>
      </c>
      <c r="DZ28" s="136">
        <f t="shared" si="55"/>
        <v>33612.666512138421</v>
      </c>
      <c r="EA28" s="136">
        <f t="shared" si="28"/>
        <v>4.3067574809826485</v>
      </c>
      <c r="EB28" s="136">
        <f t="shared" si="29"/>
        <v>2.3330791552474604E-2</v>
      </c>
      <c r="EC28" s="136">
        <f t="shared" si="30"/>
        <v>0.96747185906460231</v>
      </c>
      <c r="ED28" s="136" t="e">
        <f t="shared" si="31"/>
        <v>#DIV/0!</v>
      </c>
      <c r="EE28" s="136">
        <f t="shared" si="56"/>
        <v>1.5445604651050633E-4</v>
      </c>
      <c r="EF28" s="136">
        <f t="shared" si="32"/>
        <v>1</v>
      </c>
      <c r="EG28" s="136">
        <f t="shared" si="57"/>
        <v>2</v>
      </c>
      <c r="EH28" s="149" t="e">
        <f t="shared" si="33"/>
        <v>#DIV/0!</v>
      </c>
      <c r="EI28" s="149" t="e">
        <f t="shared" si="34"/>
        <v>#DIV/0!</v>
      </c>
      <c r="EJ28" s="149" t="e">
        <f t="shared" si="58"/>
        <v>#DIV/0!</v>
      </c>
      <c r="EK28" s="18" t="e">
        <f t="shared" si="59"/>
        <v>#DIV/0!</v>
      </c>
      <c r="EL28" s="18" t="e">
        <f t="shared" si="60"/>
        <v>#NUM!</v>
      </c>
      <c r="EM28" s="18">
        <f t="shared" si="61"/>
        <v>0</v>
      </c>
      <c r="EN28" s="163" t="e">
        <f t="shared" si="35"/>
        <v>#DIV/0!</v>
      </c>
      <c r="EO28" s="163" t="e">
        <f t="shared" si="36"/>
        <v>#DIV/0!</v>
      </c>
      <c r="EP28" s="163" t="e">
        <f t="shared" si="62"/>
        <v>#DIV/0!</v>
      </c>
      <c r="EQ28" s="18" t="e">
        <f t="shared" si="63"/>
        <v>#DIV/0!</v>
      </c>
      <c r="ER28" s="18" t="e">
        <f t="shared" si="64"/>
        <v>#NUM!</v>
      </c>
      <c r="ES28" s="18">
        <f t="shared" si="65"/>
        <v>0</v>
      </c>
    </row>
    <row r="29" spans="1:173" x14ac:dyDescent="0.25">
      <c r="B29" s="36" t="s">
        <v>193</v>
      </c>
      <c r="C29" s="36" t="s">
        <v>194</v>
      </c>
      <c r="D29" s="36">
        <v>2003</v>
      </c>
      <c r="E29" s="37">
        <f t="shared" si="66"/>
        <v>22.2</v>
      </c>
      <c r="F29" s="37">
        <f t="shared" si="67"/>
        <v>76.3</v>
      </c>
      <c r="G29" s="37">
        <f t="shared" si="68"/>
        <v>352.5</v>
      </c>
      <c r="H29" s="115">
        <f t="shared" si="69"/>
        <v>2007</v>
      </c>
      <c r="I29" s="111" t="str">
        <f t="shared" si="70"/>
        <v>Pile No 243 @ Berth 107</v>
      </c>
      <c r="J29" s="165" t="str">
        <f t="shared" si="71"/>
        <v>splash</v>
      </c>
      <c r="K29" s="172">
        <f t="shared" si="72"/>
        <v>1</v>
      </c>
      <c r="L29" s="115" t="str">
        <f t="shared" si="73"/>
        <v>C1</v>
      </c>
      <c r="M29" s="115" t="str">
        <f t="shared" si="74"/>
        <v>CB4</v>
      </c>
      <c r="N29" s="115" t="str">
        <f t="shared" si="75"/>
        <v>CL5</v>
      </c>
      <c r="O29" s="115">
        <f t="shared" si="76"/>
        <v>0</v>
      </c>
      <c r="P29" s="115">
        <f t="shared" si="77"/>
        <v>50</v>
      </c>
      <c r="Q29" s="115">
        <f t="shared" si="78"/>
        <v>1200</v>
      </c>
      <c r="R29" s="115">
        <f t="shared" si="79"/>
        <v>60</v>
      </c>
      <c r="S29" s="115">
        <f t="shared" si="80"/>
        <v>0.37</v>
      </c>
      <c r="T29" s="115">
        <f t="shared" si="81"/>
        <v>310</v>
      </c>
      <c r="U29" s="165">
        <f t="shared" si="82"/>
        <v>12</v>
      </c>
      <c r="AA29" s="174" t="e">
        <f t="shared" si="0"/>
        <v>#NUM!</v>
      </c>
      <c r="AB29" s="193" t="e">
        <f t="shared" si="1"/>
        <v>#NUM!</v>
      </c>
      <c r="AC29" s="174" t="e">
        <f t="shared" si="2"/>
        <v>#NUM!</v>
      </c>
      <c r="AD29" s="174">
        <f t="shared" si="3"/>
        <v>0</v>
      </c>
      <c r="AE29" s="174" t="e">
        <f t="shared" si="4"/>
        <v>#NUM!</v>
      </c>
      <c r="AF29" s="194" t="e">
        <f t="shared" si="5"/>
        <v>#NUM!</v>
      </c>
      <c r="AG29" s="174" t="e">
        <f t="shared" si="37"/>
        <v>#NUM!</v>
      </c>
      <c r="AH29" s="174">
        <f t="shared" si="38"/>
        <v>0</v>
      </c>
      <c r="AJ29" s="174"/>
      <c r="AK29" s="174"/>
      <c r="AL29" s="203"/>
      <c r="AM29" s="207">
        <f t="shared" si="6"/>
        <v>0</v>
      </c>
      <c r="AN29" s="167">
        <f>INDEX(Coefficients!$O$3:$O$7,MATCH(S29,Coefficients!$O$3:$O$7))</f>
        <v>0.3</v>
      </c>
      <c r="AO29" s="167">
        <f>INDEX(Coefficients!$O$3:$O$7,MATCH(S29,Coefficients!$O$3:$O$7)+1)</f>
        <v>0.4</v>
      </c>
      <c r="AP29" s="172">
        <f>INDEX(Coefficients!$P$3:$P$7,MATCH(S29,Coefficients!$O$3:$O$7))</f>
        <v>50</v>
      </c>
      <c r="AQ29" s="172">
        <f>INDEX(Coefficients!$P$3:$P$7,MATCH(S29,Coefficients!$O$3:$O$7)+1)</f>
        <v>41.8</v>
      </c>
      <c r="AR29" s="172">
        <f t="shared" si="7"/>
        <v>44.26</v>
      </c>
      <c r="AS29" s="106">
        <f t="shared" si="8"/>
        <v>2003</v>
      </c>
      <c r="AT29" s="107">
        <f t="shared" si="9"/>
        <v>22.2</v>
      </c>
      <c r="AU29" s="167">
        <f t="shared" si="39"/>
        <v>0</v>
      </c>
      <c r="AV29" s="173">
        <f t="shared" si="40"/>
        <v>0</v>
      </c>
      <c r="AW29" s="106">
        <v>12</v>
      </c>
      <c r="AX29" s="107">
        <f t="shared" si="10"/>
        <v>76.3</v>
      </c>
      <c r="AY29" s="174">
        <f t="shared" si="11"/>
        <v>0.26419424190444968</v>
      </c>
      <c r="AZ29" s="167">
        <f>INDEX(Coefficients!$K$3:$K$10,MATCH(S29,Coefficients!$K$3:$K$10))</f>
        <v>0.35</v>
      </c>
      <c r="BA29" s="167">
        <f>INDEX(Coefficients!$K$3:$K$10,MATCH(S29,Coefficients!$K$3:$K$10)+1)</f>
        <v>0.4</v>
      </c>
      <c r="BB29" s="167">
        <f>INDEX(Coefficients!$L$3:$L$10,MATCH(S29,Coefficients!$K$3:$K$10))</f>
        <v>0.19142307491680963</v>
      </c>
      <c r="BC29" s="167">
        <f>INDEX(Coefficients!$L$3:$L$10,MATCH(S29,Coefficients!$K$3:$K$10)+1)</f>
        <v>0.35425563574488944</v>
      </c>
      <c r="BD29" s="174">
        <f>INDEX(Coefficients!$M$3:$M$10,MATCH(S29,Coefficients!$K$3:$K$10))</f>
        <v>0.20023799980895765</v>
      </c>
      <c r="BE29" s="174">
        <f>INDEX(Coefficients!$M$3:$M$10,MATCH(S29,Coefficients!$K$3:$K$10)+1)</f>
        <v>0.20987997823914079</v>
      </c>
      <c r="BF29" s="70">
        <f t="shared" si="12"/>
        <v>2.5655609924804158E-5</v>
      </c>
      <c r="BG29" s="110">
        <f t="shared" si="13"/>
        <v>0.20409479118103091</v>
      </c>
      <c r="BH29" s="175" t="e">
        <f t="shared" si="41"/>
        <v>#NUM!</v>
      </c>
      <c r="BI29" s="185" t="e">
        <f t="shared" si="42"/>
        <v>#NUM!</v>
      </c>
      <c r="BJ29" s="165">
        <f t="shared" si="14"/>
        <v>0.71366705445737511</v>
      </c>
      <c r="BK29" s="165">
        <f t="shared" si="15"/>
        <v>84.741590689541354</v>
      </c>
      <c r="BL29" s="209">
        <f t="shared" si="43"/>
        <v>0.12</v>
      </c>
      <c r="BM29" s="107">
        <f t="shared" si="16"/>
        <v>352.5</v>
      </c>
      <c r="BN29" s="173">
        <f t="shared" si="44"/>
        <v>0</v>
      </c>
      <c r="BO29" s="187">
        <f t="shared" si="45"/>
        <v>0</v>
      </c>
      <c r="BP29" s="106" t="str">
        <f t="shared" si="17"/>
        <v>YES</v>
      </c>
      <c r="BQ29" s="209" t="e">
        <f t="shared" si="18"/>
        <v>#NUM!</v>
      </c>
      <c r="BR29" s="164" t="e">
        <f t="shared" si="46"/>
        <v>#NUM!</v>
      </c>
      <c r="BS29" s="219" t="e">
        <f t="shared" si="47"/>
        <v>#NUM!</v>
      </c>
      <c r="BT29" s="210"/>
      <c r="BU29" s="206" t="e">
        <f t="shared" si="48"/>
        <v>#NUM!</v>
      </c>
      <c r="BW29" s="164">
        <f>VLOOKUP(M29,Coefficients!$E$4:$I$7,3)</f>
        <v>0.43099999999999999</v>
      </c>
      <c r="BX29" s="106">
        <f t="shared" si="49"/>
        <v>2.5000000000000001E-2</v>
      </c>
      <c r="BY29" s="163">
        <f t="shared" si="50"/>
        <v>0</v>
      </c>
      <c r="BZ29" s="149"/>
      <c r="CD29" s="108"/>
      <c r="CE29" s="2"/>
      <c r="CF29" s="2"/>
      <c r="CO29" s="165" t="str">
        <f t="shared" si="19"/>
        <v>splash</v>
      </c>
      <c r="CP29" s="172">
        <f t="shared" si="20"/>
        <v>1</v>
      </c>
      <c r="CQ29" s="165">
        <f>IF(CO29="atmospheric",IF(CP29&gt;=1,Coefficients!$T$5,Coefficients!$T$4),Coefficients!$T$3)</f>
        <v>7.35</v>
      </c>
      <c r="CR29" s="106">
        <f>IF(S29&lt;Coefficients!$V$3,Coefficients!$X$3-(Coefficients!$X$4-Coefficients!$X$3)*(Coefficients!$V$3-S29)/(Coefficients!$V$4-Coefficients!$V$3),IF(S29&gt;Coefficients!$V$6,(Coefficients!$X$6-Coefficients!$X$5)*(S29-Coefficients!$V$6)/(Coefficients!$V$6-Coefficients!$V$5)+Coefficients!$X$6,VLOOKUP(S29,Coefficients!$V$3:$X$6,3)))</f>
        <v>5.1999999999999975</v>
      </c>
      <c r="CS29" s="90">
        <f t="shared" si="51"/>
        <v>1.6409601519999992E-4</v>
      </c>
      <c r="CT29" s="106">
        <f>VLOOKUP(CO29,Coefficients!$Z$4:$AD$7,4,FALSE)</f>
        <v>0.26500000000000001</v>
      </c>
      <c r="CU29" s="106">
        <f>VLOOKUP(CO29,Coefficients!$Z$4:$AD$7,2,FALSE)</f>
        <v>0.37</v>
      </c>
      <c r="CV29" s="174" t="e">
        <f t="shared" si="21"/>
        <v>#NUM!</v>
      </c>
      <c r="CW29" s="31" t="e">
        <f t="shared" si="22"/>
        <v>#NUM!</v>
      </c>
      <c r="CX29" s="19">
        <f>Coefficients!$B$7</f>
        <v>3.35</v>
      </c>
      <c r="CY29" s="217" t="e">
        <f t="shared" si="52"/>
        <v>#NUM!</v>
      </c>
      <c r="CZ29" s="164">
        <f>VLOOKUP(N29,Coefficients!$E$12:$I$16,3)</f>
        <v>6.0350000000000001</v>
      </c>
      <c r="DA29" s="165">
        <f t="shared" si="53"/>
        <v>2.5000000000000001E-2</v>
      </c>
      <c r="DB29" s="163">
        <f t="shared" si="54"/>
        <v>0</v>
      </c>
      <c r="DC29" s="214"/>
      <c r="DD29" s="149"/>
      <c r="DU29" s="165">
        <f t="shared" si="23"/>
        <v>0.95</v>
      </c>
      <c r="DV29" s="165">
        <f t="shared" si="24"/>
        <v>1</v>
      </c>
      <c r="DW29" s="165">
        <f t="shared" si="25"/>
        <v>2400</v>
      </c>
      <c r="DX29" s="165">
        <f t="shared" si="26"/>
        <v>1.4999999999999999E-2</v>
      </c>
      <c r="DY29" s="169">
        <f t="shared" si="27"/>
        <v>70.70217917675545</v>
      </c>
      <c r="DZ29" s="136">
        <f t="shared" si="55"/>
        <v>33614.675937730543</v>
      </c>
      <c r="EA29" s="136">
        <f t="shared" si="28"/>
        <v>4.3067574809826485</v>
      </c>
      <c r="EB29" s="136">
        <f t="shared" si="29"/>
        <v>2.3330791552474604E-2</v>
      </c>
      <c r="EC29" s="136">
        <f t="shared" si="30"/>
        <v>0.96747185906460231</v>
      </c>
      <c r="ED29" s="136" t="e">
        <f t="shared" si="31"/>
        <v>#DIV/0!</v>
      </c>
      <c r="EE29" s="136">
        <f t="shared" si="56"/>
        <v>1.5445604651050633E-4</v>
      </c>
      <c r="EF29" s="136">
        <f t="shared" si="32"/>
        <v>1</v>
      </c>
      <c r="EG29" s="136">
        <f t="shared" si="57"/>
        <v>2</v>
      </c>
      <c r="EH29" s="149" t="e">
        <f t="shared" si="33"/>
        <v>#DIV/0!</v>
      </c>
      <c r="EI29" s="149" t="e">
        <f t="shared" si="34"/>
        <v>#DIV/0!</v>
      </c>
      <c r="EJ29" s="149" t="e">
        <f t="shared" si="58"/>
        <v>#DIV/0!</v>
      </c>
      <c r="EK29" s="18" t="e">
        <f t="shared" si="59"/>
        <v>#DIV/0!</v>
      </c>
      <c r="EL29" s="18" t="e">
        <f t="shared" si="60"/>
        <v>#NUM!</v>
      </c>
      <c r="EM29" s="18">
        <f t="shared" si="61"/>
        <v>0</v>
      </c>
      <c r="EN29" s="163" t="e">
        <f t="shared" si="35"/>
        <v>#DIV/0!</v>
      </c>
      <c r="EO29" s="163" t="e">
        <f t="shared" si="36"/>
        <v>#DIV/0!</v>
      </c>
      <c r="EP29" s="163" t="e">
        <f t="shared" si="62"/>
        <v>#DIV/0!</v>
      </c>
      <c r="EQ29" s="18" t="e">
        <f t="shared" si="63"/>
        <v>#DIV/0!</v>
      </c>
      <c r="ER29" s="18" t="e">
        <f t="shared" si="64"/>
        <v>#NUM!</v>
      </c>
      <c r="ES29" s="18">
        <f t="shared" si="65"/>
        <v>0</v>
      </c>
    </row>
    <row r="30" spans="1:173" x14ac:dyDescent="0.25">
      <c r="B30" s="36" t="s">
        <v>193</v>
      </c>
      <c r="C30" s="36" t="s">
        <v>194</v>
      </c>
      <c r="D30" s="36">
        <v>2004</v>
      </c>
      <c r="E30" s="37">
        <f t="shared" si="66"/>
        <v>22.2</v>
      </c>
      <c r="F30" s="37">
        <f t="shared" si="67"/>
        <v>76.3</v>
      </c>
      <c r="G30" s="37">
        <f t="shared" si="68"/>
        <v>352.5</v>
      </c>
      <c r="H30" s="115">
        <f t="shared" si="69"/>
        <v>2007</v>
      </c>
      <c r="I30" s="111" t="str">
        <f t="shared" si="70"/>
        <v>Pile No 243 @ Berth 107</v>
      </c>
      <c r="J30" s="165" t="str">
        <f t="shared" si="71"/>
        <v>splash</v>
      </c>
      <c r="K30" s="172">
        <f t="shared" si="72"/>
        <v>1</v>
      </c>
      <c r="L30" s="115" t="str">
        <f t="shared" si="73"/>
        <v>C1</v>
      </c>
      <c r="M30" s="115" t="str">
        <f t="shared" si="74"/>
        <v>CB4</v>
      </c>
      <c r="N30" s="115" t="str">
        <f t="shared" si="75"/>
        <v>CL5</v>
      </c>
      <c r="O30" s="115">
        <f t="shared" si="76"/>
        <v>0</v>
      </c>
      <c r="P30" s="115">
        <f t="shared" si="77"/>
        <v>50</v>
      </c>
      <c r="Q30" s="115">
        <f t="shared" si="78"/>
        <v>1200</v>
      </c>
      <c r="R30" s="115">
        <f t="shared" si="79"/>
        <v>60</v>
      </c>
      <c r="S30" s="115">
        <f t="shared" si="80"/>
        <v>0.37</v>
      </c>
      <c r="T30" s="115">
        <f t="shared" si="81"/>
        <v>310</v>
      </c>
      <c r="U30" s="165">
        <f t="shared" si="82"/>
        <v>12</v>
      </c>
      <c r="AA30" s="174" t="e">
        <f t="shared" si="0"/>
        <v>#NUM!</v>
      </c>
      <c r="AB30" s="193" t="e">
        <f t="shared" si="1"/>
        <v>#NUM!</v>
      </c>
      <c r="AC30" s="174" t="e">
        <f t="shared" si="2"/>
        <v>#NUM!</v>
      </c>
      <c r="AD30" s="174">
        <f t="shared" si="3"/>
        <v>0</v>
      </c>
      <c r="AE30" s="174" t="e">
        <f t="shared" si="4"/>
        <v>#NUM!</v>
      </c>
      <c r="AF30" s="194" t="e">
        <f t="shared" si="5"/>
        <v>#NUM!</v>
      </c>
      <c r="AG30" s="174" t="e">
        <f t="shared" si="37"/>
        <v>#NUM!</v>
      </c>
      <c r="AH30" s="174">
        <f t="shared" si="38"/>
        <v>0</v>
      </c>
      <c r="AJ30" s="174"/>
      <c r="AK30" s="174"/>
      <c r="AL30" s="203"/>
      <c r="AM30" s="207">
        <f t="shared" si="6"/>
        <v>0</v>
      </c>
      <c r="AN30" s="167">
        <f>INDEX(Coefficients!$O$3:$O$7,MATCH(S30,Coefficients!$O$3:$O$7))</f>
        <v>0.3</v>
      </c>
      <c r="AO30" s="167">
        <f>INDEX(Coefficients!$O$3:$O$7,MATCH(S30,Coefficients!$O$3:$O$7)+1)</f>
        <v>0.4</v>
      </c>
      <c r="AP30" s="172">
        <f>INDEX(Coefficients!$P$3:$P$7,MATCH(S30,Coefficients!$O$3:$O$7))</f>
        <v>50</v>
      </c>
      <c r="AQ30" s="172">
        <f>INDEX(Coefficients!$P$3:$P$7,MATCH(S30,Coefficients!$O$3:$O$7)+1)</f>
        <v>41.8</v>
      </c>
      <c r="AR30" s="172">
        <f t="shared" si="7"/>
        <v>44.26</v>
      </c>
      <c r="AS30" s="106">
        <f t="shared" si="8"/>
        <v>2004</v>
      </c>
      <c r="AT30" s="107">
        <f t="shared" si="9"/>
        <v>22.2</v>
      </c>
      <c r="AU30" s="167">
        <f t="shared" si="39"/>
        <v>0</v>
      </c>
      <c r="AV30" s="173">
        <f t="shared" si="40"/>
        <v>0</v>
      </c>
      <c r="AW30" s="106">
        <v>12</v>
      </c>
      <c r="AX30" s="107">
        <f t="shared" si="10"/>
        <v>76.3</v>
      </c>
      <c r="AY30" s="174">
        <f t="shared" si="11"/>
        <v>0.26419424190444968</v>
      </c>
      <c r="AZ30" s="167">
        <f>INDEX(Coefficients!$K$3:$K$10,MATCH(S30,Coefficients!$K$3:$K$10))</f>
        <v>0.35</v>
      </c>
      <c r="BA30" s="167">
        <f>INDEX(Coefficients!$K$3:$K$10,MATCH(S30,Coefficients!$K$3:$K$10)+1)</f>
        <v>0.4</v>
      </c>
      <c r="BB30" s="167">
        <f>INDEX(Coefficients!$L$3:$L$10,MATCH(S30,Coefficients!$K$3:$K$10))</f>
        <v>0.19142307491680963</v>
      </c>
      <c r="BC30" s="167">
        <f>INDEX(Coefficients!$L$3:$L$10,MATCH(S30,Coefficients!$K$3:$K$10)+1)</f>
        <v>0.35425563574488944</v>
      </c>
      <c r="BD30" s="174">
        <f>INDEX(Coefficients!$M$3:$M$10,MATCH(S30,Coefficients!$K$3:$K$10))</f>
        <v>0.20023799980895765</v>
      </c>
      <c r="BE30" s="174">
        <f>INDEX(Coefficients!$M$3:$M$10,MATCH(S30,Coefficients!$K$3:$K$10)+1)</f>
        <v>0.20987997823914079</v>
      </c>
      <c r="BF30" s="70">
        <f t="shared" si="12"/>
        <v>2.5655609924804158E-5</v>
      </c>
      <c r="BG30" s="110">
        <f t="shared" si="13"/>
        <v>0.20409479118103091</v>
      </c>
      <c r="BH30" s="175" t="e">
        <f t="shared" si="41"/>
        <v>#NUM!</v>
      </c>
      <c r="BI30" s="185" t="e">
        <f t="shared" si="42"/>
        <v>#NUM!</v>
      </c>
      <c r="BJ30" s="165">
        <f t="shared" si="14"/>
        <v>0.71366705445737511</v>
      </c>
      <c r="BK30" s="165">
        <f t="shared" si="15"/>
        <v>84.741590689541354</v>
      </c>
      <c r="BL30" s="209">
        <f t="shared" si="43"/>
        <v>0.12</v>
      </c>
      <c r="BM30" s="107">
        <f t="shared" si="16"/>
        <v>352.5</v>
      </c>
      <c r="BN30" s="173">
        <f t="shared" si="44"/>
        <v>0</v>
      </c>
      <c r="BO30" s="187">
        <f t="shared" si="45"/>
        <v>0</v>
      </c>
      <c r="BP30" s="106" t="str">
        <f t="shared" si="17"/>
        <v>YES</v>
      </c>
      <c r="BQ30" s="209" t="e">
        <f t="shared" si="18"/>
        <v>#NUM!</v>
      </c>
      <c r="BR30" s="164" t="e">
        <f t="shared" si="46"/>
        <v>#NUM!</v>
      </c>
      <c r="BS30" s="219" t="e">
        <f t="shared" si="47"/>
        <v>#NUM!</v>
      </c>
      <c r="BT30" s="210"/>
      <c r="BU30" s="206" t="e">
        <f t="shared" si="48"/>
        <v>#NUM!</v>
      </c>
      <c r="BW30" s="164">
        <f>VLOOKUP(M30,Coefficients!$E$4:$I$7,3)</f>
        <v>0.43099999999999999</v>
      </c>
      <c r="BX30" s="106">
        <f t="shared" si="49"/>
        <v>2.5000000000000001E-2</v>
      </c>
      <c r="BY30" s="163">
        <f t="shared" si="50"/>
        <v>0</v>
      </c>
      <c r="BZ30" s="149"/>
      <c r="CD30" s="108"/>
      <c r="CE30" s="2"/>
      <c r="CF30" s="2"/>
      <c r="CO30" s="165" t="str">
        <f t="shared" si="19"/>
        <v>splash</v>
      </c>
      <c r="CP30" s="172">
        <f t="shared" si="20"/>
        <v>1</v>
      </c>
      <c r="CQ30" s="165">
        <f>IF(CO30="atmospheric",IF(CP30&gt;=1,Coefficients!$T$5,Coefficients!$T$4),Coefficients!$T$3)</f>
        <v>7.35</v>
      </c>
      <c r="CR30" s="106">
        <f>IF(S30&lt;Coefficients!$V$3,Coefficients!$X$3-(Coefficients!$X$4-Coefficients!$X$3)*(Coefficients!$V$3-S30)/(Coefficients!$V$4-Coefficients!$V$3),IF(S30&gt;Coefficients!$V$6,(Coefficients!$X$6-Coefficients!$X$5)*(S30-Coefficients!$V$6)/(Coefficients!$V$6-Coefficients!$V$5)+Coefficients!$X$6,VLOOKUP(S30,Coefficients!$V$3:$X$6,3)))</f>
        <v>5.1999999999999975</v>
      </c>
      <c r="CS30" s="90">
        <f t="shared" si="51"/>
        <v>1.6409601519999992E-4</v>
      </c>
      <c r="CT30" s="106">
        <f>VLOOKUP(CO30,Coefficients!$Z$4:$AD$7,4,FALSE)</f>
        <v>0.26500000000000001</v>
      </c>
      <c r="CU30" s="106">
        <f>VLOOKUP(CO30,Coefficients!$Z$4:$AD$7,2,FALSE)</f>
        <v>0.37</v>
      </c>
      <c r="CV30" s="174" t="e">
        <f t="shared" si="21"/>
        <v>#NUM!</v>
      </c>
      <c r="CW30" s="31" t="e">
        <f t="shared" si="22"/>
        <v>#NUM!</v>
      </c>
      <c r="CX30" s="19">
        <f>Coefficients!$B$7</f>
        <v>3.35</v>
      </c>
      <c r="CY30" s="217" t="e">
        <f t="shared" si="52"/>
        <v>#NUM!</v>
      </c>
      <c r="CZ30" s="164">
        <f>VLOOKUP(N30,Coefficients!$E$12:$I$16,3)</f>
        <v>6.0350000000000001</v>
      </c>
      <c r="DA30" s="165">
        <f t="shared" si="53"/>
        <v>2.5000000000000001E-2</v>
      </c>
      <c r="DB30" s="163">
        <f t="shared" si="54"/>
        <v>0</v>
      </c>
      <c r="DC30" s="214"/>
      <c r="DD30" s="149"/>
      <c r="DU30" s="165">
        <f t="shared" si="23"/>
        <v>0.95</v>
      </c>
      <c r="DV30" s="165">
        <f t="shared" si="24"/>
        <v>1</v>
      </c>
      <c r="DW30" s="165">
        <f t="shared" si="25"/>
        <v>2400</v>
      </c>
      <c r="DX30" s="165">
        <f t="shared" si="26"/>
        <v>1.4999999999999999E-2</v>
      </c>
      <c r="DY30" s="169">
        <f t="shared" si="27"/>
        <v>70.718486910390965</v>
      </c>
      <c r="DZ30" s="136">
        <f t="shared" si="55"/>
        <v>33617.260191128211</v>
      </c>
      <c r="EA30" s="136">
        <f t="shared" si="28"/>
        <v>4.3067574809826485</v>
      </c>
      <c r="EB30" s="136">
        <f t="shared" si="29"/>
        <v>2.3330791552474604E-2</v>
      </c>
      <c r="EC30" s="136">
        <f t="shared" si="30"/>
        <v>0.96747185906460231</v>
      </c>
      <c r="ED30" s="136" t="e">
        <f t="shared" si="31"/>
        <v>#DIV/0!</v>
      </c>
      <c r="EE30" s="136">
        <f t="shared" si="56"/>
        <v>1.5445604651050633E-4</v>
      </c>
      <c r="EF30" s="136">
        <f t="shared" si="32"/>
        <v>1</v>
      </c>
      <c r="EG30" s="136">
        <f t="shared" si="57"/>
        <v>2</v>
      </c>
      <c r="EH30" s="149" t="e">
        <f t="shared" si="33"/>
        <v>#DIV/0!</v>
      </c>
      <c r="EI30" s="149" t="e">
        <f t="shared" si="34"/>
        <v>#DIV/0!</v>
      </c>
      <c r="EJ30" s="149" t="e">
        <f t="shared" si="58"/>
        <v>#DIV/0!</v>
      </c>
      <c r="EK30" s="18" t="e">
        <f t="shared" si="59"/>
        <v>#DIV/0!</v>
      </c>
      <c r="EL30" s="18" t="e">
        <f t="shared" si="60"/>
        <v>#NUM!</v>
      </c>
      <c r="EM30" s="18">
        <f t="shared" si="61"/>
        <v>0</v>
      </c>
      <c r="EN30" s="163" t="e">
        <f t="shared" si="35"/>
        <v>#DIV/0!</v>
      </c>
      <c r="EO30" s="163" t="e">
        <f t="shared" si="36"/>
        <v>#DIV/0!</v>
      </c>
      <c r="EP30" s="163" t="e">
        <f t="shared" si="62"/>
        <v>#DIV/0!</v>
      </c>
      <c r="EQ30" s="18" t="e">
        <f t="shared" si="63"/>
        <v>#DIV/0!</v>
      </c>
      <c r="ER30" s="18" t="e">
        <f t="shared" si="64"/>
        <v>#NUM!</v>
      </c>
      <c r="ES30" s="18">
        <f t="shared" si="65"/>
        <v>0</v>
      </c>
    </row>
    <row r="31" spans="1:173" x14ac:dyDescent="0.25">
      <c r="B31" s="36" t="s">
        <v>193</v>
      </c>
      <c r="C31" s="36" t="s">
        <v>194</v>
      </c>
      <c r="D31" s="36">
        <v>2005</v>
      </c>
      <c r="E31" s="37">
        <f t="shared" si="66"/>
        <v>22.2</v>
      </c>
      <c r="F31" s="37">
        <f t="shared" si="67"/>
        <v>76.3</v>
      </c>
      <c r="G31" s="37">
        <f t="shared" si="68"/>
        <v>352.5</v>
      </c>
      <c r="H31" s="115">
        <f t="shared" si="69"/>
        <v>2007</v>
      </c>
      <c r="I31" s="111" t="str">
        <f t="shared" si="70"/>
        <v>Pile No 243 @ Berth 107</v>
      </c>
      <c r="J31" s="165" t="str">
        <f t="shared" si="71"/>
        <v>splash</v>
      </c>
      <c r="K31" s="172">
        <f t="shared" si="72"/>
        <v>1</v>
      </c>
      <c r="L31" s="115" t="str">
        <f t="shared" si="73"/>
        <v>C1</v>
      </c>
      <c r="M31" s="115" t="str">
        <f t="shared" si="74"/>
        <v>CB4</v>
      </c>
      <c r="N31" s="115" t="str">
        <f t="shared" si="75"/>
        <v>CL5</v>
      </c>
      <c r="O31" s="115">
        <f t="shared" si="76"/>
        <v>0</v>
      </c>
      <c r="P31" s="115">
        <f t="shared" si="77"/>
        <v>50</v>
      </c>
      <c r="Q31" s="115">
        <f t="shared" si="78"/>
        <v>1200</v>
      </c>
      <c r="R31" s="115">
        <f t="shared" si="79"/>
        <v>60</v>
      </c>
      <c r="S31" s="115">
        <f t="shared" si="80"/>
        <v>0.37</v>
      </c>
      <c r="T31" s="115">
        <f t="shared" si="81"/>
        <v>310</v>
      </c>
      <c r="U31" s="165">
        <f t="shared" si="82"/>
        <v>12</v>
      </c>
      <c r="AA31" s="174" t="e">
        <f t="shared" si="0"/>
        <v>#NUM!</v>
      </c>
      <c r="AB31" s="193" t="e">
        <f t="shared" si="1"/>
        <v>#NUM!</v>
      </c>
      <c r="AC31" s="174" t="e">
        <f t="shared" si="2"/>
        <v>#NUM!</v>
      </c>
      <c r="AD31" s="174">
        <f t="shared" si="3"/>
        <v>0</v>
      </c>
      <c r="AE31" s="174" t="e">
        <f t="shared" si="4"/>
        <v>#NUM!</v>
      </c>
      <c r="AF31" s="194" t="e">
        <f t="shared" si="5"/>
        <v>#NUM!</v>
      </c>
      <c r="AG31" s="174" t="e">
        <f t="shared" si="37"/>
        <v>#NUM!</v>
      </c>
      <c r="AH31" s="174">
        <f t="shared" si="38"/>
        <v>0</v>
      </c>
      <c r="AJ31" s="174"/>
      <c r="AK31" s="174"/>
      <c r="AL31" s="203"/>
      <c r="AM31" s="207">
        <f t="shared" si="6"/>
        <v>0</v>
      </c>
      <c r="AN31" s="167">
        <f>INDEX(Coefficients!$O$3:$O$7,MATCH(S31,Coefficients!$O$3:$O$7))</f>
        <v>0.3</v>
      </c>
      <c r="AO31" s="167">
        <f>INDEX(Coefficients!$O$3:$O$7,MATCH(S31,Coefficients!$O$3:$O$7)+1)</f>
        <v>0.4</v>
      </c>
      <c r="AP31" s="172">
        <f>INDEX(Coefficients!$P$3:$P$7,MATCH(S31,Coefficients!$O$3:$O$7))</f>
        <v>50</v>
      </c>
      <c r="AQ31" s="172">
        <f>INDEX(Coefficients!$P$3:$P$7,MATCH(S31,Coefficients!$O$3:$O$7)+1)</f>
        <v>41.8</v>
      </c>
      <c r="AR31" s="172">
        <f t="shared" si="7"/>
        <v>44.26</v>
      </c>
      <c r="AS31" s="106">
        <f t="shared" si="8"/>
        <v>2005</v>
      </c>
      <c r="AT31" s="107">
        <f t="shared" si="9"/>
        <v>22.2</v>
      </c>
      <c r="AU31" s="167">
        <f t="shared" si="39"/>
        <v>0</v>
      </c>
      <c r="AV31" s="173">
        <f t="shared" si="40"/>
        <v>0</v>
      </c>
      <c r="AW31" s="106">
        <v>12</v>
      </c>
      <c r="AX31" s="107">
        <f t="shared" si="10"/>
        <v>76.3</v>
      </c>
      <c r="AY31" s="174">
        <f t="shared" si="11"/>
        <v>0.26419424190444968</v>
      </c>
      <c r="AZ31" s="167">
        <f>INDEX(Coefficients!$K$3:$K$10,MATCH(S31,Coefficients!$K$3:$K$10))</f>
        <v>0.35</v>
      </c>
      <c r="BA31" s="167">
        <f>INDEX(Coefficients!$K$3:$K$10,MATCH(S31,Coefficients!$K$3:$K$10)+1)</f>
        <v>0.4</v>
      </c>
      <c r="BB31" s="167">
        <f>INDEX(Coefficients!$L$3:$L$10,MATCH(S31,Coefficients!$K$3:$K$10))</f>
        <v>0.19142307491680963</v>
      </c>
      <c r="BC31" s="167">
        <f>INDEX(Coefficients!$L$3:$L$10,MATCH(S31,Coefficients!$K$3:$K$10)+1)</f>
        <v>0.35425563574488944</v>
      </c>
      <c r="BD31" s="174">
        <f>INDEX(Coefficients!$M$3:$M$10,MATCH(S31,Coefficients!$K$3:$K$10))</f>
        <v>0.20023799980895765</v>
      </c>
      <c r="BE31" s="174">
        <f>INDEX(Coefficients!$M$3:$M$10,MATCH(S31,Coefficients!$K$3:$K$10)+1)</f>
        <v>0.20987997823914079</v>
      </c>
      <c r="BF31" s="70">
        <f t="shared" si="12"/>
        <v>2.5655609924804158E-5</v>
      </c>
      <c r="BG31" s="110">
        <f t="shared" si="13"/>
        <v>0.20409479118103091</v>
      </c>
      <c r="BH31" s="175" t="e">
        <f t="shared" si="41"/>
        <v>#NUM!</v>
      </c>
      <c r="BI31" s="185" t="e">
        <f t="shared" si="42"/>
        <v>#NUM!</v>
      </c>
      <c r="BJ31" s="165">
        <f t="shared" si="14"/>
        <v>0.71366705445737511</v>
      </c>
      <c r="BK31" s="165">
        <f t="shared" si="15"/>
        <v>84.741590689541354</v>
      </c>
      <c r="BL31" s="209">
        <f t="shared" si="43"/>
        <v>0.12</v>
      </c>
      <c r="BM31" s="107">
        <f t="shared" si="16"/>
        <v>352.5</v>
      </c>
      <c r="BN31" s="173">
        <f t="shared" si="44"/>
        <v>0</v>
      </c>
      <c r="BO31" s="187">
        <f t="shared" si="45"/>
        <v>0</v>
      </c>
      <c r="BP31" s="106" t="str">
        <f t="shared" si="17"/>
        <v>YES</v>
      </c>
      <c r="BQ31" s="209" t="e">
        <f t="shared" si="18"/>
        <v>#NUM!</v>
      </c>
      <c r="BR31" s="164" t="e">
        <f t="shared" si="46"/>
        <v>#NUM!</v>
      </c>
      <c r="BS31" s="219" t="e">
        <f t="shared" si="47"/>
        <v>#NUM!</v>
      </c>
      <c r="BT31" s="210"/>
      <c r="BU31" s="206" t="e">
        <f t="shared" si="48"/>
        <v>#NUM!</v>
      </c>
      <c r="BW31" s="164">
        <f>VLOOKUP(M31,Coefficients!$E$4:$I$7,3)</f>
        <v>0.43099999999999999</v>
      </c>
      <c r="BX31" s="106">
        <f t="shared" si="49"/>
        <v>2.5000000000000001E-2</v>
      </c>
      <c r="BY31" s="163">
        <f t="shared" si="50"/>
        <v>0</v>
      </c>
      <c r="BZ31" s="149"/>
      <c r="CO31" s="165" t="str">
        <f t="shared" si="19"/>
        <v>splash</v>
      </c>
      <c r="CP31" s="172">
        <f t="shared" si="20"/>
        <v>1</v>
      </c>
      <c r="CQ31" s="165">
        <f>IF(CO31="atmospheric",IF(CP31&gt;=1,Coefficients!$T$5,Coefficients!$T$4),Coefficients!$T$3)</f>
        <v>7.35</v>
      </c>
      <c r="CR31" s="106">
        <f>IF(S31&lt;Coefficients!$V$3,Coefficients!$X$3-(Coefficients!$X$4-Coefficients!$X$3)*(Coefficients!$V$3-S31)/(Coefficients!$V$4-Coefficients!$V$3),IF(S31&gt;Coefficients!$V$6,(Coefficients!$X$6-Coefficients!$X$5)*(S31-Coefficients!$V$6)/(Coefficients!$V$6-Coefficients!$V$5)+Coefficients!$X$6,VLOOKUP(S31,Coefficients!$V$3:$X$6,3)))</f>
        <v>5.1999999999999975</v>
      </c>
      <c r="CS31" s="90">
        <f t="shared" si="51"/>
        <v>1.6409601519999992E-4</v>
      </c>
      <c r="CT31" s="106">
        <f>VLOOKUP(CO31,Coefficients!$Z$4:$AD$7,4,FALSE)</f>
        <v>0.26500000000000001</v>
      </c>
      <c r="CU31" s="106">
        <f>VLOOKUP(CO31,Coefficients!$Z$4:$AD$7,2,FALSE)</f>
        <v>0.37</v>
      </c>
      <c r="CV31" s="174" t="e">
        <f t="shared" si="21"/>
        <v>#NUM!</v>
      </c>
      <c r="CW31" s="31" t="e">
        <f t="shared" si="22"/>
        <v>#NUM!</v>
      </c>
      <c r="CX31" s="19">
        <f>Coefficients!$B$7</f>
        <v>3.35</v>
      </c>
      <c r="CY31" s="217" t="e">
        <f t="shared" si="52"/>
        <v>#NUM!</v>
      </c>
      <c r="CZ31" s="164">
        <f>VLOOKUP(N31,Coefficients!$E$12:$I$16,3)</f>
        <v>6.0350000000000001</v>
      </c>
      <c r="DA31" s="165">
        <f t="shared" si="53"/>
        <v>2.5000000000000001E-2</v>
      </c>
      <c r="DB31" s="163">
        <f t="shared" si="54"/>
        <v>0</v>
      </c>
      <c r="DC31" s="214"/>
      <c r="DD31" s="149"/>
      <c r="DU31" s="165">
        <f t="shared" si="23"/>
        <v>0.95</v>
      </c>
      <c r="DV31" s="165">
        <f t="shared" si="24"/>
        <v>1</v>
      </c>
      <c r="DW31" s="165">
        <f t="shared" si="25"/>
        <v>2400</v>
      </c>
      <c r="DX31" s="165">
        <f t="shared" si="26"/>
        <v>1.4999999999999999E-2</v>
      </c>
      <c r="DY31" s="169">
        <f t="shared" si="27"/>
        <v>70.740242261103631</v>
      </c>
      <c r="DZ31" s="136">
        <f t="shared" si="55"/>
        <v>33620.707098878665</v>
      </c>
      <c r="EA31" s="136">
        <f t="shared" si="28"/>
        <v>4.3067574809826485</v>
      </c>
      <c r="EB31" s="136">
        <f t="shared" si="29"/>
        <v>2.3330791552474604E-2</v>
      </c>
      <c r="EC31" s="136">
        <f t="shared" si="30"/>
        <v>0.96747185906460231</v>
      </c>
      <c r="ED31" s="136" t="e">
        <f t="shared" si="31"/>
        <v>#DIV/0!</v>
      </c>
      <c r="EE31" s="136">
        <f t="shared" si="56"/>
        <v>1.5445604651050633E-4</v>
      </c>
      <c r="EF31" s="136">
        <f t="shared" si="32"/>
        <v>1</v>
      </c>
      <c r="EG31" s="136">
        <f t="shared" si="57"/>
        <v>2</v>
      </c>
      <c r="EH31" s="149" t="e">
        <f t="shared" si="33"/>
        <v>#DIV/0!</v>
      </c>
      <c r="EI31" s="149" t="e">
        <f t="shared" si="34"/>
        <v>#DIV/0!</v>
      </c>
      <c r="EJ31" s="149" t="e">
        <f t="shared" si="58"/>
        <v>#DIV/0!</v>
      </c>
      <c r="EK31" s="18" t="e">
        <f t="shared" si="59"/>
        <v>#DIV/0!</v>
      </c>
      <c r="EL31" s="18" t="e">
        <f t="shared" si="60"/>
        <v>#NUM!</v>
      </c>
      <c r="EM31" s="18">
        <f t="shared" si="61"/>
        <v>0</v>
      </c>
      <c r="EN31" s="163" t="e">
        <f t="shared" si="35"/>
        <v>#DIV/0!</v>
      </c>
      <c r="EO31" s="163" t="e">
        <f t="shared" si="36"/>
        <v>#DIV/0!</v>
      </c>
      <c r="EP31" s="163" t="e">
        <f t="shared" si="62"/>
        <v>#DIV/0!</v>
      </c>
      <c r="EQ31" s="18" t="e">
        <f t="shared" si="63"/>
        <v>#DIV/0!</v>
      </c>
      <c r="ER31" s="18" t="e">
        <f t="shared" si="64"/>
        <v>#NUM!</v>
      </c>
      <c r="ES31" s="18">
        <f t="shared" si="65"/>
        <v>0</v>
      </c>
    </row>
    <row r="32" spans="1:173" x14ac:dyDescent="0.25">
      <c r="B32" s="36" t="s">
        <v>193</v>
      </c>
      <c r="C32" s="36" t="s">
        <v>194</v>
      </c>
      <c r="D32" s="36">
        <v>2006</v>
      </c>
      <c r="E32" s="37">
        <f t="shared" si="66"/>
        <v>22.2</v>
      </c>
      <c r="F32" s="37">
        <f t="shared" si="67"/>
        <v>76.3</v>
      </c>
      <c r="G32" s="37">
        <f t="shared" si="68"/>
        <v>352.5</v>
      </c>
      <c r="H32" s="115">
        <f t="shared" si="69"/>
        <v>2007</v>
      </c>
      <c r="I32" s="111" t="str">
        <f t="shared" si="70"/>
        <v>Pile No 243 @ Berth 107</v>
      </c>
      <c r="J32" s="165" t="str">
        <f t="shared" si="71"/>
        <v>splash</v>
      </c>
      <c r="K32" s="172">
        <f t="shared" si="72"/>
        <v>1</v>
      </c>
      <c r="L32" s="115" t="str">
        <f t="shared" si="73"/>
        <v>C1</v>
      </c>
      <c r="M32" s="115" t="str">
        <f t="shared" si="74"/>
        <v>CB4</v>
      </c>
      <c r="N32" s="115" t="str">
        <f t="shared" si="75"/>
        <v>CL5</v>
      </c>
      <c r="O32" s="115">
        <f t="shared" si="76"/>
        <v>0</v>
      </c>
      <c r="P32" s="115">
        <f t="shared" si="77"/>
        <v>50</v>
      </c>
      <c r="Q32" s="115">
        <f t="shared" si="78"/>
        <v>1200</v>
      </c>
      <c r="R32" s="115">
        <f t="shared" si="79"/>
        <v>60</v>
      </c>
      <c r="S32" s="115">
        <f t="shared" si="80"/>
        <v>0.37</v>
      </c>
      <c r="T32" s="115">
        <f t="shared" si="81"/>
        <v>310</v>
      </c>
      <c r="U32" s="165">
        <f t="shared" si="82"/>
        <v>12</v>
      </c>
      <c r="AA32" s="174" t="e">
        <f t="shared" si="0"/>
        <v>#NUM!</v>
      </c>
      <c r="AB32" s="193" t="e">
        <f t="shared" si="1"/>
        <v>#NUM!</v>
      </c>
      <c r="AC32" s="174" t="e">
        <f t="shared" si="2"/>
        <v>#NUM!</v>
      </c>
      <c r="AD32" s="174">
        <f t="shared" si="3"/>
        <v>0</v>
      </c>
      <c r="AE32" s="174" t="e">
        <f t="shared" si="4"/>
        <v>#NUM!</v>
      </c>
      <c r="AF32" s="194" t="e">
        <f t="shared" si="5"/>
        <v>#NUM!</v>
      </c>
      <c r="AG32" s="174" t="e">
        <f t="shared" si="37"/>
        <v>#NUM!</v>
      </c>
      <c r="AH32" s="174">
        <f t="shared" si="38"/>
        <v>0</v>
      </c>
      <c r="AJ32" s="174"/>
      <c r="AK32" s="174"/>
      <c r="AL32" s="203"/>
      <c r="AM32" s="207">
        <f t="shared" si="6"/>
        <v>0</v>
      </c>
      <c r="AN32" s="167">
        <f>INDEX(Coefficients!$O$3:$O$7,MATCH(S32,Coefficients!$O$3:$O$7))</f>
        <v>0.3</v>
      </c>
      <c r="AO32" s="167">
        <f>INDEX(Coefficients!$O$3:$O$7,MATCH(S32,Coefficients!$O$3:$O$7)+1)</f>
        <v>0.4</v>
      </c>
      <c r="AP32" s="172">
        <f>INDEX(Coefficients!$P$3:$P$7,MATCH(S32,Coefficients!$O$3:$O$7))</f>
        <v>50</v>
      </c>
      <c r="AQ32" s="172">
        <f>INDEX(Coefficients!$P$3:$P$7,MATCH(S32,Coefficients!$O$3:$O$7)+1)</f>
        <v>41.8</v>
      </c>
      <c r="AR32" s="172">
        <f t="shared" si="7"/>
        <v>44.26</v>
      </c>
      <c r="AS32" s="106">
        <f t="shared" si="8"/>
        <v>2006</v>
      </c>
      <c r="AT32" s="107">
        <f t="shared" si="9"/>
        <v>22.2</v>
      </c>
      <c r="AU32" s="167">
        <f t="shared" si="39"/>
        <v>0</v>
      </c>
      <c r="AV32" s="173">
        <f t="shared" si="40"/>
        <v>0</v>
      </c>
      <c r="AW32" s="106">
        <v>12</v>
      </c>
      <c r="AX32" s="107">
        <f t="shared" si="10"/>
        <v>76.3</v>
      </c>
      <c r="AY32" s="174">
        <f t="shared" si="11"/>
        <v>0.26419424190444968</v>
      </c>
      <c r="AZ32" s="167">
        <f>INDEX(Coefficients!$K$3:$K$10,MATCH(S32,Coefficients!$K$3:$K$10))</f>
        <v>0.35</v>
      </c>
      <c r="BA32" s="167">
        <f>INDEX(Coefficients!$K$3:$K$10,MATCH(S32,Coefficients!$K$3:$K$10)+1)</f>
        <v>0.4</v>
      </c>
      <c r="BB32" s="167">
        <f>INDEX(Coefficients!$L$3:$L$10,MATCH(S32,Coefficients!$K$3:$K$10))</f>
        <v>0.19142307491680963</v>
      </c>
      <c r="BC32" s="167">
        <f>INDEX(Coefficients!$L$3:$L$10,MATCH(S32,Coefficients!$K$3:$K$10)+1)</f>
        <v>0.35425563574488944</v>
      </c>
      <c r="BD32" s="174">
        <f>INDEX(Coefficients!$M$3:$M$10,MATCH(S32,Coefficients!$K$3:$K$10))</f>
        <v>0.20023799980895765</v>
      </c>
      <c r="BE32" s="174">
        <f>INDEX(Coefficients!$M$3:$M$10,MATCH(S32,Coefficients!$K$3:$K$10)+1)</f>
        <v>0.20987997823914079</v>
      </c>
      <c r="BF32" s="70">
        <f t="shared" si="12"/>
        <v>2.5655609924804158E-5</v>
      </c>
      <c r="BG32" s="110">
        <f t="shared" si="13"/>
        <v>0.20409479118103091</v>
      </c>
      <c r="BH32" s="175" t="e">
        <f t="shared" si="41"/>
        <v>#NUM!</v>
      </c>
      <c r="BI32" s="185" t="e">
        <f t="shared" si="42"/>
        <v>#NUM!</v>
      </c>
      <c r="BJ32" s="165">
        <f t="shared" si="14"/>
        <v>0.71366705445737511</v>
      </c>
      <c r="BK32" s="165">
        <f t="shared" si="15"/>
        <v>84.741590689541354</v>
      </c>
      <c r="BL32" s="209">
        <f t="shared" si="43"/>
        <v>0.12</v>
      </c>
      <c r="BM32" s="107">
        <f t="shared" si="16"/>
        <v>352.5</v>
      </c>
      <c r="BN32" s="173">
        <f t="shared" si="44"/>
        <v>0</v>
      </c>
      <c r="BO32" s="187">
        <f t="shared" si="45"/>
        <v>0</v>
      </c>
      <c r="BP32" s="106" t="str">
        <f t="shared" si="17"/>
        <v>YES</v>
      </c>
      <c r="BQ32" s="209" t="e">
        <f t="shared" si="18"/>
        <v>#NUM!</v>
      </c>
      <c r="BR32" s="164" t="e">
        <f t="shared" si="46"/>
        <v>#NUM!</v>
      </c>
      <c r="BS32" s="219" t="e">
        <f t="shared" si="47"/>
        <v>#NUM!</v>
      </c>
      <c r="BT32" s="210"/>
      <c r="BU32" s="206" t="e">
        <f t="shared" si="48"/>
        <v>#NUM!</v>
      </c>
      <c r="BW32" s="164">
        <f>VLOOKUP(M32,Coefficients!$E$4:$I$7,3)</f>
        <v>0.43099999999999999</v>
      </c>
      <c r="BX32" s="106">
        <f t="shared" si="49"/>
        <v>2.5000000000000001E-2</v>
      </c>
      <c r="BY32" s="163">
        <f t="shared" si="50"/>
        <v>0</v>
      </c>
      <c r="BZ32" s="149"/>
      <c r="CO32" s="165" t="str">
        <f t="shared" si="19"/>
        <v>splash</v>
      </c>
      <c r="CP32" s="172">
        <f t="shared" si="20"/>
        <v>1</v>
      </c>
      <c r="CQ32" s="165">
        <f>IF(CO32="atmospheric",IF(CP32&gt;=1,Coefficients!$T$5,Coefficients!$T$4),Coefficients!$T$3)</f>
        <v>7.35</v>
      </c>
      <c r="CR32" s="106">
        <f>IF(S32&lt;Coefficients!$V$3,Coefficients!$X$3-(Coefficients!$X$4-Coefficients!$X$3)*(Coefficients!$V$3-S32)/(Coefficients!$V$4-Coefficients!$V$3),IF(S32&gt;Coefficients!$V$6,(Coefficients!$X$6-Coefficients!$X$5)*(S32-Coefficients!$V$6)/(Coefficients!$V$6-Coefficients!$V$5)+Coefficients!$X$6,VLOOKUP(S32,Coefficients!$V$3:$X$6,3)))</f>
        <v>5.1999999999999975</v>
      </c>
      <c r="CS32" s="90">
        <f t="shared" si="51"/>
        <v>1.6409601519999992E-4</v>
      </c>
      <c r="CT32" s="106">
        <f>VLOOKUP(CO32,Coefficients!$Z$4:$AD$7,4,FALSE)</f>
        <v>0.26500000000000001</v>
      </c>
      <c r="CU32" s="106">
        <f>VLOOKUP(CO32,Coefficients!$Z$4:$AD$7,2,FALSE)</f>
        <v>0.37</v>
      </c>
      <c r="CV32" s="174" t="e">
        <f t="shared" si="21"/>
        <v>#NUM!</v>
      </c>
      <c r="CW32" s="31" t="e">
        <f t="shared" si="22"/>
        <v>#NUM!</v>
      </c>
      <c r="CX32" s="19">
        <f>Coefficients!$B$7</f>
        <v>3.35</v>
      </c>
      <c r="CY32" s="217" t="e">
        <f t="shared" si="52"/>
        <v>#NUM!</v>
      </c>
      <c r="CZ32" s="164">
        <f>VLOOKUP(N32,Coefficients!$E$12:$I$16,3)</f>
        <v>6.0350000000000001</v>
      </c>
      <c r="DA32" s="165">
        <f t="shared" si="53"/>
        <v>2.5000000000000001E-2</v>
      </c>
      <c r="DB32" s="163">
        <f t="shared" si="54"/>
        <v>0</v>
      </c>
      <c r="DC32" s="214"/>
      <c r="DD32" s="149"/>
      <c r="DU32" s="165">
        <f t="shared" si="23"/>
        <v>0.95</v>
      </c>
      <c r="DV32" s="165">
        <f t="shared" si="24"/>
        <v>1</v>
      </c>
      <c r="DW32" s="165">
        <f t="shared" si="25"/>
        <v>2400</v>
      </c>
      <c r="DX32" s="165">
        <f t="shared" si="26"/>
        <v>1.4999999999999999E-2</v>
      </c>
      <c r="DY32" s="169">
        <f t="shared" si="27"/>
        <v>70.770722249151731</v>
      </c>
      <c r="DZ32" s="136">
        <f t="shared" si="55"/>
        <v>33625.535145702132</v>
      </c>
      <c r="EA32" s="136">
        <f t="shared" si="28"/>
        <v>4.3067574809826485</v>
      </c>
      <c r="EB32" s="136">
        <f t="shared" si="29"/>
        <v>2.3330791552474604E-2</v>
      </c>
      <c r="EC32" s="136">
        <f t="shared" si="30"/>
        <v>0.96747185906460231</v>
      </c>
      <c r="ED32" s="136" t="e">
        <f t="shared" si="31"/>
        <v>#DIV/0!</v>
      </c>
      <c r="EE32" s="136">
        <f t="shared" si="56"/>
        <v>1.5445604651050633E-4</v>
      </c>
      <c r="EF32" s="136">
        <f t="shared" si="32"/>
        <v>1</v>
      </c>
      <c r="EG32" s="136">
        <f t="shared" si="57"/>
        <v>2</v>
      </c>
      <c r="EH32" s="149" t="e">
        <f t="shared" si="33"/>
        <v>#DIV/0!</v>
      </c>
      <c r="EI32" s="149" t="e">
        <f t="shared" si="34"/>
        <v>#DIV/0!</v>
      </c>
      <c r="EJ32" s="149" t="e">
        <f t="shared" si="58"/>
        <v>#DIV/0!</v>
      </c>
      <c r="EK32" s="18" t="e">
        <f t="shared" si="59"/>
        <v>#DIV/0!</v>
      </c>
      <c r="EL32" s="18" t="e">
        <f t="shared" si="60"/>
        <v>#NUM!</v>
      </c>
      <c r="EM32" s="18">
        <f t="shared" si="61"/>
        <v>0</v>
      </c>
      <c r="EN32" s="163" t="e">
        <f t="shared" si="35"/>
        <v>#DIV/0!</v>
      </c>
      <c r="EO32" s="163" t="e">
        <f t="shared" si="36"/>
        <v>#DIV/0!</v>
      </c>
      <c r="EP32" s="163" t="e">
        <f t="shared" si="62"/>
        <v>#DIV/0!</v>
      </c>
      <c r="EQ32" s="18" t="e">
        <f t="shared" si="63"/>
        <v>#DIV/0!</v>
      </c>
      <c r="ER32" s="18" t="e">
        <f t="shared" si="64"/>
        <v>#NUM!</v>
      </c>
      <c r="ES32" s="18">
        <f t="shared" si="65"/>
        <v>0</v>
      </c>
    </row>
    <row r="33" spans="2:149" x14ac:dyDescent="0.25">
      <c r="B33" s="36" t="s">
        <v>193</v>
      </c>
      <c r="C33" s="36" t="s">
        <v>194</v>
      </c>
      <c r="D33" s="36">
        <v>2007</v>
      </c>
      <c r="E33" s="37">
        <f t="shared" si="66"/>
        <v>22.2</v>
      </c>
      <c r="F33" s="37">
        <f t="shared" si="67"/>
        <v>76.3</v>
      </c>
      <c r="G33" s="37">
        <f t="shared" si="68"/>
        <v>352.5</v>
      </c>
      <c r="H33" s="115">
        <f t="shared" si="69"/>
        <v>2007</v>
      </c>
      <c r="I33" s="111" t="str">
        <f t="shared" si="70"/>
        <v>Pile No 243 @ Berth 107</v>
      </c>
      <c r="J33" s="165" t="str">
        <f t="shared" si="71"/>
        <v>splash</v>
      </c>
      <c r="K33" s="172">
        <f t="shared" si="72"/>
        <v>1</v>
      </c>
      <c r="L33" s="115" t="str">
        <f t="shared" si="73"/>
        <v>C1</v>
      </c>
      <c r="M33" s="115" t="str">
        <f t="shared" si="74"/>
        <v>CB4</v>
      </c>
      <c r="N33" s="115" t="str">
        <f t="shared" si="75"/>
        <v>CL5</v>
      </c>
      <c r="O33" s="115">
        <f t="shared" si="76"/>
        <v>0</v>
      </c>
      <c r="P33" s="115">
        <f t="shared" si="77"/>
        <v>50</v>
      </c>
      <c r="Q33" s="115">
        <f t="shared" si="78"/>
        <v>1200</v>
      </c>
      <c r="R33" s="115">
        <f t="shared" si="79"/>
        <v>60</v>
      </c>
      <c r="S33" s="115">
        <f t="shared" si="80"/>
        <v>0.37</v>
      </c>
      <c r="T33" s="115">
        <f t="shared" si="81"/>
        <v>310</v>
      </c>
      <c r="U33" s="165">
        <f t="shared" si="82"/>
        <v>12</v>
      </c>
      <c r="AA33" s="174" t="e">
        <f t="shared" si="0"/>
        <v>#NUM!</v>
      </c>
      <c r="AB33" s="193" t="e">
        <f t="shared" si="1"/>
        <v>#NUM!</v>
      </c>
      <c r="AC33" s="174" t="e">
        <f t="shared" si="2"/>
        <v>#NUM!</v>
      </c>
      <c r="AD33" s="174">
        <f t="shared" si="3"/>
        <v>0</v>
      </c>
      <c r="AE33" s="174" t="e">
        <f t="shared" si="4"/>
        <v>#NUM!</v>
      </c>
      <c r="AF33" s="194" t="e">
        <f t="shared" si="5"/>
        <v>#NUM!</v>
      </c>
      <c r="AG33" s="174" t="e">
        <f t="shared" si="37"/>
        <v>#NUM!</v>
      </c>
      <c r="AH33" s="174">
        <f t="shared" si="38"/>
        <v>0</v>
      </c>
      <c r="AJ33" s="174"/>
      <c r="AK33" s="174"/>
      <c r="AL33" s="203"/>
      <c r="AM33" s="207">
        <f t="shared" si="6"/>
        <v>0</v>
      </c>
      <c r="AN33" s="167">
        <f>INDEX(Coefficients!$O$3:$O$7,MATCH(S33,Coefficients!$O$3:$O$7))</f>
        <v>0.3</v>
      </c>
      <c r="AO33" s="167">
        <f>INDEX(Coefficients!$O$3:$O$7,MATCH(S33,Coefficients!$O$3:$O$7)+1)</f>
        <v>0.4</v>
      </c>
      <c r="AP33" s="172">
        <f>INDEX(Coefficients!$P$3:$P$7,MATCH(S33,Coefficients!$O$3:$O$7))</f>
        <v>50</v>
      </c>
      <c r="AQ33" s="172">
        <f>INDEX(Coefficients!$P$3:$P$7,MATCH(S33,Coefficients!$O$3:$O$7)+1)</f>
        <v>41.8</v>
      </c>
      <c r="AR33" s="172">
        <f t="shared" si="7"/>
        <v>44.26</v>
      </c>
      <c r="AS33" s="106">
        <f t="shared" si="8"/>
        <v>2007</v>
      </c>
      <c r="AT33" s="107">
        <f t="shared" si="9"/>
        <v>22.2</v>
      </c>
      <c r="AU33" s="167">
        <f t="shared" si="39"/>
        <v>0</v>
      </c>
      <c r="AV33" s="173">
        <f t="shared" si="40"/>
        <v>0</v>
      </c>
      <c r="AW33" s="106">
        <v>12</v>
      </c>
      <c r="AX33" s="107">
        <f t="shared" si="10"/>
        <v>76.3</v>
      </c>
      <c r="AY33" s="174">
        <f t="shared" si="11"/>
        <v>0.26419424190444968</v>
      </c>
      <c r="AZ33" s="167">
        <f>INDEX(Coefficients!$K$3:$K$10,MATCH(S33,Coefficients!$K$3:$K$10))</f>
        <v>0.35</v>
      </c>
      <c r="BA33" s="167">
        <f>INDEX(Coefficients!$K$3:$K$10,MATCH(S33,Coefficients!$K$3:$K$10)+1)</f>
        <v>0.4</v>
      </c>
      <c r="BB33" s="167">
        <f>INDEX(Coefficients!$L$3:$L$10,MATCH(S33,Coefficients!$K$3:$K$10))</f>
        <v>0.19142307491680963</v>
      </c>
      <c r="BC33" s="167">
        <f>INDEX(Coefficients!$L$3:$L$10,MATCH(S33,Coefficients!$K$3:$K$10)+1)</f>
        <v>0.35425563574488944</v>
      </c>
      <c r="BD33" s="174">
        <f>INDEX(Coefficients!$M$3:$M$10,MATCH(S33,Coefficients!$K$3:$K$10))</f>
        <v>0.20023799980895765</v>
      </c>
      <c r="BE33" s="174">
        <f>INDEX(Coefficients!$M$3:$M$10,MATCH(S33,Coefficients!$K$3:$K$10)+1)</f>
        <v>0.20987997823914079</v>
      </c>
      <c r="BF33" s="70">
        <f t="shared" si="12"/>
        <v>2.5655609924804158E-5</v>
      </c>
      <c r="BG33" s="110">
        <f t="shared" si="13"/>
        <v>0.20409479118103091</v>
      </c>
      <c r="BH33" s="175" t="e">
        <f t="shared" si="41"/>
        <v>#NUM!</v>
      </c>
      <c r="BI33" s="185" t="e">
        <f t="shared" si="42"/>
        <v>#NUM!</v>
      </c>
      <c r="BJ33" s="165">
        <f t="shared" si="14"/>
        <v>0.71366705445737511</v>
      </c>
      <c r="BK33" s="165">
        <f t="shared" si="15"/>
        <v>84.741590689541354</v>
      </c>
      <c r="BL33" s="209">
        <f t="shared" si="43"/>
        <v>0.12</v>
      </c>
      <c r="BM33" s="107">
        <f t="shared" si="16"/>
        <v>352.5</v>
      </c>
      <c r="BN33" s="173">
        <f t="shared" si="44"/>
        <v>0</v>
      </c>
      <c r="BO33" s="187">
        <f t="shared" si="45"/>
        <v>0</v>
      </c>
      <c r="BP33" s="106" t="str">
        <f t="shared" si="17"/>
        <v>YES</v>
      </c>
      <c r="BQ33" s="209" t="e">
        <f t="shared" si="18"/>
        <v>#NUM!</v>
      </c>
      <c r="BR33" s="164" t="e">
        <f t="shared" si="46"/>
        <v>#NUM!</v>
      </c>
      <c r="BS33" s="219" t="e">
        <f t="shared" si="47"/>
        <v>#NUM!</v>
      </c>
      <c r="BT33" s="210"/>
      <c r="BU33" s="206" t="e">
        <f t="shared" si="48"/>
        <v>#NUM!</v>
      </c>
      <c r="BW33" s="164">
        <f>VLOOKUP(M33,Coefficients!$E$4:$I$7,3)</f>
        <v>0.43099999999999999</v>
      </c>
      <c r="BX33" s="106">
        <f t="shared" si="49"/>
        <v>2.5000000000000001E-2</v>
      </c>
      <c r="BY33" s="163">
        <f t="shared" si="50"/>
        <v>0</v>
      </c>
      <c r="CO33" s="165" t="str">
        <f t="shared" si="19"/>
        <v>splash</v>
      </c>
      <c r="CP33" s="172">
        <f t="shared" si="20"/>
        <v>1</v>
      </c>
      <c r="CQ33" s="165">
        <f>IF(CO33="atmospheric",IF(CP33&gt;=1,Coefficients!$T$5,Coefficients!$T$4),Coefficients!$T$3)</f>
        <v>7.35</v>
      </c>
      <c r="CR33" s="106">
        <f>IF(S33&lt;Coefficients!$V$3,Coefficients!$X$3-(Coefficients!$X$4-Coefficients!$X$3)*(Coefficients!$V$3-S33)/(Coefficients!$V$4-Coefficients!$V$3),IF(S33&gt;Coefficients!$V$6,(Coefficients!$X$6-Coefficients!$X$5)*(S33-Coefficients!$V$6)/(Coefficients!$V$6-Coefficients!$V$5)+Coefficients!$X$6,VLOOKUP(S33,Coefficients!$V$3:$X$6,3)))</f>
        <v>5.1999999999999975</v>
      </c>
      <c r="CS33" s="90">
        <f t="shared" si="51"/>
        <v>1.6409601519999992E-4</v>
      </c>
      <c r="CT33" s="106">
        <f>VLOOKUP(CO33,Coefficients!$Z$4:$AD$7,4,FALSE)</f>
        <v>0.26500000000000001</v>
      </c>
      <c r="CU33" s="106">
        <f>VLOOKUP(CO33,Coefficients!$Z$4:$AD$7,2,FALSE)</f>
        <v>0.37</v>
      </c>
      <c r="CV33" s="174" t="e">
        <f t="shared" si="21"/>
        <v>#NUM!</v>
      </c>
      <c r="CW33" s="31" t="e">
        <f t="shared" si="22"/>
        <v>#NUM!</v>
      </c>
      <c r="CX33" s="19">
        <f>Coefficients!$B$7</f>
        <v>3.35</v>
      </c>
      <c r="CY33" s="217" t="e">
        <f t="shared" si="52"/>
        <v>#NUM!</v>
      </c>
      <c r="CZ33" s="164">
        <f>VLOOKUP(N33,Coefficients!$E$12:$I$16,3)</f>
        <v>6.0350000000000001</v>
      </c>
      <c r="DA33" s="165">
        <f t="shared" si="53"/>
        <v>2.5000000000000001E-2</v>
      </c>
      <c r="DB33" s="163">
        <f t="shared" si="54"/>
        <v>0</v>
      </c>
      <c r="DC33" s="214"/>
      <c r="DD33" s="149"/>
      <c r="DU33" s="165">
        <f t="shared" si="23"/>
        <v>0.95</v>
      </c>
      <c r="DV33" s="165">
        <f t="shared" si="24"/>
        <v>1</v>
      </c>
      <c r="DW33" s="165">
        <f t="shared" si="25"/>
        <v>2400</v>
      </c>
      <c r="DX33" s="165">
        <f t="shared" si="26"/>
        <v>1.4999999999999999E-2</v>
      </c>
      <c r="DY33" s="169">
        <f t="shared" si="27"/>
        <v>70.816491511721907</v>
      </c>
      <c r="DZ33" s="136">
        <f t="shared" si="55"/>
        <v>33632.782418979121</v>
      </c>
      <c r="EA33" s="136">
        <f t="shared" si="28"/>
        <v>4.3067574809826485</v>
      </c>
      <c r="EB33" s="136">
        <f t="shared" si="29"/>
        <v>2.3330791552474604E-2</v>
      </c>
      <c r="EC33" s="136">
        <f t="shared" si="30"/>
        <v>0.96747185906460231</v>
      </c>
      <c r="ED33" s="136" t="e">
        <f t="shared" si="31"/>
        <v>#DIV/0!</v>
      </c>
      <c r="EE33" s="136">
        <f t="shared" si="56"/>
        <v>1.5445604651050633E-4</v>
      </c>
      <c r="EF33" s="136">
        <f t="shared" si="32"/>
        <v>1</v>
      </c>
      <c r="EG33" s="136">
        <f t="shared" si="57"/>
        <v>2</v>
      </c>
      <c r="EH33" s="149" t="e">
        <f t="shared" si="33"/>
        <v>#DIV/0!</v>
      </c>
      <c r="EI33" s="149" t="e">
        <f t="shared" si="34"/>
        <v>#DIV/0!</v>
      </c>
      <c r="EJ33" s="149" t="e">
        <f t="shared" si="58"/>
        <v>#DIV/0!</v>
      </c>
      <c r="EK33" s="18" t="e">
        <f t="shared" si="59"/>
        <v>#DIV/0!</v>
      </c>
      <c r="EL33" s="18" t="e">
        <f t="shared" si="60"/>
        <v>#NUM!</v>
      </c>
      <c r="EM33" s="18">
        <f t="shared" si="61"/>
        <v>0</v>
      </c>
      <c r="EN33" s="163" t="e">
        <f t="shared" si="35"/>
        <v>#DIV/0!</v>
      </c>
      <c r="EO33" s="163" t="e">
        <f t="shared" si="36"/>
        <v>#DIV/0!</v>
      </c>
      <c r="EP33" s="163" t="e">
        <f t="shared" si="62"/>
        <v>#DIV/0!</v>
      </c>
      <c r="EQ33" s="18" t="e">
        <f t="shared" si="63"/>
        <v>#DIV/0!</v>
      </c>
      <c r="ER33" s="18" t="e">
        <f t="shared" si="64"/>
        <v>#NUM!</v>
      </c>
      <c r="ES33" s="18">
        <f t="shared" si="65"/>
        <v>0</v>
      </c>
    </row>
    <row r="34" spans="2:149" x14ac:dyDescent="0.25">
      <c r="B34" s="36" t="s">
        <v>193</v>
      </c>
      <c r="C34" s="36" t="s">
        <v>194</v>
      </c>
      <c r="D34" s="36">
        <v>2008</v>
      </c>
      <c r="E34" s="37">
        <f t="shared" si="66"/>
        <v>22.2</v>
      </c>
      <c r="F34" s="37">
        <f t="shared" si="67"/>
        <v>76.3</v>
      </c>
      <c r="G34" s="37">
        <f t="shared" si="68"/>
        <v>352.5</v>
      </c>
      <c r="H34" s="115">
        <f t="shared" si="69"/>
        <v>2007</v>
      </c>
      <c r="I34" s="111" t="str">
        <f t="shared" si="70"/>
        <v>Pile No 243 @ Berth 107</v>
      </c>
      <c r="J34" s="165" t="str">
        <f t="shared" si="71"/>
        <v>splash</v>
      </c>
      <c r="K34" s="172">
        <f t="shared" si="72"/>
        <v>1</v>
      </c>
      <c r="L34" s="115" t="str">
        <f t="shared" si="73"/>
        <v>C1</v>
      </c>
      <c r="M34" s="115" t="str">
        <f t="shared" si="74"/>
        <v>CB4</v>
      </c>
      <c r="N34" s="115" t="str">
        <f t="shared" si="75"/>
        <v>CL5</v>
      </c>
      <c r="O34" s="115">
        <f t="shared" si="76"/>
        <v>0</v>
      </c>
      <c r="P34" s="115">
        <f t="shared" si="77"/>
        <v>50</v>
      </c>
      <c r="Q34" s="115">
        <f t="shared" si="78"/>
        <v>1200</v>
      </c>
      <c r="R34" s="115">
        <f t="shared" si="79"/>
        <v>60</v>
      </c>
      <c r="S34" s="115">
        <f t="shared" si="80"/>
        <v>0.37</v>
      </c>
      <c r="T34" s="115">
        <f t="shared" si="81"/>
        <v>310</v>
      </c>
      <c r="U34" s="165">
        <f t="shared" si="82"/>
        <v>12</v>
      </c>
      <c r="AA34" s="174" t="e">
        <f t="shared" si="0"/>
        <v>#NUM!</v>
      </c>
      <c r="AB34" s="193" t="e">
        <f t="shared" si="1"/>
        <v>#NUM!</v>
      </c>
      <c r="AC34" s="174" t="e">
        <f t="shared" si="2"/>
        <v>#NUM!</v>
      </c>
      <c r="AD34" s="174">
        <f t="shared" si="3"/>
        <v>0</v>
      </c>
      <c r="AE34" s="174" t="e">
        <f t="shared" si="4"/>
        <v>#NUM!</v>
      </c>
      <c r="AF34" s="194" t="e">
        <f t="shared" si="5"/>
        <v>#NUM!</v>
      </c>
      <c r="AG34" s="174" t="e">
        <f t="shared" si="37"/>
        <v>#NUM!</v>
      </c>
      <c r="AH34" s="174">
        <f t="shared" si="38"/>
        <v>0</v>
      </c>
      <c r="AJ34" s="174"/>
      <c r="AK34" s="174"/>
      <c r="AL34" s="203"/>
      <c r="AM34" s="207">
        <f t="shared" si="6"/>
        <v>0</v>
      </c>
      <c r="AN34" s="167">
        <f>INDEX(Coefficients!$O$3:$O$7,MATCH(S34,Coefficients!$O$3:$O$7))</f>
        <v>0.3</v>
      </c>
      <c r="AO34" s="167">
        <f>INDEX(Coefficients!$O$3:$O$7,MATCH(S34,Coefficients!$O$3:$O$7)+1)</f>
        <v>0.4</v>
      </c>
      <c r="AP34" s="172">
        <f>INDEX(Coefficients!$P$3:$P$7,MATCH(S34,Coefficients!$O$3:$O$7))</f>
        <v>50</v>
      </c>
      <c r="AQ34" s="172">
        <f>INDEX(Coefficients!$P$3:$P$7,MATCH(S34,Coefficients!$O$3:$O$7)+1)</f>
        <v>41.8</v>
      </c>
      <c r="AR34" s="172">
        <f t="shared" si="7"/>
        <v>44.26</v>
      </c>
      <c r="AS34" s="106">
        <f t="shared" si="8"/>
        <v>2008</v>
      </c>
      <c r="AT34" s="107">
        <f t="shared" si="9"/>
        <v>22.2</v>
      </c>
      <c r="AU34" s="167">
        <f t="shared" si="39"/>
        <v>0</v>
      </c>
      <c r="AV34" s="173">
        <f t="shared" si="40"/>
        <v>0</v>
      </c>
      <c r="AW34" s="106">
        <v>12</v>
      </c>
      <c r="AX34" s="107">
        <f t="shared" si="10"/>
        <v>76.3</v>
      </c>
      <c r="AY34" s="174">
        <f t="shared" si="11"/>
        <v>0.26419424190444968</v>
      </c>
      <c r="AZ34" s="167">
        <f>INDEX(Coefficients!$K$3:$K$10,MATCH(S34,Coefficients!$K$3:$K$10))</f>
        <v>0.35</v>
      </c>
      <c r="BA34" s="167">
        <f>INDEX(Coefficients!$K$3:$K$10,MATCH(S34,Coefficients!$K$3:$K$10)+1)</f>
        <v>0.4</v>
      </c>
      <c r="BB34" s="167">
        <f>INDEX(Coefficients!$L$3:$L$10,MATCH(S34,Coefficients!$K$3:$K$10))</f>
        <v>0.19142307491680963</v>
      </c>
      <c r="BC34" s="167">
        <f>INDEX(Coefficients!$L$3:$L$10,MATCH(S34,Coefficients!$K$3:$K$10)+1)</f>
        <v>0.35425563574488944</v>
      </c>
      <c r="BD34" s="174">
        <f>INDEX(Coefficients!$M$3:$M$10,MATCH(S34,Coefficients!$K$3:$K$10))</f>
        <v>0.20023799980895765</v>
      </c>
      <c r="BE34" s="174">
        <f>INDEX(Coefficients!$M$3:$M$10,MATCH(S34,Coefficients!$K$3:$K$10)+1)</f>
        <v>0.20987997823914079</v>
      </c>
      <c r="BF34" s="70">
        <f t="shared" si="12"/>
        <v>2.5655609924804158E-5</v>
      </c>
      <c r="BG34" s="110">
        <f t="shared" si="13"/>
        <v>0.20409479118103091</v>
      </c>
      <c r="BH34" s="175" t="e">
        <f t="shared" si="41"/>
        <v>#NUM!</v>
      </c>
      <c r="BI34" s="185" t="e">
        <f t="shared" si="42"/>
        <v>#NUM!</v>
      </c>
      <c r="BJ34" s="165">
        <f t="shared" si="14"/>
        <v>0.71366705445737511</v>
      </c>
      <c r="BK34" s="165">
        <f t="shared" si="15"/>
        <v>84.741590689541354</v>
      </c>
      <c r="BL34" s="209">
        <f t="shared" si="43"/>
        <v>0.12</v>
      </c>
      <c r="BM34" s="107">
        <f t="shared" si="16"/>
        <v>352.5</v>
      </c>
      <c r="BN34" s="173">
        <f t="shared" si="44"/>
        <v>0</v>
      </c>
      <c r="BO34" s="187">
        <f t="shared" si="45"/>
        <v>0</v>
      </c>
      <c r="BP34" s="106" t="str">
        <f t="shared" si="17"/>
        <v>YES</v>
      </c>
      <c r="BQ34" s="209" t="e">
        <f t="shared" si="18"/>
        <v>#NUM!</v>
      </c>
      <c r="BR34" s="164" t="e">
        <f t="shared" si="46"/>
        <v>#NUM!</v>
      </c>
      <c r="BS34" s="219" t="e">
        <f t="shared" si="47"/>
        <v>#NUM!</v>
      </c>
      <c r="BT34" s="210"/>
      <c r="BU34" s="206" t="e">
        <f t="shared" si="48"/>
        <v>#NUM!</v>
      </c>
      <c r="BW34" s="164">
        <f>VLOOKUP(M34,Coefficients!$E$4:$I$7,3)</f>
        <v>0.43099999999999999</v>
      </c>
      <c r="BX34" s="106">
        <f t="shared" si="49"/>
        <v>2.5000000000000001E-2</v>
      </c>
      <c r="BY34" s="163">
        <f t="shared" si="50"/>
        <v>0</v>
      </c>
      <c r="CO34" s="165" t="str">
        <f t="shared" si="19"/>
        <v>splash</v>
      </c>
      <c r="CP34" s="172">
        <f t="shared" si="20"/>
        <v>1</v>
      </c>
      <c r="CQ34" s="165">
        <f>IF(CO34="atmospheric",IF(CP34&gt;=1,Coefficients!$T$5,Coefficients!$T$4),Coefficients!$T$3)</f>
        <v>7.35</v>
      </c>
      <c r="CR34" s="106">
        <f>IF(S34&lt;Coefficients!$V$3,Coefficients!$X$3-(Coefficients!$X$4-Coefficients!$X$3)*(Coefficients!$V$3-S34)/(Coefficients!$V$4-Coefficients!$V$3),IF(S34&gt;Coefficients!$V$6,(Coefficients!$X$6-Coefficients!$X$5)*(S34-Coefficients!$V$6)/(Coefficients!$V$6-Coefficients!$V$5)+Coefficients!$X$6,VLOOKUP(S34,Coefficients!$V$3:$X$6,3)))</f>
        <v>5.1999999999999975</v>
      </c>
      <c r="CS34" s="90">
        <f t="shared" si="51"/>
        <v>1.6409601519999992E-4</v>
      </c>
      <c r="CT34" s="106">
        <f>VLOOKUP(CO34,Coefficients!$Z$4:$AD$7,4,FALSE)</f>
        <v>0.26500000000000001</v>
      </c>
      <c r="CU34" s="106">
        <f>VLOOKUP(CO34,Coefficients!$Z$4:$AD$7,2,FALSE)</f>
        <v>0.37</v>
      </c>
      <c r="CV34" s="174" t="e">
        <f t="shared" si="21"/>
        <v>#NUM!</v>
      </c>
      <c r="CW34" s="31" t="e">
        <f t="shared" si="22"/>
        <v>#NUM!</v>
      </c>
      <c r="CX34" s="19">
        <f>Coefficients!$B$7</f>
        <v>3.35</v>
      </c>
      <c r="CY34" s="217" t="e">
        <f t="shared" si="52"/>
        <v>#NUM!</v>
      </c>
      <c r="CZ34" s="164">
        <f>VLOOKUP(N34,Coefficients!$E$12:$I$16,3)</f>
        <v>6.0350000000000001</v>
      </c>
      <c r="DA34" s="165">
        <f t="shared" si="53"/>
        <v>2.5000000000000001E-2</v>
      </c>
      <c r="DB34" s="163">
        <f t="shared" si="54"/>
        <v>0</v>
      </c>
      <c r="DC34" s="214"/>
      <c r="DD34" s="149"/>
      <c r="DU34" s="165">
        <f t="shared" si="23"/>
        <v>0.95</v>
      </c>
      <c r="DV34" s="165">
        <f t="shared" si="24"/>
        <v>1</v>
      </c>
      <c r="DW34" s="165">
        <f t="shared" si="25"/>
        <v>2400</v>
      </c>
      <c r="DX34" s="165">
        <f t="shared" si="26"/>
        <v>1.4999999999999999E-2</v>
      </c>
      <c r="DY34" s="169">
        <f t="shared" si="27"/>
        <v>70.892905314270294</v>
      </c>
      <c r="DZ34" s="136">
        <f t="shared" si="55"/>
        <v>33644.875105834704</v>
      </c>
      <c r="EA34" s="136">
        <f t="shared" si="28"/>
        <v>4.3067574809826485</v>
      </c>
      <c r="EB34" s="136">
        <f t="shared" si="29"/>
        <v>2.3330791552474604E-2</v>
      </c>
      <c r="EC34" s="136">
        <f t="shared" si="30"/>
        <v>0.96747185906460231</v>
      </c>
      <c r="ED34" s="136" t="e">
        <f t="shared" si="31"/>
        <v>#DIV/0!</v>
      </c>
      <c r="EE34" s="136">
        <f t="shared" si="56"/>
        <v>1.5445604651050633E-4</v>
      </c>
      <c r="EF34" s="136">
        <f t="shared" si="32"/>
        <v>1</v>
      </c>
      <c r="EG34" s="136">
        <f t="shared" si="57"/>
        <v>2</v>
      </c>
      <c r="EH34" s="149" t="e">
        <f t="shared" si="33"/>
        <v>#DIV/0!</v>
      </c>
      <c r="EI34" s="149" t="e">
        <f t="shared" si="34"/>
        <v>#DIV/0!</v>
      </c>
      <c r="EJ34" s="149" t="e">
        <f t="shared" si="58"/>
        <v>#DIV/0!</v>
      </c>
      <c r="EK34" s="18" t="e">
        <f t="shared" si="59"/>
        <v>#DIV/0!</v>
      </c>
      <c r="EL34" s="18" t="e">
        <f t="shared" si="60"/>
        <v>#NUM!</v>
      </c>
      <c r="EM34" s="18">
        <f t="shared" si="61"/>
        <v>0</v>
      </c>
      <c r="EN34" s="163" t="e">
        <f t="shared" si="35"/>
        <v>#DIV/0!</v>
      </c>
      <c r="EO34" s="163" t="e">
        <f t="shared" si="36"/>
        <v>#DIV/0!</v>
      </c>
      <c r="EP34" s="163" t="e">
        <f t="shared" si="62"/>
        <v>#DIV/0!</v>
      </c>
      <c r="EQ34" s="18" t="e">
        <f t="shared" si="63"/>
        <v>#DIV/0!</v>
      </c>
      <c r="ER34" s="18" t="e">
        <f t="shared" si="64"/>
        <v>#NUM!</v>
      </c>
      <c r="ES34" s="18">
        <f t="shared" si="65"/>
        <v>0</v>
      </c>
    </row>
    <row r="35" spans="2:149" x14ac:dyDescent="0.25">
      <c r="B35" s="36" t="s">
        <v>193</v>
      </c>
      <c r="C35" s="36" t="s">
        <v>194</v>
      </c>
      <c r="D35" s="36">
        <v>2009</v>
      </c>
      <c r="E35" s="37">
        <f t="shared" si="66"/>
        <v>22.2</v>
      </c>
      <c r="F35" s="37">
        <f t="shared" si="67"/>
        <v>76.3</v>
      </c>
      <c r="G35" s="37">
        <f t="shared" si="68"/>
        <v>352.5</v>
      </c>
      <c r="H35" s="115">
        <f t="shared" si="69"/>
        <v>2007</v>
      </c>
      <c r="I35" s="111" t="str">
        <f t="shared" si="70"/>
        <v>Pile No 243 @ Berth 107</v>
      </c>
      <c r="J35" s="165" t="str">
        <f t="shared" si="71"/>
        <v>splash</v>
      </c>
      <c r="K35" s="172">
        <f t="shared" si="72"/>
        <v>1</v>
      </c>
      <c r="L35" s="115" t="str">
        <f t="shared" si="73"/>
        <v>C1</v>
      </c>
      <c r="M35" s="115" t="str">
        <f t="shared" si="74"/>
        <v>CB4</v>
      </c>
      <c r="N35" s="115" t="str">
        <f t="shared" si="75"/>
        <v>CL5</v>
      </c>
      <c r="O35" s="115">
        <f t="shared" si="76"/>
        <v>0</v>
      </c>
      <c r="P35" s="115">
        <f t="shared" si="77"/>
        <v>50</v>
      </c>
      <c r="Q35" s="115">
        <f t="shared" si="78"/>
        <v>1200</v>
      </c>
      <c r="R35" s="115">
        <f t="shared" si="79"/>
        <v>60</v>
      </c>
      <c r="S35" s="115">
        <f t="shared" si="80"/>
        <v>0.37</v>
      </c>
      <c r="T35" s="115">
        <f t="shared" si="81"/>
        <v>310</v>
      </c>
      <c r="U35" s="165">
        <f t="shared" si="82"/>
        <v>12</v>
      </c>
      <c r="AA35" s="174" t="e">
        <f t="shared" si="0"/>
        <v>#NUM!</v>
      </c>
      <c r="AB35" s="193" t="e">
        <f t="shared" si="1"/>
        <v>#NUM!</v>
      </c>
      <c r="AC35" s="174" t="e">
        <f t="shared" si="2"/>
        <v>#NUM!</v>
      </c>
      <c r="AD35" s="174">
        <f t="shared" si="3"/>
        <v>0</v>
      </c>
      <c r="AE35" s="174" t="e">
        <f t="shared" si="4"/>
        <v>#NUM!</v>
      </c>
      <c r="AF35" s="194" t="e">
        <f t="shared" si="5"/>
        <v>#NUM!</v>
      </c>
      <c r="AG35" s="174" t="e">
        <f t="shared" si="37"/>
        <v>#NUM!</v>
      </c>
      <c r="AH35" s="174">
        <f t="shared" si="38"/>
        <v>0</v>
      </c>
      <c r="AJ35" s="174"/>
      <c r="AK35" s="174"/>
      <c r="AL35" s="203"/>
      <c r="AM35" s="207">
        <f t="shared" si="6"/>
        <v>0</v>
      </c>
      <c r="AN35" s="167">
        <f>INDEX(Coefficients!$O$3:$O$7,MATCH(S35,Coefficients!$O$3:$O$7))</f>
        <v>0.3</v>
      </c>
      <c r="AO35" s="167">
        <f>INDEX(Coefficients!$O$3:$O$7,MATCH(S35,Coefficients!$O$3:$O$7)+1)</f>
        <v>0.4</v>
      </c>
      <c r="AP35" s="172">
        <f>INDEX(Coefficients!$P$3:$P$7,MATCH(S35,Coefficients!$O$3:$O$7))</f>
        <v>50</v>
      </c>
      <c r="AQ35" s="172">
        <f>INDEX(Coefficients!$P$3:$P$7,MATCH(S35,Coefficients!$O$3:$O$7)+1)</f>
        <v>41.8</v>
      </c>
      <c r="AR35" s="172">
        <f t="shared" si="7"/>
        <v>44.26</v>
      </c>
      <c r="AS35" s="106">
        <f t="shared" si="8"/>
        <v>2009</v>
      </c>
      <c r="AT35" s="107">
        <f t="shared" si="9"/>
        <v>22.2</v>
      </c>
      <c r="AU35" s="167">
        <f t="shared" si="39"/>
        <v>0</v>
      </c>
      <c r="AV35" s="173">
        <f t="shared" si="40"/>
        <v>0</v>
      </c>
      <c r="AW35" s="106">
        <v>12</v>
      </c>
      <c r="AX35" s="107">
        <f t="shared" si="10"/>
        <v>76.3</v>
      </c>
      <c r="AY35" s="174">
        <f t="shared" si="11"/>
        <v>0.26419424190444968</v>
      </c>
      <c r="AZ35" s="167">
        <f>INDEX(Coefficients!$K$3:$K$10,MATCH(S35,Coefficients!$K$3:$K$10))</f>
        <v>0.35</v>
      </c>
      <c r="BA35" s="167">
        <f>INDEX(Coefficients!$K$3:$K$10,MATCH(S35,Coefficients!$K$3:$K$10)+1)</f>
        <v>0.4</v>
      </c>
      <c r="BB35" s="167">
        <f>INDEX(Coefficients!$L$3:$L$10,MATCH(S35,Coefficients!$K$3:$K$10))</f>
        <v>0.19142307491680963</v>
      </c>
      <c r="BC35" s="167">
        <f>INDEX(Coefficients!$L$3:$L$10,MATCH(S35,Coefficients!$K$3:$K$10)+1)</f>
        <v>0.35425563574488944</v>
      </c>
      <c r="BD35" s="174">
        <f>INDEX(Coefficients!$M$3:$M$10,MATCH(S35,Coefficients!$K$3:$K$10))</f>
        <v>0.20023799980895765</v>
      </c>
      <c r="BE35" s="174">
        <f>INDEX(Coefficients!$M$3:$M$10,MATCH(S35,Coefficients!$K$3:$K$10)+1)</f>
        <v>0.20987997823914079</v>
      </c>
      <c r="BF35" s="70">
        <f t="shared" si="12"/>
        <v>2.5655609924804158E-5</v>
      </c>
      <c r="BG35" s="110">
        <f t="shared" si="13"/>
        <v>0.20409479118103091</v>
      </c>
      <c r="BH35" s="175" t="e">
        <f t="shared" si="41"/>
        <v>#NUM!</v>
      </c>
      <c r="BI35" s="185" t="e">
        <f t="shared" si="42"/>
        <v>#NUM!</v>
      </c>
      <c r="BJ35" s="165">
        <f t="shared" si="14"/>
        <v>0.71366705445737511</v>
      </c>
      <c r="BK35" s="165">
        <f t="shared" si="15"/>
        <v>84.741590689541354</v>
      </c>
      <c r="BL35" s="209">
        <f t="shared" si="43"/>
        <v>0.12</v>
      </c>
      <c r="BM35" s="107">
        <f t="shared" si="16"/>
        <v>352.5</v>
      </c>
      <c r="BN35" s="173">
        <f t="shared" si="44"/>
        <v>0</v>
      </c>
      <c r="BO35" s="187">
        <f t="shared" si="45"/>
        <v>0</v>
      </c>
      <c r="BP35" s="106" t="str">
        <f t="shared" si="17"/>
        <v>YES</v>
      </c>
      <c r="BQ35" s="209" t="e">
        <f t="shared" si="18"/>
        <v>#NUM!</v>
      </c>
      <c r="BR35" s="164" t="e">
        <f t="shared" si="46"/>
        <v>#NUM!</v>
      </c>
      <c r="BS35" s="219" t="e">
        <f t="shared" si="47"/>
        <v>#NUM!</v>
      </c>
      <c r="BT35" s="210"/>
      <c r="BU35" s="206" t="e">
        <f t="shared" si="48"/>
        <v>#NUM!</v>
      </c>
      <c r="BW35" s="164">
        <f>VLOOKUP(M35,Coefficients!$E$4:$I$7,3)</f>
        <v>0.43099999999999999</v>
      </c>
      <c r="BX35" s="106">
        <f t="shared" si="49"/>
        <v>2.5000000000000001E-2</v>
      </c>
      <c r="BY35" s="163">
        <f t="shared" si="50"/>
        <v>0</v>
      </c>
      <c r="CO35" s="165" t="str">
        <f t="shared" si="19"/>
        <v>splash</v>
      </c>
      <c r="CP35" s="172">
        <f t="shared" si="20"/>
        <v>1</v>
      </c>
      <c r="CQ35" s="165">
        <f>IF(CO35="atmospheric",IF(CP35&gt;=1,Coefficients!$T$5,Coefficients!$T$4),Coefficients!$T$3)</f>
        <v>7.35</v>
      </c>
      <c r="CR35" s="106">
        <f>IF(S35&lt;Coefficients!$V$3,Coefficients!$X$3-(Coefficients!$X$4-Coefficients!$X$3)*(Coefficients!$V$3-S35)/(Coefficients!$V$4-Coefficients!$V$3),IF(S35&gt;Coefficients!$V$6,(Coefficients!$X$6-Coefficients!$X$5)*(S35-Coefficients!$V$6)/(Coefficients!$V$6-Coefficients!$V$5)+Coefficients!$X$6,VLOOKUP(S35,Coefficients!$V$3:$X$6,3)))</f>
        <v>5.1999999999999975</v>
      </c>
      <c r="CS35" s="90">
        <f t="shared" si="51"/>
        <v>1.6409601519999992E-4</v>
      </c>
      <c r="CT35" s="106">
        <f>VLOOKUP(CO35,Coefficients!$Z$4:$AD$7,4,FALSE)</f>
        <v>0.26500000000000001</v>
      </c>
      <c r="CU35" s="106">
        <f>VLOOKUP(CO35,Coefficients!$Z$4:$AD$7,2,FALSE)</f>
        <v>0.37</v>
      </c>
      <c r="CV35" s="174" t="e">
        <f t="shared" si="21"/>
        <v>#NUM!</v>
      </c>
      <c r="CW35" s="31" t="e">
        <f t="shared" si="22"/>
        <v>#NUM!</v>
      </c>
      <c r="CX35" s="19">
        <f>Coefficients!$B$7</f>
        <v>3.35</v>
      </c>
      <c r="CY35" s="217" t="e">
        <f t="shared" si="52"/>
        <v>#NUM!</v>
      </c>
      <c r="CZ35" s="164">
        <f>VLOOKUP(N35,Coefficients!$E$12:$I$16,3)</f>
        <v>6.0350000000000001</v>
      </c>
      <c r="DA35" s="165">
        <f t="shared" si="53"/>
        <v>2.5000000000000001E-2</v>
      </c>
      <c r="DB35" s="163">
        <f t="shared" si="54"/>
        <v>0</v>
      </c>
      <c r="DC35" s="214"/>
      <c r="DD35" s="149"/>
      <c r="DU35" s="165">
        <f t="shared" si="23"/>
        <v>0.95</v>
      </c>
      <c r="DV35" s="165">
        <f t="shared" si="24"/>
        <v>1</v>
      </c>
      <c r="DW35" s="165">
        <f t="shared" si="25"/>
        <v>2400</v>
      </c>
      <c r="DX35" s="165">
        <f t="shared" si="26"/>
        <v>1.4999999999999999E-2</v>
      </c>
      <c r="DY35" s="169">
        <f t="shared" si="27"/>
        <v>71.046228710462287</v>
      </c>
      <c r="DZ35" s="136">
        <f t="shared" si="55"/>
        <v>33669.112754996073</v>
      </c>
      <c r="EA35" s="136">
        <f t="shared" si="28"/>
        <v>4.3067574809826485</v>
      </c>
      <c r="EB35" s="136">
        <f t="shared" si="29"/>
        <v>2.3330791552474604E-2</v>
      </c>
      <c r="EC35" s="136">
        <f t="shared" si="30"/>
        <v>0.96747185906460231</v>
      </c>
      <c r="ED35" s="136" t="e">
        <f t="shared" si="31"/>
        <v>#DIV/0!</v>
      </c>
      <c r="EE35" s="136">
        <f t="shared" si="56"/>
        <v>1.5445604651050633E-4</v>
      </c>
      <c r="EF35" s="136">
        <f t="shared" si="32"/>
        <v>1</v>
      </c>
      <c r="EG35" s="136">
        <f t="shared" si="57"/>
        <v>2</v>
      </c>
      <c r="EH35" s="149" t="e">
        <f t="shared" si="33"/>
        <v>#DIV/0!</v>
      </c>
      <c r="EI35" s="149" t="e">
        <f t="shared" si="34"/>
        <v>#DIV/0!</v>
      </c>
      <c r="EJ35" s="149" t="e">
        <f t="shared" si="58"/>
        <v>#DIV/0!</v>
      </c>
      <c r="EK35" s="18" t="e">
        <f t="shared" si="59"/>
        <v>#DIV/0!</v>
      </c>
      <c r="EL35" s="18" t="e">
        <f t="shared" si="60"/>
        <v>#NUM!</v>
      </c>
      <c r="EM35" s="18">
        <f t="shared" si="61"/>
        <v>0</v>
      </c>
      <c r="EN35" s="163" t="e">
        <f t="shared" si="35"/>
        <v>#DIV/0!</v>
      </c>
      <c r="EO35" s="163" t="e">
        <f t="shared" si="36"/>
        <v>#DIV/0!</v>
      </c>
      <c r="EP35" s="163" t="e">
        <f t="shared" si="62"/>
        <v>#DIV/0!</v>
      </c>
      <c r="EQ35" s="18" t="e">
        <f t="shared" si="63"/>
        <v>#DIV/0!</v>
      </c>
      <c r="ER35" s="18" t="e">
        <f t="shared" si="64"/>
        <v>#NUM!</v>
      </c>
      <c r="ES35" s="18">
        <f t="shared" si="65"/>
        <v>0</v>
      </c>
    </row>
    <row r="36" spans="2:149" x14ac:dyDescent="0.25">
      <c r="B36" s="36" t="s">
        <v>193</v>
      </c>
      <c r="C36" s="36" t="s">
        <v>194</v>
      </c>
      <c r="D36" s="36">
        <v>2010</v>
      </c>
      <c r="E36" s="37">
        <f t="shared" si="66"/>
        <v>22.2</v>
      </c>
      <c r="F36" s="37">
        <f t="shared" si="67"/>
        <v>76.3</v>
      </c>
      <c r="G36" s="37">
        <f t="shared" si="68"/>
        <v>352.5</v>
      </c>
      <c r="H36" s="115">
        <f t="shared" si="69"/>
        <v>2007</v>
      </c>
      <c r="I36" s="111" t="str">
        <f t="shared" si="70"/>
        <v>Pile No 243 @ Berth 107</v>
      </c>
      <c r="J36" s="165" t="str">
        <f t="shared" si="71"/>
        <v>splash</v>
      </c>
      <c r="K36" s="172">
        <f t="shared" si="72"/>
        <v>1</v>
      </c>
      <c r="L36" s="115" t="str">
        <f t="shared" si="73"/>
        <v>C1</v>
      </c>
      <c r="M36" s="115" t="str">
        <f t="shared" si="74"/>
        <v>CB4</v>
      </c>
      <c r="N36" s="115" t="str">
        <f t="shared" si="75"/>
        <v>CL5</v>
      </c>
      <c r="O36" s="115">
        <f t="shared" si="76"/>
        <v>0</v>
      </c>
      <c r="P36" s="115">
        <f t="shared" si="77"/>
        <v>50</v>
      </c>
      <c r="Q36" s="115">
        <f t="shared" si="78"/>
        <v>1200</v>
      </c>
      <c r="R36" s="115">
        <f t="shared" si="79"/>
        <v>60</v>
      </c>
      <c r="S36" s="115">
        <f t="shared" si="80"/>
        <v>0.37</v>
      </c>
      <c r="T36" s="115">
        <f t="shared" si="81"/>
        <v>310</v>
      </c>
      <c r="U36" s="165">
        <f t="shared" si="82"/>
        <v>12</v>
      </c>
      <c r="AA36" s="174" t="e">
        <f t="shared" si="0"/>
        <v>#NUM!</v>
      </c>
      <c r="AB36" s="193" t="e">
        <f t="shared" si="1"/>
        <v>#NUM!</v>
      </c>
      <c r="AC36" s="174" t="e">
        <f t="shared" si="2"/>
        <v>#NUM!</v>
      </c>
      <c r="AD36" s="174">
        <f t="shared" si="3"/>
        <v>0</v>
      </c>
      <c r="AE36" s="174" t="e">
        <f t="shared" si="4"/>
        <v>#NUM!</v>
      </c>
      <c r="AF36" s="194" t="e">
        <f t="shared" si="5"/>
        <v>#NUM!</v>
      </c>
      <c r="AG36" s="174" t="e">
        <f t="shared" si="37"/>
        <v>#NUM!</v>
      </c>
      <c r="AH36" s="174">
        <f t="shared" si="38"/>
        <v>0</v>
      </c>
      <c r="AJ36" s="174"/>
      <c r="AK36" s="174"/>
      <c r="AL36" s="203"/>
      <c r="AM36" s="207">
        <f t="shared" si="6"/>
        <v>0</v>
      </c>
      <c r="AN36" s="167">
        <f>INDEX(Coefficients!$O$3:$O$7,MATCH(S36,Coefficients!$O$3:$O$7))</f>
        <v>0.3</v>
      </c>
      <c r="AO36" s="167">
        <f>INDEX(Coefficients!$O$3:$O$7,MATCH(S36,Coefficients!$O$3:$O$7)+1)</f>
        <v>0.4</v>
      </c>
      <c r="AP36" s="172">
        <f>INDEX(Coefficients!$P$3:$P$7,MATCH(S36,Coefficients!$O$3:$O$7))</f>
        <v>50</v>
      </c>
      <c r="AQ36" s="172">
        <f>INDEX(Coefficients!$P$3:$P$7,MATCH(S36,Coefficients!$O$3:$O$7)+1)</f>
        <v>41.8</v>
      </c>
      <c r="AR36" s="172">
        <f t="shared" si="7"/>
        <v>44.26</v>
      </c>
      <c r="AS36" s="106">
        <f t="shared" si="8"/>
        <v>2010</v>
      </c>
      <c r="AT36" s="107">
        <f t="shared" si="9"/>
        <v>22.2</v>
      </c>
      <c r="AU36" s="167">
        <f t="shared" si="39"/>
        <v>0</v>
      </c>
      <c r="AV36" s="173">
        <f t="shared" si="40"/>
        <v>0</v>
      </c>
      <c r="AW36" s="106">
        <v>12</v>
      </c>
      <c r="AX36" s="107">
        <f t="shared" si="10"/>
        <v>76.3</v>
      </c>
      <c r="AY36" s="174">
        <f t="shared" si="11"/>
        <v>0.26419424190444968</v>
      </c>
      <c r="AZ36" s="167">
        <f>INDEX(Coefficients!$K$3:$K$10,MATCH(S36,Coefficients!$K$3:$K$10))</f>
        <v>0.35</v>
      </c>
      <c r="BA36" s="167">
        <f>INDEX(Coefficients!$K$3:$K$10,MATCH(S36,Coefficients!$K$3:$K$10)+1)</f>
        <v>0.4</v>
      </c>
      <c r="BB36" s="167">
        <f>INDEX(Coefficients!$L$3:$L$10,MATCH(S36,Coefficients!$K$3:$K$10))</f>
        <v>0.19142307491680963</v>
      </c>
      <c r="BC36" s="167">
        <f>INDEX(Coefficients!$L$3:$L$10,MATCH(S36,Coefficients!$K$3:$K$10)+1)</f>
        <v>0.35425563574488944</v>
      </c>
      <c r="BD36" s="174">
        <f>INDEX(Coefficients!$M$3:$M$10,MATCH(S36,Coefficients!$K$3:$K$10))</f>
        <v>0.20023799980895765</v>
      </c>
      <c r="BE36" s="174">
        <f>INDEX(Coefficients!$M$3:$M$10,MATCH(S36,Coefficients!$K$3:$K$10)+1)</f>
        <v>0.20987997823914079</v>
      </c>
      <c r="BF36" s="70">
        <f t="shared" si="12"/>
        <v>2.5655609924804158E-5</v>
      </c>
      <c r="BG36" s="110">
        <f t="shared" si="13"/>
        <v>0.20409479118103091</v>
      </c>
      <c r="BH36" s="175" t="e">
        <f t="shared" si="41"/>
        <v>#NUM!</v>
      </c>
      <c r="BI36" s="185" t="e">
        <f t="shared" si="42"/>
        <v>#NUM!</v>
      </c>
      <c r="BJ36" s="165">
        <f t="shared" si="14"/>
        <v>0.71366705445737511</v>
      </c>
      <c r="BK36" s="165">
        <f t="shared" si="15"/>
        <v>84.741590689541354</v>
      </c>
      <c r="BL36" s="209">
        <f t="shared" si="43"/>
        <v>0.12</v>
      </c>
      <c r="BM36" s="107">
        <f t="shared" si="16"/>
        <v>352.5</v>
      </c>
      <c r="BN36" s="173">
        <f t="shared" si="44"/>
        <v>0</v>
      </c>
      <c r="BO36" s="187">
        <f t="shared" si="45"/>
        <v>0</v>
      </c>
      <c r="BP36" s="106" t="str">
        <f t="shared" si="17"/>
        <v>YES</v>
      </c>
      <c r="BQ36" s="209" t="e">
        <f t="shared" si="18"/>
        <v>#NUM!</v>
      </c>
      <c r="BR36" s="164" t="e">
        <f t="shared" si="46"/>
        <v>#NUM!</v>
      </c>
      <c r="BS36" s="219" t="e">
        <f t="shared" si="47"/>
        <v>#NUM!</v>
      </c>
      <c r="BT36" s="210"/>
      <c r="BU36" s="206" t="e">
        <f t="shared" si="48"/>
        <v>#NUM!</v>
      </c>
      <c r="BW36" s="164">
        <f>VLOOKUP(M36,Coefficients!$E$4:$I$7,3)</f>
        <v>0.43099999999999999</v>
      </c>
      <c r="BX36" s="106">
        <f t="shared" si="49"/>
        <v>2.5000000000000001E-2</v>
      </c>
      <c r="BY36" s="163">
        <f t="shared" si="50"/>
        <v>0</v>
      </c>
      <c r="CO36" s="165" t="str">
        <f t="shared" si="19"/>
        <v>splash</v>
      </c>
      <c r="CP36" s="172">
        <f t="shared" si="20"/>
        <v>1</v>
      </c>
      <c r="CQ36" s="165">
        <f>IF(CO36="atmospheric",IF(CP36&gt;=1,Coefficients!$T$5,Coefficients!$T$4),Coefficients!$T$3)</f>
        <v>7.35</v>
      </c>
      <c r="CR36" s="106">
        <f>IF(S36&lt;Coefficients!$V$3,Coefficients!$X$3-(Coefficients!$X$4-Coefficients!$X$3)*(Coefficients!$V$3-S36)/(Coefficients!$V$4-Coefficients!$V$3),IF(S36&gt;Coefficients!$V$6,(Coefficients!$X$6-Coefficients!$X$5)*(S36-Coefficients!$V$6)/(Coefficients!$V$6-Coefficients!$V$5)+Coefficients!$X$6,VLOOKUP(S36,Coefficients!$V$3:$X$6,3)))</f>
        <v>5.1999999999999975</v>
      </c>
      <c r="CS36" s="90">
        <f t="shared" si="51"/>
        <v>1.6409601519999992E-4</v>
      </c>
      <c r="CT36" s="106">
        <f>VLOOKUP(CO36,Coefficients!$Z$4:$AD$7,4,FALSE)</f>
        <v>0.26500000000000001</v>
      </c>
      <c r="CU36" s="106">
        <f>VLOOKUP(CO36,Coefficients!$Z$4:$AD$7,2,FALSE)</f>
        <v>0.37</v>
      </c>
      <c r="CV36" s="174" t="e">
        <f t="shared" si="21"/>
        <v>#NUM!</v>
      </c>
      <c r="CW36" s="31" t="e">
        <f t="shared" si="22"/>
        <v>#NUM!</v>
      </c>
      <c r="CX36" s="19">
        <f>Coefficients!$B$7</f>
        <v>3.35</v>
      </c>
      <c r="CY36" s="217" t="e">
        <f t="shared" si="52"/>
        <v>#NUM!</v>
      </c>
      <c r="CZ36" s="164">
        <f>VLOOKUP(N36,Coefficients!$E$12:$I$16,3)</f>
        <v>6.0350000000000001</v>
      </c>
      <c r="DA36" s="165">
        <f t="shared" si="53"/>
        <v>2.5000000000000001E-2</v>
      </c>
      <c r="DB36" s="163">
        <f t="shared" si="54"/>
        <v>0</v>
      </c>
      <c r="DC36" s="214"/>
      <c r="DD36" s="149"/>
      <c r="DU36" s="165">
        <f t="shared" si="23"/>
        <v>0.95</v>
      </c>
      <c r="DV36" s="165">
        <f t="shared" si="24"/>
        <v>1</v>
      </c>
      <c r="DW36" s="165">
        <f t="shared" si="25"/>
        <v>2400</v>
      </c>
      <c r="DX36" s="165">
        <f t="shared" si="26"/>
        <v>1.4999999999999999E-2</v>
      </c>
      <c r="DY36" s="169">
        <f t="shared" si="27"/>
        <v>71.510204081632651</v>
      </c>
      <c r="DZ36" s="136">
        <f t="shared" si="55"/>
        <v>33742.247087976444</v>
      </c>
      <c r="EA36" s="136">
        <f t="shared" si="28"/>
        <v>4.3067574809826485</v>
      </c>
      <c r="EB36" s="136">
        <f t="shared" si="29"/>
        <v>2.3330791552474604E-2</v>
      </c>
      <c r="EC36" s="136">
        <f t="shared" si="30"/>
        <v>0.96747185906460231</v>
      </c>
      <c r="ED36" s="136" t="e">
        <f t="shared" si="31"/>
        <v>#DIV/0!</v>
      </c>
      <c r="EE36" s="136">
        <f t="shared" si="56"/>
        <v>1.5445604651050633E-4</v>
      </c>
      <c r="EF36" s="136">
        <f t="shared" si="32"/>
        <v>1</v>
      </c>
      <c r="EG36" s="136">
        <f t="shared" si="57"/>
        <v>2</v>
      </c>
      <c r="EH36" s="149" t="e">
        <f t="shared" si="33"/>
        <v>#DIV/0!</v>
      </c>
      <c r="EI36" s="149" t="e">
        <f t="shared" si="34"/>
        <v>#DIV/0!</v>
      </c>
      <c r="EJ36" s="149" t="e">
        <f t="shared" si="58"/>
        <v>#DIV/0!</v>
      </c>
      <c r="EK36" s="18" t="e">
        <f t="shared" si="59"/>
        <v>#DIV/0!</v>
      </c>
      <c r="EL36" s="18" t="e">
        <f t="shared" si="60"/>
        <v>#NUM!</v>
      </c>
      <c r="EM36" s="18">
        <f t="shared" si="61"/>
        <v>0</v>
      </c>
      <c r="EN36" s="163" t="e">
        <f t="shared" si="35"/>
        <v>#DIV/0!</v>
      </c>
      <c r="EO36" s="163" t="e">
        <f t="shared" si="36"/>
        <v>#DIV/0!</v>
      </c>
      <c r="EP36" s="163" t="e">
        <f t="shared" si="62"/>
        <v>#DIV/0!</v>
      </c>
      <c r="EQ36" s="18" t="e">
        <f t="shared" si="63"/>
        <v>#DIV/0!</v>
      </c>
      <c r="ER36" s="18" t="e">
        <f t="shared" si="64"/>
        <v>#NUM!</v>
      </c>
      <c r="ES36" s="18">
        <f t="shared" si="65"/>
        <v>0</v>
      </c>
    </row>
    <row r="37" spans="2:149" x14ac:dyDescent="0.25">
      <c r="B37" s="36" t="s">
        <v>193</v>
      </c>
      <c r="C37" s="36" t="s">
        <v>194</v>
      </c>
      <c r="D37" s="36">
        <v>2011</v>
      </c>
      <c r="E37" s="37">
        <f t="shared" si="66"/>
        <v>22.2</v>
      </c>
      <c r="F37" s="37">
        <f t="shared" si="67"/>
        <v>76.3</v>
      </c>
      <c r="G37" s="37">
        <f t="shared" si="68"/>
        <v>352.5</v>
      </c>
      <c r="H37" s="115">
        <f t="shared" si="69"/>
        <v>2007</v>
      </c>
      <c r="I37" s="111" t="str">
        <f t="shared" si="70"/>
        <v>Pile No 243 @ Berth 107</v>
      </c>
      <c r="J37" s="165" t="str">
        <f t="shared" si="71"/>
        <v>splash</v>
      </c>
      <c r="K37" s="172">
        <f t="shared" si="72"/>
        <v>1</v>
      </c>
      <c r="L37" s="115" t="str">
        <f t="shared" si="73"/>
        <v>C1</v>
      </c>
      <c r="M37" s="115" t="str">
        <f t="shared" si="74"/>
        <v>CB4</v>
      </c>
      <c r="N37" s="115" t="str">
        <f t="shared" si="75"/>
        <v>CL5</v>
      </c>
      <c r="O37" s="115">
        <f t="shared" si="76"/>
        <v>0</v>
      </c>
      <c r="P37" s="115">
        <f t="shared" si="77"/>
        <v>50</v>
      </c>
      <c r="Q37" s="115">
        <f t="shared" si="78"/>
        <v>1200</v>
      </c>
      <c r="R37" s="115">
        <f t="shared" si="79"/>
        <v>60</v>
      </c>
      <c r="S37" s="115">
        <f t="shared" si="80"/>
        <v>0.37</v>
      </c>
      <c r="T37" s="115">
        <f t="shared" si="81"/>
        <v>310</v>
      </c>
      <c r="U37" s="165">
        <f t="shared" si="82"/>
        <v>12</v>
      </c>
      <c r="AA37" s="174" t="e">
        <f t="shared" si="0"/>
        <v>#DIV/0!</v>
      </c>
      <c r="AB37" s="193" t="e">
        <f t="shared" si="1"/>
        <v>#DIV/0!</v>
      </c>
      <c r="AC37" s="174" t="e">
        <f t="shared" si="2"/>
        <v>#DIV/0!</v>
      </c>
      <c r="AD37" s="174">
        <f t="shared" si="3"/>
        <v>0</v>
      </c>
      <c r="AE37" s="174" t="e">
        <f t="shared" si="4"/>
        <v>#DIV/0!</v>
      </c>
      <c r="AF37" s="194" t="e">
        <f t="shared" si="5"/>
        <v>#DIV/0!</v>
      </c>
      <c r="AG37" s="174" t="e">
        <f t="shared" si="37"/>
        <v>#DIV/0!</v>
      </c>
      <c r="AH37" s="174">
        <f t="shared" si="38"/>
        <v>0</v>
      </c>
      <c r="AJ37" s="174"/>
      <c r="AK37" s="174"/>
      <c r="AL37" s="203"/>
      <c r="AM37" s="207">
        <f t="shared" si="6"/>
        <v>0</v>
      </c>
      <c r="AN37" s="167">
        <f>INDEX(Coefficients!$O$3:$O$7,MATCH(S37,Coefficients!$O$3:$O$7))</f>
        <v>0.3</v>
      </c>
      <c r="AO37" s="167">
        <f>INDEX(Coefficients!$O$3:$O$7,MATCH(S37,Coefficients!$O$3:$O$7)+1)</f>
        <v>0.4</v>
      </c>
      <c r="AP37" s="172">
        <f>INDEX(Coefficients!$P$3:$P$7,MATCH(S37,Coefficients!$O$3:$O$7))</f>
        <v>50</v>
      </c>
      <c r="AQ37" s="172">
        <f>INDEX(Coefficients!$P$3:$P$7,MATCH(S37,Coefficients!$O$3:$O$7)+1)</f>
        <v>41.8</v>
      </c>
      <c r="AR37" s="172">
        <f t="shared" si="7"/>
        <v>44.26</v>
      </c>
      <c r="AS37" s="106">
        <f t="shared" si="8"/>
        <v>2011</v>
      </c>
      <c r="AT37" s="107">
        <f t="shared" si="9"/>
        <v>22.2</v>
      </c>
      <c r="AU37" s="167">
        <f t="shared" si="39"/>
        <v>0</v>
      </c>
      <c r="AV37" s="173">
        <f t="shared" si="40"/>
        <v>0</v>
      </c>
      <c r="AW37" s="106">
        <v>12</v>
      </c>
      <c r="AX37" s="107">
        <f t="shared" si="10"/>
        <v>76.3</v>
      </c>
      <c r="AY37" s="174">
        <f t="shared" si="11"/>
        <v>0.26419424190444968</v>
      </c>
      <c r="AZ37" s="167">
        <f>INDEX(Coefficients!$K$3:$K$10,MATCH(S37,Coefficients!$K$3:$K$10))</f>
        <v>0.35</v>
      </c>
      <c r="BA37" s="167">
        <f>INDEX(Coefficients!$K$3:$K$10,MATCH(S37,Coefficients!$K$3:$K$10)+1)</f>
        <v>0.4</v>
      </c>
      <c r="BB37" s="167">
        <f>INDEX(Coefficients!$L$3:$L$10,MATCH(S37,Coefficients!$K$3:$K$10))</f>
        <v>0.19142307491680963</v>
      </c>
      <c r="BC37" s="167">
        <f>INDEX(Coefficients!$L$3:$L$10,MATCH(S37,Coefficients!$K$3:$K$10)+1)</f>
        <v>0.35425563574488944</v>
      </c>
      <c r="BD37" s="174">
        <f>INDEX(Coefficients!$M$3:$M$10,MATCH(S37,Coefficients!$K$3:$K$10))</f>
        <v>0.20023799980895765</v>
      </c>
      <c r="BE37" s="174">
        <f>INDEX(Coefficients!$M$3:$M$10,MATCH(S37,Coefficients!$K$3:$K$10)+1)</f>
        <v>0.20987997823914079</v>
      </c>
      <c r="BF37" s="70">
        <f t="shared" si="12"/>
        <v>2.5655609924804158E-5</v>
      </c>
      <c r="BG37" s="110">
        <f t="shared" si="13"/>
        <v>0.20409479118103091</v>
      </c>
      <c r="BH37" s="175" t="e">
        <f t="shared" si="41"/>
        <v>#DIV/0!</v>
      </c>
      <c r="BI37" s="185" t="e">
        <f t="shared" si="42"/>
        <v>#DIV/0!</v>
      </c>
      <c r="BJ37" s="165">
        <f t="shared" si="14"/>
        <v>0.71366705445737511</v>
      </c>
      <c r="BK37" s="165">
        <f t="shared" si="15"/>
        <v>84.741590689541354</v>
      </c>
      <c r="BL37" s="209">
        <f t="shared" si="43"/>
        <v>0.12</v>
      </c>
      <c r="BM37" s="107">
        <f t="shared" si="16"/>
        <v>352.5</v>
      </c>
      <c r="BN37" s="173">
        <f t="shared" si="44"/>
        <v>0</v>
      </c>
      <c r="BO37" s="187" t="e">
        <f t="shared" si="45"/>
        <v>#DIV/0!</v>
      </c>
      <c r="BP37" s="106" t="str">
        <f t="shared" si="17"/>
        <v>YES</v>
      </c>
      <c r="BQ37" s="209" t="e">
        <f t="shared" si="18"/>
        <v>#DIV/0!</v>
      </c>
      <c r="BR37" s="164" t="e">
        <f t="shared" si="46"/>
        <v>#DIV/0!</v>
      </c>
      <c r="BS37" s="219" t="e">
        <f t="shared" si="47"/>
        <v>#DIV/0!</v>
      </c>
      <c r="BT37" s="210"/>
      <c r="BU37" s="206" t="e">
        <f t="shared" si="48"/>
        <v>#DIV/0!</v>
      </c>
      <c r="BW37" s="164">
        <f>VLOOKUP(M37,Coefficients!$E$4:$I$7,3)</f>
        <v>0.43099999999999999</v>
      </c>
      <c r="BX37" s="106">
        <f t="shared" si="49"/>
        <v>2.5000000000000001E-2</v>
      </c>
      <c r="BY37" s="163">
        <f t="shared" si="50"/>
        <v>0</v>
      </c>
      <c r="CO37" s="165" t="str">
        <f t="shared" si="19"/>
        <v>splash</v>
      </c>
      <c r="CP37" s="172">
        <f t="shared" si="20"/>
        <v>1</v>
      </c>
      <c r="CQ37" s="165">
        <f>IF(CO37="atmospheric",IF(CP37&gt;=1,Coefficients!$T$5,Coefficients!$T$4),Coefficients!$T$3)</f>
        <v>7.35</v>
      </c>
      <c r="CR37" s="106">
        <f>IF(S37&lt;Coefficients!$V$3,Coefficients!$X$3-(Coefficients!$X$4-Coefficients!$X$3)*(Coefficients!$V$3-S37)/(Coefficients!$V$4-Coefficients!$V$3),IF(S37&gt;Coefficients!$V$6,(Coefficients!$X$6-Coefficients!$X$5)*(S37-Coefficients!$V$6)/(Coefficients!$V$6-Coefficients!$V$5)+Coefficients!$X$6,VLOOKUP(S37,Coefficients!$V$3:$X$6,3)))</f>
        <v>5.1999999999999975</v>
      </c>
      <c r="CS37" s="90">
        <f t="shared" si="51"/>
        <v>1.6409601519999992E-4</v>
      </c>
      <c r="CT37" s="106">
        <f>VLOOKUP(CO37,Coefficients!$Z$4:$AD$7,4,FALSE)</f>
        <v>0.26500000000000001</v>
      </c>
      <c r="CU37" s="106">
        <f>VLOOKUP(CO37,Coefficients!$Z$4:$AD$7,2,FALSE)</f>
        <v>0.37</v>
      </c>
      <c r="CV37" s="174" t="e">
        <f t="shared" si="21"/>
        <v>#DIV/0!</v>
      </c>
      <c r="CW37" s="31" t="e">
        <f t="shared" si="22"/>
        <v>#DIV/0!</v>
      </c>
      <c r="CX37" s="19">
        <f>Coefficients!$B$7</f>
        <v>3.35</v>
      </c>
      <c r="CY37" s="217" t="e">
        <f t="shared" si="52"/>
        <v>#DIV/0!</v>
      </c>
      <c r="CZ37" s="164">
        <f>VLOOKUP(N37,Coefficients!$E$12:$I$16,3)</f>
        <v>6.0350000000000001</v>
      </c>
      <c r="DA37" s="165">
        <f t="shared" si="53"/>
        <v>2.5000000000000001E-2</v>
      </c>
      <c r="DB37" s="163">
        <f t="shared" si="54"/>
        <v>0</v>
      </c>
      <c r="DC37" s="214"/>
      <c r="DD37" s="149"/>
      <c r="DU37" s="165">
        <f t="shared" si="23"/>
        <v>0.95</v>
      </c>
      <c r="DV37" s="165">
        <f t="shared" si="24"/>
        <v>1</v>
      </c>
      <c r="DW37" s="165">
        <f t="shared" si="25"/>
        <v>2400</v>
      </c>
      <c r="DX37" s="165">
        <f t="shared" si="26"/>
        <v>1.4999999999999999E-2</v>
      </c>
      <c r="DY37" s="169">
        <f t="shared" si="27"/>
        <v>0</v>
      </c>
      <c r="DZ37" s="136">
        <f t="shared" si="55"/>
        <v>0</v>
      </c>
      <c r="EA37" s="136">
        <f t="shared" si="28"/>
        <v>4.3067574809826485</v>
      </c>
      <c r="EB37" s="136">
        <f t="shared" si="29"/>
        <v>2.3330791552474604E-2</v>
      </c>
      <c r="EC37" s="136">
        <f t="shared" si="30"/>
        <v>0.96747185906460231</v>
      </c>
      <c r="ED37" s="136" t="e">
        <f t="shared" si="31"/>
        <v>#DIV/0!</v>
      </c>
      <c r="EE37" s="136">
        <f t="shared" si="56"/>
        <v>1.5445604651050633E-4</v>
      </c>
      <c r="EF37" s="136">
        <f t="shared" si="32"/>
        <v>1</v>
      </c>
      <c r="EG37" s="136">
        <f t="shared" si="57"/>
        <v>2</v>
      </c>
      <c r="EH37" s="149" t="e">
        <f t="shared" si="33"/>
        <v>#DIV/0!</v>
      </c>
      <c r="EI37" s="149" t="e">
        <f t="shared" si="34"/>
        <v>#DIV/0!</v>
      </c>
      <c r="EJ37" s="149" t="e">
        <f t="shared" si="58"/>
        <v>#DIV/0!</v>
      </c>
      <c r="EK37" s="18" t="e">
        <f t="shared" si="59"/>
        <v>#DIV/0!</v>
      </c>
      <c r="EL37" s="18" t="e">
        <f t="shared" si="60"/>
        <v>#DIV/0!</v>
      </c>
      <c r="EM37" s="18">
        <f t="shared" si="61"/>
        <v>0</v>
      </c>
      <c r="EN37" s="163" t="e">
        <f t="shared" si="35"/>
        <v>#DIV/0!</v>
      </c>
      <c r="EO37" s="163" t="e">
        <f t="shared" si="36"/>
        <v>#DIV/0!</v>
      </c>
      <c r="EP37" s="163" t="e">
        <f t="shared" si="62"/>
        <v>#DIV/0!</v>
      </c>
      <c r="EQ37" s="18" t="e">
        <f t="shared" si="63"/>
        <v>#DIV/0!</v>
      </c>
      <c r="ER37" s="18" t="e">
        <f t="shared" si="64"/>
        <v>#DIV/0!</v>
      </c>
      <c r="ES37" s="18">
        <f t="shared" si="65"/>
        <v>0</v>
      </c>
    </row>
    <row r="38" spans="2:149" x14ac:dyDescent="0.25">
      <c r="B38" s="36" t="s">
        <v>193</v>
      </c>
      <c r="C38" s="36" t="s">
        <v>194</v>
      </c>
      <c r="D38" s="36">
        <v>2012</v>
      </c>
      <c r="E38" s="37">
        <f t="shared" si="66"/>
        <v>22.2</v>
      </c>
      <c r="F38" s="37">
        <f t="shared" si="67"/>
        <v>76.3</v>
      </c>
      <c r="G38" s="37">
        <f t="shared" si="68"/>
        <v>352.5</v>
      </c>
      <c r="H38" s="115">
        <f t="shared" si="69"/>
        <v>2007</v>
      </c>
      <c r="I38" s="111" t="str">
        <f t="shared" si="70"/>
        <v>Pile No 243 @ Berth 107</v>
      </c>
      <c r="J38" s="165" t="str">
        <f t="shared" si="71"/>
        <v>splash</v>
      </c>
      <c r="K38" s="172">
        <f t="shared" si="72"/>
        <v>1</v>
      </c>
      <c r="L38" s="115" t="str">
        <f t="shared" si="73"/>
        <v>C1</v>
      </c>
      <c r="M38" s="115" t="str">
        <f t="shared" si="74"/>
        <v>CB4</v>
      </c>
      <c r="N38" s="115" t="str">
        <f t="shared" si="75"/>
        <v>CL5</v>
      </c>
      <c r="O38" s="115">
        <f t="shared" si="76"/>
        <v>0</v>
      </c>
      <c r="P38" s="115">
        <f t="shared" si="77"/>
        <v>50</v>
      </c>
      <c r="Q38" s="115">
        <f t="shared" si="78"/>
        <v>1200</v>
      </c>
      <c r="R38" s="115">
        <f t="shared" si="79"/>
        <v>60</v>
      </c>
      <c r="S38" s="115">
        <f t="shared" si="80"/>
        <v>0.37</v>
      </c>
      <c r="T38" s="115">
        <f t="shared" si="81"/>
        <v>310</v>
      </c>
      <c r="U38" s="165">
        <f t="shared" si="82"/>
        <v>12</v>
      </c>
      <c r="AA38" s="174">
        <f t="shared" si="0"/>
        <v>1.2104999004991621</v>
      </c>
      <c r="AB38" s="193">
        <f t="shared" si="1"/>
        <v>0.12420999800998324</v>
      </c>
      <c r="AC38" s="174">
        <f t="shared" si="2"/>
        <v>3.9957234351306022E-3</v>
      </c>
      <c r="AD38" s="174">
        <f t="shared" si="3"/>
        <v>1.15050278E-2</v>
      </c>
      <c r="AE38" s="174">
        <f t="shared" si="4"/>
        <v>3.9905142213136902E-6</v>
      </c>
      <c r="AF38" s="194">
        <f t="shared" si="5"/>
        <v>1.191198275019012E-6</v>
      </c>
      <c r="AG38" s="174">
        <f t="shared" si="37"/>
        <v>5.3656572369323891E-7</v>
      </c>
      <c r="AH38" s="174">
        <f t="shared" si="38"/>
        <v>0.16109708299999997</v>
      </c>
      <c r="AJ38" s="174"/>
      <c r="AK38" s="174"/>
      <c r="AL38" s="203"/>
      <c r="AM38" s="207">
        <f t="shared" si="6"/>
        <v>5</v>
      </c>
      <c r="AN38" s="167">
        <f>INDEX(Coefficients!$O$3:$O$7,MATCH(S38,Coefficients!$O$3:$O$7))</f>
        <v>0.3</v>
      </c>
      <c r="AO38" s="167">
        <f>INDEX(Coefficients!$O$3:$O$7,MATCH(S38,Coefficients!$O$3:$O$7)+1)</f>
        <v>0.4</v>
      </c>
      <c r="AP38" s="172">
        <f>INDEX(Coefficients!$P$3:$P$7,MATCH(S38,Coefficients!$O$3:$O$7))</f>
        <v>50</v>
      </c>
      <c r="AQ38" s="172">
        <f>INDEX(Coefficients!$P$3:$P$7,MATCH(S38,Coefficients!$O$3:$O$7)+1)</f>
        <v>41.8</v>
      </c>
      <c r="AR38" s="172">
        <f t="shared" si="7"/>
        <v>44.26</v>
      </c>
      <c r="AS38" s="106">
        <f t="shared" si="8"/>
        <v>2012</v>
      </c>
      <c r="AT38" s="107">
        <f t="shared" si="9"/>
        <v>22.2</v>
      </c>
      <c r="AU38" s="167">
        <f t="shared" si="39"/>
        <v>22.2</v>
      </c>
      <c r="AV38" s="173">
        <f t="shared" si="40"/>
        <v>22.2</v>
      </c>
      <c r="AW38" s="106">
        <v>12</v>
      </c>
      <c r="AX38" s="107">
        <f t="shared" si="10"/>
        <v>76.3</v>
      </c>
      <c r="AY38" s="174">
        <f t="shared" si="11"/>
        <v>1.1450023416820392</v>
      </c>
      <c r="AZ38" s="167">
        <f>INDEX(Coefficients!$K$3:$K$10,MATCH(S38,Coefficients!$K$3:$K$10))</f>
        <v>0.35</v>
      </c>
      <c r="BA38" s="167">
        <f>INDEX(Coefficients!$K$3:$K$10,MATCH(S38,Coefficients!$K$3:$K$10)+1)</f>
        <v>0.4</v>
      </c>
      <c r="BB38" s="167">
        <f>INDEX(Coefficients!$L$3:$L$10,MATCH(S38,Coefficients!$K$3:$K$10))</f>
        <v>0.19142307491680963</v>
      </c>
      <c r="BC38" s="167">
        <f>INDEX(Coefficients!$L$3:$L$10,MATCH(S38,Coefficients!$K$3:$K$10)+1)</f>
        <v>0.35425563574488944</v>
      </c>
      <c r="BD38" s="174">
        <f>INDEX(Coefficients!$M$3:$M$10,MATCH(S38,Coefficients!$K$3:$K$10))</f>
        <v>0.20023799980895765</v>
      </c>
      <c r="BE38" s="174">
        <f>INDEX(Coefficients!$M$3:$M$10,MATCH(S38,Coefficients!$K$3:$K$10)+1)</f>
        <v>0.20987997823914079</v>
      </c>
      <c r="BF38" s="70">
        <f t="shared" si="12"/>
        <v>2.5655609924804158E-5</v>
      </c>
      <c r="BG38" s="110">
        <f t="shared" si="13"/>
        <v>0.20409479118103091</v>
      </c>
      <c r="BH38" s="175">
        <f t="shared" si="41"/>
        <v>2.5655609924804158E-5</v>
      </c>
      <c r="BI38" s="185">
        <f t="shared" si="42"/>
        <v>8.0961218388191036E-2</v>
      </c>
      <c r="BJ38" s="165">
        <f t="shared" si="14"/>
        <v>0.71366705445737511</v>
      </c>
      <c r="BK38" s="165">
        <f t="shared" si="15"/>
        <v>84.741590689541354</v>
      </c>
      <c r="BL38" s="209">
        <f t="shared" si="43"/>
        <v>0.12</v>
      </c>
      <c r="BM38" s="107">
        <f t="shared" si="16"/>
        <v>352.5</v>
      </c>
      <c r="BN38" s="173">
        <f t="shared" si="44"/>
        <v>352.5</v>
      </c>
      <c r="BO38" s="187">
        <f t="shared" si="45"/>
        <v>6.6974999999999999E-4</v>
      </c>
      <c r="BP38" s="106" t="str">
        <f t="shared" si="17"/>
        <v>YES</v>
      </c>
      <c r="BQ38" s="209">
        <f>IF(BP38="YES",SQRT((2*AY38*BI38/BK38)*kurban*BO38*(AS38-($C$20-1)))*(1/(AS38-($C$20-1)))^BL38*1000,0)</f>
        <v>1.2104999004991621</v>
      </c>
      <c r="BR38" s="164">
        <f t="shared" si="46"/>
        <v>6.2104999004991619</v>
      </c>
      <c r="BS38" s="219">
        <f t="shared" si="47"/>
        <v>0.12420999800998324</v>
      </c>
      <c r="BT38" s="210"/>
      <c r="BU38" s="206">
        <f t="shared" si="48"/>
        <v>0</v>
      </c>
      <c r="BW38" s="164">
        <f>VLOOKUP(M38,Coefficients!$E$4:$I$7,3)</f>
        <v>0.43099999999999999</v>
      </c>
      <c r="BX38" s="106">
        <f t="shared" si="49"/>
        <v>7.2999999999999995E-2</v>
      </c>
      <c r="BY38" s="163">
        <f t="shared" si="50"/>
        <v>0.50021859999999996</v>
      </c>
      <c r="CO38" s="165" t="str">
        <f t="shared" si="19"/>
        <v>splash</v>
      </c>
      <c r="CP38" s="172">
        <f t="shared" si="20"/>
        <v>1</v>
      </c>
      <c r="CQ38" s="165">
        <f>IF(CO38="atmospheric",IF(CP38&gt;=1,Coefficients!$T$5,Coefficients!$T$4),Coefficients!$T$3)</f>
        <v>7.35</v>
      </c>
      <c r="CR38" s="106">
        <f>IF(S38&lt;Coefficients!$V$3,Coefficients!$X$3-(Coefficients!$X$4-Coefficients!$X$3)*(Coefficients!$V$3-S38)/(Coefficients!$V$4-Coefficients!$V$3),IF(S38&gt;Coefficients!$V$6,(Coefficients!$X$6-Coefficients!$X$5)*(S38-Coefficients!$V$6)/(Coefficients!$V$6-Coefficients!$V$5)+Coefficients!$X$6,VLOOKUP(S38,Coefficients!$V$3:$X$6,3)))</f>
        <v>5.1999999999999975</v>
      </c>
      <c r="CS38" s="90">
        <f t="shared" si="51"/>
        <v>1.6409601519999992E-4</v>
      </c>
      <c r="CT38" s="106">
        <f>VLOOKUP(CO38,Coefficients!$Z$4:$AD$7,4,FALSE)</f>
        <v>0.26500000000000001</v>
      </c>
      <c r="CU38" s="106">
        <f>VLOOKUP(CO38,Coefficients!$Z$4:$AD$7,2,FALSE)</f>
        <v>0.37</v>
      </c>
      <c r="CV38" s="174">
        <f t="shared" si="21"/>
        <v>3.9227694168697735</v>
      </c>
      <c r="CW38" s="31">
        <f t="shared" si="22"/>
        <v>3.9905142213136902E-6</v>
      </c>
      <c r="CX38" s="19">
        <f>Coefficients!$B$7</f>
        <v>3.35</v>
      </c>
      <c r="CY38" s="217">
        <f t="shared" si="52"/>
        <v>1.191198275019012E-6</v>
      </c>
      <c r="CZ38" s="164">
        <f>VLOOKUP(N38,Coefficients!$E$12:$I$16,3)</f>
        <v>6.0350000000000001</v>
      </c>
      <c r="DA38" s="165">
        <f t="shared" si="53"/>
        <v>7.2999999999999995E-2</v>
      </c>
      <c r="DB38" s="163">
        <f t="shared" si="54"/>
        <v>7.0042209999999994</v>
      </c>
      <c r="DC38" s="214"/>
      <c r="DD38" s="149"/>
      <c r="DU38" s="165">
        <f t="shared" si="23"/>
        <v>0.95</v>
      </c>
      <c r="DV38" s="165">
        <f t="shared" si="24"/>
        <v>1</v>
      </c>
      <c r="DW38" s="165">
        <f t="shared" si="25"/>
        <v>2400</v>
      </c>
      <c r="DX38" s="165">
        <f t="shared" si="26"/>
        <v>1.4999999999999999E-2</v>
      </c>
      <c r="DY38" s="169">
        <f t="shared" si="27"/>
        <v>69.68973747016706</v>
      </c>
      <c r="DZ38" s="136">
        <f t="shared" si="55"/>
        <v>33453.451991984191</v>
      </c>
      <c r="EA38" s="136">
        <f t="shared" si="28"/>
        <v>4.3067574809826485</v>
      </c>
      <c r="EB38" s="136">
        <f t="shared" si="29"/>
        <v>2.3330791552474604E-2</v>
      </c>
      <c r="EC38" s="136">
        <f t="shared" si="30"/>
        <v>0.96747185906460231</v>
      </c>
      <c r="ED38" s="136">
        <f t="shared" si="31"/>
        <v>0.20903321267941655</v>
      </c>
      <c r="EE38" s="136">
        <f t="shared" si="56"/>
        <v>1.5445604651050633E-4</v>
      </c>
      <c r="EF38" s="136">
        <f t="shared" si="32"/>
        <v>1</v>
      </c>
      <c r="EG38" s="136">
        <f t="shared" si="57"/>
        <v>2</v>
      </c>
      <c r="EH38" s="149">
        <f t="shared" si="33"/>
        <v>1.7849667108557135</v>
      </c>
      <c r="EI38" s="149">
        <f t="shared" si="34"/>
        <v>29.300767831711141</v>
      </c>
      <c r="EJ38" s="149">
        <f t="shared" si="58"/>
        <v>31.085734542566854</v>
      </c>
      <c r="EK38" s="18">
        <f t="shared" si="59"/>
        <v>3.2169096684225455E-2</v>
      </c>
      <c r="EL38" s="18">
        <f t="shared" si="60"/>
        <v>3.9957234351306022E-3</v>
      </c>
      <c r="EM38" s="18">
        <f t="shared" si="61"/>
        <v>1.15050278E-2</v>
      </c>
      <c r="EN38" s="163">
        <f t="shared" si="35"/>
        <v>0.12747649583741713</v>
      </c>
      <c r="EO38" s="163">
        <f t="shared" si="36"/>
        <v>2.0925651922895612</v>
      </c>
      <c r="EP38" s="163">
        <f t="shared" si="62"/>
        <v>2.2200416881269782</v>
      </c>
      <c r="EQ38" s="18">
        <f t="shared" si="63"/>
        <v>0.45044199185452577</v>
      </c>
      <c r="ER38" s="18">
        <f t="shared" si="64"/>
        <v>5.3656572369323891E-7</v>
      </c>
      <c r="ES38" s="18">
        <f t="shared" si="65"/>
        <v>0.16109708299999997</v>
      </c>
    </row>
    <row r="39" spans="2:149" x14ac:dyDescent="0.25">
      <c r="B39" s="36" t="s">
        <v>193</v>
      </c>
      <c r="C39" s="36" t="s">
        <v>194</v>
      </c>
      <c r="D39" s="36">
        <v>2013</v>
      </c>
      <c r="E39" s="37">
        <f t="shared" si="66"/>
        <v>22.2</v>
      </c>
      <c r="F39" s="37">
        <f t="shared" si="67"/>
        <v>76.3</v>
      </c>
      <c r="G39" s="37">
        <f t="shared" si="68"/>
        <v>352.5</v>
      </c>
      <c r="H39" s="115">
        <f t="shared" si="69"/>
        <v>2007</v>
      </c>
      <c r="I39" s="111" t="str">
        <f t="shared" si="70"/>
        <v>Pile No 243 @ Berth 107</v>
      </c>
      <c r="J39" s="165" t="str">
        <f t="shared" si="71"/>
        <v>splash</v>
      </c>
      <c r="K39" s="172">
        <f t="shared" si="72"/>
        <v>1</v>
      </c>
      <c r="L39" s="115" t="str">
        <f t="shared" si="73"/>
        <v>C1</v>
      </c>
      <c r="M39" s="115" t="str">
        <f t="shared" si="74"/>
        <v>CB4</v>
      </c>
      <c r="N39" s="115" t="str">
        <f t="shared" si="75"/>
        <v>CL5</v>
      </c>
      <c r="O39" s="115">
        <f t="shared" si="76"/>
        <v>0</v>
      </c>
      <c r="P39" s="115">
        <f t="shared" si="77"/>
        <v>50</v>
      </c>
      <c r="Q39" s="115">
        <f t="shared" si="78"/>
        <v>1200</v>
      </c>
      <c r="R39" s="115">
        <f t="shared" si="79"/>
        <v>60</v>
      </c>
      <c r="S39" s="115">
        <f t="shared" si="80"/>
        <v>0.37</v>
      </c>
      <c r="T39" s="115">
        <f t="shared" si="81"/>
        <v>310</v>
      </c>
      <c r="U39" s="165">
        <f t="shared" si="82"/>
        <v>12</v>
      </c>
      <c r="AA39" s="174">
        <f t="shared" si="0"/>
        <v>1.4676984290313457</v>
      </c>
      <c r="AB39" s="193">
        <f t="shared" si="1"/>
        <v>0.12935396858062692</v>
      </c>
      <c r="AC39" s="174">
        <f t="shared" si="2"/>
        <v>8.3227509719500034E-3</v>
      </c>
      <c r="AD39" s="174">
        <f t="shared" si="3"/>
        <v>1.15050278E-2</v>
      </c>
      <c r="AE39" s="174">
        <f t="shared" si="4"/>
        <v>4.1401758370730453E-4</v>
      </c>
      <c r="AF39" s="194">
        <f t="shared" si="5"/>
        <v>1.235873384200909E-4</v>
      </c>
      <c r="AG39" s="174">
        <f t="shared" si="37"/>
        <v>1.1134254049841636E-4</v>
      </c>
      <c r="AH39" s="174">
        <f t="shared" si="38"/>
        <v>0.16109708299999997</v>
      </c>
      <c r="AJ39" s="174"/>
      <c r="AK39" s="174"/>
      <c r="AL39" s="203"/>
      <c r="AM39" s="207">
        <f t="shared" si="6"/>
        <v>5</v>
      </c>
      <c r="AN39" s="167">
        <f>INDEX(Coefficients!$O$3:$O$7,MATCH(S39,Coefficients!$O$3:$O$7))</f>
        <v>0.3</v>
      </c>
      <c r="AO39" s="167">
        <f>INDEX(Coefficients!$O$3:$O$7,MATCH(S39,Coefficients!$O$3:$O$7)+1)</f>
        <v>0.4</v>
      </c>
      <c r="AP39" s="172">
        <f>INDEX(Coefficients!$P$3:$P$7,MATCH(S39,Coefficients!$O$3:$O$7))</f>
        <v>50</v>
      </c>
      <c r="AQ39" s="172">
        <f>INDEX(Coefficients!$P$3:$P$7,MATCH(S39,Coefficients!$O$3:$O$7)+1)</f>
        <v>41.8</v>
      </c>
      <c r="AR39" s="172">
        <f t="shared" si="7"/>
        <v>44.26</v>
      </c>
      <c r="AS39" s="106">
        <f t="shared" si="8"/>
        <v>2013</v>
      </c>
      <c r="AT39" s="107">
        <f t="shared" si="9"/>
        <v>22.2</v>
      </c>
      <c r="AU39" s="167">
        <f t="shared" si="39"/>
        <v>44.4</v>
      </c>
      <c r="AV39" s="173">
        <f t="shared" si="40"/>
        <v>22.2</v>
      </c>
      <c r="AW39" s="106">
        <v>12</v>
      </c>
      <c r="AX39" s="107">
        <f t="shared" si="10"/>
        <v>76.3</v>
      </c>
      <c r="AY39" s="174">
        <f t="shared" si="11"/>
        <v>1.1450023416820392</v>
      </c>
      <c r="AZ39" s="167">
        <f>INDEX(Coefficients!$K$3:$K$10,MATCH(S39,Coefficients!$K$3:$K$10))</f>
        <v>0.35</v>
      </c>
      <c r="BA39" s="167">
        <f>INDEX(Coefficients!$K$3:$K$10,MATCH(S39,Coefficients!$K$3:$K$10)+1)</f>
        <v>0.4</v>
      </c>
      <c r="BB39" s="167">
        <f>INDEX(Coefficients!$L$3:$L$10,MATCH(S39,Coefficients!$K$3:$K$10))</f>
        <v>0.19142307491680963</v>
      </c>
      <c r="BC39" s="167">
        <f>INDEX(Coefficients!$L$3:$L$10,MATCH(S39,Coefficients!$K$3:$K$10)+1)</f>
        <v>0.35425563574488944</v>
      </c>
      <c r="BD39" s="174">
        <f>INDEX(Coefficients!$M$3:$M$10,MATCH(S39,Coefficients!$K$3:$K$10))</f>
        <v>0.20023799980895765</v>
      </c>
      <c r="BE39" s="174">
        <f>INDEX(Coefficients!$M$3:$M$10,MATCH(S39,Coefficients!$K$3:$K$10)+1)</f>
        <v>0.20987997823914079</v>
      </c>
      <c r="BF39" s="70">
        <f t="shared" si="12"/>
        <v>2.5655609924804158E-5</v>
      </c>
      <c r="BG39" s="110">
        <f t="shared" si="13"/>
        <v>0.20409479118103091</v>
      </c>
      <c r="BH39" s="175">
        <f t="shared" si="41"/>
        <v>2.2271203678780301E-5</v>
      </c>
      <c r="BI39" s="185">
        <f t="shared" si="42"/>
        <v>7.0281072642219777E-2</v>
      </c>
      <c r="BJ39" s="165">
        <f t="shared" si="14"/>
        <v>0.71366705445737511</v>
      </c>
      <c r="BK39" s="165">
        <f t="shared" si="15"/>
        <v>84.741590689541354</v>
      </c>
      <c r="BL39" s="209">
        <f t="shared" si="43"/>
        <v>0.12</v>
      </c>
      <c r="BM39" s="107">
        <f t="shared" si="16"/>
        <v>352.5</v>
      </c>
      <c r="BN39" s="173">
        <f t="shared" si="44"/>
        <v>705</v>
      </c>
      <c r="BO39" s="187">
        <f t="shared" si="45"/>
        <v>6.6974999999999999E-4</v>
      </c>
      <c r="BP39" s="106" t="str">
        <f t="shared" si="17"/>
        <v>YES</v>
      </c>
      <c r="BQ39" s="209">
        <f t="shared" si="18"/>
        <v>1.4676984290313457</v>
      </c>
      <c r="BR39" s="164">
        <f t="shared" si="46"/>
        <v>6.467698429031346</v>
      </c>
      <c r="BS39" s="219">
        <f t="shared" si="47"/>
        <v>0.12935396858062692</v>
      </c>
      <c r="BT39" s="210"/>
      <c r="BU39" s="206">
        <f t="shared" si="48"/>
        <v>-0.29289321881345254</v>
      </c>
      <c r="BW39" s="164">
        <f>VLOOKUP(M39,Coefficients!$E$4:$I$7,3)</f>
        <v>0.43099999999999999</v>
      </c>
      <c r="BX39" s="106">
        <f t="shared" si="49"/>
        <v>7.2999999999999995E-2</v>
      </c>
      <c r="BY39" s="163">
        <f t="shared" si="50"/>
        <v>0.50021859999999996</v>
      </c>
      <c r="CO39" s="165" t="str">
        <f t="shared" si="19"/>
        <v>splash</v>
      </c>
      <c r="CP39" s="172">
        <f t="shared" si="20"/>
        <v>1</v>
      </c>
      <c r="CQ39" s="165">
        <f>IF(CO39="atmospheric",IF(CP39&gt;=1,Coefficients!$T$5,Coefficients!$T$4),Coefficients!$T$3)</f>
        <v>7.35</v>
      </c>
      <c r="CR39" s="106">
        <f>IF(S39&lt;Coefficients!$V$3,Coefficients!$X$3-(Coefficients!$X$4-Coefficients!$X$3)*(Coefficients!$V$3-S39)/(Coefficients!$V$4-Coefficients!$V$3),IF(S39&gt;Coefficients!$V$6,(Coefficients!$X$6-Coefficients!$X$5)*(S39-Coefficients!$V$6)/(Coefficients!$V$6-Coefficients!$V$5)+Coefficients!$X$6,VLOOKUP(S39,Coefficients!$V$3:$X$6,3)))</f>
        <v>5.1999999999999975</v>
      </c>
      <c r="CS39" s="90">
        <f t="shared" si="51"/>
        <v>1.6409601519999992E-4</v>
      </c>
      <c r="CT39" s="106">
        <f>VLOOKUP(CO39,Coefficients!$Z$4:$AD$7,4,FALSE)</f>
        <v>0.26500000000000001</v>
      </c>
      <c r="CU39" s="106">
        <f>VLOOKUP(CO39,Coefficients!$Z$4:$AD$7,2,FALSE)</f>
        <v>0.37</v>
      </c>
      <c r="CV39" s="174">
        <f t="shared" si="21"/>
        <v>4.4274114323221774</v>
      </c>
      <c r="CW39" s="31">
        <f t="shared" si="22"/>
        <v>4.1401758370730453E-4</v>
      </c>
      <c r="CX39" s="19">
        <f>Coefficients!$B$7</f>
        <v>3.35</v>
      </c>
      <c r="CY39" s="217">
        <f t="shared" si="52"/>
        <v>1.235873384200909E-4</v>
      </c>
      <c r="CZ39" s="164">
        <f>VLOOKUP(N39,Coefficients!$E$12:$I$16,3)</f>
        <v>6.0350000000000001</v>
      </c>
      <c r="DA39" s="165">
        <f t="shared" si="53"/>
        <v>7.2999999999999995E-2</v>
      </c>
      <c r="DB39" s="163">
        <f t="shared" si="54"/>
        <v>7.0042209999999994</v>
      </c>
      <c r="DC39" s="214"/>
      <c r="DD39" s="149"/>
      <c r="DU39" s="165">
        <f t="shared" si="23"/>
        <v>0.95</v>
      </c>
      <c r="DV39" s="165">
        <f t="shared" si="24"/>
        <v>1</v>
      </c>
      <c r="DW39" s="165">
        <f t="shared" si="25"/>
        <v>2400</v>
      </c>
      <c r="DX39" s="165">
        <f t="shared" si="26"/>
        <v>1.4999999999999999E-2</v>
      </c>
      <c r="DY39" s="169">
        <f t="shared" si="27"/>
        <v>70.136108887109685</v>
      </c>
      <c r="DZ39" s="136">
        <f t="shared" si="55"/>
        <v>33524.724541896227</v>
      </c>
      <c r="EA39" s="136">
        <f t="shared" si="28"/>
        <v>4.3067574809826485</v>
      </c>
      <c r="EB39" s="136">
        <f t="shared" si="29"/>
        <v>2.3330791552474604E-2</v>
      </c>
      <c r="EC39" s="136">
        <f t="shared" si="30"/>
        <v>0.96747185906460231</v>
      </c>
      <c r="ED39" s="136">
        <f t="shared" si="31"/>
        <v>0.20903321267941655</v>
      </c>
      <c r="EE39" s="136">
        <f t="shared" si="56"/>
        <v>1.5445604651050633E-4</v>
      </c>
      <c r="EF39" s="136">
        <f t="shared" si="32"/>
        <v>1</v>
      </c>
      <c r="EG39" s="136">
        <f t="shared" si="57"/>
        <v>2</v>
      </c>
      <c r="EH39" s="149">
        <f t="shared" si="33"/>
        <v>1.7836582232281293</v>
      </c>
      <c r="EI39" s="149">
        <f t="shared" si="34"/>
        <v>29.300767831711141</v>
      </c>
      <c r="EJ39" s="149">
        <f t="shared" si="58"/>
        <v>31.084426054939271</v>
      </c>
      <c r="EK39" s="18">
        <f t="shared" si="59"/>
        <v>6.4340901661338629E-2</v>
      </c>
      <c r="EL39" s="18">
        <f t="shared" si="60"/>
        <v>8.3227509719500034E-3</v>
      </c>
      <c r="EM39" s="18">
        <f t="shared" si="61"/>
        <v>1.15050278E-2</v>
      </c>
      <c r="EN39" s="163">
        <f t="shared" si="35"/>
        <v>0.12738304792234031</v>
      </c>
      <c r="EO39" s="163">
        <f t="shared" si="36"/>
        <v>2.0925651922895612</v>
      </c>
      <c r="EP39" s="163">
        <f t="shared" si="62"/>
        <v>2.2199482402119015</v>
      </c>
      <c r="EQ39" s="18">
        <f t="shared" si="63"/>
        <v>0.90092190609322187</v>
      </c>
      <c r="ER39" s="18">
        <f t="shared" si="64"/>
        <v>1.1134254049841636E-4</v>
      </c>
      <c r="ES39" s="18">
        <f t="shared" si="65"/>
        <v>0.16109708299999997</v>
      </c>
    </row>
    <row r="40" spans="2:149" x14ac:dyDescent="0.25">
      <c r="B40" s="36" t="s">
        <v>193</v>
      </c>
      <c r="C40" s="36" t="s">
        <v>194</v>
      </c>
      <c r="D40" s="36">
        <v>2014</v>
      </c>
      <c r="E40" s="37">
        <f t="shared" si="66"/>
        <v>22.2</v>
      </c>
      <c r="F40" s="37">
        <f t="shared" si="67"/>
        <v>76.3</v>
      </c>
      <c r="G40" s="37">
        <f t="shared" si="68"/>
        <v>352.5</v>
      </c>
      <c r="H40" s="115">
        <f t="shared" si="69"/>
        <v>2007</v>
      </c>
      <c r="I40" s="111" t="str">
        <f t="shared" si="70"/>
        <v>Pile No 243 @ Berth 107</v>
      </c>
      <c r="J40" s="165" t="str">
        <f t="shared" si="71"/>
        <v>splash</v>
      </c>
      <c r="K40" s="172">
        <f t="shared" si="72"/>
        <v>1</v>
      </c>
      <c r="L40" s="115" t="str">
        <f t="shared" si="73"/>
        <v>C1</v>
      </c>
      <c r="M40" s="115" t="str">
        <f t="shared" si="74"/>
        <v>CB4</v>
      </c>
      <c r="N40" s="115" t="str">
        <f t="shared" si="75"/>
        <v>CL5</v>
      </c>
      <c r="O40" s="115">
        <f t="shared" si="76"/>
        <v>0</v>
      </c>
      <c r="P40" s="115">
        <f t="shared" si="77"/>
        <v>50</v>
      </c>
      <c r="Q40" s="115">
        <f t="shared" si="78"/>
        <v>1200</v>
      </c>
      <c r="R40" s="115">
        <f t="shared" si="79"/>
        <v>60</v>
      </c>
      <c r="S40" s="115">
        <f t="shared" si="80"/>
        <v>0.37</v>
      </c>
      <c r="T40" s="115">
        <f t="shared" si="81"/>
        <v>310</v>
      </c>
      <c r="U40" s="165">
        <f t="shared" si="82"/>
        <v>12</v>
      </c>
      <c r="AA40" s="174">
        <f t="shared" si="0"/>
        <v>1.6427892544296476</v>
      </c>
      <c r="AB40" s="193">
        <f t="shared" si="1"/>
        <v>0.13285578508859294</v>
      </c>
      <c r="AC40" s="174">
        <f t="shared" si="2"/>
        <v>1.2822271933633382E-2</v>
      </c>
      <c r="AD40" s="174">
        <f t="shared" si="3"/>
        <v>1.15050278E-2</v>
      </c>
      <c r="AE40" s="174">
        <f t="shared" si="4"/>
        <v>2.888349745450219E-3</v>
      </c>
      <c r="AF40" s="194">
        <f t="shared" si="5"/>
        <v>8.6219395386573697E-4</v>
      </c>
      <c r="AG40" s="174">
        <f t="shared" si="37"/>
        <v>1.1651705261821548E-3</v>
      </c>
      <c r="AH40" s="174">
        <f t="shared" si="38"/>
        <v>0.16109708299999997</v>
      </c>
      <c r="AJ40" s="174"/>
      <c r="AK40" s="174"/>
      <c r="AL40" s="203"/>
      <c r="AM40" s="207">
        <f t="shared" si="6"/>
        <v>5</v>
      </c>
      <c r="AN40" s="167">
        <f>INDEX(Coefficients!$O$3:$O$7,MATCH(S40,Coefficients!$O$3:$O$7))</f>
        <v>0.3</v>
      </c>
      <c r="AO40" s="167">
        <f>INDEX(Coefficients!$O$3:$O$7,MATCH(S40,Coefficients!$O$3:$O$7)+1)</f>
        <v>0.4</v>
      </c>
      <c r="AP40" s="172">
        <f>INDEX(Coefficients!$P$3:$P$7,MATCH(S40,Coefficients!$O$3:$O$7))</f>
        <v>50</v>
      </c>
      <c r="AQ40" s="172">
        <f>INDEX(Coefficients!$P$3:$P$7,MATCH(S40,Coefficients!$O$3:$O$7)+1)</f>
        <v>41.8</v>
      </c>
      <c r="AR40" s="172">
        <f t="shared" si="7"/>
        <v>44.26</v>
      </c>
      <c r="AS40" s="106">
        <f t="shared" si="8"/>
        <v>2014</v>
      </c>
      <c r="AT40" s="107">
        <f t="shared" si="9"/>
        <v>22.2</v>
      </c>
      <c r="AU40" s="167">
        <f t="shared" si="39"/>
        <v>66.599999999999994</v>
      </c>
      <c r="AV40" s="173">
        <f t="shared" si="40"/>
        <v>22.2</v>
      </c>
      <c r="AW40" s="106">
        <v>12</v>
      </c>
      <c r="AX40" s="107">
        <f t="shared" si="10"/>
        <v>76.3</v>
      </c>
      <c r="AY40" s="174">
        <f t="shared" si="11"/>
        <v>1.1450023416820392</v>
      </c>
      <c r="AZ40" s="167">
        <f>INDEX(Coefficients!$K$3:$K$10,MATCH(S40,Coefficients!$K$3:$K$10))</f>
        <v>0.35</v>
      </c>
      <c r="BA40" s="167">
        <f>INDEX(Coefficients!$K$3:$K$10,MATCH(S40,Coefficients!$K$3:$K$10)+1)</f>
        <v>0.4</v>
      </c>
      <c r="BB40" s="167">
        <f>INDEX(Coefficients!$L$3:$L$10,MATCH(S40,Coefficients!$K$3:$K$10))</f>
        <v>0.19142307491680963</v>
      </c>
      <c r="BC40" s="167">
        <f>INDEX(Coefficients!$L$3:$L$10,MATCH(S40,Coefficients!$K$3:$K$10)+1)</f>
        <v>0.35425563574488944</v>
      </c>
      <c r="BD40" s="174">
        <f>INDEX(Coefficients!$M$3:$M$10,MATCH(S40,Coefficients!$K$3:$K$10))</f>
        <v>0.20023799980895765</v>
      </c>
      <c r="BE40" s="174">
        <f>INDEX(Coefficients!$M$3:$M$10,MATCH(S40,Coefficients!$K$3:$K$10)+1)</f>
        <v>0.20987997823914079</v>
      </c>
      <c r="BF40" s="70">
        <f t="shared" si="12"/>
        <v>2.5655609924804158E-5</v>
      </c>
      <c r="BG40" s="110">
        <f t="shared" si="13"/>
        <v>0.20409479118103091</v>
      </c>
      <c r="BH40" s="175">
        <f t="shared" si="41"/>
        <v>2.0502384830579242E-5</v>
      </c>
      <c r="BI40" s="185">
        <f t="shared" si="42"/>
        <v>6.4699224092211169E-2</v>
      </c>
      <c r="BJ40" s="165">
        <f t="shared" si="14"/>
        <v>0.71366705445737511</v>
      </c>
      <c r="BK40" s="165">
        <f t="shared" si="15"/>
        <v>84.741590689541354</v>
      </c>
      <c r="BL40" s="209">
        <f t="shared" si="43"/>
        <v>0.12</v>
      </c>
      <c r="BM40" s="107">
        <f t="shared" si="16"/>
        <v>352.5</v>
      </c>
      <c r="BN40" s="173">
        <f t="shared" si="44"/>
        <v>1057.5</v>
      </c>
      <c r="BO40" s="187">
        <f t="shared" si="45"/>
        <v>6.6974999999999999E-4</v>
      </c>
      <c r="BP40" s="106" t="str">
        <f t="shared" si="17"/>
        <v>YES</v>
      </c>
      <c r="BQ40" s="209">
        <f t="shared" si="18"/>
        <v>1.6427892544296476</v>
      </c>
      <c r="BR40" s="164">
        <f t="shared" si="46"/>
        <v>6.6427892544296476</v>
      </c>
      <c r="BS40" s="219">
        <f t="shared" si="47"/>
        <v>0.13285578508859294</v>
      </c>
      <c r="BT40" s="210"/>
      <c r="BU40" s="206">
        <f t="shared" si="48"/>
        <v>-0.42264973081037427</v>
      </c>
      <c r="BW40" s="164">
        <f>VLOOKUP(M40,Coefficients!$E$4:$I$7,3)</f>
        <v>0.43099999999999999</v>
      </c>
      <c r="BX40" s="106">
        <f t="shared" si="49"/>
        <v>7.2999999999999995E-2</v>
      </c>
      <c r="BY40" s="163">
        <f t="shared" si="50"/>
        <v>0.50021859999999996</v>
      </c>
      <c r="CO40" s="165" t="str">
        <f t="shared" si="19"/>
        <v>splash</v>
      </c>
      <c r="CP40" s="172">
        <f t="shared" si="20"/>
        <v>1</v>
      </c>
      <c r="CQ40" s="165">
        <f>IF(CO40="atmospheric",IF(CP40&gt;=1,Coefficients!$T$5,Coefficients!$T$4),Coefficients!$T$3)</f>
        <v>7.35</v>
      </c>
      <c r="CR40" s="106">
        <f>IF(S40&lt;Coefficients!$V$3,Coefficients!$X$3-(Coefficients!$X$4-Coefficients!$X$3)*(Coefficients!$V$3-S40)/(Coefficients!$V$4-Coefficients!$V$3),IF(S40&gt;Coefficients!$V$6,(Coefficients!$X$6-Coefficients!$X$5)*(S40-Coefficients!$V$6)/(Coefficients!$V$6-Coefficients!$V$5)+Coefficients!$X$6,VLOOKUP(S40,Coefficients!$V$3:$X$6,3)))</f>
        <v>5.1999999999999975</v>
      </c>
      <c r="CS40" s="90">
        <f t="shared" si="51"/>
        <v>1.6409601519999992E-4</v>
      </c>
      <c r="CT40" s="106">
        <f>VLOOKUP(CO40,Coefficients!$Z$4:$AD$7,4,FALSE)</f>
        <v>0.26500000000000001</v>
      </c>
      <c r="CU40" s="106">
        <f>VLOOKUP(CO40,Coefficients!$Z$4:$AD$7,2,FALSE)</f>
        <v>0.37</v>
      </c>
      <c r="CV40" s="174">
        <f t="shared" si="21"/>
        <v>4.686965451319379</v>
      </c>
      <c r="CW40" s="31">
        <f t="shared" si="22"/>
        <v>2.888349745450219E-3</v>
      </c>
      <c r="CX40" s="19">
        <f>Coefficients!$B$7</f>
        <v>3.35</v>
      </c>
      <c r="CY40" s="217">
        <f t="shared" si="52"/>
        <v>8.6219395386573697E-4</v>
      </c>
      <c r="CZ40" s="164">
        <f>VLOOKUP(N40,Coefficients!$E$12:$I$16,3)</f>
        <v>6.0350000000000001</v>
      </c>
      <c r="DA40" s="165">
        <f t="shared" si="53"/>
        <v>7.2999999999999995E-2</v>
      </c>
      <c r="DB40" s="163">
        <f t="shared" si="54"/>
        <v>7.0042209999999994</v>
      </c>
      <c r="DC40" s="214"/>
      <c r="DD40" s="149"/>
      <c r="DU40" s="165">
        <f t="shared" si="23"/>
        <v>0.95</v>
      </c>
      <c r="DV40" s="165">
        <f t="shared" si="24"/>
        <v>1</v>
      </c>
      <c r="DW40" s="165">
        <f t="shared" si="25"/>
        <v>2400</v>
      </c>
      <c r="DX40" s="165">
        <f t="shared" si="26"/>
        <v>1.4999999999999999E-2</v>
      </c>
      <c r="DY40" s="169">
        <f t="shared" si="27"/>
        <v>70.286172773468834</v>
      </c>
      <c r="DZ40" s="136">
        <f t="shared" si="55"/>
        <v>33548.617449434823</v>
      </c>
      <c r="EA40" s="136">
        <f t="shared" si="28"/>
        <v>4.3067574809826485</v>
      </c>
      <c r="EB40" s="136">
        <f t="shared" si="29"/>
        <v>2.3330791552474604E-2</v>
      </c>
      <c r="EC40" s="136">
        <f t="shared" si="30"/>
        <v>0.96747185906460231</v>
      </c>
      <c r="ED40" s="136">
        <f t="shared" si="31"/>
        <v>0.20903321267941655</v>
      </c>
      <c r="EE40" s="136">
        <f t="shared" si="56"/>
        <v>1.5445604651050633E-4</v>
      </c>
      <c r="EF40" s="136">
        <f t="shared" si="32"/>
        <v>1</v>
      </c>
      <c r="EG40" s="136">
        <f t="shared" si="57"/>
        <v>2</v>
      </c>
      <c r="EH40" s="149">
        <f t="shared" si="33"/>
        <v>1.7832208193421244</v>
      </c>
      <c r="EI40" s="149">
        <f t="shared" si="34"/>
        <v>29.300767831711141</v>
      </c>
      <c r="EJ40" s="149">
        <f t="shared" si="58"/>
        <v>31.083988651053264</v>
      </c>
      <c r="EK40" s="18">
        <f t="shared" si="59"/>
        <v>9.6512710568704529E-2</v>
      </c>
      <c r="EL40" s="18">
        <f t="shared" si="60"/>
        <v>1.2822271933633382E-2</v>
      </c>
      <c r="EM40" s="18">
        <f t="shared" si="61"/>
        <v>1.15050278E-2</v>
      </c>
      <c r="EN40" s="163">
        <f t="shared" si="35"/>
        <v>0.12735180996461568</v>
      </c>
      <c r="EO40" s="163">
        <f t="shared" si="36"/>
        <v>2.0925651922895612</v>
      </c>
      <c r="EP40" s="163">
        <f t="shared" si="62"/>
        <v>2.219917002254177</v>
      </c>
      <c r="EQ40" s="18">
        <f t="shared" si="63"/>
        <v>1.3514018753645749</v>
      </c>
      <c r="ER40" s="18">
        <f t="shared" si="64"/>
        <v>1.1651705261821548E-3</v>
      </c>
      <c r="ES40" s="18">
        <f t="shared" si="65"/>
        <v>0.16109708299999997</v>
      </c>
    </row>
    <row r="41" spans="2:149" x14ac:dyDescent="0.25">
      <c r="B41" s="36" t="s">
        <v>193</v>
      </c>
      <c r="C41" s="36" t="s">
        <v>194</v>
      </c>
      <c r="D41" s="36">
        <v>2015</v>
      </c>
      <c r="E41" s="37">
        <f t="shared" si="66"/>
        <v>22.2</v>
      </c>
      <c r="F41" s="37">
        <f t="shared" si="67"/>
        <v>76.3</v>
      </c>
      <c r="G41" s="37">
        <f t="shared" si="68"/>
        <v>352.5</v>
      </c>
      <c r="H41" s="115">
        <f t="shared" si="69"/>
        <v>2007</v>
      </c>
      <c r="I41" s="111" t="str">
        <f t="shared" si="70"/>
        <v>Pile No 243 @ Berth 107</v>
      </c>
      <c r="J41" s="165" t="str">
        <f t="shared" si="71"/>
        <v>splash</v>
      </c>
      <c r="K41" s="172">
        <f t="shared" si="72"/>
        <v>1</v>
      </c>
      <c r="L41" s="115" t="str">
        <f t="shared" si="73"/>
        <v>C1</v>
      </c>
      <c r="M41" s="115" t="str">
        <f t="shared" si="74"/>
        <v>CB4</v>
      </c>
      <c r="N41" s="115" t="str">
        <f t="shared" si="75"/>
        <v>CL5</v>
      </c>
      <c r="O41" s="115">
        <f t="shared" si="76"/>
        <v>0</v>
      </c>
      <c r="P41" s="115">
        <f t="shared" si="77"/>
        <v>50</v>
      </c>
      <c r="Q41" s="115">
        <f t="shared" si="78"/>
        <v>1200</v>
      </c>
      <c r="R41" s="115">
        <f t="shared" si="79"/>
        <v>60</v>
      </c>
      <c r="S41" s="115">
        <f t="shared" si="80"/>
        <v>0.37</v>
      </c>
      <c r="T41" s="115">
        <f t="shared" si="81"/>
        <v>310</v>
      </c>
      <c r="U41" s="165">
        <f t="shared" si="82"/>
        <v>12</v>
      </c>
      <c r="AA41" s="174">
        <f t="shared" si="0"/>
        <v>1.7795446969411557</v>
      </c>
      <c r="AB41" s="193">
        <f t="shared" si="1"/>
        <v>0.13559089393882312</v>
      </c>
      <c r="AC41" s="174">
        <f t="shared" si="2"/>
        <v>1.7448449165790129E-2</v>
      </c>
      <c r="AD41" s="174">
        <f t="shared" si="3"/>
        <v>1.15050278E-2</v>
      </c>
      <c r="AE41" s="174">
        <f t="shared" si="4"/>
        <v>8.8578671065822224E-3</v>
      </c>
      <c r="AF41" s="194">
        <f t="shared" si="5"/>
        <v>2.6441394348006631E-3</v>
      </c>
      <c r="AG41" s="174">
        <f t="shared" si="37"/>
        <v>4.7644268788270211E-3</v>
      </c>
      <c r="AH41" s="174">
        <f t="shared" si="38"/>
        <v>0.16109708299999997</v>
      </c>
      <c r="AJ41" s="174"/>
      <c r="AK41" s="174"/>
      <c r="AL41" s="203"/>
      <c r="AM41" s="207">
        <f t="shared" si="6"/>
        <v>5</v>
      </c>
      <c r="AN41" s="167">
        <f>INDEX(Coefficients!$O$3:$O$7,MATCH(S41,Coefficients!$O$3:$O$7))</f>
        <v>0.3</v>
      </c>
      <c r="AO41" s="167">
        <f>INDEX(Coefficients!$O$3:$O$7,MATCH(S41,Coefficients!$O$3:$O$7)+1)</f>
        <v>0.4</v>
      </c>
      <c r="AP41" s="172">
        <f>INDEX(Coefficients!$P$3:$P$7,MATCH(S41,Coefficients!$O$3:$O$7))</f>
        <v>50</v>
      </c>
      <c r="AQ41" s="172">
        <f>INDEX(Coefficients!$P$3:$P$7,MATCH(S41,Coefficients!$O$3:$O$7)+1)</f>
        <v>41.8</v>
      </c>
      <c r="AR41" s="172">
        <f t="shared" si="7"/>
        <v>44.26</v>
      </c>
      <c r="AS41" s="106">
        <f t="shared" si="8"/>
        <v>2015</v>
      </c>
      <c r="AT41" s="107">
        <f t="shared" si="9"/>
        <v>22.2</v>
      </c>
      <c r="AU41" s="167">
        <f t="shared" si="39"/>
        <v>88.8</v>
      </c>
      <c r="AV41" s="173">
        <f t="shared" si="40"/>
        <v>22.2</v>
      </c>
      <c r="AW41" s="106">
        <v>12</v>
      </c>
      <c r="AX41" s="107">
        <f t="shared" si="10"/>
        <v>76.3</v>
      </c>
      <c r="AY41" s="174">
        <f t="shared" si="11"/>
        <v>1.1450023416820392</v>
      </c>
      <c r="AZ41" s="167">
        <f>INDEX(Coefficients!$K$3:$K$10,MATCH(S41,Coefficients!$K$3:$K$10))</f>
        <v>0.35</v>
      </c>
      <c r="BA41" s="167">
        <f>INDEX(Coefficients!$K$3:$K$10,MATCH(S41,Coefficients!$K$3:$K$10)+1)</f>
        <v>0.4</v>
      </c>
      <c r="BB41" s="167">
        <f>INDEX(Coefficients!$L$3:$L$10,MATCH(S41,Coefficients!$K$3:$K$10))</f>
        <v>0.19142307491680963</v>
      </c>
      <c r="BC41" s="167">
        <f>INDEX(Coefficients!$L$3:$L$10,MATCH(S41,Coefficients!$K$3:$K$10)+1)</f>
        <v>0.35425563574488944</v>
      </c>
      <c r="BD41" s="174">
        <f>INDEX(Coefficients!$M$3:$M$10,MATCH(S41,Coefficients!$K$3:$K$10))</f>
        <v>0.20023799980895765</v>
      </c>
      <c r="BE41" s="174">
        <f>INDEX(Coefficients!$M$3:$M$10,MATCH(S41,Coefficients!$K$3:$K$10)+1)</f>
        <v>0.20987997823914079</v>
      </c>
      <c r="BF41" s="70">
        <f t="shared" si="12"/>
        <v>2.5655609924804158E-5</v>
      </c>
      <c r="BG41" s="110">
        <f t="shared" si="13"/>
        <v>0.20409479118103091</v>
      </c>
      <c r="BH41" s="175">
        <f t="shared" si="41"/>
        <v>1.9333257511924208E-5</v>
      </c>
      <c r="BI41" s="185">
        <f t="shared" si="42"/>
        <v>6.1009817664273637E-2</v>
      </c>
      <c r="BJ41" s="165">
        <f t="shared" si="14"/>
        <v>0.71366705445737511</v>
      </c>
      <c r="BK41" s="165">
        <f t="shared" si="15"/>
        <v>84.741590689541354</v>
      </c>
      <c r="BL41" s="209">
        <f t="shared" si="43"/>
        <v>0.12</v>
      </c>
      <c r="BM41" s="107">
        <f t="shared" si="16"/>
        <v>352.5</v>
      </c>
      <c r="BN41" s="173">
        <f t="shared" si="44"/>
        <v>1410</v>
      </c>
      <c r="BO41" s="187">
        <f t="shared" si="45"/>
        <v>6.6974999999999999E-4</v>
      </c>
      <c r="BP41" s="106" t="str">
        <f t="shared" si="17"/>
        <v>YES</v>
      </c>
      <c r="BQ41" s="209">
        <f t="shared" si="18"/>
        <v>1.7795446969411557</v>
      </c>
      <c r="BR41" s="164">
        <f t="shared" si="46"/>
        <v>6.7795446969411559</v>
      </c>
      <c r="BS41" s="219">
        <f t="shared" si="47"/>
        <v>0.13559089393882312</v>
      </c>
      <c r="BT41" s="210"/>
      <c r="BU41" s="206">
        <f t="shared" si="48"/>
        <v>-0.5</v>
      </c>
      <c r="BW41" s="164">
        <f>VLOOKUP(M41,Coefficients!$E$4:$I$7,3)</f>
        <v>0.43099999999999999</v>
      </c>
      <c r="BX41" s="106">
        <f t="shared" si="49"/>
        <v>7.2999999999999995E-2</v>
      </c>
      <c r="BY41" s="163">
        <f t="shared" si="50"/>
        <v>0.50021859999999996</v>
      </c>
      <c r="CO41" s="165" t="str">
        <f t="shared" si="19"/>
        <v>splash</v>
      </c>
      <c r="CP41" s="172">
        <f t="shared" si="20"/>
        <v>1</v>
      </c>
      <c r="CQ41" s="165">
        <f>IF(CO41="atmospheric",IF(CP41&gt;=1,Coefficients!$T$5,Coefficients!$T$4),Coefficients!$T$3)</f>
        <v>7.35</v>
      </c>
      <c r="CR41" s="106">
        <f>IF(S41&lt;Coefficients!$V$3,Coefficients!$X$3-(Coefficients!$X$4-Coefficients!$X$3)*(Coefficients!$V$3-S41)/(Coefficients!$V$4-Coefficients!$V$3),IF(S41&gt;Coefficients!$V$6,(Coefficients!$X$6-Coefficients!$X$5)*(S41-Coefficients!$V$6)/(Coefficients!$V$6-Coefficients!$V$5)+Coefficients!$X$6,VLOOKUP(S41,Coefficients!$V$3:$X$6,3)))</f>
        <v>5.1999999999999975</v>
      </c>
      <c r="CS41" s="90">
        <f t="shared" si="51"/>
        <v>1.6409601519999992E-4</v>
      </c>
      <c r="CT41" s="106">
        <f>VLOOKUP(CO41,Coefficients!$Z$4:$AD$7,4,FALSE)</f>
        <v>0.26500000000000001</v>
      </c>
      <c r="CU41" s="106">
        <f>VLOOKUP(CO41,Coefficients!$Z$4:$AD$7,2,FALSE)</f>
        <v>0.37</v>
      </c>
      <c r="CV41" s="174">
        <f t="shared" si="21"/>
        <v>4.8558785979837378</v>
      </c>
      <c r="CW41" s="31">
        <f t="shared" si="22"/>
        <v>8.8578671065822224E-3</v>
      </c>
      <c r="CX41" s="19">
        <f>Coefficients!$B$7</f>
        <v>3.35</v>
      </c>
      <c r="CY41" s="217">
        <f t="shared" si="52"/>
        <v>2.6441394348006631E-3</v>
      </c>
      <c r="CZ41" s="164">
        <f>VLOOKUP(N41,Coefficients!$E$12:$I$16,3)</f>
        <v>6.0350000000000001</v>
      </c>
      <c r="DA41" s="165">
        <f t="shared" si="53"/>
        <v>7.2999999999999995E-2</v>
      </c>
      <c r="DB41" s="163">
        <f t="shared" si="54"/>
        <v>7.0042209999999994</v>
      </c>
      <c r="DC41" s="214"/>
      <c r="DD41" s="149"/>
      <c r="DU41" s="165">
        <f t="shared" si="23"/>
        <v>0.95</v>
      </c>
      <c r="DV41" s="165">
        <f t="shared" si="24"/>
        <v>1</v>
      </c>
      <c r="DW41" s="165">
        <f t="shared" si="25"/>
        <v>2400</v>
      </c>
      <c r="DX41" s="165">
        <f t="shared" si="26"/>
        <v>1.4999999999999999E-2</v>
      </c>
      <c r="DY41" s="169">
        <f t="shared" si="27"/>
        <v>70.361445783132524</v>
      </c>
      <c r="DZ41" s="136">
        <f t="shared" si="55"/>
        <v>33560.589479159906</v>
      </c>
      <c r="EA41" s="136">
        <f t="shared" si="28"/>
        <v>4.3067574809826485</v>
      </c>
      <c r="EB41" s="136">
        <f t="shared" si="29"/>
        <v>2.3330791552474604E-2</v>
      </c>
      <c r="EC41" s="136">
        <f t="shared" si="30"/>
        <v>0.96747185906460231</v>
      </c>
      <c r="ED41" s="136">
        <f t="shared" si="31"/>
        <v>0.20903321267941655</v>
      </c>
      <c r="EE41" s="136">
        <f t="shared" si="56"/>
        <v>1.5445604651050633E-4</v>
      </c>
      <c r="EF41" s="136">
        <f t="shared" si="32"/>
        <v>1</v>
      </c>
      <c r="EG41" s="136">
        <f t="shared" si="57"/>
        <v>2</v>
      </c>
      <c r="EH41" s="149">
        <f t="shared" si="33"/>
        <v>1.7830018834028121</v>
      </c>
      <c r="EI41" s="149">
        <f t="shared" si="34"/>
        <v>29.300767831711141</v>
      </c>
      <c r="EJ41" s="149">
        <f t="shared" si="58"/>
        <v>31.083769715113952</v>
      </c>
      <c r="EK41" s="18">
        <f t="shared" si="59"/>
        <v>0.12868452046390849</v>
      </c>
      <c r="EL41" s="18">
        <f t="shared" si="60"/>
        <v>1.7448449165790129E-2</v>
      </c>
      <c r="EM41" s="18">
        <f t="shared" si="61"/>
        <v>1.15050278E-2</v>
      </c>
      <c r="EN41" s="163">
        <f t="shared" si="35"/>
        <v>0.12733617427450072</v>
      </c>
      <c r="EO41" s="163">
        <f t="shared" si="36"/>
        <v>2.0925651922895612</v>
      </c>
      <c r="EP41" s="163">
        <f t="shared" si="62"/>
        <v>2.2199013665640619</v>
      </c>
      <c r="EQ41" s="18">
        <f t="shared" si="63"/>
        <v>1.8018818584679528</v>
      </c>
      <c r="ER41" s="18">
        <f t="shared" si="64"/>
        <v>4.7644268788270211E-3</v>
      </c>
      <c r="ES41" s="18">
        <f t="shared" si="65"/>
        <v>0.16109708299999997</v>
      </c>
    </row>
    <row r="42" spans="2:149" x14ac:dyDescent="0.25">
      <c r="B42" s="36" t="s">
        <v>193</v>
      </c>
      <c r="C42" s="36" t="s">
        <v>194</v>
      </c>
      <c r="D42" s="36">
        <v>2016</v>
      </c>
      <c r="E42" s="37">
        <f t="shared" si="66"/>
        <v>22.2</v>
      </c>
      <c r="F42" s="37">
        <f t="shared" si="67"/>
        <v>76.3</v>
      </c>
      <c r="G42" s="37">
        <f t="shared" si="68"/>
        <v>352.5</v>
      </c>
      <c r="H42" s="115">
        <f t="shared" si="69"/>
        <v>2007</v>
      </c>
      <c r="I42" s="111" t="str">
        <f t="shared" si="70"/>
        <v>Pile No 243 @ Berth 107</v>
      </c>
      <c r="J42" s="165" t="str">
        <f t="shared" si="71"/>
        <v>splash</v>
      </c>
      <c r="K42" s="172">
        <f t="shared" si="72"/>
        <v>1</v>
      </c>
      <c r="L42" s="115" t="str">
        <f t="shared" si="73"/>
        <v>C1</v>
      </c>
      <c r="M42" s="115" t="str">
        <f t="shared" si="74"/>
        <v>CB4</v>
      </c>
      <c r="N42" s="115" t="str">
        <f t="shared" si="75"/>
        <v>CL5</v>
      </c>
      <c r="O42" s="115">
        <f t="shared" si="76"/>
        <v>0</v>
      </c>
      <c r="P42" s="115">
        <f t="shared" si="77"/>
        <v>50</v>
      </c>
      <c r="Q42" s="115">
        <f t="shared" si="78"/>
        <v>1200</v>
      </c>
      <c r="R42" s="115">
        <f t="shared" si="79"/>
        <v>60</v>
      </c>
      <c r="S42" s="115">
        <f t="shared" si="80"/>
        <v>0.37</v>
      </c>
      <c r="T42" s="115">
        <f t="shared" si="81"/>
        <v>310</v>
      </c>
      <c r="U42" s="165">
        <f t="shared" si="82"/>
        <v>12</v>
      </c>
      <c r="AA42" s="174">
        <f t="shared" si="0"/>
        <v>1.8934127234665901</v>
      </c>
      <c r="AB42" s="193">
        <f t="shared" si="1"/>
        <v>0.13786825446933182</v>
      </c>
      <c r="AC42" s="174">
        <f t="shared" si="2"/>
        <v>2.2176981541546778E-2</v>
      </c>
      <c r="AD42" s="174">
        <f t="shared" si="3"/>
        <v>1.15050278E-2</v>
      </c>
      <c r="AE42" s="174">
        <f t="shared" si="4"/>
        <v>1.8708394923638849E-2</v>
      </c>
      <c r="AF42" s="194">
        <f t="shared" si="5"/>
        <v>5.5845954995936862E-3</v>
      </c>
      <c r="AG42" s="174">
        <f t="shared" si="37"/>
        <v>1.2578529834860755E-2</v>
      </c>
      <c r="AH42" s="174">
        <f t="shared" si="38"/>
        <v>0.16109708299999997</v>
      </c>
      <c r="AJ42" s="174"/>
      <c r="AK42" s="174"/>
      <c r="AL42" s="203"/>
      <c r="AM42" s="207">
        <f t="shared" si="6"/>
        <v>5</v>
      </c>
      <c r="AN42" s="167">
        <f>INDEX(Coefficients!$O$3:$O$7,MATCH(S42,Coefficients!$O$3:$O$7))</f>
        <v>0.3</v>
      </c>
      <c r="AO42" s="167">
        <f>INDEX(Coefficients!$O$3:$O$7,MATCH(S42,Coefficients!$O$3:$O$7)+1)</f>
        <v>0.4</v>
      </c>
      <c r="AP42" s="172">
        <f>INDEX(Coefficients!$P$3:$P$7,MATCH(S42,Coefficients!$O$3:$O$7))</f>
        <v>50</v>
      </c>
      <c r="AQ42" s="172">
        <f>INDEX(Coefficients!$P$3:$P$7,MATCH(S42,Coefficients!$O$3:$O$7)+1)</f>
        <v>41.8</v>
      </c>
      <c r="AR42" s="172">
        <f t="shared" si="7"/>
        <v>44.26</v>
      </c>
      <c r="AS42" s="106">
        <f t="shared" si="8"/>
        <v>2016</v>
      </c>
      <c r="AT42" s="107">
        <f t="shared" si="9"/>
        <v>22.2</v>
      </c>
      <c r="AU42" s="167">
        <f t="shared" si="39"/>
        <v>111</v>
      </c>
      <c r="AV42" s="173">
        <f t="shared" si="40"/>
        <v>22.2</v>
      </c>
      <c r="AW42" s="106">
        <v>12</v>
      </c>
      <c r="AX42" s="107">
        <f t="shared" si="10"/>
        <v>76.3</v>
      </c>
      <c r="AY42" s="174">
        <f t="shared" si="11"/>
        <v>1.1450023416820392</v>
      </c>
      <c r="AZ42" s="167">
        <f>INDEX(Coefficients!$K$3:$K$10,MATCH(S42,Coefficients!$K$3:$K$10))</f>
        <v>0.35</v>
      </c>
      <c r="BA42" s="167">
        <f>INDEX(Coefficients!$K$3:$K$10,MATCH(S42,Coefficients!$K$3:$K$10)+1)</f>
        <v>0.4</v>
      </c>
      <c r="BB42" s="167">
        <f>INDEX(Coefficients!$L$3:$L$10,MATCH(S42,Coefficients!$K$3:$K$10))</f>
        <v>0.19142307491680963</v>
      </c>
      <c r="BC42" s="167">
        <f>INDEX(Coefficients!$L$3:$L$10,MATCH(S42,Coefficients!$K$3:$K$10)+1)</f>
        <v>0.35425563574488944</v>
      </c>
      <c r="BD42" s="174">
        <f>INDEX(Coefficients!$M$3:$M$10,MATCH(S42,Coefficients!$K$3:$K$10))</f>
        <v>0.20023799980895765</v>
      </c>
      <c r="BE42" s="174">
        <f>INDEX(Coefficients!$M$3:$M$10,MATCH(S42,Coefficients!$K$3:$K$10)+1)</f>
        <v>0.20987997823914079</v>
      </c>
      <c r="BF42" s="70">
        <f t="shared" si="12"/>
        <v>2.5655609924804158E-5</v>
      </c>
      <c r="BG42" s="110">
        <f t="shared" si="13"/>
        <v>0.20409479118103091</v>
      </c>
      <c r="BH42" s="175">
        <f t="shared" si="41"/>
        <v>1.8472522608212184E-5</v>
      </c>
      <c r="BI42" s="185">
        <f t="shared" si="42"/>
        <v>5.8293602898067891E-2</v>
      </c>
      <c r="BJ42" s="165">
        <f t="shared" si="14"/>
        <v>0.71366705445737511</v>
      </c>
      <c r="BK42" s="165">
        <f t="shared" si="15"/>
        <v>84.741590689541354</v>
      </c>
      <c r="BL42" s="209">
        <f t="shared" si="43"/>
        <v>0.12</v>
      </c>
      <c r="BM42" s="107">
        <f t="shared" si="16"/>
        <v>352.5</v>
      </c>
      <c r="BN42" s="173">
        <f t="shared" si="44"/>
        <v>1762.5</v>
      </c>
      <c r="BO42" s="187">
        <f t="shared" si="45"/>
        <v>6.6974999999999999E-4</v>
      </c>
      <c r="BP42" s="106" t="str">
        <f t="shared" si="17"/>
        <v>YES</v>
      </c>
      <c r="BQ42" s="209">
        <f t="shared" si="18"/>
        <v>1.8934127234665901</v>
      </c>
      <c r="BR42" s="164">
        <f t="shared" si="46"/>
        <v>6.8934127234665903</v>
      </c>
      <c r="BS42" s="219">
        <f t="shared" si="47"/>
        <v>0.13786825446933182</v>
      </c>
      <c r="BT42" s="210"/>
      <c r="BU42" s="206">
        <f t="shared" si="48"/>
        <v>-0.55278640450004202</v>
      </c>
      <c r="BW42" s="164">
        <f>VLOOKUP(M42,Coefficients!$E$4:$I$7,3)</f>
        <v>0.43099999999999999</v>
      </c>
      <c r="BX42" s="106">
        <f t="shared" si="49"/>
        <v>7.2999999999999995E-2</v>
      </c>
      <c r="BY42" s="163">
        <f t="shared" si="50"/>
        <v>0.50021859999999996</v>
      </c>
      <c r="CO42" s="165" t="str">
        <f t="shared" si="19"/>
        <v>splash</v>
      </c>
      <c r="CP42" s="172">
        <f t="shared" si="20"/>
        <v>1</v>
      </c>
      <c r="CQ42" s="165">
        <f>IF(CO42="atmospheric",IF(CP42&gt;=1,Coefficients!$T$5,Coefficients!$T$4),Coefficients!$T$3)</f>
        <v>7.35</v>
      </c>
      <c r="CR42" s="106">
        <f>IF(S42&lt;Coefficients!$V$3,Coefficients!$X$3-(Coefficients!$X$4-Coefficients!$X$3)*(Coefficients!$V$3-S42)/(Coefficients!$V$4-Coefficients!$V$3),IF(S42&gt;Coefficients!$V$6,(Coefficients!$X$6-Coefficients!$X$5)*(S42-Coefficients!$V$6)/(Coefficients!$V$6-Coefficients!$V$5)+Coefficients!$X$6,VLOOKUP(S42,Coefficients!$V$3:$X$6,3)))</f>
        <v>5.1999999999999975</v>
      </c>
      <c r="CS42" s="90">
        <f t="shared" si="51"/>
        <v>1.6409601519999992E-4</v>
      </c>
      <c r="CT42" s="106">
        <f>VLOOKUP(CO42,Coefficients!$Z$4:$AD$7,4,FALSE)</f>
        <v>0.26500000000000001</v>
      </c>
      <c r="CU42" s="106">
        <f>VLOOKUP(CO42,Coefficients!$Z$4:$AD$7,2,FALSE)</f>
        <v>0.37</v>
      </c>
      <c r="CV42" s="174">
        <f t="shared" si="21"/>
        <v>4.9785757742011434</v>
      </c>
      <c r="CW42" s="31">
        <f t="shared" si="22"/>
        <v>1.8708394923638849E-2</v>
      </c>
      <c r="CX42" s="19">
        <f>Coefficients!$B$7</f>
        <v>3.35</v>
      </c>
      <c r="CY42" s="217">
        <f t="shared" si="52"/>
        <v>5.5845954995936862E-3</v>
      </c>
      <c r="CZ42" s="164">
        <f>VLOOKUP(N42,Coefficients!$E$12:$I$16,3)</f>
        <v>6.0350000000000001</v>
      </c>
      <c r="DA42" s="165">
        <f t="shared" si="53"/>
        <v>7.2999999999999995E-2</v>
      </c>
      <c r="DB42" s="163">
        <f t="shared" si="54"/>
        <v>7.0042209999999994</v>
      </c>
      <c r="DC42" s="214"/>
      <c r="DD42" s="149"/>
      <c r="DU42" s="165">
        <f t="shared" si="23"/>
        <v>0.95</v>
      </c>
      <c r="DV42" s="165">
        <f t="shared" si="24"/>
        <v>1</v>
      </c>
      <c r="DW42" s="165">
        <f t="shared" si="25"/>
        <v>2400</v>
      </c>
      <c r="DX42" s="165">
        <f t="shared" si="26"/>
        <v>1.4999999999999999E-2</v>
      </c>
      <c r="DY42" s="169">
        <f t="shared" si="27"/>
        <v>70.406687027809028</v>
      </c>
      <c r="DZ42" s="136">
        <f t="shared" si="55"/>
        <v>33567.780905850086</v>
      </c>
      <c r="EA42" s="136">
        <f t="shared" si="28"/>
        <v>4.3067574809826485</v>
      </c>
      <c r="EB42" s="136">
        <f t="shared" si="29"/>
        <v>2.3330791552474604E-2</v>
      </c>
      <c r="EC42" s="136">
        <f t="shared" si="30"/>
        <v>0.96747185906460231</v>
      </c>
      <c r="ED42" s="136">
        <f t="shared" si="31"/>
        <v>0.20903321267941655</v>
      </c>
      <c r="EE42" s="136">
        <f t="shared" si="56"/>
        <v>1.5445604651050633E-4</v>
      </c>
      <c r="EF42" s="136">
        <f t="shared" si="32"/>
        <v>1</v>
      </c>
      <c r="EG42" s="136">
        <f t="shared" si="57"/>
        <v>2</v>
      </c>
      <c r="EH42" s="149">
        <f t="shared" si="33"/>
        <v>1.7828704468000294</v>
      </c>
      <c r="EI42" s="149">
        <f t="shared" si="34"/>
        <v>29.300767831711141</v>
      </c>
      <c r="EJ42" s="149">
        <f t="shared" si="58"/>
        <v>31.08363827851117</v>
      </c>
      <c r="EK42" s="18">
        <f t="shared" si="59"/>
        <v>0.16085633075509742</v>
      </c>
      <c r="EL42" s="18">
        <f t="shared" si="60"/>
        <v>2.2176981541546778E-2</v>
      </c>
      <c r="EM42" s="18">
        <f t="shared" si="61"/>
        <v>1.15050278E-2</v>
      </c>
      <c r="EN42" s="163">
        <f t="shared" si="35"/>
        <v>0.12732678750137741</v>
      </c>
      <c r="EO42" s="163">
        <f t="shared" si="36"/>
        <v>2.0925651922895612</v>
      </c>
      <c r="EP42" s="163">
        <f t="shared" si="62"/>
        <v>2.2198919797909387</v>
      </c>
      <c r="EQ42" s="18">
        <f t="shared" si="63"/>
        <v>2.2523618471160392</v>
      </c>
      <c r="ER42" s="18">
        <f t="shared" si="64"/>
        <v>1.2578529834860755E-2</v>
      </c>
      <c r="ES42" s="18">
        <f t="shared" si="65"/>
        <v>0.16109708299999997</v>
      </c>
    </row>
    <row r="43" spans="2:149" x14ac:dyDescent="0.25">
      <c r="B43" s="36" t="s">
        <v>193</v>
      </c>
      <c r="C43" s="36" t="s">
        <v>194</v>
      </c>
      <c r="D43" s="36">
        <v>2017</v>
      </c>
      <c r="E43" s="37">
        <f t="shared" si="66"/>
        <v>22.2</v>
      </c>
      <c r="F43" s="37">
        <f t="shared" si="67"/>
        <v>76.3</v>
      </c>
      <c r="G43" s="37">
        <f t="shared" si="68"/>
        <v>352.5</v>
      </c>
      <c r="H43" s="115">
        <f t="shared" si="69"/>
        <v>2007</v>
      </c>
      <c r="I43" s="111" t="str">
        <f t="shared" si="70"/>
        <v>Pile No 243 @ Berth 107</v>
      </c>
      <c r="J43" s="165" t="str">
        <f t="shared" si="71"/>
        <v>splash</v>
      </c>
      <c r="K43" s="172">
        <f t="shared" si="72"/>
        <v>1</v>
      </c>
      <c r="L43" s="115" t="str">
        <f t="shared" si="73"/>
        <v>C1</v>
      </c>
      <c r="M43" s="115" t="str">
        <f t="shared" si="74"/>
        <v>CB4</v>
      </c>
      <c r="N43" s="115" t="str">
        <f t="shared" si="75"/>
        <v>CL5</v>
      </c>
      <c r="O43" s="115">
        <f t="shared" si="76"/>
        <v>0</v>
      </c>
      <c r="P43" s="115">
        <f t="shared" si="77"/>
        <v>50</v>
      </c>
      <c r="Q43" s="115">
        <f t="shared" si="78"/>
        <v>1200</v>
      </c>
      <c r="R43" s="115">
        <f t="shared" si="79"/>
        <v>60</v>
      </c>
      <c r="S43" s="115">
        <f t="shared" si="80"/>
        <v>0.37</v>
      </c>
      <c r="T43" s="115">
        <f t="shared" si="81"/>
        <v>310</v>
      </c>
      <c r="U43" s="165">
        <f t="shared" si="82"/>
        <v>12</v>
      </c>
      <c r="AA43" s="174">
        <f t="shared" si="0"/>
        <v>1.9918375928504581</v>
      </c>
      <c r="AB43" s="193">
        <f t="shared" si="1"/>
        <v>0.13983675185700917</v>
      </c>
      <c r="AC43" s="174">
        <f t="shared" si="2"/>
        <v>2.6992428288629043E-2</v>
      </c>
      <c r="AD43" s="174">
        <f t="shared" si="3"/>
        <v>1.15050278E-2</v>
      </c>
      <c r="AE43" s="174">
        <f t="shared" si="4"/>
        <v>3.218845987665013E-2</v>
      </c>
      <c r="AF43" s="194">
        <f t="shared" si="5"/>
        <v>9.6084954855672026E-3</v>
      </c>
      <c r="AG43" s="174">
        <f t="shared" si="37"/>
        <v>2.5970243603811775E-2</v>
      </c>
      <c r="AH43" s="174">
        <f t="shared" si="38"/>
        <v>0.16109708299999997</v>
      </c>
      <c r="AJ43" s="174"/>
      <c r="AK43" s="174"/>
      <c r="AL43" s="203"/>
      <c r="AM43" s="207">
        <f t="shared" si="6"/>
        <v>5</v>
      </c>
      <c r="AN43" s="167">
        <f>INDEX(Coefficients!$O$3:$O$7,MATCH(S43,Coefficients!$O$3:$O$7))</f>
        <v>0.3</v>
      </c>
      <c r="AO43" s="167">
        <f>INDEX(Coefficients!$O$3:$O$7,MATCH(S43,Coefficients!$O$3:$O$7)+1)</f>
        <v>0.4</v>
      </c>
      <c r="AP43" s="172">
        <f>INDEX(Coefficients!$P$3:$P$7,MATCH(S43,Coefficients!$O$3:$O$7))</f>
        <v>50</v>
      </c>
      <c r="AQ43" s="172">
        <f>INDEX(Coefficients!$P$3:$P$7,MATCH(S43,Coefficients!$O$3:$O$7)+1)</f>
        <v>41.8</v>
      </c>
      <c r="AR43" s="172">
        <f t="shared" si="7"/>
        <v>44.26</v>
      </c>
      <c r="AS43" s="106">
        <f t="shared" si="8"/>
        <v>2017</v>
      </c>
      <c r="AT43" s="107">
        <f t="shared" si="9"/>
        <v>22.2</v>
      </c>
      <c r="AU43" s="167">
        <f t="shared" si="39"/>
        <v>133.19999999999999</v>
      </c>
      <c r="AV43" s="173">
        <f t="shared" si="40"/>
        <v>22.2</v>
      </c>
      <c r="AW43" s="106">
        <v>12</v>
      </c>
      <c r="AX43" s="107">
        <f t="shared" si="10"/>
        <v>76.3</v>
      </c>
      <c r="AY43" s="174">
        <f t="shared" si="11"/>
        <v>1.1450023416820392</v>
      </c>
      <c r="AZ43" s="167">
        <f>INDEX(Coefficients!$K$3:$K$10,MATCH(S43,Coefficients!$K$3:$K$10))</f>
        <v>0.35</v>
      </c>
      <c r="BA43" s="167">
        <f>INDEX(Coefficients!$K$3:$K$10,MATCH(S43,Coefficients!$K$3:$K$10)+1)</f>
        <v>0.4</v>
      </c>
      <c r="BB43" s="167">
        <f>INDEX(Coefficients!$L$3:$L$10,MATCH(S43,Coefficients!$K$3:$K$10))</f>
        <v>0.19142307491680963</v>
      </c>
      <c r="BC43" s="167">
        <f>INDEX(Coefficients!$L$3:$L$10,MATCH(S43,Coefficients!$K$3:$K$10)+1)</f>
        <v>0.35425563574488944</v>
      </c>
      <c r="BD43" s="174">
        <f>INDEX(Coefficients!$M$3:$M$10,MATCH(S43,Coefficients!$K$3:$K$10))</f>
        <v>0.20023799980895765</v>
      </c>
      <c r="BE43" s="174">
        <f>INDEX(Coefficients!$M$3:$M$10,MATCH(S43,Coefficients!$K$3:$K$10)+1)</f>
        <v>0.20987997823914079</v>
      </c>
      <c r="BF43" s="70">
        <f t="shared" si="12"/>
        <v>2.5655609924804158E-5</v>
      </c>
      <c r="BG43" s="110">
        <f t="shared" si="13"/>
        <v>0.20409479118103091</v>
      </c>
      <c r="BH43" s="175">
        <f t="shared" si="41"/>
        <v>1.7797775605447878E-5</v>
      </c>
      <c r="BI43" s="185">
        <f t="shared" si="42"/>
        <v>5.6164308774572382E-2</v>
      </c>
      <c r="BJ43" s="165">
        <f t="shared" si="14"/>
        <v>0.71366705445737511</v>
      </c>
      <c r="BK43" s="165">
        <f t="shared" si="15"/>
        <v>84.741590689541354</v>
      </c>
      <c r="BL43" s="209">
        <f t="shared" si="43"/>
        <v>0.12</v>
      </c>
      <c r="BM43" s="107">
        <f t="shared" si="16"/>
        <v>352.5</v>
      </c>
      <c r="BN43" s="173">
        <f t="shared" si="44"/>
        <v>2115</v>
      </c>
      <c r="BO43" s="187">
        <f t="shared" si="45"/>
        <v>6.6974999999999999E-4</v>
      </c>
      <c r="BP43" s="106" t="str">
        <f t="shared" si="17"/>
        <v>YES</v>
      </c>
      <c r="BQ43" s="209">
        <f t="shared" si="18"/>
        <v>1.9918375928504581</v>
      </c>
      <c r="BR43" s="164">
        <f t="shared" si="46"/>
        <v>6.9918375928504579</v>
      </c>
      <c r="BS43" s="219">
        <f t="shared" si="47"/>
        <v>0.13983675185700917</v>
      </c>
      <c r="BT43" s="210"/>
      <c r="BU43" s="206">
        <f t="shared" si="48"/>
        <v>-0.59175170953613698</v>
      </c>
      <c r="BW43" s="164">
        <f>VLOOKUP(M43,Coefficients!$E$4:$I$7,3)</f>
        <v>0.43099999999999999</v>
      </c>
      <c r="BX43" s="106">
        <f t="shared" si="49"/>
        <v>7.2999999999999995E-2</v>
      </c>
      <c r="BY43" s="163">
        <f t="shared" si="50"/>
        <v>0.50021859999999996</v>
      </c>
      <c r="CA43" s="18"/>
      <c r="CO43" s="165" t="str">
        <f t="shared" si="19"/>
        <v>splash</v>
      </c>
      <c r="CP43" s="172">
        <f t="shared" si="20"/>
        <v>1</v>
      </c>
      <c r="CQ43" s="165">
        <f>IF(CO43="atmospheric",IF(CP43&gt;=1,Coefficients!$T$5,Coefficients!$T$4),Coefficients!$T$3)</f>
        <v>7.35</v>
      </c>
      <c r="CR43" s="106">
        <f>IF(S43&lt;Coefficients!$V$3,Coefficients!$X$3-(Coefficients!$X$4-Coefficients!$X$3)*(Coefficients!$V$3-S43)/(Coefficients!$V$4-Coefficients!$V$3),IF(S43&gt;Coefficients!$V$6,(Coefficients!$X$6-Coefficients!$X$5)*(S43-Coefficients!$V$6)/(Coefficients!$V$6-Coefficients!$V$5)+Coefficients!$X$6,VLOOKUP(S43,Coefficients!$V$3:$X$6,3)))</f>
        <v>5.1999999999999975</v>
      </c>
      <c r="CS43" s="90">
        <f t="shared" si="51"/>
        <v>1.6409601519999992E-4</v>
      </c>
      <c r="CT43" s="106">
        <f>VLOOKUP(CO43,Coefficients!$Z$4:$AD$7,4,FALSE)</f>
        <v>0.26500000000000001</v>
      </c>
      <c r="CU43" s="106">
        <f>VLOOKUP(CO43,Coefficients!$Z$4:$AD$7,2,FALSE)</f>
        <v>0.37</v>
      </c>
      <c r="CV43" s="174">
        <f t="shared" si="21"/>
        <v>5.0736457389713099</v>
      </c>
      <c r="CW43" s="31">
        <f t="shared" si="22"/>
        <v>3.218845987665013E-2</v>
      </c>
      <c r="CX43" s="19">
        <f>Coefficients!$B$7</f>
        <v>3.35</v>
      </c>
      <c r="CY43" s="217">
        <f t="shared" si="52"/>
        <v>9.6084954855672026E-3</v>
      </c>
      <c r="CZ43" s="164">
        <f>VLOOKUP(N43,Coefficients!$E$12:$I$16,3)</f>
        <v>6.0350000000000001</v>
      </c>
      <c r="DA43" s="165">
        <f t="shared" si="53"/>
        <v>7.2999999999999995E-2</v>
      </c>
      <c r="DB43" s="163">
        <f t="shared" si="54"/>
        <v>7.0042209999999994</v>
      </c>
      <c r="DC43" s="214"/>
      <c r="DD43" s="149"/>
      <c r="DU43" s="165">
        <f t="shared" si="23"/>
        <v>0.95</v>
      </c>
      <c r="DV43" s="165">
        <f t="shared" si="24"/>
        <v>1</v>
      </c>
      <c r="DW43" s="165">
        <f t="shared" si="25"/>
        <v>2400</v>
      </c>
      <c r="DX43" s="165">
        <f t="shared" si="26"/>
        <v>1.4999999999999999E-2</v>
      </c>
      <c r="DY43" s="169">
        <f t="shared" si="27"/>
        <v>70.436880192977753</v>
      </c>
      <c r="DZ43" s="136">
        <f t="shared" si="55"/>
        <v>33572.578616369508</v>
      </c>
      <c r="EA43" s="136">
        <f t="shared" si="28"/>
        <v>4.3067574809826485</v>
      </c>
      <c r="EB43" s="136">
        <f t="shared" si="29"/>
        <v>2.3330791552474604E-2</v>
      </c>
      <c r="EC43" s="136">
        <f t="shared" si="30"/>
        <v>0.96747185906460231</v>
      </c>
      <c r="ED43" s="136">
        <f t="shared" si="31"/>
        <v>0.20903321267941655</v>
      </c>
      <c r="EE43" s="136">
        <f t="shared" si="56"/>
        <v>1.5445604651050633E-4</v>
      </c>
      <c r="EF43" s="136">
        <f t="shared" si="32"/>
        <v>1</v>
      </c>
      <c r="EG43" s="136">
        <f t="shared" si="57"/>
        <v>2</v>
      </c>
      <c r="EH43" s="149">
        <f t="shared" si="33"/>
        <v>1.7827827910946137</v>
      </c>
      <c r="EI43" s="149">
        <f t="shared" si="34"/>
        <v>29.300767831711141</v>
      </c>
      <c r="EJ43" s="149">
        <f t="shared" si="58"/>
        <v>31.083550622805756</v>
      </c>
      <c r="EK43" s="18">
        <f t="shared" si="59"/>
        <v>0.19302814124451559</v>
      </c>
      <c r="EL43" s="18">
        <f t="shared" si="60"/>
        <v>2.6992428288629043E-2</v>
      </c>
      <c r="EM43" s="18">
        <f t="shared" si="61"/>
        <v>1.15050278E-2</v>
      </c>
      <c r="EN43" s="163">
        <f t="shared" si="35"/>
        <v>0.1273205274170304</v>
      </c>
      <c r="EO43" s="163">
        <f t="shared" si="36"/>
        <v>2.0925651922895612</v>
      </c>
      <c r="EP43" s="163">
        <f t="shared" si="62"/>
        <v>2.2198857197065918</v>
      </c>
      <c r="EQ43" s="18">
        <f t="shared" si="63"/>
        <v>2.7028418385397948</v>
      </c>
      <c r="ER43" s="18">
        <f t="shared" si="64"/>
        <v>2.5970243603811775E-2</v>
      </c>
      <c r="ES43" s="18">
        <f t="shared" si="65"/>
        <v>0.16109708299999997</v>
      </c>
    </row>
    <row r="44" spans="2:149" x14ac:dyDescent="0.25">
      <c r="B44" s="36" t="s">
        <v>193</v>
      </c>
      <c r="C44" s="36" t="s">
        <v>194</v>
      </c>
      <c r="D44" s="36">
        <v>2018</v>
      </c>
      <c r="E44" s="37">
        <f t="shared" si="66"/>
        <v>22.2</v>
      </c>
      <c r="F44" s="37">
        <f t="shared" si="67"/>
        <v>76.3</v>
      </c>
      <c r="G44" s="37">
        <f t="shared" si="68"/>
        <v>352.5</v>
      </c>
      <c r="H44" s="115">
        <f t="shared" si="69"/>
        <v>2007</v>
      </c>
      <c r="I44" s="111" t="str">
        <f t="shared" si="70"/>
        <v>Pile No 243 @ Berth 107</v>
      </c>
      <c r="J44" s="165" t="str">
        <f t="shared" si="71"/>
        <v>splash</v>
      </c>
      <c r="K44" s="172">
        <f t="shared" si="72"/>
        <v>1</v>
      </c>
      <c r="L44" s="115" t="str">
        <f t="shared" si="73"/>
        <v>C1</v>
      </c>
      <c r="M44" s="115" t="str">
        <f t="shared" si="74"/>
        <v>CB4</v>
      </c>
      <c r="N44" s="115" t="str">
        <f t="shared" si="75"/>
        <v>CL5</v>
      </c>
      <c r="O44" s="115">
        <f t="shared" si="76"/>
        <v>0</v>
      </c>
      <c r="P44" s="115">
        <f t="shared" si="77"/>
        <v>50</v>
      </c>
      <c r="Q44" s="115">
        <f t="shared" si="78"/>
        <v>1200</v>
      </c>
      <c r="R44" s="115">
        <f t="shared" si="79"/>
        <v>60</v>
      </c>
      <c r="S44" s="115">
        <f t="shared" si="80"/>
        <v>0.37</v>
      </c>
      <c r="T44" s="115">
        <f t="shared" si="81"/>
        <v>310</v>
      </c>
      <c r="U44" s="165">
        <f t="shared" si="82"/>
        <v>12</v>
      </c>
      <c r="AA44" s="174">
        <f t="shared" si="0"/>
        <v>2.0790357595207114</v>
      </c>
      <c r="AB44" s="193">
        <f t="shared" si="1"/>
        <v>0.14158071519041424</v>
      </c>
      <c r="AC44" s="174">
        <f t="shared" si="2"/>
        <v>3.1883970243386822E-2</v>
      </c>
      <c r="AD44" s="174">
        <f t="shared" si="3"/>
        <v>1.1505027799999996E-2</v>
      </c>
      <c r="AE44" s="174">
        <f t="shared" si="4"/>
        <v>4.8800893213349718E-2</v>
      </c>
      <c r="AF44" s="194">
        <f t="shared" si="5"/>
        <v>1.4567430809955139E-2</v>
      </c>
      <c r="AG44" s="174">
        <f t="shared" si="37"/>
        <v>4.5935797602638252E-2</v>
      </c>
      <c r="AH44" s="174">
        <f t="shared" si="38"/>
        <v>0.16109708299999995</v>
      </c>
      <c r="AJ44" s="174"/>
      <c r="AK44" s="174"/>
      <c r="AL44" s="203"/>
      <c r="AM44" s="207">
        <f t="shared" si="6"/>
        <v>5</v>
      </c>
      <c r="AN44" s="167">
        <f>INDEX(Coefficients!$O$3:$O$7,MATCH(S44,Coefficients!$O$3:$O$7))</f>
        <v>0.3</v>
      </c>
      <c r="AO44" s="167">
        <f>INDEX(Coefficients!$O$3:$O$7,MATCH(S44,Coefficients!$O$3:$O$7)+1)</f>
        <v>0.4</v>
      </c>
      <c r="AP44" s="172">
        <f>INDEX(Coefficients!$P$3:$P$7,MATCH(S44,Coefficients!$O$3:$O$7))</f>
        <v>50</v>
      </c>
      <c r="AQ44" s="172">
        <f>INDEX(Coefficients!$P$3:$P$7,MATCH(S44,Coefficients!$O$3:$O$7)+1)</f>
        <v>41.8</v>
      </c>
      <c r="AR44" s="172">
        <f t="shared" si="7"/>
        <v>44.26</v>
      </c>
      <c r="AS44" s="106">
        <f t="shared" si="8"/>
        <v>2018</v>
      </c>
      <c r="AT44" s="107">
        <f t="shared" si="9"/>
        <v>22.2</v>
      </c>
      <c r="AU44" s="167">
        <f t="shared" si="39"/>
        <v>155.39999999999998</v>
      </c>
      <c r="AV44" s="173">
        <f t="shared" si="40"/>
        <v>22.199999999999996</v>
      </c>
      <c r="AW44" s="106">
        <v>12</v>
      </c>
      <c r="AX44" s="107">
        <f t="shared" si="10"/>
        <v>76.3</v>
      </c>
      <c r="AY44" s="174">
        <f t="shared" si="11"/>
        <v>1.1450023416820392</v>
      </c>
      <c r="AZ44" s="167">
        <f>INDEX(Coefficients!$K$3:$K$10,MATCH(S44,Coefficients!$K$3:$K$10))</f>
        <v>0.35</v>
      </c>
      <c r="BA44" s="167">
        <f>INDEX(Coefficients!$K$3:$K$10,MATCH(S44,Coefficients!$K$3:$K$10)+1)</f>
        <v>0.4</v>
      </c>
      <c r="BB44" s="167">
        <f>INDEX(Coefficients!$L$3:$L$10,MATCH(S44,Coefficients!$K$3:$K$10))</f>
        <v>0.19142307491680963</v>
      </c>
      <c r="BC44" s="167">
        <f>INDEX(Coefficients!$L$3:$L$10,MATCH(S44,Coefficients!$K$3:$K$10)+1)</f>
        <v>0.35425563574488944</v>
      </c>
      <c r="BD44" s="174">
        <f>INDEX(Coefficients!$M$3:$M$10,MATCH(S44,Coefficients!$K$3:$K$10))</f>
        <v>0.20023799980895765</v>
      </c>
      <c r="BE44" s="174">
        <f>INDEX(Coefficients!$M$3:$M$10,MATCH(S44,Coefficients!$K$3:$K$10)+1)</f>
        <v>0.20987997823914079</v>
      </c>
      <c r="BF44" s="70">
        <f t="shared" si="12"/>
        <v>2.5655609924804158E-5</v>
      </c>
      <c r="BG44" s="110">
        <f t="shared" si="13"/>
        <v>0.20409479118103091</v>
      </c>
      <c r="BH44" s="175">
        <f t="shared" si="41"/>
        <v>1.7246550158989146E-5</v>
      </c>
      <c r="BI44" s="185">
        <f t="shared" si="42"/>
        <v>5.4424810712250873E-2</v>
      </c>
      <c r="BJ44" s="165">
        <f t="shared" si="14"/>
        <v>0.71366705445737511</v>
      </c>
      <c r="BK44" s="165">
        <f t="shared" si="15"/>
        <v>84.741590689541354</v>
      </c>
      <c r="BL44" s="209">
        <f t="shared" si="43"/>
        <v>0.12</v>
      </c>
      <c r="BM44" s="107">
        <f t="shared" si="16"/>
        <v>352.5</v>
      </c>
      <c r="BN44" s="173">
        <f t="shared" si="44"/>
        <v>2467.5</v>
      </c>
      <c r="BO44" s="187">
        <f t="shared" si="45"/>
        <v>6.6974999999999999E-4</v>
      </c>
      <c r="BP44" s="106" t="str">
        <f t="shared" si="17"/>
        <v>YES</v>
      </c>
      <c r="BQ44" s="209">
        <f t="shared" si="18"/>
        <v>2.0790357595207114</v>
      </c>
      <c r="BR44" s="164">
        <f t="shared" si="46"/>
        <v>7.0790357595207114</v>
      </c>
      <c r="BS44" s="219">
        <f t="shared" si="47"/>
        <v>0.14158071519041424</v>
      </c>
      <c r="BT44" s="210"/>
      <c r="BU44" s="206">
        <f t="shared" si="48"/>
        <v>-0.62203552699077269</v>
      </c>
      <c r="BW44" s="164">
        <f>VLOOKUP(M44,Coefficients!$E$4:$I$7,3)</f>
        <v>0.43099999999999999</v>
      </c>
      <c r="BX44" s="106">
        <f t="shared" si="49"/>
        <v>7.2999999999999995E-2</v>
      </c>
      <c r="BY44" s="163">
        <f t="shared" si="50"/>
        <v>0.50021859999999985</v>
      </c>
      <c r="CO44" s="165" t="str">
        <f t="shared" si="19"/>
        <v>splash</v>
      </c>
      <c r="CP44" s="172">
        <f t="shared" si="20"/>
        <v>1</v>
      </c>
      <c r="CQ44" s="165">
        <f>IF(CO44="atmospheric",IF(CP44&gt;=1,Coefficients!$T$5,Coefficients!$T$4),Coefficients!$T$3)</f>
        <v>7.35</v>
      </c>
      <c r="CR44" s="106">
        <f>IF(S44&lt;Coefficients!$V$3,Coefficients!$X$3-(Coefficients!$X$4-Coefficients!$X$3)*(Coefficients!$V$3-S44)/(Coefficients!$V$4-Coefficients!$V$3),IF(S44&gt;Coefficients!$V$6,(Coefficients!$X$6-Coefficients!$X$5)*(S44-Coefficients!$V$6)/(Coefficients!$V$6-Coefficients!$V$5)+Coefficients!$X$6,VLOOKUP(S44,Coefficients!$V$3:$X$6,3)))</f>
        <v>5.1999999999999975</v>
      </c>
      <c r="CS44" s="90">
        <f t="shared" si="51"/>
        <v>1.6409601519999992E-4</v>
      </c>
      <c r="CT44" s="106">
        <f>VLOOKUP(CO44,Coefficients!$Z$4:$AD$7,4,FALSE)</f>
        <v>0.26500000000000001</v>
      </c>
      <c r="CU44" s="106">
        <f>VLOOKUP(CO44,Coefficients!$Z$4:$AD$7,2,FALSE)</f>
        <v>0.37</v>
      </c>
      <c r="CV44" s="174">
        <f t="shared" si="21"/>
        <v>5.1505202830082251</v>
      </c>
      <c r="CW44" s="31">
        <f t="shared" si="22"/>
        <v>4.8800893213349718E-2</v>
      </c>
      <c r="CX44" s="19">
        <f>Coefficients!$B$7</f>
        <v>3.35</v>
      </c>
      <c r="CY44" s="217">
        <f t="shared" si="52"/>
        <v>1.4567430809955139E-2</v>
      </c>
      <c r="CZ44" s="164">
        <f>VLOOKUP(N44,Coefficients!$E$12:$I$16,3)</f>
        <v>6.0350000000000001</v>
      </c>
      <c r="DA44" s="165">
        <f t="shared" si="53"/>
        <v>7.2999999999999995E-2</v>
      </c>
      <c r="DB44" s="163">
        <f t="shared" si="54"/>
        <v>7.0042209999999976</v>
      </c>
      <c r="DC44" s="214"/>
      <c r="DD44" s="149"/>
      <c r="DU44" s="165">
        <f t="shared" si="23"/>
        <v>0.95</v>
      </c>
      <c r="DV44" s="165">
        <f t="shared" si="24"/>
        <v>1</v>
      </c>
      <c r="DW44" s="165">
        <f t="shared" si="25"/>
        <v>2400</v>
      </c>
      <c r="DX44" s="165">
        <f t="shared" si="26"/>
        <v>1.4999999999999999E-2</v>
      </c>
      <c r="DY44" s="169">
        <f t="shared" si="27"/>
        <v>70.458462599103768</v>
      </c>
      <c r="DZ44" s="136">
        <f t="shared" si="55"/>
        <v>33576.007232324046</v>
      </c>
      <c r="EA44" s="136">
        <f t="shared" si="28"/>
        <v>4.3067574809826485</v>
      </c>
      <c r="EB44" s="136">
        <f t="shared" si="29"/>
        <v>2.3330791552474604E-2</v>
      </c>
      <c r="EC44" s="136">
        <f t="shared" si="30"/>
        <v>0.96747185906460231</v>
      </c>
      <c r="ED44" s="136">
        <f t="shared" si="31"/>
        <v>0.20903321267941655</v>
      </c>
      <c r="EE44" s="136">
        <f t="shared" si="56"/>
        <v>1.5445604651050633E-4</v>
      </c>
      <c r="EF44" s="136">
        <f t="shared" si="32"/>
        <v>1</v>
      </c>
      <c r="EG44" s="136">
        <f t="shared" si="57"/>
        <v>2</v>
      </c>
      <c r="EH44" s="149">
        <f t="shared" si="33"/>
        <v>1.7827201645323616</v>
      </c>
      <c r="EI44" s="149">
        <f t="shared" si="34"/>
        <v>29.300767831711148</v>
      </c>
      <c r="EJ44" s="149">
        <f t="shared" si="58"/>
        <v>31.083487996243509</v>
      </c>
      <c r="EK44" s="18">
        <f t="shared" si="59"/>
        <v>0.22519995184729466</v>
      </c>
      <c r="EL44" s="18">
        <f t="shared" si="60"/>
        <v>3.1883970243386822E-2</v>
      </c>
      <c r="EM44" s="18">
        <f t="shared" si="61"/>
        <v>1.1505027799999996E-2</v>
      </c>
      <c r="EN44" s="163">
        <f t="shared" si="35"/>
        <v>0.12731605483238573</v>
      </c>
      <c r="EO44" s="163">
        <f t="shared" si="36"/>
        <v>2.0925651922895616</v>
      </c>
      <c r="EP44" s="163">
        <f t="shared" si="62"/>
        <v>2.2198812471219473</v>
      </c>
      <c r="EQ44" s="18">
        <f t="shared" si="63"/>
        <v>3.153321831550866</v>
      </c>
      <c r="ER44" s="18">
        <f t="shared" si="64"/>
        <v>4.5935797602638252E-2</v>
      </c>
      <c r="ES44" s="18">
        <f t="shared" si="65"/>
        <v>0.16109708299999995</v>
      </c>
    </row>
    <row r="45" spans="2:149" x14ac:dyDescent="0.25">
      <c r="B45" s="36" t="s">
        <v>193</v>
      </c>
      <c r="C45" s="36" t="s">
        <v>194</v>
      </c>
      <c r="D45" s="36">
        <v>2019</v>
      </c>
      <c r="E45" s="37">
        <f t="shared" si="66"/>
        <v>22.2</v>
      </c>
      <c r="F45" s="37">
        <f t="shared" si="67"/>
        <v>76.3</v>
      </c>
      <c r="G45" s="37">
        <f t="shared" si="68"/>
        <v>352.5</v>
      </c>
      <c r="H45" s="115">
        <f t="shared" si="69"/>
        <v>2007</v>
      </c>
      <c r="I45" s="111" t="str">
        <f t="shared" si="70"/>
        <v>Pile No 243 @ Berth 107</v>
      </c>
      <c r="J45" s="165" t="str">
        <f t="shared" si="71"/>
        <v>splash</v>
      </c>
      <c r="K45" s="172">
        <f t="shared" si="72"/>
        <v>1</v>
      </c>
      <c r="L45" s="115" t="str">
        <f t="shared" si="73"/>
        <v>C1</v>
      </c>
      <c r="M45" s="115" t="str">
        <f t="shared" si="74"/>
        <v>CB4</v>
      </c>
      <c r="N45" s="115" t="str">
        <f t="shared" si="75"/>
        <v>CL5</v>
      </c>
      <c r="O45" s="115">
        <f t="shared" si="76"/>
        <v>0</v>
      </c>
      <c r="P45" s="115">
        <f t="shared" si="77"/>
        <v>50</v>
      </c>
      <c r="Q45" s="115">
        <f t="shared" si="78"/>
        <v>1200</v>
      </c>
      <c r="R45" s="115">
        <f t="shared" si="79"/>
        <v>60</v>
      </c>
      <c r="S45" s="115">
        <f t="shared" si="80"/>
        <v>0.37</v>
      </c>
      <c r="T45" s="115">
        <f t="shared" si="81"/>
        <v>310</v>
      </c>
      <c r="U45" s="165">
        <f t="shared" si="82"/>
        <v>12</v>
      </c>
      <c r="AA45" s="174">
        <f t="shared" si="0"/>
        <v>2.1576498725977422</v>
      </c>
      <c r="AB45" s="193">
        <f t="shared" si="1"/>
        <v>0.14315299745195487</v>
      </c>
      <c r="AC45" s="174">
        <f t="shared" si="2"/>
        <v>3.684353926436848E-2</v>
      </c>
      <c r="AD45" s="174">
        <f t="shared" si="3"/>
        <v>1.1505027799999996E-2</v>
      </c>
      <c r="AE45" s="174">
        <f t="shared" si="4"/>
        <v>6.800315190708843E-2</v>
      </c>
      <c r="AF45" s="194">
        <f t="shared" si="5"/>
        <v>2.0299448330474156E-2</v>
      </c>
      <c r="AG45" s="174">
        <f t="shared" si="37"/>
        <v>7.3155188951112921E-2</v>
      </c>
      <c r="AH45" s="174">
        <f t="shared" si="38"/>
        <v>0.16109708299999995</v>
      </c>
      <c r="AJ45" s="174"/>
      <c r="AK45" s="174"/>
      <c r="AL45" s="203"/>
      <c r="AM45" s="207">
        <f t="shared" si="6"/>
        <v>5</v>
      </c>
      <c r="AN45" s="167">
        <f>INDEX(Coefficients!$O$3:$O$7,MATCH(S45,Coefficients!$O$3:$O$7))</f>
        <v>0.3</v>
      </c>
      <c r="AO45" s="167">
        <f>INDEX(Coefficients!$O$3:$O$7,MATCH(S45,Coefficients!$O$3:$O$7)+1)</f>
        <v>0.4</v>
      </c>
      <c r="AP45" s="172">
        <f>INDEX(Coefficients!$P$3:$P$7,MATCH(S45,Coefficients!$O$3:$O$7))</f>
        <v>50</v>
      </c>
      <c r="AQ45" s="172">
        <f>INDEX(Coefficients!$P$3:$P$7,MATCH(S45,Coefficients!$O$3:$O$7)+1)</f>
        <v>41.8</v>
      </c>
      <c r="AR45" s="172">
        <f t="shared" si="7"/>
        <v>44.26</v>
      </c>
      <c r="AS45" s="106">
        <f t="shared" si="8"/>
        <v>2019</v>
      </c>
      <c r="AT45" s="107">
        <f t="shared" si="9"/>
        <v>22.2</v>
      </c>
      <c r="AU45" s="167">
        <f t="shared" si="39"/>
        <v>177.59999999999997</v>
      </c>
      <c r="AV45" s="173">
        <f t="shared" si="40"/>
        <v>22.199999999999996</v>
      </c>
      <c r="AW45" s="106">
        <v>12</v>
      </c>
      <c r="AX45" s="107">
        <f t="shared" si="10"/>
        <v>76.3</v>
      </c>
      <c r="AY45" s="174">
        <f t="shared" si="11"/>
        <v>1.1450023416820392</v>
      </c>
      <c r="AZ45" s="167">
        <f>INDEX(Coefficients!$K$3:$K$10,MATCH(S45,Coefficients!$K$3:$K$10))</f>
        <v>0.35</v>
      </c>
      <c r="BA45" s="167">
        <f>INDEX(Coefficients!$K$3:$K$10,MATCH(S45,Coefficients!$K$3:$K$10)+1)</f>
        <v>0.4</v>
      </c>
      <c r="BB45" s="167">
        <f>INDEX(Coefficients!$L$3:$L$10,MATCH(S45,Coefficients!$K$3:$K$10))</f>
        <v>0.19142307491680963</v>
      </c>
      <c r="BC45" s="167">
        <f>INDEX(Coefficients!$L$3:$L$10,MATCH(S45,Coefficients!$K$3:$K$10)+1)</f>
        <v>0.35425563574488944</v>
      </c>
      <c r="BD45" s="174">
        <f>INDEX(Coefficients!$M$3:$M$10,MATCH(S45,Coefficients!$K$3:$K$10))</f>
        <v>0.20023799980895765</v>
      </c>
      <c r="BE45" s="174">
        <f>INDEX(Coefficients!$M$3:$M$10,MATCH(S45,Coefficients!$K$3:$K$10)+1)</f>
        <v>0.20987997823914079</v>
      </c>
      <c r="BF45" s="70">
        <f t="shared" si="12"/>
        <v>2.5655609924804158E-5</v>
      </c>
      <c r="BG45" s="110">
        <f t="shared" si="13"/>
        <v>0.20409479118103091</v>
      </c>
      <c r="BH45" s="175">
        <f t="shared" si="41"/>
        <v>1.6782875834344841E-5</v>
      </c>
      <c r="BI45" s="185">
        <f t="shared" si="42"/>
        <v>5.2961597077160846E-2</v>
      </c>
      <c r="BJ45" s="165">
        <f t="shared" si="14"/>
        <v>0.71366705445737511</v>
      </c>
      <c r="BK45" s="165">
        <f t="shared" si="15"/>
        <v>84.741590689541354</v>
      </c>
      <c r="BL45" s="209">
        <f t="shared" si="43"/>
        <v>0.12</v>
      </c>
      <c r="BM45" s="107">
        <f t="shared" si="16"/>
        <v>352.5</v>
      </c>
      <c r="BN45" s="173">
        <f t="shared" si="44"/>
        <v>2820</v>
      </c>
      <c r="BO45" s="187">
        <f t="shared" si="45"/>
        <v>6.6974999999999999E-4</v>
      </c>
      <c r="BP45" s="106" t="str">
        <f t="shared" si="17"/>
        <v>YES</v>
      </c>
      <c r="BQ45" s="209">
        <f t="shared" si="18"/>
        <v>2.1576498725977422</v>
      </c>
      <c r="BR45" s="164">
        <f t="shared" si="46"/>
        <v>7.1576498725977427</v>
      </c>
      <c r="BS45" s="219">
        <f t="shared" si="47"/>
        <v>0.14315299745195487</v>
      </c>
      <c r="BT45" s="210"/>
      <c r="BU45" s="206">
        <f t="shared" si="48"/>
        <v>-0.64644660940672627</v>
      </c>
      <c r="BW45" s="164">
        <f>VLOOKUP(M45,Coefficients!$E$4:$I$7,3)</f>
        <v>0.43099999999999999</v>
      </c>
      <c r="BX45" s="106">
        <f t="shared" si="49"/>
        <v>7.2999999999999995E-2</v>
      </c>
      <c r="BY45" s="163">
        <f t="shared" si="50"/>
        <v>0.50021859999999985</v>
      </c>
      <c r="CO45" s="165" t="str">
        <f t="shared" si="19"/>
        <v>splash</v>
      </c>
      <c r="CP45" s="172">
        <f t="shared" si="20"/>
        <v>1</v>
      </c>
      <c r="CQ45" s="165">
        <f>IF(CO45="atmospheric",IF(CP45&gt;=1,Coefficients!$T$5,Coefficients!$T$4),Coefficients!$T$3)</f>
        <v>7.35</v>
      </c>
      <c r="CR45" s="106">
        <f>IF(S45&lt;Coefficients!$V$3,Coefficients!$X$3-(Coefficients!$X$4-Coefficients!$X$3)*(Coefficients!$V$3-S45)/(Coefficients!$V$4-Coefficients!$V$3),IF(S45&gt;Coefficients!$V$6,(Coefficients!$X$6-Coefficients!$X$5)*(S45-Coefficients!$V$6)/(Coefficients!$V$6-Coefficients!$V$5)+Coefficients!$X$6,VLOOKUP(S45,Coefficients!$V$3:$X$6,3)))</f>
        <v>5.1999999999999975</v>
      </c>
      <c r="CS45" s="90">
        <f t="shared" si="51"/>
        <v>1.6409601519999992E-4</v>
      </c>
      <c r="CT45" s="106">
        <f>VLOOKUP(CO45,Coefficients!$Z$4:$AD$7,4,FALSE)</f>
        <v>0.26500000000000001</v>
      </c>
      <c r="CU45" s="106">
        <f>VLOOKUP(CO45,Coefficients!$Z$4:$AD$7,2,FALSE)</f>
        <v>0.37</v>
      </c>
      <c r="CV45" s="174">
        <f t="shared" si="21"/>
        <v>5.2145978109663664</v>
      </c>
      <c r="CW45" s="31">
        <f t="shared" si="22"/>
        <v>6.800315190708843E-2</v>
      </c>
      <c r="CX45" s="19">
        <f>Coefficients!$B$7</f>
        <v>3.35</v>
      </c>
      <c r="CY45" s="217">
        <f t="shared" si="52"/>
        <v>2.0299448330474156E-2</v>
      </c>
      <c r="CZ45" s="164">
        <f>VLOOKUP(N45,Coefficients!$E$12:$I$16,3)</f>
        <v>6.0350000000000001</v>
      </c>
      <c r="DA45" s="165">
        <f t="shared" si="53"/>
        <v>7.2999999999999995E-2</v>
      </c>
      <c r="DB45" s="163">
        <f t="shared" si="54"/>
        <v>7.0042209999999976</v>
      </c>
      <c r="DC45" s="214"/>
      <c r="DD45" s="149"/>
      <c r="DU45" s="165">
        <f t="shared" si="23"/>
        <v>0.95</v>
      </c>
      <c r="DV45" s="165">
        <f t="shared" si="24"/>
        <v>1</v>
      </c>
      <c r="DW45" s="165">
        <f t="shared" si="25"/>
        <v>2400</v>
      </c>
      <c r="DX45" s="165">
        <f t="shared" si="26"/>
        <v>1.4999999999999999E-2</v>
      </c>
      <c r="DY45" s="169">
        <f t="shared" si="27"/>
        <v>70.474658085277554</v>
      </c>
      <c r="DZ45" s="136">
        <f t="shared" si="55"/>
        <v>33578.57961365817</v>
      </c>
      <c r="EA45" s="136">
        <f t="shared" si="28"/>
        <v>4.3067574809826485</v>
      </c>
      <c r="EB45" s="136">
        <f t="shared" si="29"/>
        <v>2.3330791552474604E-2</v>
      </c>
      <c r="EC45" s="136">
        <f t="shared" si="30"/>
        <v>0.96747185906460231</v>
      </c>
      <c r="ED45" s="136">
        <f t="shared" si="31"/>
        <v>0.20903321267941655</v>
      </c>
      <c r="EE45" s="136">
        <f t="shared" si="56"/>
        <v>1.5445604651050633E-4</v>
      </c>
      <c r="EF45" s="136">
        <f t="shared" si="32"/>
        <v>1</v>
      </c>
      <c r="EG45" s="136">
        <f t="shared" si="57"/>
        <v>2</v>
      </c>
      <c r="EH45" s="149">
        <f t="shared" si="33"/>
        <v>1.7826731862148693</v>
      </c>
      <c r="EI45" s="149">
        <f t="shared" si="34"/>
        <v>29.300767831711148</v>
      </c>
      <c r="EJ45" s="149">
        <f t="shared" si="58"/>
        <v>31.083441017926017</v>
      </c>
      <c r="EK45" s="18">
        <f t="shared" si="59"/>
        <v>0.2573717625209625</v>
      </c>
      <c r="EL45" s="18">
        <f t="shared" si="60"/>
        <v>3.684353926436848E-2</v>
      </c>
      <c r="EM45" s="18">
        <f t="shared" si="61"/>
        <v>1.1505027799999996E-2</v>
      </c>
      <c r="EN45" s="163">
        <f t="shared" si="35"/>
        <v>0.12731269979430135</v>
      </c>
      <c r="EO45" s="163">
        <f t="shared" si="36"/>
        <v>2.0925651922895616</v>
      </c>
      <c r="EP45" s="163">
        <f t="shared" si="62"/>
        <v>2.2198778920838631</v>
      </c>
      <c r="EQ45" s="18">
        <f t="shared" si="63"/>
        <v>3.6038018255545445</v>
      </c>
      <c r="ER45" s="18">
        <f t="shared" si="64"/>
        <v>7.3155188951112921E-2</v>
      </c>
      <c r="ES45" s="18">
        <f t="shared" si="65"/>
        <v>0.16109708299999995</v>
      </c>
    </row>
    <row r="46" spans="2:149" x14ac:dyDescent="0.25">
      <c r="B46" s="36" t="s">
        <v>193</v>
      </c>
      <c r="C46" s="36" t="s">
        <v>194</v>
      </c>
      <c r="D46" s="36">
        <v>2020</v>
      </c>
      <c r="E46" s="37">
        <f t="shared" si="66"/>
        <v>22.2</v>
      </c>
      <c r="F46" s="37">
        <f t="shared" si="67"/>
        <v>76.3</v>
      </c>
      <c r="G46" s="37">
        <f t="shared" si="68"/>
        <v>352.5</v>
      </c>
      <c r="H46" s="115">
        <f t="shared" si="69"/>
        <v>2007</v>
      </c>
      <c r="I46" s="111" t="str">
        <f t="shared" si="70"/>
        <v>Pile No 243 @ Berth 107</v>
      </c>
      <c r="J46" s="165" t="str">
        <f t="shared" si="71"/>
        <v>splash</v>
      </c>
      <c r="K46" s="172">
        <f t="shared" si="72"/>
        <v>1</v>
      </c>
      <c r="L46" s="115" t="str">
        <f t="shared" si="73"/>
        <v>C1</v>
      </c>
      <c r="M46" s="115" t="str">
        <f t="shared" si="74"/>
        <v>CB4</v>
      </c>
      <c r="N46" s="115" t="str">
        <f t="shared" si="75"/>
        <v>CL5</v>
      </c>
      <c r="O46" s="115">
        <f t="shared" si="76"/>
        <v>0</v>
      </c>
      <c r="P46" s="115">
        <f t="shared" si="77"/>
        <v>50</v>
      </c>
      <c r="Q46" s="115">
        <f t="shared" si="78"/>
        <v>1200</v>
      </c>
      <c r="R46" s="115">
        <f t="shared" si="79"/>
        <v>60</v>
      </c>
      <c r="S46" s="115">
        <f t="shared" si="80"/>
        <v>0.37</v>
      </c>
      <c r="T46" s="115">
        <f t="shared" si="81"/>
        <v>310</v>
      </c>
      <c r="U46" s="165">
        <f t="shared" si="82"/>
        <v>12</v>
      </c>
      <c r="AA46" s="174">
        <f t="shared" si="0"/>
        <v>2.2294562216458322</v>
      </c>
      <c r="AB46" s="193">
        <f t="shared" si="1"/>
        <v>0.14458912443291663</v>
      </c>
      <c r="AC46" s="174">
        <f t="shared" si="2"/>
        <v>4.1864851740225605E-2</v>
      </c>
      <c r="AD46" s="174">
        <f t="shared" si="3"/>
        <v>1.1505027799999996E-2</v>
      </c>
      <c r="AE46" s="174">
        <f t="shared" si="4"/>
        <v>8.9290933668887643E-2</v>
      </c>
      <c r="AF46" s="194">
        <f t="shared" si="5"/>
        <v>2.665401005041422E-2</v>
      </c>
      <c r="AG46" s="174">
        <f t="shared" si="37"/>
        <v>0.10806286838336153</v>
      </c>
      <c r="AH46" s="174">
        <f t="shared" si="38"/>
        <v>0.16109708299999995</v>
      </c>
      <c r="AJ46" s="174"/>
      <c r="AK46" s="174"/>
      <c r="AL46" s="203"/>
      <c r="AM46" s="207">
        <f t="shared" si="6"/>
        <v>5</v>
      </c>
      <c r="AN46" s="167">
        <f>INDEX(Coefficients!$O$3:$O$7,MATCH(S46,Coefficients!$O$3:$O$7))</f>
        <v>0.3</v>
      </c>
      <c r="AO46" s="167">
        <f>INDEX(Coefficients!$O$3:$O$7,MATCH(S46,Coefficients!$O$3:$O$7)+1)</f>
        <v>0.4</v>
      </c>
      <c r="AP46" s="172">
        <f>INDEX(Coefficients!$P$3:$P$7,MATCH(S46,Coefficients!$O$3:$O$7))</f>
        <v>50</v>
      </c>
      <c r="AQ46" s="172">
        <f>INDEX(Coefficients!$P$3:$P$7,MATCH(S46,Coefficients!$O$3:$O$7)+1)</f>
        <v>41.8</v>
      </c>
      <c r="AR46" s="172">
        <f t="shared" si="7"/>
        <v>44.26</v>
      </c>
      <c r="AS46" s="106">
        <f t="shared" si="8"/>
        <v>2020</v>
      </c>
      <c r="AT46" s="107">
        <f t="shared" si="9"/>
        <v>22.2</v>
      </c>
      <c r="AU46" s="167">
        <f t="shared" si="39"/>
        <v>199.79999999999995</v>
      </c>
      <c r="AV46" s="173">
        <f t="shared" si="40"/>
        <v>22.199999999999996</v>
      </c>
      <c r="AW46" s="106">
        <v>12</v>
      </c>
      <c r="AX46" s="107">
        <f t="shared" si="10"/>
        <v>76.3</v>
      </c>
      <c r="AY46" s="174">
        <f t="shared" si="11"/>
        <v>1.1450023416820392</v>
      </c>
      <c r="AZ46" s="167">
        <f>INDEX(Coefficients!$K$3:$K$10,MATCH(S46,Coefficients!$K$3:$K$10))</f>
        <v>0.35</v>
      </c>
      <c r="BA46" s="167">
        <f>INDEX(Coefficients!$K$3:$K$10,MATCH(S46,Coefficients!$K$3:$K$10)+1)</f>
        <v>0.4</v>
      </c>
      <c r="BB46" s="167">
        <f>INDEX(Coefficients!$L$3:$L$10,MATCH(S46,Coefficients!$K$3:$K$10))</f>
        <v>0.19142307491680963</v>
      </c>
      <c r="BC46" s="167">
        <f>INDEX(Coefficients!$L$3:$L$10,MATCH(S46,Coefficients!$K$3:$K$10)+1)</f>
        <v>0.35425563574488944</v>
      </c>
      <c r="BD46" s="174">
        <f>INDEX(Coefficients!$M$3:$M$10,MATCH(S46,Coefficients!$K$3:$K$10))</f>
        <v>0.20023799980895765</v>
      </c>
      <c r="BE46" s="174">
        <f>INDEX(Coefficients!$M$3:$M$10,MATCH(S46,Coefficients!$K$3:$K$10)+1)</f>
        <v>0.20987997823914079</v>
      </c>
      <c r="BF46" s="70">
        <f t="shared" si="12"/>
        <v>2.5655609924804158E-5</v>
      </c>
      <c r="BG46" s="110">
        <f t="shared" si="13"/>
        <v>0.20409479118103091</v>
      </c>
      <c r="BH46" s="175">
        <f t="shared" si="41"/>
        <v>1.6384244419571115E-5</v>
      </c>
      <c r="BI46" s="185">
        <f t="shared" si="42"/>
        <v>5.170363887143186E-2</v>
      </c>
      <c r="BJ46" s="165">
        <f t="shared" si="14"/>
        <v>0.71366705445737511</v>
      </c>
      <c r="BK46" s="165">
        <f t="shared" si="15"/>
        <v>84.741590689541354</v>
      </c>
      <c r="BL46" s="209">
        <f t="shared" si="43"/>
        <v>0.12</v>
      </c>
      <c r="BM46" s="107">
        <f t="shared" si="16"/>
        <v>352.5</v>
      </c>
      <c r="BN46" s="173">
        <f t="shared" si="44"/>
        <v>3172.5</v>
      </c>
      <c r="BO46" s="187">
        <f t="shared" si="45"/>
        <v>6.6974999999999999E-4</v>
      </c>
      <c r="BP46" s="106" t="str">
        <f t="shared" si="17"/>
        <v>YES</v>
      </c>
      <c r="BQ46" s="209">
        <f t="shared" si="18"/>
        <v>2.2294562216458322</v>
      </c>
      <c r="BR46" s="164">
        <f t="shared" si="46"/>
        <v>7.2294562216458322</v>
      </c>
      <c r="BS46" s="219">
        <f t="shared" si="47"/>
        <v>0.14458912443291663</v>
      </c>
      <c r="BT46" s="210"/>
      <c r="BU46" s="206">
        <f t="shared" si="48"/>
        <v>-0.66666666666666674</v>
      </c>
      <c r="BW46" s="164">
        <f>VLOOKUP(M46,Coefficients!$E$4:$I$7,3)</f>
        <v>0.43099999999999999</v>
      </c>
      <c r="BX46" s="106">
        <f t="shared" si="49"/>
        <v>7.2999999999999995E-2</v>
      </c>
      <c r="BY46" s="163">
        <f t="shared" si="50"/>
        <v>0.50021859999999985</v>
      </c>
      <c r="CO46" s="165" t="str">
        <f t="shared" si="19"/>
        <v>splash</v>
      </c>
      <c r="CP46" s="172">
        <f t="shared" si="20"/>
        <v>1</v>
      </c>
      <c r="CQ46" s="165">
        <f>IF(CO46="atmospheric",IF(CP46&gt;=1,Coefficients!$T$5,Coefficients!$T$4),Coefficients!$T$3)</f>
        <v>7.35</v>
      </c>
      <c r="CR46" s="106">
        <f>IF(S46&lt;Coefficients!$V$3,Coefficients!$X$3-(Coefficients!$X$4-Coefficients!$X$3)*(Coefficients!$V$3-S46)/(Coefficients!$V$4-Coefficients!$V$3),IF(S46&gt;Coefficients!$V$6,(Coefficients!$X$6-Coefficients!$X$5)*(S46-Coefficients!$V$6)/(Coefficients!$V$6-Coefficients!$V$5)+Coefficients!$X$6,VLOOKUP(S46,Coefficients!$V$3:$X$6,3)))</f>
        <v>5.1999999999999975</v>
      </c>
      <c r="CS46" s="90">
        <f t="shared" si="51"/>
        <v>1.6409601519999992E-4</v>
      </c>
      <c r="CT46" s="106">
        <f>VLOOKUP(CO46,Coefficients!$Z$4:$AD$7,4,FALSE)</f>
        <v>0.26500000000000001</v>
      </c>
      <c r="CU46" s="106">
        <f>VLOOKUP(CO46,Coefficients!$Z$4:$AD$7,2,FALSE)</f>
        <v>0.37</v>
      </c>
      <c r="CV46" s="174">
        <f t="shared" si="21"/>
        <v>5.2692363002482763</v>
      </c>
      <c r="CW46" s="31">
        <f t="shared" si="22"/>
        <v>8.9290933668887643E-2</v>
      </c>
      <c r="CX46" s="19">
        <f>Coefficients!$B$7</f>
        <v>3.35</v>
      </c>
      <c r="CY46" s="217">
        <f t="shared" si="52"/>
        <v>2.665401005041422E-2</v>
      </c>
      <c r="CZ46" s="164">
        <f>VLOOKUP(N46,Coefficients!$E$12:$I$16,3)</f>
        <v>6.0350000000000001</v>
      </c>
      <c r="DA46" s="165">
        <f t="shared" si="53"/>
        <v>7.2999999999999995E-2</v>
      </c>
      <c r="DB46" s="163">
        <f t="shared" si="54"/>
        <v>7.0042209999999976</v>
      </c>
      <c r="DC46" s="214"/>
      <c r="DD46" s="149"/>
      <c r="DU46" s="165">
        <f t="shared" si="23"/>
        <v>0.95</v>
      </c>
      <c r="DV46" s="165">
        <f t="shared" si="24"/>
        <v>1</v>
      </c>
      <c r="DW46" s="165">
        <f t="shared" si="25"/>
        <v>2400</v>
      </c>
      <c r="DX46" s="165">
        <f t="shared" si="26"/>
        <v>1.4999999999999999E-2</v>
      </c>
      <c r="DY46" s="169">
        <f t="shared" si="27"/>
        <v>70.487259722843092</v>
      </c>
      <c r="DZ46" s="136">
        <f t="shared" si="55"/>
        <v>33580.580899809684</v>
      </c>
      <c r="EA46" s="136">
        <f t="shared" si="28"/>
        <v>4.3067574809826485</v>
      </c>
      <c r="EB46" s="136">
        <f t="shared" si="29"/>
        <v>2.3330791552474604E-2</v>
      </c>
      <c r="EC46" s="136">
        <f t="shared" si="30"/>
        <v>0.96747185906460231</v>
      </c>
      <c r="ED46" s="136">
        <f t="shared" si="31"/>
        <v>0.20903321267941655</v>
      </c>
      <c r="EE46" s="136">
        <f t="shared" si="56"/>
        <v>1.5445604651050633E-4</v>
      </c>
      <c r="EF46" s="136">
        <f t="shared" si="32"/>
        <v>1</v>
      </c>
      <c r="EG46" s="136">
        <f t="shared" si="57"/>
        <v>2</v>
      </c>
      <c r="EH46" s="149">
        <f t="shared" si="33"/>
        <v>1.7826366425462183</v>
      </c>
      <c r="EI46" s="149">
        <f t="shared" si="34"/>
        <v>29.300767831711148</v>
      </c>
      <c r="EJ46" s="149">
        <f t="shared" si="58"/>
        <v>31.083404474257367</v>
      </c>
      <c r="EK46" s="18">
        <f t="shared" si="59"/>
        <v>0.28954357324190838</v>
      </c>
      <c r="EL46" s="18">
        <f t="shared" si="60"/>
        <v>4.1864851740225605E-2</v>
      </c>
      <c r="EM46" s="18">
        <f t="shared" si="61"/>
        <v>1.1505027799999996E-2</v>
      </c>
      <c r="EN46" s="163">
        <f t="shared" si="35"/>
        <v>0.12731008996477547</v>
      </c>
      <c r="EO46" s="163">
        <f t="shared" si="36"/>
        <v>2.0925651922895616</v>
      </c>
      <c r="EP46" s="163">
        <f t="shared" si="62"/>
        <v>2.2198752822543373</v>
      </c>
      <c r="EQ46" s="18">
        <f t="shared" si="63"/>
        <v>4.0542818202202247</v>
      </c>
      <c r="ER46" s="18">
        <f t="shared" si="64"/>
        <v>0.10806286838336153</v>
      </c>
      <c r="ES46" s="18">
        <f t="shared" si="65"/>
        <v>0.16109708299999995</v>
      </c>
    </row>
    <row r="47" spans="2:149" x14ac:dyDescent="0.25">
      <c r="B47" s="36" t="s">
        <v>193</v>
      </c>
      <c r="C47" s="36" t="s">
        <v>194</v>
      </c>
      <c r="D47" s="36">
        <v>2021</v>
      </c>
      <c r="E47" s="37">
        <f t="shared" si="66"/>
        <v>22.2</v>
      </c>
      <c r="F47" s="37">
        <f t="shared" si="67"/>
        <v>76.3</v>
      </c>
      <c r="G47" s="37">
        <f t="shared" si="68"/>
        <v>352.5</v>
      </c>
      <c r="H47" s="115">
        <f t="shared" si="69"/>
        <v>2007</v>
      </c>
      <c r="I47" s="111" t="str">
        <f t="shared" si="70"/>
        <v>Pile No 243 @ Berth 107</v>
      </c>
      <c r="J47" s="165" t="str">
        <f t="shared" si="71"/>
        <v>splash</v>
      </c>
      <c r="K47" s="172">
        <f t="shared" si="72"/>
        <v>1</v>
      </c>
      <c r="L47" s="115" t="str">
        <f t="shared" si="73"/>
        <v>C1</v>
      </c>
      <c r="M47" s="115" t="str">
        <f t="shared" si="74"/>
        <v>CB4</v>
      </c>
      <c r="N47" s="115" t="str">
        <f t="shared" si="75"/>
        <v>CL5</v>
      </c>
      <c r="O47" s="115">
        <f t="shared" si="76"/>
        <v>0</v>
      </c>
      <c r="P47" s="115">
        <f t="shared" si="77"/>
        <v>50</v>
      </c>
      <c r="Q47" s="115">
        <f t="shared" si="78"/>
        <v>1200</v>
      </c>
      <c r="R47" s="115">
        <f t="shared" si="79"/>
        <v>60</v>
      </c>
      <c r="S47" s="115">
        <f t="shared" si="80"/>
        <v>0.37</v>
      </c>
      <c r="T47" s="115">
        <f t="shared" si="81"/>
        <v>310</v>
      </c>
      <c r="U47" s="165">
        <f t="shared" si="82"/>
        <v>12</v>
      </c>
      <c r="AA47" s="174">
        <f t="shared" si="0"/>
        <v>2.2957117787402903</v>
      </c>
      <c r="AB47" s="193">
        <f t="shared" si="1"/>
        <v>0.14591423557480582</v>
      </c>
      <c r="AC47" s="174">
        <f t="shared" si="2"/>
        <v>4.6942854328425473E-2</v>
      </c>
      <c r="AD47" s="174">
        <f t="shared" si="3"/>
        <v>1.1505027799999996E-2</v>
      </c>
      <c r="AE47" s="174">
        <f t="shared" si="4"/>
        <v>0.1122259683643896</v>
      </c>
      <c r="AF47" s="194">
        <f t="shared" si="5"/>
        <v>3.3500289063996894E-2</v>
      </c>
      <c r="AG47" s="174">
        <f t="shared" si="37"/>
        <v>0.15091082297866196</v>
      </c>
      <c r="AH47" s="174">
        <f t="shared" si="38"/>
        <v>0.16109708299999995</v>
      </c>
      <c r="AJ47" s="174"/>
      <c r="AK47" s="174"/>
      <c r="AL47" s="203"/>
      <c r="AM47" s="207">
        <f t="shared" si="6"/>
        <v>5</v>
      </c>
      <c r="AN47" s="167">
        <f>INDEX(Coefficients!$O$3:$O$7,MATCH(S47,Coefficients!$O$3:$O$7))</f>
        <v>0.3</v>
      </c>
      <c r="AO47" s="167">
        <f>INDEX(Coefficients!$O$3:$O$7,MATCH(S47,Coefficients!$O$3:$O$7)+1)</f>
        <v>0.4</v>
      </c>
      <c r="AP47" s="172">
        <f>INDEX(Coefficients!$P$3:$P$7,MATCH(S47,Coefficients!$O$3:$O$7))</f>
        <v>50</v>
      </c>
      <c r="AQ47" s="172">
        <f>INDEX(Coefficients!$P$3:$P$7,MATCH(S47,Coefficients!$O$3:$O$7)+1)</f>
        <v>41.8</v>
      </c>
      <c r="AR47" s="172">
        <f t="shared" si="7"/>
        <v>44.26</v>
      </c>
      <c r="AS47" s="106">
        <f t="shared" si="8"/>
        <v>2021</v>
      </c>
      <c r="AT47" s="107">
        <f t="shared" si="9"/>
        <v>22.2</v>
      </c>
      <c r="AU47" s="167">
        <f t="shared" si="39"/>
        <v>221.99999999999994</v>
      </c>
      <c r="AV47" s="173">
        <f t="shared" si="40"/>
        <v>22.199999999999996</v>
      </c>
      <c r="AW47" s="106">
        <v>12</v>
      </c>
      <c r="AX47" s="107">
        <f t="shared" si="10"/>
        <v>76.3</v>
      </c>
      <c r="AY47" s="174">
        <f t="shared" si="11"/>
        <v>1.1450023416820392</v>
      </c>
      <c r="AZ47" s="167">
        <f>INDEX(Coefficients!$K$3:$K$10,MATCH(S47,Coefficients!$K$3:$K$10))</f>
        <v>0.35</v>
      </c>
      <c r="BA47" s="167">
        <f>INDEX(Coefficients!$K$3:$K$10,MATCH(S47,Coefficients!$K$3:$K$10)+1)</f>
        <v>0.4</v>
      </c>
      <c r="BB47" s="167">
        <f>INDEX(Coefficients!$L$3:$L$10,MATCH(S47,Coefficients!$K$3:$K$10))</f>
        <v>0.19142307491680963</v>
      </c>
      <c r="BC47" s="167">
        <f>INDEX(Coefficients!$L$3:$L$10,MATCH(S47,Coefficients!$K$3:$K$10)+1)</f>
        <v>0.35425563574488944</v>
      </c>
      <c r="BD47" s="174">
        <f>INDEX(Coefficients!$M$3:$M$10,MATCH(S47,Coefficients!$K$3:$K$10))</f>
        <v>0.20023799980895765</v>
      </c>
      <c r="BE47" s="174">
        <f>INDEX(Coefficients!$M$3:$M$10,MATCH(S47,Coefficients!$K$3:$K$10)+1)</f>
        <v>0.20987997823914079</v>
      </c>
      <c r="BF47" s="70">
        <f t="shared" si="12"/>
        <v>2.5655609924804158E-5</v>
      </c>
      <c r="BG47" s="110">
        <f t="shared" si="13"/>
        <v>0.20409479118103091</v>
      </c>
      <c r="BH47" s="175">
        <f t="shared" si="41"/>
        <v>1.6035686334263126E-5</v>
      </c>
      <c r="BI47" s="185">
        <f t="shared" si="42"/>
        <v>5.060369670095527E-2</v>
      </c>
      <c r="BJ47" s="165">
        <f t="shared" si="14"/>
        <v>0.71366705445737511</v>
      </c>
      <c r="BK47" s="165">
        <f t="shared" si="15"/>
        <v>84.741590689541354</v>
      </c>
      <c r="BL47" s="209">
        <f t="shared" si="43"/>
        <v>0.12</v>
      </c>
      <c r="BM47" s="107">
        <f t="shared" si="16"/>
        <v>352.5</v>
      </c>
      <c r="BN47" s="173">
        <f t="shared" si="44"/>
        <v>3525</v>
      </c>
      <c r="BO47" s="187">
        <f t="shared" si="45"/>
        <v>6.6974999999999999E-4</v>
      </c>
      <c r="BP47" s="106" t="str">
        <f t="shared" si="17"/>
        <v>YES</v>
      </c>
      <c r="BQ47" s="209">
        <f t="shared" si="18"/>
        <v>2.2957117787402903</v>
      </c>
      <c r="BR47" s="164">
        <f t="shared" si="46"/>
        <v>7.2957117787402908</v>
      </c>
      <c r="BS47" s="219">
        <f t="shared" si="47"/>
        <v>0.14591423557480582</v>
      </c>
      <c r="BT47" s="210"/>
      <c r="BU47" s="206">
        <f t="shared" si="48"/>
        <v>-0.683772233983162</v>
      </c>
      <c r="BW47" s="164">
        <f>VLOOKUP(M47,Coefficients!$E$4:$I$7,3)</f>
        <v>0.43099999999999999</v>
      </c>
      <c r="BX47" s="106">
        <f t="shared" si="49"/>
        <v>7.2999999999999995E-2</v>
      </c>
      <c r="BY47" s="163">
        <f t="shared" si="50"/>
        <v>0.50021859999999985</v>
      </c>
      <c r="CO47" s="165" t="str">
        <f t="shared" si="19"/>
        <v>splash</v>
      </c>
      <c r="CP47" s="172">
        <f t="shared" si="20"/>
        <v>1</v>
      </c>
      <c r="CQ47" s="165">
        <f>IF(CO47="atmospheric",IF(CP47&gt;=1,Coefficients!$T$5,Coefficients!$T$4),Coefficients!$T$3)</f>
        <v>7.35</v>
      </c>
      <c r="CR47" s="106">
        <f>IF(S47&lt;Coefficients!$V$3,Coefficients!$X$3-(Coefficients!$X$4-Coefficients!$X$3)*(Coefficients!$V$3-S47)/(Coefficients!$V$4-Coefficients!$V$3),IF(S47&gt;Coefficients!$V$6,(Coefficients!$X$6-Coefficients!$X$5)*(S47-Coefficients!$V$6)/(Coefficients!$V$6-Coefficients!$V$5)+Coefficients!$X$6,VLOOKUP(S47,Coefficients!$V$3:$X$6,3)))</f>
        <v>5.1999999999999975</v>
      </c>
      <c r="CS47" s="90">
        <f t="shared" si="51"/>
        <v>1.6409601519999992E-4</v>
      </c>
      <c r="CT47" s="106">
        <f>VLOOKUP(CO47,Coefficients!$Z$4:$AD$7,4,FALSE)</f>
        <v>0.26500000000000001</v>
      </c>
      <c r="CU47" s="106">
        <f>VLOOKUP(CO47,Coefficients!$Z$4:$AD$7,2,FALSE)</f>
        <v>0.37</v>
      </c>
      <c r="CV47" s="174">
        <f t="shared" si="21"/>
        <v>5.3166563275766556</v>
      </c>
      <c r="CW47" s="31">
        <f t="shared" si="22"/>
        <v>0.1122259683643896</v>
      </c>
      <c r="CX47" s="19">
        <f>Coefficients!$B$7</f>
        <v>3.35</v>
      </c>
      <c r="CY47" s="217">
        <f t="shared" si="52"/>
        <v>3.3500289063996894E-2</v>
      </c>
      <c r="CZ47" s="164">
        <f>VLOOKUP(N47,Coefficients!$E$12:$I$16,3)</f>
        <v>6.0350000000000001</v>
      </c>
      <c r="DA47" s="165">
        <f t="shared" si="53"/>
        <v>7.2999999999999995E-2</v>
      </c>
      <c r="DB47" s="163">
        <f t="shared" si="54"/>
        <v>7.0042209999999976</v>
      </c>
      <c r="DC47" s="214"/>
      <c r="DD47" s="149"/>
      <c r="DU47" s="165">
        <f t="shared" si="23"/>
        <v>0.95</v>
      </c>
      <c r="DV47" s="165">
        <f t="shared" si="24"/>
        <v>1</v>
      </c>
      <c r="DW47" s="165">
        <f t="shared" si="25"/>
        <v>2400</v>
      </c>
      <c r="DX47" s="165">
        <f t="shared" si="26"/>
        <v>1.4999999999999999E-2</v>
      </c>
      <c r="DY47" s="169">
        <f t="shared" si="27"/>
        <v>70.497344278126505</v>
      </c>
      <c r="DZ47" s="136">
        <f t="shared" si="55"/>
        <v>33582.182272300015</v>
      </c>
      <c r="EA47" s="136">
        <f t="shared" si="28"/>
        <v>4.3067574809826485</v>
      </c>
      <c r="EB47" s="136">
        <f t="shared" si="29"/>
        <v>2.3330791552474604E-2</v>
      </c>
      <c r="EC47" s="136">
        <f t="shared" si="30"/>
        <v>0.96747185906460231</v>
      </c>
      <c r="ED47" s="136">
        <f t="shared" si="31"/>
        <v>0.20903321267941655</v>
      </c>
      <c r="EE47" s="136">
        <f t="shared" si="56"/>
        <v>1.5445604651050633E-4</v>
      </c>
      <c r="EF47" s="136">
        <f t="shared" si="32"/>
        <v>1</v>
      </c>
      <c r="EG47" s="136">
        <f t="shared" si="57"/>
        <v>2</v>
      </c>
      <c r="EH47" s="149">
        <f t="shared" si="33"/>
        <v>1.7826074044746578</v>
      </c>
      <c r="EI47" s="149">
        <f t="shared" si="34"/>
        <v>29.300767831711148</v>
      </c>
      <c r="EJ47" s="149">
        <f t="shared" si="58"/>
        <v>31.083375236185805</v>
      </c>
      <c r="EK47" s="18">
        <f t="shared" si="59"/>
        <v>0.321715383995959</v>
      </c>
      <c r="EL47" s="18">
        <f t="shared" si="60"/>
        <v>4.6942854328425473E-2</v>
      </c>
      <c r="EM47" s="18">
        <f t="shared" si="61"/>
        <v>1.1505027799999996E-2</v>
      </c>
      <c r="EN47" s="163">
        <f t="shared" si="35"/>
        <v>0.12730800187714622</v>
      </c>
      <c r="EO47" s="163">
        <f t="shared" si="36"/>
        <v>2.0925651922895616</v>
      </c>
      <c r="EP47" s="163">
        <f t="shared" si="62"/>
        <v>2.2198731941667078</v>
      </c>
      <c r="EQ47" s="18">
        <f t="shared" si="63"/>
        <v>4.5047618153494495</v>
      </c>
      <c r="ER47" s="18">
        <f t="shared" si="64"/>
        <v>0.15091082297866196</v>
      </c>
      <c r="ES47" s="18">
        <f t="shared" si="65"/>
        <v>0.16109708299999995</v>
      </c>
    </row>
    <row r="48" spans="2:149" x14ac:dyDescent="0.25">
      <c r="B48" s="36" t="s">
        <v>193</v>
      </c>
      <c r="C48" s="36" t="s">
        <v>194</v>
      </c>
      <c r="D48" s="36">
        <v>2022</v>
      </c>
      <c r="E48" s="37">
        <f t="shared" si="66"/>
        <v>22.2</v>
      </c>
      <c r="F48" s="37">
        <f t="shared" si="67"/>
        <v>76.3</v>
      </c>
      <c r="G48" s="37">
        <f t="shared" si="68"/>
        <v>352.5</v>
      </c>
      <c r="H48" s="115">
        <f t="shared" si="69"/>
        <v>2007</v>
      </c>
      <c r="I48" s="111" t="str">
        <f t="shared" si="70"/>
        <v>Pile No 243 @ Berth 107</v>
      </c>
      <c r="J48" s="165" t="str">
        <f t="shared" si="71"/>
        <v>splash</v>
      </c>
      <c r="K48" s="172">
        <f t="shared" si="72"/>
        <v>1</v>
      </c>
      <c r="L48" s="115" t="str">
        <f t="shared" si="73"/>
        <v>C1</v>
      </c>
      <c r="M48" s="115" t="str">
        <f t="shared" si="74"/>
        <v>CB4</v>
      </c>
      <c r="N48" s="115" t="str">
        <f t="shared" si="75"/>
        <v>CL5</v>
      </c>
      <c r="O48" s="115">
        <f t="shared" si="76"/>
        <v>0</v>
      </c>
      <c r="P48" s="115">
        <f t="shared" si="77"/>
        <v>50</v>
      </c>
      <c r="Q48" s="115">
        <f t="shared" si="78"/>
        <v>1200</v>
      </c>
      <c r="R48" s="115">
        <f t="shared" si="79"/>
        <v>60</v>
      </c>
      <c r="S48" s="115">
        <f t="shared" si="80"/>
        <v>0.37</v>
      </c>
      <c r="T48" s="115">
        <f t="shared" si="81"/>
        <v>310</v>
      </c>
      <c r="U48" s="165">
        <f t="shared" si="82"/>
        <v>12</v>
      </c>
      <c r="AA48" s="174">
        <f t="shared" si="0"/>
        <v>2.3573418544159312</v>
      </c>
      <c r="AB48" s="193">
        <f t="shared" si="1"/>
        <v>0.14714683708831863</v>
      </c>
      <c r="AC48" s="174">
        <f t="shared" si="2"/>
        <v>5.2073381397065362E-2</v>
      </c>
      <c r="AD48" s="174">
        <f t="shared" si="3"/>
        <v>1.1505027799999994E-2</v>
      </c>
      <c r="AE48" s="174">
        <f t="shared" si="4"/>
        <v>0.13643961234666938</v>
      </c>
      <c r="AF48" s="194">
        <f t="shared" si="5"/>
        <v>4.0728242491543096E-2</v>
      </c>
      <c r="AG48" s="174">
        <f t="shared" si="37"/>
        <v>0.20181829007514221</v>
      </c>
      <c r="AH48" s="174">
        <f t="shared" si="38"/>
        <v>0.16109708299999992</v>
      </c>
      <c r="AJ48" s="174"/>
      <c r="AK48" s="174"/>
      <c r="AL48" s="203"/>
      <c r="AM48" s="207">
        <f t="shared" si="6"/>
        <v>5</v>
      </c>
      <c r="AN48" s="167">
        <f>INDEX(Coefficients!$O$3:$O$7,MATCH(S48,Coefficients!$O$3:$O$7))</f>
        <v>0.3</v>
      </c>
      <c r="AO48" s="167">
        <f>INDEX(Coefficients!$O$3:$O$7,MATCH(S48,Coefficients!$O$3:$O$7)+1)</f>
        <v>0.4</v>
      </c>
      <c r="AP48" s="172">
        <f>INDEX(Coefficients!$P$3:$P$7,MATCH(S48,Coefficients!$O$3:$O$7))</f>
        <v>50</v>
      </c>
      <c r="AQ48" s="172">
        <f>INDEX(Coefficients!$P$3:$P$7,MATCH(S48,Coefficients!$O$3:$O$7)+1)</f>
        <v>41.8</v>
      </c>
      <c r="AR48" s="172">
        <f t="shared" si="7"/>
        <v>44.26</v>
      </c>
      <c r="AS48" s="106">
        <f t="shared" si="8"/>
        <v>2022</v>
      </c>
      <c r="AT48" s="107">
        <f t="shared" si="9"/>
        <v>22.2</v>
      </c>
      <c r="AU48" s="167">
        <f t="shared" si="39"/>
        <v>244.19999999999993</v>
      </c>
      <c r="AV48" s="173">
        <f t="shared" si="40"/>
        <v>22.199999999999992</v>
      </c>
      <c r="AW48" s="106">
        <v>12</v>
      </c>
      <c r="AX48" s="107">
        <f t="shared" si="10"/>
        <v>76.3</v>
      </c>
      <c r="AY48" s="174">
        <f t="shared" si="11"/>
        <v>1.1450023416820392</v>
      </c>
      <c r="AZ48" s="167">
        <f>INDEX(Coefficients!$K$3:$K$10,MATCH(S48,Coefficients!$K$3:$K$10))</f>
        <v>0.35</v>
      </c>
      <c r="BA48" s="167">
        <f>INDEX(Coefficients!$K$3:$K$10,MATCH(S48,Coefficients!$K$3:$K$10)+1)</f>
        <v>0.4</v>
      </c>
      <c r="BB48" s="167">
        <f>INDEX(Coefficients!$L$3:$L$10,MATCH(S48,Coefficients!$K$3:$K$10))</f>
        <v>0.19142307491680963</v>
      </c>
      <c r="BC48" s="167">
        <f>INDEX(Coefficients!$L$3:$L$10,MATCH(S48,Coefficients!$K$3:$K$10)+1)</f>
        <v>0.35425563574488944</v>
      </c>
      <c r="BD48" s="174">
        <f>INDEX(Coefficients!$M$3:$M$10,MATCH(S48,Coefficients!$K$3:$K$10))</f>
        <v>0.20023799980895765</v>
      </c>
      <c r="BE48" s="174">
        <f>INDEX(Coefficients!$M$3:$M$10,MATCH(S48,Coefficients!$K$3:$K$10)+1)</f>
        <v>0.20987997823914079</v>
      </c>
      <c r="BF48" s="70">
        <f t="shared" si="12"/>
        <v>2.5655609924804158E-5</v>
      </c>
      <c r="BG48" s="110">
        <f t="shared" si="13"/>
        <v>0.20409479118103091</v>
      </c>
      <c r="BH48" s="175">
        <f t="shared" si="41"/>
        <v>1.5726769486921184E-5</v>
      </c>
      <c r="BI48" s="185">
        <f t="shared" si="42"/>
        <v>4.9628850091782979E-2</v>
      </c>
      <c r="BJ48" s="165">
        <f t="shared" si="14"/>
        <v>0.71366705445737511</v>
      </c>
      <c r="BK48" s="165">
        <f t="shared" si="15"/>
        <v>84.741590689541354</v>
      </c>
      <c r="BL48" s="209">
        <f t="shared" si="43"/>
        <v>0.12</v>
      </c>
      <c r="BM48" s="107">
        <f t="shared" si="16"/>
        <v>352.5</v>
      </c>
      <c r="BN48" s="173">
        <f t="shared" si="44"/>
        <v>3877.5</v>
      </c>
      <c r="BO48" s="187">
        <f t="shared" si="45"/>
        <v>6.6974999999999999E-4</v>
      </c>
      <c r="BP48" s="106" t="str">
        <f t="shared" si="17"/>
        <v>YES</v>
      </c>
      <c r="BQ48" s="209">
        <f t="shared" si="18"/>
        <v>2.3573418544159312</v>
      </c>
      <c r="BR48" s="164">
        <f t="shared" si="46"/>
        <v>7.3573418544159317</v>
      </c>
      <c r="BS48" s="219">
        <f t="shared" si="47"/>
        <v>0.14714683708831863</v>
      </c>
      <c r="BT48" s="210"/>
      <c r="BU48" s="206">
        <f t="shared" si="48"/>
        <v>-0.69848865542223648</v>
      </c>
      <c r="BW48" s="164">
        <f>VLOOKUP(M48,Coefficients!$E$4:$I$7,3)</f>
        <v>0.43099999999999999</v>
      </c>
      <c r="BX48" s="106">
        <f t="shared" si="49"/>
        <v>7.2999999999999995E-2</v>
      </c>
      <c r="BY48" s="163">
        <f t="shared" si="50"/>
        <v>0.50021859999999974</v>
      </c>
      <c r="CO48" s="165" t="str">
        <f t="shared" si="19"/>
        <v>splash</v>
      </c>
      <c r="CP48" s="172">
        <f t="shared" si="20"/>
        <v>1</v>
      </c>
      <c r="CQ48" s="165">
        <f>IF(CO48="atmospheric",IF(CP48&gt;=1,Coefficients!$T$5,Coefficients!$T$4),Coefficients!$T$3)</f>
        <v>7.35</v>
      </c>
      <c r="CR48" s="106">
        <f>IF(S48&lt;Coefficients!$V$3,Coefficients!$X$3-(Coefficients!$X$4-Coefficients!$X$3)*(Coefficients!$V$3-S48)/(Coefficients!$V$4-Coefficients!$V$3),IF(S48&gt;Coefficients!$V$6,(Coefficients!$X$6-Coefficients!$X$5)*(S48-Coefficients!$V$6)/(Coefficients!$V$6-Coefficients!$V$5)+Coefficients!$X$6,VLOOKUP(S48,Coefficients!$V$3:$X$6,3)))</f>
        <v>5.1999999999999975</v>
      </c>
      <c r="CS48" s="90">
        <f t="shared" si="51"/>
        <v>1.6409601519999992E-4</v>
      </c>
      <c r="CT48" s="106">
        <f>VLOOKUP(CO48,Coefficients!$Z$4:$AD$7,4,FALSE)</f>
        <v>0.26500000000000001</v>
      </c>
      <c r="CU48" s="106">
        <f>VLOOKUP(CO48,Coefficients!$Z$4:$AD$7,2,FALSE)</f>
        <v>0.37</v>
      </c>
      <c r="CV48" s="174">
        <f t="shared" si="21"/>
        <v>5.3583969908978508</v>
      </c>
      <c r="CW48" s="31">
        <f t="shared" si="22"/>
        <v>0.13643961234666938</v>
      </c>
      <c r="CX48" s="19">
        <f>Coefficients!$B$7</f>
        <v>3.35</v>
      </c>
      <c r="CY48" s="217">
        <f t="shared" si="52"/>
        <v>4.0728242491543096E-2</v>
      </c>
      <c r="CZ48" s="164">
        <f>VLOOKUP(N48,Coefficients!$E$12:$I$16,3)</f>
        <v>6.0350000000000001</v>
      </c>
      <c r="DA48" s="165">
        <f t="shared" si="53"/>
        <v>7.2999999999999995E-2</v>
      </c>
      <c r="DB48" s="163">
        <f t="shared" si="54"/>
        <v>7.0042209999999967</v>
      </c>
      <c r="DC48" s="214"/>
      <c r="DD48" s="149"/>
      <c r="DU48" s="165">
        <f t="shared" si="23"/>
        <v>0.95</v>
      </c>
      <c r="DV48" s="165">
        <f t="shared" si="24"/>
        <v>1</v>
      </c>
      <c r="DW48" s="165">
        <f t="shared" si="25"/>
        <v>2400</v>
      </c>
      <c r="DX48" s="165">
        <f t="shared" si="26"/>
        <v>1.4999999999999999E-2</v>
      </c>
      <c r="DY48" s="169">
        <f t="shared" si="27"/>
        <v>70.505597424453057</v>
      </c>
      <c r="DZ48" s="136">
        <f t="shared" si="55"/>
        <v>33583.49271338644</v>
      </c>
      <c r="EA48" s="136">
        <f t="shared" si="28"/>
        <v>4.3067574809826485</v>
      </c>
      <c r="EB48" s="136">
        <f t="shared" si="29"/>
        <v>2.3330791552474604E-2</v>
      </c>
      <c r="EC48" s="136">
        <f t="shared" si="30"/>
        <v>0.96747185906460231</v>
      </c>
      <c r="ED48" s="136">
        <f t="shared" si="31"/>
        <v>0.20903321267941649</v>
      </c>
      <c r="EE48" s="136">
        <f t="shared" si="56"/>
        <v>1.5445604651050633E-4</v>
      </c>
      <c r="EF48" s="136">
        <f t="shared" si="32"/>
        <v>1</v>
      </c>
      <c r="EG48" s="136">
        <f t="shared" si="57"/>
        <v>2</v>
      </c>
      <c r="EH48" s="149">
        <f t="shared" si="33"/>
        <v>1.7825834803417915</v>
      </c>
      <c r="EI48" s="149">
        <f t="shared" si="34"/>
        <v>29.300767831711152</v>
      </c>
      <c r="EJ48" s="149">
        <f t="shared" si="58"/>
        <v>31.083351312052944</v>
      </c>
      <c r="EK48" s="18">
        <f t="shared" si="59"/>
        <v>0.35388719477409175</v>
      </c>
      <c r="EL48" s="18">
        <f t="shared" si="60"/>
        <v>5.2073381397065362E-2</v>
      </c>
      <c r="EM48" s="18">
        <f t="shared" si="61"/>
        <v>1.1505027799999994E-2</v>
      </c>
      <c r="EN48" s="163">
        <f t="shared" si="35"/>
        <v>0.12730629329367224</v>
      </c>
      <c r="EO48" s="163">
        <f t="shared" si="36"/>
        <v>2.0925651922895621</v>
      </c>
      <c r="EP48" s="163">
        <f t="shared" si="62"/>
        <v>2.2198714855832344</v>
      </c>
      <c r="EQ48" s="18">
        <f t="shared" si="63"/>
        <v>4.9552418108158784</v>
      </c>
      <c r="ER48" s="18">
        <f t="shared" si="64"/>
        <v>0.20181829007514221</v>
      </c>
      <c r="ES48" s="18">
        <f t="shared" si="65"/>
        <v>0.16109708299999992</v>
      </c>
    </row>
    <row r="49" spans="2:149" x14ac:dyDescent="0.25">
      <c r="B49" s="36" t="s">
        <v>193</v>
      </c>
      <c r="C49" s="36" t="s">
        <v>194</v>
      </c>
      <c r="D49" s="36">
        <v>2023</v>
      </c>
      <c r="E49" s="37">
        <f t="shared" si="66"/>
        <v>22.2</v>
      </c>
      <c r="F49" s="37">
        <f t="shared" si="67"/>
        <v>76.3</v>
      </c>
      <c r="G49" s="37">
        <f t="shared" si="68"/>
        <v>352.5</v>
      </c>
      <c r="H49" s="115">
        <f t="shared" si="69"/>
        <v>2007</v>
      </c>
      <c r="I49" s="111" t="str">
        <f t="shared" si="70"/>
        <v>Pile No 243 @ Berth 107</v>
      </c>
      <c r="J49" s="165" t="str">
        <f t="shared" si="71"/>
        <v>splash</v>
      </c>
      <c r="K49" s="172">
        <f t="shared" si="72"/>
        <v>1</v>
      </c>
      <c r="L49" s="115" t="str">
        <f t="shared" si="73"/>
        <v>C1</v>
      </c>
      <c r="M49" s="115" t="str">
        <f t="shared" si="74"/>
        <v>CB4</v>
      </c>
      <c r="N49" s="115" t="str">
        <f t="shared" si="75"/>
        <v>CL5</v>
      </c>
      <c r="O49" s="115">
        <f t="shared" si="76"/>
        <v>0</v>
      </c>
      <c r="P49" s="115">
        <f t="shared" si="77"/>
        <v>50</v>
      </c>
      <c r="Q49" s="115">
        <f t="shared" si="78"/>
        <v>1200</v>
      </c>
      <c r="R49" s="115">
        <f t="shared" si="79"/>
        <v>60</v>
      </c>
      <c r="S49" s="115">
        <f t="shared" si="80"/>
        <v>0.37</v>
      </c>
      <c r="T49" s="115">
        <f t="shared" si="81"/>
        <v>310</v>
      </c>
      <c r="U49" s="165">
        <f t="shared" si="82"/>
        <v>12</v>
      </c>
      <c r="AA49" s="174">
        <f t="shared" si="0"/>
        <v>2.4150492740286005</v>
      </c>
      <c r="AB49" s="193">
        <f t="shared" si="1"/>
        <v>0.14830098548057202</v>
      </c>
      <c r="AC49" s="174">
        <f t="shared" si="2"/>
        <v>5.7252930979723608E-2</v>
      </c>
      <c r="AD49" s="174">
        <f t="shared" si="3"/>
        <v>1.1505027799999994E-2</v>
      </c>
      <c r="AE49" s="174">
        <f t="shared" si="4"/>
        <v>0.16162698230572334</v>
      </c>
      <c r="AF49" s="194">
        <f t="shared" si="5"/>
        <v>4.8246860389768158E-2</v>
      </c>
      <c r="AG49" s="174">
        <f t="shared" si="37"/>
        <v>0.26080910530583212</v>
      </c>
      <c r="AH49" s="174">
        <f t="shared" si="38"/>
        <v>0.16109708299999992</v>
      </c>
      <c r="AJ49" s="174"/>
      <c r="AK49" s="174"/>
      <c r="AL49" s="203"/>
      <c r="AM49" s="207">
        <f t="shared" si="6"/>
        <v>5</v>
      </c>
      <c r="AN49" s="167">
        <f>INDEX(Coefficients!$O$3:$O$7,MATCH(S49,Coefficients!$O$3:$O$7))</f>
        <v>0.3</v>
      </c>
      <c r="AO49" s="167">
        <f>INDEX(Coefficients!$O$3:$O$7,MATCH(S49,Coefficients!$O$3:$O$7)+1)</f>
        <v>0.4</v>
      </c>
      <c r="AP49" s="172">
        <f>INDEX(Coefficients!$P$3:$P$7,MATCH(S49,Coefficients!$O$3:$O$7))</f>
        <v>50</v>
      </c>
      <c r="AQ49" s="172">
        <f>INDEX(Coefficients!$P$3:$P$7,MATCH(S49,Coefficients!$O$3:$O$7)+1)</f>
        <v>41.8</v>
      </c>
      <c r="AR49" s="172">
        <f t="shared" si="7"/>
        <v>44.26</v>
      </c>
      <c r="AS49" s="106">
        <f t="shared" si="8"/>
        <v>2023</v>
      </c>
      <c r="AT49" s="107">
        <f t="shared" si="9"/>
        <v>22.2</v>
      </c>
      <c r="AU49" s="167">
        <f t="shared" si="39"/>
        <v>266.39999999999992</v>
      </c>
      <c r="AV49" s="173">
        <f t="shared" si="40"/>
        <v>22.199999999999992</v>
      </c>
      <c r="AW49" s="106">
        <v>12</v>
      </c>
      <c r="AX49" s="107">
        <f t="shared" si="10"/>
        <v>76.3</v>
      </c>
      <c r="AY49" s="174">
        <f t="shared" si="11"/>
        <v>1.1450023416820392</v>
      </c>
      <c r="AZ49" s="167">
        <f>INDEX(Coefficients!$K$3:$K$10,MATCH(S49,Coefficients!$K$3:$K$10))</f>
        <v>0.35</v>
      </c>
      <c r="BA49" s="167">
        <f>INDEX(Coefficients!$K$3:$K$10,MATCH(S49,Coefficients!$K$3:$K$10)+1)</f>
        <v>0.4</v>
      </c>
      <c r="BB49" s="167">
        <f>INDEX(Coefficients!$L$3:$L$10,MATCH(S49,Coefficients!$K$3:$K$10))</f>
        <v>0.19142307491680963</v>
      </c>
      <c r="BC49" s="167">
        <f>INDEX(Coefficients!$L$3:$L$10,MATCH(S49,Coefficients!$K$3:$K$10)+1)</f>
        <v>0.35425563574488944</v>
      </c>
      <c r="BD49" s="174">
        <f>INDEX(Coefficients!$M$3:$M$10,MATCH(S49,Coefficients!$K$3:$K$10))</f>
        <v>0.20023799980895765</v>
      </c>
      <c r="BE49" s="174">
        <f>INDEX(Coefficients!$M$3:$M$10,MATCH(S49,Coefficients!$K$3:$K$10)+1)</f>
        <v>0.20987997823914079</v>
      </c>
      <c r="BF49" s="70">
        <f t="shared" si="12"/>
        <v>2.5655609924804158E-5</v>
      </c>
      <c r="BG49" s="110">
        <f t="shared" si="13"/>
        <v>0.20409479118103091</v>
      </c>
      <c r="BH49" s="175">
        <f t="shared" si="41"/>
        <v>1.5449949804348019E-5</v>
      </c>
      <c r="BI49" s="185">
        <f t="shared" si="42"/>
        <v>4.8755292267952492E-2</v>
      </c>
      <c r="BJ49" s="165">
        <f t="shared" si="14"/>
        <v>0.71366705445737511</v>
      </c>
      <c r="BK49" s="165">
        <f t="shared" si="15"/>
        <v>84.741590689541354</v>
      </c>
      <c r="BL49" s="209">
        <f t="shared" si="43"/>
        <v>0.12</v>
      </c>
      <c r="BM49" s="107">
        <f t="shared" si="16"/>
        <v>352.5</v>
      </c>
      <c r="BN49" s="173">
        <f t="shared" si="44"/>
        <v>4230</v>
      </c>
      <c r="BO49" s="187">
        <f t="shared" si="45"/>
        <v>6.6974999999999999E-4</v>
      </c>
      <c r="BP49" s="106" t="str">
        <f t="shared" si="17"/>
        <v>YES</v>
      </c>
      <c r="BQ49" s="209">
        <f t="shared" si="18"/>
        <v>2.4150492740286005</v>
      </c>
      <c r="BR49" s="164">
        <f t="shared" si="46"/>
        <v>7.4150492740286005</v>
      </c>
      <c r="BS49" s="219">
        <f t="shared" si="47"/>
        <v>0.14830098548057202</v>
      </c>
      <c r="BT49" s="210"/>
      <c r="BU49" s="206">
        <f t="shared" si="48"/>
        <v>-0.71132486540518713</v>
      </c>
      <c r="BW49" s="164">
        <f>VLOOKUP(M49,Coefficients!$E$4:$I$7,3)</f>
        <v>0.43099999999999999</v>
      </c>
      <c r="BX49" s="106">
        <f t="shared" si="49"/>
        <v>7.2999999999999995E-2</v>
      </c>
      <c r="BY49" s="163">
        <f t="shared" si="50"/>
        <v>0.50021859999999974</v>
      </c>
      <c r="CO49" s="165" t="str">
        <f t="shared" si="19"/>
        <v>splash</v>
      </c>
      <c r="CP49" s="172">
        <f t="shared" si="20"/>
        <v>1</v>
      </c>
      <c r="CQ49" s="165">
        <f>IF(CO49="atmospheric",IF(CP49&gt;=1,Coefficients!$T$5,Coefficients!$T$4),Coefficients!$T$3)</f>
        <v>7.35</v>
      </c>
      <c r="CR49" s="106">
        <f>IF(S49&lt;Coefficients!$V$3,Coefficients!$X$3-(Coefficients!$X$4-Coefficients!$X$3)*(Coefficients!$V$3-S49)/(Coefficients!$V$4-Coefficients!$V$3),IF(S49&gt;Coefficients!$V$6,(Coefficients!$X$6-Coefficients!$X$5)*(S49-Coefficients!$V$6)/(Coefficients!$V$6-Coefficients!$V$5)+Coefficients!$X$6,VLOOKUP(S49,Coefficients!$V$3:$X$6,3)))</f>
        <v>5.1999999999999975</v>
      </c>
      <c r="CS49" s="90">
        <f t="shared" si="51"/>
        <v>1.6409601519999992E-4</v>
      </c>
      <c r="CT49" s="106">
        <f>VLOOKUP(CO49,Coefficients!$Z$4:$AD$7,4,FALSE)</f>
        <v>0.26500000000000001</v>
      </c>
      <c r="CU49" s="106">
        <f>VLOOKUP(CO49,Coefficients!$Z$4:$AD$7,2,FALSE)</f>
        <v>0.37</v>
      </c>
      <c r="CV49" s="174">
        <f t="shared" si="21"/>
        <v>5.3955655767490942</v>
      </c>
      <c r="CW49" s="31">
        <f t="shared" si="22"/>
        <v>0.16162698230572334</v>
      </c>
      <c r="CX49" s="19">
        <f>Coefficients!$B$7</f>
        <v>3.35</v>
      </c>
      <c r="CY49" s="217">
        <f t="shared" si="52"/>
        <v>4.8246860389768158E-2</v>
      </c>
      <c r="CZ49" s="164">
        <f>VLOOKUP(N49,Coefficients!$E$12:$I$16,3)</f>
        <v>6.0350000000000001</v>
      </c>
      <c r="DA49" s="165">
        <f t="shared" si="53"/>
        <v>7.2999999999999995E-2</v>
      </c>
      <c r="DB49" s="163">
        <f t="shared" si="54"/>
        <v>7.0042209999999967</v>
      </c>
      <c r="DC49" s="214"/>
      <c r="DD49" s="149"/>
      <c r="DU49" s="165">
        <f t="shared" si="23"/>
        <v>0.95</v>
      </c>
      <c r="DV49" s="165">
        <f t="shared" si="24"/>
        <v>1</v>
      </c>
      <c r="DW49" s="165">
        <f t="shared" si="25"/>
        <v>2400</v>
      </c>
      <c r="DX49" s="165">
        <f t="shared" si="26"/>
        <v>1.4999999999999999E-2</v>
      </c>
      <c r="DY49" s="169">
        <f t="shared" si="27"/>
        <v>70.512476522672387</v>
      </c>
      <c r="DZ49" s="136">
        <f t="shared" si="55"/>
        <v>33584.584903889699</v>
      </c>
      <c r="EA49" s="136">
        <f t="shared" si="28"/>
        <v>4.3067574809826485</v>
      </c>
      <c r="EB49" s="136">
        <f t="shared" si="29"/>
        <v>2.3330791552474604E-2</v>
      </c>
      <c r="EC49" s="136">
        <f t="shared" si="30"/>
        <v>0.96747185906460231</v>
      </c>
      <c r="ED49" s="136">
        <f t="shared" si="31"/>
        <v>0.20903321267941649</v>
      </c>
      <c r="EE49" s="136">
        <f t="shared" si="56"/>
        <v>1.5445604651050633E-4</v>
      </c>
      <c r="EF49" s="136">
        <f t="shared" si="32"/>
        <v>1</v>
      </c>
      <c r="EG49" s="136">
        <f t="shared" si="57"/>
        <v>2</v>
      </c>
      <c r="EH49" s="149">
        <f t="shared" si="33"/>
        <v>1.7825635421380257</v>
      </c>
      <c r="EI49" s="149">
        <f t="shared" si="34"/>
        <v>29.300767831711152</v>
      </c>
      <c r="EJ49" s="149">
        <f t="shared" si="58"/>
        <v>31.083331373849177</v>
      </c>
      <c r="EK49" s="18">
        <f t="shared" si="59"/>
        <v>0.38605900557028971</v>
      </c>
      <c r="EL49" s="18">
        <f t="shared" si="60"/>
        <v>5.7252930979723608E-2</v>
      </c>
      <c r="EM49" s="18">
        <f t="shared" si="61"/>
        <v>1.1505027799999994E-2</v>
      </c>
      <c r="EN49" s="163">
        <f t="shared" si="35"/>
        <v>0.12730486937224342</v>
      </c>
      <c r="EO49" s="163">
        <f t="shared" si="36"/>
        <v>2.0925651922895621</v>
      </c>
      <c r="EP49" s="163">
        <f t="shared" si="62"/>
        <v>2.2198700616618057</v>
      </c>
      <c r="EQ49" s="18">
        <f t="shared" si="63"/>
        <v>5.4057218065352624</v>
      </c>
      <c r="ER49" s="18">
        <f t="shared" si="64"/>
        <v>0.26080910530583212</v>
      </c>
      <c r="ES49" s="18">
        <f t="shared" si="65"/>
        <v>0.16109708299999992</v>
      </c>
    </row>
    <row r="50" spans="2:149" x14ac:dyDescent="0.25">
      <c r="B50" s="36" t="s">
        <v>193</v>
      </c>
      <c r="C50" s="36" t="s">
        <v>194</v>
      </c>
      <c r="D50" s="36">
        <v>2024</v>
      </c>
      <c r="E50" s="37">
        <f t="shared" si="66"/>
        <v>22.2</v>
      </c>
      <c r="F50" s="37">
        <f t="shared" si="67"/>
        <v>76.3</v>
      </c>
      <c r="G50" s="37">
        <f t="shared" si="68"/>
        <v>352.5</v>
      </c>
      <c r="H50" s="115">
        <f t="shared" si="69"/>
        <v>2007</v>
      </c>
      <c r="I50" s="111" t="str">
        <f t="shared" si="70"/>
        <v>Pile No 243 @ Berth 107</v>
      </c>
      <c r="J50" s="165" t="str">
        <f t="shared" si="71"/>
        <v>splash</v>
      </c>
      <c r="K50" s="172">
        <f t="shared" si="72"/>
        <v>1</v>
      </c>
      <c r="L50" s="115" t="str">
        <f t="shared" si="73"/>
        <v>C1</v>
      </c>
      <c r="M50" s="115" t="str">
        <f t="shared" si="74"/>
        <v>CB4</v>
      </c>
      <c r="N50" s="115" t="str">
        <f t="shared" si="75"/>
        <v>CL5</v>
      </c>
      <c r="O50" s="115">
        <f t="shared" si="76"/>
        <v>0</v>
      </c>
      <c r="P50" s="115">
        <f t="shared" si="77"/>
        <v>50</v>
      </c>
      <c r="Q50" s="115">
        <f t="shared" si="78"/>
        <v>1200</v>
      </c>
      <c r="R50" s="115">
        <f t="shared" si="79"/>
        <v>60</v>
      </c>
      <c r="S50" s="115">
        <f t="shared" si="80"/>
        <v>0.37</v>
      </c>
      <c r="T50" s="115">
        <f t="shared" si="81"/>
        <v>310</v>
      </c>
      <c r="U50" s="165">
        <f t="shared" si="82"/>
        <v>12</v>
      </c>
      <c r="AA50" s="174">
        <f t="shared" si="0"/>
        <v>2.4693816354644813</v>
      </c>
      <c r="AB50" s="193">
        <f t="shared" si="1"/>
        <v>0.14938763270928962</v>
      </c>
      <c r="AC50" s="174">
        <f t="shared" si="2"/>
        <v>6.2478511585139486E-2</v>
      </c>
      <c r="AD50" s="174">
        <f t="shared" si="3"/>
        <v>1.1505027799999994E-2</v>
      </c>
      <c r="AE50" s="174">
        <f t="shared" si="4"/>
        <v>0.18753816711132981</v>
      </c>
      <c r="AF50" s="194">
        <f t="shared" si="5"/>
        <v>5.5981542421292482E-2</v>
      </c>
      <c r="AG50" s="174">
        <f t="shared" si="37"/>
        <v>0.32783920963146274</v>
      </c>
      <c r="AH50" s="174">
        <f t="shared" si="38"/>
        <v>0.16109708299999992</v>
      </c>
      <c r="AJ50" s="174"/>
      <c r="AK50" s="174"/>
      <c r="AL50" s="203"/>
      <c r="AM50" s="207">
        <f t="shared" si="6"/>
        <v>5</v>
      </c>
      <c r="AN50" s="167">
        <f>INDEX(Coefficients!$O$3:$O$7,MATCH(S50,Coefficients!$O$3:$O$7))</f>
        <v>0.3</v>
      </c>
      <c r="AO50" s="167">
        <f>INDEX(Coefficients!$O$3:$O$7,MATCH(S50,Coefficients!$O$3:$O$7)+1)</f>
        <v>0.4</v>
      </c>
      <c r="AP50" s="172">
        <f>INDEX(Coefficients!$P$3:$P$7,MATCH(S50,Coefficients!$O$3:$O$7))</f>
        <v>50</v>
      </c>
      <c r="AQ50" s="172">
        <f>INDEX(Coefficients!$P$3:$P$7,MATCH(S50,Coefficients!$O$3:$O$7)+1)</f>
        <v>41.8</v>
      </c>
      <c r="AR50" s="172">
        <f t="shared" si="7"/>
        <v>44.26</v>
      </c>
      <c r="AS50" s="106">
        <f t="shared" si="8"/>
        <v>2024</v>
      </c>
      <c r="AT50" s="107">
        <f t="shared" si="9"/>
        <v>22.2</v>
      </c>
      <c r="AU50" s="167">
        <f t="shared" si="39"/>
        <v>288.59999999999991</v>
      </c>
      <c r="AV50" s="173">
        <f t="shared" si="40"/>
        <v>22.199999999999992</v>
      </c>
      <c r="AW50" s="106">
        <v>12</v>
      </c>
      <c r="AX50" s="107">
        <f t="shared" si="10"/>
        <v>76.3</v>
      </c>
      <c r="AY50" s="174">
        <f t="shared" si="11"/>
        <v>1.1450023416820392</v>
      </c>
      <c r="AZ50" s="167">
        <f>INDEX(Coefficients!$K$3:$K$10,MATCH(S50,Coefficients!$K$3:$K$10))</f>
        <v>0.35</v>
      </c>
      <c r="BA50" s="167">
        <f>INDEX(Coefficients!$K$3:$K$10,MATCH(S50,Coefficients!$K$3:$K$10)+1)</f>
        <v>0.4</v>
      </c>
      <c r="BB50" s="167">
        <f>INDEX(Coefficients!$L$3:$L$10,MATCH(S50,Coefficients!$K$3:$K$10))</f>
        <v>0.19142307491680963</v>
      </c>
      <c r="BC50" s="167">
        <f>INDEX(Coefficients!$L$3:$L$10,MATCH(S50,Coefficients!$K$3:$K$10)+1)</f>
        <v>0.35425563574488944</v>
      </c>
      <c r="BD50" s="174">
        <f>INDEX(Coefficients!$M$3:$M$10,MATCH(S50,Coefficients!$K$3:$K$10))</f>
        <v>0.20023799980895765</v>
      </c>
      <c r="BE50" s="174">
        <f>INDEX(Coefficients!$M$3:$M$10,MATCH(S50,Coefficients!$K$3:$K$10)+1)</f>
        <v>0.20987997823914079</v>
      </c>
      <c r="BF50" s="70">
        <f t="shared" si="12"/>
        <v>2.5655609924804158E-5</v>
      </c>
      <c r="BG50" s="110">
        <f t="shared" si="13"/>
        <v>0.20409479118103091</v>
      </c>
      <c r="BH50" s="175">
        <f t="shared" si="41"/>
        <v>1.519960521352872E-5</v>
      </c>
      <c r="BI50" s="185">
        <f t="shared" si="42"/>
        <v>4.7965281695254006E-2</v>
      </c>
      <c r="BJ50" s="165">
        <f t="shared" si="14"/>
        <v>0.71366705445737511</v>
      </c>
      <c r="BK50" s="165">
        <f t="shared" si="15"/>
        <v>84.741590689541354</v>
      </c>
      <c r="BL50" s="209">
        <f t="shared" si="43"/>
        <v>0.12</v>
      </c>
      <c r="BM50" s="107">
        <f t="shared" si="16"/>
        <v>352.5</v>
      </c>
      <c r="BN50" s="173">
        <f t="shared" si="44"/>
        <v>4582.5</v>
      </c>
      <c r="BO50" s="187">
        <f t="shared" si="45"/>
        <v>6.6974999999999999E-4</v>
      </c>
      <c r="BP50" s="106" t="str">
        <f t="shared" si="17"/>
        <v>YES</v>
      </c>
      <c r="BQ50" s="209">
        <f t="shared" si="18"/>
        <v>2.4693816354644813</v>
      </c>
      <c r="BR50" s="164">
        <f t="shared" si="46"/>
        <v>7.4693816354644813</v>
      </c>
      <c r="BS50" s="219">
        <f t="shared" si="47"/>
        <v>0.14938763270928962</v>
      </c>
      <c r="BT50" s="210"/>
      <c r="BU50" s="206">
        <f t="shared" si="48"/>
        <v>-0.72264990188738554</v>
      </c>
      <c r="BW50" s="164">
        <f>VLOOKUP(M50,Coefficients!$E$4:$I$7,3)</f>
        <v>0.43099999999999999</v>
      </c>
      <c r="BX50" s="106">
        <f t="shared" si="49"/>
        <v>7.2999999999999995E-2</v>
      </c>
      <c r="BY50" s="163">
        <f t="shared" si="50"/>
        <v>0.50021859999999974</v>
      </c>
      <c r="CO50" s="165" t="str">
        <f t="shared" si="19"/>
        <v>splash</v>
      </c>
      <c r="CP50" s="172">
        <f t="shared" si="20"/>
        <v>1</v>
      </c>
      <c r="CQ50" s="165">
        <f>IF(CO50="atmospheric",IF(CP50&gt;=1,Coefficients!$T$5,Coefficients!$T$4),Coefficients!$T$3)</f>
        <v>7.35</v>
      </c>
      <c r="CR50" s="106">
        <f>IF(S50&lt;Coefficients!$V$3,Coefficients!$X$3-(Coefficients!$X$4-Coefficients!$X$3)*(Coefficients!$V$3-S50)/(Coefficients!$V$4-Coefficients!$V$3),IF(S50&gt;Coefficients!$V$6,(Coefficients!$X$6-Coefficients!$X$5)*(S50-Coefficients!$V$6)/(Coefficients!$V$6-Coefficients!$V$5)+Coefficients!$X$6,VLOOKUP(S50,Coefficients!$V$3:$X$6,3)))</f>
        <v>5.1999999999999975</v>
      </c>
      <c r="CS50" s="90">
        <f t="shared" si="51"/>
        <v>1.6409601519999992E-4</v>
      </c>
      <c r="CT50" s="106">
        <f>VLOOKUP(CO50,Coefficients!$Z$4:$AD$7,4,FALSE)</f>
        <v>0.26500000000000001</v>
      </c>
      <c r="CU50" s="106">
        <f>VLOOKUP(CO50,Coefficients!$Z$4:$AD$7,2,FALSE)</f>
        <v>0.37</v>
      </c>
      <c r="CV50" s="174">
        <f t="shared" si="21"/>
        <v>5.4289832403837019</v>
      </c>
      <c r="CW50" s="31">
        <f t="shared" si="22"/>
        <v>0.18753816711132981</v>
      </c>
      <c r="CX50" s="19">
        <f>Coefficients!$B$7</f>
        <v>3.35</v>
      </c>
      <c r="CY50" s="217">
        <f t="shared" si="52"/>
        <v>5.5981542421292482E-2</v>
      </c>
      <c r="CZ50" s="164">
        <f>VLOOKUP(N50,Coefficients!$E$12:$I$16,3)</f>
        <v>6.0350000000000001</v>
      </c>
      <c r="DA50" s="165">
        <f t="shared" si="53"/>
        <v>7.2999999999999995E-2</v>
      </c>
      <c r="DB50" s="163">
        <f t="shared" si="54"/>
        <v>7.0042209999999967</v>
      </c>
      <c r="DC50" s="214"/>
      <c r="DD50" s="149"/>
      <c r="DU50" s="165">
        <f t="shared" si="23"/>
        <v>0.95</v>
      </c>
      <c r="DV50" s="165">
        <f t="shared" si="24"/>
        <v>1</v>
      </c>
      <c r="DW50" s="165">
        <f t="shared" si="25"/>
        <v>2400</v>
      </c>
      <c r="DX50" s="165">
        <f t="shared" si="26"/>
        <v>1.4999999999999999E-2</v>
      </c>
      <c r="DY50" s="169">
        <f t="shared" si="27"/>
        <v>70.518298346646858</v>
      </c>
      <c r="DZ50" s="136">
        <f t="shared" si="55"/>
        <v>33585.509176067506</v>
      </c>
      <c r="EA50" s="136">
        <f t="shared" si="28"/>
        <v>4.3067574809826485</v>
      </c>
      <c r="EB50" s="136">
        <f t="shared" si="29"/>
        <v>2.3330791552474604E-2</v>
      </c>
      <c r="EC50" s="136">
        <f t="shared" si="30"/>
        <v>0.96747185906460231</v>
      </c>
      <c r="ED50" s="136">
        <f t="shared" si="31"/>
        <v>0.20903321267941649</v>
      </c>
      <c r="EE50" s="136">
        <f t="shared" si="56"/>
        <v>1.5445604651050633E-4</v>
      </c>
      <c r="EF50" s="136">
        <f t="shared" si="32"/>
        <v>1</v>
      </c>
      <c r="EG50" s="136">
        <f t="shared" si="57"/>
        <v>2</v>
      </c>
      <c r="EH50" s="149">
        <f t="shared" si="33"/>
        <v>1.7825466703372455</v>
      </c>
      <c r="EI50" s="149">
        <f t="shared" si="34"/>
        <v>29.300767831711152</v>
      </c>
      <c r="EJ50" s="149">
        <f t="shared" si="58"/>
        <v>31.083314502048399</v>
      </c>
      <c r="EK50" s="18">
        <f t="shared" si="59"/>
        <v>0.41823081638038623</v>
      </c>
      <c r="EL50" s="18">
        <f t="shared" si="60"/>
        <v>6.2478511585139486E-2</v>
      </c>
      <c r="EM50" s="18">
        <f t="shared" si="61"/>
        <v>1.1505027799999994E-2</v>
      </c>
      <c r="EN50" s="163">
        <f t="shared" si="35"/>
        <v>0.12730366444330618</v>
      </c>
      <c r="EO50" s="163">
        <f t="shared" si="36"/>
        <v>2.0925651922895621</v>
      </c>
      <c r="EP50" s="163">
        <f t="shared" si="62"/>
        <v>2.2198688567328682</v>
      </c>
      <c r="EQ50" s="18">
        <f t="shared" si="63"/>
        <v>5.8562018024492595</v>
      </c>
      <c r="ER50" s="18">
        <f t="shared" si="64"/>
        <v>0.32783920963146274</v>
      </c>
      <c r="ES50" s="18">
        <f t="shared" si="65"/>
        <v>0.16109708299999992</v>
      </c>
    </row>
    <row r="51" spans="2:149" x14ac:dyDescent="0.25">
      <c r="B51" s="36" t="s">
        <v>193</v>
      </c>
      <c r="C51" s="36" t="s">
        <v>194</v>
      </c>
      <c r="D51" s="36">
        <v>2025</v>
      </c>
      <c r="E51" s="37">
        <f t="shared" si="66"/>
        <v>22.2</v>
      </c>
      <c r="F51" s="37">
        <f t="shared" si="67"/>
        <v>76.3</v>
      </c>
      <c r="G51" s="37">
        <f t="shared" si="68"/>
        <v>352.5</v>
      </c>
      <c r="H51" s="115">
        <f t="shared" si="69"/>
        <v>2007</v>
      </c>
      <c r="I51" s="111" t="str">
        <f t="shared" si="70"/>
        <v>Pile No 243 @ Berth 107</v>
      </c>
      <c r="J51" s="165" t="str">
        <f t="shared" si="71"/>
        <v>splash</v>
      </c>
      <c r="K51" s="172">
        <f t="shared" si="72"/>
        <v>1</v>
      </c>
      <c r="L51" s="115" t="str">
        <f t="shared" si="73"/>
        <v>C1</v>
      </c>
      <c r="M51" s="115" t="str">
        <f t="shared" si="74"/>
        <v>CB4</v>
      </c>
      <c r="N51" s="115" t="str">
        <f t="shared" si="75"/>
        <v>CL5</v>
      </c>
      <c r="O51" s="115">
        <f t="shared" si="76"/>
        <v>0</v>
      </c>
      <c r="P51" s="115">
        <f t="shared" si="77"/>
        <v>50</v>
      </c>
      <c r="Q51" s="115">
        <f t="shared" si="78"/>
        <v>1200</v>
      </c>
      <c r="R51" s="115">
        <f t="shared" si="79"/>
        <v>60</v>
      </c>
      <c r="S51" s="115">
        <f t="shared" si="80"/>
        <v>0.37</v>
      </c>
      <c r="T51" s="115">
        <f t="shared" si="81"/>
        <v>310</v>
      </c>
      <c r="U51" s="165">
        <f t="shared" si="82"/>
        <v>12</v>
      </c>
      <c r="AA51" s="174">
        <f t="shared" si="0"/>
        <v>2.5207746955536829</v>
      </c>
      <c r="AB51" s="193">
        <f t="shared" si="1"/>
        <v>0.15041549391107367</v>
      </c>
      <c r="AC51" s="174">
        <f t="shared" si="2"/>
        <v>6.7747533629344464E-2</v>
      </c>
      <c r="AD51" s="174">
        <f t="shared" si="3"/>
        <v>1.1505027799999994E-2</v>
      </c>
      <c r="AE51" s="174">
        <f t="shared" si="4"/>
        <v>0.21396927325158097</v>
      </c>
      <c r="AF51" s="194">
        <f t="shared" si="5"/>
        <v>6.3871424851218203E-2</v>
      </c>
      <c r="AG51" s="174">
        <f t="shared" si="37"/>
        <v>0.40281675255447236</v>
      </c>
      <c r="AH51" s="174">
        <f t="shared" si="38"/>
        <v>0.16109708299999992</v>
      </c>
      <c r="AJ51" s="174"/>
      <c r="AK51" s="174"/>
      <c r="AL51" s="203"/>
      <c r="AM51" s="207">
        <f t="shared" si="6"/>
        <v>5</v>
      </c>
      <c r="AN51" s="167">
        <f>INDEX(Coefficients!$O$3:$O$7,MATCH(S51,Coefficients!$O$3:$O$7))</f>
        <v>0.3</v>
      </c>
      <c r="AO51" s="167">
        <f>INDEX(Coefficients!$O$3:$O$7,MATCH(S51,Coefficients!$O$3:$O$7)+1)</f>
        <v>0.4</v>
      </c>
      <c r="AP51" s="172">
        <f>INDEX(Coefficients!$P$3:$P$7,MATCH(S51,Coefficients!$O$3:$O$7))</f>
        <v>50</v>
      </c>
      <c r="AQ51" s="172">
        <f>INDEX(Coefficients!$P$3:$P$7,MATCH(S51,Coefficients!$O$3:$O$7)+1)</f>
        <v>41.8</v>
      </c>
      <c r="AR51" s="172">
        <f t="shared" si="7"/>
        <v>44.26</v>
      </c>
      <c r="AS51" s="106">
        <f t="shared" si="8"/>
        <v>2025</v>
      </c>
      <c r="AT51" s="107">
        <f t="shared" si="9"/>
        <v>22.2</v>
      </c>
      <c r="AU51" s="167">
        <f t="shared" si="39"/>
        <v>310.7999999999999</v>
      </c>
      <c r="AV51" s="173">
        <f t="shared" si="40"/>
        <v>22.199999999999992</v>
      </c>
      <c r="AW51" s="106">
        <v>12</v>
      </c>
      <c r="AX51" s="107">
        <f t="shared" si="10"/>
        <v>76.3</v>
      </c>
      <c r="AY51" s="174">
        <f t="shared" si="11"/>
        <v>1.1450023416820392</v>
      </c>
      <c r="AZ51" s="167">
        <f>INDEX(Coefficients!$K$3:$K$10,MATCH(S51,Coefficients!$K$3:$K$10))</f>
        <v>0.35</v>
      </c>
      <c r="BA51" s="167">
        <f>INDEX(Coefficients!$K$3:$K$10,MATCH(S51,Coefficients!$K$3:$K$10)+1)</f>
        <v>0.4</v>
      </c>
      <c r="BB51" s="167">
        <f>INDEX(Coefficients!$L$3:$L$10,MATCH(S51,Coefficients!$K$3:$K$10))</f>
        <v>0.19142307491680963</v>
      </c>
      <c r="BC51" s="167">
        <f>INDEX(Coefficients!$L$3:$L$10,MATCH(S51,Coefficients!$K$3:$K$10)+1)</f>
        <v>0.35425563574488944</v>
      </c>
      <c r="BD51" s="174">
        <f>INDEX(Coefficients!$M$3:$M$10,MATCH(S51,Coefficients!$K$3:$K$10))</f>
        <v>0.20023799980895765</v>
      </c>
      <c r="BE51" s="174">
        <f>INDEX(Coefficients!$M$3:$M$10,MATCH(S51,Coefficients!$K$3:$K$10)+1)</f>
        <v>0.20987997823914079</v>
      </c>
      <c r="BF51" s="70">
        <f t="shared" si="12"/>
        <v>2.5655609924804158E-5</v>
      </c>
      <c r="BG51" s="110">
        <f t="shared" si="13"/>
        <v>0.20409479118103091</v>
      </c>
      <c r="BH51" s="175">
        <f t="shared" si="41"/>
        <v>1.4971440260938567E-5</v>
      </c>
      <c r="BI51" s="185">
        <f t="shared" si="42"/>
        <v>4.7245263242785905E-2</v>
      </c>
      <c r="BJ51" s="165">
        <f t="shared" si="14"/>
        <v>0.71366705445737511</v>
      </c>
      <c r="BK51" s="165">
        <f t="shared" si="15"/>
        <v>84.741590689541354</v>
      </c>
      <c r="BL51" s="209">
        <f t="shared" si="43"/>
        <v>0.12</v>
      </c>
      <c r="BM51" s="107">
        <f t="shared" si="16"/>
        <v>352.5</v>
      </c>
      <c r="BN51" s="173">
        <f t="shared" si="44"/>
        <v>4935</v>
      </c>
      <c r="BO51" s="187">
        <f t="shared" si="45"/>
        <v>6.6974999999999999E-4</v>
      </c>
      <c r="BP51" s="106" t="str">
        <f t="shared" si="17"/>
        <v>YES</v>
      </c>
      <c r="BQ51" s="209">
        <f t="shared" si="18"/>
        <v>2.5207746955536829</v>
      </c>
      <c r="BR51" s="164">
        <f t="shared" si="46"/>
        <v>7.5207746955536834</v>
      </c>
      <c r="BS51" s="219">
        <f t="shared" si="47"/>
        <v>0.15041549391107367</v>
      </c>
      <c r="BT51" s="210"/>
      <c r="BU51" s="206">
        <f t="shared" si="48"/>
        <v>-0.7327387580875756</v>
      </c>
      <c r="BW51" s="164">
        <f>VLOOKUP(M51,Coefficients!$E$4:$I$7,3)</f>
        <v>0.43099999999999999</v>
      </c>
      <c r="BX51" s="106">
        <f t="shared" si="49"/>
        <v>7.2999999999999995E-2</v>
      </c>
      <c r="BY51" s="163">
        <f t="shared" si="50"/>
        <v>0.50021859999999974</v>
      </c>
      <c r="CO51" s="165" t="str">
        <f t="shared" si="19"/>
        <v>splash</v>
      </c>
      <c r="CP51" s="172">
        <f t="shared" si="20"/>
        <v>1</v>
      </c>
      <c r="CQ51" s="165">
        <f>IF(CO51="atmospheric",IF(CP51&gt;=1,Coefficients!$T$5,Coefficients!$T$4),Coefficients!$T$3)</f>
        <v>7.35</v>
      </c>
      <c r="CR51" s="106">
        <f>IF(S51&lt;Coefficients!$V$3,Coefficients!$X$3-(Coefficients!$X$4-Coefficients!$X$3)*(Coefficients!$V$3-S51)/(Coefficients!$V$4-Coefficients!$V$3),IF(S51&gt;Coefficients!$V$6,(Coefficients!$X$6-Coefficients!$X$5)*(S51-Coefficients!$V$6)/(Coefficients!$V$6-Coefficients!$V$5)+Coefficients!$X$6,VLOOKUP(S51,Coefficients!$V$3:$X$6,3)))</f>
        <v>5.1999999999999975</v>
      </c>
      <c r="CS51" s="90">
        <f t="shared" si="51"/>
        <v>1.6409601519999992E-4</v>
      </c>
      <c r="CT51" s="106">
        <f>VLOOKUP(CO51,Coefficients!$Z$4:$AD$7,4,FALSE)</f>
        <v>0.26500000000000001</v>
      </c>
      <c r="CU51" s="106">
        <f>VLOOKUP(CO51,Coefficients!$Z$4:$AD$7,2,FALSE)</f>
        <v>0.37</v>
      </c>
      <c r="CV51" s="174">
        <f t="shared" si="21"/>
        <v>5.4592744645090177</v>
      </c>
      <c r="CW51" s="31">
        <f t="shared" si="22"/>
        <v>0.21396927325158097</v>
      </c>
      <c r="CX51" s="19">
        <f>Coefficients!$B$7</f>
        <v>3.35</v>
      </c>
      <c r="CY51" s="217">
        <f t="shared" si="52"/>
        <v>6.3871424851218203E-2</v>
      </c>
      <c r="CZ51" s="164">
        <f>VLOOKUP(N51,Coefficients!$E$12:$I$16,3)</f>
        <v>6.0350000000000001</v>
      </c>
      <c r="DA51" s="165">
        <f t="shared" si="53"/>
        <v>7.2999999999999995E-2</v>
      </c>
      <c r="DB51" s="163">
        <f t="shared" si="54"/>
        <v>7.0042209999999967</v>
      </c>
      <c r="DC51" s="214"/>
      <c r="DD51" s="149"/>
      <c r="DU51" s="165">
        <f t="shared" si="23"/>
        <v>0.95</v>
      </c>
      <c r="DV51" s="165">
        <f t="shared" si="24"/>
        <v>1</v>
      </c>
      <c r="DW51" s="165">
        <f t="shared" si="25"/>
        <v>2400</v>
      </c>
      <c r="DX51" s="165">
        <f t="shared" si="26"/>
        <v>1.4999999999999999E-2</v>
      </c>
      <c r="DY51" s="169">
        <f t="shared" si="27"/>
        <v>70.523289246693494</v>
      </c>
      <c r="DZ51" s="136">
        <f t="shared" si="55"/>
        <v>33586.301490350677</v>
      </c>
      <c r="EA51" s="136">
        <f t="shared" si="28"/>
        <v>4.3067574809826485</v>
      </c>
      <c r="EB51" s="136">
        <f t="shared" si="29"/>
        <v>2.3330791552474604E-2</v>
      </c>
      <c r="EC51" s="136">
        <f t="shared" si="30"/>
        <v>0.96747185906460231</v>
      </c>
      <c r="ED51" s="136">
        <f t="shared" si="31"/>
        <v>0.20903321267941649</v>
      </c>
      <c r="EE51" s="136">
        <f t="shared" si="56"/>
        <v>1.5445604651050633E-4</v>
      </c>
      <c r="EF51" s="136">
        <f t="shared" si="32"/>
        <v>1</v>
      </c>
      <c r="EG51" s="136">
        <f t="shared" si="57"/>
        <v>2</v>
      </c>
      <c r="EH51" s="149">
        <f t="shared" si="33"/>
        <v>1.7825322080545556</v>
      </c>
      <c r="EI51" s="149">
        <f t="shared" si="34"/>
        <v>29.300767831711152</v>
      </c>
      <c r="EJ51" s="149">
        <f t="shared" si="58"/>
        <v>31.083300039765707</v>
      </c>
      <c r="EK51" s="18">
        <f t="shared" si="59"/>
        <v>0.45040262720140467</v>
      </c>
      <c r="EL51" s="18">
        <f t="shared" si="60"/>
        <v>6.7747533629344464E-2</v>
      </c>
      <c r="EM51" s="18">
        <f t="shared" si="61"/>
        <v>1.1505027799999994E-2</v>
      </c>
      <c r="EN51" s="163">
        <f t="shared" si="35"/>
        <v>0.12730263159428554</v>
      </c>
      <c r="EO51" s="163">
        <f t="shared" si="36"/>
        <v>2.0925651922895621</v>
      </c>
      <c r="EP51" s="163">
        <f t="shared" si="62"/>
        <v>2.2198678238838476</v>
      </c>
      <c r="EQ51" s="18">
        <f t="shared" si="63"/>
        <v>6.3066817985161876</v>
      </c>
      <c r="ER51" s="18">
        <f t="shared" si="64"/>
        <v>0.40281675255447236</v>
      </c>
      <c r="ES51" s="18">
        <f t="shared" si="65"/>
        <v>0.16109708299999992</v>
      </c>
    </row>
    <row r="52" spans="2:149" x14ac:dyDescent="0.25">
      <c r="B52" s="36" t="s">
        <v>193</v>
      </c>
      <c r="C52" s="36" t="s">
        <v>194</v>
      </c>
      <c r="D52" s="36">
        <v>2026</v>
      </c>
      <c r="E52" s="37">
        <f t="shared" si="66"/>
        <v>22.2</v>
      </c>
      <c r="F52" s="37">
        <f t="shared" si="67"/>
        <v>76.3</v>
      </c>
      <c r="G52" s="37">
        <f t="shared" si="68"/>
        <v>352.5</v>
      </c>
      <c r="H52" s="115">
        <f t="shared" si="69"/>
        <v>2007</v>
      </c>
      <c r="I52" s="111" t="str">
        <f t="shared" si="70"/>
        <v>Pile No 243 @ Berth 107</v>
      </c>
      <c r="J52" s="165" t="str">
        <f t="shared" si="71"/>
        <v>splash</v>
      </c>
      <c r="K52" s="172">
        <f t="shared" si="72"/>
        <v>1</v>
      </c>
      <c r="L52" s="115" t="str">
        <f t="shared" si="73"/>
        <v>C1</v>
      </c>
      <c r="M52" s="115" t="str">
        <f t="shared" si="74"/>
        <v>CB4</v>
      </c>
      <c r="N52" s="115" t="str">
        <f t="shared" si="75"/>
        <v>CL5</v>
      </c>
      <c r="O52" s="115">
        <f t="shared" si="76"/>
        <v>0</v>
      </c>
      <c r="P52" s="115">
        <f t="shared" si="77"/>
        <v>50</v>
      </c>
      <c r="Q52" s="115">
        <f t="shared" si="78"/>
        <v>1200</v>
      </c>
      <c r="R52" s="115">
        <f t="shared" si="79"/>
        <v>60</v>
      </c>
      <c r="S52" s="115">
        <f t="shared" si="80"/>
        <v>0.37</v>
      </c>
      <c r="T52" s="115">
        <f t="shared" si="81"/>
        <v>310</v>
      </c>
      <c r="U52" s="165">
        <f t="shared" si="82"/>
        <v>12</v>
      </c>
      <c r="AA52" s="174">
        <f t="shared" si="0"/>
        <v>2.5695814390638536</v>
      </c>
      <c r="AB52" s="193">
        <f t="shared" si="1"/>
        <v>0.15139162878127707</v>
      </c>
      <c r="AC52" s="174">
        <f t="shared" si="2"/>
        <v>7.3057730181747008E-2</v>
      </c>
      <c r="AD52" s="174">
        <f t="shared" si="3"/>
        <v>1.1505027799999994E-2</v>
      </c>
      <c r="AE52" s="174">
        <f t="shared" si="4"/>
        <v>0.24075435345937055</v>
      </c>
      <c r="AF52" s="194">
        <f t="shared" si="5"/>
        <v>7.1866971181901648E-2</v>
      </c>
      <c r="AG52" s="174">
        <f t="shared" si="37"/>
        <v>0.48561675197154519</v>
      </c>
      <c r="AH52" s="174">
        <f t="shared" si="38"/>
        <v>0.16109708299999992</v>
      </c>
      <c r="AJ52" s="174"/>
      <c r="AK52" s="174"/>
      <c r="AL52" s="203"/>
      <c r="AM52" s="207">
        <f t="shared" si="6"/>
        <v>5</v>
      </c>
      <c r="AN52" s="167">
        <f>INDEX(Coefficients!$O$3:$O$7,MATCH(S52,Coefficients!$O$3:$O$7))</f>
        <v>0.3</v>
      </c>
      <c r="AO52" s="167">
        <f>INDEX(Coefficients!$O$3:$O$7,MATCH(S52,Coefficients!$O$3:$O$7)+1)</f>
        <v>0.4</v>
      </c>
      <c r="AP52" s="172">
        <f>INDEX(Coefficients!$P$3:$P$7,MATCH(S52,Coefficients!$O$3:$O$7))</f>
        <v>50</v>
      </c>
      <c r="AQ52" s="172">
        <f>INDEX(Coefficients!$P$3:$P$7,MATCH(S52,Coefficients!$O$3:$O$7)+1)</f>
        <v>41.8</v>
      </c>
      <c r="AR52" s="172">
        <f t="shared" si="7"/>
        <v>44.26</v>
      </c>
      <c r="AS52" s="106">
        <f t="shared" si="8"/>
        <v>2026</v>
      </c>
      <c r="AT52" s="107">
        <f t="shared" si="9"/>
        <v>22.2</v>
      </c>
      <c r="AU52" s="167">
        <f t="shared" si="39"/>
        <v>332.99999999999989</v>
      </c>
      <c r="AV52" s="173">
        <f t="shared" si="40"/>
        <v>22.199999999999992</v>
      </c>
      <c r="AW52" s="106">
        <v>12</v>
      </c>
      <c r="AX52" s="107">
        <f t="shared" si="10"/>
        <v>76.3</v>
      </c>
      <c r="AY52" s="174">
        <f t="shared" si="11"/>
        <v>1.1450023416820392</v>
      </c>
      <c r="AZ52" s="167">
        <f>INDEX(Coefficients!$K$3:$K$10,MATCH(S52,Coefficients!$K$3:$K$10))</f>
        <v>0.35</v>
      </c>
      <c r="BA52" s="167">
        <f>INDEX(Coefficients!$K$3:$K$10,MATCH(S52,Coefficients!$K$3:$K$10)+1)</f>
        <v>0.4</v>
      </c>
      <c r="BB52" s="167">
        <f>INDEX(Coefficients!$L$3:$L$10,MATCH(S52,Coefficients!$K$3:$K$10))</f>
        <v>0.19142307491680963</v>
      </c>
      <c r="BC52" s="167">
        <f>INDEX(Coefficients!$L$3:$L$10,MATCH(S52,Coefficients!$K$3:$K$10)+1)</f>
        <v>0.35425563574488944</v>
      </c>
      <c r="BD52" s="174">
        <f>INDEX(Coefficients!$M$3:$M$10,MATCH(S52,Coefficients!$K$3:$K$10))</f>
        <v>0.20023799980895765</v>
      </c>
      <c r="BE52" s="174">
        <f>INDEX(Coefficients!$M$3:$M$10,MATCH(S52,Coefficients!$K$3:$K$10)+1)</f>
        <v>0.20987997823914079</v>
      </c>
      <c r="BF52" s="70">
        <f t="shared" si="12"/>
        <v>2.5655609924804158E-5</v>
      </c>
      <c r="BG52" s="110">
        <f t="shared" si="13"/>
        <v>0.20409479118103091</v>
      </c>
      <c r="BH52" s="175">
        <f t="shared" si="41"/>
        <v>1.4762103431381688E-5</v>
      </c>
      <c r="BI52" s="185">
        <f t="shared" si="42"/>
        <v>4.6584660558845803E-2</v>
      </c>
      <c r="BJ52" s="165">
        <f t="shared" si="14"/>
        <v>0.71366705445737511</v>
      </c>
      <c r="BK52" s="165">
        <f t="shared" si="15"/>
        <v>84.741590689541354</v>
      </c>
      <c r="BL52" s="209">
        <f t="shared" si="43"/>
        <v>0.12</v>
      </c>
      <c r="BM52" s="107">
        <f t="shared" si="16"/>
        <v>352.5</v>
      </c>
      <c r="BN52" s="173">
        <f t="shared" si="44"/>
        <v>5287.5</v>
      </c>
      <c r="BO52" s="187">
        <f t="shared" si="45"/>
        <v>6.6974999999999999E-4</v>
      </c>
      <c r="BP52" s="106" t="str">
        <f t="shared" si="17"/>
        <v>YES</v>
      </c>
      <c r="BQ52" s="209">
        <f t="shared" si="18"/>
        <v>2.5695814390638536</v>
      </c>
      <c r="BR52" s="164">
        <f t="shared" si="46"/>
        <v>7.5695814390638532</v>
      </c>
      <c r="BS52" s="219">
        <f t="shared" si="47"/>
        <v>0.15139162878127707</v>
      </c>
      <c r="BT52" s="210"/>
      <c r="BU52" s="206">
        <f t="shared" si="48"/>
        <v>-0.74180111025283879</v>
      </c>
      <c r="BW52" s="164">
        <f>VLOOKUP(M52,Coefficients!$E$4:$I$7,3)</f>
        <v>0.43099999999999999</v>
      </c>
      <c r="BX52" s="106">
        <f t="shared" si="49"/>
        <v>7.2999999999999995E-2</v>
      </c>
      <c r="BY52" s="163">
        <f t="shared" si="50"/>
        <v>0.50021859999999974</v>
      </c>
      <c r="CO52" s="165" t="str">
        <f t="shared" si="19"/>
        <v>splash</v>
      </c>
      <c r="CP52" s="172">
        <f t="shared" si="20"/>
        <v>1</v>
      </c>
      <c r="CQ52" s="165">
        <f>IF(CO52="atmospheric",IF(CP52&gt;=1,Coefficients!$T$5,Coefficients!$T$4),Coefficients!$T$3)</f>
        <v>7.35</v>
      </c>
      <c r="CR52" s="106">
        <f>IF(S52&lt;Coefficients!$V$3,Coefficients!$X$3-(Coefficients!$X$4-Coefficients!$X$3)*(Coefficients!$V$3-S52)/(Coefficients!$V$4-Coefficients!$V$3),IF(S52&gt;Coefficients!$V$6,(Coefficients!$X$6-Coefficients!$X$5)*(S52-Coefficients!$V$6)/(Coefficients!$V$6-Coefficients!$V$5)+Coefficients!$X$6,VLOOKUP(S52,Coefficients!$V$3:$X$6,3)))</f>
        <v>5.1999999999999975</v>
      </c>
      <c r="CS52" s="90">
        <f t="shared" si="51"/>
        <v>1.6409601519999992E-4</v>
      </c>
      <c r="CT52" s="106">
        <f>VLOOKUP(CO52,Coefficients!$Z$4:$AD$7,4,FALSE)</f>
        <v>0.26500000000000001</v>
      </c>
      <c r="CU52" s="106">
        <f>VLOOKUP(CO52,Coefficients!$Z$4:$AD$7,2,FALSE)</f>
        <v>0.37</v>
      </c>
      <c r="CV52" s="174">
        <f t="shared" si="21"/>
        <v>5.4869243533163718</v>
      </c>
      <c r="CW52" s="31">
        <f t="shared" si="22"/>
        <v>0.24075435345937055</v>
      </c>
      <c r="CX52" s="19">
        <f>Coefficients!$B$7</f>
        <v>3.35</v>
      </c>
      <c r="CY52" s="217">
        <f t="shared" si="52"/>
        <v>7.1866971181901648E-2</v>
      </c>
      <c r="CZ52" s="164">
        <f>VLOOKUP(N52,Coefficients!$E$12:$I$16,3)</f>
        <v>6.0350000000000001</v>
      </c>
      <c r="DA52" s="165">
        <f t="shared" si="53"/>
        <v>7.2999999999999995E-2</v>
      </c>
      <c r="DB52" s="163">
        <f t="shared" si="54"/>
        <v>7.0042209999999967</v>
      </c>
      <c r="DC52" s="214"/>
      <c r="DD52" s="149"/>
      <c r="DU52" s="165">
        <f t="shared" si="23"/>
        <v>0.95</v>
      </c>
      <c r="DV52" s="165">
        <f t="shared" si="24"/>
        <v>1</v>
      </c>
      <c r="DW52" s="165">
        <f t="shared" si="25"/>
        <v>2400</v>
      </c>
      <c r="DX52" s="165">
        <f t="shared" si="26"/>
        <v>1.4999999999999999E-2</v>
      </c>
      <c r="DY52" s="169">
        <f t="shared" si="27"/>
        <v>70.527615264881121</v>
      </c>
      <c r="DZ52" s="136">
        <f t="shared" si="55"/>
        <v>33586.988223210486</v>
      </c>
      <c r="EA52" s="136">
        <f t="shared" si="28"/>
        <v>4.3067574809826485</v>
      </c>
      <c r="EB52" s="136">
        <f t="shared" si="29"/>
        <v>2.3330791552474604E-2</v>
      </c>
      <c r="EC52" s="136">
        <f t="shared" si="30"/>
        <v>0.96747185906460231</v>
      </c>
      <c r="ED52" s="136">
        <f t="shared" si="31"/>
        <v>0.20903321267941649</v>
      </c>
      <c r="EE52" s="136">
        <f t="shared" si="56"/>
        <v>1.5445604651050633E-4</v>
      </c>
      <c r="EF52" s="136">
        <f t="shared" si="32"/>
        <v>1</v>
      </c>
      <c r="EG52" s="136">
        <f t="shared" si="57"/>
        <v>2</v>
      </c>
      <c r="EH52" s="149">
        <f t="shared" si="33"/>
        <v>1.782519673524249</v>
      </c>
      <c r="EI52" s="149">
        <f t="shared" si="34"/>
        <v>29.300767831711152</v>
      </c>
      <c r="EJ52" s="149">
        <f t="shared" si="58"/>
        <v>31.083287505235401</v>
      </c>
      <c r="EK52" s="18">
        <f t="shared" si="59"/>
        <v>0.48257443803116157</v>
      </c>
      <c r="EL52" s="18">
        <f t="shared" si="60"/>
        <v>7.3057730181747008E-2</v>
      </c>
      <c r="EM52" s="18">
        <f t="shared" si="61"/>
        <v>1.1505027799999994E-2</v>
      </c>
      <c r="EN52" s="163">
        <f t="shared" si="35"/>
        <v>0.12730173641904743</v>
      </c>
      <c r="EO52" s="163">
        <f t="shared" si="36"/>
        <v>2.0925651922895621</v>
      </c>
      <c r="EP52" s="163">
        <f t="shared" si="62"/>
        <v>2.2198669287086097</v>
      </c>
      <c r="EQ52" s="18">
        <f t="shared" si="63"/>
        <v>6.7571617947054747</v>
      </c>
      <c r="ER52" s="18">
        <f t="shared" si="64"/>
        <v>0.48561675197154519</v>
      </c>
      <c r="ES52" s="18">
        <f t="shared" si="65"/>
        <v>0.16109708299999992</v>
      </c>
    </row>
    <row r="53" spans="2:149" x14ac:dyDescent="0.25">
      <c r="B53" s="36" t="s">
        <v>193</v>
      </c>
      <c r="C53" s="36" t="s">
        <v>194</v>
      </c>
      <c r="D53" s="36">
        <v>2027</v>
      </c>
      <c r="E53" s="37">
        <f t="shared" si="66"/>
        <v>22.2</v>
      </c>
      <c r="F53" s="37">
        <f t="shared" si="67"/>
        <v>76.3</v>
      </c>
      <c r="G53" s="37">
        <f t="shared" si="68"/>
        <v>352.5</v>
      </c>
      <c r="H53" s="115">
        <f t="shared" si="69"/>
        <v>2007</v>
      </c>
      <c r="I53" s="111" t="str">
        <f t="shared" si="70"/>
        <v>Pile No 243 @ Berth 107</v>
      </c>
      <c r="J53" s="165" t="str">
        <f t="shared" si="71"/>
        <v>splash</v>
      </c>
      <c r="K53" s="172">
        <f t="shared" si="72"/>
        <v>1</v>
      </c>
      <c r="L53" s="115" t="str">
        <f t="shared" si="73"/>
        <v>C1</v>
      </c>
      <c r="M53" s="115" t="str">
        <f t="shared" si="74"/>
        <v>CB4</v>
      </c>
      <c r="N53" s="115" t="str">
        <f t="shared" si="75"/>
        <v>CL5</v>
      </c>
      <c r="O53" s="115">
        <f t="shared" si="76"/>
        <v>0</v>
      </c>
      <c r="P53" s="115">
        <f t="shared" si="77"/>
        <v>50</v>
      </c>
      <c r="Q53" s="115">
        <f t="shared" si="78"/>
        <v>1200</v>
      </c>
      <c r="R53" s="115">
        <f t="shared" si="79"/>
        <v>60</v>
      </c>
      <c r="S53" s="115">
        <f t="shared" si="80"/>
        <v>0.37</v>
      </c>
      <c r="T53" s="115">
        <f t="shared" si="81"/>
        <v>310</v>
      </c>
      <c r="U53" s="165">
        <f t="shared" si="82"/>
        <v>12</v>
      </c>
      <c r="AA53" s="174">
        <f t="shared" si="0"/>
        <v>2.6160921839857525</v>
      </c>
      <c r="AB53" s="193">
        <f t="shared" si="1"/>
        <v>0.15232184367971505</v>
      </c>
      <c r="AC53" s="174">
        <f t="shared" si="2"/>
        <v>7.8407097654794145E-2</v>
      </c>
      <c r="AD53" s="174">
        <f t="shared" si="3"/>
        <v>1.1505027799999994E-2</v>
      </c>
      <c r="AE53" s="174">
        <f t="shared" si="4"/>
        <v>0.26775851795640054</v>
      </c>
      <c r="AF53" s="194">
        <f t="shared" si="5"/>
        <v>7.9927915807880751E-2</v>
      </c>
      <c r="AG53" s="174">
        <f t="shared" si="37"/>
        <v>0.57609178624394652</v>
      </c>
      <c r="AH53" s="174">
        <f t="shared" si="38"/>
        <v>0.16109708299999992</v>
      </c>
      <c r="AJ53" s="174"/>
      <c r="AK53" s="174"/>
      <c r="AL53" s="203"/>
      <c r="AM53" s="207">
        <f t="shared" si="6"/>
        <v>5</v>
      </c>
      <c r="AN53" s="167">
        <f>INDEX(Coefficients!$O$3:$O$7,MATCH(S53,Coefficients!$O$3:$O$7))</f>
        <v>0.3</v>
      </c>
      <c r="AO53" s="167">
        <f>INDEX(Coefficients!$O$3:$O$7,MATCH(S53,Coefficients!$O$3:$O$7)+1)</f>
        <v>0.4</v>
      </c>
      <c r="AP53" s="172">
        <f>INDEX(Coefficients!$P$3:$P$7,MATCH(S53,Coefficients!$O$3:$O$7))</f>
        <v>50</v>
      </c>
      <c r="AQ53" s="172">
        <f>INDEX(Coefficients!$P$3:$P$7,MATCH(S53,Coefficients!$O$3:$O$7)+1)</f>
        <v>41.8</v>
      </c>
      <c r="AR53" s="172">
        <f t="shared" si="7"/>
        <v>44.26</v>
      </c>
      <c r="AS53" s="106">
        <f t="shared" si="8"/>
        <v>2027</v>
      </c>
      <c r="AT53" s="107">
        <f t="shared" si="9"/>
        <v>22.2</v>
      </c>
      <c r="AU53" s="167">
        <f t="shared" si="39"/>
        <v>355.19999999999987</v>
      </c>
      <c r="AV53" s="173">
        <f t="shared" si="40"/>
        <v>22.199999999999992</v>
      </c>
      <c r="AW53" s="106">
        <v>12</v>
      </c>
      <c r="AX53" s="107">
        <f t="shared" si="10"/>
        <v>76.3</v>
      </c>
      <c r="AY53" s="174">
        <f t="shared" si="11"/>
        <v>1.1450023416820392</v>
      </c>
      <c r="AZ53" s="167">
        <f>INDEX(Coefficients!$K$3:$K$10,MATCH(S53,Coefficients!$K$3:$K$10))</f>
        <v>0.35</v>
      </c>
      <c r="BA53" s="167">
        <f>INDEX(Coefficients!$K$3:$K$10,MATCH(S53,Coefficients!$K$3:$K$10)+1)</f>
        <v>0.4</v>
      </c>
      <c r="BB53" s="167">
        <f>INDEX(Coefficients!$L$3:$L$10,MATCH(S53,Coefficients!$K$3:$K$10))</f>
        <v>0.19142307491680963</v>
      </c>
      <c r="BC53" s="167">
        <f>INDEX(Coefficients!$L$3:$L$10,MATCH(S53,Coefficients!$K$3:$K$10)+1)</f>
        <v>0.35425563574488944</v>
      </c>
      <c r="BD53" s="174">
        <f>INDEX(Coefficients!$M$3:$M$10,MATCH(S53,Coefficients!$K$3:$K$10))</f>
        <v>0.20023799980895765</v>
      </c>
      <c r="BE53" s="174">
        <f>INDEX(Coefficients!$M$3:$M$10,MATCH(S53,Coefficients!$K$3:$K$10)+1)</f>
        <v>0.20987997823914079</v>
      </c>
      <c r="BF53" s="70">
        <f t="shared" si="12"/>
        <v>2.5655609924804158E-5</v>
      </c>
      <c r="BG53" s="110">
        <f t="shared" si="13"/>
        <v>0.20409479118103091</v>
      </c>
      <c r="BH53" s="175">
        <f t="shared" si="41"/>
        <v>1.456893237455266E-5</v>
      </c>
      <c r="BI53" s="185">
        <f t="shared" si="42"/>
        <v>4.5975072084276258E-2</v>
      </c>
      <c r="BJ53" s="165">
        <f t="shared" si="14"/>
        <v>0.71366705445737511</v>
      </c>
      <c r="BK53" s="165">
        <f t="shared" si="15"/>
        <v>84.741590689541354</v>
      </c>
      <c r="BL53" s="209">
        <f t="shared" si="43"/>
        <v>0.12</v>
      </c>
      <c r="BM53" s="107">
        <f t="shared" si="16"/>
        <v>352.5</v>
      </c>
      <c r="BN53" s="173">
        <f t="shared" si="44"/>
        <v>5640</v>
      </c>
      <c r="BO53" s="187">
        <f t="shared" si="45"/>
        <v>6.6974999999999999E-4</v>
      </c>
      <c r="BP53" s="106" t="str">
        <f t="shared" si="17"/>
        <v>YES</v>
      </c>
      <c r="BQ53" s="209">
        <f t="shared" si="18"/>
        <v>2.6160921839857525</v>
      </c>
      <c r="BR53" s="164">
        <f t="shared" si="46"/>
        <v>7.6160921839857529</v>
      </c>
      <c r="BS53" s="219">
        <f t="shared" si="47"/>
        <v>0.15232184367971505</v>
      </c>
      <c r="BT53" s="210"/>
      <c r="BU53" s="206">
        <f t="shared" si="48"/>
        <v>-0.75</v>
      </c>
      <c r="BW53" s="164">
        <f>VLOOKUP(M53,Coefficients!$E$4:$I$7,3)</f>
        <v>0.43099999999999999</v>
      </c>
      <c r="BX53" s="106">
        <f t="shared" si="49"/>
        <v>7.2999999999999995E-2</v>
      </c>
      <c r="BY53" s="163">
        <f t="shared" si="50"/>
        <v>0.50021859999999974</v>
      </c>
      <c r="CO53" s="165" t="str">
        <f t="shared" si="19"/>
        <v>splash</v>
      </c>
      <c r="CP53" s="172">
        <f t="shared" si="20"/>
        <v>1</v>
      </c>
      <c r="CQ53" s="165">
        <f>IF(CO53="atmospheric",IF(CP53&gt;=1,Coefficients!$T$5,Coefficients!$T$4),Coefficients!$T$3)</f>
        <v>7.35</v>
      </c>
      <c r="CR53" s="106">
        <f>IF(S53&lt;Coefficients!$V$3,Coefficients!$X$3-(Coefficients!$X$4-Coefficients!$X$3)*(Coefficients!$V$3-S53)/(Coefficients!$V$4-Coefficients!$V$3),IF(S53&gt;Coefficients!$V$6,(Coefficients!$X$6-Coefficients!$X$5)*(S53-Coefficients!$V$6)/(Coefficients!$V$6-Coefficients!$V$5)+Coefficients!$X$6,VLOOKUP(S53,Coefficients!$V$3:$X$6,3)))</f>
        <v>5.1999999999999975</v>
      </c>
      <c r="CS53" s="90">
        <f t="shared" si="51"/>
        <v>1.6409601519999992E-4</v>
      </c>
      <c r="CT53" s="106">
        <f>VLOOKUP(CO53,Coefficients!$Z$4:$AD$7,4,FALSE)</f>
        <v>0.26500000000000001</v>
      </c>
      <c r="CU53" s="106">
        <f>VLOOKUP(CO53,Coefficients!$Z$4:$AD$7,2,FALSE)</f>
        <v>0.37</v>
      </c>
      <c r="CV53" s="174">
        <f t="shared" si="21"/>
        <v>5.5123166435653692</v>
      </c>
      <c r="CW53" s="31">
        <f t="shared" si="22"/>
        <v>0.26775851795640054</v>
      </c>
      <c r="CX53" s="19">
        <f>Coefficients!$B$7</f>
        <v>3.35</v>
      </c>
      <c r="CY53" s="217">
        <f t="shared" si="52"/>
        <v>7.9927915807880751E-2</v>
      </c>
      <c r="CZ53" s="164">
        <f>VLOOKUP(N53,Coefficients!$E$12:$I$16,3)</f>
        <v>6.0350000000000001</v>
      </c>
      <c r="DA53" s="165">
        <f t="shared" si="53"/>
        <v>7.2999999999999995E-2</v>
      </c>
      <c r="DB53" s="163">
        <f t="shared" si="54"/>
        <v>7.0042209999999967</v>
      </c>
      <c r="DC53" s="214"/>
      <c r="DD53" s="149"/>
      <c r="DU53" s="165">
        <f t="shared" si="23"/>
        <v>0.95</v>
      </c>
      <c r="DV53" s="165">
        <f t="shared" si="24"/>
        <v>1</v>
      </c>
      <c r="DW53" s="165">
        <f t="shared" si="25"/>
        <v>2400</v>
      </c>
      <c r="DX53" s="165">
        <f t="shared" si="26"/>
        <v>1.4999999999999999E-2</v>
      </c>
      <c r="DY53" s="169">
        <f t="shared" si="27"/>
        <v>70.531400966183568</v>
      </c>
      <c r="DZ53" s="136">
        <f t="shared" si="55"/>
        <v>33587.589160539042</v>
      </c>
      <c r="EA53" s="136">
        <f t="shared" si="28"/>
        <v>4.3067574809826485</v>
      </c>
      <c r="EB53" s="136">
        <f t="shared" si="29"/>
        <v>2.3330791552474604E-2</v>
      </c>
      <c r="EC53" s="136">
        <f t="shared" si="30"/>
        <v>0.96747185906460231</v>
      </c>
      <c r="ED53" s="136">
        <f t="shared" si="31"/>
        <v>0.20903321267941649</v>
      </c>
      <c r="EE53" s="136">
        <f t="shared" si="56"/>
        <v>1.5445604651050633E-4</v>
      </c>
      <c r="EF53" s="136">
        <f t="shared" si="32"/>
        <v>1</v>
      </c>
      <c r="EG53" s="136">
        <f t="shared" si="57"/>
        <v>2</v>
      </c>
      <c r="EH53" s="149">
        <f t="shared" si="33"/>
        <v>1.7825087053897375</v>
      </c>
      <c r="EI53" s="149">
        <f t="shared" si="34"/>
        <v>29.300767831711152</v>
      </c>
      <c r="EJ53" s="149">
        <f t="shared" si="58"/>
        <v>31.08327653710089</v>
      </c>
      <c r="EK53" s="18">
        <f t="shared" si="59"/>
        <v>0.51474624886801934</v>
      </c>
      <c r="EL53" s="18">
        <f t="shared" si="60"/>
        <v>7.8407097654794145E-2</v>
      </c>
      <c r="EM53" s="18">
        <f t="shared" si="61"/>
        <v>1.1505027799999994E-2</v>
      </c>
      <c r="EN53" s="163">
        <f t="shared" si="35"/>
        <v>0.12730095311068379</v>
      </c>
      <c r="EO53" s="163">
        <f t="shared" si="36"/>
        <v>2.0925651922895621</v>
      </c>
      <c r="EP53" s="163">
        <f t="shared" si="62"/>
        <v>2.2198661454002457</v>
      </c>
      <c r="EQ53" s="18">
        <f t="shared" si="63"/>
        <v>7.2076417909941917</v>
      </c>
      <c r="ER53" s="18">
        <f t="shared" si="64"/>
        <v>0.57609178624394652</v>
      </c>
      <c r="ES53" s="18">
        <f t="shared" si="65"/>
        <v>0.16109708299999992</v>
      </c>
    </row>
    <row r="54" spans="2:149" x14ac:dyDescent="0.25">
      <c r="B54" s="36" t="s">
        <v>193</v>
      </c>
      <c r="C54" s="36" t="s">
        <v>194</v>
      </c>
      <c r="D54" s="36">
        <v>2028</v>
      </c>
      <c r="E54" s="37">
        <f t="shared" si="66"/>
        <v>22.2</v>
      </c>
      <c r="F54" s="37">
        <f t="shared" si="67"/>
        <v>76.3</v>
      </c>
      <c r="G54" s="37">
        <f t="shared" si="68"/>
        <v>352.5</v>
      </c>
      <c r="H54" s="115">
        <f t="shared" si="69"/>
        <v>2007</v>
      </c>
      <c r="I54" s="111" t="str">
        <f t="shared" si="70"/>
        <v>Pile No 243 @ Berth 107</v>
      </c>
      <c r="J54" s="165" t="str">
        <f t="shared" si="71"/>
        <v>splash</v>
      </c>
      <c r="K54" s="172">
        <f t="shared" si="72"/>
        <v>1</v>
      </c>
      <c r="L54" s="115" t="str">
        <f t="shared" si="73"/>
        <v>C1</v>
      </c>
      <c r="M54" s="115" t="str">
        <f t="shared" si="74"/>
        <v>CB4</v>
      </c>
      <c r="N54" s="115" t="str">
        <f t="shared" si="75"/>
        <v>CL5</v>
      </c>
      <c r="O54" s="115">
        <f t="shared" si="76"/>
        <v>0</v>
      </c>
      <c r="P54" s="115">
        <f t="shared" si="77"/>
        <v>50</v>
      </c>
      <c r="Q54" s="115">
        <f t="shared" si="78"/>
        <v>1200</v>
      </c>
      <c r="R54" s="115">
        <f t="shared" si="79"/>
        <v>60</v>
      </c>
      <c r="S54" s="115">
        <f t="shared" si="80"/>
        <v>0.37</v>
      </c>
      <c r="T54" s="115">
        <f t="shared" si="81"/>
        <v>310</v>
      </c>
      <c r="U54" s="165">
        <f t="shared" si="82"/>
        <v>12</v>
      </c>
      <c r="AA54" s="174">
        <f t="shared" si="0"/>
        <v>2.660548868437473</v>
      </c>
      <c r="AB54" s="193">
        <f t="shared" si="1"/>
        <v>0.15321097736874947</v>
      </c>
      <c r="AC54" s="174">
        <f t="shared" si="2"/>
        <v>8.3793850468900297E-2</v>
      </c>
      <c r="AD54" s="174">
        <f t="shared" si="3"/>
        <v>1.1505027799999994E-2</v>
      </c>
      <c r="AE54" s="174">
        <f t="shared" si="4"/>
        <v>0.29487221394061841</v>
      </c>
      <c r="AF54" s="194">
        <f t="shared" si="5"/>
        <v>8.8021556400184595E-2</v>
      </c>
      <c r="AG54" s="174">
        <f t="shared" si="37"/>
        <v>0.67407979882601277</v>
      </c>
      <c r="AH54" s="174">
        <f t="shared" si="38"/>
        <v>0.16109708299999992</v>
      </c>
      <c r="AJ54" s="174"/>
      <c r="AK54" s="174"/>
      <c r="AL54" s="203"/>
      <c r="AM54" s="207">
        <f t="shared" si="6"/>
        <v>5</v>
      </c>
      <c r="AN54" s="167">
        <f>INDEX(Coefficients!$O$3:$O$7,MATCH(S54,Coefficients!$O$3:$O$7))</f>
        <v>0.3</v>
      </c>
      <c r="AO54" s="167">
        <f>INDEX(Coefficients!$O$3:$O$7,MATCH(S54,Coefficients!$O$3:$O$7)+1)</f>
        <v>0.4</v>
      </c>
      <c r="AP54" s="172">
        <f>INDEX(Coefficients!$P$3:$P$7,MATCH(S54,Coefficients!$O$3:$O$7))</f>
        <v>50</v>
      </c>
      <c r="AQ54" s="172">
        <f>INDEX(Coefficients!$P$3:$P$7,MATCH(S54,Coefficients!$O$3:$O$7)+1)</f>
        <v>41.8</v>
      </c>
      <c r="AR54" s="172">
        <f t="shared" si="7"/>
        <v>44.26</v>
      </c>
      <c r="AS54" s="106">
        <f t="shared" si="8"/>
        <v>2028</v>
      </c>
      <c r="AT54" s="107">
        <f t="shared" si="9"/>
        <v>22.2</v>
      </c>
      <c r="AU54" s="167">
        <f t="shared" si="39"/>
        <v>377.39999999999986</v>
      </c>
      <c r="AV54" s="173">
        <f t="shared" si="40"/>
        <v>22.199999999999992</v>
      </c>
      <c r="AW54" s="106">
        <v>12</v>
      </c>
      <c r="AX54" s="107">
        <f t="shared" si="10"/>
        <v>76.3</v>
      </c>
      <c r="AY54" s="174">
        <f t="shared" si="11"/>
        <v>1.1450023416820392</v>
      </c>
      <c r="AZ54" s="167">
        <f>INDEX(Coefficients!$K$3:$K$10,MATCH(S54,Coefficients!$K$3:$K$10))</f>
        <v>0.35</v>
      </c>
      <c r="BA54" s="167">
        <f>INDEX(Coefficients!$K$3:$K$10,MATCH(S54,Coefficients!$K$3:$K$10)+1)</f>
        <v>0.4</v>
      </c>
      <c r="BB54" s="167">
        <f>INDEX(Coefficients!$L$3:$L$10,MATCH(S54,Coefficients!$K$3:$K$10))</f>
        <v>0.19142307491680963</v>
      </c>
      <c r="BC54" s="167">
        <f>INDEX(Coefficients!$L$3:$L$10,MATCH(S54,Coefficients!$K$3:$K$10)+1)</f>
        <v>0.35425563574488944</v>
      </c>
      <c r="BD54" s="174">
        <f>INDEX(Coefficients!$M$3:$M$10,MATCH(S54,Coefficients!$K$3:$K$10))</f>
        <v>0.20023799980895765</v>
      </c>
      <c r="BE54" s="174">
        <f>INDEX(Coefficients!$M$3:$M$10,MATCH(S54,Coefficients!$K$3:$K$10)+1)</f>
        <v>0.20987997823914079</v>
      </c>
      <c r="BF54" s="70">
        <f t="shared" si="12"/>
        <v>2.5655609924804158E-5</v>
      </c>
      <c r="BG54" s="110">
        <f t="shared" si="13"/>
        <v>0.20409479118103091</v>
      </c>
      <c r="BH54" s="175">
        <f t="shared" si="41"/>
        <v>1.4389779136723271E-5</v>
      </c>
      <c r="BI54" s="185">
        <f t="shared" si="42"/>
        <v>4.5409719537392014E-2</v>
      </c>
      <c r="BJ54" s="165">
        <f t="shared" si="14"/>
        <v>0.71366705445737511</v>
      </c>
      <c r="BK54" s="165">
        <f t="shared" si="15"/>
        <v>84.741590689541354</v>
      </c>
      <c r="BL54" s="209">
        <f t="shared" si="43"/>
        <v>0.12</v>
      </c>
      <c r="BM54" s="107">
        <f t="shared" si="16"/>
        <v>352.5</v>
      </c>
      <c r="BN54" s="173">
        <f t="shared" si="44"/>
        <v>5992.5</v>
      </c>
      <c r="BO54" s="187">
        <f t="shared" si="45"/>
        <v>6.6974999999999999E-4</v>
      </c>
      <c r="BP54" s="106" t="str">
        <f t="shared" si="17"/>
        <v>YES</v>
      </c>
      <c r="BQ54" s="209">
        <f t="shared" si="18"/>
        <v>2.660548868437473</v>
      </c>
      <c r="BR54" s="164">
        <f t="shared" si="46"/>
        <v>7.6605488684374734</v>
      </c>
      <c r="BS54" s="219">
        <f t="shared" si="47"/>
        <v>0.15321097736874947</v>
      </c>
      <c r="BT54" s="210"/>
      <c r="BU54" s="206">
        <f t="shared" si="48"/>
        <v>-0.75746437496366703</v>
      </c>
      <c r="BW54" s="164">
        <f>VLOOKUP(M54,Coefficients!$E$4:$I$7,3)</f>
        <v>0.43099999999999999</v>
      </c>
      <c r="BX54" s="106">
        <f t="shared" si="49"/>
        <v>7.2999999999999995E-2</v>
      </c>
      <c r="BY54" s="163">
        <f t="shared" si="50"/>
        <v>0.50021859999999974</v>
      </c>
      <c r="CO54" s="165" t="str">
        <f t="shared" si="19"/>
        <v>splash</v>
      </c>
      <c r="CP54" s="172">
        <f t="shared" si="20"/>
        <v>1</v>
      </c>
      <c r="CQ54" s="165">
        <f>IF(CO54="atmospheric",IF(CP54&gt;=1,Coefficients!$T$5,Coefficients!$T$4),Coefficients!$T$3)</f>
        <v>7.35</v>
      </c>
      <c r="CR54" s="106">
        <f>IF(S54&lt;Coefficients!$V$3,Coefficients!$X$3-(Coefficients!$X$4-Coefficients!$X$3)*(Coefficients!$V$3-S54)/(Coefficients!$V$4-Coefficients!$V$3),IF(S54&gt;Coefficients!$V$6,(Coefficients!$X$6-Coefficients!$X$5)*(S54-Coefficients!$V$6)/(Coefficients!$V$6-Coefficients!$V$5)+Coefficients!$X$6,VLOOKUP(S54,Coefficients!$V$3:$X$6,3)))</f>
        <v>5.1999999999999975</v>
      </c>
      <c r="CS54" s="90">
        <f t="shared" si="51"/>
        <v>1.6409601519999992E-4</v>
      </c>
      <c r="CT54" s="106">
        <f>VLOOKUP(CO54,Coefficients!$Z$4:$AD$7,4,FALSE)</f>
        <v>0.26500000000000001</v>
      </c>
      <c r="CU54" s="106">
        <f>VLOOKUP(CO54,Coefficients!$Z$4:$AD$7,2,FALSE)</f>
        <v>0.37</v>
      </c>
      <c r="CV54" s="174">
        <f t="shared" si="21"/>
        <v>5.5357596909802762</v>
      </c>
      <c r="CW54" s="31">
        <f t="shared" si="22"/>
        <v>0.29487221394061841</v>
      </c>
      <c r="CX54" s="19">
        <f>Coefficients!$B$7</f>
        <v>3.35</v>
      </c>
      <c r="CY54" s="217">
        <f t="shared" si="52"/>
        <v>8.8021556400184595E-2</v>
      </c>
      <c r="CZ54" s="164">
        <f>VLOOKUP(N54,Coefficients!$E$12:$I$16,3)</f>
        <v>6.0350000000000001</v>
      </c>
      <c r="DA54" s="165">
        <f t="shared" si="53"/>
        <v>7.2999999999999995E-2</v>
      </c>
      <c r="DB54" s="163">
        <f t="shared" si="54"/>
        <v>7.0042209999999967</v>
      </c>
      <c r="DC54" s="214"/>
      <c r="DD54" s="149"/>
      <c r="DU54" s="165">
        <f t="shared" si="23"/>
        <v>0.95</v>
      </c>
      <c r="DV54" s="165">
        <f t="shared" si="24"/>
        <v>1</v>
      </c>
      <c r="DW54" s="165">
        <f t="shared" si="25"/>
        <v>2400</v>
      </c>
      <c r="DX54" s="165">
        <f t="shared" si="26"/>
        <v>1.4999999999999999E-2</v>
      </c>
      <c r="DY54" s="169">
        <f t="shared" si="27"/>
        <v>70.534741628380615</v>
      </c>
      <c r="DZ54" s="136">
        <f t="shared" si="55"/>
        <v>33588.119435075925</v>
      </c>
      <c r="EA54" s="136">
        <f t="shared" si="28"/>
        <v>4.3067574809826485</v>
      </c>
      <c r="EB54" s="136">
        <f t="shared" si="29"/>
        <v>2.3330791552474604E-2</v>
      </c>
      <c r="EC54" s="136">
        <f t="shared" si="30"/>
        <v>0.96747185906460231</v>
      </c>
      <c r="ED54" s="136">
        <f t="shared" si="31"/>
        <v>0.20903321267941649</v>
      </c>
      <c r="EE54" s="136">
        <f t="shared" si="56"/>
        <v>1.5445604651050633E-4</v>
      </c>
      <c r="EF54" s="136">
        <f t="shared" si="32"/>
        <v>1</v>
      </c>
      <c r="EG54" s="136">
        <f t="shared" si="57"/>
        <v>2</v>
      </c>
      <c r="EH54" s="149">
        <f t="shared" si="33"/>
        <v>1.7824990272980441</v>
      </c>
      <c r="EI54" s="149">
        <f t="shared" si="34"/>
        <v>29.300767831711152</v>
      </c>
      <c r="EJ54" s="149">
        <f t="shared" si="58"/>
        <v>31.083266859009196</v>
      </c>
      <c r="EK54" s="18">
        <f t="shared" si="59"/>
        <v>0.54691805971072527</v>
      </c>
      <c r="EL54" s="18">
        <f t="shared" si="60"/>
        <v>8.3793850468900297E-2</v>
      </c>
      <c r="EM54" s="18">
        <f t="shared" si="61"/>
        <v>1.1505027799999994E-2</v>
      </c>
      <c r="EN54" s="163">
        <f t="shared" si="35"/>
        <v>0.12730026193296717</v>
      </c>
      <c r="EO54" s="163">
        <f t="shared" si="36"/>
        <v>2.0925651922895621</v>
      </c>
      <c r="EP54" s="163">
        <f t="shared" si="62"/>
        <v>2.2198654542225293</v>
      </c>
      <c r="EQ54" s="18">
        <f t="shared" si="63"/>
        <v>7.6581217873647951</v>
      </c>
      <c r="ER54" s="18">
        <f t="shared" si="64"/>
        <v>0.67407979882601277</v>
      </c>
      <c r="ES54" s="18">
        <f t="shared" si="65"/>
        <v>0.16109708299999992</v>
      </c>
    </row>
    <row r="55" spans="2:149" x14ac:dyDescent="0.25">
      <c r="B55" s="36" t="s">
        <v>193</v>
      </c>
      <c r="C55" s="36" t="s">
        <v>194</v>
      </c>
      <c r="D55" s="36">
        <v>2029</v>
      </c>
      <c r="E55" s="37">
        <f t="shared" si="66"/>
        <v>22.2</v>
      </c>
      <c r="F55" s="37">
        <f t="shared" si="67"/>
        <v>76.3</v>
      </c>
      <c r="G55" s="37">
        <f t="shared" si="68"/>
        <v>352.5</v>
      </c>
      <c r="H55" s="115">
        <f t="shared" si="69"/>
        <v>2007</v>
      </c>
      <c r="I55" s="111" t="str">
        <f t="shared" si="70"/>
        <v>Pile No 243 @ Berth 107</v>
      </c>
      <c r="J55" s="165" t="str">
        <f t="shared" si="71"/>
        <v>splash</v>
      </c>
      <c r="K55" s="172">
        <f t="shared" si="72"/>
        <v>1</v>
      </c>
      <c r="L55" s="115" t="str">
        <f t="shared" si="73"/>
        <v>C1</v>
      </c>
      <c r="M55" s="115" t="str">
        <f t="shared" si="74"/>
        <v>CB4</v>
      </c>
      <c r="N55" s="115" t="str">
        <f t="shared" si="75"/>
        <v>CL5</v>
      </c>
      <c r="O55" s="115">
        <f t="shared" si="76"/>
        <v>0</v>
      </c>
      <c r="P55" s="115">
        <f t="shared" si="77"/>
        <v>50</v>
      </c>
      <c r="Q55" s="115">
        <f t="shared" si="78"/>
        <v>1200</v>
      </c>
      <c r="R55" s="115">
        <f t="shared" si="79"/>
        <v>60</v>
      </c>
      <c r="S55" s="115">
        <f t="shared" si="80"/>
        <v>0.37</v>
      </c>
      <c r="T55" s="115">
        <f t="shared" si="81"/>
        <v>310</v>
      </c>
      <c r="U55" s="165">
        <f t="shared" si="82"/>
        <v>12</v>
      </c>
      <c r="AA55" s="174">
        <f t="shared" si="0"/>
        <v>2.7031554424369926</v>
      </c>
      <c r="AB55" s="193">
        <f t="shared" si="1"/>
        <v>0.15406310884873986</v>
      </c>
      <c r="AC55" s="174">
        <f t="shared" si="2"/>
        <v>8.9216385761026848E-2</v>
      </c>
      <c r="AD55" s="174">
        <f t="shared" si="3"/>
        <v>1.1505027799999994E-2</v>
      </c>
      <c r="AE55" s="174">
        <f t="shared" si="4"/>
        <v>0.3220065422471951</v>
      </c>
      <c r="AF55" s="194">
        <f t="shared" si="5"/>
        <v>9.6121355894685109E-2</v>
      </c>
      <c r="AG55" s="174">
        <f t="shared" si="37"/>
        <v>0.77940979786926878</v>
      </c>
      <c r="AH55" s="174">
        <f t="shared" si="38"/>
        <v>0.16109708299999992</v>
      </c>
      <c r="AJ55" s="174"/>
      <c r="AK55" s="174"/>
      <c r="AL55" s="203"/>
      <c r="AM55" s="207">
        <f t="shared" si="6"/>
        <v>5</v>
      </c>
      <c r="AN55" s="167">
        <f>INDEX(Coefficients!$O$3:$O$7,MATCH(S55,Coefficients!$O$3:$O$7))</f>
        <v>0.3</v>
      </c>
      <c r="AO55" s="167">
        <f>INDEX(Coefficients!$O$3:$O$7,MATCH(S55,Coefficients!$O$3:$O$7)+1)</f>
        <v>0.4</v>
      </c>
      <c r="AP55" s="172">
        <f>INDEX(Coefficients!$P$3:$P$7,MATCH(S55,Coefficients!$O$3:$O$7))</f>
        <v>50</v>
      </c>
      <c r="AQ55" s="172">
        <f>INDEX(Coefficients!$P$3:$P$7,MATCH(S55,Coefficients!$O$3:$O$7)+1)</f>
        <v>41.8</v>
      </c>
      <c r="AR55" s="172">
        <f t="shared" si="7"/>
        <v>44.26</v>
      </c>
      <c r="AS55" s="106">
        <f t="shared" si="8"/>
        <v>2029</v>
      </c>
      <c r="AT55" s="107">
        <f t="shared" si="9"/>
        <v>22.2</v>
      </c>
      <c r="AU55" s="167">
        <f t="shared" si="39"/>
        <v>399.59999999999985</v>
      </c>
      <c r="AV55" s="173">
        <f t="shared" si="40"/>
        <v>22.199999999999992</v>
      </c>
      <c r="AW55" s="106">
        <v>12</v>
      </c>
      <c r="AX55" s="107">
        <f t="shared" si="10"/>
        <v>76.3</v>
      </c>
      <c r="AY55" s="174">
        <f t="shared" si="11"/>
        <v>1.1450023416820392</v>
      </c>
      <c r="AZ55" s="167">
        <f>INDEX(Coefficients!$K$3:$K$10,MATCH(S55,Coefficients!$K$3:$K$10))</f>
        <v>0.35</v>
      </c>
      <c r="BA55" s="167">
        <f>INDEX(Coefficients!$K$3:$K$10,MATCH(S55,Coefficients!$K$3:$K$10)+1)</f>
        <v>0.4</v>
      </c>
      <c r="BB55" s="167">
        <f>INDEX(Coefficients!$L$3:$L$10,MATCH(S55,Coefficients!$K$3:$K$10))</f>
        <v>0.19142307491680963</v>
      </c>
      <c r="BC55" s="167">
        <f>INDEX(Coefficients!$L$3:$L$10,MATCH(S55,Coefficients!$K$3:$K$10)+1)</f>
        <v>0.35425563574488944</v>
      </c>
      <c r="BD55" s="174">
        <f>INDEX(Coefficients!$M$3:$M$10,MATCH(S55,Coefficients!$K$3:$K$10))</f>
        <v>0.20023799980895765</v>
      </c>
      <c r="BE55" s="174">
        <f>INDEX(Coefficients!$M$3:$M$10,MATCH(S55,Coefficients!$K$3:$K$10)+1)</f>
        <v>0.20987997823914079</v>
      </c>
      <c r="BF55" s="70">
        <f t="shared" si="12"/>
        <v>2.5655609924804158E-5</v>
      </c>
      <c r="BG55" s="110">
        <f t="shared" si="13"/>
        <v>0.20409479118103091</v>
      </c>
      <c r="BH55" s="175">
        <f t="shared" si="41"/>
        <v>1.4222887144787821E-5</v>
      </c>
      <c r="BI55" s="185">
        <f t="shared" si="42"/>
        <v>4.4883059713442051E-2</v>
      </c>
      <c r="BJ55" s="165">
        <f t="shared" si="14"/>
        <v>0.71366705445737511</v>
      </c>
      <c r="BK55" s="165">
        <f t="shared" si="15"/>
        <v>84.741590689541354</v>
      </c>
      <c r="BL55" s="209">
        <f t="shared" si="43"/>
        <v>0.12</v>
      </c>
      <c r="BM55" s="107">
        <f t="shared" si="16"/>
        <v>352.5</v>
      </c>
      <c r="BN55" s="173">
        <f t="shared" si="44"/>
        <v>6345</v>
      </c>
      <c r="BO55" s="187">
        <f t="shared" si="45"/>
        <v>6.6974999999999999E-4</v>
      </c>
      <c r="BP55" s="106" t="str">
        <f t="shared" si="17"/>
        <v>YES</v>
      </c>
      <c r="BQ55" s="209">
        <f t="shared" si="18"/>
        <v>2.7031554424369926</v>
      </c>
      <c r="BR55" s="164">
        <f t="shared" si="46"/>
        <v>7.7031554424369926</v>
      </c>
      <c r="BS55" s="219">
        <f t="shared" si="47"/>
        <v>0.15406310884873986</v>
      </c>
      <c r="BT55" s="210"/>
      <c r="BU55" s="206">
        <f t="shared" si="48"/>
        <v>-0.76429773960448411</v>
      </c>
      <c r="BW55" s="164">
        <f>VLOOKUP(M55,Coefficients!$E$4:$I$7,3)</f>
        <v>0.43099999999999999</v>
      </c>
      <c r="BX55" s="106">
        <f t="shared" si="49"/>
        <v>7.2999999999999995E-2</v>
      </c>
      <c r="BY55" s="163">
        <f t="shared" si="50"/>
        <v>0.50021859999999974</v>
      </c>
      <c r="CO55" s="165" t="str">
        <f t="shared" si="19"/>
        <v>splash</v>
      </c>
      <c r="CP55" s="172">
        <f t="shared" si="20"/>
        <v>1</v>
      </c>
      <c r="CQ55" s="165">
        <f>IF(CO55="atmospheric",IF(CP55&gt;=1,Coefficients!$T$5,Coefficients!$T$4),Coefficients!$T$3)</f>
        <v>7.35</v>
      </c>
      <c r="CR55" s="106">
        <f>IF(S55&lt;Coefficients!$V$3,Coefficients!$X$3-(Coefficients!$X$4-Coefficients!$X$3)*(Coefficients!$V$3-S55)/(Coefficients!$V$4-Coefficients!$V$3),IF(S55&gt;Coefficients!$V$6,(Coefficients!$X$6-Coefficients!$X$5)*(S55-Coefficients!$V$6)/(Coefficients!$V$6-Coefficients!$V$5)+Coefficients!$X$6,VLOOKUP(S55,Coefficients!$V$3:$X$6,3)))</f>
        <v>5.1999999999999975</v>
      </c>
      <c r="CS55" s="90">
        <f t="shared" si="51"/>
        <v>1.6409601519999992E-4</v>
      </c>
      <c r="CT55" s="106">
        <f>VLOOKUP(CO55,Coefficients!$Z$4:$AD$7,4,FALSE)</f>
        <v>0.26500000000000001</v>
      </c>
      <c r="CU55" s="106">
        <f>VLOOKUP(CO55,Coefficients!$Z$4:$AD$7,2,FALSE)</f>
        <v>0.37</v>
      </c>
      <c r="CV55" s="174">
        <f t="shared" si="21"/>
        <v>5.5575047015166081</v>
      </c>
      <c r="CW55" s="31">
        <f t="shared" si="22"/>
        <v>0.3220065422471951</v>
      </c>
      <c r="CX55" s="19">
        <f>Coefficients!$B$7</f>
        <v>3.35</v>
      </c>
      <c r="CY55" s="217">
        <f t="shared" si="52"/>
        <v>9.6121355894685109E-2</v>
      </c>
      <c r="CZ55" s="164">
        <f>VLOOKUP(N55,Coefficients!$E$12:$I$16,3)</f>
        <v>6.0350000000000001</v>
      </c>
      <c r="DA55" s="165">
        <f t="shared" si="53"/>
        <v>7.2999999999999995E-2</v>
      </c>
      <c r="DB55" s="163">
        <f t="shared" si="54"/>
        <v>7.0042209999999967</v>
      </c>
      <c r="DC55" s="214"/>
      <c r="DD55" s="149"/>
      <c r="DU55" s="165">
        <f t="shared" si="23"/>
        <v>0.95</v>
      </c>
      <c r="DV55" s="165">
        <f t="shared" si="24"/>
        <v>1</v>
      </c>
      <c r="DW55" s="165">
        <f t="shared" si="25"/>
        <v>2400</v>
      </c>
      <c r="DX55" s="165">
        <f t="shared" si="26"/>
        <v>1.4999999999999999E-2</v>
      </c>
      <c r="DY55" s="169">
        <f t="shared" si="27"/>
        <v>70.537711371566601</v>
      </c>
      <c r="DZ55" s="136">
        <f t="shared" si="55"/>
        <v>33588.590818334</v>
      </c>
      <c r="EA55" s="136">
        <f t="shared" si="28"/>
        <v>4.3067574809826485</v>
      </c>
      <c r="EB55" s="136">
        <f t="shared" si="29"/>
        <v>2.3330791552474604E-2</v>
      </c>
      <c r="EC55" s="136">
        <f t="shared" si="30"/>
        <v>0.96747185906460231</v>
      </c>
      <c r="ED55" s="136">
        <f t="shared" si="31"/>
        <v>0.20903321267941649</v>
      </c>
      <c r="EE55" s="136">
        <f t="shared" si="56"/>
        <v>1.5445604651050633E-4</v>
      </c>
      <c r="EF55" s="136">
        <f t="shared" si="32"/>
        <v>1</v>
      </c>
      <c r="EG55" s="136">
        <f t="shared" si="57"/>
        <v>2</v>
      </c>
      <c r="EH55" s="149">
        <f t="shared" si="33"/>
        <v>1.7824904242933184</v>
      </c>
      <c r="EI55" s="149">
        <f t="shared" si="34"/>
        <v>29.300767831711152</v>
      </c>
      <c r="EJ55" s="149">
        <f t="shared" si="58"/>
        <v>31.08325825600447</v>
      </c>
      <c r="EK55" s="18">
        <f t="shared" si="59"/>
        <v>0.57908987055830519</v>
      </c>
      <c r="EL55" s="18">
        <f t="shared" si="60"/>
        <v>8.9216385761026848E-2</v>
      </c>
      <c r="EM55" s="18">
        <f t="shared" si="61"/>
        <v>1.1505027799999994E-2</v>
      </c>
      <c r="EN55" s="163">
        <f t="shared" si="35"/>
        <v>0.12729964753445239</v>
      </c>
      <c r="EO55" s="163">
        <f t="shared" si="36"/>
        <v>2.0925651922895621</v>
      </c>
      <c r="EP55" s="163">
        <f t="shared" si="62"/>
        <v>2.2198648398240146</v>
      </c>
      <c r="EQ55" s="18">
        <f t="shared" si="63"/>
        <v>8.1086017838036462</v>
      </c>
      <c r="ER55" s="18">
        <f t="shared" si="64"/>
        <v>0.77940979786926878</v>
      </c>
      <c r="ES55" s="18">
        <f t="shared" si="65"/>
        <v>0.16109708299999992</v>
      </c>
    </row>
    <row r="56" spans="2:149" x14ac:dyDescent="0.25">
      <c r="B56" s="36" t="s">
        <v>193</v>
      </c>
      <c r="C56" s="36" t="s">
        <v>194</v>
      </c>
      <c r="D56" s="36">
        <v>2030</v>
      </c>
      <c r="E56" s="37">
        <f t="shared" si="66"/>
        <v>22.2</v>
      </c>
      <c r="F56" s="37">
        <f t="shared" si="67"/>
        <v>76.3</v>
      </c>
      <c r="G56" s="37">
        <f t="shared" si="68"/>
        <v>352.5</v>
      </c>
      <c r="H56" s="115">
        <f t="shared" si="69"/>
        <v>2007</v>
      </c>
      <c r="I56" s="111" t="str">
        <f t="shared" si="70"/>
        <v>Pile No 243 @ Berth 107</v>
      </c>
      <c r="J56" s="165" t="str">
        <f t="shared" si="71"/>
        <v>splash</v>
      </c>
      <c r="K56" s="172">
        <f t="shared" si="72"/>
        <v>1</v>
      </c>
      <c r="L56" s="115" t="str">
        <f t="shared" si="73"/>
        <v>C1</v>
      </c>
      <c r="M56" s="115" t="str">
        <f t="shared" si="74"/>
        <v>CB4</v>
      </c>
      <c r="N56" s="115" t="str">
        <f t="shared" si="75"/>
        <v>CL5</v>
      </c>
      <c r="O56" s="115">
        <f t="shared" si="76"/>
        <v>0</v>
      </c>
      <c r="P56" s="115">
        <f t="shared" si="77"/>
        <v>50</v>
      </c>
      <c r="Q56" s="115">
        <f t="shared" si="78"/>
        <v>1200</v>
      </c>
      <c r="R56" s="115">
        <f t="shared" si="79"/>
        <v>60</v>
      </c>
      <c r="S56" s="115">
        <f t="shared" si="80"/>
        <v>0.37</v>
      </c>
      <c r="T56" s="115">
        <f t="shared" si="81"/>
        <v>310</v>
      </c>
      <c r="U56" s="165">
        <f t="shared" si="82"/>
        <v>12</v>
      </c>
      <c r="AA56" s="174">
        <f t="shared" si="0"/>
        <v>2.7440855815312242</v>
      </c>
      <c r="AB56" s="193">
        <f t="shared" si="1"/>
        <v>0.15488171163062447</v>
      </c>
      <c r="AC56" s="174">
        <f t="shared" si="2"/>
        <v>9.4673255470992673E-2</v>
      </c>
      <c r="AD56" s="174">
        <f t="shared" si="3"/>
        <v>1.1505027799999994E-2</v>
      </c>
      <c r="AE56" s="174">
        <f t="shared" si="4"/>
        <v>0.34908945025768162</v>
      </c>
      <c r="AF56" s="194">
        <f t="shared" si="5"/>
        <v>0.10420580604706914</v>
      </c>
      <c r="AG56" s="174">
        <f t="shared" si="37"/>
        <v>0.89190601593894225</v>
      </c>
      <c r="AH56" s="174">
        <f t="shared" si="38"/>
        <v>0.16109708299999992</v>
      </c>
      <c r="AJ56" s="174"/>
      <c r="AK56" s="174"/>
      <c r="AL56" s="203"/>
      <c r="AM56" s="207">
        <f t="shared" si="6"/>
        <v>5</v>
      </c>
      <c r="AN56" s="167">
        <f>INDEX(Coefficients!$O$3:$O$7,MATCH(S56,Coefficients!$O$3:$O$7))</f>
        <v>0.3</v>
      </c>
      <c r="AO56" s="167">
        <f>INDEX(Coefficients!$O$3:$O$7,MATCH(S56,Coefficients!$O$3:$O$7)+1)</f>
        <v>0.4</v>
      </c>
      <c r="AP56" s="172">
        <f>INDEX(Coefficients!$P$3:$P$7,MATCH(S56,Coefficients!$O$3:$O$7))</f>
        <v>50</v>
      </c>
      <c r="AQ56" s="172">
        <f>INDEX(Coefficients!$P$3:$P$7,MATCH(S56,Coefficients!$O$3:$O$7)+1)</f>
        <v>41.8</v>
      </c>
      <c r="AR56" s="172">
        <f t="shared" si="7"/>
        <v>44.26</v>
      </c>
      <c r="AS56" s="106">
        <f t="shared" si="8"/>
        <v>2030</v>
      </c>
      <c r="AT56" s="107">
        <f t="shared" si="9"/>
        <v>22.2</v>
      </c>
      <c r="AU56" s="167">
        <f t="shared" si="39"/>
        <v>421.79999999999984</v>
      </c>
      <c r="AV56" s="173">
        <f t="shared" si="40"/>
        <v>22.199999999999992</v>
      </c>
      <c r="AW56" s="106">
        <v>12</v>
      </c>
      <c r="AX56" s="107">
        <f t="shared" si="10"/>
        <v>76.3</v>
      </c>
      <c r="AY56" s="174">
        <f t="shared" si="11"/>
        <v>1.1450023416820392</v>
      </c>
      <c r="AZ56" s="167">
        <f>INDEX(Coefficients!$K$3:$K$10,MATCH(S56,Coefficients!$K$3:$K$10))</f>
        <v>0.35</v>
      </c>
      <c r="BA56" s="167">
        <f>INDEX(Coefficients!$K$3:$K$10,MATCH(S56,Coefficients!$K$3:$K$10)+1)</f>
        <v>0.4</v>
      </c>
      <c r="BB56" s="167">
        <f>INDEX(Coefficients!$L$3:$L$10,MATCH(S56,Coefficients!$K$3:$K$10))</f>
        <v>0.19142307491680963</v>
      </c>
      <c r="BC56" s="167">
        <f>INDEX(Coefficients!$L$3:$L$10,MATCH(S56,Coefficients!$K$3:$K$10)+1)</f>
        <v>0.35425563574488944</v>
      </c>
      <c r="BD56" s="174">
        <f>INDEX(Coefficients!$M$3:$M$10,MATCH(S56,Coefficients!$K$3:$K$10))</f>
        <v>0.20023799980895765</v>
      </c>
      <c r="BE56" s="174">
        <f>INDEX(Coefficients!$M$3:$M$10,MATCH(S56,Coefficients!$K$3:$K$10)+1)</f>
        <v>0.20987997823914079</v>
      </c>
      <c r="BF56" s="70">
        <f t="shared" si="12"/>
        <v>2.5655609924804158E-5</v>
      </c>
      <c r="BG56" s="110">
        <f t="shared" si="13"/>
        <v>0.20409479118103091</v>
      </c>
      <c r="BH56" s="175">
        <f t="shared" si="41"/>
        <v>1.4066802653302827E-5</v>
      </c>
      <c r="BI56" s="185">
        <f t="shared" si="42"/>
        <v>4.4390505038688098E-2</v>
      </c>
      <c r="BJ56" s="165">
        <f t="shared" si="14"/>
        <v>0.71366705445737511</v>
      </c>
      <c r="BK56" s="165">
        <f t="shared" si="15"/>
        <v>84.741590689541354</v>
      </c>
      <c r="BL56" s="209">
        <f t="shared" si="43"/>
        <v>0.12</v>
      </c>
      <c r="BM56" s="107">
        <f t="shared" si="16"/>
        <v>352.5</v>
      </c>
      <c r="BN56" s="173">
        <f t="shared" si="44"/>
        <v>6697.5</v>
      </c>
      <c r="BO56" s="187">
        <f t="shared" si="45"/>
        <v>6.6974999999999999E-4</v>
      </c>
      <c r="BP56" s="106" t="str">
        <f t="shared" si="17"/>
        <v>YES</v>
      </c>
      <c r="BQ56" s="209">
        <f t="shared" si="18"/>
        <v>2.7440855815312242</v>
      </c>
      <c r="BR56" s="164">
        <f t="shared" si="46"/>
        <v>7.7440855815312242</v>
      </c>
      <c r="BS56" s="219">
        <f t="shared" si="47"/>
        <v>0.15488171163062447</v>
      </c>
      <c r="BT56" s="210"/>
      <c r="BU56" s="206">
        <f t="shared" si="48"/>
        <v>-0.7705842661294382</v>
      </c>
      <c r="BW56" s="164">
        <f>VLOOKUP(M56,Coefficients!$E$4:$I$7,3)</f>
        <v>0.43099999999999999</v>
      </c>
      <c r="BX56" s="106">
        <f t="shared" si="49"/>
        <v>7.2999999999999995E-2</v>
      </c>
      <c r="BY56" s="163">
        <f t="shared" si="50"/>
        <v>0.50021859999999974</v>
      </c>
      <c r="CO56" s="165" t="str">
        <f t="shared" si="19"/>
        <v>splash</v>
      </c>
      <c r="CP56" s="172">
        <f t="shared" si="20"/>
        <v>1</v>
      </c>
      <c r="CQ56" s="165">
        <f>IF(CO56="atmospheric",IF(CP56&gt;=1,Coefficients!$T$5,Coefficients!$T$4),Coefficients!$T$3)</f>
        <v>7.35</v>
      </c>
      <c r="CR56" s="106">
        <f>IF(S56&lt;Coefficients!$V$3,Coefficients!$X$3-(Coefficients!$X$4-Coefficients!$X$3)*(Coefficients!$V$3-S56)/(Coefficients!$V$4-Coefficients!$V$3),IF(S56&gt;Coefficients!$V$6,(Coefficients!$X$6-Coefficients!$X$5)*(S56-Coefficients!$V$6)/(Coefficients!$V$6-Coefficients!$V$5)+Coefficients!$X$6,VLOOKUP(S56,Coefficients!$V$3:$X$6,3)))</f>
        <v>5.1999999999999975</v>
      </c>
      <c r="CS56" s="90">
        <f t="shared" si="51"/>
        <v>1.6409601519999992E-4</v>
      </c>
      <c r="CT56" s="106">
        <f>VLOOKUP(CO56,Coefficients!$Z$4:$AD$7,4,FALSE)</f>
        <v>0.26500000000000001</v>
      </c>
      <c r="CU56" s="106">
        <f>VLOOKUP(CO56,Coefficients!$Z$4:$AD$7,2,FALSE)</f>
        <v>0.37</v>
      </c>
      <c r="CV56" s="174">
        <f t="shared" si="21"/>
        <v>5.5777588133925962</v>
      </c>
      <c r="CW56" s="31">
        <f t="shared" si="22"/>
        <v>0.34908945025768162</v>
      </c>
      <c r="CX56" s="19">
        <f>Coefficients!$B$7</f>
        <v>3.35</v>
      </c>
      <c r="CY56" s="217">
        <f t="shared" si="52"/>
        <v>0.10420580604706914</v>
      </c>
      <c r="CZ56" s="164">
        <f>VLOOKUP(N56,Coefficients!$E$12:$I$16,3)</f>
        <v>6.0350000000000001</v>
      </c>
      <c r="DA56" s="165">
        <f t="shared" si="53"/>
        <v>7.2999999999999995E-2</v>
      </c>
      <c r="DB56" s="163">
        <f t="shared" si="54"/>
        <v>7.0042209999999967</v>
      </c>
      <c r="DC56" s="214"/>
      <c r="DD56" s="149"/>
      <c r="DU56" s="165">
        <f t="shared" si="23"/>
        <v>0.95</v>
      </c>
      <c r="DV56" s="165">
        <f t="shared" si="24"/>
        <v>1</v>
      </c>
      <c r="DW56" s="165">
        <f t="shared" si="25"/>
        <v>2400</v>
      </c>
      <c r="DX56" s="165">
        <f t="shared" si="26"/>
        <v>1.4999999999999999E-2</v>
      </c>
      <c r="DY56" s="169">
        <f t="shared" si="27"/>
        <v>70.540368722186898</v>
      </c>
      <c r="DZ56" s="136">
        <f t="shared" si="55"/>
        <v>33589.012604733005</v>
      </c>
      <c r="EA56" s="136">
        <f t="shared" si="28"/>
        <v>4.3067574809826485</v>
      </c>
      <c r="EB56" s="136">
        <f t="shared" si="29"/>
        <v>2.3330791552474604E-2</v>
      </c>
      <c r="EC56" s="136">
        <f t="shared" si="30"/>
        <v>0.96747185906460231</v>
      </c>
      <c r="ED56" s="136">
        <f t="shared" si="31"/>
        <v>0.20903321267941649</v>
      </c>
      <c r="EE56" s="136">
        <f t="shared" si="56"/>
        <v>1.5445604651050633E-4</v>
      </c>
      <c r="EF56" s="136">
        <f t="shared" si="32"/>
        <v>1</v>
      </c>
      <c r="EG56" s="136">
        <f t="shared" si="57"/>
        <v>2</v>
      </c>
      <c r="EH56" s="149">
        <f t="shared" si="33"/>
        <v>1.7824827266633489</v>
      </c>
      <c r="EI56" s="149">
        <f t="shared" si="34"/>
        <v>29.300767831711152</v>
      </c>
      <c r="EJ56" s="149">
        <f t="shared" si="58"/>
        <v>31.083250558374502</v>
      </c>
      <c r="EK56" s="18">
        <f t="shared" si="59"/>
        <v>0.61126168140998971</v>
      </c>
      <c r="EL56" s="18">
        <f t="shared" si="60"/>
        <v>9.4673255470992673E-2</v>
      </c>
      <c r="EM56" s="18">
        <f t="shared" si="61"/>
        <v>1.1505027799999994E-2</v>
      </c>
      <c r="EN56" s="163">
        <f t="shared" si="35"/>
        <v>0.12729909779484727</v>
      </c>
      <c r="EO56" s="163">
        <f t="shared" si="36"/>
        <v>2.0925651922895621</v>
      </c>
      <c r="EP56" s="163">
        <f t="shared" si="62"/>
        <v>2.2198642900844092</v>
      </c>
      <c r="EQ56" s="18">
        <f t="shared" si="63"/>
        <v>8.559081780299973</v>
      </c>
      <c r="ER56" s="18">
        <f t="shared" si="64"/>
        <v>0.89190601593894225</v>
      </c>
      <c r="ES56" s="18">
        <f t="shared" si="65"/>
        <v>0.16109708299999992</v>
      </c>
    </row>
    <row r="57" spans="2:149" x14ac:dyDescent="0.25">
      <c r="B57" s="36" t="s">
        <v>193</v>
      </c>
      <c r="C57" s="36" t="s">
        <v>194</v>
      </c>
      <c r="D57" s="36">
        <v>2031</v>
      </c>
      <c r="E57" s="37">
        <f t="shared" si="66"/>
        <v>22.2</v>
      </c>
      <c r="F57" s="37">
        <f t="shared" si="67"/>
        <v>76.3</v>
      </c>
      <c r="G57" s="37">
        <f t="shared" si="68"/>
        <v>352.5</v>
      </c>
      <c r="H57" s="115">
        <f t="shared" si="69"/>
        <v>2007</v>
      </c>
      <c r="I57" s="111" t="str">
        <f t="shared" si="70"/>
        <v>Pile No 243 @ Berth 107</v>
      </c>
      <c r="J57" s="165" t="str">
        <f t="shared" si="71"/>
        <v>splash</v>
      </c>
      <c r="K57" s="172">
        <f t="shared" si="72"/>
        <v>1</v>
      </c>
      <c r="L57" s="115" t="str">
        <f t="shared" si="73"/>
        <v>C1</v>
      </c>
      <c r="M57" s="115" t="str">
        <f t="shared" si="74"/>
        <v>CB4</v>
      </c>
      <c r="N57" s="115" t="str">
        <f t="shared" si="75"/>
        <v>CL5</v>
      </c>
      <c r="O57" s="115">
        <f t="shared" si="76"/>
        <v>0</v>
      </c>
      <c r="P57" s="115">
        <f t="shared" si="77"/>
        <v>50</v>
      </c>
      <c r="Q57" s="115">
        <f t="shared" si="78"/>
        <v>1200</v>
      </c>
      <c r="R57" s="115">
        <f t="shared" si="79"/>
        <v>60</v>
      </c>
      <c r="S57" s="115">
        <f t="shared" si="80"/>
        <v>0.37</v>
      </c>
      <c r="T57" s="115">
        <f t="shared" si="81"/>
        <v>310</v>
      </c>
      <c r="U57" s="165">
        <f t="shared" si="82"/>
        <v>12</v>
      </c>
      <c r="AA57" s="174">
        <f t="shared" si="0"/>
        <v>2.7834885155929951</v>
      </c>
      <c r="AB57" s="193">
        <f t="shared" si="1"/>
        <v>0.15566977031185991</v>
      </c>
      <c r="AC57" s="174">
        <f t="shared" si="2"/>
        <v>0.10016314395187588</v>
      </c>
      <c r="AD57" s="174">
        <f t="shared" si="3"/>
        <v>1.1505027799999994E-2</v>
      </c>
      <c r="AE57" s="174">
        <f t="shared" si="4"/>
        <v>0.37606264638405118</v>
      </c>
      <c r="AF57" s="194">
        <f t="shared" si="5"/>
        <v>0.11225750638329886</v>
      </c>
      <c r="AG57" s="174">
        <f t="shared" si="37"/>
        <v>1.0113909386749202</v>
      </c>
      <c r="AH57" s="174">
        <f t="shared" si="38"/>
        <v>0.16109708299999992</v>
      </c>
      <c r="AJ57" s="174"/>
      <c r="AK57" s="174"/>
      <c r="AL57" s="203"/>
      <c r="AM57" s="207">
        <f t="shared" si="6"/>
        <v>5</v>
      </c>
      <c r="AN57" s="167">
        <f>INDEX(Coefficients!$O$3:$O$7,MATCH(S57,Coefficients!$O$3:$O$7))</f>
        <v>0.3</v>
      </c>
      <c r="AO57" s="167">
        <f>INDEX(Coefficients!$O$3:$O$7,MATCH(S57,Coefficients!$O$3:$O$7)+1)</f>
        <v>0.4</v>
      </c>
      <c r="AP57" s="172">
        <f>INDEX(Coefficients!$P$3:$P$7,MATCH(S57,Coefficients!$O$3:$O$7))</f>
        <v>50</v>
      </c>
      <c r="AQ57" s="172">
        <f>INDEX(Coefficients!$P$3:$P$7,MATCH(S57,Coefficients!$O$3:$O$7)+1)</f>
        <v>41.8</v>
      </c>
      <c r="AR57" s="172">
        <f t="shared" si="7"/>
        <v>44.26</v>
      </c>
      <c r="AS57" s="106">
        <f t="shared" si="8"/>
        <v>2031</v>
      </c>
      <c r="AT57" s="107">
        <f t="shared" si="9"/>
        <v>22.2</v>
      </c>
      <c r="AU57" s="167">
        <f t="shared" si="39"/>
        <v>443.99999999999983</v>
      </c>
      <c r="AV57" s="173">
        <f t="shared" si="40"/>
        <v>22.199999999999992</v>
      </c>
      <c r="AW57" s="106">
        <v>12</v>
      </c>
      <c r="AX57" s="107">
        <f t="shared" si="10"/>
        <v>76.3</v>
      </c>
      <c r="AY57" s="174">
        <f t="shared" si="11"/>
        <v>1.1450023416820392</v>
      </c>
      <c r="AZ57" s="167">
        <f>INDEX(Coefficients!$K$3:$K$10,MATCH(S57,Coefficients!$K$3:$K$10))</f>
        <v>0.35</v>
      </c>
      <c r="BA57" s="167">
        <f>INDEX(Coefficients!$K$3:$K$10,MATCH(S57,Coefficients!$K$3:$K$10)+1)</f>
        <v>0.4</v>
      </c>
      <c r="BB57" s="167">
        <f>INDEX(Coefficients!$L$3:$L$10,MATCH(S57,Coefficients!$K$3:$K$10))</f>
        <v>0.19142307491680963</v>
      </c>
      <c r="BC57" s="167">
        <f>INDEX(Coefficients!$L$3:$L$10,MATCH(S57,Coefficients!$K$3:$K$10)+1)</f>
        <v>0.35425563574488944</v>
      </c>
      <c r="BD57" s="174">
        <f>INDEX(Coefficients!$M$3:$M$10,MATCH(S57,Coefficients!$K$3:$K$10))</f>
        <v>0.20023799980895765</v>
      </c>
      <c r="BE57" s="174">
        <f>INDEX(Coefficients!$M$3:$M$10,MATCH(S57,Coefficients!$K$3:$K$10)+1)</f>
        <v>0.20987997823914079</v>
      </c>
      <c r="BF57" s="70">
        <f t="shared" si="12"/>
        <v>2.5655609924804158E-5</v>
      </c>
      <c r="BG57" s="110">
        <f t="shared" si="13"/>
        <v>0.20409479118103091</v>
      </c>
      <c r="BH57" s="175">
        <f t="shared" si="41"/>
        <v>1.3920309730548499E-5</v>
      </c>
      <c r="BI57" s="185">
        <f t="shared" si="42"/>
        <v>4.3928218406399898E-2</v>
      </c>
      <c r="BJ57" s="165">
        <f t="shared" si="14"/>
        <v>0.71366705445737511</v>
      </c>
      <c r="BK57" s="165">
        <f t="shared" si="15"/>
        <v>84.741590689541354</v>
      </c>
      <c r="BL57" s="209">
        <f t="shared" si="43"/>
        <v>0.12</v>
      </c>
      <c r="BM57" s="107">
        <f t="shared" si="16"/>
        <v>352.5</v>
      </c>
      <c r="BN57" s="173">
        <f t="shared" si="44"/>
        <v>7050</v>
      </c>
      <c r="BO57" s="187">
        <f t="shared" si="45"/>
        <v>6.6974999999999999E-4</v>
      </c>
      <c r="BP57" s="106" t="str">
        <f t="shared" si="17"/>
        <v>YES</v>
      </c>
      <c r="BQ57" s="209">
        <f t="shared" si="18"/>
        <v>2.7834885155929951</v>
      </c>
      <c r="BR57" s="164">
        <f t="shared" si="46"/>
        <v>7.7834885155929951</v>
      </c>
      <c r="BS57" s="219">
        <f t="shared" si="47"/>
        <v>0.15566977031185991</v>
      </c>
      <c r="BT57" s="210"/>
      <c r="BU57" s="206">
        <f t="shared" si="48"/>
        <v>-0.77639320225002106</v>
      </c>
      <c r="BW57" s="164">
        <f>VLOOKUP(M57,Coefficients!$E$4:$I$7,3)</f>
        <v>0.43099999999999999</v>
      </c>
      <c r="BX57" s="106">
        <f t="shared" si="49"/>
        <v>7.2999999999999995E-2</v>
      </c>
      <c r="BY57" s="163">
        <f t="shared" si="50"/>
        <v>0.50021859999999974</v>
      </c>
      <c r="CO57" s="165" t="str">
        <f t="shared" si="19"/>
        <v>splash</v>
      </c>
      <c r="CP57" s="172">
        <f t="shared" si="20"/>
        <v>1</v>
      </c>
      <c r="CQ57" s="165">
        <f>IF(CO57="atmospheric",IF(CP57&gt;=1,Coefficients!$T$5,Coefficients!$T$4),Coefficients!$T$3)</f>
        <v>7.35</v>
      </c>
      <c r="CR57" s="106">
        <f>IF(S57&lt;Coefficients!$V$3,Coefficients!$X$3-(Coefficients!$X$4-Coefficients!$X$3)*(Coefficients!$V$3-S57)/(Coefficients!$V$4-Coefficients!$V$3),IF(S57&gt;Coefficients!$V$6,(Coefficients!$X$6-Coefficients!$X$5)*(S57-Coefficients!$V$6)/(Coefficients!$V$6-Coefficients!$V$5)+Coefficients!$X$6,VLOOKUP(S57,Coefficients!$V$3:$X$6,3)))</f>
        <v>5.1999999999999975</v>
      </c>
      <c r="CS57" s="90">
        <f t="shared" si="51"/>
        <v>1.6409601519999992E-4</v>
      </c>
      <c r="CT57" s="106">
        <f>VLOOKUP(CO57,Coefficients!$Z$4:$AD$7,4,FALSE)</f>
        <v>0.26500000000000001</v>
      </c>
      <c r="CU57" s="106">
        <f>VLOOKUP(CO57,Coefficients!$Z$4:$AD$7,2,FALSE)</f>
        <v>0.37</v>
      </c>
      <c r="CV57" s="174">
        <f t="shared" si="21"/>
        <v>5.5966946720938777</v>
      </c>
      <c r="CW57" s="31">
        <f t="shared" si="22"/>
        <v>0.37606264638405118</v>
      </c>
      <c r="CX57" s="19">
        <f>Coefficients!$B$7</f>
        <v>3.35</v>
      </c>
      <c r="CY57" s="217">
        <f t="shared" si="52"/>
        <v>0.11225750638329886</v>
      </c>
      <c r="CZ57" s="164">
        <f>VLOOKUP(N57,Coefficients!$E$12:$I$16,3)</f>
        <v>6.0350000000000001</v>
      </c>
      <c r="DA57" s="165">
        <f t="shared" si="53"/>
        <v>7.2999999999999995E-2</v>
      </c>
      <c r="DB57" s="163">
        <f t="shared" si="54"/>
        <v>7.0042209999999967</v>
      </c>
      <c r="DC57" s="214"/>
      <c r="DD57" s="149"/>
      <c r="DU57" s="165">
        <f t="shared" si="23"/>
        <v>0.95</v>
      </c>
      <c r="DV57" s="165">
        <f t="shared" si="24"/>
        <v>1</v>
      </c>
      <c r="DW57" s="165">
        <f t="shared" si="25"/>
        <v>2400</v>
      </c>
      <c r="DX57" s="165">
        <f t="shared" si="26"/>
        <v>1.4999999999999999E-2</v>
      </c>
      <c r="DY57" s="169">
        <f t="shared" si="27"/>
        <v>70.542760508938642</v>
      </c>
      <c r="DZ57" s="136">
        <f t="shared" si="55"/>
        <v>33589.392230606951</v>
      </c>
      <c r="EA57" s="136">
        <f t="shared" si="28"/>
        <v>4.3067574809826485</v>
      </c>
      <c r="EB57" s="136">
        <f t="shared" si="29"/>
        <v>2.3330791552474604E-2</v>
      </c>
      <c r="EC57" s="136">
        <f t="shared" si="30"/>
        <v>0.96747185906460231</v>
      </c>
      <c r="ED57" s="136">
        <f t="shared" si="31"/>
        <v>0.20903321267941649</v>
      </c>
      <c r="EE57" s="136">
        <f t="shared" si="56"/>
        <v>1.5445604651050633E-4</v>
      </c>
      <c r="EF57" s="136">
        <f t="shared" si="32"/>
        <v>1</v>
      </c>
      <c r="EG57" s="136">
        <f t="shared" si="57"/>
        <v>2</v>
      </c>
      <c r="EH57" s="149">
        <f t="shared" si="33"/>
        <v>1.7824757986310802</v>
      </c>
      <c r="EI57" s="149">
        <f t="shared" si="34"/>
        <v>29.300767831711152</v>
      </c>
      <c r="EJ57" s="149">
        <f t="shared" si="58"/>
        <v>31.083243630342231</v>
      </c>
      <c r="EK57" s="18">
        <f t="shared" si="59"/>
        <v>0.64343349226516344</v>
      </c>
      <c r="EL57" s="18">
        <f t="shared" si="60"/>
        <v>0.10016314395187588</v>
      </c>
      <c r="EM57" s="18">
        <f t="shared" si="61"/>
        <v>1.1505027799999994E-2</v>
      </c>
      <c r="EN57" s="163">
        <f t="shared" si="35"/>
        <v>0.12729860301739773</v>
      </c>
      <c r="EO57" s="163">
        <f t="shared" si="36"/>
        <v>2.0925651922895621</v>
      </c>
      <c r="EP57" s="163">
        <f t="shared" si="62"/>
        <v>2.21986379530696</v>
      </c>
      <c r="EQ57" s="18">
        <f t="shared" si="63"/>
        <v>9.0095617768451532</v>
      </c>
      <c r="ER57" s="18">
        <f t="shared" si="64"/>
        <v>1.0113909386749202</v>
      </c>
      <c r="ES57" s="18">
        <f t="shared" si="65"/>
        <v>0.16109708299999992</v>
      </c>
    </row>
    <row r="58" spans="2:149" x14ac:dyDescent="0.25">
      <c r="B58" s="36" t="s">
        <v>193</v>
      </c>
      <c r="C58" s="36" t="s">
        <v>194</v>
      </c>
      <c r="D58" s="36">
        <v>2032</v>
      </c>
      <c r="E58" s="37">
        <f t="shared" si="66"/>
        <v>22.2</v>
      </c>
      <c r="F58" s="37">
        <f t="shared" si="67"/>
        <v>76.3</v>
      </c>
      <c r="G58" s="37">
        <f t="shared" si="68"/>
        <v>352.5</v>
      </c>
      <c r="H58" s="115">
        <f t="shared" si="69"/>
        <v>2007</v>
      </c>
      <c r="I58" s="111" t="str">
        <f t="shared" si="70"/>
        <v>Pile No 243 @ Berth 107</v>
      </c>
      <c r="J58" s="165" t="str">
        <f t="shared" si="71"/>
        <v>splash</v>
      </c>
      <c r="K58" s="172">
        <f t="shared" si="72"/>
        <v>1</v>
      </c>
      <c r="L58" s="115" t="str">
        <f t="shared" si="73"/>
        <v>C1</v>
      </c>
      <c r="M58" s="115" t="str">
        <f t="shared" si="74"/>
        <v>CB4</v>
      </c>
      <c r="N58" s="115" t="str">
        <f t="shared" si="75"/>
        <v>CL5</v>
      </c>
      <c r="O58" s="115">
        <f t="shared" si="76"/>
        <v>0</v>
      </c>
      <c r="P58" s="115">
        <f t="shared" si="77"/>
        <v>50</v>
      </c>
      <c r="Q58" s="115">
        <f t="shared" si="78"/>
        <v>1200</v>
      </c>
      <c r="R58" s="115">
        <f t="shared" si="79"/>
        <v>60</v>
      </c>
      <c r="S58" s="115">
        <f t="shared" si="80"/>
        <v>0.37</v>
      </c>
      <c r="T58" s="115">
        <f t="shared" si="81"/>
        <v>310</v>
      </c>
      <c r="U58" s="165">
        <f t="shared" si="82"/>
        <v>12</v>
      </c>
      <c r="AA58" s="174">
        <f t="shared" ref="AA58:AA89" si="83">BQ58</f>
        <v>2.8214935035576816</v>
      </c>
      <c r="AB58" s="193">
        <f t="shared" ref="AB58:AB89" si="84">BS58</f>
        <v>0.15642987007115361</v>
      </c>
      <c r="AC58" s="174">
        <f t="shared" ref="AC58:AC89" si="85">EL58</f>
        <v>0.10568484978696455</v>
      </c>
      <c r="AD58" s="174">
        <f t="shared" ref="AD58:AD89" si="86">EM58</f>
        <v>1.1505027799999994E-2</v>
      </c>
      <c r="AE58" s="174">
        <f t="shared" ref="AE58:AE89" si="87">CW58</f>
        <v>0.40287910073128835</v>
      </c>
      <c r="AF58" s="194">
        <f t="shared" ref="AF58:AF89" si="88">CY58</f>
        <v>0.12026241812874279</v>
      </c>
      <c r="AG58" s="174">
        <f t="shared" si="37"/>
        <v>1.1376874992718786</v>
      </c>
      <c r="AH58" s="174">
        <f t="shared" si="38"/>
        <v>0.16109708299999992</v>
      </c>
      <c r="AJ58" s="174"/>
      <c r="AK58" s="174"/>
      <c r="AL58" s="203"/>
      <c r="AM58" s="207">
        <f t="shared" ref="AM58:AM89" si="89">IF(AS58&gt;=$C$20,$C$21,0)</f>
        <v>5</v>
      </c>
      <c r="AN58" s="167">
        <f>INDEX(Coefficients!$O$3:$O$7,MATCH(S58,Coefficients!$O$3:$O$7))</f>
        <v>0.3</v>
      </c>
      <c r="AO58" s="167">
        <f>INDEX(Coefficients!$O$3:$O$7,MATCH(S58,Coefficients!$O$3:$O$7)+1)</f>
        <v>0.4</v>
      </c>
      <c r="AP58" s="172">
        <f>INDEX(Coefficients!$P$3:$P$7,MATCH(S58,Coefficients!$O$3:$O$7))</f>
        <v>50</v>
      </c>
      <c r="AQ58" s="172">
        <f>INDEX(Coefficients!$P$3:$P$7,MATCH(S58,Coefficients!$O$3:$O$7)+1)</f>
        <v>41.8</v>
      </c>
      <c r="AR58" s="172">
        <f t="shared" ref="AR58:AR89" si="90">AP58+(S58-AN58)/(AO58-AN58)*(AQ58-AP58)</f>
        <v>44.26</v>
      </c>
      <c r="AS58" s="106">
        <f t="shared" ref="AS58:AS89" si="91">D58</f>
        <v>2032</v>
      </c>
      <c r="AT58" s="107">
        <f t="shared" ref="AT58:AT89" si="92">E58</f>
        <v>22.2</v>
      </c>
      <c r="AU58" s="167">
        <f t="shared" si="39"/>
        <v>466.19999999999982</v>
      </c>
      <c r="AV58" s="173">
        <f t="shared" si="40"/>
        <v>22.199999999999992</v>
      </c>
      <c r="AW58" s="106">
        <v>12</v>
      </c>
      <c r="AX58" s="107">
        <f t="shared" ref="AX58:AX89" si="93">F58</f>
        <v>76.3</v>
      </c>
      <c r="AY58" s="174">
        <f t="shared" ref="AY58:AY89" si="94">EXP(AR58/RR*(1/293-1/(273+AV58)))</f>
        <v>1.1450023416820392</v>
      </c>
      <c r="AZ58" s="167">
        <f>INDEX(Coefficients!$K$3:$K$10,MATCH(S58,Coefficients!$K$3:$K$10))</f>
        <v>0.35</v>
      </c>
      <c r="BA58" s="167">
        <f>INDEX(Coefficients!$K$3:$K$10,MATCH(S58,Coefficients!$K$3:$K$10)+1)</f>
        <v>0.4</v>
      </c>
      <c r="BB58" s="167">
        <f>INDEX(Coefficients!$L$3:$L$10,MATCH(S58,Coefficients!$K$3:$K$10))</f>
        <v>0.19142307491680963</v>
      </c>
      <c r="BC58" s="167">
        <f>INDEX(Coefficients!$L$3:$L$10,MATCH(S58,Coefficients!$K$3:$K$10)+1)</f>
        <v>0.35425563574488944</v>
      </c>
      <c r="BD58" s="174">
        <f>INDEX(Coefficients!$M$3:$M$10,MATCH(S58,Coefficients!$K$3:$K$10))</f>
        <v>0.20023799980895765</v>
      </c>
      <c r="BE58" s="174">
        <f>INDEX(Coefficients!$M$3:$M$10,MATCH(S58,Coefficients!$K$3:$K$10)+1)</f>
        <v>0.20987997823914079</v>
      </c>
      <c r="BF58" s="70">
        <f t="shared" ref="BF58:BF89" si="95">(BB58+(S58-AZ58)/(BA58-AZ58)*(BC58-BB58))*10^-4</f>
        <v>2.5655609924804158E-5</v>
      </c>
      <c r="BG58" s="110">
        <f t="shared" ref="BG58:BG89" si="96">BD58+(S58-AZ58)/(BA58-AZ58)*(BE58-BD58)</f>
        <v>0.20409479118103091</v>
      </c>
      <c r="BH58" s="175">
        <f t="shared" si="41"/>
        <v>1.3782381685559643E-5</v>
      </c>
      <c r="BI58" s="185">
        <f t="shared" si="42"/>
        <v>4.3492959895496092E-2</v>
      </c>
      <c r="BJ58" s="165">
        <f t="shared" ref="BJ58:BJ89" si="97">1-EXP(-3.38*S58)</f>
        <v>0.71366705445737511</v>
      </c>
      <c r="BK58" s="165">
        <f t="shared" ref="BK58:BK89" si="98">0.75*T58*CaO*BJ58*(MCO2_/MCaO)</f>
        <v>84.741590689541354</v>
      </c>
      <c r="BL58" s="209">
        <f t="shared" si="43"/>
        <v>0.12</v>
      </c>
      <c r="BM58" s="107">
        <f t="shared" ref="BM58:BM89" si="99">G58</f>
        <v>352.5</v>
      </c>
      <c r="BN58" s="173">
        <f t="shared" si="44"/>
        <v>7402.5</v>
      </c>
      <c r="BO58" s="187">
        <f t="shared" si="45"/>
        <v>6.6974999999999999E-4</v>
      </c>
      <c r="BP58" s="106" t="str">
        <f t="shared" si="17"/>
        <v>YES</v>
      </c>
      <c r="BQ58" s="209">
        <f t="shared" ref="BQ58:BQ89" si="100">IF(BP58="YES",SQRT((2*AY58*BI58/BK58)*kurban*BO58*(AS58-($C$20-1)))*(1/(AS58-($C$20-1)))^BL58*1000,0)</f>
        <v>2.8214935035576816</v>
      </c>
      <c r="BR58" s="164">
        <f t="shared" si="46"/>
        <v>7.8214935035576811</v>
      </c>
      <c r="BS58" s="219">
        <f t="shared" si="47"/>
        <v>0.15642987007115361</v>
      </c>
      <c r="BT58" s="210"/>
      <c r="BU58" s="206">
        <f t="shared" si="48"/>
        <v>-0.78178210976400764</v>
      </c>
      <c r="BW58" s="164">
        <f>VLOOKUP(M58,Coefficients!$E$4:$I$7,3)</f>
        <v>0.43099999999999999</v>
      </c>
      <c r="BX58" s="106">
        <f t="shared" si="49"/>
        <v>7.2999999999999995E-2</v>
      </c>
      <c r="BY58" s="163">
        <f t="shared" si="50"/>
        <v>0.50021859999999974</v>
      </c>
      <c r="CO58" s="165" t="str">
        <f t="shared" ref="CO58:CO89" si="101">J58</f>
        <v>splash</v>
      </c>
      <c r="CP58" s="172">
        <f t="shared" ref="CP58:CP89" si="102">K58</f>
        <v>1</v>
      </c>
      <c r="CQ58" s="165">
        <f>IF(CO58="atmospheric",IF(CP58&gt;=1,Coefficients!$T$5,Coefficients!$T$4),Coefficients!$T$3)</f>
        <v>7.35</v>
      </c>
      <c r="CR58" s="106">
        <f>IF(S58&lt;Coefficients!$V$3,Coefficients!$X$3-(Coefficients!$X$4-Coefficients!$X$3)*(Coefficients!$V$3-S58)/(Coefficients!$V$4-Coefficients!$V$3),IF(S58&gt;Coefficients!$V$6,(Coefficients!$X$6-Coefficients!$X$5)*(S58-Coefficients!$V$6)/(Coefficients!$V$6-Coefficients!$V$5)+Coefficients!$X$6,VLOOKUP(S58,Coefficients!$V$3:$X$6,3)))</f>
        <v>5.1999999999999975</v>
      </c>
      <c r="CS58" s="90">
        <f t="shared" si="51"/>
        <v>1.6409601519999992E-4</v>
      </c>
      <c r="CT58" s="106">
        <f>VLOOKUP(CO58,Coefficients!$Z$4:$AD$7,4,FALSE)</f>
        <v>0.26500000000000001</v>
      </c>
      <c r="CU58" s="106">
        <f>VLOOKUP(CO58,Coefficients!$Z$4:$AD$7,2,FALSE)</f>
        <v>0.37</v>
      </c>
      <c r="CV58" s="174">
        <f t="shared" ref="CV58:CV89" si="103">CQ58*(1-ERF(BR58/(2*(SQRT(CT58*kt*kc*AY58*CS58*10^6*(1/(AS58-($C$20-1)))^CU58*(AS58-($C$20-1)))))))</f>
        <v>5.6144575626776625</v>
      </c>
      <c r="CW58" s="31">
        <f t="shared" ref="CW58:CW89" si="104">CQ58*(1-ERF(P58/(2*(SQRT(CT58*kt*kc*AY58*CS58*10^6*(1/(AS58-($C$20-1)))^CU58*(AS58-($C$20-1)))))))</f>
        <v>0.40287910073128835</v>
      </c>
      <c r="CX58" s="19">
        <f>Coefficients!$B$7</f>
        <v>3.35</v>
      </c>
      <c r="CY58" s="217">
        <f t="shared" si="52"/>
        <v>0.12026241812874279</v>
      </c>
      <c r="CZ58" s="164">
        <f>VLOOKUP(N58,Coefficients!$E$12:$I$16,3)</f>
        <v>6.0350000000000001</v>
      </c>
      <c r="DA58" s="165">
        <f t="shared" si="53"/>
        <v>7.2999999999999995E-2</v>
      </c>
      <c r="DB58" s="163">
        <f t="shared" si="54"/>
        <v>7.0042209999999967</v>
      </c>
      <c r="DC58" s="214"/>
      <c r="DD58" s="149"/>
      <c r="DU58" s="165">
        <f t="shared" ref="DU58:DU89" si="105">$DV$13</f>
        <v>0.95</v>
      </c>
      <c r="DV58" s="165">
        <f t="shared" ref="DV58:DV89" si="106">$DV$14</f>
        <v>1</v>
      </c>
      <c r="DW58" s="165">
        <f t="shared" ref="DW58:DW89" si="107">$DV$15</f>
        <v>2400</v>
      </c>
      <c r="DX58" s="165">
        <f t="shared" ref="DX58:DX89" si="108">$DV$16</f>
        <v>1.4999999999999999E-2</v>
      </c>
      <c r="DY58" s="169">
        <f t="shared" ref="DY58:DY89" si="109">365*(AS58-($C$20-1))/(4+310.25*(AS58-($C$20-1)))*R58</f>
        <v>70.544924646239991</v>
      </c>
      <c r="DZ58" s="136">
        <f t="shared" si="55"/>
        <v>33589.73571642457</v>
      </c>
      <c r="EA58" s="136">
        <f t="shared" ref="EA58:EA89" si="110">0.556*SQRT(R58)</f>
        <v>4.3067574809826485</v>
      </c>
      <c r="EB58" s="136">
        <f t="shared" ref="EB58:EB89" si="111">(U58+2*$DV$16)^2/(2*P58*(P58+U58+2*$DV$16))</f>
        <v>2.3330791552474604E-2</v>
      </c>
      <c r="EC58" s="136">
        <f t="shared" ref="EC58:EC89" si="112">P58/(U58*EA58)</f>
        <v>0.96747185906460231</v>
      </c>
      <c r="ED58" s="136">
        <f t="shared" ref="ED58:ED89" si="113">0.95*(EXP(-0.3*$DV$19/BY58)-$DV$19/(2500*BY58)+0.3)</f>
        <v>0.20903321267941649</v>
      </c>
      <c r="EE58" s="136">
        <f t="shared" si="56"/>
        <v>1.5445604651050633E-4</v>
      </c>
      <c r="EF58" s="136">
        <f t="shared" ref="EF58:EF89" si="114">$DV$20</f>
        <v>1</v>
      </c>
      <c r="EG58" s="136">
        <f t="shared" si="57"/>
        <v>2</v>
      </c>
      <c r="EH58" s="149">
        <f t="shared" ref="EH58:EH89" si="115">1/365*(7117.5*(U58+2*DX58)*(1+$DV$17+EB58))/(BY58*DZ58)*(((2*P58*EA58)/U58)+((2*DX58*DZ58)/((1+$DV$17+EB58)*(U58+2*DX58))))</f>
        <v>1.7824695302764642</v>
      </c>
      <c r="EI58" s="149">
        <f t="shared" ref="EI58:EI89" si="116">ED58*($DV$18-0.05)/(EF58*EE58)*(0.0114/BY58)</f>
        <v>29.300767831711152</v>
      </c>
      <c r="EJ58" s="149">
        <f t="shared" si="58"/>
        <v>31.083237361987617</v>
      </c>
      <c r="EK58" s="18">
        <f t="shared" si="59"/>
        <v>0.675605303123328</v>
      </c>
      <c r="EL58" s="18">
        <f t="shared" si="60"/>
        <v>0.10568484978696455</v>
      </c>
      <c r="EM58" s="18">
        <f t="shared" si="61"/>
        <v>1.1505027799999994E-2</v>
      </c>
      <c r="EN58" s="163">
        <f t="shared" ref="EN58:EN89" si="117">1/365*(7117.5*(U58+2*DX58)*(1+$DV$17+EB58))/(DB58*DZ58)*(((2*P58*EA58)/U58)+((2*DX58*DZ58)/((1+$DV$17+EB58)*(U58+2*DX58))))</f>
        <v>0.12729815535197284</v>
      </c>
      <c r="EO58" s="163">
        <f t="shared" ref="EO58:EO89" si="118">ED58*($DV$18-0.05)/(EF58*EE58)*(0.0114/DB58)</f>
        <v>2.0925651922895621</v>
      </c>
      <c r="EP58" s="163">
        <f t="shared" si="62"/>
        <v>2.2198633476415348</v>
      </c>
      <c r="EQ58" s="18">
        <f t="shared" si="63"/>
        <v>9.4600417734322164</v>
      </c>
      <c r="ER58" s="18">
        <f t="shared" si="64"/>
        <v>1.1376874992718786</v>
      </c>
      <c r="ES58" s="18">
        <f t="shared" si="65"/>
        <v>0.16109708299999992</v>
      </c>
    </row>
    <row r="59" spans="2:149" x14ac:dyDescent="0.25">
      <c r="B59" s="36" t="s">
        <v>193</v>
      </c>
      <c r="C59" s="36" t="s">
        <v>194</v>
      </c>
      <c r="D59" s="36">
        <v>2033</v>
      </c>
      <c r="E59" s="37">
        <f t="shared" si="66"/>
        <v>22.2</v>
      </c>
      <c r="F59" s="37">
        <f t="shared" si="67"/>
        <v>76.3</v>
      </c>
      <c r="G59" s="37">
        <f t="shared" si="68"/>
        <v>352.5</v>
      </c>
      <c r="H59" s="115">
        <f t="shared" si="69"/>
        <v>2007</v>
      </c>
      <c r="I59" s="111" t="str">
        <f t="shared" si="70"/>
        <v>Pile No 243 @ Berth 107</v>
      </c>
      <c r="J59" s="165" t="str">
        <f t="shared" si="71"/>
        <v>splash</v>
      </c>
      <c r="K59" s="172">
        <f t="shared" si="72"/>
        <v>1</v>
      </c>
      <c r="L59" s="115" t="str">
        <f t="shared" si="73"/>
        <v>C1</v>
      </c>
      <c r="M59" s="115" t="str">
        <f t="shared" si="74"/>
        <v>CB4</v>
      </c>
      <c r="N59" s="115" t="str">
        <f t="shared" si="75"/>
        <v>CL5</v>
      </c>
      <c r="O59" s="115">
        <f t="shared" si="76"/>
        <v>0</v>
      </c>
      <c r="P59" s="115">
        <f t="shared" si="77"/>
        <v>50</v>
      </c>
      <c r="Q59" s="115">
        <f t="shared" si="78"/>
        <v>1200</v>
      </c>
      <c r="R59" s="115">
        <f t="shared" si="79"/>
        <v>60</v>
      </c>
      <c r="S59" s="115">
        <f t="shared" si="80"/>
        <v>0.37</v>
      </c>
      <c r="T59" s="115">
        <f t="shared" si="81"/>
        <v>310</v>
      </c>
      <c r="U59" s="165">
        <f t="shared" si="82"/>
        <v>12</v>
      </c>
      <c r="AA59" s="174">
        <f t="shared" si="83"/>
        <v>2.8582133174809758</v>
      </c>
      <c r="AB59" s="193">
        <f t="shared" si="84"/>
        <v>0.15716426634961952</v>
      </c>
      <c r="AC59" s="174">
        <f t="shared" si="85"/>
        <v>0.11123727085835831</v>
      </c>
      <c r="AD59" s="174">
        <f t="shared" si="86"/>
        <v>1.1505027799999994E-2</v>
      </c>
      <c r="AE59" s="174">
        <f t="shared" si="87"/>
        <v>0.42950101865241219</v>
      </c>
      <c r="AF59" s="194">
        <f t="shared" si="88"/>
        <v>0.12820925929922752</v>
      </c>
      <c r="AG59" s="174">
        <f t="shared" si="37"/>
        <v>1.2706206554076782</v>
      </c>
      <c r="AH59" s="174">
        <f t="shared" si="38"/>
        <v>0.16109708299999992</v>
      </c>
      <c r="AJ59" s="174"/>
      <c r="AK59" s="174"/>
      <c r="AL59" s="203"/>
      <c r="AM59" s="207">
        <f t="shared" si="89"/>
        <v>5</v>
      </c>
      <c r="AN59" s="167">
        <f>INDEX(Coefficients!$O$3:$O$7,MATCH(S59,Coefficients!$O$3:$O$7))</f>
        <v>0.3</v>
      </c>
      <c r="AO59" s="167">
        <f>INDEX(Coefficients!$O$3:$O$7,MATCH(S59,Coefficients!$O$3:$O$7)+1)</f>
        <v>0.4</v>
      </c>
      <c r="AP59" s="172">
        <f>INDEX(Coefficients!$P$3:$P$7,MATCH(S59,Coefficients!$O$3:$O$7))</f>
        <v>50</v>
      </c>
      <c r="AQ59" s="172">
        <f>INDEX(Coefficients!$P$3:$P$7,MATCH(S59,Coefficients!$O$3:$O$7)+1)</f>
        <v>41.8</v>
      </c>
      <c r="AR59" s="172">
        <f t="shared" si="90"/>
        <v>44.26</v>
      </c>
      <c r="AS59" s="106">
        <f t="shared" si="91"/>
        <v>2033</v>
      </c>
      <c r="AT59" s="107">
        <f t="shared" si="92"/>
        <v>22.2</v>
      </c>
      <c r="AU59" s="167">
        <f t="shared" si="39"/>
        <v>488.39999999999981</v>
      </c>
      <c r="AV59" s="173">
        <f t="shared" si="40"/>
        <v>22.199999999999992</v>
      </c>
      <c r="AW59" s="106">
        <v>12</v>
      </c>
      <c r="AX59" s="107">
        <f t="shared" si="93"/>
        <v>76.3</v>
      </c>
      <c r="AY59" s="174">
        <f t="shared" si="94"/>
        <v>1.1450023416820392</v>
      </c>
      <c r="AZ59" s="167">
        <f>INDEX(Coefficients!$K$3:$K$10,MATCH(S59,Coefficients!$K$3:$K$10))</f>
        <v>0.35</v>
      </c>
      <c r="BA59" s="167">
        <f>INDEX(Coefficients!$K$3:$K$10,MATCH(S59,Coefficients!$K$3:$K$10)+1)</f>
        <v>0.4</v>
      </c>
      <c r="BB59" s="167">
        <f>INDEX(Coefficients!$L$3:$L$10,MATCH(S59,Coefficients!$K$3:$K$10))</f>
        <v>0.19142307491680963</v>
      </c>
      <c r="BC59" s="167">
        <f>INDEX(Coefficients!$L$3:$L$10,MATCH(S59,Coefficients!$K$3:$K$10)+1)</f>
        <v>0.35425563574488944</v>
      </c>
      <c r="BD59" s="174">
        <f>INDEX(Coefficients!$M$3:$M$10,MATCH(S59,Coefficients!$K$3:$K$10))</f>
        <v>0.20023799980895765</v>
      </c>
      <c r="BE59" s="174">
        <f>INDEX(Coefficients!$M$3:$M$10,MATCH(S59,Coefficients!$K$3:$K$10)+1)</f>
        <v>0.20987997823914079</v>
      </c>
      <c r="BF59" s="70">
        <f t="shared" si="95"/>
        <v>2.5655609924804158E-5</v>
      </c>
      <c r="BG59" s="110">
        <f t="shared" si="96"/>
        <v>0.20409479118103091</v>
      </c>
      <c r="BH59" s="175">
        <f t="shared" si="41"/>
        <v>1.3652144208577906E-5</v>
      </c>
      <c r="BI59" s="185">
        <f t="shared" si="42"/>
        <v>4.3081970453142153E-2</v>
      </c>
      <c r="BJ59" s="165">
        <f t="shared" si="97"/>
        <v>0.71366705445737511</v>
      </c>
      <c r="BK59" s="165">
        <f t="shared" si="98"/>
        <v>84.741590689541354</v>
      </c>
      <c r="BL59" s="209">
        <f t="shared" si="43"/>
        <v>0.12</v>
      </c>
      <c r="BM59" s="107">
        <f t="shared" si="99"/>
        <v>352.5</v>
      </c>
      <c r="BN59" s="173">
        <f t="shared" si="44"/>
        <v>7755</v>
      </c>
      <c r="BO59" s="187">
        <f t="shared" si="45"/>
        <v>6.6974999999999999E-4</v>
      </c>
      <c r="BP59" s="106" t="str">
        <f t="shared" si="17"/>
        <v>YES</v>
      </c>
      <c r="BQ59" s="209">
        <f t="shared" si="100"/>
        <v>2.8582133174809758</v>
      </c>
      <c r="BR59" s="164">
        <f t="shared" si="46"/>
        <v>7.8582133174809758</v>
      </c>
      <c r="BS59" s="219">
        <f t="shared" si="47"/>
        <v>0.15716426634961952</v>
      </c>
      <c r="BT59" s="210"/>
      <c r="BU59" s="206">
        <f t="shared" si="48"/>
        <v>-0.78679928364438956</v>
      </c>
      <c r="BW59" s="164">
        <f>VLOOKUP(M59,Coefficients!$E$4:$I$7,3)</f>
        <v>0.43099999999999999</v>
      </c>
      <c r="BX59" s="106">
        <f t="shared" si="49"/>
        <v>7.2999999999999995E-2</v>
      </c>
      <c r="BY59" s="163">
        <f t="shared" si="50"/>
        <v>0.50021859999999974</v>
      </c>
      <c r="CO59" s="165" t="str">
        <f t="shared" si="101"/>
        <v>splash</v>
      </c>
      <c r="CP59" s="172">
        <f t="shared" si="102"/>
        <v>1</v>
      </c>
      <c r="CQ59" s="165">
        <f>IF(CO59="atmospheric",IF(CP59&gt;=1,Coefficients!$T$5,Coefficients!$T$4),Coefficients!$T$3)</f>
        <v>7.35</v>
      </c>
      <c r="CR59" s="106">
        <f>IF(S59&lt;Coefficients!$V$3,Coefficients!$X$3-(Coefficients!$X$4-Coefficients!$X$3)*(Coefficients!$V$3-S59)/(Coefficients!$V$4-Coefficients!$V$3),IF(S59&gt;Coefficients!$V$6,(Coefficients!$X$6-Coefficients!$X$5)*(S59-Coefficients!$V$6)/(Coefficients!$V$6-Coefficients!$V$5)+Coefficients!$X$6,VLOOKUP(S59,Coefficients!$V$3:$X$6,3)))</f>
        <v>5.1999999999999975</v>
      </c>
      <c r="CS59" s="90">
        <f t="shared" si="51"/>
        <v>1.6409601519999992E-4</v>
      </c>
      <c r="CT59" s="106">
        <f>VLOOKUP(CO59,Coefficients!$Z$4:$AD$7,4,FALSE)</f>
        <v>0.26500000000000001</v>
      </c>
      <c r="CU59" s="106">
        <f>VLOOKUP(CO59,Coefficients!$Z$4:$AD$7,2,FALSE)</f>
        <v>0.37</v>
      </c>
      <c r="CV59" s="174">
        <f t="shared" si="103"/>
        <v>5.6311708064753176</v>
      </c>
      <c r="CW59" s="31">
        <f t="shared" si="104"/>
        <v>0.42950101865241219</v>
      </c>
      <c r="CX59" s="19">
        <f>Coefficients!$B$7</f>
        <v>3.35</v>
      </c>
      <c r="CY59" s="217">
        <f t="shared" si="52"/>
        <v>0.12820925929922752</v>
      </c>
      <c r="CZ59" s="164">
        <f>VLOOKUP(N59,Coefficients!$E$12:$I$16,3)</f>
        <v>6.0350000000000001</v>
      </c>
      <c r="DA59" s="165">
        <f t="shared" si="53"/>
        <v>7.2999999999999995E-2</v>
      </c>
      <c r="DB59" s="163">
        <f t="shared" si="54"/>
        <v>7.0042209999999967</v>
      </c>
      <c r="DC59" s="214"/>
      <c r="DD59" s="149"/>
      <c r="DU59" s="165">
        <f t="shared" si="105"/>
        <v>0.95</v>
      </c>
      <c r="DV59" s="165">
        <f t="shared" si="106"/>
        <v>1</v>
      </c>
      <c r="DW59" s="165">
        <f t="shared" si="107"/>
        <v>2400</v>
      </c>
      <c r="DX59" s="165">
        <f t="shared" si="108"/>
        <v>1.4999999999999999E-2</v>
      </c>
      <c r="DY59" s="169">
        <f t="shared" si="109"/>
        <v>70.546892159016039</v>
      </c>
      <c r="DZ59" s="136">
        <f t="shared" si="55"/>
        <v>33590.047988451239</v>
      </c>
      <c r="EA59" s="136">
        <f t="shared" si="110"/>
        <v>4.3067574809826485</v>
      </c>
      <c r="EB59" s="136">
        <f t="shared" si="111"/>
        <v>2.3330791552474604E-2</v>
      </c>
      <c r="EC59" s="136">
        <f t="shared" si="112"/>
        <v>0.96747185906460231</v>
      </c>
      <c r="ED59" s="136">
        <f t="shared" si="113"/>
        <v>0.20903321267941649</v>
      </c>
      <c r="EE59" s="136">
        <f t="shared" si="56"/>
        <v>1.5445604651050633E-4</v>
      </c>
      <c r="EF59" s="136">
        <f t="shared" si="114"/>
        <v>1</v>
      </c>
      <c r="EG59" s="136">
        <f t="shared" si="57"/>
        <v>2</v>
      </c>
      <c r="EH59" s="149">
        <f t="shared" si="115"/>
        <v>1.7824638316610177</v>
      </c>
      <c r="EI59" s="149">
        <f t="shared" si="116"/>
        <v>29.300767831711152</v>
      </c>
      <c r="EJ59" s="149">
        <f t="shared" si="58"/>
        <v>31.083231663372171</v>
      </c>
      <c r="EK59" s="18">
        <f t="shared" si="59"/>
        <v>0.70777711398407583</v>
      </c>
      <c r="EL59" s="18">
        <f t="shared" si="60"/>
        <v>0.11123727085835831</v>
      </c>
      <c r="EM59" s="18">
        <f t="shared" si="61"/>
        <v>1.1505027799999994E-2</v>
      </c>
      <c r="EN59" s="163">
        <f t="shared" si="117"/>
        <v>0.12729774837545957</v>
      </c>
      <c r="EO59" s="163">
        <f t="shared" si="118"/>
        <v>2.0925651922895621</v>
      </c>
      <c r="EP59" s="163">
        <f t="shared" si="62"/>
        <v>2.2198629406650214</v>
      </c>
      <c r="EQ59" s="18">
        <f t="shared" si="63"/>
        <v>9.910521770055448</v>
      </c>
      <c r="ER59" s="18">
        <f t="shared" si="64"/>
        <v>1.2706206554076782</v>
      </c>
      <c r="ES59" s="18">
        <f t="shared" si="65"/>
        <v>0.16109708299999992</v>
      </c>
    </row>
    <row r="60" spans="2:149" x14ac:dyDescent="0.25">
      <c r="B60" s="36" t="s">
        <v>193</v>
      </c>
      <c r="C60" s="36" t="s">
        <v>194</v>
      </c>
      <c r="D60" s="36">
        <v>2034</v>
      </c>
      <c r="E60" s="37">
        <f t="shared" si="66"/>
        <v>22.2</v>
      </c>
      <c r="F60" s="37">
        <f t="shared" si="67"/>
        <v>76.3</v>
      </c>
      <c r="G60" s="37">
        <f t="shared" si="68"/>
        <v>352.5</v>
      </c>
      <c r="H60" s="115">
        <f t="shared" si="69"/>
        <v>2007</v>
      </c>
      <c r="I60" s="111" t="str">
        <f t="shared" si="70"/>
        <v>Pile No 243 @ Berth 107</v>
      </c>
      <c r="J60" s="165" t="str">
        <f t="shared" si="71"/>
        <v>splash</v>
      </c>
      <c r="K60" s="172">
        <f t="shared" si="72"/>
        <v>1</v>
      </c>
      <c r="L60" s="115" t="str">
        <f t="shared" si="73"/>
        <v>C1</v>
      </c>
      <c r="M60" s="115" t="str">
        <f t="shared" si="74"/>
        <v>CB4</v>
      </c>
      <c r="N60" s="115" t="str">
        <f t="shared" si="75"/>
        <v>CL5</v>
      </c>
      <c r="O60" s="115">
        <f t="shared" si="76"/>
        <v>0</v>
      </c>
      <c r="P60" s="115">
        <f t="shared" si="77"/>
        <v>50</v>
      </c>
      <c r="Q60" s="115">
        <f t="shared" si="78"/>
        <v>1200</v>
      </c>
      <c r="R60" s="115">
        <f t="shared" si="79"/>
        <v>60</v>
      </c>
      <c r="S60" s="115">
        <f t="shared" si="80"/>
        <v>0.37</v>
      </c>
      <c r="T60" s="115">
        <f t="shared" si="81"/>
        <v>310</v>
      </c>
      <c r="U60" s="165">
        <f t="shared" si="82"/>
        <v>12</v>
      </c>
      <c r="AA60" s="174">
        <f t="shared" si="83"/>
        <v>2.8937469898470467</v>
      </c>
      <c r="AB60" s="193">
        <f t="shared" si="84"/>
        <v>0.15787493979694095</v>
      </c>
      <c r="AC60" s="174">
        <f t="shared" si="85"/>
        <v>0.11681939196304236</v>
      </c>
      <c r="AD60" s="174">
        <f t="shared" si="86"/>
        <v>1.1505027799999994E-2</v>
      </c>
      <c r="AE60" s="174">
        <f t="shared" si="87"/>
        <v>0.45589819465444709</v>
      </c>
      <c r="AF60" s="194">
        <f t="shared" si="88"/>
        <v>0.1360890133296857</v>
      </c>
      <c r="AG60" s="174">
        <f t="shared" si="37"/>
        <v>1.4100185075387122</v>
      </c>
      <c r="AH60" s="174">
        <f t="shared" si="38"/>
        <v>0.16109708299999992</v>
      </c>
      <c r="AJ60" s="174"/>
      <c r="AK60" s="174"/>
      <c r="AL60" s="203"/>
      <c r="AM60" s="207">
        <f t="shared" si="89"/>
        <v>5</v>
      </c>
      <c r="AN60" s="167">
        <f>INDEX(Coefficients!$O$3:$O$7,MATCH(S60,Coefficients!$O$3:$O$7))</f>
        <v>0.3</v>
      </c>
      <c r="AO60" s="167">
        <f>INDEX(Coefficients!$O$3:$O$7,MATCH(S60,Coefficients!$O$3:$O$7)+1)</f>
        <v>0.4</v>
      </c>
      <c r="AP60" s="172">
        <f>INDEX(Coefficients!$P$3:$P$7,MATCH(S60,Coefficients!$O$3:$O$7))</f>
        <v>50</v>
      </c>
      <c r="AQ60" s="172">
        <f>INDEX(Coefficients!$P$3:$P$7,MATCH(S60,Coefficients!$O$3:$O$7)+1)</f>
        <v>41.8</v>
      </c>
      <c r="AR60" s="172">
        <f t="shared" si="90"/>
        <v>44.26</v>
      </c>
      <c r="AS60" s="106">
        <f t="shared" si="91"/>
        <v>2034</v>
      </c>
      <c r="AT60" s="107">
        <f t="shared" si="92"/>
        <v>22.2</v>
      </c>
      <c r="AU60" s="167">
        <f t="shared" si="39"/>
        <v>510.5999999999998</v>
      </c>
      <c r="AV60" s="173">
        <f t="shared" si="40"/>
        <v>22.199999999999992</v>
      </c>
      <c r="AW60" s="106">
        <v>12</v>
      </c>
      <c r="AX60" s="107">
        <f t="shared" si="93"/>
        <v>76.3</v>
      </c>
      <c r="AY60" s="174">
        <f t="shared" si="94"/>
        <v>1.1450023416820392</v>
      </c>
      <c r="AZ60" s="167">
        <f>INDEX(Coefficients!$K$3:$K$10,MATCH(S60,Coefficients!$K$3:$K$10))</f>
        <v>0.35</v>
      </c>
      <c r="BA60" s="167">
        <f>INDEX(Coefficients!$K$3:$K$10,MATCH(S60,Coefficients!$K$3:$K$10)+1)</f>
        <v>0.4</v>
      </c>
      <c r="BB60" s="167">
        <f>INDEX(Coefficients!$L$3:$L$10,MATCH(S60,Coefficients!$K$3:$K$10))</f>
        <v>0.19142307491680963</v>
      </c>
      <c r="BC60" s="167">
        <f>INDEX(Coefficients!$L$3:$L$10,MATCH(S60,Coefficients!$K$3:$K$10)+1)</f>
        <v>0.35425563574488944</v>
      </c>
      <c r="BD60" s="174">
        <f>INDEX(Coefficients!$M$3:$M$10,MATCH(S60,Coefficients!$K$3:$K$10))</f>
        <v>0.20023799980895765</v>
      </c>
      <c r="BE60" s="174">
        <f>INDEX(Coefficients!$M$3:$M$10,MATCH(S60,Coefficients!$K$3:$K$10)+1)</f>
        <v>0.20987997823914079</v>
      </c>
      <c r="BF60" s="70">
        <f t="shared" si="95"/>
        <v>2.5655609924804158E-5</v>
      </c>
      <c r="BG60" s="110">
        <f t="shared" si="96"/>
        <v>0.20409479118103091</v>
      </c>
      <c r="BH60" s="175">
        <f t="shared" si="41"/>
        <v>1.3528847006155289E-5</v>
      </c>
      <c r="BI60" s="185">
        <f t="shared" si="42"/>
        <v>4.2692882383856399E-2</v>
      </c>
      <c r="BJ60" s="165">
        <f t="shared" si="97"/>
        <v>0.71366705445737511</v>
      </c>
      <c r="BK60" s="165">
        <f t="shared" si="98"/>
        <v>84.741590689541354</v>
      </c>
      <c r="BL60" s="209">
        <f t="shared" si="43"/>
        <v>0.12</v>
      </c>
      <c r="BM60" s="107">
        <f t="shared" si="99"/>
        <v>352.5</v>
      </c>
      <c r="BN60" s="173">
        <f t="shared" si="44"/>
        <v>8107.5</v>
      </c>
      <c r="BO60" s="187">
        <f t="shared" si="45"/>
        <v>6.6974999999999999E-4</v>
      </c>
      <c r="BP60" s="106" t="str">
        <f t="shared" si="17"/>
        <v>YES</v>
      </c>
      <c r="BQ60" s="209">
        <f t="shared" si="100"/>
        <v>2.8937469898470467</v>
      </c>
      <c r="BR60" s="164">
        <f t="shared" si="46"/>
        <v>7.8937469898470471</v>
      </c>
      <c r="BS60" s="219">
        <f t="shared" si="47"/>
        <v>0.15787493979694095</v>
      </c>
      <c r="BT60" s="210"/>
      <c r="BU60" s="206">
        <f t="shared" si="48"/>
        <v>-0.79148558594292528</v>
      </c>
      <c r="BW60" s="164">
        <f>VLOOKUP(M60,Coefficients!$E$4:$I$7,3)</f>
        <v>0.43099999999999999</v>
      </c>
      <c r="BX60" s="106">
        <f t="shared" si="49"/>
        <v>7.2999999999999995E-2</v>
      </c>
      <c r="BY60" s="163">
        <f t="shared" si="50"/>
        <v>0.50021859999999974</v>
      </c>
      <c r="CO60" s="165" t="str">
        <f t="shared" si="101"/>
        <v>splash</v>
      </c>
      <c r="CP60" s="172">
        <f t="shared" si="102"/>
        <v>1</v>
      </c>
      <c r="CQ60" s="165">
        <f>IF(CO60="atmospheric",IF(CP60&gt;=1,Coefficients!$T$5,Coefficients!$T$4),Coefficients!$T$3)</f>
        <v>7.35</v>
      </c>
      <c r="CR60" s="106">
        <f>IF(S60&lt;Coefficients!$V$3,Coefficients!$X$3-(Coefficients!$X$4-Coefficients!$X$3)*(Coefficients!$V$3-S60)/(Coefficients!$V$4-Coefficients!$V$3),IF(S60&gt;Coefficients!$V$6,(Coefficients!$X$6-Coefficients!$X$5)*(S60-Coefficients!$V$6)/(Coefficients!$V$6-Coefficients!$V$5)+Coefficients!$X$6,VLOOKUP(S60,Coefficients!$V$3:$X$6,3)))</f>
        <v>5.1999999999999975</v>
      </c>
      <c r="CS60" s="90">
        <f t="shared" si="51"/>
        <v>1.6409601519999992E-4</v>
      </c>
      <c r="CT60" s="106">
        <f>VLOOKUP(CO60,Coefficients!$Z$4:$AD$7,4,FALSE)</f>
        <v>0.26500000000000001</v>
      </c>
      <c r="CU60" s="106">
        <f>VLOOKUP(CO60,Coefficients!$Z$4:$AD$7,2,FALSE)</f>
        <v>0.37</v>
      </c>
      <c r="CV60" s="174">
        <f t="shared" si="103"/>
        <v>5.646939902440633</v>
      </c>
      <c r="CW60" s="31">
        <f t="shared" si="104"/>
        <v>0.45589819465444709</v>
      </c>
      <c r="CX60" s="19">
        <f>Coefficients!$B$7</f>
        <v>3.35</v>
      </c>
      <c r="CY60" s="217">
        <f t="shared" si="52"/>
        <v>0.1360890133296857</v>
      </c>
      <c r="CZ60" s="164">
        <f>VLOOKUP(N60,Coefficients!$E$12:$I$16,3)</f>
        <v>6.0350000000000001</v>
      </c>
      <c r="DA60" s="165">
        <f t="shared" si="53"/>
        <v>7.2999999999999995E-2</v>
      </c>
      <c r="DB60" s="163">
        <f t="shared" si="54"/>
        <v>7.0042209999999967</v>
      </c>
      <c r="DC60" s="214"/>
      <c r="DD60" s="149"/>
      <c r="DU60" s="165">
        <f t="shared" si="105"/>
        <v>0.95</v>
      </c>
      <c r="DV60" s="165">
        <f t="shared" si="106"/>
        <v>1</v>
      </c>
      <c r="DW60" s="165">
        <f t="shared" si="107"/>
        <v>2400</v>
      </c>
      <c r="DX60" s="165">
        <f t="shared" si="108"/>
        <v>1.4999999999999999E-2</v>
      </c>
      <c r="DY60" s="169">
        <f t="shared" si="109"/>
        <v>70.548688679575619</v>
      </c>
      <c r="DZ60" s="136">
        <f t="shared" si="55"/>
        <v>33590.33311653047</v>
      </c>
      <c r="EA60" s="136">
        <f t="shared" si="110"/>
        <v>4.3067574809826485</v>
      </c>
      <c r="EB60" s="136">
        <f t="shared" si="111"/>
        <v>2.3330791552474604E-2</v>
      </c>
      <c r="EC60" s="136">
        <f t="shared" si="112"/>
        <v>0.96747185906460231</v>
      </c>
      <c r="ED60" s="136">
        <f t="shared" si="113"/>
        <v>0.20903321267941649</v>
      </c>
      <c r="EE60" s="136">
        <f t="shared" si="56"/>
        <v>1.5445604651050633E-4</v>
      </c>
      <c r="EF60" s="136">
        <f t="shared" si="114"/>
        <v>1</v>
      </c>
      <c r="EG60" s="136">
        <f t="shared" si="57"/>
        <v>2</v>
      </c>
      <c r="EH60" s="149">
        <f t="shared" si="115"/>
        <v>1.7824586284848112</v>
      </c>
      <c r="EI60" s="149">
        <f t="shared" si="116"/>
        <v>29.300767831711152</v>
      </c>
      <c r="EJ60" s="149">
        <f t="shared" si="58"/>
        <v>31.083226460195963</v>
      </c>
      <c r="EK60" s="18">
        <f t="shared" si="59"/>
        <v>0.73994892484706998</v>
      </c>
      <c r="EL60" s="18">
        <f t="shared" si="60"/>
        <v>0.11681939196304236</v>
      </c>
      <c r="EM60" s="18">
        <f t="shared" si="61"/>
        <v>1.1505027799999994E-2</v>
      </c>
      <c r="EN60" s="163">
        <f t="shared" si="117"/>
        <v>0.12729737678159958</v>
      </c>
      <c r="EO60" s="163">
        <f t="shared" si="118"/>
        <v>2.0925651922895621</v>
      </c>
      <c r="EP60" s="163">
        <f t="shared" si="62"/>
        <v>2.2198625690711618</v>
      </c>
      <c r="EQ60" s="18">
        <f t="shared" si="63"/>
        <v>10.361001766710132</v>
      </c>
      <c r="ER60" s="18">
        <f t="shared" si="64"/>
        <v>1.4100185075387122</v>
      </c>
      <c r="ES60" s="18">
        <f t="shared" si="65"/>
        <v>0.16109708299999992</v>
      </c>
    </row>
    <row r="61" spans="2:149" x14ac:dyDescent="0.25">
      <c r="B61" s="36" t="s">
        <v>193</v>
      </c>
      <c r="C61" s="36" t="s">
        <v>194</v>
      </c>
      <c r="D61" s="36">
        <v>2035</v>
      </c>
      <c r="E61" s="37">
        <f t="shared" si="66"/>
        <v>22.2</v>
      </c>
      <c r="F61" s="37">
        <f t="shared" si="67"/>
        <v>76.3</v>
      </c>
      <c r="G61" s="37">
        <f t="shared" si="68"/>
        <v>352.5</v>
      </c>
      <c r="H61" s="115">
        <f t="shared" si="69"/>
        <v>2007</v>
      </c>
      <c r="I61" s="111" t="str">
        <f t="shared" si="70"/>
        <v>Pile No 243 @ Berth 107</v>
      </c>
      <c r="J61" s="165" t="str">
        <f t="shared" si="71"/>
        <v>splash</v>
      </c>
      <c r="K61" s="172">
        <f t="shared" si="72"/>
        <v>1</v>
      </c>
      <c r="L61" s="115" t="str">
        <f t="shared" si="73"/>
        <v>C1</v>
      </c>
      <c r="M61" s="115" t="str">
        <f t="shared" si="74"/>
        <v>CB4</v>
      </c>
      <c r="N61" s="115" t="str">
        <f t="shared" si="75"/>
        <v>CL5</v>
      </c>
      <c r="O61" s="115">
        <f t="shared" si="76"/>
        <v>0</v>
      </c>
      <c r="P61" s="115">
        <f t="shared" si="77"/>
        <v>50</v>
      </c>
      <c r="Q61" s="115">
        <f t="shared" si="78"/>
        <v>1200</v>
      </c>
      <c r="R61" s="115">
        <f t="shared" si="79"/>
        <v>60</v>
      </c>
      <c r="S61" s="115">
        <f t="shared" si="80"/>
        <v>0.37</v>
      </c>
      <c r="T61" s="115">
        <f t="shared" si="81"/>
        <v>310</v>
      </c>
      <c r="U61" s="165">
        <f t="shared" si="82"/>
        <v>12</v>
      </c>
      <c r="AA61" s="174">
        <f t="shared" si="83"/>
        <v>2.9281820048588449</v>
      </c>
      <c r="AB61" s="193">
        <f t="shared" si="84"/>
        <v>0.15856364009717691</v>
      </c>
      <c r="AC61" s="174">
        <f t="shared" si="85"/>
        <v>0.12243027444900974</v>
      </c>
      <c r="AD61" s="174">
        <f t="shared" si="86"/>
        <v>1.1505027799999994E-2</v>
      </c>
      <c r="AE61" s="174">
        <f t="shared" si="87"/>
        <v>0.48204667203863777</v>
      </c>
      <c r="AF61" s="194">
        <f t="shared" si="88"/>
        <v>0.14389452896675753</v>
      </c>
      <c r="AG61" s="174">
        <f t="shared" si="37"/>
        <v>1.55571307577603</v>
      </c>
      <c r="AH61" s="174">
        <f t="shared" si="38"/>
        <v>0.16109708299999992</v>
      </c>
      <c r="AJ61" s="174"/>
      <c r="AK61" s="174"/>
      <c r="AL61" s="203"/>
      <c r="AM61" s="207">
        <f t="shared" si="89"/>
        <v>5</v>
      </c>
      <c r="AN61" s="167">
        <f>INDEX(Coefficients!$O$3:$O$7,MATCH(S61,Coefficients!$O$3:$O$7))</f>
        <v>0.3</v>
      </c>
      <c r="AO61" s="167">
        <f>INDEX(Coefficients!$O$3:$O$7,MATCH(S61,Coefficients!$O$3:$O$7)+1)</f>
        <v>0.4</v>
      </c>
      <c r="AP61" s="172">
        <f>INDEX(Coefficients!$P$3:$P$7,MATCH(S61,Coefficients!$O$3:$O$7))</f>
        <v>50</v>
      </c>
      <c r="AQ61" s="172">
        <f>INDEX(Coefficients!$P$3:$P$7,MATCH(S61,Coefficients!$O$3:$O$7)+1)</f>
        <v>41.8</v>
      </c>
      <c r="AR61" s="172">
        <f t="shared" si="90"/>
        <v>44.26</v>
      </c>
      <c r="AS61" s="106">
        <f t="shared" si="91"/>
        <v>2035</v>
      </c>
      <c r="AT61" s="107">
        <f t="shared" si="92"/>
        <v>22.2</v>
      </c>
      <c r="AU61" s="167">
        <f t="shared" si="39"/>
        <v>532.79999999999984</v>
      </c>
      <c r="AV61" s="173">
        <f t="shared" si="40"/>
        <v>22.199999999999992</v>
      </c>
      <c r="AW61" s="106">
        <v>12</v>
      </c>
      <c r="AX61" s="107">
        <f t="shared" si="93"/>
        <v>76.3</v>
      </c>
      <c r="AY61" s="174">
        <f t="shared" si="94"/>
        <v>1.1450023416820392</v>
      </c>
      <c r="AZ61" s="167">
        <f>INDEX(Coefficients!$K$3:$K$10,MATCH(S61,Coefficients!$K$3:$K$10))</f>
        <v>0.35</v>
      </c>
      <c r="BA61" s="167">
        <f>INDEX(Coefficients!$K$3:$K$10,MATCH(S61,Coefficients!$K$3:$K$10)+1)</f>
        <v>0.4</v>
      </c>
      <c r="BB61" s="167">
        <f>INDEX(Coefficients!$L$3:$L$10,MATCH(S61,Coefficients!$K$3:$K$10))</f>
        <v>0.19142307491680963</v>
      </c>
      <c r="BC61" s="167">
        <f>INDEX(Coefficients!$L$3:$L$10,MATCH(S61,Coefficients!$K$3:$K$10)+1)</f>
        <v>0.35425563574488944</v>
      </c>
      <c r="BD61" s="174">
        <f>INDEX(Coefficients!$M$3:$M$10,MATCH(S61,Coefficients!$K$3:$K$10))</f>
        <v>0.20023799980895765</v>
      </c>
      <c r="BE61" s="174">
        <f>INDEX(Coefficients!$M$3:$M$10,MATCH(S61,Coefficients!$K$3:$K$10)+1)</f>
        <v>0.20987997823914079</v>
      </c>
      <c r="BF61" s="70">
        <f t="shared" si="95"/>
        <v>2.5655609924804158E-5</v>
      </c>
      <c r="BG61" s="110">
        <f t="shared" si="96"/>
        <v>0.20409479118103091</v>
      </c>
      <c r="BH61" s="175">
        <f t="shared" si="41"/>
        <v>1.341184169575704E-5</v>
      </c>
      <c r="BI61" s="185">
        <f t="shared" si="42"/>
        <v>4.2323649591671945E-2</v>
      </c>
      <c r="BJ61" s="165">
        <f t="shared" si="97"/>
        <v>0.71366705445737511</v>
      </c>
      <c r="BK61" s="165">
        <f t="shared" si="98"/>
        <v>84.741590689541354</v>
      </c>
      <c r="BL61" s="209">
        <f t="shared" si="43"/>
        <v>0.12</v>
      </c>
      <c r="BM61" s="107">
        <f t="shared" si="99"/>
        <v>352.5</v>
      </c>
      <c r="BN61" s="173">
        <f t="shared" si="44"/>
        <v>8460</v>
      </c>
      <c r="BO61" s="187">
        <f t="shared" si="45"/>
        <v>6.6974999999999999E-4</v>
      </c>
      <c r="BP61" s="106" t="str">
        <f t="shared" si="17"/>
        <v>YES</v>
      </c>
      <c r="BQ61" s="209">
        <f t="shared" si="100"/>
        <v>2.9281820048588449</v>
      </c>
      <c r="BR61" s="164">
        <f t="shared" si="46"/>
        <v>7.9281820048588454</v>
      </c>
      <c r="BS61" s="219">
        <f t="shared" si="47"/>
        <v>0.15856364009717691</v>
      </c>
      <c r="BT61" s="210"/>
      <c r="BU61" s="206">
        <f t="shared" si="48"/>
        <v>-0.79587585476806844</v>
      </c>
      <c r="BW61" s="164">
        <f>VLOOKUP(M61,Coefficients!$E$4:$I$7,3)</f>
        <v>0.43099999999999999</v>
      </c>
      <c r="BX61" s="106">
        <f t="shared" si="49"/>
        <v>7.2999999999999995E-2</v>
      </c>
      <c r="BY61" s="163">
        <f t="shared" si="50"/>
        <v>0.50021859999999974</v>
      </c>
      <c r="CO61" s="165" t="str">
        <f t="shared" si="101"/>
        <v>splash</v>
      </c>
      <c r="CP61" s="172">
        <f t="shared" si="102"/>
        <v>1</v>
      </c>
      <c r="CQ61" s="165">
        <f>IF(CO61="atmospheric",IF(CP61&gt;=1,Coefficients!$T$5,Coefficients!$T$4),Coefficients!$T$3)</f>
        <v>7.35</v>
      </c>
      <c r="CR61" s="106">
        <f>IF(S61&lt;Coefficients!$V$3,Coefficients!$X$3-(Coefficients!$X$4-Coefficients!$X$3)*(Coefficients!$V$3-S61)/(Coefficients!$V$4-Coefficients!$V$3),IF(S61&gt;Coefficients!$V$6,(Coefficients!$X$6-Coefficients!$X$5)*(S61-Coefficients!$V$6)/(Coefficients!$V$6-Coefficients!$V$5)+Coefficients!$X$6,VLOOKUP(S61,Coefficients!$V$3:$X$6,3)))</f>
        <v>5.1999999999999975</v>
      </c>
      <c r="CS61" s="90">
        <f t="shared" si="51"/>
        <v>1.6409601519999992E-4</v>
      </c>
      <c r="CT61" s="106">
        <f>VLOOKUP(CO61,Coefficients!$Z$4:$AD$7,4,FALSE)</f>
        <v>0.26500000000000001</v>
      </c>
      <c r="CU61" s="106">
        <f>VLOOKUP(CO61,Coefficients!$Z$4:$AD$7,2,FALSE)</f>
        <v>0.37</v>
      </c>
      <c r="CV61" s="174">
        <f t="shared" si="103"/>
        <v>5.6618557458306658</v>
      </c>
      <c r="CW61" s="31">
        <f t="shared" si="104"/>
        <v>0.48204667203863777</v>
      </c>
      <c r="CX61" s="19">
        <f>Coefficients!$B$7</f>
        <v>3.35</v>
      </c>
      <c r="CY61" s="217">
        <f t="shared" si="52"/>
        <v>0.14389452896675753</v>
      </c>
      <c r="CZ61" s="164">
        <f>VLOOKUP(N61,Coefficients!$E$12:$I$16,3)</f>
        <v>6.0350000000000001</v>
      </c>
      <c r="DA61" s="165">
        <f t="shared" si="53"/>
        <v>7.2999999999999995E-2</v>
      </c>
      <c r="DB61" s="163">
        <f t="shared" si="54"/>
        <v>7.0042209999999967</v>
      </c>
      <c r="DC61" s="214"/>
      <c r="DD61" s="149"/>
      <c r="DU61" s="165">
        <f t="shared" si="105"/>
        <v>0.95</v>
      </c>
      <c r="DV61" s="165">
        <f t="shared" si="106"/>
        <v>1</v>
      </c>
      <c r="DW61" s="165">
        <f t="shared" si="107"/>
        <v>2400</v>
      </c>
      <c r="DX61" s="165">
        <f t="shared" si="108"/>
        <v>1.4999999999999999E-2</v>
      </c>
      <c r="DY61" s="169">
        <f t="shared" si="109"/>
        <v>70.550335570469798</v>
      </c>
      <c r="DZ61" s="136">
        <f t="shared" si="55"/>
        <v>33590.594492441312</v>
      </c>
      <c r="EA61" s="136">
        <f t="shared" si="110"/>
        <v>4.3067574809826485</v>
      </c>
      <c r="EB61" s="136">
        <f t="shared" si="111"/>
        <v>2.3330791552474604E-2</v>
      </c>
      <c r="EC61" s="136">
        <f t="shared" si="112"/>
        <v>0.96747185906460231</v>
      </c>
      <c r="ED61" s="136">
        <f t="shared" si="113"/>
        <v>0.20903321267941649</v>
      </c>
      <c r="EE61" s="136">
        <f t="shared" si="56"/>
        <v>1.5445604651050633E-4</v>
      </c>
      <c r="EF61" s="136">
        <f t="shared" si="114"/>
        <v>1</v>
      </c>
      <c r="EG61" s="136">
        <f t="shared" si="57"/>
        <v>2</v>
      </c>
      <c r="EH61" s="149">
        <f t="shared" si="115"/>
        <v>1.7824538588290213</v>
      </c>
      <c r="EI61" s="149">
        <f t="shared" si="116"/>
        <v>29.300767831711152</v>
      </c>
      <c r="EJ61" s="149">
        <f t="shared" si="58"/>
        <v>31.083221690540174</v>
      </c>
      <c r="EK61" s="18">
        <f t="shared" si="59"/>
        <v>0.77212073571202977</v>
      </c>
      <c r="EL61" s="18">
        <f t="shared" si="60"/>
        <v>0.12243027444900974</v>
      </c>
      <c r="EM61" s="18">
        <f t="shared" si="61"/>
        <v>1.1505027799999994E-2</v>
      </c>
      <c r="EN61" s="163">
        <f t="shared" si="117"/>
        <v>0.12729703614835264</v>
      </c>
      <c r="EO61" s="163">
        <f t="shared" si="118"/>
        <v>2.0925651922895621</v>
      </c>
      <c r="EP61" s="163">
        <f t="shared" si="62"/>
        <v>2.2198622284379148</v>
      </c>
      <c r="EQ61" s="18">
        <f t="shared" si="63"/>
        <v>10.811481763392342</v>
      </c>
      <c r="ER61" s="18">
        <f t="shared" si="64"/>
        <v>1.55571307577603</v>
      </c>
      <c r="ES61" s="18">
        <f t="shared" si="65"/>
        <v>0.16109708299999992</v>
      </c>
    </row>
    <row r="62" spans="2:149" x14ac:dyDescent="0.25">
      <c r="B62" s="36" t="s">
        <v>193</v>
      </c>
      <c r="C62" s="36" t="s">
        <v>194</v>
      </c>
      <c r="D62" s="36">
        <v>2036</v>
      </c>
      <c r="E62" s="37">
        <f t="shared" si="66"/>
        <v>22.2</v>
      </c>
      <c r="F62" s="37">
        <f t="shared" si="67"/>
        <v>76.3</v>
      </c>
      <c r="G62" s="37">
        <f t="shared" si="68"/>
        <v>352.5</v>
      </c>
      <c r="H62" s="115">
        <f t="shared" si="69"/>
        <v>2007</v>
      </c>
      <c r="I62" s="111" t="str">
        <f t="shared" si="70"/>
        <v>Pile No 243 @ Berth 107</v>
      </c>
      <c r="J62" s="165" t="str">
        <f t="shared" si="71"/>
        <v>splash</v>
      </c>
      <c r="K62" s="172">
        <f t="shared" si="72"/>
        <v>1</v>
      </c>
      <c r="L62" s="115" t="str">
        <f t="shared" si="73"/>
        <v>C1</v>
      </c>
      <c r="M62" s="115" t="str">
        <f t="shared" si="74"/>
        <v>CB4</v>
      </c>
      <c r="N62" s="115" t="str">
        <f t="shared" si="75"/>
        <v>CL5</v>
      </c>
      <c r="O62" s="115">
        <f t="shared" si="76"/>
        <v>0</v>
      </c>
      <c r="P62" s="115">
        <f t="shared" si="77"/>
        <v>50</v>
      </c>
      <c r="Q62" s="115">
        <f t="shared" si="78"/>
        <v>1200</v>
      </c>
      <c r="R62" s="115">
        <f t="shared" si="79"/>
        <v>60</v>
      </c>
      <c r="S62" s="115">
        <f t="shared" si="80"/>
        <v>0.37</v>
      </c>
      <c r="T62" s="115">
        <f t="shared" si="81"/>
        <v>310</v>
      </c>
      <c r="U62" s="165">
        <f t="shared" si="82"/>
        <v>12</v>
      </c>
      <c r="AA62" s="174">
        <f t="shared" si="83"/>
        <v>2.9615960644910864</v>
      </c>
      <c r="AB62" s="193">
        <f t="shared" si="84"/>
        <v>0.15923192128982172</v>
      </c>
      <c r="AC62" s="174">
        <f t="shared" si="85"/>
        <v>0.12806904747081294</v>
      </c>
      <c r="AD62" s="174">
        <f t="shared" si="86"/>
        <v>1.1505027799999996E-2</v>
      </c>
      <c r="AE62" s="174">
        <f t="shared" si="87"/>
        <v>0.5079276485205636</v>
      </c>
      <c r="AF62" s="194">
        <f t="shared" si="88"/>
        <v>0.15162019358822793</v>
      </c>
      <c r="AG62" s="174">
        <f t="shared" si="37"/>
        <v>1.7075408222493966</v>
      </c>
      <c r="AH62" s="174">
        <f t="shared" si="38"/>
        <v>0.16109708299999995</v>
      </c>
      <c r="AJ62" s="174"/>
      <c r="AK62" s="174"/>
      <c r="AL62" s="203"/>
      <c r="AM62" s="207">
        <f t="shared" si="89"/>
        <v>5</v>
      </c>
      <c r="AN62" s="167">
        <f>INDEX(Coefficients!$O$3:$O$7,MATCH(S62,Coefficients!$O$3:$O$7))</f>
        <v>0.3</v>
      </c>
      <c r="AO62" s="167">
        <f>INDEX(Coefficients!$O$3:$O$7,MATCH(S62,Coefficients!$O$3:$O$7)+1)</f>
        <v>0.4</v>
      </c>
      <c r="AP62" s="172">
        <f>INDEX(Coefficients!$P$3:$P$7,MATCH(S62,Coefficients!$O$3:$O$7))</f>
        <v>50</v>
      </c>
      <c r="AQ62" s="172">
        <f>INDEX(Coefficients!$P$3:$P$7,MATCH(S62,Coefficients!$O$3:$O$7)+1)</f>
        <v>41.8</v>
      </c>
      <c r="AR62" s="172">
        <f t="shared" si="90"/>
        <v>44.26</v>
      </c>
      <c r="AS62" s="106">
        <f t="shared" si="91"/>
        <v>2036</v>
      </c>
      <c r="AT62" s="107">
        <f t="shared" si="92"/>
        <v>22.2</v>
      </c>
      <c r="AU62" s="167">
        <f t="shared" si="39"/>
        <v>554.99999999999989</v>
      </c>
      <c r="AV62" s="173">
        <f t="shared" si="40"/>
        <v>22.199999999999996</v>
      </c>
      <c r="AW62" s="106">
        <v>12</v>
      </c>
      <c r="AX62" s="107">
        <f t="shared" si="93"/>
        <v>76.3</v>
      </c>
      <c r="AY62" s="174">
        <f t="shared" si="94"/>
        <v>1.1450023416820392</v>
      </c>
      <c r="AZ62" s="167">
        <f>INDEX(Coefficients!$K$3:$K$10,MATCH(S62,Coefficients!$K$3:$K$10))</f>
        <v>0.35</v>
      </c>
      <c r="BA62" s="167">
        <f>INDEX(Coefficients!$K$3:$K$10,MATCH(S62,Coefficients!$K$3:$K$10)+1)</f>
        <v>0.4</v>
      </c>
      <c r="BB62" s="167">
        <f>INDEX(Coefficients!$L$3:$L$10,MATCH(S62,Coefficients!$K$3:$K$10))</f>
        <v>0.19142307491680963</v>
      </c>
      <c r="BC62" s="167">
        <f>INDEX(Coefficients!$L$3:$L$10,MATCH(S62,Coefficients!$K$3:$K$10)+1)</f>
        <v>0.35425563574488944</v>
      </c>
      <c r="BD62" s="174">
        <f>INDEX(Coefficients!$M$3:$M$10,MATCH(S62,Coefficients!$K$3:$K$10))</f>
        <v>0.20023799980895765</v>
      </c>
      <c r="BE62" s="174">
        <f>INDEX(Coefficients!$M$3:$M$10,MATCH(S62,Coefficients!$K$3:$K$10)+1)</f>
        <v>0.20987997823914079</v>
      </c>
      <c r="BF62" s="70">
        <f t="shared" si="95"/>
        <v>2.5655609924804158E-5</v>
      </c>
      <c r="BG62" s="110">
        <f t="shared" si="96"/>
        <v>0.20409479118103091</v>
      </c>
      <c r="BH62" s="175">
        <f t="shared" si="41"/>
        <v>1.3300564379917586E-5</v>
      </c>
      <c r="BI62" s="185">
        <f t="shared" si="42"/>
        <v>4.1972492589529516E-2</v>
      </c>
      <c r="BJ62" s="165">
        <f t="shared" si="97"/>
        <v>0.71366705445737511</v>
      </c>
      <c r="BK62" s="165">
        <f t="shared" si="98"/>
        <v>84.741590689541354</v>
      </c>
      <c r="BL62" s="209">
        <f t="shared" si="43"/>
        <v>0.12</v>
      </c>
      <c r="BM62" s="107">
        <f t="shared" si="99"/>
        <v>352.5</v>
      </c>
      <c r="BN62" s="173">
        <f t="shared" si="44"/>
        <v>8812.5</v>
      </c>
      <c r="BO62" s="187">
        <f t="shared" si="45"/>
        <v>6.6974999999999999E-4</v>
      </c>
      <c r="BP62" s="106" t="str">
        <f t="shared" si="17"/>
        <v>YES</v>
      </c>
      <c r="BQ62" s="209">
        <f t="shared" si="100"/>
        <v>2.9615960644910864</v>
      </c>
      <c r="BR62" s="164">
        <f t="shared" si="46"/>
        <v>7.9615960644910864</v>
      </c>
      <c r="BS62" s="219">
        <f t="shared" si="47"/>
        <v>0.15923192128982172</v>
      </c>
      <c r="BT62" s="210"/>
      <c r="BU62" s="206">
        <f t="shared" si="48"/>
        <v>-0.8</v>
      </c>
      <c r="BW62" s="164">
        <f>VLOOKUP(M62,Coefficients!$E$4:$I$7,3)</f>
        <v>0.43099999999999999</v>
      </c>
      <c r="BX62" s="106">
        <f t="shared" si="49"/>
        <v>7.2999999999999995E-2</v>
      </c>
      <c r="BY62" s="163">
        <f t="shared" si="50"/>
        <v>0.50021859999999985</v>
      </c>
      <c r="CO62" s="165" t="str">
        <f t="shared" si="101"/>
        <v>splash</v>
      </c>
      <c r="CP62" s="172">
        <f t="shared" si="102"/>
        <v>1</v>
      </c>
      <c r="CQ62" s="165">
        <f>IF(CO62="atmospheric",IF(CP62&gt;=1,Coefficients!$T$5,Coefficients!$T$4),Coefficients!$T$3)</f>
        <v>7.35</v>
      </c>
      <c r="CR62" s="106">
        <f>IF(S62&lt;Coefficients!$V$3,Coefficients!$X$3-(Coefficients!$X$4-Coefficients!$X$3)*(Coefficients!$V$3-S62)/(Coefficients!$V$4-Coefficients!$V$3),IF(S62&gt;Coefficients!$V$6,(Coefficients!$X$6-Coefficients!$X$5)*(S62-Coefficients!$V$6)/(Coefficients!$V$6-Coefficients!$V$5)+Coefficients!$X$6,VLOOKUP(S62,Coefficients!$V$3:$X$6,3)))</f>
        <v>5.1999999999999975</v>
      </c>
      <c r="CS62" s="90">
        <f t="shared" si="51"/>
        <v>1.6409601519999992E-4</v>
      </c>
      <c r="CT62" s="106">
        <f>VLOOKUP(CO62,Coefficients!$Z$4:$AD$7,4,FALSE)</f>
        <v>0.26500000000000001</v>
      </c>
      <c r="CU62" s="106">
        <f>VLOOKUP(CO62,Coefficients!$Z$4:$AD$7,2,FALSE)</f>
        <v>0.37</v>
      </c>
      <c r="CV62" s="174">
        <f t="shared" si="103"/>
        <v>5.6759971588298379</v>
      </c>
      <c r="CW62" s="31">
        <f t="shared" si="104"/>
        <v>0.5079276485205636</v>
      </c>
      <c r="CX62" s="19">
        <f>Coefficients!$B$7</f>
        <v>3.35</v>
      </c>
      <c r="CY62" s="217">
        <f t="shared" si="52"/>
        <v>0.15162019358822793</v>
      </c>
      <c r="CZ62" s="164">
        <f>VLOOKUP(N62,Coefficients!$E$12:$I$16,3)</f>
        <v>6.0350000000000001</v>
      </c>
      <c r="DA62" s="165">
        <f t="shared" si="53"/>
        <v>7.2999999999999995E-2</v>
      </c>
      <c r="DB62" s="163">
        <f t="shared" si="54"/>
        <v>7.0042209999999976</v>
      </c>
      <c r="DC62" s="214"/>
      <c r="DD62" s="149"/>
      <c r="DU62" s="165">
        <f t="shared" si="105"/>
        <v>0.95</v>
      </c>
      <c r="DV62" s="165">
        <f t="shared" si="106"/>
        <v>1</v>
      </c>
      <c r="DW62" s="165">
        <f t="shared" si="107"/>
        <v>2400</v>
      </c>
      <c r="DX62" s="165">
        <f t="shared" si="108"/>
        <v>1.4999999999999999E-2</v>
      </c>
      <c r="DY62" s="169">
        <f t="shared" si="109"/>
        <v>70.551850778003285</v>
      </c>
      <c r="DZ62" s="136">
        <f t="shared" si="55"/>
        <v>33590.834965464601</v>
      </c>
      <c r="EA62" s="136">
        <f t="shared" si="110"/>
        <v>4.3067574809826485</v>
      </c>
      <c r="EB62" s="136">
        <f t="shared" si="111"/>
        <v>2.3330791552474604E-2</v>
      </c>
      <c r="EC62" s="136">
        <f t="shared" si="112"/>
        <v>0.96747185906460231</v>
      </c>
      <c r="ED62" s="136">
        <f t="shared" si="113"/>
        <v>0.20903321267941655</v>
      </c>
      <c r="EE62" s="136">
        <f t="shared" si="56"/>
        <v>1.5445604651050633E-4</v>
      </c>
      <c r="EF62" s="136">
        <f t="shared" si="114"/>
        <v>1</v>
      </c>
      <c r="EG62" s="136">
        <f t="shared" si="57"/>
        <v>2</v>
      </c>
      <c r="EH62" s="149">
        <f t="shared" si="115"/>
        <v>1.7824494706801353</v>
      </c>
      <c r="EI62" s="149">
        <f t="shared" si="116"/>
        <v>29.300767831711148</v>
      </c>
      <c r="EJ62" s="149">
        <f t="shared" si="58"/>
        <v>31.083217302391283</v>
      </c>
      <c r="EK62" s="18">
        <f t="shared" si="59"/>
        <v>0.80429254657871951</v>
      </c>
      <c r="EL62" s="18">
        <f t="shared" si="60"/>
        <v>0.12806904747081294</v>
      </c>
      <c r="EM62" s="18">
        <f t="shared" si="61"/>
        <v>1.1505027799999996E-2</v>
      </c>
      <c r="EN62" s="163">
        <f t="shared" si="117"/>
        <v>0.12729672276108339</v>
      </c>
      <c r="EO62" s="163">
        <f t="shared" si="118"/>
        <v>2.0925651922895616</v>
      </c>
      <c r="EP62" s="163">
        <f t="shared" si="62"/>
        <v>2.2198619150506449</v>
      </c>
      <c r="EQ62" s="18">
        <f t="shared" si="63"/>
        <v>11.261961760098776</v>
      </c>
      <c r="ER62" s="18">
        <f t="shared" si="64"/>
        <v>1.7075408222493966</v>
      </c>
      <c r="ES62" s="18">
        <f t="shared" si="65"/>
        <v>0.16109708299999995</v>
      </c>
    </row>
    <row r="63" spans="2:149" x14ac:dyDescent="0.25">
      <c r="B63" s="36" t="s">
        <v>193</v>
      </c>
      <c r="C63" s="36" t="s">
        <v>194</v>
      </c>
      <c r="D63" s="36">
        <v>2037</v>
      </c>
      <c r="E63" s="37">
        <f t="shared" si="66"/>
        <v>22.2</v>
      </c>
      <c r="F63" s="37">
        <f t="shared" si="67"/>
        <v>76.3</v>
      </c>
      <c r="G63" s="37">
        <f t="shared" si="68"/>
        <v>352.5</v>
      </c>
      <c r="H63" s="115">
        <f t="shared" si="69"/>
        <v>2007</v>
      </c>
      <c r="I63" s="111" t="str">
        <f t="shared" si="70"/>
        <v>Pile No 243 @ Berth 107</v>
      </c>
      <c r="J63" s="165" t="str">
        <f t="shared" si="71"/>
        <v>splash</v>
      </c>
      <c r="K63" s="172">
        <f t="shared" si="72"/>
        <v>1</v>
      </c>
      <c r="L63" s="115" t="str">
        <f t="shared" si="73"/>
        <v>C1</v>
      </c>
      <c r="M63" s="115" t="str">
        <f t="shared" si="74"/>
        <v>CB4</v>
      </c>
      <c r="N63" s="115" t="str">
        <f t="shared" si="75"/>
        <v>CL5</v>
      </c>
      <c r="O63" s="115">
        <f t="shared" si="76"/>
        <v>0</v>
      </c>
      <c r="P63" s="115">
        <f t="shared" si="77"/>
        <v>50</v>
      </c>
      <c r="Q63" s="115">
        <f t="shared" si="78"/>
        <v>1200</v>
      </c>
      <c r="R63" s="115">
        <f t="shared" si="79"/>
        <v>60</v>
      </c>
      <c r="S63" s="115">
        <f t="shared" si="80"/>
        <v>0.37</v>
      </c>
      <c r="T63" s="115">
        <f t="shared" si="81"/>
        <v>310</v>
      </c>
      <c r="U63" s="165">
        <f t="shared" si="82"/>
        <v>12</v>
      </c>
      <c r="AA63" s="174">
        <f t="shared" si="83"/>
        <v>2.9940585253708436</v>
      </c>
      <c r="AB63" s="193">
        <f t="shared" si="84"/>
        <v>0.15988117050741688</v>
      </c>
      <c r="AC63" s="174">
        <f t="shared" si="85"/>
        <v>0.13373490055635101</v>
      </c>
      <c r="AD63" s="174">
        <f t="shared" si="86"/>
        <v>1.1505027799999996E-2</v>
      </c>
      <c r="AE63" s="174">
        <f t="shared" si="87"/>
        <v>0.53352658012537646</v>
      </c>
      <c r="AF63" s="194">
        <f t="shared" si="88"/>
        <v>0.15926166570906761</v>
      </c>
      <c r="AG63" s="174">
        <f t="shared" si="37"/>
        <v>1.8653429837126478</v>
      </c>
      <c r="AH63" s="174">
        <f t="shared" si="38"/>
        <v>0.16109708299999995</v>
      </c>
      <c r="AJ63" s="174"/>
      <c r="AK63" s="174"/>
      <c r="AL63" s="203"/>
      <c r="AM63" s="207">
        <f t="shared" si="89"/>
        <v>5</v>
      </c>
      <c r="AN63" s="167">
        <f>INDEX(Coefficients!$O$3:$O$7,MATCH(S63,Coefficients!$O$3:$O$7))</f>
        <v>0.3</v>
      </c>
      <c r="AO63" s="167">
        <f>INDEX(Coefficients!$O$3:$O$7,MATCH(S63,Coefficients!$O$3:$O$7)+1)</f>
        <v>0.4</v>
      </c>
      <c r="AP63" s="172">
        <f>INDEX(Coefficients!$P$3:$P$7,MATCH(S63,Coefficients!$O$3:$O$7))</f>
        <v>50</v>
      </c>
      <c r="AQ63" s="172">
        <f>INDEX(Coefficients!$P$3:$P$7,MATCH(S63,Coefficients!$O$3:$O$7)+1)</f>
        <v>41.8</v>
      </c>
      <c r="AR63" s="172">
        <f t="shared" si="90"/>
        <v>44.26</v>
      </c>
      <c r="AS63" s="106">
        <f t="shared" si="91"/>
        <v>2037</v>
      </c>
      <c r="AT63" s="107">
        <f t="shared" si="92"/>
        <v>22.2</v>
      </c>
      <c r="AU63" s="167">
        <f t="shared" si="39"/>
        <v>577.19999999999993</v>
      </c>
      <c r="AV63" s="173">
        <f t="shared" si="40"/>
        <v>22.199999999999996</v>
      </c>
      <c r="AW63" s="106">
        <v>12</v>
      </c>
      <c r="AX63" s="107">
        <f t="shared" si="93"/>
        <v>76.3</v>
      </c>
      <c r="AY63" s="174">
        <f t="shared" si="94"/>
        <v>1.1450023416820392</v>
      </c>
      <c r="AZ63" s="167">
        <f>INDEX(Coefficients!$K$3:$K$10,MATCH(S63,Coefficients!$K$3:$K$10))</f>
        <v>0.35</v>
      </c>
      <c r="BA63" s="167">
        <f>INDEX(Coefficients!$K$3:$K$10,MATCH(S63,Coefficients!$K$3:$K$10)+1)</f>
        <v>0.4</v>
      </c>
      <c r="BB63" s="167">
        <f>INDEX(Coefficients!$L$3:$L$10,MATCH(S63,Coefficients!$K$3:$K$10))</f>
        <v>0.19142307491680963</v>
      </c>
      <c r="BC63" s="167">
        <f>INDEX(Coefficients!$L$3:$L$10,MATCH(S63,Coefficients!$K$3:$K$10)+1)</f>
        <v>0.35425563574488944</v>
      </c>
      <c r="BD63" s="174">
        <f>INDEX(Coefficients!$M$3:$M$10,MATCH(S63,Coefficients!$K$3:$K$10))</f>
        <v>0.20023799980895765</v>
      </c>
      <c r="BE63" s="174">
        <f>INDEX(Coefficients!$M$3:$M$10,MATCH(S63,Coefficients!$K$3:$K$10)+1)</f>
        <v>0.20987997823914079</v>
      </c>
      <c r="BF63" s="70">
        <f t="shared" si="95"/>
        <v>2.5655609924804158E-5</v>
      </c>
      <c r="BG63" s="110">
        <f t="shared" si="96"/>
        <v>0.20409479118103091</v>
      </c>
      <c r="BH63" s="175">
        <f t="shared" si="41"/>
        <v>1.3194521765014445E-5</v>
      </c>
      <c r="BI63" s="185">
        <f t="shared" si="42"/>
        <v>4.1637854694395023E-2</v>
      </c>
      <c r="BJ63" s="165">
        <f t="shared" si="97"/>
        <v>0.71366705445737511</v>
      </c>
      <c r="BK63" s="165">
        <f t="shared" si="98"/>
        <v>84.741590689541354</v>
      </c>
      <c r="BL63" s="209">
        <f t="shared" si="43"/>
        <v>0.12</v>
      </c>
      <c r="BM63" s="107">
        <f t="shared" si="99"/>
        <v>352.5</v>
      </c>
      <c r="BN63" s="173">
        <f t="shared" si="44"/>
        <v>9165</v>
      </c>
      <c r="BO63" s="187">
        <f t="shared" si="45"/>
        <v>6.6974999999999999E-4</v>
      </c>
      <c r="BP63" s="106" t="str">
        <f t="shared" si="17"/>
        <v>YES</v>
      </c>
      <c r="BQ63" s="209">
        <f t="shared" si="100"/>
        <v>2.9940585253708436</v>
      </c>
      <c r="BR63" s="164">
        <f t="shared" si="46"/>
        <v>7.9940585253708436</v>
      </c>
      <c r="BS63" s="219">
        <f t="shared" si="47"/>
        <v>0.15988117050741688</v>
      </c>
      <c r="BT63" s="210"/>
      <c r="BU63" s="206">
        <f t="shared" si="48"/>
        <v>-0.80388386486181596</v>
      </c>
      <c r="BW63" s="164">
        <f>VLOOKUP(M63,Coefficients!$E$4:$I$7,3)</f>
        <v>0.43099999999999999</v>
      </c>
      <c r="BX63" s="106">
        <f t="shared" si="49"/>
        <v>7.2999999999999995E-2</v>
      </c>
      <c r="BY63" s="163">
        <f t="shared" si="50"/>
        <v>0.50021859999999985</v>
      </c>
      <c r="CO63" s="165" t="str">
        <f t="shared" si="101"/>
        <v>splash</v>
      </c>
      <c r="CP63" s="172">
        <f t="shared" si="102"/>
        <v>1</v>
      </c>
      <c r="CQ63" s="165">
        <f>IF(CO63="atmospheric",IF(CP63&gt;=1,Coefficients!$T$5,Coefficients!$T$4),Coefficients!$T$3)</f>
        <v>7.35</v>
      </c>
      <c r="CR63" s="106">
        <f>IF(S63&lt;Coefficients!$V$3,Coefficients!$X$3-(Coefficients!$X$4-Coefficients!$X$3)*(Coefficients!$V$3-S63)/(Coefficients!$V$4-Coefficients!$V$3),IF(S63&gt;Coefficients!$V$6,(Coefficients!$X$6-Coefficients!$X$5)*(S63-Coefficients!$V$6)/(Coefficients!$V$6-Coefficients!$V$5)+Coefficients!$X$6,VLOOKUP(S63,Coefficients!$V$3:$X$6,3)))</f>
        <v>5.1999999999999975</v>
      </c>
      <c r="CS63" s="90">
        <f t="shared" si="51"/>
        <v>1.6409601519999992E-4</v>
      </c>
      <c r="CT63" s="106">
        <f>VLOOKUP(CO63,Coefficients!$Z$4:$AD$7,4,FALSE)</f>
        <v>0.26500000000000001</v>
      </c>
      <c r="CU63" s="106">
        <f>VLOOKUP(CO63,Coefficients!$Z$4:$AD$7,2,FALSE)</f>
        <v>0.37</v>
      </c>
      <c r="CV63" s="174">
        <f t="shared" si="103"/>
        <v>5.6894329012593206</v>
      </c>
      <c r="CW63" s="31">
        <f t="shared" si="104"/>
        <v>0.53352658012537646</v>
      </c>
      <c r="CX63" s="19">
        <f>Coefficients!$B$7</f>
        <v>3.35</v>
      </c>
      <c r="CY63" s="217">
        <f t="shared" si="52"/>
        <v>0.15926166570906761</v>
      </c>
      <c r="CZ63" s="164">
        <f>VLOOKUP(N63,Coefficients!$E$12:$I$16,3)</f>
        <v>6.0350000000000001</v>
      </c>
      <c r="DA63" s="165">
        <f t="shared" si="53"/>
        <v>7.2999999999999995E-2</v>
      </c>
      <c r="DB63" s="163">
        <f t="shared" si="54"/>
        <v>7.0042209999999976</v>
      </c>
      <c r="DC63" s="214"/>
      <c r="DD63" s="149"/>
      <c r="DU63" s="165">
        <f t="shared" si="105"/>
        <v>0.95</v>
      </c>
      <c r="DV63" s="165">
        <f t="shared" si="106"/>
        <v>1</v>
      </c>
      <c r="DW63" s="165">
        <f t="shared" si="107"/>
        <v>2400</v>
      </c>
      <c r="DX63" s="165">
        <f t="shared" si="108"/>
        <v>1.4999999999999999E-2</v>
      </c>
      <c r="DY63" s="169">
        <f t="shared" si="109"/>
        <v>70.55324948887926</v>
      </c>
      <c r="DZ63" s="136">
        <f t="shared" si="55"/>
        <v>33591.056946675082</v>
      </c>
      <c r="EA63" s="136">
        <f t="shared" si="110"/>
        <v>4.3067574809826485</v>
      </c>
      <c r="EB63" s="136">
        <f t="shared" si="111"/>
        <v>2.3330791552474604E-2</v>
      </c>
      <c r="EC63" s="136">
        <f t="shared" si="112"/>
        <v>0.96747185906460231</v>
      </c>
      <c r="ED63" s="136">
        <f t="shared" si="113"/>
        <v>0.20903321267941655</v>
      </c>
      <c r="EE63" s="136">
        <f t="shared" si="56"/>
        <v>1.5445604651050633E-4</v>
      </c>
      <c r="EF63" s="136">
        <f t="shared" si="114"/>
        <v>1</v>
      </c>
      <c r="EG63" s="136">
        <f t="shared" si="57"/>
        <v>2</v>
      </c>
      <c r="EH63" s="149">
        <f t="shared" si="115"/>
        <v>1.7824454200253983</v>
      </c>
      <c r="EI63" s="149">
        <f t="shared" si="116"/>
        <v>29.300767831711148</v>
      </c>
      <c r="EJ63" s="149">
        <f t="shared" si="58"/>
        <v>31.083213251736545</v>
      </c>
      <c r="EK63" s="18">
        <f t="shared" si="59"/>
        <v>0.83646435744693937</v>
      </c>
      <c r="EL63" s="18">
        <f t="shared" si="60"/>
        <v>0.13373490055635101</v>
      </c>
      <c r="EM63" s="18">
        <f t="shared" si="61"/>
        <v>1.1505027799999996E-2</v>
      </c>
      <c r="EN63" s="163">
        <f t="shared" si="117"/>
        <v>0.1272964334765446</v>
      </c>
      <c r="EO63" s="163">
        <f t="shared" si="118"/>
        <v>2.0925651922895616</v>
      </c>
      <c r="EP63" s="163">
        <f t="shared" si="62"/>
        <v>2.2198616257661063</v>
      </c>
      <c r="EQ63" s="18">
        <f t="shared" si="63"/>
        <v>11.712441756826633</v>
      </c>
      <c r="ER63" s="18">
        <f t="shared" si="64"/>
        <v>1.8653429837126478</v>
      </c>
      <c r="ES63" s="18">
        <f t="shared" si="65"/>
        <v>0.16109708299999995</v>
      </c>
    </row>
    <row r="64" spans="2:149" x14ac:dyDescent="0.25">
      <c r="B64" s="36" t="s">
        <v>193</v>
      </c>
      <c r="C64" s="36" t="s">
        <v>194</v>
      </c>
      <c r="D64" s="36">
        <v>2038</v>
      </c>
      <c r="E64" s="37">
        <f t="shared" si="66"/>
        <v>22.2</v>
      </c>
      <c r="F64" s="37">
        <f t="shared" si="67"/>
        <v>76.3</v>
      </c>
      <c r="G64" s="37">
        <f t="shared" si="68"/>
        <v>352.5</v>
      </c>
      <c r="H64" s="115">
        <f t="shared" si="69"/>
        <v>2007</v>
      </c>
      <c r="I64" s="111" t="str">
        <f t="shared" si="70"/>
        <v>Pile No 243 @ Berth 107</v>
      </c>
      <c r="J64" s="165" t="str">
        <f t="shared" si="71"/>
        <v>splash</v>
      </c>
      <c r="K64" s="172">
        <f t="shared" si="72"/>
        <v>1</v>
      </c>
      <c r="L64" s="115" t="str">
        <f t="shared" si="73"/>
        <v>C1</v>
      </c>
      <c r="M64" s="115" t="str">
        <f t="shared" si="74"/>
        <v>CB4</v>
      </c>
      <c r="N64" s="115" t="str">
        <f t="shared" si="75"/>
        <v>CL5</v>
      </c>
      <c r="O64" s="115">
        <f t="shared" si="76"/>
        <v>0</v>
      </c>
      <c r="P64" s="115">
        <f t="shared" si="77"/>
        <v>50</v>
      </c>
      <c r="Q64" s="115">
        <f t="shared" si="78"/>
        <v>1200</v>
      </c>
      <c r="R64" s="115">
        <f t="shared" si="79"/>
        <v>60</v>
      </c>
      <c r="S64" s="115">
        <f t="shared" si="80"/>
        <v>0.37</v>
      </c>
      <c r="T64" s="115">
        <f t="shared" si="81"/>
        <v>310</v>
      </c>
      <c r="U64" s="165">
        <f t="shared" si="82"/>
        <v>12</v>
      </c>
      <c r="AA64" s="174">
        <f t="shared" si="83"/>
        <v>3.0256315780206307</v>
      </c>
      <c r="AB64" s="193">
        <f t="shared" si="84"/>
        <v>0.16051263156041262</v>
      </c>
      <c r="AC64" s="174">
        <f t="shared" si="85"/>
        <v>0.13942707724503811</v>
      </c>
      <c r="AD64" s="174">
        <f t="shared" si="86"/>
        <v>1.15050278E-2</v>
      </c>
      <c r="AE64" s="174">
        <f t="shared" si="87"/>
        <v>0.55883244530132681</v>
      </c>
      <c r="AF64" s="194">
        <f t="shared" si="88"/>
        <v>0.16681565531382889</v>
      </c>
      <c r="AG64" s="174">
        <f t="shared" si="37"/>
        <v>2.0289657628531952</v>
      </c>
      <c r="AH64" s="174">
        <f t="shared" si="38"/>
        <v>0.16109708299999997</v>
      </c>
      <c r="AJ64" s="174"/>
      <c r="AK64" s="174"/>
      <c r="AL64" s="203"/>
      <c r="AM64" s="207">
        <f t="shared" si="89"/>
        <v>5</v>
      </c>
      <c r="AN64" s="167">
        <f>INDEX(Coefficients!$O$3:$O$7,MATCH(S64,Coefficients!$O$3:$O$7))</f>
        <v>0.3</v>
      </c>
      <c r="AO64" s="167">
        <f>INDEX(Coefficients!$O$3:$O$7,MATCH(S64,Coefficients!$O$3:$O$7)+1)</f>
        <v>0.4</v>
      </c>
      <c r="AP64" s="172">
        <f>INDEX(Coefficients!$P$3:$P$7,MATCH(S64,Coefficients!$O$3:$O$7))</f>
        <v>50</v>
      </c>
      <c r="AQ64" s="172">
        <f>INDEX(Coefficients!$P$3:$P$7,MATCH(S64,Coefficients!$O$3:$O$7)+1)</f>
        <v>41.8</v>
      </c>
      <c r="AR64" s="172">
        <f t="shared" si="90"/>
        <v>44.26</v>
      </c>
      <c r="AS64" s="106">
        <f t="shared" si="91"/>
        <v>2038</v>
      </c>
      <c r="AT64" s="107">
        <f t="shared" si="92"/>
        <v>22.2</v>
      </c>
      <c r="AU64" s="167">
        <f t="shared" si="39"/>
        <v>599.4</v>
      </c>
      <c r="AV64" s="173">
        <f t="shared" si="40"/>
        <v>22.2</v>
      </c>
      <c r="AW64" s="106">
        <v>12</v>
      </c>
      <c r="AX64" s="107">
        <f t="shared" si="93"/>
        <v>76.3</v>
      </c>
      <c r="AY64" s="174">
        <f t="shared" si="94"/>
        <v>1.1450023416820392</v>
      </c>
      <c r="AZ64" s="167">
        <f>INDEX(Coefficients!$K$3:$K$10,MATCH(S64,Coefficients!$K$3:$K$10))</f>
        <v>0.35</v>
      </c>
      <c r="BA64" s="167">
        <f>INDEX(Coefficients!$K$3:$K$10,MATCH(S64,Coefficients!$K$3:$K$10)+1)</f>
        <v>0.4</v>
      </c>
      <c r="BB64" s="167">
        <f>INDEX(Coefficients!$L$3:$L$10,MATCH(S64,Coefficients!$K$3:$K$10))</f>
        <v>0.19142307491680963</v>
      </c>
      <c r="BC64" s="167">
        <f>INDEX(Coefficients!$L$3:$L$10,MATCH(S64,Coefficients!$K$3:$K$10)+1)</f>
        <v>0.35425563574488944</v>
      </c>
      <c r="BD64" s="174">
        <f>INDEX(Coefficients!$M$3:$M$10,MATCH(S64,Coefficients!$K$3:$K$10))</f>
        <v>0.20023799980895765</v>
      </c>
      <c r="BE64" s="174">
        <f>INDEX(Coefficients!$M$3:$M$10,MATCH(S64,Coefficients!$K$3:$K$10)+1)</f>
        <v>0.20987997823914079</v>
      </c>
      <c r="BF64" s="70">
        <f t="shared" si="95"/>
        <v>2.5655609924804158E-5</v>
      </c>
      <c r="BG64" s="110">
        <f t="shared" si="96"/>
        <v>0.20409479118103091</v>
      </c>
      <c r="BH64" s="175">
        <f t="shared" si="41"/>
        <v>1.3093279997352535E-5</v>
      </c>
      <c r="BI64" s="185">
        <f t="shared" si="42"/>
        <v>4.1318366797373413E-2</v>
      </c>
      <c r="BJ64" s="165">
        <f t="shared" si="97"/>
        <v>0.71366705445737511</v>
      </c>
      <c r="BK64" s="165">
        <f t="shared" si="98"/>
        <v>84.741590689541354</v>
      </c>
      <c r="BL64" s="209">
        <f t="shared" si="43"/>
        <v>0.12</v>
      </c>
      <c r="BM64" s="107">
        <f t="shared" si="99"/>
        <v>352.5</v>
      </c>
      <c r="BN64" s="173">
        <f t="shared" si="44"/>
        <v>9517.5</v>
      </c>
      <c r="BO64" s="187">
        <f t="shared" si="45"/>
        <v>6.6974999999999999E-4</v>
      </c>
      <c r="BP64" s="106" t="str">
        <f t="shared" si="17"/>
        <v>YES</v>
      </c>
      <c r="BQ64" s="209">
        <f t="shared" si="100"/>
        <v>3.0256315780206307</v>
      </c>
      <c r="BR64" s="164">
        <f t="shared" si="46"/>
        <v>8.0256315780206311</v>
      </c>
      <c r="BS64" s="219">
        <f t="shared" si="47"/>
        <v>0.16051263156041262</v>
      </c>
      <c r="BT64" s="210"/>
      <c r="BU64" s="206">
        <f t="shared" si="48"/>
        <v>-0.80754991027012479</v>
      </c>
      <c r="BW64" s="164">
        <f>VLOOKUP(M64,Coefficients!$E$4:$I$7,3)</f>
        <v>0.43099999999999999</v>
      </c>
      <c r="BX64" s="106">
        <f t="shared" si="49"/>
        <v>7.2999999999999995E-2</v>
      </c>
      <c r="BY64" s="163">
        <f t="shared" si="50"/>
        <v>0.50021859999999996</v>
      </c>
      <c r="CO64" s="165" t="str">
        <f t="shared" si="101"/>
        <v>splash</v>
      </c>
      <c r="CP64" s="172">
        <f t="shared" si="102"/>
        <v>1</v>
      </c>
      <c r="CQ64" s="165">
        <f>IF(CO64="atmospheric",IF(CP64&gt;=1,Coefficients!$T$5,Coefficients!$T$4),Coefficients!$T$3)</f>
        <v>7.35</v>
      </c>
      <c r="CR64" s="106">
        <f>IF(S64&lt;Coefficients!$V$3,Coefficients!$X$3-(Coefficients!$X$4-Coefficients!$X$3)*(Coefficients!$V$3-S64)/(Coefficients!$V$4-Coefficients!$V$3),IF(S64&gt;Coefficients!$V$6,(Coefficients!$X$6-Coefficients!$X$5)*(S64-Coefficients!$V$6)/(Coefficients!$V$6-Coefficients!$V$5)+Coefficients!$X$6,VLOOKUP(S64,Coefficients!$V$3:$X$6,3)))</f>
        <v>5.1999999999999975</v>
      </c>
      <c r="CS64" s="90">
        <f t="shared" si="51"/>
        <v>1.6409601519999992E-4</v>
      </c>
      <c r="CT64" s="106">
        <f>VLOOKUP(CO64,Coefficients!$Z$4:$AD$7,4,FALSE)</f>
        <v>0.26500000000000001</v>
      </c>
      <c r="CU64" s="106">
        <f>VLOOKUP(CO64,Coefficients!$Z$4:$AD$7,2,FALSE)</f>
        <v>0.37</v>
      </c>
      <c r="CV64" s="174">
        <f t="shared" si="103"/>
        <v>5.7022232836628177</v>
      </c>
      <c r="CW64" s="31">
        <f t="shared" si="104"/>
        <v>0.55883244530132681</v>
      </c>
      <c r="CX64" s="19">
        <f>Coefficients!$B$7</f>
        <v>3.35</v>
      </c>
      <c r="CY64" s="217">
        <f t="shared" si="52"/>
        <v>0.16681565531382889</v>
      </c>
      <c r="CZ64" s="164">
        <f>VLOOKUP(N64,Coefficients!$E$12:$I$16,3)</f>
        <v>6.0350000000000001</v>
      </c>
      <c r="DA64" s="165">
        <f t="shared" si="53"/>
        <v>7.2999999999999995E-2</v>
      </c>
      <c r="DB64" s="163">
        <f t="shared" si="54"/>
        <v>7.0042209999999994</v>
      </c>
      <c r="DC64" s="214"/>
      <c r="DD64" s="149"/>
      <c r="DU64" s="165">
        <f t="shared" si="105"/>
        <v>0.95</v>
      </c>
      <c r="DV64" s="165">
        <f t="shared" si="106"/>
        <v>1</v>
      </c>
      <c r="DW64" s="165">
        <f t="shared" si="107"/>
        <v>2400</v>
      </c>
      <c r="DX64" s="165">
        <f t="shared" si="108"/>
        <v>1.4999999999999999E-2</v>
      </c>
      <c r="DY64" s="169">
        <f t="shared" si="109"/>
        <v>70.554544640992759</v>
      </c>
      <c r="DZ64" s="136">
        <f t="shared" si="55"/>
        <v>33591.26249006491</v>
      </c>
      <c r="EA64" s="136">
        <f t="shared" si="110"/>
        <v>4.3067574809826485</v>
      </c>
      <c r="EB64" s="136">
        <f t="shared" si="111"/>
        <v>2.3330791552474604E-2</v>
      </c>
      <c r="EC64" s="136">
        <f t="shared" si="112"/>
        <v>0.96747185906460231</v>
      </c>
      <c r="ED64" s="136">
        <f t="shared" si="113"/>
        <v>0.20903321267941655</v>
      </c>
      <c r="EE64" s="136">
        <f t="shared" si="56"/>
        <v>1.5445604651050633E-4</v>
      </c>
      <c r="EF64" s="136">
        <f t="shared" si="114"/>
        <v>1</v>
      </c>
      <c r="EG64" s="136">
        <f t="shared" si="57"/>
        <v>2</v>
      </c>
      <c r="EH64" s="149">
        <f t="shared" si="115"/>
        <v>1.782441669371424</v>
      </c>
      <c r="EI64" s="149">
        <f t="shared" si="116"/>
        <v>29.300767831711141</v>
      </c>
      <c r="EJ64" s="149">
        <f t="shared" si="58"/>
        <v>31.083209501082564</v>
      </c>
      <c r="EK64" s="18">
        <f t="shared" si="59"/>
        <v>0.8686361683165198</v>
      </c>
      <c r="EL64" s="18">
        <f t="shared" si="60"/>
        <v>0.13942707724503811</v>
      </c>
      <c r="EM64" s="18">
        <f t="shared" si="61"/>
        <v>1.15050278E-2</v>
      </c>
      <c r="EN64" s="163">
        <f t="shared" si="117"/>
        <v>0.12729616561708096</v>
      </c>
      <c r="EO64" s="163">
        <f t="shared" si="118"/>
        <v>2.0925651922895612</v>
      </c>
      <c r="EP64" s="163">
        <f t="shared" si="62"/>
        <v>2.219861357906642</v>
      </c>
      <c r="EQ64" s="18">
        <f t="shared" si="63"/>
        <v>12.162921753573542</v>
      </c>
      <c r="ER64" s="18">
        <f t="shared" si="64"/>
        <v>2.0289657628531952</v>
      </c>
      <c r="ES64" s="18">
        <f t="shared" si="65"/>
        <v>0.16109708299999997</v>
      </c>
    </row>
    <row r="65" spans="2:149" x14ac:dyDescent="0.25">
      <c r="B65" s="36" t="s">
        <v>193</v>
      </c>
      <c r="C65" s="36" t="s">
        <v>194</v>
      </c>
      <c r="D65" s="36">
        <v>2039</v>
      </c>
      <c r="E65" s="37">
        <f t="shared" si="66"/>
        <v>22.2</v>
      </c>
      <c r="F65" s="37">
        <f t="shared" si="67"/>
        <v>76.3</v>
      </c>
      <c r="G65" s="37">
        <f t="shared" si="68"/>
        <v>352.5</v>
      </c>
      <c r="H65" s="115">
        <f t="shared" si="69"/>
        <v>2007</v>
      </c>
      <c r="I65" s="111" t="str">
        <f t="shared" si="70"/>
        <v>Pile No 243 @ Berth 107</v>
      </c>
      <c r="J65" s="165" t="str">
        <f t="shared" si="71"/>
        <v>splash</v>
      </c>
      <c r="K65" s="172">
        <f t="shared" si="72"/>
        <v>1</v>
      </c>
      <c r="L65" s="115" t="str">
        <f t="shared" si="73"/>
        <v>C1</v>
      </c>
      <c r="M65" s="115" t="str">
        <f t="shared" si="74"/>
        <v>CB4</v>
      </c>
      <c r="N65" s="115" t="str">
        <f t="shared" si="75"/>
        <v>CL5</v>
      </c>
      <c r="O65" s="115">
        <f t="shared" si="76"/>
        <v>0</v>
      </c>
      <c r="P65" s="115">
        <f t="shared" si="77"/>
        <v>50</v>
      </c>
      <c r="Q65" s="115">
        <f t="shared" si="78"/>
        <v>1200</v>
      </c>
      <c r="R65" s="115">
        <f t="shared" si="79"/>
        <v>60</v>
      </c>
      <c r="S65" s="115">
        <f t="shared" si="80"/>
        <v>0.37</v>
      </c>
      <c r="T65" s="115">
        <f t="shared" si="81"/>
        <v>310</v>
      </c>
      <c r="U65" s="165">
        <f t="shared" si="82"/>
        <v>12</v>
      </c>
      <c r="AA65" s="174">
        <f t="shared" si="83"/>
        <v>3.0563712224019888</v>
      </c>
      <c r="AB65" s="193">
        <f t="shared" si="84"/>
        <v>0.16112742444803976</v>
      </c>
      <c r="AC65" s="174">
        <f t="shared" si="85"/>
        <v>0.14514486960869538</v>
      </c>
      <c r="AD65" s="174">
        <f t="shared" si="86"/>
        <v>1.15050278E-2</v>
      </c>
      <c r="AE65" s="174">
        <f t="shared" si="87"/>
        <v>0.58383713886821265</v>
      </c>
      <c r="AF65" s="194">
        <f t="shared" si="88"/>
        <v>0.17427974294573512</v>
      </c>
      <c r="AG65" s="174">
        <f t="shared" si="37"/>
        <v>2.1982604147200973</v>
      </c>
      <c r="AH65" s="174">
        <f t="shared" si="38"/>
        <v>0.16109708299999997</v>
      </c>
      <c r="AJ65" s="174"/>
      <c r="AK65" s="174"/>
      <c r="AL65" s="203"/>
      <c r="AM65" s="207">
        <f t="shared" si="89"/>
        <v>5</v>
      </c>
      <c r="AN65" s="167">
        <f>INDEX(Coefficients!$O$3:$O$7,MATCH(S65,Coefficients!$O$3:$O$7))</f>
        <v>0.3</v>
      </c>
      <c r="AO65" s="167">
        <f>INDEX(Coefficients!$O$3:$O$7,MATCH(S65,Coefficients!$O$3:$O$7)+1)</f>
        <v>0.4</v>
      </c>
      <c r="AP65" s="172">
        <f>INDEX(Coefficients!$P$3:$P$7,MATCH(S65,Coefficients!$O$3:$O$7))</f>
        <v>50</v>
      </c>
      <c r="AQ65" s="172">
        <f>INDEX(Coefficients!$P$3:$P$7,MATCH(S65,Coefficients!$O$3:$O$7)+1)</f>
        <v>41.8</v>
      </c>
      <c r="AR65" s="172">
        <f t="shared" si="90"/>
        <v>44.26</v>
      </c>
      <c r="AS65" s="106">
        <f t="shared" si="91"/>
        <v>2039</v>
      </c>
      <c r="AT65" s="107">
        <f t="shared" si="92"/>
        <v>22.2</v>
      </c>
      <c r="AU65" s="167">
        <f t="shared" si="39"/>
        <v>621.6</v>
      </c>
      <c r="AV65" s="173">
        <f t="shared" si="40"/>
        <v>22.2</v>
      </c>
      <c r="AW65" s="106">
        <v>12</v>
      </c>
      <c r="AX65" s="107">
        <f t="shared" si="93"/>
        <v>76.3</v>
      </c>
      <c r="AY65" s="174">
        <f t="shared" si="94"/>
        <v>1.1450023416820392</v>
      </c>
      <c r="AZ65" s="167">
        <f>INDEX(Coefficients!$K$3:$K$10,MATCH(S65,Coefficients!$K$3:$K$10))</f>
        <v>0.35</v>
      </c>
      <c r="BA65" s="167">
        <f>INDEX(Coefficients!$K$3:$K$10,MATCH(S65,Coefficients!$K$3:$K$10)+1)</f>
        <v>0.4</v>
      </c>
      <c r="BB65" s="167">
        <f>INDEX(Coefficients!$L$3:$L$10,MATCH(S65,Coefficients!$K$3:$K$10))</f>
        <v>0.19142307491680963</v>
      </c>
      <c r="BC65" s="167">
        <f>INDEX(Coefficients!$L$3:$L$10,MATCH(S65,Coefficients!$K$3:$K$10)+1)</f>
        <v>0.35425563574488944</v>
      </c>
      <c r="BD65" s="174">
        <f>INDEX(Coefficients!$M$3:$M$10,MATCH(S65,Coefficients!$K$3:$K$10))</f>
        <v>0.20023799980895765</v>
      </c>
      <c r="BE65" s="174">
        <f>INDEX(Coefficients!$M$3:$M$10,MATCH(S65,Coefficients!$K$3:$K$10)+1)</f>
        <v>0.20987997823914079</v>
      </c>
      <c r="BF65" s="70">
        <f t="shared" si="95"/>
        <v>2.5655609924804158E-5</v>
      </c>
      <c r="BG65" s="110">
        <f t="shared" si="96"/>
        <v>0.20409479118103091</v>
      </c>
      <c r="BH65" s="175">
        <f t="shared" si="41"/>
        <v>1.2996455605356257E-5</v>
      </c>
      <c r="BI65" s="185">
        <f t="shared" si="42"/>
        <v>4.1012818780051259E-2</v>
      </c>
      <c r="BJ65" s="165">
        <f t="shared" si="97"/>
        <v>0.71366705445737511</v>
      </c>
      <c r="BK65" s="165">
        <f t="shared" si="98"/>
        <v>84.741590689541354</v>
      </c>
      <c r="BL65" s="209">
        <f t="shared" si="43"/>
        <v>0.12</v>
      </c>
      <c r="BM65" s="107">
        <f t="shared" si="99"/>
        <v>352.5</v>
      </c>
      <c r="BN65" s="173">
        <f t="shared" si="44"/>
        <v>9870</v>
      </c>
      <c r="BO65" s="187">
        <f t="shared" si="45"/>
        <v>6.6974999999999999E-4</v>
      </c>
      <c r="BP65" s="106" t="str">
        <f t="shared" si="17"/>
        <v>YES</v>
      </c>
      <c r="BQ65" s="209">
        <f t="shared" si="100"/>
        <v>3.0563712224019888</v>
      </c>
      <c r="BR65" s="164">
        <f t="shared" si="46"/>
        <v>8.0563712224019888</v>
      </c>
      <c r="BS65" s="219">
        <f t="shared" si="47"/>
        <v>0.16112742444803976</v>
      </c>
      <c r="BT65" s="210"/>
      <c r="BU65" s="206">
        <f t="shared" si="48"/>
        <v>-0.81101776349538635</v>
      </c>
      <c r="BW65" s="164">
        <f>VLOOKUP(M65,Coefficients!$E$4:$I$7,3)</f>
        <v>0.43099999999999999</v>
      </c>
      <c r="BX65" s="106">
        <f t="shared" si="49"/>
        <v>7.2999999999999995E-2</v>
      </c>
      <c r="BY65" s="163">
        <f t="shared" si="50"/>
        <v>0.50021859999999996</v>
      </c>
      <c r="CO65" s="165" t="str">
        <f t="shared" si="101"/>
        <v>splash</v>
      </c>
      <c r="CP65" s="172">
        <f t="shared" si="102"/>
        <v>1</v>
      </c>
      <c r="CQ65" s="165">
        <f>IF(CO65="atmospheric",IF(CP65&gt;=1,Coefficients!$T$5,Coefficients!$T$4),Coefficients!$T$3)</f>
        <v>7.35</v>
      </c>
      <c r="CR65" s="106">
        <f>IF(S65&lt;Coefficients!$V$3,Coefficients!$X$3-(Coefficients!$X$4-Coefficients!$X$3)*(Coefficients!$V$3-S65)/(Coefficients!$V$4-Coefficients!$V$3),IF(S65&gt;Coefficients!$V$6,(Coefficients!$X$6-Coefficients!$X$5)*(S65-Coefficients!$V$6)/(Coefficients!$V$6-Coefficients!$V$5)+Coefficients!$X$6,VLOOKUP(S65,Coefficients!$V$3:$X$6,3)))</f>
        <v>5.1999999999999975</v>
      </c>
      <c r="CS65" s="90">
        <f t="shared" si="51"/>
        <v>1.6409601519999992E-4</v>
      </c>
      <c r="CT65" s="106">
        <f>VLOOKUP(CO65,Coefficients!$Z$4:$AD$7,4,FALSE)</f>
        <v>0.26500000000000001</v>
      </c>
      <c r="CU65" s="106">
        <f>VLOOKUP(CO65,Coefficients!$Z$4:$AD$7,2,FALSE)</f>
        <v>0.37</v>
      </c>
      <c r="CV65" s="174">
        <f t="shared" si="103"/>
        <v>5.7144214729171248</v>
      </c>
      <c r="CW65" s="31">
        <f t="shared" si="104"/>
        <v>0.58383713886821265</v>
      </c>
      <c r="CX65" s="19">
        <f>Coefficients!$B$7</f>
        <v>3.35</v>
      </c>
      <c r="CY65" s="217">
        <f t="shared" si="52"/>
        <v>0.17427974294573512</v>
      </c>
      <c r="CZ65" s="164">
        <f>VLOOKUP(N65,Coefficients!$E$12:$I$16,3)</f>
        <v>6.0350000000000001</v>
      </c>
      <c r="DA65" s="165">
        <f t="shared" si="53"/>
        <v>7.2999999999999995E-2</v>
      </c>
      <c r="DB65" s="163">
        <f t="shared" si="54"/>
        <v>7.0042209999999994</v>
      </c>
      <c r="DC65" s="214"/>
      <c r="DD65" s="149"/>
      <c r="DU65" s="165">
        <f t="shared" si="105"/>
        <v>0.95</v>
      </c>
      <c r="DV65" s="165">
        <f t="shared" si="106"/>
        <v>1</v>
      </c>
      <c r="DW65" s="165">
        <f t="shared" si="107"/>
        <v>2400</v>
      </c>
      <c r="DX65" s="165">
        <f t="shared" si="108"/>
        <v>1.4999999999999999E-2</v>
      </c>
      <c r="DY65" s="169">
        <f t="shared" si="109"/>
        <v>70.555747324818782</v>
      </c>
      <c r="DZ65" s="136">
        <f t="shared" si="55"/>
        <v>33591.453356288803</v>
      </c>
      <c r="EA65" s="136">
        <f t="shared" si="110"/>
        <v>4.3067574809826485</v>
      </c>
      <c r="EB65" s="136">
        <f t="shared" si="111"/>
        <v>2.3330791552474604E-2</v>
      </c>
      <c r="EC65" s="136">
        <f t="shared" si="112"/>
        <v>0.96747185906460231</v>
      </c>
      <c r="ED65" s="136">
        <f t="shared" si="113"/>
        <v>0.20903321267941655</v>
      </c>
      <c r="EE65" s="136">
        <f t="shared" si="56"/>
        <v>1.5445604651050633E-4</v>
      </c>
      <c r="EF65" s="136">
        <f t="shared" si="114"/>
        <v>1</v>
      </c>
      <c r="EG65" s="136">
        <f t="shared" si="57"/>
        <v>2</v>
      </c>
      <c r="EH65" s="149">
        <f t="shared" si="115"/>
        <v>1.782438186580205</v>
      </c>
      <c r="EI65" s="149">
        <f t="shared" si="116"/>
        <v>29.300767831711141</v>
      </c>
      <c r="EJ65" s="149">
        <f t="shared" si="58"/>
        <v>31.083206018291346</v>
      </c>
      <c r="EK65" s="18">
        <f t="shared" si="59"/>
        <v>0.90080797918731448</v>
      </c>
      <c r="EL65" s="18">
        <f t="shared" si="60"/>
        <v>0.14514486960869538</v>
      </c>
      <c r="EM65" s="18">
        <f t="shared" si="61"/>
        <v>1.15050278E-2</v>
      </c>
      <c r="EN65" s="163">
        <f t="shared" si="117"/>
        <v>0.12729591688750097</v>
      </c>
      <c r="EO65" s="163">
        <f t="shared" si="118"/>
        <v>2.0925651922895612</v>
      </c>
      <c r="EP65" s="163">
        <f t="shared" si="62"/>
        <v>2.2198611091770619</v>
      </c>
      <c r="EQ65" s="18">
        <f t="shared" si="63"/>
        <v>12.613401750337456</v>
      </c>
      <c r="ER65" s="18">
        <f t="shared" si="64"/>
        <v>2.1982604147200973</v>
      </c>
      <c r="ES65" s="18">
        <f t="shared" si="65"/>
        <v>0.16109708299999997</v>
      </c>
    </row>
    <row r="66" spans="2:149" x14ac:dyDescent="0.25">
      <c r="B66" s="36" t="s">
        <v>193</v>
      </c>
      <c r="C66" s="36" t="s">
        <v>194</v>
      </c>
      <c r="D66" s="36">
        <v>2040</v>
      </c>
      <c r="E66" s="37">
        <f t="shared" si="66"/>
        <v>22.2</v>
      </c>
      <c r="F66" s="37">
        <f t="shared" si="67"/>
        <v>76.3</v>
      </c>
      <c r="G66" s="37">
        <f t="shared" si="68"/>
        <v>352.5</v>
      </c>
      <c r="H66" s="115">
        <f t="shared" si="69"/>
        <v>2007</v>
      </c>
      <c r="I66" s="111" t="str">
        <f t="shared" si="70"/>
        <v>Pile No 243 @ Berth 107</v>
      </c>
      <c r="J66" s="165" t="str">
        <f t="shared" si="71"/>
        <v>splash</v>
      </c>
      <c r="K66" s="172">
        <f t="shared" si="72"/>
        <v>1</v>
      </c>
      <c r="L66" s="115" t="str">
        <f t="shared" si="73"/>
        <v>C1</v>
      </c>
      <c r="M66" s="115" t="str">
        <f t="shared" si="74"/>
        <v>CB4</v>
      </c>
      <c r="N66" s="115" t="str">
        <f t="shared" si="75"/>
        <v>CL5</v>
      </c>
      <c r="O66" s="115">
        <f t="shared" si="76"/>
        <v>0</v>
      </c>
      <c r="P66" s="115">
        <f t="shared" si="77"/>
        <v>50</v>
      </c>
      <c r="Q66" s="115">
        <f t="shared" si="78"/>
        <v>1200</v>
      </c>
      <c r="R66" s="115">
        <f t="shared" si="79"/>
        <v>60</v>
      </c>
      <c r="S66" s="115">
        <f t="shared" si="80"/>
        <v>0.37</v>
      </c>
      <c r="T66" s="115">
        <f t="shared" si="81"/>
        <v>310</v>
      </c>
      <c r="U66" s="165">
        <f t="shared" si="82"/>
        <v>12</v>
      </c>
      <c r="AA66" s="174">
        <f t="shared" si="83"/>
        <v>3.0863280808983888</v>
      </c>
      <c r="AB66" s="193">
        <f t="shared" si="84"/>
        <v>0.16172656161796778</v>
      </c>
      <c r="AC66" s="174">
        <f t="shared" si="85"/>
        <v>0.15088761350532762</v>
      </c>
      <c r="AD66" s="174">
        <f t="shared" si="86"/>
        <v>1.1505027800000001E-2</v>
      </c>
      <c r="AE66" s="174">
        <f t="shared" si="87"/>
        <v>0.6085349715010866</v>
      </c>
      <c r="AF66" s="194">
        <f t="shared" si="88"/>
        <v>0.18165223029883182</v>
      </c>
      <c r="AG66" s="174">
        <f t="shared" si="37"/>
        <v>2.3730832557239334</v>
      </c>
      <c r="AH66" s="174">
        <f t="shared" si="38"/>
        <v>0.161097083</v>
      </c>
      <c r="AJ66" s="174"/>
      <c r="AK66" s="174"/>
      <c r="AL66" s="203"/>
      <c r="AM66" s="207">
        <f t="shared" si="89"/>
        <v>5</v>
      </c>
      <c r="AN66" s="167">
        <f>INDEX(Coefficients!$O$3:$O$7,MATCH(S66,Coefficients!$O$3:$O$7))</f>
        <v>0.3</v>
      </c>
      <c r="AO66" s="167">
        <f>INDEX(Coefficients!$O$3:$O$7,MATCH(S66,Coefficients!$O$3:$O$7)+1)</f>
        <v>0.4</v>
      </c>
      <c r="AP66" s="172">
        <f>INDEX(Coefficients!$P$3:$P$7,MATCH(S66,Coefficients!$O$3:$O$7))</f>
        <v>50</v>
      </c>
      <c r="AQ66" s="172">
        <f>INDEX(Coefficients!$P$3:$P$7,MATCH(S66,Coefficients!$O$3:$O$7)+1)</f>
        <v>41.8</v>
      </c>
      <c r="AR66" s="172">
        <f t="shared" si="90"/>
        <v>44.26</v>
      </c>
      <c r="AS66" s="106">
        <f t="shared" si="91"/>
        <v>2040</v>
      </c>
      <c r="AT66" s="107">
        <f t="shared" si="92"/>
        <v>22.2</v>
      </c>
      <c r="AU66" s="167">
        <f t="shared" si="39"/>
        <v>643.80000000000007</v>
      </c>
      <c r="AV66" s="173">
        <f t="shared" si="40"/>
        <v>22.200000000000003</v>
      </c>
      <c r="AW66" s="106">
        <v>12</v>
      </c>
      <c r="AX66" s="107">
        <f t="shared" si="93"/>
        <v>76.3</v>
      </c>
      <c r="AY66" s="174">
        <f t="shared" si="94"/>
        <v>1.1450023416820392</v>
      </c>
      <c r="AZ66" s="167">
        <f>INDEX(Coefficients!$K$3:$K$10,MATCH(S66,Coefficients!$K$3:$K$10))</f>
        <v>0.35</v>
      </c>
      <c r="BA66" s="167">
        <f>INDEX(Coefficients!$K$3:$K$10,MATCH(S66,Coefficients!$K$3:$K$10)+1)</f>
        <v>0.4</v>
      </c>
      <c r="BB66" s="167">
        <f>INDEX(Coefficients!$L$3:$L$10,MATCH(S66,Coefficients!$K$3:$K$10))</f>
        <v>0.19142307491680963</v>
      </c>
      <c r="BC66" s="167">
        <f>INDEX(Coefficients!$L$3:$L$10,MATCH(S66,Coefficients!$K$3:$K$10)+1)</f>
        <v>0.35425563574488944</v>
      </c>
      <c r="BD66" s="174">
        <f>INDEX(Coefficients!$M$3:$M$10,MATCH(S66,Coefficients!$K$3:$K$10))</f>
        <v>0.20023799980895765</v>
      </c>
      <c r="BE66" s="174">
        <f>INDEX(Coefficients!$M$3:$M$10,MATCH(S66,Coefficients!$K$3:$K$10)+1)</f>
        <v>0.20987997823914079</v>
      </c>
      <c r="BF66" s="70">
        <f t="shared" si="95"/>
        <v>2.5655609924804158E-5</v>
      </c>
      <c r="BG66" s="110">
        <f t="shared" si="96"/>
        <v>0.20409479118103091</v>
      </c>
      <c r="BH66" s="175">
        <f t="shared" si="41"/>
        <v>1.2903708090730619E-5</v>
      </c>
      <c r="BI66" s="185">
        <f t="shared" si="42"/>
        <v>4.0720136134478745E-2</v>
      </c>
      <c r="BJ66" s="165">
        <f t="shared" si="97"/>
        <v>0.71366705445737511</v>
      </c>
      <c r="BK66" s="165">
        <f t="shared" si="98"/>
        <v>84.741590689541354</v>
      </c>
      <c r="BL66" s="209">
        <f t="shared" si="43"/>
        <v>0.12</v>
      </c>
      <c r="BM66" s="107">
        <f t="shared" si="99"/>
        <v>352.5</v>
      </c>
      <c r="BN66" s="173">
        <f t="shared" si="44"/>
        <v>10222.5</v>
      </c>
      <c r="BO66" s="187">
        <f t="shared" si="45"/>
        <v>6.6974999999999999E-4</v>
      </c>
      <c r="BP66" s="106" t="str">
        <f t="shared" si="17"/>
        <v>YES</v>
      </c>
      <c r="BQ66" s="209">
        <f t="shared" si="100"/>
        <v>3.0863280808983888</v>
      </c>
      <c r="BR66" s="164">
        <f t="shared" si="46"/>
        <v>8.0863280808983884</v>
      </c>
      <c r="BS66" s="219">
        <f t="shared" si="47"/>
        <v>0.16172656161796778</v>
      </c>
      <c r="BT66" s="210"/>
      <c r="BU66" s="206">
        <f t="shared" si="48"/>
        <v>-0.81430466182294814</v>
      </c>
      <c r="BW66" s="164">
        <f>VLOOKUP(M66,Coefficients!$E$4:$I$7,3)</f>
        <v>0.43099999999999999</v>
      </c>
      <c r="BX66" s="106">
        <f t="shared" si="49"/>
        <v>7.2999999999999995E-2</v>
      </c>
      <c r="BY66" s="163">
        <f t="shared" si="50"/>
        <v>0.50021860000000007</v>
      </c>
      <c r="CO66" s="165" t="str">
        <f t="shared" si="101"/>
        <v>splash</v>
      </c>
      <c r="CP66" s="172">
        <f t="shared" si="102"/>
        <v>1</v>
      </c>
      <c r="CQ66" s="165">
        <f>IF(CO66="atmospheric",IF(CP66&gt;=1,Coefficients!$T$5,Coefficients!$T$4),Coefficients!$T$3)</f>
        <v>7.35</v>
      </c>
      <c r="CR66" s="106">
        <f>IF(S66&lt;Coefficients!$V$3,Coefficients!$X$3-(Coefficients!$X$4-Coefficients!$X$3)*(Coefficients!$V$3-S66)/(Coefficients!$V$4-Coefficients!$V$3),IF(S66&gt;Coefficients!$V$6,(Coefficients!$X$6-Coefficients!$X$5)*(S66-Coefficients!$V$6)/(Coefficients!$V$6-Coefficients!$V$5)+Coefficients!$X$6,VLOOKUP(S66,Coefficients!$V$3:$X$6,3)))</f>
        <v>5.1999999999999975</v>
      </c>
      <c r="CS66" s="90">
        <f t="shared" si="51"/>
        <v>1.6409601519999992E-4</v>
      </c>
      <c r="CT66" s="106">
        <f>VLOOKUP(CO66,Coefficients!$Z$4:$AD$7,4,FALSE)</f>
        <v>0.26500000000000001</v>
      </c>
      <c r="CU66" s="106">
        <f>VLOOKUP(CO66,Coefficients!$Z$4:$AD$7,2,FALSE)</f>
        <v>0.37</v>
      </c>
      <c r="CV66" s="174">
        <f t="shared" si="103"/>
        <v>5.7260745576476992</v>
      </c>
      <c r="CW66" s="31">
        <f t="shared" si="104"/>
        <v>0.6085349715010866</v>
      </c>
      <c r="CX66" s="19">
        <f>Coefficients!$B$7</f>
        <v>3.35</v>
      </c>
      <c r="CY66" s="217">
        <f t="shared" si="52"/>
        <v>0.18165223029883182</v>
      </c>
      <c r="CZ66" s="164">
        <f>VLOOKUP(N66,Coefficients!$E$12:$I$16,3)</f>
        <v>6.0350000000000001</v>
      </c>
      <c r="DA66" s="165">
        <f t="shared" si="53"/>
        <v>7.2999999999999995E-2</v>
      </c>
      <c r="DB66" s="163">
        <f t="shared" si="54"/>
        <v>7.0042210000000003</v>
      </c>
      <c r="DC66" s="214"/>
      <c r="DD66" s="149"/>
      <c r="DU66" s="165">
        <f t="shared" si="105"/>
        <v>0.95</v>
      </c>
      <c r="DV66" s="165">
        <f t="shared" si="106"/>
        <v>1</v>
      </c>
      <c r="DW66" s="165">
        <f t="shared" si="107"/>
        <v>2400</v>
      </c>
      <c r="DX66" s="165">
        <f t="shared" si="108"/>
        <v>1.4999999999999999E-2</v>
      </c>
      <c r="DY66" s="169">
        <f t="shared" si="109"/>
        <v>70.556867101791426</v>
      </c>
      <c r="DZ66" s="136">
        <f t="shared" si="55"/>
        <v>33591.631063224479</v>
      </c>
      <c r="EA66" s="136">
        <f t="shared" si="110"/>
        <v>4.3067574809826485</v>
      </c>
      <c r="EB66" s="136">
        <f t="shared" si="111"/>
        <v>2.3330791552474604E-2</v>
      </c>
      <c r="EC66" s="136">
        <f t="shared" si="112"/>
        <v>0.96747185906460231</v>
      </c>
      <c r="ED66" s="136">
        <f t="shared" si="113"/>
        <v>0.20903321267941655</v>
      </c>
      <c r="EE66" s="136">
        <f t="shared" si="56"/>
        <v>1.5445604651050633E-4</v>
      </c>
      <c r="EF66" s="136">
        <f t="shared" si="114"/>
        <v>1</v>
      </c>
      <c r="EG66" s="136">
        <f t="shared" si="57"/>
        <v>2</v>
      </c>
      <c r="EH66" s="149">
        <f t="shared" si="115"/>
        <v>1.7824349439459051</v>
      </c>
      <c r="EI66" s="149">
        <f t="shared" si="116"/>
        <v>29.300767831711134</v>
      </c>
      <c r="EJ66" s="149">
        <f t="shared" si="58"/>
        <v>31.083202775657039</v>
      </c>
      <c r="EK66" s="18">
        <f t="shared" si="59"/>
        <v>0.93297979005919851</v>
      </c>
      <c r="EL66" s="18">
        <f t="shared" si="60"/>
        <v>0.15088761350532762</v>
      </c>
      <c r="EM66" s="18">
        <f t="shared" si="61"/>
        <v>1.1505027800000001E-2</v>
      </c>
      <c r="EN66" s="163">
        <f t="shared" si="117"/>
        <v>0.1272956853091442</v>
      </c>
      <c r="EO66" s="163">
        <f t="shared" si="118"/>
        <v>2.0925651922895607</v>
      </c>
      <c r="EP66" s="163">
        <f t="shared" si="62"/>
        <v>2.219860877598705</v>
      </c>
      <c r="EQ66" s="18">
        <f t="shared" si="63"/>
        <v>13.063881747116618</v>
      </c>
      <c r="ER66" s="18">
        <f t="shared" si="64"/>
        <v>2.3730832557239334</v>
      </c>
      <c r="ES66" s="18">
        <f t="shared" si="65"/>
        <v>0.161097083</v>
      </c>
    </row>
    <row r="67" spans="2:149" x14ac:dyDescent="0.25">
      <c r="B67" s="36" t="s">
        <v>193</v>
      </c>
      <c r="C67" s="36" t="s">
        <v>194</v>
      </c>
      <c r="D67" s="36">
        <v>2041</v>
      </c>
      <c r="E67" s="37">
        <f t="shared" si="66"/>
        <v>22.2</v>
      </c>
      <c r="F67" s="37">
        <f t="shared" si="67"/>
        <v>76.3</v>
      </c>
      <c r="G67" s="37">
        <f t="shared" si="68"/>
        <v>352.5</v>
      </c>
      <c r="H67" s="115">
        <f t="shared" si="69"/>
        <v>2007</v>
      </c>
      <c r="I67" s="111" t="str">
        <f t="shared" si="70"/>
        <v>Pile No 243 @ Berth 107</v>
      </c>
      <c r="J67" s="165" t="str">
        <f t="shared" si="71"/>
        <v>splash</v>
      </c>
      <c r="K67" s="172">
        <f t="shared" si="72"/>
        <v>1</v>
      </c>
      <c r="L67" s="115" t="str">
        <f t="shared" si="73"/>
        <v>C1</v>
      </c>
      <c r="M67" s="115" t="str">
        <f t="shared" si="74"/>
        <v>CB4</v>
      </c>
      <c r="N67" s="115" t="str">
        <f t="shared" si="75"/>
        <v>CL5</v>
      </c>
      <c r="O67" s="115">
        <f t="shared" si="76"/>
        <v>0</v>
      </c>
      <c r="P67" s="115">
        <f t="shared" si="77"/>
        <v>50</v>
      </c>
      <c r="Q67" s="115">
        <f t="shared" si="78"/>
        <v>1200</v>
      </c>
      <c r="R67" s="115">
        <f t="shared" si="79"/>
        <v>60</v>
      </c>
      <c r="S67" s="115">
        <f t="shared" si="80"/>
        <v>0.37</v>
      </c>
      <c r="T67" s="115">
        <f t="shared" si="81"/>
        <v>310</v>
      </c>
      <c r="U67" s="165">
        <f t="shared" si="82"/>
        <v>12</v>
      </c>
      <c r="AA67" s="174">
        <f t="shared" si="83"/>
        <v>3.1155480804475562</v>
      </c>
      <c r="AB67" s="193">
        <f t="shared" si="84"/>
        <v>0.16231096160895114</v>
      </c>
      <c r="AC67" s="174">
        <f t="shared" si="85"/>
        <v>0.15665468444570171</v>
      </c>
      <c r="AD67" s="174">
        <f t="shared" si="86"/>
        <v>1.1505027800000001E-2</v>
      </c>
      <c r="AE67" s="174">
        <f t="shared" si="87"/>
        <v>0.63292225526872914</v>
      </c>
      <c r="AF67" s="194">
        <f t="shared" si="88"/>
        <v>0.1889320164981281</v>
      </c>
      <c r="AG67" s="174">
        <f t="shared" si="37"/>
        <v>2.5532956159619817</v>
      </c>
      <c r="AH67" s="174">
        <f t="shared" si="38"/>
        <v>0.161097083</v>
      </c>
      <c r="AJ67" s="174"/>
      <c r="AK67" s="174"/>
      <c r="AL67" s="203"/>
      <c r="AM67" s="207">
        <f t="shared" si="89"/>
        <v>5</v>
      </c>
      <c r="AN67" s="167">
        <f>INDEX(Coefficients!$O$3:$O$7,MATCH(S67,Coefficients!$O$3:$O$7))</f>
        <v>0.3</v>
      </c>
      <c r="AO67" s="167">
        <f>INDEX(Coefficients!$O$3:$O$7,MATCH(S67,Coefficients!$O$3:$O$7)+1)</f>
        <v>0.4</v>
      </c>
      <c r="AP67" s="172">
        <f>INDEX(Coefficients!$P$3:$P$7,MATCH(S67,Coefficients!$O$3:$O$7))</f>
        <v>50</v>
      </c>
      <c r="AQ67" s="172">
        <f>INDEX(Coefficients!$P$3:$P$7,MATCH(S67,Coefficients!$O$3:$O$7)+1)</f>
        <v>41.8</v>
      </c>
      <c r="AR67" s="172">
        <f t="shared" si="90"/>
        <v>44.26</v>
      </c>
      <c r="AS67" s="106">
        <f t="shared" si="91"/>
        <v>2041</v>
      </c>
      <c r="AT67" s="107">
        <f t="shared" si="92"/>
        <v>22.2</v>
      </c>
      <c r="AU67" s="167">
        <f t="shared" si="39"/>
        <v>666.00000000000011</v>
      </c>
      <c r="AV67" s="173">
        <f t="shared" si="40"/>
        <v>22.200000000000003</v>
      </c>
      <c r="AW67" s="106">
        <v>12</v>
      </c>
      <c r="AX67" s="107">
        <f t="shared" si="93"/>
        <v>76.3</v>
      </c>
      <c r="AY67" s="174">
        <f t="shared" si="94"/>
        <v>1.1450023416820392</v>
      </c>
      <c r="AZ67" s="167">
        <f>INDEX(Coefficients!$K$3:$K$10,MATCH(S67,Coefficients!$K$3:$K$10))</f>
        <v>0.35</v>
      </c>
      <c r="BA67" s="167">
        <f>INDEX(Coefficients!$K$3:$K$10,MATCH(S67,Coefficients!$K$3:$K$10)+1)</f>
        <v>0.4</v>
      </c>
      <c r="BB67" s="167">
        <f>INDEX(Coefficients!$L$3:$L$10,MATCH(S67,Coefficients!$K$3:$K$10))</f>
        <v>0.19142307491680963</v>
      </c>
      <c r="BC67" s="167">
        <f>INDEX(Coefficients!$L$3:$L$10,MATCH(S67,Coefficients!$K$3:$K$10)+1)</f>
        <v>0.35425563574488944</v>
      </c>
      <c r="BD67" s="174">
        <f>INDEX(Coefficients!$M$3:$M$10,MATCH(S67,Coefficients!$K$3:$K$10))</f>
        <v>0.20023799980895765</v>
      </c>
      <c r="BE67" s="174">
        <f>INDEX(Coefficients!$M$3:$M$10,MATCH(S67,Coefficients!$K$3:$K$10)+1)</f>
        <v>0.20987997823914079</v>
      </c>
      <c r="BF67" s="70">
        <f t="shared" si="95"/>
        <v>2.5655609924804158E-5</v>
      </c>
      <c r="BG67" s="110">
        <f t="shared" si="96"/>
        <v>0.20409479118103091</v>
      </c>
      <c r="BH67" s="175">
        <f t="shared" si="41"/>
        <v>1.2814733822783317E-5</v>
      </c>
      <c r="BI67" s="185">
        <f t="shared" si="42"/>
        <v>4.0439360695527025E-2</v>
      </c>
      <c r="BJ67" s="165">
        <f t="shared" si="97"/>
        <v>0.71366705445737511</v>
      </c>
      <c r="BK67" s="165">
        <f t="shared" si="98"/>
        <v>84.741590689541354</v>
      </c>
      <c r="BL67" s="209">
        <f t="shared" si="43"/>
        <v>0.12</v>
      </c>
      <c r="BM67" s="107">
        <f t="shared" si="99"/>
        <v>352.5</v>
      </c>
      <c r="BN67" s="173">
        <f t="shared" si="44"/>
        <v>10575</v>
      </c>
      <c r="BO67" s="187">
        <f t="shared" si="45"/>
        <v>6.6974999999999999E-4</v>
      </c>
      <c r="BP67" s="106" t="str">
        <f t="shared" si="17"/>
        <v>YES</v>
      </c>
      <c r="BQ67" s="209">
        <f t="shared" si="100"/>
        <v>3.1155480804475562</v>
      </c>
      <c r="BR67" s="164">
        <f t="shared" si="46"/>
        <v>8.1155480804475566</v>
      </c>
      <c r="BS67" s="219">
        <f t="shared" si="47"/>
        <v>0.16231096160895114</v>
      </c>
      <c r="BT67" s="210"/>
      <c r="BU67" s="206">
        <f t="shared" si="48"/>
        <v>-0.81742581416494464</v>
      </c>
      <c r="BW67" s="164">
        <f>VLOOKUP(M67,Coefficients!$E$4:$I$7,3)</f>
        <v>0.43099999999999999</v>
      </c>
      <c r="BX67" s="106">
        <f t="shared" si="49"/>
        <v>7.2999999999999995E-2</v>
      </c>
      <c r="BY67" s="163">
        <f t="shared" si="50"/>
        <v>0.50021860000000007</v>
      </c>
      <c r="CO67" s="165" t="str">
        <f t="shared" si="101"/>
        <v>splash</v>
      </c>
      <c r="CP67" s="172">
        <f t="shared" si="102"/>
        <v>1</v>
      </c>
      <c r="CQ67" s="165">
        <f>IF(CO67="atmospheric",IF(CP67&gt;=1,Coefficients!$T$5,Coefficients!$T$4),Coefficients!$T$3)</f>
        <v>7.35</v>
      </c>
      <c r="CR67" s="106">
        <f>IF(S67&lt;Coefficients!$V$3,Coefficients!$X$3-(Coefficients!$X$4-Coefficients!$X$3)*(Coefficients!$V$3-S67)/(Coefficients!$V$4-Coefficients!$V$3),IF(S67&gt;Coefficients!$V$6,(Coefficients!$X$6-Coefficients!$X$5)*(S67-Coefficients!$V$6)/(Coefficients!$V$6-Coefficients!$V$5)+Coefficients!$X$6,VLOOKUP(S67,Coefficients!$V$3:$X$6,3)))</f>
        <v>5.1999999999999975</v>
      </c>
      <c r="CS67" s="90">
        <f t="shared" si="51"/>
        <v>1.6409601519999992E-4</v>
      </c>
      <c r="CT67" s="106">
        <f>VLOOKUP(CO67,Coefficients!$Z$4:$AD$7,4,FALSE)</f>
        <v>0.26500000000000001</v>
      </c>
      <c r="CU67" s="106">
        <f>VLOOKUP(CO67,Coefficients!$Z$4:$AD$7,2,FALSE)</f>
        <v>0.37</v>
      </c>
      <c r="CV67" s="174">
        <f t="shared" si="103"/>
        <v>5.7372244242373256</v>
      </c>
      <c r="CW67" s="31">
        <f t="shared" si="104"/>
        <v>0.63292225526872914</v>
      </c>
      <c r="CX67" s="19">
        <f>Coefficients!$B$7</f>
        <v>3.35</v>
      </c>
      <c r="CY67" s="217">
        <f t="shared" si="52"/>
        <v>0.1889320164981281</v>
      </c>
      <c r="CZ67" s="164">
        <f>VLOOKUP(N67,Coefficients!$E$12:$I$16,3)</f>
        <v>6.0350000000000001</v>
      </c>
      <c r="DA67" s="165">
        <f t="shared" si="53"/>
        <v>7.2999999999999995E-2</v>
      </c>
      <c r="DB67" s="163">
        <f t="shared" si="54"/>
        <v>7.0042210000000003</v>
      </c>
      <c r="DC67" s="214"/>
      <c r="DD67" s="149"/>
      <c r="DU67" s="165">
        <f t="shared" si="105"/>
        <v>0.95</v>
      </c>
      <c r="DV67" s="165">
        <f t="shared" si="106"/>
        <v>1</v>
      </c>
      <c r="DW67" s="165">
        <f t="shared" si="107"/>
        <v>2400</v>
      </c>
      <c r="DX67" s="165">
        <f t="shared" si="108"/>
        <v>1.4999999999999999E-2</v>
      </c>
      <c r="DY67" s="169">
        <f t="shared" si="109"/>
        <v>70.557912259034524</v>
      </c>
      <c r="DZ67" s="136">
        <f t="shared" si="55"/>
        <v>33591.796926423922</v>
      </c>
      <c r="EA67" s="136">
        <f t="shared" si="110"/>
        <v>4.3067574809826485</v>
      </c>
      <c r="EB67" s="136">
        <f t="shared" si="111"/>
        <v>2.3330791552474604E-2</v>
      </c>
      <c r="EC67" s="136">
        <f t="shared" si="112"/>
        <v>0.96747185906460231</v>
      </c>
      <c r="ED67" s="136">
        <f t="shared" si="113"/>
        <v>0.20903321267941655</v>
      </c>
      <c r="EE67" s="136">
        <f t="shared" si="56"/>
        <v>1.5445604651050633E-4</v>
      </c>
      <c r="EF67" s="136">
        <f t="shared" si="114"/>
        <v>1</v>
      </c>
      <c r="EG67" s="136">
        <f t="shared" si="57"/>
        <v>2</v>
      </c>
      <c r="EH67" s="149">
        <f t="shared" si="115"/>
        <v>1.7824319174562713</v>
      </c>
      <c r="EI67" s="149">
        <f t="shared" si="116"/>
        <v>29.300767831711134</v>
      </c>
      <c r="EJ67" s="149">
        <f t="shared" si="58"/>
        <v>31.083199749167406</v>
      </c>
      <c r="EK67" s="18">
        <f t="shared" si="59"/>
        <v>0.96515160093206231</v>
      </c>
      <c r="EL67" s="18">
        <f t="shared" si="60"/>
        <v>0.15665468444570171</v>
      </c>
      <c r="EM67" s="18">
        <f t="shared" si="61"/>
        <v>1.1505027800000001E-2</v>
      </c>
      <c r="EN67" s="163">
        <f t="shared" si="117"/>
        <v>0.12729546916713386</v>
      </c>
      <c r="EO67" s="163">
        <f t="shared" si="118"/>
        <v>2.0925651922895607</v>
      </c>
      <c r="EP67" s="163">
        <f t="shared" si="62"/>
        <v>2.2198606614566945</v>
      </c>
      <c r="EQ67" s="18">
        <f t="shared" si="63"/>
        <v>13.514361743909504</v>
      </c>
      <c r="ER67" s="18">
        <f t="shared" si="64"/>
        <v>2.5532956159619817</v>
      </c>
      <c r="ES67" s="18">
        <f t="shared" si="65"/>
        <v>0.161097083</v>
      </c>
    </row>
    <row r="68" spans="2:149" x14ac:dyDescent="0.25">
      <c r="B68" s="36" t="s">
        <v>193</v>
      </c>
      <c r="C68" s="36" t="s">
        <v>194</v>
      </c>
      <c r="D68" s="36">
        <v>2042</v>
      </c>
      <c r="E68" s="37">
        <f t="shared" si="66"/>
        <v>22.2</v>
      </c>
      <c r="F68" s="37">
        <f t="shared" si="67"/>
        <v>76.3</v>
      </c>
      <c r="G68" s="37">
        <f t="shared" si="68"/>
        <v>352.5</v>
      </c>
      <c r="H68" s="115">
        <f t="shared" si="69"/>
        <v>2007</v>
      </c>
      <c r="I68" s="111" t="str">
        <f t="shared" si="70"/>
        <v>Pile No 243 @ Berth 107</v>
      </c>
      <c r="J68" s="165" t="str">
        <f t="shared" si="71"/>
        <v>splash</v>
      </c>
      <c r="K68" s="172">
        <f t="shared" si="72"/>
        <v>1</v>
      </c>
      <c r="L68" s="115" t="str">
        <f t="shared" si="73"/>
        <v>C1</v>
      </c>
      <c r="M68" s="115" t="str">
        <f t="shared" si="74"/>
        <v>CB4</v>
      </c>
      <c r="N68" s="115" t="str">
        <f t="shared" si="75"/>
        <v>CL5</v>
      </c>
      <c r="O68" s="115">
        <f t="shared" si="76"/>
        <v>0</v>
      </c>
      <c r="P68" s="115">
        <f t="shared" si="77"/>
        <v>50</v>
      </c>
      <c r="Q68" s="115">
        <f t="shared" si="78"/>
        <v>1200</v>
      </c>
      <c r="R68" s="115">
        <f t="shared" si="79"/>
        <v>60</v>
      </c>
      <c r="S68" s="115">
        <f t="shared" si="80"/>
        <v>0.37</v>
      </c>
      <c r="T68" s="115">
        <f t="shared" si="81"/>
        <v>310</v>
      </c>
      <c r="U68" s="165">
        <f t="shared" si="82"/>
        <v>12</v>
      </c>
      <c r="AA68" s="174">
        <f t="shared" si="83"/>
        <v>3.1440730285054532</v>
      </c>
      <c r="AB68" s="193">
        <f t="shared" si="84"/>
        <v>0.16288146057010905</v>
      </c>
      <c r="AC68" s="174">
        <f t="shared" si="85"/>
        <v>0.16244549397569497</v>
      </c>
      <c r="AD68" s="174">
        <f t="shared" si="86"/>
        <v>1.1505027800000005E-2</v>
      </c>
      <c r="AE68" s="174">
        <f t="shared" si="87"/>
        <v>0.65699695956604143</v>
      </c>
      <c r="AF68" s="194">
        <f t="shared" si="88"/>
        <v>0.19611849539284817</v>
      </c>
      <c r="AG68" s="174">
        <f t="shared" si="37"/>
        <v>2.7387637505882276</v>
      </c>
      <c r="AH68" s="174">
        <f t="shared" si="38"/>
        <v>0.16109708300000006</v>
      </c>
      <c r="AJ68" s="174"/>
      <c r="AK68" s="174"/>
      <c r="AL68" s="203"/>
      <c r="AM68" s="207">
        <f t="shared" si="89"/>
        <v>5</v>
      </c>
      <c r="AN68" s="167">
        <f>INDEX(Coefficients!$O$3:$O$7,MATCH(S68,Coefficients!$O$3:$O$7))</f>
        <v>0.3</v>
      </c>
      <c r="AO68" s="167">
        <f>INDEX(Coefficients!$O$3:$O$7,MATCH(S68,Coefficients!$O$3:$O$7)+1)</f>
        <v>0.4</v>
      </c>
      <c r="AP68" s="172">
        <f>INDEX(Coefficients!$P$3:$P$7,MATCH(S68,Coefficients!$O$3:$O$7))</f>
        <v>50</v>
      </c>
      <c r="AQ68" s="172">
        <f>INDEX(Coefficients!$P$3:$P$7,MATCH(S68,Coefficients!$O$3:$O$7)+1)</f>
        <v>41.8</v>
      </c>
      <c r="AR68" s="172">
        <f t="shared" si="90"/>
        <v>44.26</v>
      </c>
      <c r="AS68" s="106">
        <f t="shared" si="91"/>
        <v>2042</v>
      </c>
      <c r="AT68" s="107">
        <f t="shared" si="92"/>
        <v>22.2</v>
      </c>
      <c r="AU68" s="167">
        <f t="shared" si="39"/>
        <v>688.20000000000016</v>
      </c>
      <c r="AV68" s="173">
        <f t="shared" si="40"/>
        <v>22.200000000000006</v>
      </c>
      <c r="AW68" s="106">
        <v>12</v>
      </c>
      <c r="AX68" s="107">
        <f t="shared" si="93"/>
        <v>76.3</v>
      </c>
      <c r="AY68" s="174">
        <f t="shared" si="94"/>
        <v>1.1450023416820392</v>
      </c>
      <c r="AZ68" s="167">
        <f>INDEX(Coefficients!$K$3:$K$10,MATCH(S68,Coefficients!$K$3:$K$10))</f>
        <v>0.35</v>
      </c>
      <c r="BA68" s="167">
        <f>INDEX(Coefficients!$K$3:$K$10,MATCH(S68,Coefficients!$K$3:$K$10)+1)</f>
        <v>0.4</v>
      </c>
      <c r="BB68" s="167">
        <f>INDEX(Coefficients!$L$3:$L$10,MATCH(S68,Coefficients!$K$3:$K$10))</f>
        <v>0.19142307491680963</v>
      </c>
      <c r="BC68" s="167">
        <f>INDEX(Coefficients!$L$3:$L$10,MATCH(S68,Coefficients!$K$3:$K$10)+1)</f>
        <v>0.35425563574488944</v>
      </c>
      <c r="BD68" s="174">
        <f>INDEX(Coefficients!$M$3:$M$10,MATCH(S68,Coefficients!$K$3:$K$10))</f>
        <v>0.20023799980895765</v>
      </c>
      <c r="BE68" s="174">
        <f>INDEX(Coefficients!$M$3:$M$10,MATCH(S68,Coefficients!$K$3:$K$10)+1)</f>
        <v>0.20987997823914079</v>
      </c>
      <c r="BF68" s="70">
        <f t="shared" si="95"/>
        <v>2.5655609924804158E-5</v>
      </c>
      <c r="BG68" s="110">
        <f t="shared" si="96"/>
        <v>0.20409479118103091</v>
      </c>
      <c r="BH68" s="175">
        <f t="shared" si="41"/>
        <v>1.2729260971561098E-5</v>
      </c>
      <c r="BI68" s="185">
        <f t="shared" si="42"/>
        <v>4.0169634651424167E-2</v>
      </c>
      <c r="BJ68" s="165">
        <f t="shared" si="97"/>
        <v>0.71366705445737511</v>
      </c>
      <c r="BK68" s="165">
        <f t="shared" si="98"/>
        <v>84.741590689541354</v>
      </c>
      <c r="BL68" s="209">
        <f t="shared" si="43"/>
        <v>0.12</v>
      </c>
      <c r="BM68" s="107">
        <f t="shared" si="99"/>
        <v>352.5</v>
      </c>
      <c r="BN68" s="173">
        <f t="shared" si="44"/>
        <v>10927.5</v>
      </c>
      <c r="BO68" s="187">
        <f t="shared" si="45"/>
        <v>6.6974999999999999E-4</v>
      </c>
      <c r="BP68" s="106" t="str">
        <f t="shared" si="17"/>
        <v>YES</v>
      </c>
      <c r="BQ68" s="209">
        <f t="shared" si="100"/>
        <v>3.1440730285054532</v>
      </c>
      <c r="BR68" s="164">
        <f t="shared" si="46"/>
        <v>8.1440730285054528</v>
      </c>
      <c r="BS68" s="219">
        <f t="shared" si="47"/>
        <v>0.16288146057010905</v>
      </c>
      <c r="BT68" s="210"/>
      <c r="BU68" s="206">
        <f t="shared" si="48"/>
        <v>-0.82039469797322506</v>
      </c>
      <c r="BW68" s="164">
        <f>VLOOKUP(M68,Coefficients!$E$4:$I$7,3)</f>
        <v>0.43099999999999999</v>
      </c>
      <c r="BX68" s="106">
        <f t="shared" si="49"/>
        <v>7.2999999999999995E-2</v>
      </c>
      <c r="BY68" s="163">
        <f t="shared" si="50"/>
        <v>0.50021860000000018</v>
      </c>
      <c r="CO68" s="165" t="str">
        <f t="shared" si="101"/>
        <v>splash</v>
      </c>
      <c r="CP68" s="172">
        <f t="shared" si="102"/>
        <v>1</v>
      </c>
      <c r="CQ68" s="165">
        <f>IF(CO68="atmospheric",IF(CP68&gt;=1,Coefficients!$T$5,Coefficients!$T$4),Coefficients!$T$3)</f>
        <v>7.35</v>
      </c>
      <c r="CR68" s="106">
        <f>IF(S68&lt;Coefficients!$V$3,Coefficients!$X$3-(Coefficients!$X$4-Coefficients!$X$3)*(Coefficients!$V$3-S68)/(Coefficients!$V$4-Coefficients!$V$3),IF(S68&gt;Coefficients!$V$6,(Coefficients!$X$6-Coefficients!$X$5)*(S68-Coefficients!$V$6)/(Coefficients!$V$6-Coefficients!$V$5)+Coefficients!$X$6,VLOOKUP(S68,Coefficients!$V$3:$X$6,3)))</f>
        <v>5.1999999999999975</v>
      </c>
      <c r="CS68" s="90">
        <f t="shared" si="51"/>
        <v>1.6409601519999992E-4</v>
      </c>
      <c r="CT68" s="106">
        <f>VLOOKUP(CO68,Coefficients!$Z$4:$AD$7,4,FALSE)</f>
        <v>0.26500000000000001</v>
      </c>
      <c r="CU68" s="106">
        <f>VLOOKUP(CO68,Coefficients!$Z$4:$AD$7,2,FALSE)</f>
        <v>0.37</v>
      </c>
      <c r="CV68" s="174">
        <f t="shared" si="103"/>
        <v>5.7479084821722983</v>
      </c>
      <c r="CW68" s="31">
        <f t="shared" si="104"/>
        <v>0.65699695956604143</v>
      </c>
      <c r="CX68" s="19">
        <f>Coefficients!$B$7</f>
        <v>3.35</v>
      </c>
      <c r="CY68" s="217">
        <f t="shared" si="52"/>
        <v>0.19611849539284817</v>
      </c>
      <c r="CZ68" s="164">
        <f>VLOOKUP(N68,Coefficients!$E$12:$I$16,3)</f>
        <v>6.0350000000000001</v>
      </c>
      <c r="DA68" s="165">
        <f t="shared" si="53"/>
        <v>7.2999999999999995E-2</v>
      </c>
      <c r="DB68" s="163">
        <f t="shared" si="54"/>
        <v>7.0042210000000029</v>
      </c>
      <c r="DC68" s="214"/>
      <c r="DD68" s="149"/>
      <c r="DU68" s="165">
        <f t="shared" si="105"/>
        <v>0.95</v>
      </c>
      <c r="DV68" s="165">
        <f t="shared" si="106"/>
        <v>1</v>
      </c>
      <c r="DW68" s="165">
        <f t="shared" si="107"/>
        <v>2400</v>
      </c>
      <c r="DX68" s="165">
        <f t="shared" si="108"/>
        <v>1.4999999999999999E-2</v>
      </c>
      <c r="DY68" s="169">
        <f t="shared" si="109"/>
        <v>70.558890014810189</v>
      </c>
      <c r="DZ68" s="136">
        <f t="shared" si="55"/>
        <v>33591.952091737512</v>
      </c>
      <c r="EA68" s="136">
        <f t="shared" si="110"/>
        <v>4.3067574809826485</v>
      </c>
      <c r="EB68" s="136">
        <f t="shared" si="111"/>
        <v>2.3330791552474604E-2</v>
      </c>
      <c r="EC68" s="136">
        <f t="shared" si="112"/>
        <v>0.96747185906460231</v>
      </c>
      <c r="ED68" s="136">
        <f t="shared" si="113"/>
        <v>0.20903321267941655</v>
      </c>
      <c r="EE68" s="136">
        <f t="shared" si="56"/>
        <v>1.5445604651050633E-4</v>
      </c>
      <c r="EF68" s="136">
        <f t="shared" si="114"/>
        <v>1</v>
      </c>
      <c r="EG68" s="136">
        <f t="shared" si="57"/>
        <v>2</v>
      </c>
      <c r="EH68" s="149">
        <f t="shared" si="115"/>
        <v>1.7824290861969749</v>
      </c>
      <c r="EI68" s="149">
        <f t="shared" si="116"/>
        <v>29.300767831711127</v>
      </c>
      <c r="EJ68" s="149">
        <f t="shared" si="58"/>
        <v>31.083196917908101</v>
      </c>
      <c r="EK68" s="18">
        <f t="shared" si="59"/>
        <v>0.99732341180581174</v>
      </c>
      <c r="EL68" s="18">
        <f t="shared" si="60"/>
        <v>0.16244549397569497</v>
      </c>
      <c r="EM68" s="18">
        <f t="shared" si="61"/>
        <v>1.1505027800000005E-2</v>
      </c>
      <c r="EN68" s="163">
        <f t="shared" si="117"/>
        <v>0.12729526696783697</v>
      </c>
      <c r="EO68" s="163">
        <f t="shared" si="118"/>
        <v>2.0925651922895598</v>
      </c>
      <c r="EP68" s="163">
        <f t="shared" si="62"/>
        <v>2.2198604592573967</v>
      </c>
      <c r="EQ68" s="18">
        <f t="shared" si="63"/>
        <v>13.964841740714791</v>
      </c>
      <c r="ER68" s="18">
        <f t="shared" si="64"/>
        <v>2.7387637505882276</v>
      </c>
      <c r="ES68" s="18">
        <f t="shared" si="65"/>
        <v>0.16109708300000006</v>
      </c>
    </row>
    <row r="69" spans="2:149" x14ac:dyDescent="0.25">
      <c r="B69" s="36" t="s">
        <v>193</v>
      </c>
      <c r="C69" s="36" t="s">
        <v>194</v>
      </c>
      <c r="D69" s="36">
        <v>2043</v>
      </c>
      <c r="E69" s="37">
        <f t="shared" si="66"/>
        <v>22.2</v>
      </c>
      <c r="F69" s="37">
        <f t="shared" si="67"/>
        <v>76.3</v>
      </c>
      <c r="G69" s="37">
        <f t="shared" si="68"/>
        <v>352.5</v>
      </c>
      <c r="H69" s="115">
        <f t="shared" si="69"/>
        <v>2007</v>
      </c>
      <c r="I69" s="111" t="str">
        <f t="shared" si="70"/>
        <v>Pile No 243 @ Berth 107</v>
      </c>
      <c r="J69" s="165" t="str">
        <f t="shared" si="71"/>
        <v>splash</v>
      </c>
      <c r="K69" s="172">
        <f t="shared" si="72"/>
        <v>1</v>
      </c>
      <c r="L69" s="115" t="str">
        <f t="shared" si="73"/>
        <v>C1</v>
      </c>
      <c r="M69" s="115" t="str">
        <f t="shared" si="74"/>
        <v>CB4</v>
      </c>
      <c r="N69" s="115" t="str">
        <f t="shared" si="75"/>
        <v>CL5</v>
      </c>
      <c r="O69" s="115">
        <f t="shared" si="76"/>
        <v>0</v>
      </c>
      <c r="P69" s="115">
        <f t="shared" si="77"/>
        <v>50</v>
      </c>
      <c r="Q69" s="115">
        <f t="shared" si="78"/>
        <v>1200</v>
      </c>
      <c r="R69" s="115">
        <f t="shared" si="79"/>
        <v>60</v>
      </c>
      <c r="S69" s="115">
        <f t="shared" si="80"/>
        <v>0.37</v>
      </c>
      <c r="T69" s="115">
        <f t="shared" si="81"/>
        <v>310</v>
      </c>
      <c r="U69" s="165">
        <f t="shared" si="82"/>
        <v>12</v>
      </c>
      <c r="AA69" s="174">
        <f t="shared" si="83"/>
        <v>3.1719411022287218</v>
      </c>
      <c r="AB69" s="193">
        <f t="shared" si="84"/>
        <v>0.16343882204457444</v>
      </c>
      <c r="AC69" s="174">
        <f t="shared" si="85"/>
        <v>0.16825948649539541</v>
      </c>
      <c r="AD69" s="174">
        <f t="shared" si="86"/>
        <v>1.1505027800000005E-2</v>
      </c>
      <c r="AE69" s="174">
        <f t="shared" si="87"/>
        <v>0.68075842481185511</v>
      </c>
      <c r="AF69" s="194">
        <f t="shared" si="88"/>
        <v>0.20321147009309107</v>
      </c>
      <c r="AG69" s="174">
        <f t="shared" si="37"/>
        <v>2.9293587221486286</v>
      </c>
      <c r="AH69" s="174">
        <f t="shared" si="38"/>
        <v>0.16109708300000006</v>
      </c>
      <c r="AJ69" s="174"/>
      <c r="AK69" s="174"/>
      <c r="AL69" s="203"/>
      <c r="AM69" s="207">
        <f t="shared" si="89"/>
        <v>5</v>
      </c>
      <c r="AN69" s="167">
        <f>INDEX(Coefficients!$O$3:$O$7,MATCH(S69,Coefficients!$O$3:$O$7))</f>
        <v>0.3</v>
      </c>
      <c r="AO69" s="167">
        <f>INDEX(Coefficients!$O$3:$O$7,MATCH(S69,Coefficients!$O$3:$O$7)+1)</f>
        <v>0.4</v>
      </c>
      <c r="AP69" s="172">
        <f>INDEX(Coefficients!$P$3:$P$7,MATCH(S69,Coefficients!$O$3:$O$7))</f>
        <v>50</v>
      </c>
      <c r="AQ69" s="172">
        <f>INDEX(Coefficients!$P$3:$P$7,MATCH(S69,Coefficients!$O$3:$O$7)+1)</f>
        <v>41.8</v>
      </c>
      <c r="AR69" s="172">
        <f t="shared" si="90"/>
        <v>44.26</v>
      </c>
      <c r="AS69" s="106">
        <f t="shared" si="91"/>
        <v>2043</v>
      </c>
      <c r="AT69" s="107">
        <f t="shared" si="92"/>
        <v>22.2</v>
      </c>
      <c r="AU69" s="167">
        <f t="shared" si="39"/>
        <v>710.4000000000002</v>
      </c>
      <c r="AV69" s="173">
        <f t="shared" si="40"/>
        <v>22.200000000000006</v>
      </c>
      <c r="AW69" s="106">
        <v>12</v>
      </c>
      <c r="AX69" s="107">
        <f t="shared" si="93"/>
        <v>76.3</v>
      </c>
      <c r="AY69" s="174">
        <f t="shared" si="94"/>
        <v>1.1450023416820392</v>
      </c>
      <c r="AZ69" s="167">
        <f>INDEX(Coefficients!$K$3:$K$10,MATCH(S69,Coefficients!$K$3:$K$10))</f>
        <v>0.35</v>
      </c>
      <c r="BA69" s="167">
        <f>INDEX(Coefficients!$K$3:$K$10,MATCH(S69,Coefficients!$K$3:$K$10)+1)</f>
        <v>0.4</v>
      </c>
      <c r="BB69" s="167">
        <f>INDEX(Coefficients!$L$3:$L$10,MATCH(S69,Coefficients!$K$3:$K$10))</f>
        <v>0.19142307491680963</v>
      </c>
      <c r="BC69" s="167">
        <f>INDEX(Coefficients!$L$3:$L$10,MATCH(S69,Coefficients!$K$3:$K$10)+1)</f>
        <v>0.35425563574488944</v>
      </c>
      <c r="BD69" s="174">
        <f>INDEX(Coefficients!$M$3:$M$10,MATCH(S69,Coefficients!$K$3:$K$10))</f>
        <v>0.20023799980895765</v>
      </c>
      <c r="BE69" s="174">
        <f>INDEX(Coefficients!$M$3:$M$10,MATCH(S69,Coefficients!$K$3:$K$10)+1)</f>
        <v>0.20987997823914079</v>
      </c>
      <c r="BF69" s="70">
        <f t="shared" si="95"/>
        <v>2.5655609924804158E-5</v>
      </c>
      <c r="BG69" s="110">
        <f t="shared" si="96"/>
        <v>0.20409479118103091</v>
      </c>
      <c r="BH69" s="175">
        <f t="shared" si="41"/>
        <v>1.2647045275752315E-5</v>
      </c>
      <c r="BI69" s="185">
        <f t="shared" si="42"/>
        <v>3.9910187188556538E-2</v>
      </c>
      <c r="BJ69" s="165">
        <f t="shared" si="97"/>
        <v>0.71366705445737511</v>
      </c>
      <c r="BK69" s="165">
        <f t="shared" si="98"/>
        <v>84.741590689541354</v>
      </c>
      <c r="BL69" s="209">
        <f t="shared" si="43"/>
        <v>0.12</v>
      </c>
      <c r="BM69" s="107">
        <f t="shared" si="99"/>
        <v>352.5</v>
      </c>
      <c r="BN69" s="173">
        <f t="shared" si="44"/>
        <v>11280</v>
      </c>
      <c r="BO69" s="187">
        <f t="shared" si="45"/>
        <v>6.6974999999999999E-4</v>
      </c>
      <c r="BP69" s="106" t="str">
        <f t="shared" si="17"/>
        <v>YES</v>
      </c>
      <c r="BQ69" s="209">
        <f t="shared" si="100"/>
        <v>3.1719411022287218</v>
      </c>
      <c r="BR69" s="164">
        <f t="shared" si="46"/>
        <v>8.1719411022287218</v>
      </c>
      <c r="BS69" s="219">
        <f t="shared" si="47"/>
        <v>0.16343882204457444</v>
      </c>
      <c r="BT69" s="210"/>
      <c r="BU69" s="206">
        <f t="shared" si="48"/>
        <v>-0.82322330470336313</v>
      </c>
      <c r="BW69" s="164">
        <f>VLOOKUP(M69,Coefficients!$E$4:$I$7,3)</f>
        <v>0.43099999999999999</v>
      </c>
      <c r="BX69" s="106">
        <f t="shared" si="49"/>
        <v>7.2999999999999995E-2</v>
      </c>
      <c r="BY69" s="163">
        <f t="shared" si="50"/>
        <v>0.50021860000000018</v>
      </c>
      <c r="CO69" s="165" t="str">
        <f t="shared" si="101"/>
        <v>splash</v>
      </c>
      <c r="CP69" s="172">
        <f t="shared" si="102"/>
        <v>1</v>
      </c>
      <c r="CQ69" s="165">
        <f>IF(CO69="atmospheric",IF(CP69&gt;=1,Coefficients!$T$5,Coefficients!$T$4),Coefficients!$T$3)</f>
        <v>7.35</v>
      </c>
      <c r="CR69" s="106">
        <f>IF(S69&lt;Coefficients!$V$3,Coefficients!$X$3-(Coefficients!$X$4-Coefficients!$X$3)*(Coefficients!$V$3-S69)/(Coefficients!$V$4-Coefficients!$V$3),IF(S69&gt;Coefficients!$V$6,(Coefficients!$X$6-Coefficients!$X$5)*(S69-Coefficients!$V$6)/(Coefficients!$V$6-Coefficients!$V$5)+Coefficients!$X$6,VLOOKUP(S69,Coefficients!$V$3:$X$6,3)))</f>
        <v>5.1999999999999975</v>
      </c>
      <c r="CS69" s="90">
        <f t="shared" si="51"/>
        <v>1.6409601519999992E-4</v>
      </c>
      <c r="CT69" s="106">
        <f>VLOOKUP(CO69,Coefficients!$Z$4:$AD$7,4,FALSE)</f>
        <v>0.26500000000000001</v>
      </c>
      <c r="CU69" s="106">
        <f>VLOOKUP(CO69,Coefficients!$Z$4:$AD$7,2,FALSE)</f>
        <v>0.37</v>
      </c>
      <c r="CV69" s="174">
        <f t="shared" si="103"/>
        <v>5.7581602685727722</v>
      </c>
      <c r="CW69" s="31">
        <f t="shared" si="104"/>
        <v>0.68075842481185511</v>
      </c>
      <c r="CX69" s="19">
        <f>Coefficients!$B$7</f>
        <v>3.35</v>
      </c>
      <c r="CY69" s="217">
        <f t="shared" si="52"/>
        <v>0.20321147009309107</v>
      </c>
      <c r="CZ69" s="164">
        <f>VLOOKUP(N69,Coefficients!$E$12:$I$16,3)</f>
        <v>6.0350000000000001</v>
      </c>
      <c r="DA69" s="165">
        <f t="shared" si="53"/>
        <v>7.2999999999999995E-2</v>
      </c>
      <c r="DB69" s="163">
        <f t="shared" si="54"/>
        <v>7.0042210000000029</v>
      </c>
      <c r="DC69" s="214"/>
      <c r="DD69" s="149"/>
      <c r="DU69" s="165">
        <f t="shared" si="105"/>
        <v>0.95</v>
      </c>
      <c r="DV69" s="165">
        <f t="shared" si="106"/>
        <v>1</v>
      </c>
      <c r="DW69" s="165">
        <f t="shared" si="107"/>
        <v>2400</v>
      </c>
      <c r="DX69" s="165">
        <f t="shared" si="108"/>
        <v>1.4999999999999999E-2</v>
      </c>
      <c r="DY69" s="169">
        <f t="shared" si="109"/>
        <v>70.55980668546114</v>
      </c>
      <c r="DZ69" s="136">
        <f t="shared" si="55"/>
        <v>33592.097561822797</v>
      </c>
      <c r="EA69" s="136">
        <f t="shared" si="110"/>
        <v>4.3067574809826485</v>
      </c>
      <c r="EB69" s="136">
        <f t="shared" si="111"/>
        <v>2.3330791552474604E-2</v>
      </c>
      <c r="EC69" s="136">
        <f t="shared" si="112"/>
        <v>0.96747185906460231</v>
      </c>
      <c r="ED69" s="136">
        <f t="shared" si="113"/>
        <v>0.20903321267941655</v>
      </c>
      <c r="EE69" s="136">
        <f t="shared" si="56"/>
        <v>1.5445604651050633E-4</v>
      </c>
      <c r="EF69" s="136">
        <f t="shared" si="114"/>
        <v>1</v>
      </c>
      <c r="EG69" s="136">
        <f t="shared" si="57"/>
        <v>2</v>
      </c>
      <c r="EH69" s="149">
        <f t="shared" si="115"/>
        <v>1.7824264318676299</v>
      </c>
      <c r="EI69" s="149">
        <f t="shared" si="116"/>
        <v>29.300767831711127</v>
      </c>
      <c r="EJ69" s="149">
        <f t="shared" si="58"/>
        <v>31.083194263578758</v>
      </c>
      <c r="EK69" s="18">
        <f t="shared" si="59"/>
        <v>1.0294952226803631</v>
      </c>
      <c r="EL69" s="18">
        <f t="shared" si="60"/>
        <v>0.16825948649539541</v>
      </c>
      <c r="EM69" s="18">
        <f t="shared" si="61"/>
        <v>1.1505027800000005E-2</v>
      </c>
      <c r="EN69" s="163">
        <f t="shared" si="117"/>
        <v>0.12729507740429966</v>
      </c>
      <c r="EO69" s="163">
        <f t="shared" si="118"/>
        <v>2.0925651922895598</v>
      </c>
      <c r="EP69" s="163">
        <f t="shared" si="62"/>
        <v>2.2198602696938594</v>
      </c>
      <c r="EQ69" s="18">
        <f t="shared" si="63"/>
        <v>14.415321737531306</v>
      </c>
      <c r="ER69" s="18">
        <f t="shared" si="64"/>
        <v>2.9293587221486286</v>
      </c>
      <c r="ES69" s="18">
        <f t="shared" si="65"/>
        <v>0.16109708300000006</v>
      </c>
    </row>
    <row r="70" spans="2:149" x14ac:dyDescent="0.25">
      <c r="B70" s="36" t="s">
        <v>193</v>
      </c>
      <c r="C70" s="36" t="s">
        <v>194</v>
      </c>
      <c r="D70" s="36">
        <v>2044</v>
      </c>
      <c r="E70" s="37">
        <f t="shared" si="66"/>
        <v>22.2</v>
      </c>
      <c r="F70" s="37">
        <f t="shared" si="67"/>
        <v>76.3</v>
      </c>
      <c r="G70" s="37">
        <f t="shared" si="68"/>
        <v>352.5</v>
      </c>
      <c r="H70" s="115">
        <f t="shared" si="69"/>
        <v>2007</v>
      </c>
      <c r="I70" s="111" t="str">
        <f t="shared" si="70"/>
        <v>Pile No 243 @ Berth 107</v>
      </c>
      <c r="J70" s="165" t="str">
        <f t="shared" si="71"/>
        <v>splash</v>
      </c>
      <c r="K70" s="172">
        <f t="shared" si="72"/>
        <v>1</v>
      </c>
      <c r="L70" s="115" t="str">
        <f t="shared" si="73"/>
        <v>C1</v>
      </c>
      <c r="M70" s="115" t="str">
        <f t="shared" si="74"/>
        <v>CB4</v>
      </c>
      <c r="N70" s="115" t="str">
        <f t="shared" si="75"/>
        <v>CL5</v>
      </c>
      <c r="O70" s="115">
        <f t="shared" si="76"/>
        <v>0</v>
      </c>
      <c r="P70" s="115">
        <f t="shared" si="77"/>
        <v>50</v>
      </c>
      <c r="Q70" s="115">
        <f t="shared" si="78"/>
        <v>1200</v>
      </c>
      <c r="R70" s="115">
        <f t="shared" si="79"/>
        <v>60</v>
      </c>
      <c r="S70" s="115">
        <f t="shared" si="80"/>
        <v>0.37</v>
      </c>
      <c r="T70" s="115">
        <f t="shared" si="81"/>
        <v>310</v>
      </c>
      <c r="U70" s="165">
        <f t="shared" si="82"/>
        <v>12</v>
      </c>
      <c r="AA70" s="174">
        <f t="shared" si="83"/>
        <v>3.1991872662317755</v>
      </c>
      <c r="AB70" s="193">
        <f t="shared" si="84"/>
        <v>0.1639837453246355</v>
      </c>
      <c r="AC70" s="174">
        <f t="shared" si="85"/>
        <v>0.17409613645014996</v>
      </c>
      <c r="AD70" s="174">
        <f t="shared" si="86"/>
        <v>1.1505027800000005E-2</v>
      </c>
      <c r="AE70" s="174">
        <f t="shared" si="87"/>
        <v>0.70420712369624927</v>
      </c>
      <c r="AF70" s="194">
        <f t="shared" si="88"/>
        <v>0.21021108170037292</v>
      </c>
      <c r="AG70" s="174">
        <f t="shared" si="37"/>
        <v>3.1249562629226824</v>
      </c>
      <c r="AH70" s="174">
        <f t="shared" si="38"/>
        <v>0.16109708300000006</v>
      </c>
      <c r="AJ70" s="174"/>
      <c r="AK70" s="174"/>
      <c r="AL70" s="203"/>
      <c r="AM70" s="207">
        <f t="shared" si="89"/>
        <v>5</v>
      </c>
      <c r="AN70" s="167">
        <f>INDEX(Coefficients!$O$3:$O$7,MATCH(S70,Coefficients!$O$3:$O$7))</f>
        <v>0.3</v>
      </c>
      <c r="AO70" s="167">
        <f>INDEX(Coefficients!$O$3:$O$7,MATCH(S70,Coefficients!$O$3:$O$7)+1)</f>
        <v>0.4</v>
      </c>
      <c r="AP70" s="172">
        <f>INDEX(Coefficients!$P$3:$P$7,MATCH(S70,Coefficients!$O$3:$O$7))</f>
        <v>50</v>
      </c>
      <c r="AQ70" s="172">
        <f>INDEX(Coefficients!$P$3:$P$7,MATCH(S70,Coefficients!$O$3:$O$7)+1)</f>
        <v>41.8</v>
      </c>
      <c r="AR70" s="172">
        <f t="shared" si="90"/>
        <v>44.26</v>
      </c>
      <c r="AS70" s="106">
        <f t="shared" si="91"/>
        <v>2044</v>
      </c>
      <c r="AT70" s="107">
        <f t="shared" si="92"/>
        <v>22.2</v>
      </c>
      <c r="AU70" s="167">
        <f t="shared" si="39"/>
        <v>732.60000000000025</v>
      </c>
      <c r="AV70" s="173">
        <f t="shared" si="40"/>
        <v>22.200000000000006</v>
      </c>
      <c r="AW70" s="106">
        <v>12</v>
      </c>
      <c r="AX70" s="107">
        <f t="shared" si="93"/>
        <v>76.3</v>
      </c>
      <c r="AY70" s="174">
        <f t="shared" si="94"/>
        <v>1.1450023416820392</v>
      </c>
      <c r="AZ70" s="167">
        <f>INDEX(Coefficients!$K$3:$K$10,MATCH(S70,Coefficients!$K$3:$K$10))</f>
        <v>0.35</v>
      </c>
      <c r="BA70" s="167">
        <f>INDEX(Coefficients!$K$3:$K$10,MATCH(S70,Coefficients!$K$3:$K$10)+1)</f>
        <v>0.4</v>
      </c>
      <c r="BB70" s="167">
        <f>INDEX(Coefficients!$L$3:$L$10,MATCH(S70,Coefficients!$K$3:$K$10))</f>
        <v>0.19142307491680963</v>
      </c>
      <c r="BC70" s="167">
        <f>INDEX(Coefficients!$L$3:$L$10,MATCH(S70,Coefficients!$K$3:$K$10)+1)</f>
        <v>0.35425563574488944</v>
      </c>
      <c r="BD70" s="174">
        <f>INDEX(Coefficients!$M$3:$M$10,MATCH(S70,Coefficients!$K$3:$K$10))</f>
        <v>0.20023799980895765</v>
      </c>
      <c r="BE70" s="174">
        <f>INDEX(Coefficients!$M$3:$M$10,MATCH(S70,Coefficients!$K$3:$K$10)+1)</f>
        <v>0.20987997823914079</v>
      </c>
      <c r="BF70" s="70">
        <f t="shared" si="95"/>
        <v>2.5655609924804158E-5</v>
      </c>
      <c r="BG70" s="110">
        <f t="shared" si="96"/>
        <v>0.20409479118103091</v>
      </c>
      <c r="BH70" s="175">
        <f t="shared" si="41"/>
        <v>1.2567866486422294E-5</v>
      </c>
      <c r="BI70" s="185">
        <f t="shared" si="42"/>
        <v>3.9660323268990834E-2</v>
      </c>
      <c r="BJ70" s="165">
        <f t="shared" si="97"/>
        <v>0.71366705445737511</v>
      </c>
      <c r="BK70" s="165">
        <f t="shared" si="98"/>
        <v>84.741590689541354</v>
      </c>
      <c r="BL70" s="209">
        <f t="shared" si="43"/>
        <v>0.12</v>
      </c>
      <c r="BM70" s="107">
        <f t="shared" si="99"/>
        <v>352.5</v>
      </c>
      <c r="BN70" s="173">
        <f t="shared" si="44"/>
        <v>11632.5</v>
      </c>
      <c r="BO70" s="187">
        <f t="shared" si="45"/>
        <v>6.6974999999999999E-4</v>
      </c>
      <c r="BP70" s="106" t="str">
        <f t="shared" si="17"/>
        <v>YES</v>
      </c>
      <c r="BQ70" s="209">
        <f t="shared" si="100"/>
        <v>3.1991872662317755</v>
      </c>
      <c r="BR70" s="164">
        <f t="shared" si="46"/>
        <v>8.1991872662317746</v>
      </c>
      <c r="BS70" s="219">
        <f t="shared" si="47"/>
        <v>0.1639837453246355</v>
      </c>
      <c r="BT70" s="210"/>
      <c r="BU70" s="206">
        <f t="shared" si="48"/>
        <v>-0.8259223440443022</v>
      </c>
      <c r="BW70" s="164">
        <f>VLOOKUP(M70,Coefficients!$E$4:$I$7,3)</f>
        <v>0.43099999999999999</v>
      </c>
      <c r="BX70" s="106">
        <f t="shared" si="49"/>
        <v>7.2999999999999995E-2</v>
      </c>
      <c r="BY70" s="163">
        <f t="shared" si="50"/>
        <v>0.50021860000000018</v>
      </c>
      <c r="CO70" s="165" t="str">
        <f t="shared" si="101"/>
        <v>splash</v>
      </c>
      <c r="CP70" s="172">
        <f t="shared" si="102"/>
        <v>1</v>
      </c>
      <c r="CQ70" s="165">
        <f>IF(CO70="atmospheric",IF(CP70&gt;=1,Coefficients!$T$5,Coefficients!$T$4),Coefficients!$T$3)</f>
        <v>7.35</v>
      </c>
      <c r="CR70" s="106">
        <f>IF(S70&lt;Coefficients!$V$3,Coefficients!$X$3-(Coefficients!$X$4-Coefficients!$X$3)*(Coefficients!$V$3-S70)/(Coefficients!$V$4-Coefficients!$V$3),IF(S70&gt;Coefficients!$V$6,(Coefficients!$X$6-Coefficients!$X$5)*(S70-Coefficients!$V$6)/(Coefficients!$V$6-Coefficients!$V$5)+Coefficients!$X$6,VLOOKUP(S70,Coefficients!$V$3:$X$6,3)))</f>
        <v>5.1999999999999975</v>
      </c>
      <c r="CS70" s="90">
        <f t="shared" si="51"/>
        <v>1.6409601519999992E-4</v>
      </c>
      <c r="CT70" s="106">
        <f>VLOOKUP(CO70,Coefficients!$Z$4:$AD$7,4,FALSE)</f>
        <v>0.26500000000000001</v>
      </c>
      <c r="CU70" s="106">
        <f>VLOOKUP(CO70,Coefficients!$Z$4:$AD$7,2,FALSE)</f>
        <v>0.37</v>
      </c>
      <c r="CV70" s="174">
        <f t="shared" si="103"/>
        <v>5.7680099551092319</v>
      </c>
      <c r="CW70" s="31">
        <f t="shared" si="104"/>
        <v>0.70420712369624927</v>
      </c>
      <c r="CX70" s="19">
        <f>Coefficients!$B$7</f>
        <v>3.35</v>
      </c>
      <c r="CY70" s="217">
        <f t="shared" si="52"/>
        <v>0.21021108170037292</v>
      </c>
      <c r="CZ70" s="164">
        <f>VLOOKUP(N70,Coefficients!$E$12:$I$16,3)</f>
        <v>6.0350000000000001</v>
      </c>
      <c r="DA70" s="165">
        <f t="shared" si="53"/>
        <v>7.2999999999999995E-2</v>
      </c>
      <c r="DB70" s="163">
        <f t="shared" si="54"/>
        <v>7.0042210000000029</v>
      </c>
      <c r="DC70" s="214"/>
      <c r="DD70" s="149"/>
      <c r="DU70" s="165">
        <f t="shared" si="105"/>
        <v>0.95</v>
      </c>
      <c r="DV70" s="165">
        <f t="shared" si="106"/>
        <v>1</v>
      </c>
      <c r="DW70" s="165">
        <f t="shared" si="107"/>
        <v>2400</v>
      </c>
      <c r="DX70" s="165">
        <f t="shared" si="108"/>
        <v>1.4999999999999999E-2</v>
      </c>
      <c r="DY70" s="169">
        <f t="shared" si="109"/>
        <v>70.560667822011766</v>
      </c>
      <c r="DZ70" s="136">
        <f t="shared" si="55"/>
        <v>33592.234217834688</v>
      </c>
      <c r="EA70" s="136">
        <f t="shared" si="110"/>
        <v>4.3067574809826485</v>
      </c>
      <c r="EB70" s="136">
        <f t="shared" si="111"/>
        <v>2.3330791552474604E-2</v>
      </c>
      <c r="EC70" s="136">
        <f t="shared" si="112"/>
        <v>0.96747185906460231</v>
      </c>
      <c r="ED70" s="136">
        <f t="shared" si="113"/>
        <v>0.20903321267941655</v>
      </c>
      <c r="EE70" s="136">
        <f t="shared" si="56"/>
        <v>1.5445604651050633E-4</v>
      </c>
      <c r="EF70" s="136">
        <f t="shared" si="114"/>
        <v>1</v>
      </c>
      <c r="EG70" s="136">
        <f t="shared" si="57"/>
        <v>2</v>
      </c>
      <c r="EH70" s="149">
        <f t="shared" si="115"/>
        <v>1.7824239383857883</v>
      </c>
      <c r="EI70" s="149">
        <f t="shared" si="116"/>
        <v>29.300767831711127</v>
      </c>
      <c r="EJ70" s="149">
        <f t="shared" si="58"/>
        <v>31.083191770096917</v>
      </c>
      <c r="EK70" s="18">
        <f t="shared" si="59"/>
        <v>1.061667033555644</v>
      </c>
      <c r="EL70" s="18">
        <f t="shared" si="60"/>
        <v>0.17409613645014996</v>
      </c>
      <c r="EM70" s="18">
        <f t="shared" si="61"/>
        <v>1.1505027800000005E-2</v>
      </c>
      <c r="EN70" s="163">
        <f t="shared" si="117"/>
        <v>0.12729489932796598</v>
      </c>
      <c r="EO70" s="163">
        <f t="shared" si="118"/>
        <v>2.0925651922895598</v>
      </c>
      <c r="EP70" s="163">
        <f t="shared" si="62"/>
        <v>2.2198600916175257</v>
      </c>
      <c r="EQ70" s="18">
        <f t="shared" si="63"/>
        <v>14.865801734358035</v>
      </c>
      <c r="ER70" s="18">
        <f t="shared" si="64"/>
        <v>3.1249562629226824</v>
      </c>
      <c r="ES70" s="18">
        <f t="shared" si="65"/>
        <v>0.16109708300000006</v>
      </c>
    </row>
    <row r="71" spans="2:149" x14ac:dyDescent="0.25">
      <c r="B71" s="36" t="s">
        <v>193</v>
      </c>
      <c r="C71" s="36" t="s">
        <v>194</v>
      </c>
      <c r="D71" s="36">
        <v>2045</v>
      </c>
      <c r="E71" s="37">
        <f t="shared" si="66"/>
        <v>22.2</v>
      </c>
      <c r="F71" s="37">
        <f t="shared" si="67"/>
        <v>76.3</v>
      </c>
      <c r="G71" s="37">
        <f t="shared" si="68"/>
        <v>352.5</v>
      </c>
      <c r="H71" s="115">
        <f t="shared" si="69"/>
        <v>2007</v>
      </c>
      <c r="I71" s="111" t="str">
        <f t="shared" si="70"/>
        <v>Pile No 243 @ Berth 107</v>
      </c>
      <c r="J71" s="165" t="str">
        <f t="shared" si="71"/>
        <v>splash</v>
      </c>
      <c r="K71" s="172">
        <f t="shared" si="72"/>
        <v>1</v>
      </c>
      <c r="L71" s="115" t="str">
        <f t="shared" si="73"/>
        <v>C1</v>
      </c>
      <c r="M71" s="115" t="str">
        <f t="shared" si="74"/>
        <v>CB4</v>
      </c>
      <c r="N71" s="115" t="str">
        <f t="shared" si="75"/>
        <v>CL5</v>
      </c>
      <c r="O71" s="115">
        <f t="shared" si="76"/>
        <v>0</v>
      </c>
      <c r="P71" s="115">
        <f t="shared" si="77"/>
        <v>50</v>
      </c>
      <c r="Q71" s="115">
        <f t="shared" si="78"/>
        <v>1200</v>
      </c>
      <c r="R71" s="115">
        <f t="shared" si="79"/>
        <v>60</v>
      </c>
      <c r="S71" s="115">
        <f t="shared" si="80"/>
        <v>0.37</v>
      </c>
      <c r="T71" s="115">
        <f t="shared" si="81"/>
        <v>310</v>
      </c>
      <c r="U71" s="165">
        <f t="shared" si="82"/>
        <v>12</v>
      </c>
      <c r="AA71" s="174">
        <f t="shared" si="83"/>
        <v>3.2258436311779826</v>
      </c>
      <c r="AB71" s="193">
        <f t="shared" si="84"/>
        <v>0.16451687262355963</v>
      </c>
      <c r="AC71" s="174">
        <f t="shared" si="85"/>
        <v>0.17995494584005353</v>
      </c>
      <c r="AD71" s="174">
        <f t="shared" si="86"/>
        <v>1.1505027800000006E-2</v>
      </c>
      <c r="AE71" s="174">
        <f t="shared" si="87"/>
        <v>0.72734446168626254</v>
      </c>
      <c r="AF71" s="194">
        <f t="shared" si="88"/>
        <v>0.2171177497570933</v>
      </c>
      <c r="AG71" s="174">
        <f t="shared" si="37"/>
        <v>3.3254366241225339</v>
      </c>
      <c r="AH71" s="174">
        <f t="shared" si="38"/>
        <v>0.16109708300000011</v>
      </c>
      <c r="AJ71" s="174"/>
      <c r="AK71" s="174"/>
      <c r="AL71" s="203"/>
      <c r="AM71" s="207">
        <f t="shared" si="89"/>
        <v>5</v>
      </c>
      <c r="AN71" s="167">
        <f>INDEX(Coefficients!$O$3:$O$7,MATCH(S71,Coefficients!$O$3:$O$7))</f>
        <v>0.3</v>
      </c>
      <c r="AO71" s="167">
        <f>INDEX(Coefficients!$O$3:$O$7,MATCH(S71,Coefficients!$O$3:$O$7)+1)</f>
        <v>0.4</v>
      </c>
      <c r="AP71" s="172">
        <f>INDEX(Coefficients!$P$3:$P$7,MATCH(S71,Coefficients!$O$3:$O$7))</f>
        <v>50</v>
      </c>
      <c r="AQ71" s="172">
        <f>INDEX(Coefficients!$P$3:$P$7,MATCH(S71,Coefficients!$O$3:$O$7)+1)</f>
        <v>41.8</v>
      </c>
      <c r="AR71" s="172">
        <f t="shared" si="90"/>
        <v>44.26</v>
      </c>
      <c r="AS71" s="106">
        <f t="shared" si="91"/>
        <v>2045</v>
      </c>
      <c r="AT71" s="107">
        <f t="shared" si="92"/>
        <v>22.2</v>
      </c>
      <c r="AU71" s="167">
        <f t="shared" si="39"/>
        <v>754.8000000000003</v>
      </c>
      <c r="AV71" s="173">
        <f t="shared" si="40"/>
        <v>22.20000000000001</v>
      </c>
      <c r="AW71" s="106">
        <v>12</v>
      </c>
      <c r="AX71" s="107">
        <f t="shared" si="93"/>
        <v>76.3</v>
      </c>
      <c r="AY71" s="174">
        <f t="shared" si="94"/>
        <v>1.1450023416820392</v>
      </c>
      <c r="AZ71" s="167">
        <f>INDEX(Coefficients!$K$3:$K$10,MATCH(S71,Coefficients!$K$3:$K$10))</f>
        <v>0.35</v>
      </c>
      <c r="BA71" s="167">
        <f>INDEX(Coefficients!$K$3:$K$10,MATCH(S71,Coefficients!$K$3:$K$10)+1)</f>
        <v>0.4</v>
      </c>
      <c r="BB71" s="167">
        <f>INDEX(Coefficients!$L$3:$L$10,MATCH(S71,Coefficients!$K$3:$K$10))</f>
        <v>0.19142307491680963</v>
      </c>
      <c r="BC71" s="167">
        <f>INDEX(Coefficients!$L$3:$L$10,MATCH(S71,Coefficients!$K$3:$K$10)+1)</f>
        <v>0.35425563574488944</v>
      </c>
      <c r="BD71" s="174">
        <f>INDEX(Coefficients!$M$3:$M$10,MATCH(S71,Coefficients!$K$3:$K$10))</f>
        <v>0.20023799980895765</v>
      </c>
      <c r="BE71" s="174">
        <f>INDEX(Coefficients!$M$3:$M$10,MATCH(S71,Coefficients!$K$3:$K$10)+1)</f>
        <v>0.20987997823914079</v>
      </c>
      <c r="BF71" s="70">
        <f t="shared" si="95"/>
        <v>2.5655609924804158E-5</v>
      </c>
      <c r="BG71" s="110">
        <f t="shared" si="96"/>
        <v>0.20409479118103091</v>
      </c>
      <c r="BH71" s="175">
        <f t="shared" si="41"/>
        <v>1.2491525361741082E-5</v>
      </c>
      <c r="BI71" s="185">
        <f t="shared" si="42"/>
        <v>3.9419414146758661E-2</v>
      </c>
      <c r="BJ71" s="165">
        <f t="shared" si="97"/>
        <v>0.71366705445737511</v>
      </c>
      <c r="BK71" s="165">
        <f t="shared" si="98"/>
        <v>84.741590689541354</v>
      </c>
      <c r="BL71" s="209">
        <f t="shared" si="43"/>
        <v>0.12</v>
      </c>
      <c r="BM71" s="107">
        <f t="shared" si="99"/>
        <v>352.5</v>
      </c>
      <c r="BN71" s="173">
        <f t="shared" si="44"/>
        <v>11985</v>
      </c>
      <c r="BO71" s="187">
        <f t="shared" si="45"/>
        <v>6.6974999999999999E-4</v>
      </c>
      <c r="BP71" s="106" t="str">
        <f t="shared" si="17"/>
        <v>YES</v>
      </c>
      <c r="BQ71" s="209">
        <f t="shared" si="100"/>
        <v>3.2258436311779826</v>
      </c>
      <c r="BR71" s="164">
        <f t="shared" si="46"/>
        <v>8.2258436311779821</v>
      </c>
      <c r="BS71" s="219">
        <f t="shared" si="47"/>
        <v>0.16451687262355963</v>
      </c>
      <c r="BT71" s="210"/>
      <c r="BU71" s="206">
        <f t="shared" si="48"/>
        <v>-0.82850141485749118</v>
      </c>
      <c r="BW71" s="164">
        <f>VLOOKUP(M71,Coefficients!$E$4:$I$7,3)</f>
        <v>0.43099999999999999</v>
      </c>
      <c r="BX71" s="106">
        <f t="shared" si="49"/>
        <v>7.2999999999999995E-2</v>
      </c>
      <c r="BY71" s="163">
        <f t="shared" si="50"/>
        <v>0.50021860000000029</v>
      </c>
      <c r="CO71" s="165" t="str">
        <f t="shared" si="101"/>
        <v>splash</v>
      </c>
      <c r="CP71" s="172">
        <f t="shared" si="102"/>
        <v>1</v>
      </c>
      <c r="CQ71" s="165">
        <f>IF(CO71="atmospheric",IF(CP71&gt;=1,Coefficients!$T$5,Coefficients!$T$4),Coefficients!$T$3)</f>
        <v>7.35</v>
      </c>
      <c r="CR71" s="106">
        <f>IF(S71&lt;Coefficients!$V$3,Coefficients!$X$3-(Coefficients!$X$4-Coefficients!$X$3)*(Coefficients!$V$3-S71)/(Coefficients!$V$4-Coefficients!$V$3),IF(S71&gt;Coefficients!$V$6,(Coefficients!$X$6-Coefficients!$X$5)*(S71-Coefficients!$V$6)/(Coefficients!$V$6-Coefficients!$V$5)+Coefficients!$X$6,VLOOKUP(S71,Coefficients!$V$3:$X$6,3)))</f>
        <v>5.1999999999999975</v>
      </c>
      <c r="CS71" s="90">
        <f t="shared" si="51"/>
        <v>1.6409601519999992E-4</v>
      </c>
      <c r="CT71" s="106">
        <f>VLOOKUP(CO71,Coefficients!$Z$4:$AD$7,4,FALSE)</f>
        <v>0.26500000000000001</v>
      </c>
      <c r="CU71" s="106">
        <f>VLOOKUP(CO71,Coefficients!$Z$4:$AD$7,2,FALSE)</f>
        <v>0.37</v>
      </c>
      <c r="CV71" s="174">
        <f t="shared" si="103"/>
        <v>5.7774847754950116</v>
      </c>
      <c r="CW71" s="31">
        <f t="shared" si="104"/>
        <v>0.72734446168626254</v>
      </c>
      <c r="CX71" s="19">
        <f>Coefficients!$B$7</f>
        <v>3.35</v>
      </c>
      <c r="CY71" s="217">
        <f t="shared" si="52"/>
        <v>0.2171177497570933</v>
      </c>
      <c r="CZ71" s="164">
        <f>VLOOKUP(N71,Coefficients!$E$12:$I$16,3)</f>
        <v>6.0350000000000001</v>
      </c>
      <c r="DA71" s="165">
        <f t="shared" si="53"/>
        <v>7.2999999999999995E-2</v>
      </c>
      <c r="DB71" s="163">
        <f t="shared" si="54"/>
        <v>7.0042210000000047</v>
      </c>
      <c r="DC71" s="214"/>
      <c r="DD71" s="149"/>
      <c r="DU71" s="165">
        <f t="shared" si="105"/>
        <v>0.95</v>
      </c>
      <c r="DV71" s="165">
        <f t="shared" si="106"/>
        <v>1</v>
      </c>
      <c r="DW71" s="165">
        <f t="shared" si="107"/>
        <v>2400</v>
      </c>
      <c r="DX71" s="165">
        <f t="shared" si="108"/>
        <v>1.4999999999999999E-2</v>
      </c>
      <c r="DY71" s="169">
        <f t="shared" si="109"/>
        <v>70.561478322672357</v>
      </c>
      <c r="DZ71" s="136">
        <f t="shared" si="55"/>
        <v>33592.362837289016</v>
      </c>
      <c r="EA71" s="136">
        <f t="shared" si="110"/>
        <v>4.3067574809826485</v>
      </c>
      <c r="EB71" s="136">
        <f t="shared" si="111"/>
        <v>2.3330791552474604E-2</v>
      </c>
      <c r="EC71" s="136">
        <f t="shared" si="112"/>
        <v>0.96747185906460231</v>
      </c>
      <c r="ED71" s="136">
        <f t="shared" si="113"/>
        <v>0.20903321267941657</v>
      </c>
      <c r="EE71" s="136">
        <f t="shared" si="56"/>
        <v>1.5445604651050633E-4</v>
      </c>
      <c r="EF71" s="136">
        <f t="shared" si="114"/>
        <v>1</v>
      </c>
      <c r="EG71" s="136">
        <f t="shared" si="57"/>
        <v>2</v>
      </c>
      <c r="EH71" s="149">
        <f t="shared" si="115"/>
        <v>1.7824215915608164</v>
      </c>
      <c r="EI71" s="149">
        <f t="shared" si="116"/>
        <v>29.300767831711127</v>
      </c>
      <c r="EJ71" s="149">
        <f t="shared" si="58"/>
        <v>31.083189423271943</v>
      </c>
      <c r="EK71" s="18">
        <f t="shared" si="59"/>
        <v>1.0938388444315899</v>
      </c>
      <c r="EL71" s="18">
        <f t="shared" si="60"/>
        <v>0.17995494584005353</v>
      </c>
      <c r="EM71" s="18">
        <f t="shared" si="61"/>
        <v>1.1505027800000006E-2</v>
      </c>
      <c r="EN71" s="163">
        <f t="shared" si="117"/>
        <v>0.12729473172538722</v>
      </c>
      <c r="EO71" s="163">
        <f t="shared" si="118"/>
        <v>2.0925651922895603</v>
      </c>
      <c r="EP71" s="163">
        <f t="shared" si="62"/>
        <v>2.2198599240149477</v>
      </c>
      <c r="EQ71" s="18">
        <f t="shared" si="63"/>
        <v>15.316281731194071</v>
      </c>
      <c r="ER71" s="18">
        <f t="shared" si="64"/>
        <v>3.3254366241225339</v>
      </c>
      <c r="ES71" s="18">
        <f t="shared" si="65"/>
        <v>0.16109708300000011</v>
      </c>
    </row>
    <row r="72" spans="2:149" x14ac:dyDescent="0.25">
      <c r="B72" s="36" t="s">
        <v>193</v>
      </c>
      <c r="C72" s="36" t="s">
        <v>194</v>
      </c>
      <c r="D72" s="36">
        <v>2046</v>
      </c>
      <c r="E72" s="37">
        <f t="shared" si="66"/>
        <v>22.2</v>
      </c>
      <c r="F72" s="37">
        <f t="shared" si="67"/>
        <v>76.3</v>
      </c>
      <c r="G72" s="37">
        <f t="shared" si="68"/>
        <v>352.5</v>
      </c>
      <c r="H72" s="115">
        <f t="shared" si="69"/>
        <v>2007</v>
      </c>
      <c r="I72" s="111" t="str">
        <f t="shared" si="70"/>
        <v>Pile No 243 @ Berth 107</v>
      </c>
      <c r="J72" s="165" t="str">
        <f t="shared" si="71"/>
        <v>splash</v>
      </c>
      <c r="K72" s="172">
        <f t="shared" si="72"/>
        <v>1</v>
      </c>
      <c r="L72" s="115" t="str">
        <f t="shared" si="73"/>
        <v>C1</v>
      </c>
      <c r="M72" s="115" t="str">
        <f t="shared" si="74"/>
        <v>CB4</v>
      </c>
      <c r="N72" s="115" t="str">
        <f t="shared" si="75"/>
        <v>CL5</v>
      </c>
      <c r="O72" s="115">
        <f t="shared" si="76"/>
        <v>0</v>
      </c>
      <c r="P72" s="115">
        <f t="shared" si="77"/>
        <v>50</v>
      </c>
      <c r="Q72" s="115">
        <f t="shared" si="78"/>
        <v>1200</v>
      </c>
      <c r="R72" s="115">
        <f t="shared" si="79"/>
        <v>60</v>
      </c>
      <c r="S72" s="115">
        <f t="shared" si="80"/>
        <v>0.37</v>
      </c>
      <c r="T72" s="115">
        <f t="shared" si="81"/>
        <v>310</v>
      </c>
      <c r="U72" s="165">
        <f t="shared" si="82"/>
        <v>12</v>
      </c>
      <c r="AA72" s="174">
        <f t="shared" si="83"/>
        <v>3.2519397630642484</v>
      </c>
      <c r="AB72" s="193">
        <f t="shared" si="84"/>
        <v>0.16503879526128495</v>
      </c>
      <c r="AC72" s="174">
        <f t="shared" si="85"/>
        <v>0.18583544200342608</v>
      </c>
      <c r="AD72" s="174">
        <f t="shared" si="86"/>
        <v>1.1505027800000006E-2</v>
      </c>
      <c r="AE72" s="174">
        <f t="shared" si="87"/>
        <v>0.75017261003895852</v>
      </c>
      <c r="AF72" s="194">
        <f t="shared" si="88"/>
        <v>0.2239321223996891</v>
      </c>
      <c r="AG72" s="174">
        <f t="shared" si="37"/>
        <v>3.530684417129879</v>
      </c>
      <c r="AH72" s="174">
        <f t="shared" si="38"/>
        <v>0.16109708300000011</v>
      </c>
      <c r="AJ72" s="174"/>
      <c r="AK72" s="174"/>
      <c r="AL72" s="203"/>
      <c r="AM72" s="207">
        <f t="shared" si="89"/>
        <v>5</v>
      </c>
      <c r="AN72" s="167">
        <f>INDEX(Coefficients!$O$3:$O$7,MATCH(S72,Coefficients!$O$3:$O$7))</f>
        <v>0.3</v>
      </c>
      <c r="AO72" s="167">
        <f>INDEX(Coefficients!$O$3:$O$7,MATCH(S72,Coefficients!$O$3:$O$7)+1)</f>
        <v>0.4</v>
      </c>
      <c r="AP72" s="172">
        <f>INDEX(Coefficients!$P$3:$P$7,MATCH(S72,Coefficients!$O$3:$O$7))</f>
        <v>50</v>
      </c>
      <c r="AQ72" s="172">
        <f>INDEX(Coefficients!$P$3:$P$7,MATCH(S72,Coefficients!$O$3:$O$7)+1)</f>
        <v>41.8</v>
      </c>
      <c r="AR72" s="172">
        <f t="shared" si="90"/>
        <v>44.26</v>
      </c>
      <c r="AS72" s="106">
        <f t="shared" si="91"/>
        <v>2046</v>
      </c>
      <c r="AT72" s="107">
        <f t="shared" si="92"/>
        <v>22.2</v>
      </c>
      <c r="AU72" s="167">
        <f t="shared" si="39"/>
        <v>777.00000000000034</v>
      </c>
      <c r="AV72" s="173">
        <f t="shared" si="40"/>
        <v>22.20000000000001</v>
      </c>
      <c r="AW72" s="106">
        <v>12</v>
      </c>
      <c r="AX72" s="107">
        <f t="shared" si="93"/>
        <v>76.3</v>
      </c>
      <c r="AY72" s="174">
        <f t="shared" si="94"/>
        <v>1.1450023416820392</v>
      </c>
      <c r="AZ72" s="167">
        <f>INDEX(Coefficients!$K$3:$K$10,MATCH(S72,Coefficients!$K$3:$K$10))</f>
        <v>0.35</v>
      </c>
      <c r="BA72" s="167">
        <f>INDEX(Coefficients!$K$3:$K$10,MATCH(S72,Coefficients!$K$3:$K$10)+1)</f>
        <v>0.4</v>
      </c>
      <c r="BB72" s="167">
        <f>INDEX(Coefficients!$L$3:$L$10,MATCH(S72,Coefficients!$K$3:$K$10))</f>
        <v>0.19142307491680963</v>
      </c>
      <c r="BC72" s="167">
        <f>INDEX(Coefficients!$L$3:$L$10,MATCH(S72,Coefficients!$K$3:$K$10)+1)</f>
        <v>0.35425563574488944</v>
      </c>
      <c r="BD72" s="174">
        <f>INDEX(Coefficients!$M$3:$M$10,MATCH(S72,Coefficients!$K$3:$K$10))</f>
        <v>0.20023799980895765</v>
      </c>
      <c r="BE72" s="174">
        <f>INDEX(Coefficients!$M$3:$M$10,MATCH(S72,Coefficients!$K$3:$K$10)+1)</f>
        <v>0.20987997823914079</v>
      </c>
      <c r="BF72" s="70">
        <f t="shared" si="95"/>
        <v>2.5655609924804158E-5</v>
      </c>
      <c r="BG72" s="110">
        <f t="shared" si="96"/>
        <v>0.20409479118103091</v>
      </c>
      <c r="BH72" s="175">
        <f t="shared" si="41"/>
        <v>1.241784111386798E-5</v>
      </c>
      <c r="BI72" s="185">
        <f t="shared" si="42"/>
        <v>3.9186889311008943E-2</v>
      </c>
      <c r="BJ72" s="165">
        <f t="shared" si="97"/>
        <v>0.71366705445737511</v>
      </c>
      <c r="BK72" s="165">
        <f t="shared" si="98"/>
        <v>84.741590689541354</v>
      </c>
      <c r="BL72" s="209">
        <f t="shared" si="43"/>
        <v>0.12</v>
      </c>
      <c r="BM72" s="107">
        <f t="shared" si="99"/>
        <v>352.5</v>
      </c>
      <c r="BN72" s="173">
        <f t="shared" si="44"/>
        <v>12337.5</v>
      </c>
      <c r="BO72" s="187">
        <f t="shared" si="45"/>
        <v>6.6974999999999999E-4</v>
      </c>
      <c r="BP72" s="106" t="str">
        <f t="shared" si="17"/>
        <v>YES</v>
      </c>
      <c r="BQ72" s="209">
        <f t="shared" si="100"/>
        <v>3.2519397630642484</v>
      </c>
      <c r="BR72" s="164">
        <f t="shared" si="46"/>
        <v>8.2519397630642484</v>
      </c>
      <c r="BS72" s="219">
        <f t="shared" si="47"/>
        <v>0.16503879526128495</v>
      </c>
      <c r="BT72" s="210"/>
      <c r="BU72" s="206">
        <f t="shared" si="48"/>
        <v>-0.83096914905429664</v>
      </c>
      <c r="BW72" s="164">
        <f>VLOOKUP(M72,Coefficients!$E$4:$I$7,3)</f>
        <v>0.43099999999999999</v>
      </c>
      <c r="BX72" s="106">
        <f t="shared" si="49"/>
        <v>7.2999999999999995E-2</v>
      </c>
      <c r="BY72" s="163">
        <f t="shared" si="50"/>
        <v>0.50021860000000029</v>
      </c>
      <c r="CO72" s="165" t="str">
        <f t="shared" si="101"/>
        <v>splash</v>
      </c>
      <c r="CP72" s="172">
        <f t="shared" si="102"/>
        <v>1</v>
      </c>
      <c r="CQ72" s="165">
        <f>IF(CO72="atmospheric",IF(CP72&gt;=1,Coefficients!$T$5,Coefficients!$T$4),Coefficients!$T$3)</f>
        <v>7.35</v>
      </c>
      <c r="CR72" s="106">
        <f>IF(S72&lt;Coefficients!$V$3,Coefficients!$X$3-(Coefficients!$X$4-Coefficients!$X$3)*(Coefficients!$V$3-S72)/(Coefficients!$V$4-Coefficients!$V$3),IF(S72&gt;Coefficients!$V$6,(Coefficients!$X$6-Coefficients!$X$5)*(S72-Coefficients!$V$6)/(Coefficients!$V$6-Coefficients!$V$5)+Coefficients!$X$6,VLOOKUP(S72,Coefficients!$V$3:$X$6,3)))</f>
        <v>5.1999999999999975</v>
      </c>
      <c r="CS72" s="90">
        <f t="shared" si="51"/>
        <v>1.6409601519999992E-4</v>
      </c>
      <c r="CT72" s="106">
        <f>VLOOKUP(CO72,Coefficients!$Z$4:$AD$7,4,FALSE)</f>
        <v>0.26500000000000001</v>
      </c>
      <c r="CU72" s="106">
        <f>VLOOKUP(CO72,Coefficients!$Z$4:$AD$7,2,FALSE)</f>
        <v>0.37</v>
      </c>
      <c r="CV72" s="174">
        <f t="shared" si="103"/>
        <v>5.7866093879286726</v>
      </c>
      <c r="CW72" s="31">
        <f t="shared" si="104"/>
        <v>0.75017261003895852</v>
      </c>
      <c r="CX72" s="19">
        <f>Coefficients!$B$7</f>
        <v>3.35</v>
      </c>
      <c r="CY72" s="217">
        <f t="shared" si="52"/>
        <v>0.2239321223996891</v>
      </c>
      <c r="CZ72" s="164">
        <f>VLOOKUP(N72,Coefficients!$E$12:$I$16,3)</f>
        <v>6.0350000000000001</v>
      </c>
      <c r="DA72" s="165">
        <f t="shared" si="53"/>
        <v>7.2999999999999995E-2</v>
      </c>
      <c r="DB72" s="163">
        <f t="shared" si="54"/>
        <v>7.0042210000000047</v>
      </c>
      <c r="DC72" s="214"/>
      <c r="DD72" s="149"/>
      <c r="DU72" s="165">
        <f t="shared" si="105"/>
        <v>0.95</v>
      </c>
      <c r="DV72" s="165">
        <f t="shared" si="106"/>
        <v>1</v>
      </c>
      <c r="DW72" s="165">
        <f t="shared" si="107"/>
        <v>2400</v>
      </c>
      <c r="DX72" s="165">
        <f t="shared" si="108"/>
        <v>1.4999999999999999E-2</v>
      </c>
      <c r="DY72" s="169">
        <f t="shared" si="109"/>
        <v>70.562242526063841</v>
      </c>
      <c r="DZ72" s="136">
        <f t="shared" si="55"/>
        <v>33592.484108864497</v>
      </c>
      <c r="EA72" s="136">
        <f t="shared" si="110"/>
        <v>4.3067574809826485</v>
      </c>
      <c r="EB72" s="136">
        <f t="shared" si="111"/>
        <v>2.3330791552474604E-2</v>
      </c>
      <c r="EC72" s="136">
        <f t="shared" si="112"/>
        <v>0.96747185906460231</v>
      </c>
      <c r="ED72" s="136">
        <f t="shared" si="113"/>
        <v>0.20903321267941657</v>
      </c>
      <c r="EE72" s="136">
        <f t="shared" si="56"/>
        <v>1.5445604651050633E-4</v>
      </c>
      <c r="EF72" s="136">
        <f t="shared" si="114"/>
        <v>1</v>
      </c>
      <c r="EG72" s="136">
        <f t="shared" si="57"/>
        <v>2</v>
      </c>
      <c r="EH72" s="149">
        <f t="shared" si="115"/>
        <v>1.7824193788236684</v>
      </c>
      <c r="EI72" s="149">
        <f t="shared" si="116"/>
        <v>29.300767831711127</v>
      </c>
      <c r="EJ72" s="149">
        <f t="shared" si="58"/>
        <v>31.083187210534795</v>
      </c>
      <c r="EK72" s="18">
        <f t="shared" si="59"/>
        <v>1.1260106553081439</v>
      </c>
      <c r="EL72" s="18">
        <f t="shared" si="60"/>
        <v>0.18583544200342608</v>
      </c>
      <c r="EM72" s="18">
        <f t="shared" si="61"/>
        <v>1.1505027800000006E-2</v>
      </c>
      <c r="EN72" s="163">
        <f t="shared" si="117"/>
        <v>0.12729457369892311</v>
      </c>
      <c r="EO72" s="163">
        <f t="shared" si="118"/>
        <v>2.0925651922895603</v>
      </c>
      <c r="EP72" s="163">
        <f t="shared" si="62"/>
        <v>2.2198597659884833</v>
      </c>
      <c r="EQ72" s="18">
        <f t="shared" si="63"/>
        <v>15.766761728038626</v>
      </c>
      <c r="ER72" s="18">
        <f t="shared" si="64"/>
        <v>3.530684417129879</v>
      </c>
      <c r="ES72" s="18">
        <f t="shared" si="65"/>
        <v>0.16109708300000011</v>
      </c>
    </row>
    <row r="73" spans="2:149" x14ac:dyDescent="0.25">
      <c r="B73" s="36" t="s">
        <v>193</v>
      </c>
      <c r="C73" s="36" t="s">
        <v>194</v>
      </c>
      <c r="D73" s="36">
        <v>2047</v>
      </c>
      <c r="E73" s="37">
        <f t="shared" si="66"/>
        <v>22.2</v>
      </c>
      <c r="F73" s="37">
        <f t="shared" si="67"/>
        <v>76.3</v>
      </c>
      <c r="G73" s="37">
        <f t="shared" si="68"/>
        <v>352.5</v>
      </c>
      <c r="H73" s="115">
        <f t="shared" si="69"/>
        <v>2007</v>
      </c>
      <c r="I73" s="111" t="str">
        <f t="shared" si="70"/>
        <v>Pile No 243 @ Berth 107</v>
      </c>
      <c r="J73" s="165" t="str">
        <f t="shared" si="71"/>
        <v>splash</v>
      </c>
      <c r="K73" s="172">
        <f t="shared" si="72"/>
        <v>1</v>
      </c>
      <c r="L73" s="115" t="str">
        <f t="shared" si="73"/>
        <v>C1</v>
      </c>
      <c r="M73" s="115" t="str">
        <f t="shared" si="74"/>
        <v>CB4</v>
      </c>
      <c r="N73" s="115" t="str">
        <f t="shared" si="75"/>
        <v>CL5</v>
      </c>
      <c r="O73" s="115">
        <f t="shared" si="76"/>
        <v>0</v>
      </c>
      <c r="P73" s="115">
        <f t="shared" si="77"/>
        <v>50</v>
      </c>
      <c r="Q73" s="115">
        <f t="shared" si="78"/>
        <v>1200</v>
      </c>
      <c r="R73" s="115">
        <f t="shared" si="79"/>
        <v>60</v>
      </c>
      <c r="S73" s="115">
        <f t="shared" si="80"/>
        <v>0.37</v>
      </c>
      <c r="T73" s="115">
        <f t="shared" si="81"/>
        <v>310</v>
      </c>
      <c r="U73" s="165">
        <f t="shared" si="82"/>
        <v>12</v>
      </c>
      <c r="AA73" s="174">
        <f t="shared" si="83"/>
        <v>3.2775029511826483</v>
      </c>
      <c r="AB73" s="193">
        <f t="shared" si="84"/>
        <v>0.16555005902365294</v>
      </c>
      <c r="AC73" s="174">
        <f t="shared" si="85"/>
        <v>0.19173717563712891</v>
      </c>
      <c r="AD73" s="174">
        <f t="shared" si="86"/>
        <v>1.1505027800000006E-2</v>
      </c>
      <c r="AE73" s="174">
        <f t="shared" si="87"/>
        <v>0.7726943658069424</v>
      </c>
      <c r="AF73" s="194">
        <f t="shared" si="88"/>
        <v>0.23065503456923653</v>
      </c>
      <c r="AG73" s="174">
        <f t="shared" si="37"/>
        <v>3.7405884506723948</v>
      </c>
      <c r="AH73" s="174">
        <f t="shared" si="38"/>
        <v>0.16109708300000011</v>
      </c>
      <c r="AJ73" s="174"/>
      <c r="AK73" s="174"/>
      <c r="AL73" s="203"/>
      <c r="AM73" s="207">
        <f t="shared" si="89"/>
        <v>5</v>
      </c>
      <c r="AN73" s="167">
        <f>INDEX(Coefficients!$O$3:$O$7,MATCH(S73,Coefficients!$O$3:$O$7))</f>
        <v>0.3</v>
      </c>
      <c r="AO73" s="167">
        <f>INDEX(Coefficients!$O$3:$O$7,MATCH(S73,Coefficients!$O$3:$O$7)+1)</f>
        <v>0.4</v>
      </c>
      <c r="AP73" s="172">
        <f>INDEX(Coefficients!$P$3:$P$7,MATCH(S73,Coefficients!$O$3:$O$7))</f>
        <v>50</v>
      </c>
      <c r="AQ73" s="172">
        <f>INDEX(Coefficients!$P$3:$P$7,MATCH(S73,Coefficients!$O$3:$O$7)+1)</f>
        <v>41.8</v>
      </c>
      <c r="AR73" s="172">
        <f t="shared" si="90"/>
        <v>44.26</v>
      </c>
      <c r="AS73" s="106">
        <f t="shared" si="91"/>
        <v>2047</v>
      </c>
      <c r="AT73" s="107">
        <f t="shared" si="92"/>
        <v>22.2</v>
      </c>
      <c r="AU73" s="167">
        <f t="shared" si="39"/>
        <v>799.20000000000039</v>
      </c>
      <c r="AV73" s="173">
        <f t="shared" si="40"/>
        <v>22.20000000000001</v>
      </c>
      <c r="AW73" s="106">
        <v>12</v>
      </c>
      <c r="AX73" s="107">
        <f t="shared" si="93"/>
        <v>76.3</v>
      </c>
      <c r="AY73" s="174">
        <f t="shared" si="94"/>
        <v>1.1450023416820392</v>
      </c>
      <c r="AZ73" s="167">
        <f>INDEX(Coefficients!$K$3:$K$10,MATCH(S73,Coefficients!$K$3:$K$10))</f>
        <v>0.35</v>
      </c>
      <c r="BA73" s="167">
        <f>INDEX(Coefficients!$K$3:$K$10,MATCH(S73,Coefficients!$K$3:$K$10)+1)</f>
        <v>0.4</v>
      </c>
      <c r="BB73" s="167">
        <f>INDEX(Coefficients!$L$3:$L$10,MATCH(S73,Coefficients!$K$3:$K$10))</f>
        <v>0.19142307491680963</v>
      </c>
      <c r="BC73" s="167">
        <f>INDEX(Coefficients!$L$3:$L$10,MATCH(S73,Coefficients!$K$3:$K$10)+1)</f>
        <v>0.35425563574488944</v>
      </c>
      <c r="BD73" s="174">
        <f>INDEX(Coefficients!$M$3:$M$10,MATCH(S73,Coefficients!$K$3:$K$10))</f>
        <v>0.20023799980895765</v>
      </c>
      <c r="BE73" s="174">
        <f>INDEX(Coefficients!$M$3:$M$10,MATCH(S73,Coefficients!$K$3:$K$10)+1)</f>
        <v>0.20987997823914079</v>
      </c>
      <c r="BF73" s="70">
        <f t="shared" si="95"/>
        <v>2.5655609924804158E-5</v>
      </c>
      <c r="BG73" s="110">
        <f t="shared" si="96"/>
        <v>0.20409479118103091</v>
      </c>
      <c r="BH73" s="175">
        <f t="shared" si="41"/>
        <v>1.234664922916634E-5</v>
      </c>
      <c r="BI73" s="185">
        <f t="shared" si="42"/>
        <v>3.8962229607275925E-2</v>
      </c>
      <c r="BJ73" s="165">
        <f t="shared" si="97"/>
        <v>0.71366705445737511</v>
      </c>
      <c r="BK73" s="165">
        <f t="shared" si="98"/>
        <v>84.741590689541354</v>
      </c>
      <c r="BL73" s="209">
        <f t="shared" si="43"/>
        <v>0.12</v>
      </c>
      <c r="BM73" s="107">
        <f t="shared" si="99"/>
        <v>352.5</v>
      </c>
      <c r="BN73" s="173">
        <f t="shared" si="44"/>
        <v>12690</v>
      </c>
      <c r="BO73" s="187">
        <f t="shared" si="45"/>
        <v>6.6974999999999999E-4</v>
      </c>
      <c r="BP73" s="106" t="str">
        <f t="shared" si="17"/>
        <v>YES</v>
      </c>
      <c r="BQ73" s="209">
        <f t="shared" si="100"/>
        <v>3.2775029511826483</v>
      </c>
      <c r="BR73" s="164">
        <f t="shared" si="46"/>
        <v>8.2775029511826475</v>
      </c>
      <c r="BS73" s="219">
        <f t="shared" si="47"/>
        <v>0.16555005902365294</v>
      </c>
      <c r="BT73" s="210"/>
      <c r="BU73" s="206">
        <f t="shared" si="48"/>
        <v>-0.83333333333333337</v>
      </c>
      <c r="BW73" s="164">
        <f>VLOOKUP(M73,Coefficients!$E$4:$I$7,3)</f>
        <v>0.43099999999999999</v>
      </c>
      <c r="BX73" s="106">
        <f t="shared" si="49"/>
        <v>7.2999999999999995E-2</v>
      </c>
      <c r="BY73" s="163">
        <f t="shared" si="50"/>
        <v>0.50021860000000029</v>
      </c>
      <c r="CO73" s="165" t="str">
        <f t="shared" si="101"/>
        <v>splash</v>
      </c>
      <c r="CP73" s="172">
        <f t="shared" si="102"/>
        <v>1</v>
      </c>
      <c r="CQ73" s="165">
        <f>IF(CO73="atmospheric",IF(CP73&gt;=1,Coefficients!$T$5,Coefficients!$T$4),Coefficients!$T$3)</f>
        <v>7.35</v>
      </c>
      <c r="CR73" s="106">
        <f>IF(S73&lt;Coefficients!$V$3,Coefficients!$X$3-(Coefficients!$X$4-Coefficients!$X$3)*(Coefficients!$V$3-S73)/(Coefficients!$V$4-Coefficients!$V$3),IF(S73&gt;Coefficients!$V$6,(Coefficients!$X$6-Coefficients!$X$5)*(S73-Coefficients!$V$6)/(Coefficients!$V$6-Coefficients!$V$5)+Coefficients!$X$6,VLOOKUP(S73,Coefficients!$V$3:$X$6,3)))</f>
        <v>5.1999999999999975</v>
      </c>
      <c r="CS73" s="90">
        <f t="shared" si="51"/>
        <v>1.6409601519999992E-4</v>
      </c>
      <c r="CT73" s="106">
        <f>VLOOKUP(CO73,Coefficients!$Z$4:$AD$7,4,FALSE)</f>
        <v>0.26500000000000001</v>
      </c>
      <c r="CU73" s="106">
        <f>VLOOKUP(CO73,Coefficients!$Z$4:$AD$7,2,FALSE)</f>
        <v>0.37</v>
      </c>
      <c r="CV73" s="174">
        <f t="shared" si="103"/>
        <v>5.7954061839289812</v>
      </c>
      <c r="CW73" s="31">
        <f t="shared" si="104"/>
        <v>0.7726943658069424</v>
      </c>
      <c r="CX73" s="19">
        <f>Coefficients!$B$7</f>
        <v>3.35</v>
      </c>
      <c r="CY73" s="217">
        <f t="shared" si="52"/>
        <v>0.23065503456923653</v>
      </c>
      <c r="CZ73" s="164">
        <f>VLOOKUP(N73,Coefficients!$E$12:$I$16,3)</f>
        <v>6.0350000000000001</v>
      </c>
      <c r="DA73" s="165">
        <f t="shared" si="53"/>
        <v>7.2999999999999995E-2</v>
      </c>
      <c r="DB73" s="163">
        <f t="shared" si="54"/>
        <v>7.0042210000000047</v>
      </c>
      <c r="DC73" s="214"/>
      <c r="DD73" s="149"/>
      <c r="DU73" s="165">
        <f t="shared" si="105"/>
        <v>0.95</v>
      </c>
      <c r="DV73" s="165">
        <f t="shared" si="106"/>
        <v>1</v>
      </c>
      <c r="DW73" s="165">
        <f t="shared" si="107"/>
        <v>2400</v>
      </c>
      <c r="DX73" s="165">
        <f t="shared" si="108"/>
        <v>1.4999999999999999E-2</v>
      </c>
      <c r="DY73" s="169">
        <f t="shared" si="109"/>
        <v>70.562964288910763</v>
      </c>
      <c r="DZ73" s="136">
        <f t="shared" si="55"/>
        <v>33592.598644738209</v>
      </c>
      <c r="EA73" s="136">
        <f t="shared" si="110"/>
        <v>4.3067574809826485</v>
      </c>
      <c r="EB73" s="136">
        <f t="shared" si="111"/>
        <v>2.3330791552474604E-2</v>
      </c>
      <c r="EC73" s="136">
        <f t="shared" si="112"/>
        <v>0.96747185906460231</v>
      </c>
      <c r="ED73" s="136">
        <f t="shared" si="113"/>
        <v>0.20903321267941657</v>
      </c>
      <c r="EE73" s="136">
        <f t="shared" si="56"/>
        <v>1.5445604651050633E-4</v>
      </c>
      <c r="EF73" s="136">
        <f t="shared" si="114"/>
        <v>1</v>
      </c>
      <c r="EG73" s="136">
        <f t="shared" si="57"/>
        <v>2</v>
      </c>
      <c r="EH73" s="149">
        <f t="shared" si="115"/>
        <v>1.7824172890016925</v>
      </c>
      <c r="EI73" s="149">
        <f t="shared" si="116"/>
        <v>29.300767831711127</v>
      </c>
      <c r="EJ73" s="149">
        <f t="shared" si="58"/>
        <v>31.08318512071282</v>
      </c>
      <c r="EK73" s="18">
        <f t="shared" si="59"/>
        <v>1.1581824661852551</v>
      </c>
      <c r="EL73" s="18">
        <f t="shared" si="60"/>
        <v>0.19173717563712891</v>
      </c>
      <c r="EM73" s="18">
        <f t="shared" si="61"/>
        <v>1.1505027800000006E-2</v>
      </c>
      <c r="EN73" s="163">
        <f t="shared" si="117"/>
        <v>0.12729442445065936</v>
      </c>
      <c r="EO73" s="163">
        <f t="shared" si="118"/>
        <v>2.0925651922895603</v>
      </c>
      <c r="EP73" s="163">
        <f t="shared" si="62"/>
        <v>2.2198596167402198</v>
      </c>
      <c r="EQ73" s="18">
        <f t="shared" si="63"/>
        <v>16.217241724890982</v>
      </c>
      <c r="ER73" s="18">
        <f t="shared" si="64"/>
        <v>3.7405884506723948</v>
      </c>
      <c r="ES73" s="18">
        <f t="shared" si="65"/>
        <v>0.16109708300000011</v>
      </c>
    </row>
    <row r="74" spans="2:149" x14ac:dyDescent="0.25">
      <c r="B74" s="36" t="s">
        <v>193</v>
      </c>
      <c r="C74" s="36" t="s">
        <v>194</v>
      </c>
      <c r="D74" s="36">
        <v>2048</v>
      </c>
      <c r="E74" s="37">
        <f t="shared" si="66"/>
        <v>22.2</v>
      </c>
      <c r="F74" s="37">
        <f t="shared" si="67"/>
        <v>76.3</v>
      </c>
      <c r="G74" s="37">
        <f t="shared" si="68"/>
        <v>352.5</v>
      </c>
      <c r="H74" s="115">
        <f t="shared" si="69"/>
        <v>2007</v>
      </c>
      <c r="I74" s="111" t="str">
        <f t="shared" si="70"/>
        <v>Pile No 243 @ Berth 107</v>
      </c>
      <c r="J74" s="165" t="str">
        <f t="shared" si="71"/>
        <v>splash</v>
      </c>
      <c r="K74" s="172">
        <f t="shared" si="72"/>
        <v>1</v>
      </c>
      <c r="L74" s="115" t="str">
        <f t="shared" si="73"/>
        <v>C1</v>
      </c>
      <c r="M74" s="115" t="str">
        <f t="shared" si="74"/>
        <v>CB4</v>
      </c>
      <c r="N74" s="115" t="str">
        <f t="shared" si="75"/>
        <v>CL5</v>
      </c>
      <c r="O74" s="115">
        <f t="shared" si="76"/>
        <v>0</v>
      </c>
      <c r="P74" s="115">
        <f t="shared" si="77"/>
        <v>50</v>
      </c>
      <c r="Q74" s="115">
        <f t="shared" si="78"/>
        <v>1200</v>
      </c>
      <c r="R74" s="115">
        <f t="shared" si="79"/>
        <v>60</v>
      </c>
      <c r="S74" s="115">
        <f t="shared" si="80"/>
        <v>0.37</v>
      </c>
      <c r="T74" s="115">
        <f t="shared" si="81"/>
        <v>310</v>
      </c>
      <c r="U74" s="165">
        <f t="shared" si="82"/>
        <v>12</v>
      </c>
      <c r="AA74" s="174">
        <f t="shared" si="83"/>
        <v>3.3025584412658699</v>
      </c>
      <c r="AB74" s="193">
        <f t="shared" si="84"/>
        <v>0.1660511688253174</v>
      </c>
      <c r="AC74" s="174">
        <f t="shared" si="85"/>
        <v>0.19765971902250673</v>
      </c>
      <c r="AD74" s="174">
        <f t="shared" si="86"/>
        <v>1.1505027800000006E-2</v>
      </c>
      <c r="AE74" s="174">
        <f t="shared" si="87"/>
        <v>0.79491303431687466</v>
      </c>
      <c r="AF74" s="194">
        <f t="shared" si="88"/>
        <v>0.23728747293041033</v>
      </c>
      <c r="AG74" s="174">
        <f t="shared" si="37"/>
        <v>3.9550415668614871</v>
      </c>
      <c r="AH74" s="174">
        <f t="shared" si="38"/>
        <v>0.16109708300000011</v>
      </c>
      <c r="AJ74" s="174"/>
      <c r="AK74" s="174"/>
      <c r="AL74" s="203"/>
      <c r="AM74" s="207">
        <f t="shared" si="89"/>
        <v>5</v>
      </c>
      <c r="AN74" s="167">
        <f>INDEX(Coefficients!$O$3:$O$7,MATCH(S74,Coefficients!$O$3:$O$7))</f>
        <v>0.3</v>
      </c>
      <c r="AO74" s="167">
        <f>INDEX(Coefficients!$O$3:$O$7,MATCH(S74,Coefficients!$O$3:$O$7)+1)</f>
        <v>0.4</v>
      </c>
      <c r="AP74" s="172">
        <f>INDEX(Coefficients!$P$3:$P$7,MATCH(S74,Coefficients!$O$3:$O$7))</f>
        <v>50</v>
      </c>
      <c r="AQ74" s="172">
        <f>INDEX(Coefficients!$P$3:$P$7,MATCH(S74,Coefficients!$O$3:$O$7)+1)</f>
        <v>41.8</v>
      </c>
      <c r="AR74" s="172">
        <f t="shared" si="90"/>
        <v>44.26</v>
      </c>
      <c r="AS74" s="106">
        <f t="shared" si="91"/>
        <v>2048</v>
      </c>
      <c r="AT74" s="107">
        <f t="shared" si="92"/>
        <v>22.2</v>
      </c>
      <c r="AU74" s="167">
        <f t="shared" si="39"/>
        <v>821.40000000000043</v>
      </c>
      <c r="AV74" s="173">
        <f t="shared" si="40"/>
        <v>22.20000000000001</v>
      </c>
      <c r="AW74" s="106">
        <v>12</v>
      </c>
      <c r="AX74" s="107">
        <f t="shared" si="93"/>
        <v>76.3</v>
      </c>
      <c r="AY74" s="174">
        <f t="shared" si="94"/>
        <v>1.1450023416820392</v>
      </c>
      <c r="AZ74" s="167">
        <f>INDEX(Coefficients!$K$3:$K$10,MATCH(S74,Coefficients!$K$3:$K$10))</f>
        <v>0.35</v>
      </c>
      <c r="BA74" s="167">
        <f>INDEX(Coefficients!$K$3:$K$10,MATCH(S74,Coefficients!$K$3:$K$10)+1)</f>
        <v>0.4</v>
      </c>
      <c r="BB74" s="167">
        <f>INDEX(Coefficients!$L$3:$L$10,MATCH(S74,Coefficients!$K$3:$K$10))</f>
        <v>0.19142307491680963</v>
      </c>
      <c r="BC74" s="167">
        <f>INDEX(Coefficients!$L$3:$L$10,MATCH(S74,Coefficients!$K$3:$K$10)+1)</f>
        <v>0.35425563574488944</v>
      </c>
      <c r="BD74" s="174">
        <f>INDEX(Coefficients!$M$3:$M$10,MATCH(S74,Coefficients!$K$3:$K$10))</f>
        <v>0.20023799980895765</v>
      </c>
      <c r="BE74" s="174">
        <f>INDEX(Coefficients!$M$3:$M$10,MATCH(S74,Coefficients!$K$3:$K$10)+1)</f>
        <v>0.20987997823914079</v>
      </c>
      <c r="BF74" s="70">
        <f t="shared" si="95"/>
        <v>2.5655609924804158E-5</v>
      </c>
      <c r="BG74" s="110">
        <f t="shared" si="96"/>
        <v>0.20409479118103091</v>
      </c>
      <c r="BH74" s="175">
        <f t="shared" si="41"/>
        <v>1.2277799598443902E-5</v>
      </c>
      <c r="BI74" s="185">
        <f t="shared" si="42"/>
        <v>3.8744961337092397E-2</v>
      </c>
      <c r="BJ74" s="165">
        <f t="shared" si="97"/>
        <v>0.71366705445737511</v>
      </c>
      <c r="BK74" s="165">
        <f t="shared" si="98"/>
        <v>84.741590689541354</v>
      </c>
      <c r="BL74" s="209">
        <f t="shared" si="43"/>
        <v>0.12</v>
      </c>
      <c r="BM74" s="107">
        <f t="shared" si="99"/>
        <v>352.5</v>
      </c>
      <c r="BN74" s="173">
        <f t="shared" si="44"/>
        <v>13042.5</v>
      </c>
      <c r="BO74" s="187">
        <f t="shared" si="45"/>
        <v>6.6974999999999999E-4</v>
      </c>
      <c r="BP74" s="106" t="str">
        <f t="shared" si="17"/>
        <v>YES</v>
      </c>
      <c r="BQ74" s="209">
        <f t="shared" si="100"/>
        <v>3.3025584412658699</v>
      </c>
      <c r="BR74" s="164">
        <f t="shared" si="46"/>
        <v>8.3025584412658695</v>
      </c>
      <c r="BS74" s="219">
        <f t="shared" si="47"/>
        <v>0.1660511688253174</v>
      </c>
      <c r="BT74" s="210"/>
      <c r="BU74" s="206">
        <f t="shared" si="48"/>
        <v>-0.83560101269464271</v>
      </c>
      <c r="BW74" s="164">
        <f>VLOOKUP(M74,Coefficients!$E$4:$I$7,3)</f>
        <v>0.43099999999999999</v>
      </c>
      <c r="BX74" s="106">
        <f t="shared" si="49"/>
        <v>7.2999999999999995E-2</v>
      </c>
      <c r="BY74" s="163">
        <f t="shared" si="50"/>
        <v>0.50021860000000029</v>
      </c>
      <c r="CO74" s="165" t="str">
        <f t="shared" si="101"/>
        <v>splash</v>
      </c>
      <c r="CP74" s="172">
        <f t="shared" si="102"/>
        <v>1</v>
      </c>
      <c r="CQ74" s="165">
        <f>IF(CO74="atmospheric",IF(CP74&gt;=1,Coefficients!$T$5,Coefficients!$T$4),Coefficients!$T$3)</f>
        <v>7.35</v>
      </c>
      <c r="CR74" s="106">
        <f>IF(S74&lt;Coefficients!$V$3,Coefficients!$X$3-(Coefficients!$X$4-Coefficients!$X$3)*(Coefficients!$V$3-S74)/(Coefficients!$V$4-Coefficients!$V$3),IF(S74&gt;Coefficients!$V$6,(Coefficients!$X$6-Coefficients!$X$5)*(S74-Coefficients!$V$6)/(Coefficients!$V$6-Coefficients!$V$5)+Coefficients!$X$6,VLOOKUP(S74,Coefficients!$V$3:$X$6,3)))</f>
        <v>5.1999999999999975</v>
      </c>
      <c r="CS74" s="90">
        <f t="shared" si="51"/>
        <v>1.6409601519999992E-4</v>
      </c>
      <c r="CT74" s="106">
        <f>VLOOKUP(CO74,Coefficients!$Z$4:$AD$7,4,FALSE)</f>
        <v>0.26500000000000001</v>
      </c>
      <c r="CU74" s="106">
        <f>VLOOKUP(CO74,Coefficients!$Z$4:$AD$7,2,FALSE)</f>
        <v>0.37</v>
      </c>
      <c r="CV74" s="174">
        <f t="shared" si="103"/>
        <v>5.8038955527355256</v>
      </c>
      <c r="CW74" s="31">
        <f t="shared" si="104"/>
        <v>0.79491303431687466</v>
      </c>
      <c r="CX74" s="19">
        <f>Coefficients!$B$7</f>
        <v>3.35</v>
      </c>
      <c r="CY74" s="217">
        <f t="shared" si="52"/>
        <v>0.23728747293041033</v>
      </c>
      <c r="CZ74" s="164">
        <f>VLOOKUP(N74,Coefficients!$E$12:$I$16,3)</f>
        <v>6.0350000000000001</v>
      </c>
      <c r="DA74" s="165">
        <f t="shared" si="53"/>
        <v>7.2999999999999995E-2</v>
      </c>
      <c r="DB74" s="163">
        <f t="shared" si="54"/>
        <v>7.0042210000000047</v>
      </c>
      <c r="DC74" s="214"/>
      <c r="DD74" s="149"/>
      <c r="DU74" s="165">
        <f t="shared" si="105"/>
        <v>0.95</v>
      </c>
      <c r="DV74" s="165">
        <f t="shared" si="106"/>
        <v>1</v>
      </c>
      <c r="DW74" s="165">
        <f t="shared" si="107"/>
        <v>2400</v>
      </c>
      <c r="DX74" s="165">
        <f t="shared" si="108"/>
        <v>1.4999999999999999E-2</v>
      </c>
      <c r="DY74" s="169">
        <f t="shared" si="109"/>
        <v>70.563647051139696</v>
      </c>
      <c r="DZ74" s="136">
        <f t="shared" si="55"/>
        <v>33592.706990921339</v>
      </c>
      <c r="EA74" s="136">
        <f t="shared" si="110"/>
        <v>4.3067574809826485</v>
      </c>
      <c r="EB74" s="136">
        <f t="shared" si="111"/>
        <v>2.3330791552474604E-2</v>
      </c>
      <c r="EC74" s="136">
        <f t="shared" si="112"/>
        <v>0.96747185906460231</v>
      </c>
      <c r="ED74" s="136">
        <f t="shared" si="113"/>
        <v>0.20903321267941657</v>
      </c>
      <c r="EE74" s="136">
        <f t="shared" si="56"/>
        <v>1.5445604651050633E-4</v>
      </c>
      <c r="EF74" s="136">
        <f t="shared" si="114"/>
        <v>1</v>
      </c>
      <c r="EG74" s="136">
        <f t="shared" si="57"/>
        <v>2</v>
      </c>
      <c r="EH74" s="149">
        <f t="shared" si="115"/>
        <v>1.7824153121299502</v>
      </c>
      <c r="EI74" s="149">
        <f t="shared" si="116"/>
        <v>29.300767831711127</v>
      </c>
      <c r="EJ74" s="149">
        <f t="shared" si="58"/>
        <v>31.083183143841076</v>
      </c>
      <c r="EK74" s="18">
        <f t="shared" si="59"/>
        <v>1.1903542770628788</v>
      </c>
      <c r="EL74" s="18">
        <f t="shared" si="60"/>
        <v>0.19765971902250673</v>
      </c>
      <c r="EM74" s="18">
        <f t="shared" si="61"/>
        <v>1.1505027800000006E-2</v>
      </c>
      <c r="EN74" s="163">
        <f t="shared" si="117"/>
        <v>0.12729428326893261</v>
      </c>
      <c r="EO74" s="163">
        <f t="shared" si="118"/>
        <v>2.0925651922895603</v>
      </c>
      <c r="EP74" s="163">
        <f t="shared" si="62"/>
        <v>2.2198594755584931</v>
      </c>
      <c r="EQ74" s="18">
        <f t="shared" si="63"/>
        <v>16.667721721750514</v>
      </c>
      <c r="ER74" s="18">
        <f t="shared" si="64"/>
        <v>3.9550415668614871</v>
      </c>
      <c r="ES74" s="18">
        <f t="shared" si="65"/>
        <v>0.16109708300000011</v>
      </c>
    </row>
    <row r="75" spans="2:149" x14ac:dyDescent="0.25">
      <c r="B75" s="36" t="s">
        <v>193</v>
      </c>
      <c r="C75" s="36" t="s">
        <v>194</v>
      </c>
      <c r="D75" s="36">
        <v>2049</v>
      </c>
      <c r="E75" s="37">
        <f t="shared" si="66"/>
        <v>22.2</v>
      </c>
      <c r="F75" s="37">
        <f t="shared" si="67"/>
        <v>76.3</v>
      </c>
      <c r="G75" s="37">
        <f t="shared" si="68"/>
        <v>352.5</v>
      </c>
      <c r="H75" s="115">
        <f t="shared" si="69"/>
        <v>2007</v>
      </c>
      <c r="I75" s="111" t="str">
        <f t="shared" si="70"/>
        <v>Pile No 243 @ Berth 107</v>
      </c>
      <c r="J75" s="165" t="str">
        <f t="shared" si="71"/>
        <v>splash</v>
      </c>
      <c r="K75" s="172">
        <f t="shared" si="72"/>
        <v>1</v>
      </c>
      <c r="L75" s="115" t="str">
        <f t="shared" si="73"/>
        <v>C1</v>
      </c>
      <c r="M75" s="115" t="str">
        <f t="shared" si="74"/>
        <v>CB4</v>
      </c>
      <c r="N75" s="115" t="str">
        <f t="shared" si="75"/>
        <v>CL5</v>
      </c>
      <c r="O75" s="115">
        <f t="shared" si="76"/>
        <v>0</v>
      </c>
      <c r="P75" s="115">
        <f t="shared" si="77"/>
        <v>50</v>
      </c>
      <c r="Q75" s="115">
        <f t="shared" si="78"/>
        <v>1200</v>
      </c>
      <c r="R75" s="115">
        <f t="shared" si="79"/>
        <v>60</v>
      </c>
      <c r="S75" s="115">
        <f t="shared" si="80"/>
        <v>0.37</v>
      </c>
      <c r="T75" s="115">
        <f t="shared" si="81"/>
        <v>310</v>
      </c>
      <c r="U75" s="165">
        <f t="shared" si="82"/>
        <v>12</v>
      </c>
      <c r="AA75" s="174">
        <f t="shared" si="83"/>
        <v>3.3271296391516985</v>
      </c>
      <c r="AB75" s="193">
        <f t="shared" si="84"/>
        <v>0.16654259278303396</v>
      </c>
      <c r="AC75" s="174">
        <f t="shared" si="85"/>
        <v>0.20360266443058922</v>
      </c>
      <c r="AD75" s="174">
        <f t="shared" si="86"/>
        <v>1.1505027800000008E-2</v>
      </c>
      <c r="AE75" s="174">
        <f t="shared" si="87"/>
        <v>0.8168323304056474</v>
      </c>
      <c r="AF75" s="194">
        <f t="shared" si="88"/>
        <v>0.24383054638974549</v>
      </c>
      <c r="AG75" s="174">
        <f t="shared" si="37"/>
        <v>4.1739404782601799</v>
      </c>
      <c r="AH75" s="174">
        <f t="shared" si="38"/>
        <v>0.16109708300000011</v>
      </c>
      <c r="AJ75" s="174"/>
      <c r="AK75" s="174"/>
      <c r="AL75" s="203"/>
      <c r="AM75" s="207">
        <f t="shared" si="89"/>
        <v>5</v>
      </c>
      <c r="AN75" s="167">
        <f>INDEX(Coefficients!$O$3:$O$7,MATCH(S75,Coefficients!$O$3:$O$7))</f>
        <v>0.3</v>
      </c>
      <c r="AO75" s="167">
        <f>INDEX(Coefficients!$O$3:$O$7,MATCH(S75,Coefficients!$O$3:$O$7)+1)</f>
        <v>0.4</v>
      </c>
      <c r="AP75" s="172">
        <f>INDEX(Coefficients!$P$3:$P$7,MATCH(S75,Coefficients!$O$3:$O$7))</f>
        <v>50</v>
      </c>
      <c r="AQ75" s="172">
        <f>INDEX(Coefficients!$P$3:$P$7,MATCH(S75,Coefficients!$O$3:$O$7)+1)</f>
        <v>41.8</v>
      </c>
      <c r="AR75" s="172">
        <f t="shared" si="90"/>
        <v>44.26</v>
      </c>
      <c r="AS75" s="106">
        <f t="shared" si="91"/>
        <v>2049</v>
      </c>
      <c r="AT75" s="107">
        <f t="shared" si="92"/>
        <v>22.2</v>
      </c>
      <c r="AU75" s="167">
        <f t="shared" si="39"/>
        <v>843.60000000000048</v>
      </c>
      <c r="AV75" s="173">
        <f t="shared" si="40"/>
        <v>22.200000000000014</v>
      </c>
      <c r="AW75" s="106">
        <v>12</v>
      </c>
      <c r="AX75" s="107">
        <f t="shared" si="93"/>
        <v>76.3</v>
      </c>
      <c r="AY75" s="174">
        <f t="shared" si="94"/>
        <v>1.1450023416820392</v>
      </c>
      <c r="AZ75" s="167">
        <f>INDEX(Coefficients!$K$3:$K$10,MATCH(S75,Coefficients!$K$3:$K$10))</f>
        <v>0.35</v>
      </c>
      <c r="BA75" s="167">
        <f>INDEX(Coefficients!$K$3:$K$10,MATCH(S75,Coefficients!$K$3:$K$10)+1)</f>
        <v>0.4</v>
      </c>
      <c r="BB75" s="167">
        <f>INDEX(Coefficients!$L$3:$L$10,MATCH(S75,Coefficients!$K$3:$K$10))</f>
        <v>0.19142307491680963</v>
      </c>
      <c r="BC75" s="167">
        <f>INDEX(Coefficients!$L$3:$L$10,MATCH(S75,Coefficients!$K$3:$K$10)+1)</f>
        <v>0.35425563574488944</v>
      </c>
      <c r="BD75" s="174">
        <f>INDEX(Coefficients!$M$3:$M$10,MATCH(S75,Coefficients!$K$3:$K$10))</f>
        <v>0.20023799980895765</v>
      </c>
      <c r="BE75" s="174">
        <f>INDEX(Coefficients!$M$3:$M$10,MATCH(S75,Coefficients!$K$3:$K$10)+1)</f>
        <v>0.20987997823914079</v>
      </c>
      <c r="BF75" s="70">
        <f t="shared" si="95"/>
        <v>2.5655609924804158E-5</v>
      </c>
      <c r="BG75" s="110">
        <f t="shared" si="96"/>
        <v>0.20409479118103091</v>
      </c>
      <c r="BH75" s="175">
        <f t="shared" si="41"/>
        <v>1.2211154906047547E-5</v>
      </c>
      <c r="BI75" s="185">
        <f t="shared" si="42"/>
        <v>3.8534651174467936E-2</v>
      </c>
      <c r="BJ75" s="165">
        <f t="shared" si="97"/>
        <v>0.71366705445737511</v>
      </c>
      <c r="BK75" s="165">
        <f t="shared" si="98"/>
        <v>84.741590689541354</v>
      </c>
      <c r="BL75" s="209">
        <f t="shared" si="43"/>
        <v>0.12</v>
      </c>
      <c r="BM75" s="107">
        <f t="shared" si="99"/>
        <v>352.5</v>
      </c>
      <c r="BN75" s="173">
        <f t="shared" si="44"/>
        <v>13395</v>
      </c>
      <c r="BO75" s="187">
        <f t="shared" si="45"/>
        <v>6.6974999999999999E-4</v>
      </c>
      <c r="BP75" s="106" t="str">
        <f t="shared" si="17"/>
        <v>YES</v>
      </c>
      <c r="BQ75" s="209">
        <f t="shared" si="100"/>
        <v>3.3271296391516985</v>
      </c>
      <c r="BR75" s="164">
        <f t="shared" si="46"/>
        <v>8.327129639151698</v>
      </c>
      <c r="BS75" s="219">
        <f t="shared" si="47"/>
        <v>0.16654259278303396</v>
      </c>
      <c r="BT75" s="210"/>
      <c r="BU75" s="206">
        <f t="shared" si="48"/>
        <v>-0.83777857886923746</v>
      </c>
      <c r="BW75" s="164">
        <f>VLOOKUP(M75,Coefficients!$E$4:$I$7,3)</f>
        <v>0.43099999999999999</v>
      </c>
      <c r="BX75" s="106">
        <f t="shared" si="49"/>
        <v>7.2999999999999995E-2</v>
      </c>
      <c r="BY75" s="163">
        <f t="shared" si="50"/>
        <v>0.5002186000000004</v>
      </c>
      <c r="CO75" s="165" t="str">
        <f t="shared" si="101"/>
        <v>splash</v>
      </c>
      <c r="CP75" s="172">
        <f t="shared" si="102"/>
        <v>1</v>
      </c>
      <c r="CQ75" s="165">
        <f>IF(CO75="atmospheric",IF(CP75&gt;=1,Coefficients!$T$5,Coefficients!$T$4),Coefficients!$T$3)</f>
        <v>7.35</v>
      </c>
      <c r="CR75" s="106">
        <f>IF(S75&lt;Coefficients!$V$3,Coefficients!$X$3-(Coefficients!$X$4-Coefficients!$X$3)*(Coefficients!$V$3-S75)/(Coefficients!$V$4-Coefficients!$V$3),IF(S75&gt;Coefficients!$V$6,(Coefficients!$X$6-Coefficients!$X$5)*(S75-Coefficients!$V$6)/(Coefficients!$V$6-Coefficients!$V$5)+Coefficients!$X$6,VLOOKUP(S75,Coefficients!$V$3:$X$6,3)))</f>
        <v>5.1999999999999975</v>
      </c>
      <c r="CS75" s="90">
        <f t="shared" si="51"/>
        <v>1.6409601519999992E-4</v>
      </c>
      <c r="CT75" s="106">
        <f>VLOOKUP(CO75,Coefficients!$Z$4:$AD$7,4,FALSE)</f>
        <v>0.26500000000000001</v>
      </c>
      <c r="CU75" s="106">
        <f>VLOOKUP(CO75,Coefficients!$Z$4:$AD$7,2,FALSE)</f>
        <v>0.37</v>
      </c>
      <c r="CV75" s="174">
        <f t="shared" si="103"/>
        <v>5.8120961086766769</v>
      </c>
      <c r="CW75" s="31">
        <f t="shared" si="104"/>
        <v>0.8168323304056474</v>
      </c>
      <c r="CX75" s="19">
        <f>Coefficients!$B$7</f>
        <v>3.35</v>
      </c>
      <c r="CY75" s="217">
        <f t="shared" si="52"/>
        <v>0.24383054638974549</v>
      </c>
      <c r="CZ75" s="164">
        <f>VLOOKUP(N75,Coefficients!$E$12:$I$16,3)</f>
        <v>6.0350000000000001</v>
      </c>
      <c r="DA75" s="165">
        <f t="shared" si="53"/>
        <v>7.2999999999999995E-2</v>
      </c>
      <c r="DB75" s="163">
        <f t="shared" si="54"/>
        <v>7.0042210000000056</v>
      </c>
      <c r="DC75" s="214"/>
      <c r="DD75" s="149"/>
      <c r="DU75" s="165">
        <f t="shared" si="105"/>
        <v>0.95</v>
      </c>
      <c r="DV75" s="165">
        <f t="shared" si="106"/>
        <v>1</v>
      </c>
      <c r="DW75" s="165">
        <f t="shared" si="107"/>
        <v>2400</v>
      </c>
      <c r="DX75" s="165">
        <f t="shared" si="108"/>
        <v>1.4999999999999999E-2</v>
      </c>
      <c r="DY75" s="169">
        <f t="shared" si="109"/>
        <v>70.564293890702501</v>
      </c>
      <c r="DZ75" s="136">
        <f t="shared" si="55"/>
        <v>33592.80963596316</v>
      </c>
      <c r="EA75" s="136">
        <f t="shared" si="110"/>
        <v>4.3067574809826485</v>
      </c>
      <c r="EB75" s="136">
        <f t="shared" si="111"/>
        <v>2.3330791552474604E-2</v>
      </c>
      <c r="EC75" s="136">
        <f t="shared" si="112"/>
        <v>0.96747185906460231</v>
      </c>
      <c r="ED75" s="136">
        <f t="shared" si="113"/>
        <v>0.20903321267941657</v>
      </c>
      <c r="EE75" s="136">
        <f t="shared" si="56"/>
        <v>1.5445604651050633E-4</v>
      </c>
      <c r="EF75" s="136">
        <f t="shared" si="114"/>
        <v>1</v>
      </c>
      <c r="EG75" s="136">
        <f t="shared" si="57"/>
        <v>2</v>
      </c>
      <c r="EH75" s="149">
        <f t="shared" si="115"/>
        <v>1.7824134392923257</v>
      </c>
      <c r="EI75" s="149">
        <f t="shared" si="116"/>
        <v>29.30076783171112</v>
      </c>
      <c r="EJ75" s="149">
        <f t="shared" si="58"/>
        <v>31.083181271003447</v>
      </c>
      <c r="EK75" s="18">
        <f t="shared" si="59"/>
        <v>1.2225260879409741</v>
      </c>
      <c r="EL75" s="18">
        <f t="shared" si="60"/>
        <v>0.20360266443058922</v>
      </c>
      <c r="EM75" s="18">
        <f t="shared" si="61"/>
        <v>1.1505027800000008E-2</v>
      </c>
      <c r="EN75" s="163">
        <f t="shared" si="117"/>
        <v>0.12729414951698301</v>
      </c>
      <c r="EO75" s="163">
        <f t="shared" si="118"/>
        <v>2.0925651922895598</v>
      </c>
      <c r="EP75" s="163">
        <f t="shared" si="62"/>
        <v>2.2198593418065427</v>
      </c>
      <c r="EQ75" s="18">
        <f t="shared" si="63"/>
        <v>17.118201718616657</v>
      </c>
      <c r="ER75" s="18">
        <f t="shared" si="64"/>
        <v>4.1739404782601799</v>
      </c>
      <c r="ES75" s="18">
        <f t="shared" si="65"/>
        <v>0.16109708300000011</v>
      </c>
    </row>
    <row r="76" spans="2:149" x14ac:dyDescent="0.25">
      <c r="B76" s="36" t="s">
        <v>193</v>
      </c>
      <c r="C76" s="36" t="s">
        <v>194</v>
      </c>
      <c r="D76" s="36">
        <v>2050</v>
      </c>
      <c r="E76" s="37">
        <f t="shared" si="66"/>
        <v>22.2</v>
      </c>
      <c r="F76" s="37">
        <f t="shared" si="67"/>
        <v>76.3</v>
      </c>
      <c r="G76" s="37">
        <f t="shared" si="68"/>
        <v>352.5</v>
      </c>
      <c r="H76" s="115">
        <f t="shared" si="69"/>
        <v>2007</v>
      </c>
      <c r="I76" s="111" t="str">
        <f t="shared" si="70"/>
        <v>Pile No 243 @ Berth 107</v>
      </c>
      <c r="J76" s="165" t="str">
        <f t="shared" si="71"/>
        <v>splash</v>
      </c>
      <c r="K76" s="172">
        <f t="shared" si="72"/>
        <v>1</v>
      </c>
      <c r="L76" s="115" t="str">
        <f t="shared" si="73"/>
        <v>C1</v>
      </c>
      <c r="M76" s="115" t="str">
        <f t="shared" si="74"/>
        <v>CB4</v>
      </c>
      <c r="N76" s="115" t="str">
        <f t="shared" si="75"/>
        <v>CL5</v>
      </c>
      <c r="O76" s="115">
        <f t="shared" si="76"/>
        <v>0</v>
      </c>
      <c r="P76" s="115">
        <f t="shared" si="77"/>
        <v>50</v>
      </c>
      <c r="Q76" s="115">
        <f t="shared" si="78"/>
        <v>1200</v>
      </c>
      <c r="R76" s="115">
        <f t="shared" si="79"/>
        <v>60</v>
      </c>
      <c r="S76" s="115">
        <f t="shared" si="80"/>
        <v>0.37</v>
      </c>
      <c r="T76" s="115">
        <f t="shared" si="81"/>
        <v>310</v>
      </c>
      <c r="U76" s="165">
        <f t="shared" si="82"/>
        <v>12</v>
      </c>
      <c r="AA76" s="174">
        <f t="shared" si="83"/>
        <v>3.3512382893663579</v>
      </c>
      <c r="AB76" s="193">
        <f t="shared" si="84"/>
        <v>0.16702476578732714</v>
      </c>
      <c r="AC76" s="174">
        <f t="shared" si="85"/>
        <v>0.20956562268417928</v>
      </c>
      <c r="AD76" s="174">
        <f t="shared" si="86"/>
        <v>1.1505027800000008E-2</v>
      </c>
      <c r="AE76" s="174">
        <f t="shared" si="87"/>
        <v>0.83845629535077637</v>
      </c>
      <c r="AF76" s="194">
        <f t="shared" si="88"/>
        <v>0.25028546129873919</v>
      </c>
      <c r="AG76" s="174">
        <f t="shared" si="37"/>
        <v>4.3971856075718616</v>
      </c>
      <c r="AH76" s="174">
        <f t="shared" si="38"/>
        <v>0.16109708300000011</v>
      </c>
      <c r="AJ76" s="174"/>
      <c r="AK76" s="174"/>
      <c r="AL76" s="203"/>
      <c r="AM76" s="207">
        <f t="shared" si="89"/>
        <v>5</v>
      </c>
      <c r="AN76" s="167">
        <f>INDEX(Coefficients!$O$3:$O$7,MATCH(S76,Coefficients!$O$3:$O$7))</f>
        <v>0.3</v>
      </c>
      <c r="AO76" s="167">
        <f>INDEX(Coefficients!$O$3:$O$7,MATCH(S76,Coefficients!$O$3:$O$7)+1)</f>
        <v>0.4</v>
      </c>
      <c r="AP76" s="172">
        <f>INDEX(Coefficients!$P$3:$P$7,MATCH(S76,Coefficients!$O$3:$O$7))</f>
        <v>50</v>
      </c>
      <c r="AQ76" s="172">
        <f>INDEX(Coefficients!$P$3:$P$7,MATCH(S76,Coefficients!$O$3:$O$7)+1)</f>
        <v>41.8</v>
      </c>
      <c r="AR76" s="172">
        <f t="shared" si="90"/>
        <v>44.26</v>
      </c>
      <c r="AS76" s="106">
        <f t="shared" si="91"/>
        <v>2050</v>
      </c>
      <c r="AT76" s="107">
        <f t="shared" si="92"/>
        <v>22.2</v>
      </c>
      <c r="AU76" s="167">
        <f t="shared" si="39"/>
        <v>865.80000000000052</v>
      </c>
      <c r="AV76" s="173">
        <f t="shared" si="40"/>
        <v>22.200000000000014</v>
      </c>
      <c r="AW76" s="106">
        <v>12</v>
      </c>
      <c r="AX76" s="107">
        <f t="shared" si="93"/>
        <v>76.3</v>
      </c>
      <c r="AY76" s="174">
        <f t="shared" si="94"/>
        <v>1.1450023416820392</v>
      </c>
      <c r="AZ76" s="167">
        <f>INDEX(Coefficients!$K$3:$K$10,MATCH(S76,Coefficients!$K$3:$K$10))</f>
        <v>0.35</v>
      </c>
      <c r="BA76" s="167">
        <f>INDEX(Coefficients!$K$3:$K$10,MATCH(S76,Coefficients!$K$3:$K$10)+1)</f>
        <v>0.4</v>
      </c>
      <c r="BB76" s="167">
        <f>INDEX(Coefficients!$L$3:$L$10,MATCH(S76,Coefficients!$K$3:$K$10))</f>
        <v>0.19142307491680963</v>
      </c>
      <c r="BC76" s="167">
        <f>INDEX(Coefficients!$L$3:$L$10,MATCH(S76,Coefficients!$K$3:$K$10)+1)</f>
        <v>0.35425563574488944</v>
      </c>
      <c r="BD76" s="174">
        <f>INDEX(Coefficients!$M$3:$M$10,MATCH(S76,Coefficients!$K$3:$K$10))</f>
        <v>0.20023799980895765</v>
      </c>
      <c r="BE76" s="174">
        <f>INDEX(Coefficients!$M$3:$M$10,MATCH(S76,Coefficients!$K$3:$K$10)+1)</f>
        <v>0.20987997823914079</v>
      </c>
      <c r="BF76" s="70">
        <f t="shared" si="95"/>
        <v>2.5655609924804158E-5</v>
      </c>
      <c r="BG76" s="110">
        <f t="shared" si="96"/>
        <v>0.20409479118103091</v>
      </c>
      <c r="BH76" s="175">
        <f t="shared" si="41"/>
        <v>1.2146589236195024E-5</v>
      </c>
      <c r="BI76" s="185">
        <f t="shared" si="42"/>
        <v>3.8330901767900286E-2</v>
      </c>
      <c r="BJ76" s="165">
        <f t="shared" si="97"/>
        <v>0.71366705445737511</v>
      </c>
      <c r="BK76" s="165">
        <f t="shared" si="98"/>
        <v>84.741590689541354</v>
      </c>
      <c r="BL76" s="209">
        <f t="shared" si="43"/>
        <v>0.12</v>
      </c>
      <c r="BM76" s="107">
        <f t="shared" si="99"/>
        <v>352.5</v>
      </c>
      <c r="BN76" s="173">
        <f t="shared" si="44"/>
        <v>13747.5</v>
      </c>
      <c r="BO76" s="187">
        <f t="shared" si="45"/>
        <v>6.6974999999999999E-4</v>
      </c>
      <c r="BP76" s="106" t="str">
        <f t="shared" si="17"/>
        <v>YES</v>
      </c>
      <c r="BQ76" s="209">
        <f t="shared" si="100"/>
        <v>3.3512382893663579</v>
      </c>
      <c r="BR76" s="164">
        <f t="shared" si="46"/>
        <v>8.351238289366357</v>
      </c>
      <c r="BS76" s="219">
        <f t="shared" si="47"/>
        <v>0.16702476578732714</v>
      </c>
      <c r="BT76" s="210"/>
      <c r="BU76" s="206">
        <f t="shared" si="48"/>
        <v>-0.83987184619491284</v>
      </c>
      <c r="BW76" s="164">
        <f>VLOOKUP(M76,Coefficients!$E$4:$I$7,3)</f>
        <v>0.43099999999999999</v>
      </c>
      <c r="BX76" s="106">
        <f t="shared" si="49"/>
        <v>7.2999999999999995E-2</v>
      </c>
      <c r="BY76" s="163">
        <f t="shared" si="50"/>
        <v>0.5002186000000004</v>
      </c>
      <c r="CO76" s="165" t="str">
        <f t="shared" si="101"/>
        <v>splash</v>
      </c>
      <c r="CP76" s="172">
        <f t="shared" si="102"/>
        <v>1</v>
      </c>
      <c r="CQ76" s="165">
        <f>IF(CO76="atmospheric",IF(CP76&gt;=1,Coefficients!$T$5,Coefficients!$T$4),Coefficients!$T$3)</f>
        <v>7.35</v>
      </c>
      <c r="CR76" s="106">
        <f>IF(S76&lt;Coefficients!$V$3,Coefficients!$X$3-(Coefficients!$X$4-Coefficients!$X$3)*(Coefficients!$V$3-S76)/(Coefficients!$V$4-Coefficients!$V$3),IF(S76&gt;Coefficients!$V$6,(Coefficients!$X$6-Coefficients!$X$5)*(S76-Coefficients!$V$6)/(Coefficients!$V$6-Coefficients!$V$5)+Coefficients!$X$6,VLOOKUP(S76,Coefficients!$V$3:$X$6,3)))</f>
        <v>5.1999999999999975</v>
      </c>
      <c r="CS76" s="90">
        <f t="shared" si="51"/>
        <v>1.6409601519999992E-4</v>
      </c>
      <c r="CT76" s="106">
        <f>VLOOKUP(CO76,Coefficients!$Z$4:$AD$7,4,FALSE)</f>
        <v>0.26500000000000001</v>
      </c>
      <c r="CU76" s="106">
        <f>VLOOKUP(CO76,Coefficients!$Z$4:$AD$7,2,FALSE)</f>
        <v>0.37</v>
      </c>
      <c r="CV76" s="174">
        <f t="shared" si="103"/>
        <v>5.8200248875143039</v>
      </c>
      <c r="CW76" s="31">
        <f t="shared" si="104"/>
        <v>0.83845629535077637</v>
      </c>
      <c r="CX76" s="19">
        <f>Coefficients!$B$7</f>
        <v>3.35</v>
      </c>
      <c r="CY76" s="217">
        <f t="shared" si="52"/>
        <v>0.25028546129873919</v>
      </c>
      <c r="CZ76" s="164">
        <f>VLOOKUP(N76,Coefficients!$E$12:$I$16,3)</f>
        <v>6.0350000000000001</v>
      </c>
      <c r="DA76" s="165">
        <f t="shared" si="53"/>
        <v>7.2999999999999995E-2</v>
      </c>
      <c r="DB76" s="163">
        <f t="shared" si="54"/>
        <v>7.0042210000000056</v>
      </c>
      <c r="DC76" s="214"/>
      <c r="DD76" s="149"/>
      <c r="DU76" s="165">
        <f t="shared" si="105"/>
        <v>0.95</v>
      </c>
      <c r="DV76" s="165">
        <f t="shared" si="106"/>
        <v>1</v>
      </c>
      <c r="DW76" s="165">
        <f t="shared" si="107"/>
        <v>2400</v>
      </c>
      <c r="DX76" s="165">
        <f t="shared" si="108"/>
        <v>1.4999999999999999E-2</v>
      </c>
      <c r="DY76" s="169">
        <f t="shared" si="109"/>
        <v>70.564907569967986</v>
      </c>
      <c r="DZ76" s="136">
        <f t="shared" si="55"/>
        <v>33592.9070183164</v>
      </c>
      <c r="EA76" s="136">
        <f t="shared" si="110"/>
        <v>4.3067574809826485</v>
      </c>
      <c r="EB76" s="136">
        <f t="shared" si="111"/>
        <v>2.3330791552474604E-2</v>
      </c>
      <c r="EC76" s="136">
        <f t="shared" si="112"/>
        <v>0.96747185906460231</v>
      </c>
      <c r="ED76" s="136">
        <f t="shared" si="113"/>
        <v>0.20903321267941657</v>
      </c>
      <c r="EE76" s="136">
        <f t="shared" si="56"/>
        <v>1.5445604651050633E-4</v>
      </c>
      <c r="EF76" s="136">
        <f t="shared" si="114"/>
        <v>1</v>
      </c>
      <c r="EG76" s="136">
        <f t="shared" si="57"/>
        <v>2</v>
      </c>
      <c r="EH76" s="149">
        <f t="shared" si="115"/>
        <v>1.7824116624870769</v>
      </c>
      <c r="EI76" s="149">
        <f t="shared" si="116"/>
        <v>29.30076783171112</v>
      </c>
      <c r="EJ76" s="149">
        <f t="shared" si="58"/>
        <v>31.083179494198198</v>
      </c>
      <c r="EK76" s="18">
        <f t="shared" si="59"/>
        <v>1.2546978988195048</v>
      </c>
      <c r="EL76" s="18">
        <f t="shared" si="60"/>
        <v>0.20956562268417928</v>
      </c>
      <c r="EM76" s="18">
        <f t="shared" si="61"/>
        <v>1.1505027800000008E-2</v>
      </c>
      <c r="EN76" s="163">
        <f t="shared" si="117"/>
        <v>0.12729402262335215</v>
      </c>
      <c r="EO76" s="163">
        <f t="shared" si="118"/>
        <v>2.0925651922895598</v>
      </c>
      <c r="EP76" s="163">
        <f t="shared" si="62"/>
        <v>2.2198592149129119</v>
      </c>
      <c r="EQ76" s="18">
        <f t="shared" si="63"/>
        <v>17.568681715488889</v>
      </c>
      <c r="ER76" s="18">
        <f t="shared" si="64"/>
        <v>4.3971856075718616</v>
      </c>
      <c r="ES76" s="18">
        <f t="shared" si="65"/>
        <v>0.16109708300000011</v>
      </c>
    </row>
    <row r="77" spans="2:149" x14ac:dyDescent="0.25">
      <c r="B77" s="36" t="s">
        <v>193</v>
      </c>
      <c r="C77" s="36" t="s">
        <v>194</v>
      </c>
      <c r="D77" s="36">
        <v>2051</v>
      </c>
      <c r="E77" s="37">
        <f t="shared" si="66"/>
        <v>22.2</v>
      </c>
      <c r="F77" s="37">
        <f t="shared" si="67"/>
        <v>76.3</v>
      </c>
      <c r="G77" s="37">
        <f t="shared" si="68"/>
        <v>352.5</v>
      </c>
      <c r="H77" s="115">
        <f t="shared" si="69"/>
        <v>2007</v>
      </c>
      <c r="I77" s="111" t="str">
        <f t="shared" si="70"/>
        <v>Pile No 243 @ Berth 107</v>
      </c>
      <c r="J77" s="165" t="str">
        <f t="shared" si="71"/>
        <v>splash</v>
      </c>
      <c r="K77" s="172">
        <f t="shared" si="72"/>
        <v>1</v>
      </c>
      <c r="L77" s="115" t="str">
        <f t="shared" si="73"/>
        <v>C1</v>
      </c>
      <c r="M77" s="115" t="str">
        <f t="shared" si="74"/>
        <v>CB4</v>
      </c>
      <c r="N77" s="115" t="str">
        <f t="shared" si="75"/>
        <v>CL5</v>
      </c>
      <c r="O77" s="115">
        <f t="shared" si="76"/>
        <v>0</v>
      </c>
      <c r="P77" s="115">
        <f t="shared" si="77"/>
        <v>50</v>
      </c>
      <c r="Q77" s="115">
        <f t="shared" si="78"/>
        <v>1200</v>
      </c>
      <c r="R77" s="115">
        <f t="shared" si="79"/>
        <v>60</v>
      </c>
      <c r="S77" s="115">
        <f t="shared" si="80"/>
        <v>0.37</v>
      </c>
      <c r="T77" s="115">
        <f t="shared" si="81"/>
        <v>310</v>
      </c>
      <c r="U77" s="165">
        <f t="shared" si="82"/>
        <v>12</v>
      </c>
      <c r="AA77" s="174">
        <f t="shared" si="83"/>
        <v>3.3749046322746556</v>
      </c>
      <c r="AB77" s="193">
        <f t="shared" si="84"/>
        <v>0.16749809264549312</v>
      </c>
      <c r="AC77" s="174">
        <f t="shared" si="85"/>
        <v>0.21554822185774791</v>
      </c>
      <c r="AD77" s="174">
        <f t="shared" si="86"/>
        <v>1.1505027800000008E-2</v>
      </c>
      <c r="AE77" s="174">
        <f t="shared" si="87"/>
        <v>0.8597892269614823</v>
      </c>
      <c r="AF77" s="194">
        <f t="shared" si="88"/>
        <v>0.25665350058551711</v>
      </c>
      <c r="AG77" s="174">
        <f t="shared" si="37"/>
        <v>4.624680931095452</v>
      </c>
      <c r="AH77" s="174">
        <f t="shared" si="38"/>
        <v>0.16109708300000011</v>
      </c>
      <c r="AJ77" s="174"/>
      <c r="AK77" s="174"/>
      <c r="AL77" s="203"/>
      <c r="AM77" s="207">
        <f t="shared" si="89"/>
        <v>5</v>
      </c>
      <c r="AN77" s="167">
        <f>INDEX(Coefficients!$O$3:$O$7,MATCH(S77,Coefficients!$O$3:$O$7))</f>
        <v>0.3</v>
      </c>
      <c r="AO77" s="167">
        <f>INDEX(Coefficients!$O$3:$O$7,MATCH(S77,Coefficients!$O$3:$O$7)+1)</f>
        <v>0.4</v>
      </c>
      <c r="AP77" s="172">
        <f>INDEX(Coefficients!$P$3:$P$7,MATCH(S77,Coefficients!$O$3:$O$7))</f>
        <v>50</v>
      </c>
      <c r="AQ77" s="172">
        <f>INDEX(Coefficients!$P$3:$P$7,MATCH(S77,Coefficients!$O$3:$O$7)+1)</f>
        <v>41.8</v>
      </c>
      <c r="AR77" s="172">
        <f t="shared" si="90"/>
        <v>44.26</v>
      </c>
      <c r="AS77" s="106">
        <f t="shared" si="91"/>
        <v>2051</v>
      </c>
      <c r="AT77" s="107">
        <f t="shared" si="92"/>
        <v>22.2</v>
      </c>
      <c r="AU77" s="167">
        <f t="shared" si="39"/>
        <v>888.00000000000057</v>
      </c>
      <c r="AV77" s="173">
        <f t="shared" si="40"/>
        <v>22.200000000000014</v>
      </c>
      <c r="AW77" s="106">
        <v>12</v>
      </c>
      <c r="AX77" s="107">
        <f t="shared" si="93"/>
        <v>76.3</v>
      </c>
      <c r="AY77" s="174">
        <f t="shared" si="94"/>
        <v>1.1450023416820392</v>
      </c>
      <c r="AZ77" s="167">
        <f>INDEX(Coefficients!$K$3:$K$10,MATCH(S77,Coefficients!$K$3:$K$10))</f>
        <v>0.35</v>
      </c>
      <c r="BA77" s="167">
        <f>INDEX(Coefficients!$K$3:$K$10,MATCH(S77,Coefficients!$K$3:$K$10)+1)</f>
        <v>0.4</v>
      </c>
      <c r="BB77" s="167">
        <f>INDEX(Coefficients!$L$3:$L$10,MATCH(S77,Coefficients!$K$3:$K$10))</f>
        <v>0.19142307491680963</v>
      </c>
      <c r="BC77" s="167">
        <f>INDEX(Coefficients!$L$3:$L$10,MATCH(S77,Coefficients!$K$3:$K$10)+1)</f>
        <v>0.35425563574488944</v>
      </c>
      <c r="BD77" s="174">
        <f>INDEX(Coefficients!$M$3:$M$10,MATCH(S77,Coefficients!$K$3:$K$10))</f>
        <v>0.20023799980895765</v>
      </c>
      <c r="BE77" s="174">
        <f>INDEX(Coefficients!$M$3:$M$10,MATCH(S77,Coefficients!$K$3:$K$10)+1)</f>
        <v>0.20987997823914079</v>
      </c>
      <c r="BF77" s="70">
        <f t="shared" si="95"/>
        <v>2.5655609924804158E-5</v>
      </c>
      <c r="BG77" s="110">
        <f t="shared" si="96"/>
        <v>0.20409479118103091</v>
      </c>
      <c r="BH77" s="175">
        <f t="shared" si="41"/>
        <v>1.2083986862499803E-5</v>
      </c>
      <c r="BI77" s="185">
        <f t="shared" si="42"/>
        <v>3.8133347920487851E-2</v>
      </c>
      <c r="BJ77" s="165">
        <f t="shared" si="97"/>
        <v>0.71366705445737511</v>
      </c>
      <c r="BK77" s="165">
        <f t="shared" si="98"/>
        <v>84.741590689541354</v>
      </c>
      <c r="BL77" s="209">
        <f t="shared" si="43"/>
        <v>0.12</v>
      </c>
      <c r="BM77" s="107">
        <f t="shared" si="99"/>
        <v>352.5</v>
      </c>
      <c r="BN77" s="173">
        <f t="shared" si="44"/>
        <v>14100</v>
      </c>
      <c r="BO77" s="187">
        <f t="shared" si="45"/>
        <v>6.6974999999999999E-4</v>
      </c>
      <c r="BP77" s="106" t="str">
        <f t="shared" si="17"/>
        <v>YES</v>
      </c>
      <c r="BQ77" s="209">
        <f t="shared" si="100"/>
        <v>3.3749046322746556</v>
      </c>
      <c r="BR77" s="164">
        <f t="shared" si="46"/>
        <v>8.3749046322746565</v>
      </c>
      <c r="BS77" s="219">
        <f t="shared" si="47"/>
        <v>0.16749809264549312</v>
      </c>
      <c r="BT77" s="210"/>
      <c r="BU77" s="206">
        <f t="shared" si="48"/>
        <v>-0.841886116991581</v>
      </c>
      <c r="BW77" s="164">
        <f>VLOOKUP(M77,Coefficients!$E$4:$I$7,3)</f>
        <v>0.43099999999999999</v>
      </c>
      <c r="BX77" s="106">
        <f t="shared" si="49"/>
        <v>7.2999999999999995E-2</v>
      </c>
      <c r="BY77" s="163">
        <f t="shared" si="50"/>
        <v>0.5002186000000004</v>
      </c>
      <c r="CO77" s="165" t="str">
        <f t="shared" si="101"/>
        <v>splash</v>
      </c>
      <c r="CP77" s="172">
        <f t="shared" si="102"/>
        <v>1</v>
      </c>
      <c r="CQ77" s="165">
        <f>IF(CO77="atmospheric",IF(CP77&gt;=1,Coefficients!$T$5,Coefficients!$T$4),Coefficients!$T$3)</f>
        <v>7.35</v>
      </c>
      <c r="CR77" s="106">
        <f>IF(S77&lt;Coefficients!$V$3,Coefficients!$X$3-(Coefficients!$X$4-Coefficients!$X$3)*(Coefficients!$V$3-S77)/(Coefficients!$V$4-Coefficients!$V$3),IF(S77&gt;Coefficients!$V$6,(Coefficients!$X$6-Coefficients!$X$5)*(S77-Coefficients!$V$6)/(Coefficients!$V$6-Coefficients!$V$5)+Coefficients!$X$6,VLOOKUP(S77,Coefficients!$V$3:$X$6,3)))</f>
        <v>5.1999999999999975</v>
      </c>
      <c r="CS77" s="90">
        <f t="shared" si="51"/>
        <v>1.6409601519999992E-4</v>
      </c>
      <c r="CT77" s="106">
        <f>VLOOKUP(CO77,Coefficients!$Z$4:$AD$7,4,FALSE)</f>
        <v>0.26500000000000001</v>
      </c>
      <c r="CU77" s="106">
        <f>VLOOKUP(CO77,Coefficients!$Z$4:$AD$7,2,FALSE)</f>
        <v>0.37</v>
      </c>
      <c r="CV77" s="174">
        <f t="shared" si="103"/>
        <v>5.8276975166727194</v>
      </c>
      <c r="CW77" s="31">
        <f t="shared" si="104"/>
        <v>0.8597892269614823</v>
      </c>
      <c r="CX77" s="19">
        <f>Coefficients!$B$7</f>
        <v>3.35</v>
      </c>
      <c r="CY77" s="217">
        <f t="shared" si="52"/>
        <v>0.25665350058551711</v>
      </c>
      <c r="CZ77" s="164">
        <f>VLOOKUP(N77,Coefficients!$E$12:$I$16,3)</f>
        <v>6.0350000000000001</v>
      </c>
      <c r="DA77" s="165">
        <f t="shared" si="53"/>
        <v>7.2999999999999995E-2</v>
      </c>
      <c r="DB77" s="163">
        <f t="shared" si="54"/>
        <v>7.0042210000000056</v>
      </c>
      <c r="DC77" s="214"/>
      <c r="DD77" s="149"/>
      <c r="DU77" s="165">
        <f t="shared" si="105"/>
        <v>0.95</v>
      </c>
      <c r="DV77" s="165">
        <f t="shared" si="106"/>
        <v>1</v>
      </c>
      <c r="DW77" s="165">
        <f t="shared" si="107"/>
        <v>2400</v>
      </c>
      <c r="DX77" s="165">
        <f t="shared" si="108"/>
        <v>1.4999999999999999E-2</v>
      </c>
      <c r="DY77" s="169">
        <f t="shared" si="109"/>
        <v>70.565490575157085</v>
      </c>
      <c r="DZ77" s="136">
        <f t="shared" si="55"/>
        <v>33592.999532597925</v>
      </c>
      <c r="EA77" s="136">
        <f t="shared" si="110"/>
        <v>4.3067574809826485</v>
      </c>
      <c r="EB77" s="136">
        <f t="shared" si="111"/>
        <v>2.3330791552474604E-2</v>
      </c>
      <c r="EC77" s="136">
        <f t="shared" si="112"/>
        <v>0.96747185906460231</v>
      </c>
      <c r="ED77" s="136">
        <f t="shared" si="113"/>
        <v>0.20903321267941657</v>
      </c>
      <c r="EE77" s="136">
        <f t="shared" si="56"/>
        <v>1.5445604651050633E-4</v>
      </c>
      <c r="EF77" s="136">
        <f t="shared" si="114"/>
        <v>1</v>
      </c>
      <c r="EG77" s="136">
        <f t="shared" si="57"/>
        <v>2</v>
      </c>
      <c r="EH77" s="149">
        <f t="shared" si="115"/>
        <v>1.7824099745125481</v>
      </c>
      <c r="EI77" s="149">
        <f t="shared" si="116"/>
        <v>29.30076783171112</v>
      </c>
      <c r="EJ77" s="149">
        <f t="shared" si="58"/>
        <v>31.083177806223667</v>
      </c>
      <c r="EK77" s="18">
        <f t="shared" si="59"/>
        <v>1.2868697096984387</v>
      </c>
      <c r="EL77" s="18">
        <f t="shared" si="60"/>
        <v>0.21554822185774791</v>
      </c>
      <c r="EM77" s="18">
        <f t="shared" si="61"/>
        <v>1.1505027800000008E-2</v>
      </c>
      <c r="EN77" s="163">
        <f t="shared" si="117"/>
        <v>0.12729390207372135</v>
      </c>
      <c r="EO77" s="163">
        <f t="shared" si="118"/>
        <v>2.0925651922895598</v>
      </c>
      <c r="EP77" s="163">
        <f t="shared" si="62"/>
        <v>2.2198590943632812</v>
      </c>
      <c r="EQ77" s="18">
        <f t="shared" si="63"/>
        <v>18.019161712366767</v>
      </c>
      <c r="ER77" s="18">
        <f t="shared" si="64"/>
        <v>4.624680931095452</v>
      </c>
      <c r="ES77" s="18">
        <f t="shared" si="65"/>
        <v>0.16109708300000011</v>
      </c>
    </row>
    <row r="78" spans="2:149" x14ac:dyDescent="0.25">
      <c r="B78" s="36" t="s">
        <v>193</v>
      </c>
      <c r="C78" s="36" t="s">
        <v>194</v>
      </c>
      <c r="D78" s="36">
        <v>2052</v>
      </c>
      <c r="E78" s="37">
        <f t="shared" si="66"/>
        <v>22.2</v>
      </c>
      <c r="F78" s="37">
        <f t="shared" si="67"/>
        <v>76.3</v>
      </c>
      <c r="G78" s="37">
        <f t="shared" si="68"/>
        <v>352.5</v>
      </c>
      <c r="H78" s="115">
        <f t="shared" si="69"/>
        <v>2007</v>
      </c>
      <c r="I78" s="111" t="str">
        <f t="shared" si="70"/>
        <v>Pile No 243 @ Berth 107</v>
      </c>
      <c r="J78" s="165" t="str">
        <f t="shared" si="71"/>
        <v>splash</v>
      </c>
      <c r="K78" s="172">
        <f t="shared" si="72"/>
        <v>1</v>
      </c>
      <c r="L78" s="115" t="str">
        <f t="shared" si="73"/>
        <v>C1</v>
      </c>
      <c r="M78" s="115" t="str">
        <f t="shared" si="74"/>
        <v>CB4</v>
      </c>
      <c r="N78" s="115" t="str">
        <f t="shared" si="75"/>
        <v>CL5</v>
      </c>
      <c r="O78" s="115">
        <f t="shared" si="76"/>
        <v>0</v>
      </c>
      <c r="P78" s="115">
        <f t="shared" si="77"/>
        <v>50</v>
      </c>
      <c r="Q78" s="115">
        <f t="shared" si="78"/>
        <v>1200</v>
      </c>
      <c r="R78" s="115">
        <f t="shared" si="79"/>
        <v>60</v>
      </c>
      <c r="S78" s="115">
        <f t="shared" si="80"/>
        <v>0.37</v>
      </c>
      <c r="T78" s="115">
        <f t="shared" si="81"/>
        <v>310</v>
      </c>
      <c r="U78" s="165">
        <f t="shared" si="82"/>
        <v>12</v>
      </c>
      <c r="AA78" s="174">
        <f t="shared" si="83"/>
        <v>3.3981475428369734</v>
      </c>
      <c r="AB78" s="193">
        <f t="shared" si="84"/>
        <v>0.16796295085673946</v>
      </c>
      <c r="AC78" s="174">
        <f t="shared" si="85"/>
        <v>0.22155010609879874</v>
      </c>
      <c r="AD78" s="174">
        <f t="shared" si="86"/>
        <v>1.1505027800000008E-2</v>
      </c>
      <c r="AE78" s="174">
        <f t="shared" si="87"/>
        <v>0.88083562072941524</v>
      </c>
      <c r="AF78" s="194">
        <f t="shared" si="88"/>
        <v>0.26293600618788515</v>
      </c>
      <c r="AG78" s="174">
        <f t="shared" si="37"/>
        <v>4.8563338267513458</v>
      </c>
      <c r="AH78" s="174">
        <f t="shared" si="38"/>
        <v>0.16109708300000011</v>
      </c>
      <c r="AJ78" s="174"/>
      <c r="AK78" s="174"/>
      <c r="AL78" s="203"/>
      <c r="AM78" s="207">
        <f t="shared" si="89"/>
        <v>5</v>
      </c>
      <c r="AN78" s="167">
        <f>INDEX(Coefficients!$O$3:$O$7,MATCH(S78,Coefficients!$O$3:$O$7))</f>
        <v>0.3</v>
      </c>
      <c r="AO78" s="167">
        <f>INDEX(Coefficients!$O$3:$O$7,MATCH(S78,Coefficients!$O$3:$O$7)+1)</f>
        <v>0.4</v>
      </c>
      <c r="AP78" s="172">
        <f>INDEX(Coefficients!$P$3:$P$7,MATCH(S78,Coefficients!$O$3:$O$7))</f>
        <v>50</v>
      </c>
      <c r="AQ78" s="172">
        <f>INDEX(Coefficients!$P$3:$P$7,MATCH(S78,Coefficients!$O$3:$O$7)+1)</f>
        <v>41.8</v>
      </c>
      <c r="AR78" s="172">
        <f t="shared" si="90"/>
        <v>44.26</v>
      </c>
      <c r="AS78" s="106">
        <f t="shared" si="91"/>
        <v>2052</v>
      </c>
      <c r="AT78" s="107">
        <f t="shared" si="92"/>
        <v>22.2</v>
      </c>
      <c r="AU78" s="167">
        <f t="shared" si="39"/>
        <v>910.20000000000061</v>
      </c>
      <c r="AV78" s="173">
        <f t="shared" si="40"/>
        <v>22.200000000000014</v>
      </c>
      <c r="AW78" s="106">
        <v>12</v>
      </c>
      <c r="AX78" s="107">
        <f t="shared" si="93"/>
        <v>76.3</v>
      </c>
      <c r="AY78" s="174">
        <f t="shared" si="94"/>
        <v>1.1450023416820392</v>
      </c>
      <c r="AZ78" s="167">
        <f>INDEX(Coefficients!$K$3:$K$10,MATCH(S78,Coefficients!$K$3:$K$10))</f>
        <v>0.35</v>
      </c>
      <c r="BA78" s="167">
        <f>INDEX(Coefficients!$K$3:$K$10,MATCH(S78,Coefficients!$K$3:$K$10)+1)</f>
        <v>0.4</v>
      </c>
      <c r="BB78" s="167">
        <f>INDEX(Coefficients!$L$3:$L$10,MATCH(S78,Coefficients!$K$3:$K$10))</f>
        <v>0.19142307491680963</v>
      </c>
      <c r="BC78" s="167">
        <f>INDEX(Coefficients!$L$3:$L$10,MATCH(S78,Coefficients!$K$3:$K$10)+1)</f>
        <v>0.35425563574488944</v>
      </c>
      <c r="BD78" s="174">
        <f>INDEX(Coefficients!$M$3:$M$10,MATCH(S78,Coefficients!$K$3:$K$10))</f>
        <v>0.20023799980895765</v>
      </c>
      <c r="BE78" s="174">
        <f>INDEX(Coefficients!$M$3:$M$10,MATCH(S78,Coefficients!$K$3:$K$10)+1)</f>
        <v>0.20987997823914079</v>
      </c>
      <c r="BF78" s="70">
        <f t="shared" si="95"/>
        <v>2.5655609924804158E-5</v>
      </c>
      <c r="BG78" s="110">
        <f t="shared" si="96"/>
        <v>0.20409479118103091</v>
      </c>
      <c r="BH78" s="175">
        <f t="shared" si="41"/>
        <v>1.2023241192687887E-5</v>
      </c>
      <c r="BI78" s="185">
        <f t="shared" si="42"/>
        <v>3.7941653259780335E-2</v>
      </c>
      <c r="BJ78" s="165">
        <f t="shared" si="97"/>
        <v>0.71366705445737511</v>
      </c>
      <c r="BK78" s="165">
        <f t="shared" si="98"/>
        <v>84.741590689541354</v>
      </c>
      <c r="BL78" s="209">
        <f t="shared" si="43"/>
        <v>0.12</v>
      </c>
      <c r="BM78" s="107">
        <f t="shared" si="99"/>
        <v>352.5</v>
      </c>
      <c r="BN78" s="173">
        <f t="shared" si="44"/>
        <v>14452.5</v>
      </c>
      <c r="BO78" s="187">
        <f t="shared" si="45"/>
        <v>6.6974999999999999E-4</v>
      </c>
      <c r="BP78" s="106" t="str">
        <f t="shared" si="17"/>
        <v>YES</v>
      </c>
      <c r="BQ78" s="209">
        <f t="shared" si="100"/>
        <v>3.3981475428369734</v>
      </c>
      <c r="BR78" s="164">
        <f t="shared" si="46"/>
        <v>8.3981475428369734</v>
      </c>
      <c r="BS78" s="219">
        <f t="shared" si="47"/>
        <v>0.16796295085673946</v>
      </c>
      <c r="BT78" s="210"/>
      <c r="BU78" s="206">
        <f t="shared" si="48"/>
        <v>-0.8438262381113939</v>
      </c>
      <c r="BW78" s="164">
        <f>VLOOKUP(M78,Coefficients!$E$4:$I$7,3)</f>
        <v>0.43099999999999999</v>
      </c>
      <c r="BX78" s="106">
        <f t="shared" si="49"/>
        <v>7.2999999999999995E-2</v>
      </c>
      <c r="BY78" s="163">
        <f t="shared" si="50"/>
        <v>0.5002186000000004</v>
      </c>
      <c r="CO78" s="165" t="str">
        <f t="shared" si="101"/>
        <v>splash</v>
      </c>
      <c r="CP78" s="172">
        <f t="shared" si="102"/>
        <v>1</v>
      </c>
      <c r="CQ78" s="165">
        <f>IF(CO78="atmospheric",IF(CP78&gt;=1,Coefficients!$T$5,Coefficients!$T$4),Coefficients!$T$3)</f>
        <v>7.35</v>
      </c>
      <c r="CR78" s="106">
        <f>IF(S78&lt;Coefficients!$V$3,Coefficients!$X$3-(Coefficients!$X$4-Coefficients!$X$3)*(Coefficients!$V$3-S78)/(Coefficients!$V$4-Coefficients!$V$3),IF(S78&gt;Coefficients!$V$6,(Coefficients!$X$6-Coefficients!$X$5)*(S78-Coefficients!$V$6)/(Coefficients!$V$6-Coefficients!$V$5)+Coefficients!$X$6,VLOOKUP(S78,Coefficients!$V$3:$X$6,3)))</f>
        <v>5.1999999999999975</v>
      </c>
      <c r="CS78" s="90">
        <f t="shared" si="51"/>
        <v>1.6409601519999992E-4</v>
      </c>
      <c r="CT78" s="106">
        <f>VLOOKUP(CO78,Coefficients!$Z$4:$AD$7,4,FALSE)</f>
        <v>0.26500000000000001</v>
      </c>
      <c r="CU78" s="106">
        <f>VLOOKUP(CO78,Coefficients!$Z$4:$AD$7,2,FALSE)</f>
        <v>0.37</v>
      </c>
      <c r="CV78" s="174">
        <f t="shared" si="103"/>
        <v>5.8351283633815623</v>
      </c>
      <c r="CW78" s="31">
        <f t="shared" si="104"/>
        <v>0.88083562072941524</v>
      </c>
      <c r="CX78" s="19">
        <f>Coefficients!$B$7</f>
        <v>3.35</v>
      </c>
      <c r="CY78" s="217">
        <f t="shared" si="52"/>
        <v>0.26293600618788515</v>
      </c>
      <c r="CZ78" s="164">
        <f>VLOOKUP(N78,Coefficients!$E$12:$I$16,3)</f>
        <v>6.0350000000000001</v>
      </c>
      <c r="DA78" s="165">
        <f t="shared" si="53"/>
        <v>7.2999999999999995E-2</v>
      </c>
      <c r="DB78" s="163">
        <f t="shared" si="54"/>
        <v>7.0042210000000056</v>
      </c>
      <c r="DC78" s="214"/>
      <c r="DD78" s="149"/>
      <c r="DU78" s="165">
        <f t="shared" si="105"/>
        <v>0.95</v>
      </c>
      <c r="DV78" s="165">
        <f t="shared" si="106"/>
        <v>1</v>
      </c>
      <c r="DW78" s="165">
        <f t="shared" si="107"/>
        <v>2400</v>
      </c>
      <c r="DX78" s="165">
        <f t="shared" si="108"/>
        <v>1.4999999999999999E-2</v>
      </c>
      <c r="DY78" s="169">
        <f t="shared" si="109"/>
        <v>70.566045150008847</v>
      </c>
      <c r="DZ78" s="136">
        <f t="shared" si="55"/>
        <v>33593.087534933438</v>
      </c>
      <c r="EA78" s="136">
        <f t="shared" si="110"/>
        <v>4.3067574809826485</v>
      </c>
      <c r="EB78" s="136">
        <f t="shared" si="111"/>
        <v>2.3330791552474604E-2</v>
      </c>
      <c r="EC78" s="136">
        <f t="shared" si="112"/>
        <v>0.96747185906460231</v>
      </c>
      <c r="ED78" s="136">
        <f t="shared" si="113"/>
        <v>0.20903321267941657</v>
      </c>
      <c r="EE78" s="136">
        <f t="shared" si="56"/>
        <v>1.5445604651050633E-4</v>
      </c>
      <c r="EF78" s="136">
        <f t="shared" si="114"/>
        <v>1</v>
      </c>
      <c r="EG78" s="136">
        <f t="shared" si="57"/>
        <v>2</v>
      </c>
      <c r="EH78" s="149">
        <f t="shared" si="115"/>
        <v>1.7824083688696126</v>
      </c>
      <c r="EI78" s="149">
        <f t="shared" si="116"/>
        <v>29.30076783171112</v>
      </c>
      <c r="EJ78" s="149">
        <f t="shared" si="58"/>
        <v>31.083176200580734</v>
      </c>
      <c r="EK78" s="18">
        <f t="shared" si="59"/>
        <v>1.3190415205777455</v>
      </c>
      <c r="EL78" s="18">
        <f t="shared" si="60"/>
        <v>0.22155010609879874</v>
      </c>
      <c r="EM78" s="18">
        <f t="shared" si="61"/>
        <v>1.1505027800000008E-2</v>
      </c>
      <c r="EN78" s="163">
        <f t="shared" si="117"/>
        <v>0.12729378740394415</v>
      </c>
      <c r="EO78" s="163">
        <f t="shared" si="118"/>
        <v>2.0925651922895598</v>
      </c>
      <c r="EP78" s="163">
        <f t="shared" si="62"/>
        <v>2.219858979693504</v>
      </c>
      <c r="EQ78" s="18">
        <f t="shared" si="63"/>
        <v>18.469641709249871</v>
      </c>
      <c r="ER78" s="18">
        <f t="shared" si="64"/>
        <v>4.8563338267513458</v>
      </c>
      <c r="ES78" s="18">
        <f t="shared" si="65"/>
        <v>0.16109708300000011</v>
      </c>
    </row>
    <row r="79" spans="2:149" x14ac:dyDescent="0.25">
      <c r="B79" s="36" t="s">
        <v>193</v>
      </c>
      <c r="C79" s="36" t="s">
        <v>194</v>
      </c>
      <c r="D79" s="36">
        <v>2053</v>
      </c>
      <c r="E79" s="37">
        <f t="shared" si="66"/>
        <v>22.2</v>
      </c>
      <c r="F79" s="37">
        <f t="shared" si="67"/>
        <v>76.3</v>
      </c>
      <c r="G79" s="37">
        <f t="shared" si="68"/>
        <v>352.5</v>
      </c>
      <c r="H79" s="115">
        <f t="shared" si="69"/>
        <v>2007</v>
      </c>
      <c r="I79" s="111" t="str">
        <f t="shared" si="70"/>
        <v>Pile No 243 @ Berth 107</v>
      </c>
      <c r="J79" s="165" t="str">
        <f t="shared" si="71"/>
        <v>splash</v>
      </c>
      <c r="K79" s="172">
        <f t="shared" si="72"/>
        <v>1</v>
      </c>
      <c r="L79" s="115" t="str">
        <f t="shared" si="73"/>
        <v>C1</v>
      </c>
      <c r="M79" s="115" t="str">
        <f t="shared" si="74"/>
        <v>CB4</v>
      </c>
      <c r="N79" s="115" t="str">
        <f t="shared" si="75"/>
        <v>CL5</v>
      </c>
      <c r="O79" s="115">
        <f t="shared" si="76"/>
        <v>0</v>
      </c>
      <c r="P79" s="115">
        <f t="shared" si="77"/>
        <v>50</v>
      </c>
      <c r="Q79" s="115">
        <f t="shared" si="78"/>
        <v>1200</v>
      </c>
      <c r="R79" s="115">
        <f t="shared" si="79"/>
        <v>60</v>
      </c>
      <c r="S79" s="115">
        <f t="shared" si="80"/>
        <v>0.37</v>
      </c>
      <c r="T79" s="115">
        <f t="shared" si="81"/>
        <v>310</v>
      </c>
      <c r="U79" s="165">
        <f t="shared" si="82"/>
        <v>12</v>
      </c>
      <c r="AA79" s="174">
        <f t="shared" si="83"/>
        <v>3.4209846535188815</v>
      </c>
      <c r="AB79" s="193">
        <f t="shared" si="84"/>
        <v>0.16841969307037766</v>
      </c>
      <c r="AC79" s="174">
        <f t="shared" si="85"/>
        <v>0.22757093455665767</v>
      </c>
      <c r="AD79" s="174">
        <f t="shared" si="86"/>
        <v>1.1505027800000012E-2</v>
      </c>
      <c r="AE79" s="174">
        <f t="shared" si="87"/>
        <v>0.90160012029169467</v>
      </c>
      <c r="AF79" s="194">
        <f t="shared" si="88"/>
        <v>0.26913436426617748</v>
      </c>
      <c r="AG79" s="174">
        <f t="shared" si="37"/>
        <v>5.0920549272201097</v>
      </c>
      <c r="AH79" s="174">
        <f t="shared" si="38"/>
        <v>0.16109708300000017</v>
      </c>
      <c r="AJ79" s="174"/>
      <c r="AK79" s="174"/>
      <c r="AL79" s="203"/>
      <c r="AM79" s="207">
        <f t="shared" si="89"/>
        <v>5</v>
      </c>
      <c r="AN79" s="167">
        <f>INDEX(Coefficients!$O$3:$O$7,MATCH(S79,Coefficients!$O$3:$O$7))</f>
        <v>0.3</v>
      </c>
      <c r="AO79" s="167">
        <f>INDEX(Coefficients!$O$3:$O$7,MATCH(S79,Coefficients!$O$3:$O$7)+1)</f>
        <v>0.4</v>
      </c>
      <c r="AP79" s="172">
        <f>INDEX(Coefficients!$P$3:$P$7,MATCH(S79,Coefficients!$O$3:$O$7))</f>
        <v>50</v>
      </c>
      <c r="AQ79" s="172">
        <f>INDEX(Coefficients!$P$3:$P$7,MATCH(S79,Coefficients!$O$3:$O$7)+1)</f>
        <v>41.8</v>
      </c>
      <c r="AR79" s="172">
        <f t="shared" si="90"/>
        <v>44.26</v>
      </c>
      <c r="AS79" s="106">
        <f t="shared" si="91"/>
        <v>2053</v>
      </c>
      <c r="AT79" s="107">
        <f t="shared" si="92"/>
        <v>22.2</v>
      </c>
      <c r="AU79" s="167">
        <f t="shared" si="39"/>
        <v>932.40000000000066</v>
      </c>
      <c r="AV79" s="173">
        <f t="shared" si="40"/>
        <v>22.200000000000017</v>
      </c>
      <c r="AW79" s="106">
        <v>12</v>
      </c>
      <c r="AX79" s="107">
        <f t="shared" si="93"/>
        <v>76.3</v>
      </c>
      <c r="AY79" s="174">
        <f t="shared" si="94"/>
        <v>1.1450023416820443</v>
      </c>
      <c r="AZ79" s="167">
        <f>INDEX(Coefficients!$K$3:$K$10,MATCH(S79,Coefficients!$K$3:$K$10))</f>
        <v>0.35</v>
      </c>
      <c r="BA79" s="167">
        <f>INDEX(Coefficients!$K$3:$K$10,MATCH(S79,Coefficients!$K$3:$K$10)+1)</f>
        <v>0.4</v>
      </c>
      <c r="BB79" s="167">
        <f>INDEX(Coefficients!$L$3:$L$10,MATCH(S79,Coefficients!$K$3:$K$10))</f>
        <v>0.19142307491680963</v>
      </c>
      <c r="BC79" s="167">
        <f>INDEX(Coefficients!$L$3:$L$10,MATCH(S79,Coefficients!$K$3:$K$10)+1)</f>
        <v>0.35425563574488944</v>
      </c>
      <c r="BD79" s="174">
        <f>INDEX(Coefficients!$M$3:$M$10,MATCH(S79,Coefficients!$K$3:$K$10))</f>
        <v>0.20023799980895765</v>
      </c>
      <c r="BE79" s="174">
        <f>INDEX(Coefficients!$M$3:$M$10,MATCH(S79,Coefficients!$K$3:$K$10)+1)</f>
        <v>0.20987997823914079</v>
      </c>
      <c r="BF79" s="70">
        <f t="shared" si="95"/>
        <v>2.5655609924804158E-5</v>
      </c>
      <c r="BG79" s="110">
        <f t="shared" si="96"/>
        <v>0.20409479118103091</v>
      </c>
      <c r="BH79" s="175">
        <f t="shared" si="41"/>
        <v>1.1964253845355942E-5</v>
      </c>
      <c r="BI79" s="185">
        <f t="shared" si="42"/>
        <v>3.7755507324311294E-2</v>
      </c>
      <c r="BJ79" s="165">
        <f t="shared" si="97"/>
        <v>0.71366705445737511</v>
      </c>
      <c r="BK79" s="165">
        <f t="shared" si="98"/>
        <v>84.741590689541354</v>
      </c>
      <c r="BL79" s="209">
        <f t="shared" si="43"/>
        <v>0.12</v>
      </c>
      <c r="BM79" s="107">
        <f t="shared" si="99"/>
        <v>352.5</v>
      </c>
      <c r="BN79" s="173">
        <f t="shared" si="44"/>
        <v>14805</v>
      </c>
      <c r="BO79" s="187">
        <f t="shared" si="45"/>
        <v>6.6974999999999999E-4</v>
      </c>
      <c r="BP79" s="106" t="str">
        <f t="shared" si="17"/>
        <v>YES</v>
      </c>
      <c r="BQ79" s="209">
        <f t="shared" si="100"/>
        <v>3.4209846535188815</v>
      </c>
      <c r="BR79" s="164">
        <f t="shared" si="46"/>
        <v>8.4209846535188824</v>
      </c>
      <c r="BS79" s="219">
        <f t="shared" si="47"/>
        <v>0.16841969307037766</v>
      </c>
      <c r="BT79" s="210"/>
      <c r="BU79" s="206">
        <f t="shared" si="48"/>
        <v>-0.84569665003790773</v>
      </c>
      <c r="BW79" s="164">
        <f>VLOOKUP(M79,Coefficients!$E$4:$I$7,3)</f>
        <v>0.43099999999999999</v>
      </c>
      <c r="BX79" s="106">
        <f t="shared" si="49"/>
        <v>7.2999999999999995E-2</v>
      </c>
      <c r="BY79" s="163">
        <f t="shared" si="50"/>
        <v>0.50021860000000051</v>
      </c>
      <c r="CO79" s="165" t="str">
        <f t="shared" si="101"/>
        <v>splash</v>
      </c>
      <c r="CP79" s="172">
        <f t="shared" si="102"/>
        <v>1</v>
      </c>
      <c r="CQ79" s="165">
        <f>IF(CO79="atmospheric",IF(CP79&gt;=1,Coefficients!$T$5,Coefficients!$T$4),Coefficients!$T$3)</f>
        <v>7.35</v>
      </c>
      <c r="CR79" s="106">
        <f>IF(S79&lt;Coefficients!$V$3,Coefficients!$X$3-(Coefficients!$X$4-Coefficients!$X$3)*(Coefficients!$V$3-S79)/(Coefficients!$V$4-Coefficients!$V$3),IF(S79&gt;Coefficients!$V$6,(Coefficients!$X$6-Coefficients!$X$5)*(S79-Coefficients!$V$6)/(Coefficients!$V$6-Coefficients!$V$5)+Coefficients!$X$6,VLOOKUP(S79,Coefficients!$V$3:$X$6,3)))</f>
        <v>5.1999999999999975</v>
      </c>
      <c r="CS79" s="90">
        <f t="shared" si="51"/>
        <v>1.6409601519999992E-4</v>
      </c>
      <c r="CT79" s="106">
        <f>VLOOKUP(CO79,Coefficients!$Z$4:$AD$7,4,FALSE)</f>
        <v>0.26500000000000001</v>
      </c>
      <c r="CU79" s="106">
        <f>VLOOKUP(CO79,Coefficients!$Z$4:$AD$7,2,FALSE)</f>
        <v>0.37</v>
      </c>
      <c r="CV79" s="174">
        <f t="shared" si="103"/>
        <v>5.8423306640587995</v>
      </c>
      <c r="CW79" s="31">
        <f t="shared" si="104"/>
        <v>0.90160012029169467</v>
      </c>
      <c r="CX79" s="19">
        <f>Coefficients!$B$7</f>
        <v>3.35</v>
      </c>
      <c r="CY79" s="217">
        <f t="shared" si="52"/>
        <v>0.26913436426617748</v>
      </c>
      <c r="CZ79" s="164">
        <f>VLOOKUP(N79,Coefficients!$E$12:$I$16,3)</f>
        <v>6.0350000000000001</v>
      </c>
      <c r="DA79" s="165">
        <f t="shared" si="53"/>
        <v>7.2999999999999995E-2</v>
      </c>
      <c r="DB79" s="163">
        <f t="shared" si="54"/>
        <v>7.0042210000000074</v>
      </c>
      <c r="DC79" s="214"/>
      <c r="DD79" s="149"/>
      <c r="DU79" s="165">
        <f t="shared" si="105"/>
        <v>0.95</v>
      </c>
      <c r="DV79" s="165">
        <f t="shared" si="106"/>
        <v>1</v>
      </c>
      <c r="DW79" s="165">
        <f t="shared" si="107"/>
        <v>2400</v>
      </c>
      <c r="DX79" s="165">
        <f t="shared" si="108"/>
        <v>1.4999999999999999E-2</v>
      </c>
      <c r="DY79" s="169">
        <f t="shared" si="109"/>
        <v>70.566573324638455</v>
      </c>
      <c r="DZ79" s="136">
        <f t="shared" si="55"/>
        <v>33593.171347538875</v>
      </c>
      <c r="EA79" s="136">
        <f t="shared" si="110"/>
        <v>4.3067574809826485</v>
      </c>
      <c r="EB79" s="136">
        <f t="shared" si="111"/>
        <v>2.3330791552474604E-2</v>
      </c>
      <c r="EC79" s="136">
        <f t="shared" si="112"/>
        <v>0.96747185906460231</v>
      </c>
      <c r="ED79" s="136">
        <f t="shared" si="113"/>
        <v>0.2090332126794166</v>
      </c>
      <c r="EE79" s="136">
        <f t="shared" si="56"/>
        <v>1.5445604651050633E-4</v>
      </c>
      <c r="EF79" s="136">
        <f t="shared" si="114"/>
        <v>1</v>
      </c>
      <c r="EG79" s="136">
        <f t="shared" si="57"/>
        <v>2</v>
      </c>
      <c r="EH79" s="149">
        <f t="shared" si="115"/>
        <v>1.7824068396780433</v>
      </c>
      <c r="EI79" s="149">
        <f t="shared" si="116"/>
        <v>29.30076783171112</v>
      </c>
      <c r="EJ79" s="149">
        <f t="shared" si="58"/>
        <v>31.083174671389163</v>
      </c>
      <c r="EK79" s="18">
        <f t="shared" si="59"/>
        <v>1.3512133314573993</v>
      </c>
      <c r="EL79" s="18">
        <f t="shared" si="60"/>
        <v>0.22757093455665767</v>
      </c>
      <c r="EM79" s="18">
        <f t="shared" si="61"/>
        <v>1.1505027800000012E-2</v>
      </c>
      <c r="EN79" s="163">
        <f t="shared" si="117"/>
        <v>0.127293678194074</v>
      </c>
      <c r="EO79" s="163">
        <f t="shared" si="118"/>
        <v>2.0925651922895598</v>
      </c>
      <c r="EP79" s="163">
        <f t="shared" si="62"/>
        <v>2.219858870483634</v>
      </c>
      <c r="EQ79" s="18">
        <f t="shared" si="63"/>
        <v>18.920121706137827</v>
      </c>
      <c r="ER79" s="18">
        <f t="shared" si="64"/>
        <v>5.0920549272201097</v>
      </c>
      <c r="ES79" s="18">
        <f t="shared" si="65"/>
        <v>0.16109708300000017</v>
      </c>
    </row>
    <row r="80" spans="2:149" x14ac:dyDescent="0.25">
      <c r="B80" s="36" t="s">
        <v>193</v>
      </c>
      <c r="C80" s="36" t="s">
        <v>194</v>
      </c>
      <c r="D80" s="36">
        <v>2054</v>
      </c>
      <c r="E80" s="37">
        <f t="shared" si="66"/>
        <v>22.2</v>
      </c>
      <c r="F80" s="37">
        <f t="shared" si="67"/>
        <v>76.3</v>
      </c>
      <c r="G80" s="37">
        <f t="shared" si="68"/>
        <v>352.5</v>
      </c>
      <c r="H80" s="115">
        <f t="shared" si="69"/>
        <v>2007</v>
      </c>
      <c r="I80" s="111" t="str">
        <f t="shared" si="70"/>
        <v>Pile No 243 @ Berth 107</v>
      </c>
      <c r="J80" s="165" t="str">
        <f t="shared" si="71"/>
        <v>splash</v>
      </c>
      <c r="K80" s="172">
        <f t="shared" si="72"/>
        <v>1</v>
      </c>
      <c r="L80" s="115" t="str">
        <f t="shared" si="73"/>
        <v>C1</v>
      </c>
      <c r="M80" s="115" t="str">
        <f t="shared" si="74"/>
        <v>CB4</v>
      </c>
      <c r="N80" s="115" t="str">
        <f t="shared" si="75"/>
        <v>CL5</v>
      </c>
      <c r="O80" s="115">
        <f t="shared" si="76"/>
        <v>0</v>
      </c>
      <c r="P80" s="115">
        <f t="shared" si="77"/>
        <v>50</v>
      </c>
      <c r="Q80" s="115">
        <f t="shared" si="78"/>
        <v>1200</v>
      </c>
      <c r="R80" s="115">
        <f t="shared" si="79"/>
        <v>60</v>
      </c>
      <c r="S80" s="115">
        <f t="shared" si="80"/>
        <v>0.37</v>
      </c>
      <c r="T80" s="115">
        <f t="shared" si="81"/>
        <v>310</v>
      </c>
      <c r="U80" s="165">
        <f t="shared" si="82"/>
        <v>12</v>
      </c>
      <c r="AA80" s="174">
        <f t="shared" si="83"/>
        <v>3.4434324634948266</v>
      </c>
      <c r="AB80" s="193">
        <f t="shared" si="84"/>
        <v>0.16886864926989653</v>
      </c>
      <c r="AC80" s="174">
        <f t="shared" si="85"/>
        <v>0.23361038040655616</v>
      </c>
      <c r="AD80" s="174">
        <f t="shared" si="86"/>
        <v>1.1505027800000012E-2</v>
      </c>
      <c r="AE80" s="174">
        <f t="shared" si="87"/>
        <v>0.922087475749374</v>
      </c>
      <c r="AF80" s="194">
        <f t="shared" si="88"/>
        <v>0.27524999276100715</v>
      </c>
      <c r="AG80" s="174">
        <f t="shared" si="37"/>
        <v>5.3317579785354425</v>
      </c>
      <c r="AH80" s="174">
        <f t="shared" si="38"/>
        <v>0.16109708300000017</v>
      </c>
      <c r="AJ80" s="174"/>
      <c r="AK80" s="174"/>
      <c r="AL80" s="203"/>
      <c r="AM80" s="207">
        <f t="shared" si="89"/>
        <v>5</v>
      </c>
      <c r="AN80" s="167">
        <f>INDEX(Coefficients!$O$3:$O$7,MATCH(S80,Coefficients!$O$3:$O$7))</f>
        <v>0.3</v>
      </c>
      <c r="AO80" s="167">
        <f>INDEX(Coefficients!$O$3:$O$7,MATCH(S80,Coefficients!$O$3:$O$7)+1)</f>
        <v>0.4</v>
      </c>
      <c r="AP80" s="172">
        <f>INDEX(Coefficients!$P$3:$P$7,MATCH(S80,Coefficients!$O$3:$O$7))</f>
        <v>50</v>
      </c>
      <c r="AQ80" s="172">
        <f>INDEX(Coefficients!$P$3:$P$7,MATCH(S80,Coefficients!$O$3:$O$7)+1)</f>
        <v>41.8</v>
      </c>
      <c r="AR80" s="172">
        <f t="shared" si="90"/>
        <v>44.26</v>
      </c>
      <c r="AS80" s="106">
        <f t="shared" si="91"/>
        <v>2054</v>
      </c>
      <c r="AT80" s="107">
        <f t="shared" si="92"/>
        <v>22.2</v>
      </c>
      <c r="AU80" s="167">
        <f t="shared" si="39"/>
        <v>954.6000000000007</v>
      </c>
      <c r="AV80" s="173">
        <f t="shared" si="40"/>
        <v>22.200000000000017</v>
      </c>
      <c r="AW80" s="106">
        <v>12</v>
      </c>
      <c r="AX80" s="107">
        <f t="shared" si="93"/>
        <v>76.3</v>
      </c>
      <c r="AY80" s="174">
        <f t="shared" si="94"/>
        <v>1.1450023416820443</v>
      </c>
      <c r="AZ80" s="167">
        <f>INDEX(Coefficients!$K$3:$K$10,MATCH(S80,Coefficients!$K$3:$K$10))</f>
        <v>0.35</v>
      </c>
      <c r="BA80" s="167">
        <f>INDEX(Coefficients!$K$3:$K$10,MATCH(S80,Coefficients!$K$3:$K$10)+1)</f>
        <v>0.4</v>
      </c>
      <c r="BB80" s="167">
        <f>INDEX(Coefficients!$L$3:$L$10,MATCH(S80,Coefficients!$K$3:$K$10))</f>
        <v>0.19142307491680963</v>
      </c>
      <c r="BC80" s="167">
        <f>INDEX(Coefficients!$L$3:$L$10,MATCH(S80,Coefficients!$K$3:$K$10)+1)</f>
        <v>0.35425563574488944</v>
      </c>
      <c r="BD80" s="174">
        <f>INDEX(Coefficients!$M$3:$M$10,MATCH(S80,Coefficients!$K$3:$K$10))</f>
        <v>0.20023799980895765</v>
      </c>
      <c r="BE80" s="174">
        <f>INDEX(Coefficients!$M$3:$M$10,MATCH(S80,Coefficients!$K$3:$K$10)+1)</f>
        <v>0.20987997823914079</v>
      </c>
      <c r="BF80" s="70">
        <f t="shared" si="95"/>
        <v>2.5655609924804158E-5</v>
      </c>
      <c r="BG80" s="110">
        <f t="shared" si="96"/>
        <v>0.20409479118103091</v>
      </c>
      <c r="BH80" s="175">
        <f t="shared" si="41"/>
        <v>1.1906933839536226E-5</v>
      </c>
      <c r="BI80" s="185">
        <f t="shared" si="42"/>
        <v>3.7574623006114055E-2</v>
      </c>
      <c r="BJ80" s="165">
        <f t="shared" si="97"/>
        <v>0.71366705445737511</v>
      </c>
      <c r="BK80" s="165">
        <f t="shared" si="98"/>
        <v>84.741590689541354</v>
      </c>
      <c r="BL80" s="209">
        <f t="shared" si="43"/>
        <v>0.12</v>
      </c>
      <c r="BM80" s="107">
        <f t="shared" si="99"/>
        <v>352.5</v>
      </c>
      <c r="BN80" s="173">
        <f t="shared" si="44"/>
        <v>15157.5</v>
      </c>
      <c r="BO80" s="187">
        <f t="shared" si="45"/>
        <v>6.6974999999999999E-4</v>
      </c>
      <c r="BP80" s="106" t="str">
        <f t="shared" si="17"/>
        <v>YES</v>
      </c>
      <c r="BQ80" s="209">
        <f t="shared" si="100"/>
        <v>3.4434324634948266</v>
      </c>
      <c r="BR80" s="164">
        <f t="shared" si="46"/>
        <v>8.4434324634948261</v>
      </c>
      <c r="BS80" s="219">
        <f t="shared" si="47"/>
        <v>0.16886864926989653</v>
      </c>
      <c r="BT80" s="210"/>
      <c r="BU80" s="206">
        <f t="shared" si="48"/>
        <v>-0.84750142966739506</v>
      </c>
      <c r="BW80" s="164">
        <f>VLOOKUP(M80,Coefficients!$E$4:$I$7,3)</f>
        <v>0.43099999999999999</v>
      </c>
      <c r="BX80" s="106">
        <f t="shared" si="49"/>
        <v>7.2999999999999995E-2</v>
      </c>
      <c r="BY80" s="163">
        <f t="shared" si="50"/>
        <v>0.50021860000000051</v>
      </c>
      <c r="CO80" s="165" t="str">
        <f t="shared" si="101"/>
        <v>splash</v>
      </c>
      <c r="CP80" s="172">
        <f t="shared" si="102"/>
        <v>1</v>
      </c>
      <c r="CQ80" s="165">
        <f>IF(CO80="atmospheric",IF(CP80&gt;=1,Coefficients!$T$5,Coefficients!$T$4),Coefficients!$T$3)</f>
        <v>7.35</v>
      </c>
      <c r="CR80" s="106">
        <f>IF(S80&lt;Coefficients!$V$3,Coefficients!$X$3-(Coefficients!$X$4-Coefficients!$X$3)*(Coefficients!$V$3-S80)/(Coefficients!$V$4-Coefficients!$V$3),IF(S80&gt;Coefficients!$V$6,(Coefficients!$X$6-Coefficients!$X$5)*(S80-Coefficients!$V$6)/(Coefficients!$V$6-Coefficients!$V$5)+Coefficients!$X$6,VLOOKUP(S80,Coefficients!$V$3:$X$6,3)))</f>
        <v>5.1999999999999975</v>
      </c>
      <c r="CS80" s="90">
        <f t="shared" si="51"/>
        <v>1.6409601519999992E-4</v>
      </c>
      <c r="CT80" s="106">
        <f>VLOOKUP(CO80,Coefficients!$Z$4:$AD$7,4,FALSE)</f>
        <v>0.26500000000000001</v>
      </c>
      <c r="CU80" s="106">
        <f>VLOOKUP(CO80,Coefficients!$Z$4:$AD$7,2,FALSE)</f>
        <v>0.37</v>
      </c>
      <c r="CV80" s="174">
        <f t="shared" si="103"/>
        <v>5.8493166376930237</v>
      </c>
      <c r="CW80" s="31">
        <f t="shared" si="104"/>
        <v>0.922087475749374</v>
      </c>
      <c r="CX80" s="19">
        <f>Coefficients!$B$7</f>
        <v>3.35</v>
      </c>
      <c r="CY80" s="217">
        <f t="shared" si="52"/>
        <v>0.27524999276100715</v>
      </c>
      <c r="CZ80" s="164">
        <f>VLOOKUP(N80,Coefficients!$E$12:$I$16,3)</f>
        <v>6.0350000000000001</v>
      </c>
      <c r="DA80" s="165">
        <f t="shared" si="53"/>
        <v>7.2999999999999995E-2</v>
      </c>
      <c r="DB80" s="163">
        <f t="shared" si="54"/>
        <v>7.0042210000000074</v>
      </c>
      <c r="DC80" s="214"/>
      <c r="DD80" s="149"/>
      <c r="DU80" s="165">
        <f t="shared" si="105"/>
        <v>0.95</v>
      </c>
      <c r="DV80" s="165">
        <f t="shared" si="106"/>
        <v>1</v>
      </c>
      <c r="DW80" s="165">
        <f t="shared" si="107"/>
        <v>2400</v>
      </c>
      <c r="DX80" s="165">
        <f t="shared" si="108"/>
        <v>1.4999999999999999E-2</v>
      </c>
      <c r="DY80" s="169">
        <f t="shared" si="109"/>
        <v>70.567076940369816</v>
      </c>
      <c r="DZ80" s="136">
        <f t="shared" si="55"/>
        <v>33593.251262662583</v>
      </c>
      <c r="EA80" s="136">
        <f t="shared" si="110"/>
        <v>4.3067574809826485</v>
      </c>
      <c r="EB80" s="136">
        <f t="shared" si="111"/>
        <v>2.3330791552474604E-2</v>
      </c>
      <c r="EC80" s="136">
        <f t="shared" si="112"/>
        <v>0.96747185906460231</v>
      </c>
      <c r="ED80" s="136">
        <f t="shared" si="113"/>
        <v>0.2090332126794166</v>
      </c>
      <c r="EE80" s="136">
        <f t="shared" si="56"/>
        <v>1.5445604651050633E-4</v>
      </c>
      <c r="EF80" s="136">
        <f t="shared" si="114"/>
        <v>1</v>
      </c>
      <c r="EG80" s="136">
        <f t="shared" si="57"/>
        <v>2</v>
      </c>
      <c r="EH80" s="149">
        <f t="shared" si="115"/>
        <v>1.7824053816045564</v>
      </c>
      <c r="EI80" s="149">
        <f t="shared" si="116"/>
        <v>29.30076783171112</v>
      </c>
      <c r="EJ80" s="149">
        <f t="shared" si="58"/>
        <v>31.083173213315675</v>
      </c>
      <c r="EK80" s="18">
        <f t="shared" si="59"/>
        <v>1.3833851423373755</v>
      </c>
      <c r="EL80" s="18">
        <f t="shared" si="60"/>
        <v>0.23361038040655616</v>
      </c>
      <c r="EM80" s="18">
        <f t="shared" si="61"/>
        <v>1.1505027800000012E-2</v>
      </c>
      <c r="EN80" s="163">
        <f t="shared" si="117"/>
        <v>0.12729357406322514</v>
      </c>
      <c r="EO80" s="163">
        <f t="shared" si="118"/>
        <v>2.0925651922895598</v>
      </c>
      <c r="EP80" s="163">
        <f t="shared" si="62"/>
        <v>2.2198587663527851</v>
      </c>
      <c r="EQ80" s="18">
        <f t="shared" si="63"/>
        <v>19.370601703030299</v>
      </c>
      <c r="ER80" s="18">
        <f t="shared" si="64"/>
        <v>5.3317579785354425</v>
      </c>
      <c r="ES80" s="18">
        <f t="shared" si="65"/>
        <v>0.16109708300000017</v>
      </c>
    </row>
    <row r="81" spans="2:149" x14ac:dyDescent="0.25">
      <c r="B81" s="36" t="s">
        <v>193</v>
      </c>
      <c r="C81" s="36" t="s">
        <v>194</v>
      </c>
      <c r="D81" s="36">
        <v>2055</v>
      </c>
      <c r="E81" s="37">
        <f t="shared" si="66"/>
        <v>22.2</v>
      </c>
      <c r="F81" s="37">
        <f t="shared" si="67"/>
        <v>76.3</v>
      </c>
      <c r="G81" s="37">
        <f t="shared" si="68"/>
        <v>352.5</v>
      </c>
      <c r="H81" s="115">
        <f t="shared" si="69"/>
        <v>2007</v>
      </c>
      <c r="I81" s="111" t="str">
        <f t="shared" si="70"/>
        <v>Pile No 243 @ Berth 107</v>
      </c>
      <c r="J81" s="165" t="str">
        <f t="shared" si="71"/>
        <v>splash</v>
      </c>
      <c r="K81" s="172">
        <f t="shared" si="72"/>
        <v>1</v>
      </c>
      <c r="L81" s="115" t="str">
        <f t="shared" si="73"/>
        <v>C1</v>
      </c>
      <c r="M81" s="115" t="str">
        <f t="shared" si="74"/>
        <v>CB4</v>
      </c>
      <c r="N81" s="115" t="str">
        <f t="shared" si="75"/>
        <v>CL5</v>
      </c>
      <c r="O81" s="115">
        <f t="shared" si="76"/>
        <v>0</v>
      </c>
      <c r="P81" s="115">
        <f t="shared" si="77"/>
        <v>50</v>
      </c>
      <c r="Q81" s="115">
        <f t="shared" si="78"/>
        <v>1200</v>
      </c>
      <c r="R81" s="115">
        <f t="shared" si="79"/>
        <v>60</v>
      </c>
      <c r="S81" s="115">
        <f t="shared" si="80"/>
        <v>0.37</v>
      </c>
      <c r="T81" s="115">
        <f t="shared" si="81"/>
        <v>310</v>
      </c>
      <c r="U81" s="165">
        <f t="shared" si="82"/>
        <v>12</v>
      </c>
      <c r="AA81" s="174">
        <f t="shared" si="83"/>
        <v>3.4655064359554753</v>
      </c>
      <c r="AB81" s="193">
        <f t="shared" si="84"/>
        <v>0.16931012871910953</v>
      </c>
      <c r="AC81" s="174">
        <f t="shared" si="85"/>
        <v>0.23966812995851117</v>
      </c>
      <c r="AD81" s="174">
        <f t="shared" si="86"/>
        <v>1.1505027800000012E-2</v>
      </c>
      <c r="AE81" s="174">
        <f t="shared" si="87"/>
        <v>0.94230250862362952</v>
      </c>
      <c r="AF81" s="194">
        <f t="shared" si="88"/>
        <v>0.28128433093242672</v>
      </c>
      <c r="AG81" s="174">
        <f t="shared" si="37"/>
        <v>5.5753597043209284</v>
      </c>
      <c r="AH81" s="174">
        <f t="shared" si="38"/>
        <v>0.16109708300000017</v>
      </c>
      <c r="AJ81" s="174"/>
      <c r="AK81" s="174"/>
      <c r="AL81" s="203"/>
      <c r="AM81" s="207">
        <f t="shared" si="89"/>
        <v>5</v>
      </c>
      <c r="AN81" s="167">
        <f>INDEX(Coefficients!$O$3:$O$7,MATCH(S81,Coefficients!$O$3:$O$7))</f>
        <v>0.3</v>
      </c>
      <c r="AO81" s="167">
        <f>INDEX(Coefficients!$O$3:$O$7,MATCH(S81,Coefficients!$O$3:$O$7)+1)</f>
        <v>0.4</v>
      </c>
      <c r="AP81" s="172">
        <f>INDEX(Coefficients!$P$3:$P$7,MATCH(S81,Coefficients!$O$3:$O$7))</f>
        <v>50</v>
      </c>
      <c r="AQ81" s="172">
        <f>INDEX(Coefficients!$P$3:$P$7,MATCH(S81,Coefficients!$O$3:$O$7)+1)</f>
        <v>41.8</v>
      </c>
      <c r="AR81" s="172">
        <f t="shared" si="90"/>
        <v>44.26</v>
      </c>
      <c r="AS81" s="106">
        <f t="shared" si="91"/>
        <v>2055</v>
      </c>
      <c r="AT81" s="107">
        <f t="shared" si="92"/>
        <v>22.2</v>
      </c>
      <c r="AU81" s="167">
        <f t="shared" si="39"/>
        <v>976.80000000000075</v>
      </c>
      <c r="AV81" s="173">
        <f t="shared" si="40"/>
        <v>22.200000000000017</v>
      </c>
      <c r="AW81" s="106">
        <v>12</v>
      </c>
      <c r="AX81" s="107">
        <f t="shared" si="93"/>
        <v>76.3</v>
      </c>
      <c r="AY81" s="174">
        <f t="shared" si="94"/>
        <v>1.1450023416820443</v>
      </c>
      <c r="AZ81" s="167">
        <f>INDEX(Coefficients!$K$3:$K$10,MATCH(S81,Coefficients!$K$3:$K$10))</f>
        <v>0.35</v>
      </c>
      <c r="BA81" s="167">
        <f>INDEX(Coefficients!$K$3:$K$10,MATCH(S81,Coefficients!$K$3:$K$10)+1)</f>
        <v>0.4</v>
      </c>
      <c r="BB81" s="167">
        <f>INDEX(Coefficients!$L$3:$L$10,MATCH(S81,Coefficients!$K$3:$K$10))</f>
        <v>0.19142307491680963</v>
      </c>
      <c r="BC81" s="167">
        <f>INDEX(Coefficients!$L$3:$L$10,MATCH(S81,Coefficients!$K$3:$K$10)+1)</f>
        <v>0.35425563574488944</v>
      </c>
      <c r="BD81" s="174">
        <f>INDEX(Coefficients!$M$3:$M$10,MATCH(S81,Coefficients!$K$3:$K$10))</f>
        <v>0.20023799980895765</v>
      </c>
      <c r="BE81" s="174">
        <f>INDEX(Coefficients!$M$3:$M$10,MATCH(S81,Coefficients!$K$3:$K$10)+1)</f>
        <v>0.20987997823914079</v>
      </c>
      <c r="BF81" s="70">
        <f t="shared" si="95"/>
        <v>2.5655609924804158E-5</v>
      </c>
      <c r="BG81" s="110">
        <f t="shared" si="96"/>
        <v>0.20409479118103091</v>
      </c>
      <c r="BH81" s="175">
        <f t="shared" si="41"/>
        <v>1.1851196881012775E-5</v>
      </c>
      <c r="BI81" s="185">
        <f t="shared" si="42"/>
        <v>3.7398734298555093E-2</v>
      </c>
      <c r="BJ81" s="165">
        <f t="shared" si="97"/>
        <v>0.71366705445737511</v>
      </c>
      <c r="BK81" s="165">
        <f t="shared" si="98"/>
        <v>84.741590689541354</v>
      </c>
      <c r="BL81" s="209">
        <f t="shared" si="43"/>
        <v>0.12</v>
      </c>
      <c r="BM81" s="107">
        <f t="shared" si="99"/>
        <v>352.5</v>
      </c>
      <c r="BN81" s="173">
        <f t="shared" si="44"/>
        <v>15510</v>
      </c>
      <c r="BO81" s="187">
        <f t="shared" si="45"/>
        <v>6.6974999999999999E-4</v>
      </c>
      <c r="BP81" s="106" t="str">
        <f t="shared" si="17"/>
        <v>YES</v>
      </c>
      <c r="BQ81" s="209">
        <f t="shared" si="100"/>
        <v>3.4655064359554753</v>
      </c>
      <c r="BR81" s="164">
        <f t="shared" si="46"/>
        <v>8.4655064359554757</v>
      </c>
      <c r="BS81" s="219">
        <f t="shared" si="47"/>
        <v>0.16931012871910953</v>
      </c>
      <c r="BT81" s="210"/>
      <c r="BU81" s="206">
        <f t="shared" si="48"/>
        <v>-0.84924432771111791</v>
      </c>
      <c r="BW81" s="164">
        <f>VLOOKUP(M81,Coefficients!$E$4:$I$7,3)</f>
        <v>0.43099999999999999</v>
      </c>
      <c r="BX81" s="106">
        <f t="shared" si="49"/>
        <v>7.2999999999999995E-2</v>
      </c>
      <c r="BY81" s="163">
        <f t="shared" si="50"/>
        <v>0.50021860000000051</v>
      </c>
      <c r="CO81" s="165" t="str">
        <f t="shared" si="101"/>
        <v>splash</v>
      </c>
      <c r="CP81" s="172">
        <f t="shared" si="102"/>
        <v>1</v>
      </c>
      <c r="CQ81" s="165">
        <f>IF(CO81="atmospheric",IF(CP81&gt;=1,Coefficients!$T$5,Coefficients!$T$4),Coefficients!$T$3)</f>
        <v>7.35</v>
      </c>
      <c r="CR81" s="106">
        <f>IF(S81&lt;Coefficients!$V$3,Coefficients!$X$3-(Coefficients!$X$4-Coefficients!$X$3)*(Coefficients!$V$3-S81)/(Coefficients!$V$4-Coefficients!$V$3),IF(S81&gt;Coefficients!$V$6,(Coefficients!$X$6-Coefficients!$X$5)*(S81-Coefficients!$V$6)/(Coefficients!$V$6-Coefficients!$V$5)+Coefficients!$X$6,VLOOKUP(S81,Coefficients!$V$3:$X$6,3)))</f>
        <v>5.1999999999999975</v>
      </c>
      <c r="CS81" s="90">
        <f t="shared" si="51"/>
        <v>1.6409601519999992E-4</v>
      </c>
      <c r="CT81" s="106">
        <f>VLOOKUP(CO81,Coefficients!$Z$4:$AD$7,4,FALSE)</f>
        <v>0.26500000000000001</v>
      </c>
      <c r="CU81" s="106">
        <f>VLOOKUP(CO81,Coefficients!$Z$4:$AD$7,2,FALSE)</f>
        <v>0.37</v>
      </c>
      <c r="CV81" s="174">
        <f t="shared" si="103"/>
        <v>5.8560975855245099</v>
      </c>
      <c r="CW81" s="31">
        <f t="shared" si="104"/>
        <v>0.94230250862362952</v>
      </c>
      <c r="CX81" s="19">
        <f>Coefficients!$B$7</f>
        <v>3.35</v>
      </c>
      <c r="CY81" s="217">
        <f t="shared" si="52"/>
        <v>0.28128433093242672</v>
      </c>
      <c r="CZ81" s="164">
        <f>VLOOKUP(N81,Coefficients!$E$12:$I$16,3)</f>
        <v>6.0350000000000001</v>
      </c>
      <c r="DA81" s="165">
        <f t="shared" si="53"/>
        <v>7.2999999999999995E-2</v>
      </c>
      <c r="DB81" s="163">
        <f t="shared" si="54"/>
        <v>7.0042210000000074</v>
      </c>
      <c r="DC81" s="214"/>
      <c r="DD81" s="149"/>
      <c r="DU81" s="165">
        <f t="shared" si="105"/>
        <v>0.95</v>
      </c>
      <c r="DV81" s="165">
        <f t="shared" si="106"/>
        <v>1</v>
      </c>
      <c r="DW81" s="165">
        <f t="shared" si="107"/>
        <v>2400</v>
      </c>
      <c r="DX81" s="165">
        <f t="shared" si="108"/>
        <v>1.4999999999999999E-2</v>
      </c>
      <c r="DY81" s="169">
        <f t="shared" si="109"/>
        <v>70.567557671182712</v>
      </c>
      <c r="DZ81" s="136">
        <f t="shared" si="55"/>
        <v>33593.327545990047</v>
      </c>
      <c r="EA81" s="136">
        <f t="shared" si="110"/>
        <v>4.3067574809826485</v>
      </c>
      <c r="EB81" s="136">
        <f t="shared" si="111"/>
        <v>2.3330791552474604E-2</v>
      </c>
      <c r="EC81" s="136">
        <f t="shared" si="112"/>
        <v>0.96747185906460231</v>
      </c>
      <c r="ED81" s="136">
        <f t="shared" si="113"/>
        <v>0.2090332126794166</v>
      </c>
      <c r="EE81" s="136">
        <f t="shared" si="56"/>
        <v>1.5445604651050633E-4</v>
      </c>
      <c r="EF81" s="136">
        <f t="shared" si="114"/>
        <v>1</v>
      </c>
      <c r="EG81" s="136">
        <f t="shared" si="57"/>
        <v>2</v>
      </c>
      <c r="EH81" s="149">
        <f t="shared" si="115"/>
        <v>1.7824039898006663</v>
      </c>
      <c r="EI81" s="149">
        <f t="shared" si="116"/>
        <v>29.30076783171112</v>
      </c>
      <c r="EJ81" s="149">
        <f t="shared" si="58"/>
        <v>31.083171821511787</v>
      </c>
      <c r="EK81" s="18">
        <f t="shared" si="59"/>
        <v>1.415556953217652</v>
      </c>
      <c r="EL81" s="18">
        <f t="shared" si="60"/>
        <v>0.23966812995851117</v>
      </c>
      <c r="EM81" s="18">
        <f t="shared" si="61"/>
        <v>1.1505027800000012E-2</v>
      </c>
      <c r="EN81" s="163">
        <f t="shared" si="117"/>
        <v>0.12729347466513458</v>
      </c>
      <c r="EO81" s="163">
        <f t="shared" si="118"/>
        <v>2.0925651922895598</v>
      </c>
      <c r="EP81" s="163">
        <f t="shared" si="62"/>
        <v>2.2198586669546945</v>
      </c>
      <c r="EQ81" s="18">
        <f t="shared" si="63"/>
        <v>19.821081699926982</v>
      </c>
      <c r="ER81" s="18">
        <f t="shared" si="64"/>
        <v>5.5753597043209284</v>
      </c>
      <c r="ES81" s="18">
        <f t="shared" si="65"/>
        <v>0.16109708300000017</v>
      </c>
    </row>
    <row r="82" spans="2:149" x14ac:dyDescent="0.25">
      <c r="B82" s="36" t="s">
        <v>193</v>
      </c>
      <c r="C82" s="36" t="s">
        <v>194</v>
      </c>
      <c r="D82" s="36">
        <v>2056</v>
      </c>
      <c r="E82" s="37">
        <f t="shared" si="66"/>
        <v>22.2</v>
      </c>
      <c r="F82" s="37">
        <f t="shared" si="67"/>
        <v>76.3</v>
      </c>
      <c r="G82" s="37">
        <f t="shared" si="68"/>
        <v>352.5</v>
      </c>
      <c r="H82" s="115">
        <f t="shared" si="69"/>
        <v>2007</v>
      </c>
      <c r="I82" s="111" t="str">
        <f t="shared" si="70"/>
        <v>Pile No 243 @ Berth 107</v>
      </c>
      <c r="J82" s="165" t="str">
        <f t="shared" si="71"/>
        <v>splash</v>
      </c>
      <c r="K82" s="172">
        <f t="shared" si="72"/>
        <v>1</v>
      </c>
      <c r="L82" s="115" t="str">
        <f t="shared" si="73"/>
        <v>C1</v>
      </c>
      <c r="M82" s="115" t="str">
        <f t="shared" si="74"/>
        <v>CB4</v>
      </c>
      <c r="N82" s="115" t="str">
        <f t="shared" si="75"/>
        <v>CL5</v>
      </c>
      <c r="O82" s="115">
        <f t="shared" si="76"/>
        <v>0</v>
      </c>
      <c r="P82" s="115">
        <f t="shared" si="77"/>
        <v>50</v>
      </c>
      <c r="Q82" s="115">
        <f t="shared" si="78"/>
        <v>1200</v>
      </c>
      <c r="R82" s="115">
        <f t="shared" si="79"/>
        <v>60</v>
      </c>
      <c r="S82" s="115">
        <f t="shared" si="80"/>
        <v>0.37</v>
      </c>
      <c r="T82" s="115">
        <f t="shared" si="81"/>
        <v>310</v>
      </c>
      <c r="U82" s="165">
        <f t="shared" si="82"/>
        <v>12</v>
      </c>
      <c r="AA82" s="174">
        <f t="shared" si="83"/>
        <v>3.4872210850536134</v>
      </c>
      <c r="AB82" s="193">
        <f t="shared" si="84"/>
        <v>0.16974442170107229</v>
      </c>
      <c r="AC82" s="174">
        <f t="shared" si="85"/>
        <v>0.24574388184185864</v>
      </c>
      <c r="AD82" s="174">
        <f t="shared" si="86"/>
        <v>1.1505027800000012E-2</v>
      </c>
      <c r="AE82" s="174">
        <f t="shared" si="87"/>
        <v>0.96225008242914833</v>
      </c>
      <c r="AF82" s="194">
        <f t="shared" si="88"/>
        <v>0.28723883057586519</v>
      </c>
      <c r="AG82" s="174">
        <f t="shared" si="37"/>
        <v>5.8227796757432593</v>
      </c>
      <c r="AH82" s="174">
        <f t="shared" si="38"/>
        <v>0.16109708300000017</v>
      </c>
      <c r="AJ82" s="174"/>
      <c r="AK82" s="174"/>
      <c r="AL82" s="203"/>
      <c r="AM82" s="207">
        <f t="shared" si="89"/>
        <v>5</v>
      </c>
      <c r="AN82" s="167">
        <f>INDEX(Coefficients!$O$3:$O$7,MATCH(S82,Coefficients!$O$3:$O$7))</f>
        <v>0.3</v>
      </c>
      <c r="AO82" s="167">
        <f>INDEX(Coefficients!$O$3:$O$7,MATCH(S82,Coefficients!$O$3:$O$7)+1)</f>
        <v>0.4</v>
      </c>
      <c r="AP82" s="172">
        <f>INDEX(Coefficients!$P$3:$P$7,MATCH(S82,Coefficients!$O$3:$O$7))</f>
        <v>50</v>
      </c>
      <c r="AQ82" s="172">
        <f>INDEX(Coefficients!$P$3:$P$7,MATCH(S82,Coefficients!$O$3:$O$7)+1)</f>
        <v>41.8</v>
      </c>
      <c r="AR82" s="172">
        <f t="shared" si="90"/>
        <v>44.26</v>
      </c>
      <c r="AS82" s="106">
        <f t="shared" si="91"/>
        <v>2056</v>
      </c>
      <c r="AT82" s="107">
        <f t="shared" si="92"/>
        <v>22.2</v>
      </c>
      <c r="AU82" s="167">
        <f t="shared" si="39"/>
        <v>999.0000000000008</v>
      </c>
      <c r="AV82" s="173">
        <f t="shared" si="40"/>
        <v>22.200000000000017</v>
      </c>
      <c r="AW82" s="106">
        <v>12</v>
      </c>
      <c r="AX82" s="107">
        <f t="shared" si="93"/>
        <v>76.3</v>
      </c>
      <c r="AY82" s="174">
        <f t="shared" si="94"/>
        <v>1.1450023416820443</v>
      </c>
      <c r="AZ82" s="167">
        <f>INDEX(Coefficients!$K$3:$K$10,MATCH(S82,Coefficients!$K$3:$K$10))</f>
        <v>0.35</v>
      </c>
      <c r="BA82" s="167">
        <f>INDEX(Coefficients!$K$3:$K$10,MATCH(S82,Coefficients!$K$3:$K$10)+1)</f>
        <v>0.4</v>
      </c>
      <c r="BB82" s="167">
        <f>INDEX(Coefficients!$L$3:$L$10,MATCH(S82,Coefficients!$K$3:$K$10))</f>
        <v>0.19142307491680963</v>
      </c>
      <c r="BC82" s="167">
        <f>INDEX(Coefficients!$L$3:$L$10,MATCH(S82,Coefficients!$K$3:$K$10)+1)</f>
        <v>0.35425563574488944</v>
      </c>
      <c r="BD82" s="174">
        <f>INDEX(Coefficients!$M$3:$M$10,MATCH(S82,Coefficients!$K$3:$K$10))</f>
        <v>0.20023799980895765</v>
      </c>
      <c r="BE82" s="174">
        <f>INDEX(Coefficients!$M$3:$M$10,MATCH(S82,Coefficients!$K$3:$K$10)+1)</f>
        <v>0.20987997823914079</v>
      </c>
      <c r="BF82" s="70">
        <f t="shared" si="95"/>
        <v>2.5655609924804158E-5</v>
      </c>
      <c r="BG82" s="110">
        <f t="shared" si="96"/>
        <v>0.20409479118103091</v>
      </c>
      <c r="BH82" s="175">
        <f t="shared" si="41"/>
        <v>1.179696473192742E-5</v>
      </c>
      <c r="BI82" s="185">
        <f t="shared" si="42"/>
        <v>3.7227594307004341E-2</v>
      </c>
      <c r="BJ82" s="165">
        <f t="shared" si="97"/>
        <v>0.71366705445737511</v>
      </c>
      <c r="BK82" s="165">
        <f t="shared" si="98"/>
        <v>84.741590689541354</v>
      </c>
      <c r="BL82" s="209">
        <f t="shared" si="43"/>
        <v>0.12</v>
      </c>
      <c r="BM82" s="107">
        <f t="shared" si="99"/>
        <v>352.5</v>
      </c>
      <c r="BN82" s="173">
        <f t="shared" si="44"/>
        <v>15862.5</v>
      </c>
      <c r="BO82" s="187">
        <f t="shared" si="45"/>
        <v>6.6974999999999999E-4</v>
      </c>
      <c r="BP82" s="106" t="str">
        <f t="shared" si="17"/>
        <v>YES</v>
      </c>
      <c r="BQ82" s="209">
        <f t="shared" si="100"/>
        <v>3.4872210850536134</v>
      </c>
      <c r="BR82" s="164">
        <f t="shared" si="46"/>
        <v>8.4872210850536138</v>
      </c>
      <c r="BS82" s="219">
        <f t="shared" si="47"/>
        <v>0.16974442170107229</v>
      </c>
      <c r="BT82" s="210"/>
      <c r="BU82" s="206">
        <f t="shared" si="48"/>
        <v>-0.85092880150001371</v>
      </c>
      <c r="BW82" s="164">
        <f>VLOOKUP(M82,Coefficients!$E$4:$I$7,3)</f>
        <v>0.43099999999999999</v>
      </c>
      <c r="BX82" s="106">
        <f t="shared" si="49"/>
        <v>7.2999999999999995E-2</v>
      </c>
      <c r="BY82" s="163">
        <f t="shared" si="50"/>
        <v>0.50021860000000051</v>
      </c>
      <c r="CO82" s="165" t="str">
        <f t="shared" si="101"/>
        <v>splash</v>
      </c>
      <c r="CP82" s="172">
        <f t="shared" si="102"/>
        <v>1</v>
      </c>
      <c r="CQ82" s="165">
        <f>IF(CO82="atmospheric",IF(CP82&gt;=1,Coefficients!$T$5,Coefficients!$T$4),Coefficients!$T$3)</f>
        <v>7.35</v>
      </c>
      <c r="CR82" s="106">
        <f>IF(S82&lt;Coefficients!$V$3,Coefficients!$X$3-(Coefficients!$X$4-Coefficients!$X$3)*(Coefficients!$V$3-S82)/(Coefficients!$V$4-Coefficients!$V$3),IF(S82&gt;Coefficients!$V$6,(Coefficients!$X$6-Coefficients!$X$5)*(S82-Coefficients!$V$6)/(Coefficients!$V$6-Coefficients!$V$5)+Coefficients!$X$6,VLOOKUP(S82,Coefficients!$V$3:$X$6,3)))</f>
        <v>5.1999999999999975</v>
      </c>
      <c r="CS82" s="90">
        <f t="shared" si="51"/>
        <v>1.6409601519999992E-4</v>
      </c>
      <c r="CT82" s="106">
        <f>VLOOKUP(CO82,Coefficients!$Z$4:$AD$7,4,FALSE)</f>
        <v>0.26500000000000001</v>
      </c>
      <c r="CU82" s="106">
        <f>VLOOKUP(CO82,Coefficients!$Z$4:$AD$7,2,FALSE)</f>
        <v>0.37</v>
      </c>
      <c r="CV82" s="174">
        <f t="shared" si="103"/>
        <v>5.862683978950046</v>
      </c>
      <c r="CW82" s="31">
        <f t="shared" si="104"/>
        <v>0.96225008242914833</v>
      </c>
      <c r="CX82" s="19">
        <f>Coefficients!$B$7</f>
        <v>3.35</v>
      </c>
      <c r="CY82" s="217">
        <f t="shared" si="52"/>
        <v>0.28723883057586519</v>
      </c>
      <c r="CZ82" s="164">
        <f>VLOOKUP(N82,Coefficients!$E$12:$I$16,3)</f>
        <v>6.0350000000000001</v>
      </c>
      <c r="DA82" s="165">
        <f t="shared" si="53"/>
        <v>7.2999999999999995E-2</v>
      </c>
      <c r="DB82" s="163">
        <f t="shared" si="54"/>
        <v>7.0042210000000074</v>
      </c>
      <c r="DC82" s="214"/>
      <c r="DD82" s="149"/>
      <c r="DU82" s="165">
        <f t="shared" si="105"/>
        <v>0.95</v>
      </c>
      <c r="DV82" s="165">
        <f t="shared" si="106"/>
        <v>1</v>
      </c>
      <c r="DW82" s="165">
        <f t="shared" si="107"/>
        <v>2400</v>
      </c>
      <c r="DX82" s="165">
        <f t="shared" si="108"/>
        <v>1.4999999999999999E-2</v>
      </c>
      <c r="DY82" s="169">
        <f t="shared" si="109"/>
        <v>70.568017042301435</v>
      </c>
      <c r="DZ82" s="136">
        <f t="shared" si="55"/>
        <v>33593.400439594792</v>
      </c>
      <c r="EA82" s="136">
        <f t="shared" si="110"/>
        <v>4.3067574809826485</v>
      </c>
      <c r="EB82" s="136">
        <f t="shared" si="111"/>
        <v>2.3330791552474604E-2</v>
      </c>
      <c r="EC82" s="136">
        <f t="shared" si="112"/>
        <v>0.96747185906460231</v>
      </c>
      <c r="ED82" s="136">
        <f t="shared" si="113"/>
        <v>0.2090332126794166</v>
      </c>
      <c r="EE82" s="136">
        <f t="shared" si="56"/>
        <v>1.5445604651050633E-4</v>
      </c>
      <c r="EF82" s="136">
        <f t="shared" si="114"/>
        <v>1</v>
      </c>
      <c r="EG82" s="136">
        <f t="shared" si="57"/>
        <v>2</v>
      </c>
      <c r="EH82" s="149">
        <f t="shared" si="115"/>
        <v>1.7824026598488207</v>
      </c>
      <c r="EI82" s="149">
        <f t="shared" si="116"/>
        <v>29.30076783171112</v>
      </c>
      <c r="EJ82" s="149">
        <f t="shared" si="58"/>
        <v>31.08317049155994</v>
      </c>
      <c r="EK82" s="18">
        <f t="shared" si="59"/>
        <v>1.4477287640982093</v>
      </c>
      <c r="EL82" s="18">
        <f t="shared" si="60"/>
        <v>0.24574388184185864</v>
      </c>
      <c r="EM82" s="18">
        <f t="shared" si="61"/>
        <v>1.1505027800000012E-2</v>
      </c>
      <c r="EN82" s="163">
        <f t="shared" si="117"/>
        <v>0.12729337968431512</v>
      </c>
      <c r="EO82" s="163">
        <f t="shared" si="118"/>
        <v>2.0925651922895598</v>
      </c>
      <c r="EP82" s="163">
        <f t="shared" si="62"/>
        <v>2.2198585719738748</v>
      </c>
      <c r="EQ82" s="18">
        <f t="shared" si="63"/>
        <v>20.271561696827593</v>
      </c>
      <c r="ER82" s="18">
        <f t="shared" si="64"/>
        <v>5.8227796757432593</v>
      </c>
      <c r="ES82" s="18">
        <f t="shared" si="65"/>
        <v>0.16109708300000017</v>
      </c>
    </row>
    <row r="83" spans="2:149" x14ac:dyDescent="0.25">
      <c r="B83" s="36" t="s">
        <v>193</v>
      </c>
      <c r="C83" s="36" t="s">
        <v>194</v>
      </c>
      <c r="D83" s="36">
        <v>2057</v>
      </c>
      <c r="E83" s="37">
        <f t="shared" si="66"/>
        <v>22.2</v>
      </c>
      <c r="F83" s="37">
        <f t="shared" si="67"/>
        <v>76.3</v>
      </c>
      <c r="G83" s="37">
        <f t="shared" si="68"/>
        <v>352.5</v>
      </c>
      <c r="H83" s="115">
        <f t="shared" si="69"/>
        <v>2007</v>
      </c>
      <c r="I83" s="111" t="str">
        <f t="shared" si="70"/>
        <v>Pile No 243 @ Berth 107</v>
      </c>
      <c r="J83" s="165" t="str">
        <f t="shared" si="71"/>
        <v>splash</v>
      </c>
      <c r="K83" s="172">
        <f t="shared" si="72"/>
        <v>1</v>
      </c>
      <c r="L83" s="115" t="str">
        <f t="shared" si="73"/>
        <v>C1</v>
      </c>
      <c r="M83" s="115" t="str">
        <f t="shared" si="74"/>
        <v>CB4</v>
      </c>
      <c r="N83" s="115" t="str">
        <f t="shared" si="75"/>
        <v>CL5</v>
      </c>
      <c r="O83" s="115">
        <f t="shared" si="76"/>
        <v>0</v>
      </c>
      <c r="P83" s="115">
        <f t="shared" si="77"/>
        <v>50</v>
      </c>
      <c r="Q83" s="115">
        <f t="shared" si="78"/>
        <v>1200</v>
      </c>
      <c r="R83" s="115">
        <f t="shared" si="79"/>
        <v>60</v>
      </c>
      <c r="S83" s="115">
        <f t="shared" si="80"/>
        <v>0.37</v>
      </c>
      <c r="T83" s="115">
        <f t="shared" si="81"/>
        <v>310</v>
      </c>
      <c r="U83" s="165">
        <f t="shared" si="82"/>
        <v>12</v>
      </c>
      <c r="AA83" s="174">
        <f t="shared" si="83"/>
        <v>3.5085900537962451</v>
      </c>
      <c r="AB83" s="193">
        <f t="shared" si="84"/>
        <v>0.17017180107592492</v>
      </c>
      <c r="AC83" s="174">
        <f t="shared" si="85"/>
        <v>0.25183734625747817</v>
      </c>
      <c r="AD83" s="174">
        <f t="shared" si="86"/>
        <v>1.1505027800000012E-2</v>
      </c>
      <c r="AE83" s="174">
        <f t="shared" si="87"/>
        <v>0.9819350780078534</v>
      </c>
      <c r="AF83" s="194">
        <f t="shared" si="88"/>
        <v>0.29311494865906074</v>
      </c>
      <c r="AG83" s="174">
        <f t="shared" si="37"/>
        <v>6.073940187169133</v>
      </c>
      <c r="AH83" s="174">
        <f t="shared" si="38"/>
        <v>0.16109708300000017</v>
      </c>
      <c r="AJ83" s="174"/>
      <c r="AK83" s="174"/>
      <c r="AL83" s="203"/>
      <c r="AM83" s="207">
        <f t="shared" si="89"/>
        <v>5</v>
      </c>
      <c r="AN83" s="167">
        <f>INDEX(Coefficients!$O$3:$O$7,MATCH(S83,Coefficients!$O$3:$O$7))</f>
        <v>0.3</v>
      </c>
      <c r="AO83" s="167">
        <f>INDEX(Coefficients!$O$3:$O$7,MATCH(S83,Coefficients!$O$3:$O$7)+1)</f>
        <v>0.4</v>
      </c>
      <c r="AP83" s="172">
        <f>INDEX(Coefficients!$P$3:$P$7,MATCH(S83,Coefficients!$O$3:$O$7))</f>
        <v>50</v>
      </c>
      <c r="AQ83" s="172">
        <f>INDEX(Coefficients!$P$3:$P$7,MATCH(S83,Coefficients!$O$3:$O$7)+1)</f>
        <v>41.8</v>
      </c>
      <c r="AR83" s="172">
        <f t="shared" si="90"/>
        <v>44.26</v>
      </c>
      <c r="AS83" s="106">
        <f t="shared" si="91"/>
        <v>2057</v>
      </c>
      <c r="AT83" s="107">
        <f t="shared" si="92"/>
        <v>22.2</v>
      </c>
      <c r="AU83" s="167">
        <f t="shared" si="39"/>
        <v>1021.2000000000008</v>
      </c>
      <c r="AV83" s="173">
        <f t="shared" si="40"/>
        <v>22.200000000000017</v>
      </c>
      <c r="AW83" s="106">
        <v>12</v>
      </c>
      <c r="AX83" s="107">
        <f t="shared" si="93"/>
        <v>76.3</v>
      </c>
      <c r="AY83" s="174">
        <f t="shared" si="94"/>
        <v>1.1450023416820443</v>
      </c>
      <c r="AZ83" s="167">
        <f>INDEX(Coefficients!$K$3:$K$10,MATCH(S83,Coefficients!$K$3:$K$10))</f>
        <v>0.35</v>
      </c>
      <c r="BA83" s="167">
        <f>INDEX(Coefficients!$K$3:$K$10,MATCH(S83,Coefficients!$K$3:$K$10)+1)</f>
        <v>0.4</v>
      </c>
      <c r="BB83" s="167">
        <f>INDEX(Coefficients!$L$3:$L$10,MATCH(S83,Coefficients!$K$3:$K$10))</f>
        <v>0.19142307491680963</v>
      </c>
      <c r="BC83" s="167">
        <f>INDEX(Coefficients!$L$3:$L$10,MATCH(S83,Coefficients!$K$3:$K$10)+1)</f>
        <v>0.35425563574488944</v>
      </c>
      <c r="BD83" s="174">
        <f>INDEX(Coefficients!$M$3:$M$10,MATCH(S83,Coefficients!$K$3:$K$10))</f>
        <v>0.20023799980895765</v>
      </c>
      <c r="BE83" s="174">
        <f>INDEX(Coefficients!$M$3:$M$10,MATCH(S83,Coefficients!$K$3:$K$10)+1)</f>
        <v>0.20987997823914079</v>
      </c>
      <c r="BF83" s="70">
        <f t="shared" si="95"/>
        <v>2.5655609924804158E-5</v>
      </c>
      <c r="BG83" s="110">
        <f t="shared" si="96"/>
        <v>0.20409479118103091</v>
      </c>
      <c r="BH83" s="175">
        <f t="shared" si="41"/>
        <v>1.1744164652341296E-5</v>
      </c>
      <c r="BI83" s="185">
        <f t="shared" si="42"/>
        <v>3.7060973486575E-2</v>
      </c>
      <c r="BJ83" s="165">
        <f t="shared" si="97"/>
        <v>0.71366705445737511</v>
      </c>
      <c r="BK83" s="165">
        <f t="shared" si="98"/>
        <v>84.741590689541354</v>
      </c>
      <c r="BL83" s="209">
        <f t="shared" si="43"/>
        <v>0.12</v>
      </c>
      <c r="BM83" s="107">
        <f t="shared" si="99"/>
        <v>352.5</v>
      </c>
      <c r="BN83" s="173">
        <f t="shared" si="44"/>
        <v>16215</v>
      </c>
      <c r="BO83" s="187">
        <f t="shared" si="45"/>
        <v>6.6974999999999999E-4</v>
      </c>
      <c r="BP83" s="106" t="str">
        <f t="shared" si="17"/>
        <v>YES</v>
      </c>
      <c r="BQ83" s="209">
        <f t="shared" si="100"/>
        <v>3.5085900537962451</v>
      </c>
      <c r="BR83" s="164">
        <f t="shared" si="46"/>
        <v>8.5085900537962456</v>
      </c>
      <c r="BS83" s="219">
        <f t="shared" si="47"/>
        <v>0.17017180107592492</v>
      </c>
      <c r="BT83" s="210"/>
      <c r="BU83" s="206">
        <f t="shared" si="48"/>
        <v>-0.85255804384510259</v>
      </c>
      <c r="BW83" s="164">
        <f>VLOOKUP(M83,Coefficients!$E$4:$I$7,3)</f>
        <v>0.43099999999999999</v>
      </c>
      <c r="BX83" s="106">
        <f t="shared" si="49"/>
        <v>7.2999999999999995E-2</v>
      </c>
      <c r="BY83" s="163">
        <f t="shared" si="50"/>
        <v>0.50021860000000051</v>
      </c>
      <c r="CO83" s="165" t="str">
        <f t="shared" si="101"/>
        <v>splash</v>
      </c>
      <c r="CP83" s="172">
        <f t="shared" si="102"/>
        <v>1</v>
      </c>
      <c r="CQ83" s="165">
        <f>IF(CO83="atmospheric",IF(CP83&gt;=1,Coefficients!$T$5,Coefficients!$T$4),Coefficients!$T$3)</f>
        <v>7.35</v>
      </c>
      <c r="CR83" s="106">
        <f>IF(S83&lt;Coefficients!$V$3,Coefficients!$X$3-(Coefficients!$X$4-Coefficients!$X$3)*(Coefficients!$V$3-S83)/(Coefficients!$V$4-Coefficients!$V$3),IF(S83&gt;Coefficients!$V$6,(Coefficients!$X$6-Coefficients!$X$5)*(S83-Coefficients!$V$6)/(Coefficients!$V$6-Coefficients!$V$5)+Coefficients!$X$6,VLOOKUP(S83,Coefficients!$V$3:$X$6,3)))</f>
        <v>5.1999999999999975</v>
      </c>
      <c r="CS83" s="90">
        <f t="shared" si="51"/>
        <v>1.6409601519999992E-4</v>
      </c>
      <c r="CT83" s="106">
        <f>VLOOKUP(CO83,Coefficients!$Z$4:$AD$7,4,FALSE)</f>
        <v>0.26500000000000001</v>
      </c>
      <c r="CU83" s="106">
        <f>VLOOKUP(CO83,Coefficients!$Z$4:$AD$7,2,FALSE)</f>
        <v>0.37</v>
      </c>
      <c r="CV83" s="174">
        <f t="shared" si="103"/>
        <v>5.8690855372698909</v>
      </c>
      <c r="CW83" s="31">
        <f t="shared" si="104"/>
        <v>0.9819350780078534</v>
      </c>
      <c r="CX83" s="19">
        <f>Coefficients!$B$7</f>
        <v>3.35</v>
      </c>
      <c r="CY83" s="217">
        <f t="shared" si="52"/>
        <v>0.29311494865906074</v>
      </c>
      <c r="CZ83" s="164">
        <f>VLOOKUP(N83,Coefficients!$E$12:$I$16,3)</f>
        <v>6.0350000000000001</v>
      </c>
      <c r="DA83" s="165">
        <f t="shared" si="53"/>
        <v>7.2999999999999995E-2</v>
      </c>
      <c r="DB83" s="163">
        <f t="shared" si="54"/>
        <v>7.0042210000000074</v>
      </c>
      <c r="DC83" s="214"/>
      <c r="DD83" s="149"/>
      <c r="DU83" s="165">
        <f t="shared" si="105"/>
        <v>0.95</v>
      </c>
      <c r="DV83" s="165">
        <f t="shared" si="106"/>
        <v>1</v>
      </c>
      <c r="DW83" s="165">
        <f t="shared" si="107"/>
        <v>2400</v>
      </c>
      <c r="DX83" s="165">
        <f t="shared" si="108"/>
        <v>1.4999999999999999E-2</v>
      </c>
      <c r="DY83" s="169">
        <f t="shared" si="109"/>
        <v>70.56845644635915</v>
      </c>
      <c r="DZ83" s="136">
        <f t="shared" si="55"/>
        <v>33593.470164504404</v>
      </c>
      <c r="EA83" s="136">
        <f t="shared" si="110"/>
        <v>4.3067574809826485</v>
      </c>
      <c r="EB83" s="136">
        <f t="shared" si="111"/>
        <v>2.3330791552474604E-2</v>
      </c>
      <c r="EC83" s="136">
        <f t="shared" si="112"/>
        <v>0.96747185906460231</v>
      </c>
      <c r="ED83" s="136">
        <f t="shared" si="113"/>
        <v>0.2090332126794166</v>
      </c>
      <c r="EE83" s="136">
        <f t="shared" si="56"/>
        <v>1.5445604651050633E-4</v>
      </c>
      <c r="EF83" s="136">
        <f t="shared" si="114"/>
        <v>1</v>
      </c>
      <c r="EG83" s="136">
        <f t="shared" si="57"/>
        <v>2</v>
      </c>
      <c r="EH83" s="149">
        <f t="shared" si="115"/>
        <v>1.7824013877155678</v>
      </c>
      <c r="EI83" s="149">
        <f t="shared" si="116"/>
        <v>29.30076783171112</v>
      </c>
      <c r="EJ83" s="149">
        <f t="shared" si="58"/>
        <v>31.083169219426686</v>
      </c>
      <c r="EK83" s="18">
        <f t="shared" si="59"/>
        <v>1.4799005749790286</v>
      </c>
      <c r="EL83" s="18">
        <f t="shared" si="60"/>
        <v>0.25183734625747817</v>
      </c>
      <c r="EM83" s="18">
        <f t="shared" si="61"/>
        <v>1.1505027800000012E-2</v>
      </c>
      <c r="EN83" s="163">
        <f t="shared" si="117"/>
        <v>0.12729328883271082</v>
      </c>
      <c r="EO83" s="163">
        <f t="shared" si="118"/>
        <v>2.0925651922895598</v>
      </c>
      <c r="EP83" s="163">
        <f t="shared" si="62"/>
        <v>2.2198584811222708</v>
      </c>
      <c r="EQ83" s="18">
        <f t="shared" si="63"/>
        <v>20.722041693731871</v>
      </c>
      <c r="ER83" s="18">
        <f t="shared" si="64"/>
        <v>6.073940187169133</v>
      </c>
      <c r="ES83" s="18">
        <f t="shared" si="65"/>
        <v>0.16109708300000017</v>
      </c>
    </row>
    <row r="84" spans="2:149" x14ac:dyDescent="0.25">
      <c r="B84" s="36" t="s">
        <v>193</v>
      </c>
      <c r="C84" s="36" t="s">
        <v>194</v>
      </c>
      <c r="D84" s="36">
        <v>2058</v>
      </c>
      <c r="E84" s="37">
        <f t="shared" si="66"/>
        <v>22.2</v>
      </c>
      <c r="F84" s="37">
        <f t="shared" si="67"/>
        <v>76.3</v>
      </c>
      <c r="G84" s="37">
        <f t="shared" si="68"/>
        <v>352.5</v>
      </c>
      <c r="H84" s="115">
        <f t="shared" si="69"/>
        <v>2007</v>
      </c>
      <c r="I84" s="111" t="str">
        <f t="shared" si="70"/>
        <v>Pile No 243 @ Berth 107</v>
      </c>
      <c r="J84" s="165" t="str">
        <f t="shared" si="71"/>
        <v>splash</v>
      </c>
      <c r="K84" s="172">
        <f t="shared" si="72"/>
        <v>1</v>
      </c>
      <c r="L84" s="115" t="str">
        <f t="shared" si="73"/>
        <v>C1</v>
      </c>
      <c r="M84" s="115" t="str">
        <f t="shared" si="74"/>
        <v>CB4</v>
      </c>
      <c r="N84" s="115" t="str">
        <f t="shared" si="75"/>
        <v>CL5</v>
      </c>
      <c r="O84" s="115">
        <f t="shared" si="76"/>
        <v>0</v>
      </c>
      <c r="P84" s="115">
        <f t="shared" si="77"/>
        <v>50</v>
      </c>
      <c r="Q84" s="115">
        <f t="shared" si="78"/>
        <v>1200</v>
      </c>
      <c r="R84" s="115">
        <f t="shared" si="79"/>
        <v>60</v>
      </c>
      <c r="S84" s="115">
        <f t="shared" si="80"/>
        <v>0.37</v>
      </c>
      <c r="T84" s="115">
        <f t="shared" si="81"/>
        <v>310</v>
      </c>
      <c r="U84" s="165">
        <f t="shared" si="82"/>
        <v>12</v>
      </c>
      <c r="AA84" s="174">
        <f t="shared" si="83"/>
        <v>3.5296261840007195</v>
      </c>
      <c r="AB84" s="193">
        <f t="shared" si="84"/>
        <v>0.17059252368001437</v>
      </c>
      <c r="AC84" s="174">
        <f t="shared" si="85"/>
        <v>0.25794824429073382</v>
      </c>
      <c r="AD84" s="174">
        <f t="shared" si="86"/>
        <v>1.1505027800000012E-2</v>
      </c>
      <c r="AE84" s="174">
        <f t="shared" si="87"/>
        <v>1.0013623729016443</v>
      </c>
      <c r="AF84" s="194">
        <f t="shared" si="88"/>
        <v>0.29891414116466991</v>
      </c>
      <c r="AG84" s="174">
        <f t="shared" si="37"/>
        <v>6.3287661374478787</v>
      </c>
      <c r="AH84" s="174">
        <f t="shared" si="38"/>
        <v>0.16109708300000017</v>
      </c>
      <c r="AJ84" s="174"/>
      <c r="AK84" s="174"/>
      <c r="AL84" s="203"/>
      <c r="AM84" s="207">
        <f t="shared" si="89"/>
        <v>5</v>
      </c>
      <c r="AN84" s="167">
        <f>INDEX(Coefficients!$O$3:$O$7,MATCH(S84,Coefficients!$O$3:$O$7))</f>
        <v>0.3</v>
      </c>
      <c r="AO84" s="167">
        <f>INDEX(Coefficients!$O$3:$O$7,MATCH(S84,Coefficients!$O$3:$O$7)+1)</f>
        <v>0.4</v>
      </c>
      <c r="AP84" s="172">
        <f>INDEX(Coefficients!$P$3:$P$7,MATCH(S84,Coefficients!$O$3:$O$7))</f>
        <v>50</v>
      </c>
      <c r="AQ84" s="172">
        <f>INDEX(Coefficients!$P$3:$P$7,MATCH(S84,Coefficients!$O$3:$O$7)+1)</f>
        <v>41.8</v>
      </c>
      <c r="AR84" s="172">
        <f t="shared" si="90"/>
        <v>44.26</v>
      </c>
      <c r="AS84" s="106">
        <f t="shared" si="91"/>
        <v>2058</v>
      </c>
      <c r="AT84" s="107">
        <f t="shared" si="92"/>
        <v>22.2</v>
      </c>
      <c r="AU84" s="167">
        <f t="shared" si="39"/>
        <v>1043.4000000000008</v>
      </c>
      <c r="AV84" s="173">
        <f t="shared" si="40"/>
        <v>22.200000000000017</v>
      </c>
      <c r="AW84" s="106">
        <v>12</v>
      </c>
      <c r="AX84" s="107">
        <f t="shared" si="93"/>
        <v>76.3</v>
      </c>
      <c r="AY84" s="174">
        <f t="shared" si="94"/>
        <v>1.1450023416820443</v>
      </c>
      <c r="AZ84" s="167">
        <f>INDEX(Coefficients!$K$3:$K$10,MATCH(S84,Coefficients!$K$3:$K$10))</f>
        <v>0.35</v>
      </c>
      <c r="BA84" s="167">
        <f>INDEX(Coefficients!$K$3:$K$10,MATCH(S84,Coefficients!$K$3:$K$10)+1)</f>
        <v>0.4</v>
      </c>
      <c r="BB84" s="167">
        <f>INDEX(Coefficients!$L$3:$L$10,MATCH(S84,Coefficients!$K$3:$K$10))</f>
        <v>0.19142307491680963</v>
      </c>
      <c r="BC84" s="167">
        <f>INDEX(Coefficients!$L$3:$L$10,MATCH(S84,Coefficients!$K$3:$K$10)+1)</f>
        <v>0.35425563574488944</v>
      </c>
      <c r="BD84" s="174">
        <f>INDEX(Coefficients!$M$3:$M$10,MATCH(S84,Coefficients!$K$3:$K$10))</f>
        <v>0.20023799980895765</v>
      </c>
      <c r="BE84" s="174">
        <f>INDEX(Coefficients!$M$3:$M$10,MATCH(S84,Coefficients!$K$3:$K$10)+1)</f>
        <v>0.20987997823914079</v>
      </c>
      <c r="BF84" s="70">
        <f t="shared" si="95"/>
        <v>2.5655609924804158E-5</v>
      </c>
      <c r="BG84" s="110">
        <f t="shared" si="96"/>
        <v>0.20409479118103091</v>
      </c>
      <c r="BH84" s="175">
        <f t="shared" si="41"/>
        <v>1.1692728904170272E-5</v>
      </c>
      <c r="BI84" s="185">
        <f t="shared" si="42"/>
        <v>3.689865807669624E-2</v>
      </c>
      <c r="BJ84" s="165">
        <f t="shared" si="97"/>
        <v>0.71366705445737511</v>
      </c>
      <c r="BK84" s="165">
        <f t="shared" si="98"/>
        <v>84.741590689541354</v>
      </c>
      <c r="BL84" s="209">
        <f t="shared" si="43"/>
        <v>0.12</v>
      </c>
      <c r="BM84" s="107">
        <f t="shared" si="99"/>
        <v>352.5</v>
      </c>
      <c r="BN84" s="173">
        <f t="shared" si="44"/>
        <v>16567.5</v>
      </c>
      <c r="BO84" s="187">
        <f t="shared" si="45"/>
        <v>6.6974999999999999E-4</v>
      </c>
      <c r="BP84" s="106" t="str">
        <f t="shared" si="17"/>
        <v>YES</v>
      </c>
      <c r="BQ84" s="209">
        <f t="shared" si="100"/>
        <v>3.5296261840007195</v>
      </c>
      <c r="BR84" s="164">
        <f t="shared" si="46"/>
        <v>8.529626184000719</v>
      </c>
      <c r="BS84" s="219">
        <f t="shared" si="47"/>
        <v>0.17059252368001437</v>
      </c>
      <c r="BT84" s="210"/>
      <c r="BU84" s="206">
        <f t="shared" si="48"/>
        <v>-0.85413500850210511</v>
      </c>
      <c r="BW84" s="164">
        <f>VLOOKUP(M84,Coefficients!$E$4:$I$7,3)</f>
        <v>0.43099999999999999</v>
      </c>
      <c r="BX84" s="106">
        <f t="shared" si="49"/>
        <v>7.2999999999999995E-2</v>
      </c>
      <c r="BY84" s="163">
        <f t="shared" si="50"/>
        <v>0.50021860000000051</v>
      </c>
      <c r="CO84" s="165" t="str">
        <f t="shared" si="101"/>
        <v>splash</v>
      </c>
      <c r="CP84" s="172">
        <f t="shared" si="102"/>
        <v>1</v>
      </c>
      <c r="CQ84" s="165">
        <f>IF(CO84="atmospheric",IF(CP84&gt;=1,Coefficients!$T$5,Coefficients!$T$4),Coefficients!$T$3)</f>
        <v>7.35</v>
      </c>
      <c r="CR84" s="106">
        <f>IF(S84&lt;Coefficients!$V$3,Coefficients!$X$3-(Coefficients!$X$4-Coefficients!$X$3)*(Coefficients!$V$3-S84)/(Coefficients!$V$4-Coefficients!$V$3),IF(S84&gt;Coefficients!$V$6,(Coefficients!$X$6-Coefficients!$X$5)*(S84-Coefficients!$V$6)/(Coefficients!$V$6-Coefficients!$V$5)+Coefficients!$X$6,VLOOKUP(S84,Coefficients!$V$3:$X$6,3)))</f>
        <v>5.1999999999999975</v>
      </c>
      <c r="CS84" s="90">
        <f t="shared" si="51"/>
        <v>1.6409601519999992E-4</v>
      </c>
      <c r="CT84" s="106">
        <f>VLOOKUP(CO84,Coefficients!$Z$4:$AD$7,4,FALSE)</f>
        <v>0.26500000000000001</v>
      </c>
      <c r="CU84" s="106">
        <f>VLOOKUP(CO84,Coefficients!$Z$4:$AD$7,2,FALSE)</f>
        <v>0.37</v>
      </c>
      <c r="CV84" s="174">
        <f t="shared" si="103"/>
        <v>5.8753112966429093</v>
      </c>
      <c r="CW84" s="31">
        <f t="shared" si="104"/>
        <v>1.0013623729016443</v>
      </c>
      <c r="CX84" s="19">
        <f>Coefficients!$B$7</f>
        <v>3.35</v>
      </c>
      <c r="CY84" s="217">
        <f t="shared" si="52"/>
        <v>0.29891414116466991</v>
      </c>
      <c r="CZ84" s="164">
        <f>VLOOKUP(N84,Coefficients!$E$12:$I$16,3)</f>
        <v>6.0350000000000001</v>
      </c>
      <c r="DA84" s="165">
        <f t="shared" si="53"/>
        <v>7.2999999999999995E-2</v>
      </c>
      <c r="DB84" s="163">
        <f t="shared" si="54"/>
        <v>7.0042210000000074</v>
      </c>
      <c r="DC84" s="214"/>
      <c r="DD84" s="149"/>
      <c r="DU84" s="165">
        <f t="shared" si="105"/>
        <v>0.95</v>
      </c>
      <c r="DV84" s="165">
        <f t="shared" si="106"/>
        <v>1</v>
      </c>
      <c r="DW84" s="165">
        <f t="shared" si="107"/>
        <v>2400</v>
      </c>
      <c r="DX84" s="165">
        <f t="shared" si="108"/>
        <v>1.4999999999999999E-2</v>
      </c>
      <c r="DY84" s="169">
        <f t="shared" si="109"/>
        <v>70.568877157499614</v>
      </c>
      <c r="DZ84" s="136">
        <f t="shared" si="55"/>
        <v>33593.536922939027</v>
      </c>
      <c r="EA84" s="136">
        <f t="shared" si="110"/>
        <v>4.3067574809826485</v>
      </c>
      <c r="EB84" s="136">
        <f t="shared" si="111"/>
        <v>2.3330791552474604E-2</v>
      </c>
      <c r="EC84" s="136">
        <f t="shared" si="112"/>
        <v>0.96747185906460231</v>
      </c>
      <c r="ED84" s="136">
        <f t="shared" si="113"/>
        <v>0.2090332126794166</v>
      </c>
      <c r="EE84" s="136">
        <f t="shared" si="56"/>
        <v>1.5445604651050633E-4</v>
      </c>
      <c r="EF84" s="136">
        <f t="shared" si="114"/>
        <v>1</v>
      </c>
      <c r="EG84" s="136">
        <f t="shared" si="57"/>
        <v>2</v>
      </c>
      <c r="EH84" s="149">
        <f t="shared" si="115"/>
        <v>1.7824001697106964</v>
      </c>
      <c r="EI84" s="149">
        <f t="shared" si="116"/>
        <v>29.30076783171112</v>
      </c>
      <c r="EJ84" s="149">
        <f t="shared" si="58"/>
        <v>31.083168001421818</v>
      </c>
      <c r="EK84" s="18">
        <f t="shared" si="59"/>
        <v>1.5120723858600935</v>
      </c>
      <c r="EL84" s="18">
        <f t="shared" si="60"/>
        <v>0.25794824429073382</v>
      </c>
      <c r="EM84" s="18">
        <f t="shared" si="61"/>
        <v>1.1505027800000012E-2</v>
      </c>
      <c r="EN84" s="163">
        <f t="shared" si="117"/>
        <v>0.12729320184677881</v>
      </c>
      <c r="EO84" s="163">
        <f t="shared" si="118"/>
        <v>2.0925651922895598</v>
      </c>
      <c r="EP84" s="163">
        <f t="shared" si="62"/>
        <v>2.2198583941363386</v>
      </c>
      <c r="EQ84" s="18">
        <f t="shared" si="63"/>
        <v>21.172521690639591</v>
      </c>
      <c r="ER84" s="18">
        <f t="shared" si="64"/>
        <v>6.3287661374478787</v>
      </c>
      <c r="ES84" s="18">
        <f t="shared" si="65"/>
        <v>0.16109708300000017</v>
      </c>
    </row>
    <row r="85" spans="2:149" x14ac:dyDescent="0.25">
      <c r="B85" s="36" t="s">
        <v>193</v>
      </c>
      <c r="C85" s="36" t="s">
        <v>194</v>
      </c>
      <c r="D85" s="36">
        <v>2059</v>
      </c>
      <c r="E85" s="37">
        <f t="shared" si="66"/>
        <v>22.2</v>
      </c>
      <c r="F85" s="37">
        <f t="shared" si="67"/>
        <v>76.3</v>
      </c>
      <c r="G85" s="37">
        <f t="shared" si="68"/>
        <v>352.5</v>
      </c>
      <c r="H85" s="115">
        <f t="shared" si="69"/>
        <v>2007</v>
      </c>
      <c r="I85" s="111" t="str">
        <f t="shared" si="70"/>
        <v>Pile No 243 @ Berth 107</v>
      </c>
      <c r="J85" s="165" t="str">
        <f t="shared" si="71"/>
        <v>splash</v>
      </c>
      <c r="K85" s="172">
        <f t="shared" si="72"/>
        <v>1</v>
      </c>
      <c r="L85" s="115" t="str">
        <f t="shared" si="73"/>
        <v>C1</v>
      </c>
      <c r="M85" s="115" t="str">
        <f t="shared" si="74"/>
        <v>CB4</v>
      </c>
      <c r="N85" s="115" t="str">
        <f t="shared" si="75"/>
        <v>CL5</v>
      </c>
      <c r="O85" s="115">
        <f t="shared" si="76"/>
        <v>0</v>
      </c>
      <c r="P85" s="115">
        <f t="shared" si="77"/>
        <v>50</v>
      </c>
      <c r="Q85" s="115">
        <f t="shared" si="78"/>
        <v>1200</v>
      </c>
      <c r="R85" s="115">
        <f t="shared" si="79"/>
        <v>60</v>
      </c>
      <c r="S85" s="115">
        <f t="shared" si="80"/>
        <v>0.37</v>
      </c>
      <c r="T85" s="115">
        <f t="shared" si="81"/>
        <v>310</v>
      </c>
      <c r="U85" s="165">
        <f t="shared" si="82"/>
        <v>12</v>
      </c>
      <c r="AA85" s="174">
        <f t="shared" si="83"/>
        <v>3.5503415792739816</v>
      </c>
      <c r="AB85" s="193">
        <f t="shared" si="84"/>
        <v>0.17100683158547964</v>
      </c>
      <c r="AC85" s="174">
        <f t="shared" si="85"/>
        <v>0.26407630727900888</v>
      </c>
      <c r="AD85" s="174">
        <f t="shared" si="86"/>
        <v>1.1505027800000012E-2</v>
      </c>
      <c r="AE85" s="174">
        <f t="shared" si="87"/>
        <v>1.0205368241557962</v>
      </c>
      <c r="AF85" s="194">
        <f t="shared" si="88"/>
        <v>0.30463785795695408</v>
      </c>
      <c r="AG85" s="174">
        <f t="shared" si="37"/>
        <v>6.587184916694997</v>
      </c>
      <c r="AH85" s="174">
        <f t="shared" si="38"/>
        <v>0.16109708300000017</v>
      </c>
      <c r="AJ85" s="174"/>
      <c r="AK85" s="174"/>
      <c r="AL85" s="203"/>
      <c r="AM85" s="207">
        <f t="shared" si="89"/>
        <v>5</v>
      </c>
      <c r="AN85" s="167">
        <f>INDEX(Coefficients!$O$3:$O$7,MATCH(S85,Coefficients!$O$3:$O$7))</f>
        <v>0.3</v>
      </c>
      <c r="AO85" s="167">
        <f>INDEX(Coefficients!$O$3:$O$7,MATCH(S85,Coefficients!$O$3:$O$7)+1)</f>
        <v>0.4</v>
      </c>
      <c r="AP85" s="172">
        <f>INDEX(Coefficients!$P$3:$P$7,MATCH(S85,Coefficients!$O$3:$O$7))</f>
        <v>50</v>
      </c>
      <c r="AQ85" s="172">
        <f>INDEX(Coefficients!$P$3:$P$7,MATCH(S85,Coefficients!$O$3:$O$7)+1)</f>
        <v>41.8</v>
      </c>
      <c r="AR85" s="172">
        <f t="shared" si="90"/>
        <v>44.26</v>
      </c>
      <c r="AS85" s="106">
        <f t="shared" si="91"/>
        <v>2059</v>
      </c>
      <c r="AT85" s="107">
        <f t="shared" si="92"/>
        <v>22.2</v>
      </c>
      <c r="AU85" s="167">
        <f t="shared" si="39"/>
        <v>1065.6000000000008</v>
      </c>
      <c r="AV85" s="173">
        <f t="shared" si="40"/>
        <v>22.200000000000017</v>
      </c>
      <c r="AW85" s="106">
        <v>12</v>
      </c>
      <c r="AX85" s="107">
        <f t="shared" si="93"/>
        <v>76.3</v>
      </c>
      <c r="AY85" s="174">
        <f t="shared" si="94"/>
        <v>1.1450023416820443</v>
      </c>
      <c r="AZ85" s="167">
        <f>INDEX(Coefficients!$K$3:$K$10,MATCH(S85,Coefficients!$K$3:$K$10))</f>
        <v>0.35</v>
      </c>
      <c r="BA85" s="167">
        <f>INDEX(Coefficients!$K$3:$K$10,MATCH(S85,Coefficients!$K$3:$K$10)+1)</f>
        <v>0.4</v>
      </c>
      <c r="BB85" s="167">
        <f>INDEX(Coefficients!$L$3:$L$10,MATCH(S85,Coefficients!$K$3:$K$10))</f>
        <v>0.19142307491680963</v>
      </c>
      <c r="BC85" s="167">
        <f>INDEX(Coefficients!$L$3:$L$10,MATCH(S85,Coefficients!$K$3:$K$10)+1)</f>
        <v>0.35425563574488944</v>
      </c>
      <c r="BD85" s="174">
        <f>INDEX(Coefficients!$M$3:$M$10,MATCH(S85,Coefficients!$K$3:$K$10))</f>
        <v>0.20023799980895765</v>
      </c>
      <c r="BE85" s="174">
        <f>INDEX(Coefficients!$M$3:$M$10,MATCH(S85,Coefficients!$K$3:$K$10)+1)</f>
        <v>0.20987997823914079</v>
      </c>
      <c r="BF85" s="70">
        <f t="shared" si="95"/>
        <v>2.5655609924804158E-5</v>
      </c>
      <c r="BG85" s="110">
        <f t="shared" si="96"/>
        <v>0.20409479118103091</v>
      </c>
      <c r="BH85" s="175">
        <f t="shared" si="41"/>
        <v>1.1642594309363058E-5</v>
      </c>
      <c r="BI85" s="185">
        <f t="shared" si="42"/>
        <v>3.6740448706859108E-2</v>
      </c>
      <c r="BJ85" s="165">
        <f t="shared" si="97"/>
        <v>0.71366705445737511</v>
      </c>
      <c r="BK85" s="165">
        <f t="shared" si="98"/>
        <v>84.741590689541354</v>
      </c>
      <c r="BL85" s="209">
        <f t="shared" si="43"/>
        <v>0.12</v>
      </c>
      <c r="BM85" s="107">
        <f t="shared" si="99"/>
        <v>352.5</v>
      </c>
      <c r="BN85" s="173">
        <f t="shared" si="44"/>
        <v>16920</v>
      </c>
      <c r="BO85" s="187">
        <f t="shared" si="45"/>
        <v>6.6974999999999999E-4</v>
      </c>
      <c r="BP85" s="106" t="str">
        <f t="shared" si="17"/>
        <v>YES</v>
      </c>
      <c r="BQ85" s="209">
        <f t="shared" si="100"/>
        <v>3.5503415792739816</v>
      </c>
      <c r="BR85" s="164">
        <f t="shared" si="46"/>
        <v>8.5503415792739812</v>
      </c>
      <c r="BS85" s="219">
        <f t="shared" si="47"/>
        <v>0.17100683158547964</v>
      </c>
      <c r="BT85" s="210"/>
      <c r="BU85" s="206">
        <f t="shared" si="48"/>
        <v>-0.85566243270259323</v>
      </c>
      <c r="BW85" s="164">
        <f>VLOOKUP(M85,Coefficients!$E$4:$I$7,3)</f>
        <v>0.43099999999999999</v>
      </c>
      <c r="BX85" s="106">
        <f t="shared" si="49"/>
        <v>7.2999999999999995E-2</v>
      </c>
      <c r="BY85" s="163">
        <f t="shared" si="50"/>
        <v>0.50021860000000051</v>
      </c>
      <c r="CO85" s="165" t="str">
        <f t="shared" si="101"/>
        <v>splash</v>
      </c>
      <c r="CP85" s="172">
        <f t="shared" si="102"/>
        <v>1</v>
      </c>
      <c r="CQ85" s="165">
        <f>IF(CO85="atmospheric",IF(CP85&gt;=1,Coefficients!$T$5,Coefficients!$T$4),Coefficients!$T$3)</f>
        <v>7.35</v>
      </c>
      <c r="CR85" s="106">
        <f>IF(S85&lt;Coefficients!$V$3,Coefficients!$X$3-(Coefficients!$X$4-Coefficients!$X$3)*(Coefficients!$V$3-S85)/(Coefficients!$V$4-Coefficients!$V$3),IF(S85&gt;Coefficients!$V$6,(Coefficients!$X$6-Coefficients!$X$5)*(S85-Coefficients!$V$6)/(Coefficients!$V$6-Coefficients!$V$5)+Coefficients!$X$6,VLOOKUP(S85,Coefficients!$V$3:$X$6,3)))</f>
        <v>5.1999999999999975</v>
      </c>
      <c r="CS85" s="90">
        <f t="shared" si="51"/>
        <v>1.6409601519999992E-4</v>
      </c>
      <c r="CT85" s="106">
        <f>VLOOKUP(CO85,Coefficients!$Z$4:$AD$7,4,FALSE)</f>
        <v>0.26500000000000001</v>
      </c>
      <c r="CU85" s="106">
        <f>VLOOKUP(CO85,Coefficients!$Z$4:$AD$7,2,FALSE)</f>
        <v>0.37</v>
      </c>
      <c r="CV85" s="174">
        <f t="shared" si="103"/>
        <v>5.8813696714074917</v>
      </c>
      <c r="CW85" s="31">
        <f t="shared" si="104"/>
        <v>1.0205368241557962</v>
      </c>
      <c r="CX85" s="19">
        <f>Coefficients!$B$7</f>
        <v>3.35</v>
      </c>
      <c r="CY85" s="217">
        <f t="shared" si="52"/>
        <v>0.30463785795695408</v>
      </c>
      <c r="CZ85" s="164">
        <f>VLOOKUP(N85,Coefficients!$E$12:$I$16,3)</f>
        <v>6.0350000000000001</v>
      </c>
      <c r="DA85" s="165">
        <f t="shared" si="53"/>
        <v>7.2999999999999995E-2</v>
      </c>
      <c r="DB85" s="163">
        <f t="shared" si="54"/>
        <v>7.0042210000000074</v>
      </c>
      <c r="DC85" s="214"/>
      <c r="DD85" s="149"/>
      <c r="DU85" s="165">
        <f t="shared" si="105"/>
        <v>0.95</v>
      </c>
      <c r="DV85" s="165">
        <f t="shared" si="106"/>
        <v>1</v>
      </c>
      <c r="DW85" s="165">
        <f t="shared" si="107"/>
        <v>2400</v>
      </c>
      <c r="DX85" s="165">
        <f t="shared" si="108"/>
        <v>1.4999999999999999E-2</v>
      </c>
      <c r="DY85" s="169">
        <f t="shared" si="109"/>
        <v>70.569280343716429</v>
      </c>
      <c r="DZ85" s="136">
        <f t="shared" si="55"/>
        <v>33593.600900270168</v>
      </c>
      <c r="EA85" s="136">
        <f t="shared" si="110"/>
        <v>4.3067574809826485</v>
      </c>
      <c r="EB85" s="136">
        <f t="shared" si="111"/>
        <v>2.3330791552474604E-2</v>
      </c>
      <c r="EC85" s="136">
        <f t="shared" si="112"/>
        <v>0.96747185906460231</v>
      </c>
      <c r="ED85" s="136">
        <f t="shared" si="113"/>
        <v>0.2090332126794166</v>
      </c>
      <c r="EE85" s="136">
        <f t="shared" si="56"/>
        <v>1.5445604651050633E-4</v>
      </c>
      <c r="EF85" s="136">
        <f t="shared" si="114"/>
        <v>1</v>
      </c>
      <c r="EG85" s="136">
        <f t="shared" si="57"/>
        <v>2</v>
      </c>
      <c r="EH85" s="149">
        <f t="shared" si="115"/>
        <v>1.7823990024514846</v>
      </c>
      <c r="EI85" s="149">
        <f t="shared" si="116"/>
        <v>29.30076783171112</v>
      </c>
      <c r="EJ85" s="149">
        <f t="shared" si="58"/>
        <v>31.083166834162604</v>
      </c>
      <c r="EK85" s="18">
        <f t="shared" si="59"/>
        <v>1.5442441967413885</v>
      </c>
      <c r="EL85" s="18">
        <f t="shared" si="60"/>
        <v>0.26407630727900888</v>
      </c>
      <c r="EM85" s="18">
        <f t="shared" si="61"/>
        <v>1.1505027800000012E-2</v>
      </c>
      <c r="EN85" s="163">
        <f t="shared" si="117"/>
        <v>0.12729311848493619</v>
      </c>
      <c r="EO85" s="163">
        <f t="shared" si="118"/>
        <v>2.0925651922895598</v>
      </c>
      <c r="EP85" s="163">
        <f t="shared" si="62"/>
        <v>2.2198583107744962</v>
      </c>
      <c r="EQ85" s="18">
        <f t="shared" si="63"/>
        <v>21.623001687550531</v>
      </c>
      <c r="ER85" s="18">
        <f t="shared" si="64"/>
        <v>6.587184916694997</v>
      </c>
      <c r="ES85" s="18">
        <f t="shared" si="65"/>
        <v>0.16109708300000017</v>
      </c>
    </row>
    <row r="86" spans="2:149" x14ac:dyDescent="0.25">
      <c r="B86" s="36" t="s">
        <v>193</v>
      </c>
      <c r="C86" s="36" t="s">
        <v>194</v>
      </c>
      <c r="D86" s="36">
        <v>2060</v>
      </c>
      <c r="E86" s="37">
        <f t="shared" si="66"/>
        <v>22.2</v>
      </c>
      <c r="F86" s="37">
        <f t="shared" si="67"/>
        <v>76.3</v>
      </c>
      <c r="G86" s="37">
        <f t="shared" si="68"/>
        <v>352.5</v>
      </c>
      <c r="H86" s="115">
        <f t="shared" si="69"/>
        <v>2007</v>
      </c>
      <c r="I86" s="111" t="str">
        <f t="shared" si="70"/>
        <v>Pile No 243 @ Berth 107</v>
      </c>
      <c r="J86" s="165" t="str">
        <f t="shared" si="71"/>
        <v>splash</v>
      </c>
      <c r="K86" s="172">
        <f t="shared" si="72"/>
        <v>1</v>
      </c>
      <c r="L86" s="115" t="str">
        <f t="shared" si="73"/>
        <v>C1</v>
      </c>
      <c r="M86" s="115" t="str">
        <f t="shared" si="74"/>
        <v>CB4</v>
      </c>
      <c r="N86" s="115" t="str">
        <f t="shared" si="75"/>
        <v>CL5</v>
      </c>
      <c r="O86" s="115">
        <f t="shared" si="76"/>
        <v>0</v>
      </c>
      <c r="P86" s="115">
        <f t="shared" si="77"/>
        <v>50</v>
      </c>
      <c r="Q86" s="115">
        <f t="shared" si="78"/>
        <v>1200</v>
      </c>
      <c r="R86" s="115">
        <f t="shared" si="79"/>
        <v>60</v>
      </c>
      <c r="S86" s="115">
        <f t="shared" si="80"/>
        <v>0.37</v>
      </c>
      <c r="T86" s="115">
        <f t="shared" si="81"/>
        <v>310</v>
      </c>
      <c r="U86" s="165">
        <f t="shared" si="82"/>
        <v>12</v>
      </c>
      <c r="AA86" s="174">
        <f t="shared" si="83"/>
        <v>3.5707476618407727</v>
      </c>
      <c r="AB86" s="193">
        <f t="shared" si="84"/>
        <v>0.17141495323681546</v>
      </c>
      <c r="AC86" s="174">
        <f t="shared" si="85"/>
        <v>0.27022127622844666</v>
      </c>
      <c r="AD86" s="174">
        <f t="shared" si="86"/>
        <v>1.1505027800000012E-2</v>
      </c>
      <c r="AE86" s="174">
        <f t="shared" si="87"/>
        <v>1.0394632540389417</v>
      </c>
      <c r="AF86" s="194">
        <f t="shared" si="88"/>
        <v>0.31028753851908708</v>
      </c>
      <c r="AG86" s="174">
        <f t="shared" si="37"/>
        <v>6.8491262984186392</v>
      </c>
      <c r="AH86" s="174">
        <f t="shared" si="38"/>
        <v>0.16109708300000017</v>
      </c>
      <c r="AJ86" s="174"/>
      <c r="AK86" s="174"/>
      <c r="AL86" s="203"/>
      <c r="AM86" s="207">
        <f t="shared" si="89"/>
        <v>5</v>
      </c>
      <c r="AN86" s="167">
        <f>INDEX(Coefficients!$O$3:$O$7,MATCH(S86,Coefficients!$O$3:$O$7))</f>
        <v>0.3</v>
      </c>
      <c r="AO86" s="167">
        <f>INDEX(Coefficients!$O$3:$O$7,MATCH(S86,Coefficients!$O$3:$O$7)+1)</f>
        <v>0.4</v>
      </c>
      <c r="AP86" s="172">
        <f>INDEX(Coefficients!$P$3:$P$7,MATCH(S86,Coefficients!$O$3:$O$7))</f>
        <v>50</v>
      </c>
      <c r="AQ86" s="172">
        <f>INDEX(Coefficients!$P$3:$P$7,MATCH(S86,Coefficients!$O$3:$O$7)+1)</f>
        <v>41.8</v>
      </c>
      <c r="AR86" s="172">
        <f t="shared" si="90"/>
        <v>44.26</v>
      </c>
      <c r="AS86" s="106">
        <f t="shared" si="91"/>
        <v>2060</v>
      </c>
      <c r="AT86" s="107">
        <f t="shared" si="92"/>
        <v>22.2</v>
      </c>
      <c r="AU86" s="167">
        <f t="shared" si="39"/>
        <v>1087.8000000000009</v>
      </c>
      <c r="AV86" s="173">
        <f t="shared" si="40"/>
        <v>22.200000000000017</v>
      </c>
      <c r="AW86" s="106">
        <v>12</v>
      </c>
      <c r="AX86" s="107">
        <f t="shared" si="93"/>
        <v>76.3</v>
      </c>
      <c r="AY86" s="174">
        <f t="shared" si="94"/>
        <v>1.1450023416820443</v>
      </c>
      <c r="AZ86" s="167">
        <f>INDEX(Coefficients!$K$3:$K$10,MATCH(S86,Coefficients!$K$3:$K$10))</f>
        <v>0.35</v>
      </c>
      <c r="BA86" s="167">
        <f>INDEX(Coefficients!$K$3:$K$10,MATCH(S86,Coefficients!$K$3:$K$10)+1)</f>
        <v>0.4</v>
      </c>
      <c r="BB86" s="167">
        <f>INDEX(Coefficients!$L$3:$L$10,MATCH(S86,Coefficients!$K$3:$K$10))</f>
        <v>0.19142307491680963</v>
      </c>
      <c r="BC86" s="167">
        <f>INDEX(Coefficients!$L$3:$L$10,MATCH(S86,Coefficients!$K$3:$K$10)+1)</f>
        <v>0.35425563574488944</v>
      </c>
      <c r="BD86" s="174">
        <f>INDEX(Coefficients!$M$3:$M$10,MATCH(S86,Coefficients!$K$3:$K$10))</f>
        <v>0.20023799980895765</v>
      </c>
      <c r="BE86" s="174">
        <f>INDEX(Coefficients!$M$3:$M$10,MATCH(S86,Coefficients!$K$3:$K$10)+1)</f>
        <v>0.20987997823914079</v>
      </c>
      <c r="BF86" s="70">
        <f t="shared" si="95"/>
        <v>2.5655609924804158E-5</v>
      </c>
      <c r="BG86" s="110">
        <f t="shared" si="96"/>
        <v>0.20409479118103091</v>
      </c>
      <c r="BH86" s="175">
        <f t="shared" si="41"/>
        <v>1.1593701855396413E-5</v>
      </c>
      <c r="BI86" s="185">
        <f t="shared" si="42"/>
        <v>3.6586159151680731E-2</v>
      </c>
      <c r="BJ86" s="165">
        <f t="shared" si="97"/>
        <v>0.71366705445737511</v>
      </c>
      <c r="BK86" s="165">
        <f t="shared" si="98"/>
        <v>84.741590689541354</v>
      </c>
      <c r="BL86" s="209">
        <f t="shared" si="43"/>
        <v>0.12</v>
      </c>
      <c r="BM86" s="107">
        <f t="shared" si="99"/>
        <v>352.5</v>
      </c>
      <c r="BN86" s="173">
        <f t="shared" si="44"/>
        <v>17272.5</v>
      </c>
      <c r="BO86" s="187">
        <f t="shared" si="45"/>
        <v>6.6974999999999999E-4</v>
      </c>
      <c r="BP86" s="106" t="str">
        <f t="shared" si="17"/>
        <v>YES</v>
      </c>
      <c r="BQ86" s="209">
        <f t="shared" si="100"/>
        <v>3.5707476618407727</v>
      </c>
      <c r="BR86" s="164">
        <f t="shared" si="46"/>
        <v>8.5707476618407732</v>
      </c>
      <c r="BS86" s="219">
        <f t="shared" si="47"/>
        <v>0.17141495323681546</v>
      </c>
      <c r="BT86" s="210"/>
      <c r="BU86" s="206">
        <f t="shared" si="48"/>
        <v>-0.85714285714285676</v>
      </c>
      <c r="BW86" s="164">
        <f>VLOOKUP(M86,Coefficients!$E$4:$I$7,3)</f>
        <v>0.43099999999999999</v>
      </c>
      <c r="BX86" s="106">
        <f t="shared" si="49"/>
        <v>7.2999999999999995E-2</v>
      </c>
      <c r="BY86" s="163">
        <f t="shared" si="50"/>
        <v>0.50021860000000051</v>
      </c>
      <c r="CO86" s="165" t="str">
        <f t="shared" si="101"/>
        <v>splash</v>
      </c>
      <c r="CP86" s="172">
        <f t="shared" si="102"/>
        <v>1</v>
      </c>
      <c r="CQ86" s="165">
        <f>IF(CO86="atmospheric",IF(CP86&gt;=1,Coefficients!$T$5,Coefficients!$T$4),Coefficients!$T$3)</f>
        <v>7.35</v>
      </c>
      <c r="CR86" s="106">
        <f>IF(S86&lt;Coefficients!$V$3,Coefficients!$X$3-(Coefficients!$X$4-Coefficients!$X$3)*(Coefficients!$V$3-S86)/(Coefficients!$V$4-Coefficients!$V$3),IF(S86&gt;Coefficients!$V$6,(Coefficients!$X$6-Coefficients!$X$5)*(S86-Coefficients!$V$6)/(Coefficients!$V$6-Coefficients!$V$5)+Coefficients!$X$6,VLOOKUP(S86,Coefficients!$V$3:$X$6,3)))</f>
        <v>5.1999999999999975</v>
      </c>
      <c r="CS86" s="90">
        <f t="shared" si="51"/>
        <v>1.6409601519999992E-4</v>
      </c>
      <c r="CT86" s="106">
        <f>VLOOKUP(CO86,Coefficients!$Z$4:$AD$7,4,FALSE)</f>
        <v>0.26500000000000001</v>
      </c>
      <c r="CU86" s="106">
        <f>VLOOKUP(CO86,Coefficients!$Z$4:$AD$7,2,FALSE)</f>
        <v>0.37</v>
      </c>
      <c r="CV86" s="174">
        <f t="shared" si="103"/>
        <v>5.8872685087527614</v>
      </c>
      <c r="CW86" s="31">
        <f t="shared" si="104"/>
        <v>1.0394632540389417</v>
      </c>
      <c r="CX86" s="19">
        <f>Coefficients!$B$7</f>
        <v>3.35</v>
      </c>
      <c r="CY86" s="217">
        <f t="shared" si="52"/>
        <v>0.31028753851908708</v>
      </c>
      <c r="CZ86" s="164">
        <f>VLOOKUP(N86,Coefficients!$E$12:$I$16,3)</f>
        <v>6.0350000000000001</v>
      </c>
      <c r="DA86" s="165">
        <f t="shared" si="53"/>
        <v>7.2999999999999995E-2</v>
      </c>
      <c r="DB86" s="163">
        <f t="shared" si="54"/>
        <v>7.0042210000000074</v>
      </c>
      <c r="DC86" s="214"/>
      <c r="DD86" s="149"/>
      <c r="DU86" s="165">
        <f t="shared" si="105"/>
        <v>0.95</v>
      </c>
      <c r="DV86" s="165">
        <f t="shared" si="106"/>
        <v>1</v>
      </c>
      <c r="DW86" s="165">
        <f t="shared" si="107"/>
        <v>2400</v>
      </c>
      <c r="DX86" s="165">
        <f t="shared" si="108"/>
        <v>1.4999999999999999E-2</v>
      </c>
      <c r="DY86" s="169">
        <f t="shared" si="109"/>
        <v>70.569667077681871</v>
      </c>
      <c r="DZ86" s="136">
        <f t="shared" si="55"/>
        <v>33593.662266739615</v>
      </c>
      <c r="EA86" s="136">
        <f t="shared" si="110"/>
        <v>4.3067574809826485</v>
      </c>
      <c r="EB86" s="136">
        <f t="shared" si="111"/>
        <v>2.3330791552474604E-2</v>
      </c>
      <c r="EC86" s="136">
        <f t="shared" si="112"/>
        <v>0.96747185906460231</v>
      </c>
      <c r="ED86" s="136">
        <f t="shared" si="113"/>
        <v>0.2090332126794166</v>
      </c>
      <c r="EE86" s="136">
        <f t="shared" si="56"/>
        <v>1.5445604651050633E-4</v>
      </c>
      <c r="EF86" s="136">
        <f t="shared" si="114"/>
        <v>1</v>
      </c>
      <c r="EG86" s="136">
        <f t="shared" si="57"/>
        <v>2</v>
      </c>
      <c r="EH86" s="149">
        <f t="shared" si="115"/>
        <v>1.7823978828313296</v>
      </c>
      <c r="EI86" s="149">
        <f t="shared" si="116"/>
        <v>29.30076783171112</v>
      </c>
      <c r="EJ86" s="149">
        <f t="shared" si="58"/>
        <v>31.083165714542449</v>
      </c>
      <c r="EK86" s="18">
        <f t="shared" si="59"/>
        <v>1.5764160076228995</v>
      </c>
      <c r="EL86" s="18">
        <f t="shared" si="60"/>
        <v>0.27022127622844666</v>
      </c>
      <c r="EM86" s="18">
        <f t="shared" si="61"/>
        <v>1.1505027800000012E-2</v>
      </c>
      <c r="EN86" s="163">
        <f t="shared" si="117"/>
        <v>0.12729303852531948</v>
      </c>
      <c r="EO86" s="163">
        <f t="shared" si="118"/>
        <v>2.0925651922895598</v>
      </c>
      <c r="EP86" s="163">
        <f t="shared" si="62"/>
        <v>2.2198582308148795</v>
      </c>
      <c r="EQ86" s="18">
        <f t="shared" si="63"/>
        <v>22.073481684464493</v>
      </c>
      <c r="ER86" s="18">
        <f t="shared" si="64"/>
        <v>6.8491262984186392</v>
      </c>
      <c r="ES86" s="18">
        <f t="shared" si="65"/>
        <v>0.16109708300000017</v>
      </c>
    </row>
    <row r="87" spans="2:149" x14ac:dyDescent="0.25">
      <c r="B87" s="36" t="s">
        <v>193</v>
      </c>
      <c r="C87" s="36" t="s">
        <v>194</v>
      </c>
      <c r="D87" s="36">
        <v>2061</v>
      </c>
      <c r="E87" s="37">
        <f t="shared" si="66"/>
        <v>22.2</v>
      </c>
      <c r="F87" s="37">
        <f t="shared" si="67"/>
        <v>76.3</v>
      </c>
      <c r="G87" s="37">
        <f t="shared" si="68"/>
        <v>352.5</v>
      </c>
      <c r="H87" s="115">
        <f t="shared" si="69"/>
        <v>2007</v>
      </c>
      <c r="I87" s="111" t="str">
        <f t="shared" si="70"/>
        <v>Pile No 243 @ Berth 107</v>
      </c>
      <c r="J87" s="165" t="str">
        <f t="shared" si="71"/>
        <v>splash</v>
      </c>
      <c r="K87" s="172">
        <f t="shared" si="72"/>
        <v>1</v>
      </c>
      <c r="L87" s="115" t="str">
        <f t="shared" si="73"/>
        <v>C1</v>
      </c>
      <c r="M87" s="115" t="str">
        <f t="shared" si="74"/>
        <v>CB4</v>
      </c>
      <c r="N87" s="115" t="str">
        <f t="shared" si="75"/>
        <v>CL5</v>
      </c>
      <c r="O87" s="115">
        <f t="shared" si="76"/>
        <v>0</v>
      </c>
      <c r="P87" s="115">
        <f t="shared" si="77"/>
        <v>50</v>
      </c>
      <c r="Q87" s="115">
        <f t="shared" si="78"/>
        <v>1200</v>
      </c>
      <c r="R87" s="115">
        <f t="shared" si="79"/>
        <v>60</v>
      </c>
      <c r="S87" s="115">
        <f t="shared" si="80"/>
        <v>0.37</v>
      </c>
      <c r="T87" s="115">
        <f t="shared" si="81"/>
        <v>310</v>
      </c>
      <c r="U87" s="165">
        <f t="shared" si="82"/>
        <v>12</v>
      </c>
      <c r="AA87" s="174">
        <f t="shared" si="83"/>
        <v>3.5908552239339921</v>
      </c>
      <c r="AB87" s="193">
        <f t="shared" si="84"/>
        <v>0.17181710447867984</v>
      </c>
      <c r="AC87" s="174">
        <f t="shared" si="85"/>
        <v>0.27638290127513887</v>
      </c>
      <c r="AD87" s="174">
        <f t="shared" si="86"/>
        <v>1.1505027800000012E-2</v>
      </c>
      <c r="AE87" s="174">
        <f t="shared" si="87"/>
        <v>1.0581464382443089</v>
      </c>
      <c r="AF87" s="194">
        <f t="shared" si="88"/>
        <v>0.31586460843113695</v>
      </c>
      <c r="AG87" s="174">
        <f t="shared" si="37"/>
        <v>7.1145223368074397</v>
      </c>
      <c r="AH87" s="174">
        <f t="shared" si="38"/>
        <v>0.16109708300000017</v>
      </c>
      <c r="AJ87" s="174"/>
      <c r="AK87" s="174"/>
      <c r="AL87" s="203"/>
      <c r="AM87" s="207">
        <f t="shared" si="89"/>
        <v>5</v>
      </c>
      <c r="AN87" s="167">
        <f>INDEX(Coefficients!$O$3:$O$7,MATCH(S87,Coefficients!$O$3:$O$7))</f>
        <v>0.3</v>
      </c>
      <c r="AO87" s="167">
        <f>INDEX(Coefficients!$O$3:$O$7,MATCH(S87,Coefficients!$O$3:$O$7)+1)</f>
        <v>0.4</v>
      </c>
      <c r="AP87" s="172">
        <f>INDEX(Coefficients!$P$3:$P$7,MATCH(S87,Coefficients!$O$3:$O$7))</f>
        <v>50</v>
      </c>
      <c r="AQ87" s="172">
        <f>INDEX(Coefficients!$P$3:$P$7,MATCH(S87,Coefficients!$O$3:$O$7)+1)</f>
        <v>41.8</v>
      </c>
      <c r="AR87" s="172">
        <f t="shared" si="90"/>
        <v>44.26</v>
      </c>
      <c r="AS87" s="106">
        <f t="shared" si="91"/>
        <v>2061</v>
      </c>
      <c r="AT87" s="107">
        <f t="shared" si="92"/>
        <v>22.2</v>
      </c>
      <c r="AU87" s="167">
        <f t="shared" si="39"/>
        <v>1110.0000000000009</v>
      </c>
      <c r="AV87" s="173">
        <f t="shared" si="40"/>
        <v>22.200000000000017</v>
      </c>
      <c r="AW87" s="106">
        <v>12</v>
      </c>
      <c r="AX87" s="107">
        <f t="shared" si="93"/>
        <v>76.3</v>
      </c>
      <c r="AY87" s="174">
        <f t="shared" si="94"/>
        <v>1.1450023416820443</v>
      </c>
      <c r="AZ87" s="167">
        <f>INDEX(Coefficients!$K$3:$K$10,MATCH(S87,Coefficients!$K$3:$K$10))</f>
        <v>0.35</v>
      </c>
      <c r="BA87" s="167">
        <f>INDEX(Coefficients!$K$3:$K$10,MATCH(S87,Coefficients!$K$3:$K$10)+1)</f>
        <v>0.4</v>
      </c>
      <c r="BB87" s="167">
        <f>INDEX(Coefficients!$L$3:$L$10,MATCH(S87,Coefficients!$K$3:$K$10))</f>
        <v>0.19142307491680963</v>
      </c>
      <c r="BC87" s="167">
        <f>INDEX(Coefficients!$L$3:$L$10,MATCH(S87,Coefficients!$K$3:$K$10)+1)</f>
        <v>0.35425563574488944</v>
      </c>
      <c r="BD87" s="174">
        <f>INDEX(Coefficients!$M$3:$M$10,MATCH(S87,Coefficients!$K$3:$K$10))</f>
        <v>0.20023799980895765</v>
      </c>
      <c r="BE87" s="174">
        <f>INDEX(Coefficients!$M$3:$M$10,MATCH(S87,Coefficients!$K$3:$K$10)+1)</f>
        <v>0.20987997823914079</v>
      </c>
      <c r="BF87" s="70">
        <f t="shared" si="95"/>
        <v>2.5655609924804158E-5</v>
      </c>
      <c r="BG87" s="110">
        <f t="shared" si="96"/>
        <v>0.20409479118103091</v>
      </c>
      <c r="BH87" s="175">
        <f t="shared" si="41"/>
        <v>1.154599634216788E-5</v>
      </c>
      <c r="BI87" s="185">
        <f t="shared" si="42"/>
        <v>3.6435615216606251E-2</v>
      </c>
      <c r="BJ87" s="165">
        <f t="shared" si="97"/>
        <v>0.71366705445737511</v>
      </c>
      <c r="BK87" s="165">
        <f t="shared" si="98"/>
        <v>84.741590689541354</v>
      </c>
      <c r="BL87" s="209">
        <f t="shared" si="43"/>
        <v>0.12</v>
      </c>
      <c r="BM87" s="107">
        <f t="shared" si="99"/>
        <v>352.5</v>
      </c>
      <c r="BN87" s="173">
        <f t="shared" si="44"/>
        <v>17625</v>
      </c>
      <c r="BO87" s="187">
        <f t="shared" si="45"/>
        <v>6.6974999999999999E-4</v>
      </c>
      <c r="BP87" s="106" t="str">
        <f t="shared" si="17"/>
        <v>YES</v>
      </c>
      <c r="BQ87" s="209">
        <f t="shared" si="100"/>
        <v>3.5908552239339921</v>
      </c>
      <c r="BR87" s="164">
        <f t="shared" si="46"/>
        <v>8.5908552239339926</v>
      </c>
      <c r="BS87" s="219">
        <f t="shared" si="47"/>
        <v>0.17181710447867984</v>
      </c>
      <c r="BT87" s="210"/>
      <c r="BU87" s="206">
        <f t="shared" si="48"/>
        <v>-0.85857864376269022</v>
      </c>
      <c r="BW87" s="164">
        <f>VLOOKUP(M87,Coefficients!$E$4:$I$7,3)</f>
        <v>0.43099999999999999</v>
      </c>
      <c r="BX87" s="106">
        <f t="shared" si="49"/>
        <v>7.2999999999999995E-2</v>
      </c>
      <c r="BY87" s="163">
        <f t="shared" si="50"/>
        <v>0.50021860000000051</v>
      </c>
      <c r="CO87" s="165" t="str">
        <f t="shared" si="101"/>
        <v>splash</v>
      </c>
      <c r="CP87" s="172">
        <f t="shared" si="102"/>
        <v>1</v>
      </c>
      <c r="CQ87" s="165">
        <f>IF(CO87="atmospheric",IF(CP87&gt;=1,Coefficients!$T$5,Coefficients!$T$4),Coefficients!$T$3)</f>
        <v>7.35</v>
      </c>
      <c r="CR87" s="106">
        <f>IF(S87&lt;Coefficients!$V$3,Coefficients!$X$3-(Coefficients!$X$4-Coefficients!$X$3)*(Coefficients!$V$3-S87)/(Coefficients!$V$4-Coefficients!$V$3),IF(S87&gt;Coefficients!$V$6,(Coefficients!$X$6-Coefficients!$X$5)*(S87-Coefficients!$V$6)/(Coefficients!$V$6-Coefficients!$V$5)+Coefficients!$X$6,VLOOKUP(S87,Coefficients!$V$3:$X$6,3)))</f>
        <v>5.1999999999999975</v>
      </c>
      <c r="CS87" s="90">
        <f t="shared" si="51"/>
        <v>1.6409601519999992E-4</v>
      </c>
      <c r="CT87" s="106">
        <f>VLOOKUP(CO87,Coefficients!$Z$4:$AD$7,4,FALSE)</f>
        <v>0.26500000000000001</v>
      </c>
      <c r="CU87" s="106">
        <f>VLOOKUP(CO87,Coefficients!$Z$4:$AD$7,2,FALSE)</f>
        <v>0.37</v>
      </c>
      <c r="CV87" s="174">
        <f t="shared" si="103"/>
        <v>5.8930151375804121</v>
      </c>
      <c r="CW87" s="31">
        <f t="shared" si="104"/>
        <v>1.0581464382443089</v>
      </c>
      <c r="CX87" s="19">
        <f>Coefficients!$B$7</f>
        <v>3.35</v>
      </c>
      <c r="CY87" s="217">
        <f t="shared" si="52"/>
        <v>0.31586460843113695</v>
      </c>
      <c r="CZ87" s="164">
        <f>VLOOKUP(N87,Coefficients!$E$12:$I$16,3)</f>
        <v>6.0350000000000001</v>
      </c>
      <c r="DA87" s="165">
        <f t="shared" si="53"/>
        <v>7.2999999999999995E-2</v>
      </c>
      <c r="DB87" s="163">
        <f t="shared" si="54"/>
        <v>7.0042210000000074</v>
      </c>
      <c r="DC87" s="214"/>
      <c r="DD87" s="149"/>
      <c r="DU87" s="165">
        <f t="shared" si="105"/>
        <v>0.95</v>
      </c>
      <c r="DV87" s="165">
        <f t="shared" si="106"/>
        <v>1</v>
      </c>
      <c r="DW87" s="165">
        <f t="shared" si="107"/>
        <v>2400</v>
      </c>
      <c r="DX87" s="165">
        <f t="shared" si="108"/>
        <v>1.4999999999999999E-2</v>
      </c>
      <c r="DY87" s="169">
        <f t="shared" si="109"/>
        <v>70.570038346276547</v>
      </c>
      <c r="DZ87" s="136">
        <f t="shared" si="55"/>
        <v>33593.721178972133</v>
      </c>
      <c r="EA87" s="136">
        <f t="shared" si="110"/>
        <v>4.3067574809826485</v>
      </c>
      <c r="EB87" s="136">
        <f t="shared" si="111"/>
        <v>2.3330791552474604E-2</v>
      </c>
      <c r="EC87" s="136">
        <f t="shared" si="112"/>
        <v>0.96747185906460231</v>
      </c>
      <c r="ED87" s="136">
        <f t="shared" si="113"/>
        <v>0.2090332126794166</v>
      </c>
      <c r="EE87" s="136">
        <f t="shared" si="56"/>
        <v>1.5445604651050633E-4</v>
      </c>
      <c r="EF87" s="136">
        <f t="shared" si="114"/>
        <v>1</v>
      </c>
      <c r="EG87" s="136">
        <f t="shared" si="57"/>
        <v>2</v>
      </c>
      <c r="EH87" s="149">
        <f t="shared" si="115"/>
        <v>1.7823968079921315</v>
      </c>
      <c r="EI87" s="149">
        <f t="shared" si="116"/>
        <v>29.30076783171112</v>
      </c>
      <c r="EJ87" s="149">
        <f t="shared" si="58"/>
        <v>31.083164639703252</v>
      </c>
      <c r="EK87" s="18">
        <f t="shared" si="59"/>
        <v>1.6085878185046136</v>
      </c>
      <c r="EL87" s="18">
        <f t="shared" si="60"/>
        <v>0.27638290127513887</v>
      </c>
      <c r="EM87" s="18">
        <f t="shared" si="61"/>
        <v>1.1505027800000012E-2</v>
      </c>
      <c r="EN87" s="163">
        <f t="shared" si="117"/>
        <v>0.12729296176381255</v>
      </c>
      <c r="EO87" s="163">
        <f t="shared" si="118"/>
        <v>2.0925651922895598</v>
      </c>
      <c r="EP87" s="163">
        <f t="shared" si="62"/>
        <v>2.2198581540533722</v>
      </c>
      <c r="EQ87" s="18">
        <f t="shared" si="63"/>
        <v>22.523961681381309</v>
      </c>
      <c r="ER87" s="18">
        <f t="shared" si="64"/>
        <v>7.1145223368074397</v>
      </c>
      <c r="ES87" s="18">
        <f t="shared" si="65"/>
        <v>0.16109708300000017</v>
      </c>
    </row>
    <row r="88" spans="2:149" x14ac:dyDescent="0.25">
      <c r="B88" s="36" t="s">
        <v>193</v>
      </c>
      <c r="C88" s="36" t="s">
        <v>194</v>
      </c>
      <c r="D88" s="36">
        <v>2062</v>
      </c>
      <c r="E88" s="37">
        <f t="shared" si="66"/>
        <v>22.2</v>
      </c>
      <c r="F88" s="37">
        <f t="shared" si="67"/>
        <v>76.3</v>
      </c>
      <c r="G88" s="37">
        <f t="shared" si="68"/>
        <v>352.5</v>
      </c>
      <c r="H88" s="115">
        <f t="shared" si="69"/>
        <v>2007</v>
      </c>
      <c r="I88" s="111" t="str">
        <f t="shared" si="70"/>
        <v>Pile No 243 @ Berth 107</v>
      </c>
      <c r="J88" s="165" t="str">
        <f t="shared" si="71"/>
        <v>splash</v>
      </c>
      <c r="K88" s="172">
        <f t="shared" si="72"/>
        <v>1</v>
      </c>
      <c r="L88" s="115" t="str">
        <f t="shared" si="73"/>
        <v>C1</v>
      </c>
      <c r="M88" s="115" t="str">
        <f t="shared" si="74"/>
        <v>CB4</v>
      </c>
      <c r="N88" s="115" t="str">
        <f t="shared" si="75"/>
        <v>CL5</v>
      </c>
      <c r="O88" s="115">
        <f t="shared" si="76"/>
        <v>0</v>
      </c>
      <c r="P88" s="115">
        <f t="shared" si="77"/>
        <v>50</v>
      </c>
      <c r="Q88" s="115">
        <f t="shared" si="78"/>
        <v>1200</v>
      </c>
      <c r="R88" s="115">
        <f t="shared" si="79"/>
        <v>60</v>
      </c>
      <c r="S88" s="115">
        <f t="shared" si="80"/>
        <v>0.37</v>
      </c>
      <c r="T88" s="115">
        <f t="shared" si="81"/>
        <v>310</v>
      </c>
      <c r="U88" s="165">
        <f t="shared" si="82"/>
        <v>12</v>
      </c>
      <c r="AA88" s="174">
        <f t="shared" si="83"/>
        <v>3.6106744743652905</v>
      </c>
      <c r="AB88" s="193">
        <f t="shared" si="84"/>
        <v>0.1722134894873058</v>
      </c>
      <c r="AC88" s="174">
        <f t="shared" si="85"/>
        <v>0.28256094118655106</v>
      </c>
      <c r="AD88" s="174">
        <f t="shared" si="86"/>
        <v>1.1505027800000012E-2</v>
      </c>
      <c r="AE88" s="174">
        <f t="shared" si="87"/>
        <v>1.0765910962030636</v>
      </c>
      <c r="AF88" s="194">
        <f t="shared" si="88"/>
        <v>0.32137047647852646</v>
      </c>
      <c r="AG88" s="174">
        <f t="shared" si="37"/>
        <v>7.3833072689836419</v>
      </c>
      <c r="AH88" s="174">
        <f t="shared" si="38"/>
        <v>0.16109708300000017</v>
      </c>
      <c r="AJ88" s="174"/>
      <c r="AK88" s="174"/>
      <c r="AL88" s="203"/>
      <c r="AM88" s="207">
        <f t="shared" si="89"/>
        <v>5</v>
      </c>
      <c r="AN88" s="167">
        <f>INDEX(Coefficients!$O$3:$O$7,MATCH(S88,Coefficients!$O$3:$O$7))</f>
        <v>0.3</v>
      </c>
      <c r="AO88" s="167">
        <f>INDEX(Coefficients!$O$3:$O$7,MATCH(S88,Coefficients!$O$3:$O$7)+1)</f>
        <v>0.4</v>
      </c>
      <c r="AP88" s="172">
        <f>INDEX(Coefficients!$P$3:$P$7,MATCH(S88,Coefficients!$O$3:$O$7))</f>
        <v>50</v>
      </c>
      <c r="AQ88" s="172">
        <f>INDEX(Coefficients!$P$3:$P$7,MATCH(S88,Coefficients!$O$3:$O$7)+1)</f>
        <v>41.8</v>
      </c>
      <c r="AR88" s="172">
        <f t="shared" si="90"/>
        <v>44.26</v>
      </c>
      <c r="AS88" s="106">
        <f t="shared" si="91"/>
        <v>2062</v>
      </c>
      <c r="AT88" s="107">
        <f t="shared" si="92"/>
        <v>22.2</v>
      </c>
      <c r="AU88" s="167">
        <f t="shared" si="39"/>
        <v>1132.200000000001</v>
      </c>
      <c r="AV88" s="173">
        <f t="shared" si="40"/>
        <v>22.200000000000017</v>
      </c>
      <c r="AW88" s="106">
        <v>12</v>
      </c>
      <c r="AX88" s="107">
        <f t="shared" si="93"/>
        <v>76.3</v>
      </c>
      <c r="AY88" s="174">
        <f t="shared" si="94"/>
        <v>1.1450023416820443</v>
      </c>
      <c r="AZ88" s="167">
        <f>INDEX(Coefficients!$K$3:$K$10,MATCH(S88,Coefficients!$K$3:$K$10))</f>
        <v>0.35</v>
      </c>
      <c r="BA88" s="167">
        <f>INDEX(Coefficients!$K$3:$K$10,MATCH(S88,Coefficients!$K$3:$K$10)+1)</f>
        <v>0.4</v>
      </c>
      <c r="BB88" s="167">
        <f>INDEX(Coefficients!$L$3:$L$10,MATCH(S88,Coefficients!$K$3:$K$10))</f>
        <v>0.19142307491680963</v>
      </c>
      <c r="BC88" s="167">
        <f>INDEX(Coefficients!$L$3:$L$10,MATCH(S88,Coefficients!$K$3:$K$10)+1)</f>
        <v>0.35425563574488944</v>
      </c>
      <c r="BD88" s="174">
        <f>INDEX(Coefficients!$M$3:$M$10,MATCH(S88,Coefficients!$K$3:$K$10))</f>
        <v>0.20023799980895765</v>
      </c>
      <c r="BE88" s="174">
        <f>INDEX(Coefficients!$M$3:$M$10,MATCH(S88,Coefficients!$K$3:$K$10)+1)</f>
        <v>0.20987997823914079</v>
      </c>
      <c r="BF88" s="70">
        <f t="shared" si="95"/>
        <v>2.5655609924804158E-5</v>
      </c>
      <c r="BG88" s="110">
        <f t="shared" si="96"/>
        <v>0.20409479118103091</v>
      </c>
      <c r="BH88" s="175">
        <f t="shared" si="41"/>
        <v>1.1499426065209516E-5</v>
      </c>
      <c r="BI88" s="185">
        <f t="shared" si="42"/>
        <v>3.6288653738228788E-2</v>
      </c>
      <c r="BJ88" s="165">
        <f t="shared" si="97"/>
        <v>0.71366705445737511</v>
      </c>
      <c r="BK88" s="165">
        <f t="shared" si="98"/>
        <v>84.741590689541354</v>
      </c>
      <c r="BL88" s="209">
        <f t="shared" si="43"/>
        <v>0.12</v>
      </c>
      <c r="BM88" s="107">
        <f t="shared" si="99"/>
        <v>352.5</v>
      </c>
      <c r="BN88" s="173">
        <f t="shared" si="44"/>
        <v>17977.5</v>
      </c>
      <c r="BO88" s="187">
        <f t="shared" si="45"/>
        <v>6.6974999999999999E-4</v>
      </c>
      <c r="BP88" s="106" t="str">
        <f t="shared" si="17"/>
        <v>YES</v>
      </c>
      <c r="BQ88" s="209">
        <f t="shared" si="100"/>
        <v>3.6106744743652905</v>
      </c>
      <c r="BR88" s="164">
        <f t="shared" si="46"/>
        <v>8.6106744743652897</v>
      </c>
      <c r="BS88" s="219">
        <f t="shared" si="47"/>
        <v>0.1722134894873058</v>
      </c>
      <c r="BT88" s="210"/>
      <c r="BU88" s="206">
        <f t="shared" si="48"/>
        <v>-0.85997199159719873</v>
      </c>
      <c r="BW88" s="164">
        <f>VLOOKUP(M88,Coefficients!$E$4:$I$7,3)</f>
        <v>0.43099999999999999</v>
      </c>
      <c r="BX88" s="106">
        <f t="shared" si="49"/>
        <v>7.2999999999999995E-2</v>
      </c>
      <c r="BY88" s="163">
        <f t="shared" si="50"/>
        <v>0.50021860000000051</v>
      </c>
      <c r="CO88" s="165" t="str">
        <f t="shared" si="101"/>
        <v>splash</v>
      </c>
      <c r="CP88" s="172">
        <f t="shared" si="102"/>
        <v>1</v>
      </c>
      <c r="CQ88" s="165">
        <f>IF(CO88="atmospheric",IF(CP88&gt;=1,Coefficients!$T$5,Coefficients!$T$4),Coefficients!$T$3)</f>
        <v>7.35</v>
      </c>
      <c r="CR88" s="106">
        <f>IF(S88&lt;Coefficients!$V$3,Coefficients!$X$3-(Coefficients!$X$4-Coefficients!$X$3)*(Coefficients!$V$3-S88)/(Coefficients!$V$4-Coefficients!$V$3),IF(S88&gt;Coefficients!$V$6,(Coefficients!$X$6-Coefficients!$X$5)*(S88-Coefficients!$V$6)/(Coefficients!$V$6-Coefficients!$V$5)+Coefficients!$X$6,VLOOKUP(S88,Coefficients!$V$3:$X$6,3)))</f>
        <v>5.1999999999999975</v>
      </c>
      <c r="CS88" s="90">
        <f t="shared" si="51"/>
        <v>1.6409601519999992E-4</v>
      </c>
      <c r="CT88" s="106">
        <f>VLOOKUP(CO88,Coefficients!$Z$4:$AD$7,4,FALSE)</f>
        <v>0.26500000000000001</v>
      </c>
      <c r="CU88" s="106">
        <f>VLOOKUP(CO88,Coefficients!$Z$4:$AD$7,2,FALSE)</f>
        <v>0.37</v>
      </c>
      <c r="CV88" s="174">
        <f t="shared" si="103"/>
        <v>5.8986164122768159</v>
      </c>
      <c r="CW88" s="31">
        <f t="shared" si="104"/>
        <v>1.0765910962030636</v>
      </c>
      <c r="CX88" s="19">
        <f>Coefficients!$B$7</f>
        <v>3.35</v>
      </c>
      <c r="CY88" s="217">
        <f t="shared" si="52"/>
        <v>0.32137047647852646</v>
      </c>
      <c r="CZ88" s="164">
        <f>VLOOKUP(N88,Coefficients!$E$12:$I$16,3)</f>
        <v>6.0350000000000001</v>
      </c>
      <c r="DA88" s="165">
        <f t="shared" si="53"/>
        <v>7.2999999999999995E-2</v>
      </c>
      <c r="DB88" s="163">
        <f t="shared" si="54"/>
        <v>7.0042210000000074</v>
      </c>
      <c r="DC88" s="214"/>
      <c r="DD88" s="149"/>
      <c r="DU88" s="165">
        <f t="shared" si="105"/>
        <v>0.95</v>
      </c>
      <c r="DV88" s="165">
        <f t="shared" si="106"/>
        <v>1</v>
      </c>
      <c r="DW88" s="165">
        <f t="shared" si="107"/>
        <v>2400</v>
      </c>
      <c r="DX88" s="165">
        <f t="shared" si="108"/>
        <v>1.4999999999999999E-2</v>
      </c>
      <c r="DY88" s="169">
        <f t="shared" si="109"/>
        <v>70.570395058998216</v>
      </c>
      <c r="DZ88" s="136">
        <f t="shared" si="55"/>
        <v>33593.777781310295</v>
      </c>
      <c r="EA88" s="136">
        <f t="shared" si="110"/>
        <v>4.3067574809826485</v>
      </c>
      <c r="EB88" s="136">
        <f t="shared" si="111"/>
        <v>2.3330791552474604E-2</v>
      </c>
      <c r="EC88" s="136">
        <f t="shared" si="112"/>
        <v>0.96747185906460231</v>
      </c>
      <c r="ED88" s="136">
        <f t="shared" si="113"/>
        <v>0.2090332126794166</v>
      </c>
      <c r="EE88" s="136">
        <f t="shared" si="56"/>
        <v>1.5445604651050633E-4</v>
      </c>
      <c r="EF88" s="136">
        <f t="shared" si="114"/>
        <v>1</v>
      </c>
      <c r="EG88" s="136">
        <f t="shared" si="57"/>
        <v>2</v>
      </c>
      <c r="EH88" s="149">
        <f t="shared" si="115"/>
        <v>1.7823957752999398</v>
      </c>
      <c r="EI88" s="149">
        <f t="shared" si="116"/>
        <v>29.30076783171112</v>
      </c>
      <c r="EJ88" s="149">
        <f t="shared" si="58"/>
        <v>31.083163607011059</v>
      </c>
      <c r="EK88" s="18">
        <f t="shared" si="59"/>
        <v>1.640759629386519</v>
      </c>
      <c r="EL88" s="18">
        <f t="shared" si="60"/>
        <v>0.28256094118655106</v>
      </c>
      <c r="EM88" s="18">
        <f t="shared" si="61"/>
        <v>1.1505027800000012E-2</v>
      </c>
      <c r="EN88" s="163">
        <f t="shared" si="117"/>
        <v>0.12729288801230723</v>
      </c>
      <c r="EO88" s="163">
        <f t="shared" si="118"/>
        <v>2.0925651922895598</v>
      </c>
      <c r="EP88" s="163">
        <f t="shared" si="62"/>
        <v>2.2198580803018673</v>
      </c>
      <c r="EQ88" s="18">
        <f t="shared" si="63"/>
        <v>22.974441678300789</v>
      </c>
      <c r="ER88" s="18">
        <f t="shared" si="64"/>
        <v>7.3833072689836419</v>
      </c>
      <c r="ES88" s="18">
        <f t="shared" si="65"/>
        <v>0.16109708300000017</v>
      </c>
    </row>
    <row r="89" spans="2:149" x14ac:dyDescent="0.25">
      <c r="B89" s="36" t="s">
        <v>193</v>
      </c>
      <c r="C89" s="36" t="s">
        <v>194</v>
      </c>
      <c r="D89" s="36">
        <v>2063</v>
      </c>
      <c r="E89" s="37">
        <f t="shared" si="66"/>
        <v>22.2</v>
      </c>
      <c r="F89" s="37">
        <f t="shared" si="67"/>
        <v>76.3</v>
      </c>
      <c r="G89" s="37">
        <f t="shared" si="68"/>
        <v>352.5</v>
      </c>
      <c r="H89" s="115">
        <f t="shared" si="69"/>
        <v>2007</v>
      </c>
      <c r="I89" s="111" t="str">
        <f t="shared" si="70"/>
        <v>Pile No 243 @ Berth 107</v>
      </c>
      <c r="J89" s="165" t="str">
        <f t="shared" si="71"/>
        <v>splash</v>
      </c>
      <c r="K89" s="172">
        <f t="shared" si="72"/>
        <v>1</v>
      </c>
      <c r="L89" s="115" t="str">
        <f t="shared" si="73"/>
        <v>C1</v>
      </c>
      <c r="M89" s="115" t="str">
        <f t="shared" si="74"/>
        <v>CB4</v>
      </c>
      <c r="N89" s="115" t="str">
        <f t="shared" si="75"/>
        <v>CL5</v>
      </c>
      <c r="O89" s="115">
        <f t="shared" si="76"/>
        <v>0</v>
      </c>
      <c r="P89" s="115">
        <f t="shared" si="77"/>
        <v>50</v>
      </c>
      <c r="Q89" s="115">
        <f t="shared" si="78"/>
        <v>1200</v>
      </c>
      <c r="R89" s="115">
        <f t="shared" si="79"/>
        <v>60</v>
      </c>
      <c r="S89" s="115">
        <f t="shared" si="80"/>
        <v>0.37</v>
      </c>
      <c r="T89" s="115">
        <f t="shared" si="81"/>
        <v>310</v>
      </c>
      <c r="U89" s="165">
        <f t="shared" si="82"/>
        <v>12</v>
      </c>
      <c r="AA89" s="174">
        <f t="shared" si="83"/>
        <v>3.6302150808130085</v>
      </c>
      <c r="AB89" s="193">
        <f t="shared" si="84"/>
        <v>0.1726043016162602</v>
      </c>
      <c r="AC89" s="174">
        <f t="shared" si="85"/>
        <v>0.28875516289944675</v>
      </c>
      <c r="AD89" s="174">
        <f t="shared" si="86"/>
        <v>1.1505027800000013E-2</v>
      </c>
      <c r="AE89" s="174">
        <f t="shared" si="87"/>
        <v>1.0948018831960953</v>
      </c>
      <c r="AF89" s="194">
        <f t="shared" si="88"/>
        <v>0.32680653229734186</v>
      </c>
      <c r="AG89" s="174">
        <f t="shared" si="37"/>
        <v>7.6554174220164031</v>
      </c>
      <c r="AH89" s="174">
        <f t="shared" si="38"/>
        <v>0.1610970830000002</v>
      </c>
      <c r="AJ89" s="174"/>
      <c r="AK89" s="174"/>
      <c r="AL89" s="203"/>
      <c r="AM89" s="207">
        <f t="shared" si="89"/>
        <v>5</v>
      </c>
      <c r="AN89" s="167">
        <f>INDEX(Coefficients!$O$3:$O$7,MATCH(S89,Coefficients!$O$3:$O$7))</f>
        <v>0.3</v>
      </c>
      <c r="AO89" s="167">
        <f>INDEX(Coefficients!$O$3:$O$7,MATCH(S89,Coefficients!$O$3:$O$7)+1)</f>
        <v>0.4</v>
      </c>
      <c r="AP89" s="172">
        <f>INDEX(Coefficients!$P$3:$P$7,MATCH(S89,Coefficients!$O$3:$O$7))</f>
        <v>50</v>
      </c>
      <c r="AQ89" s="172">
        <f>INDEX(Coefficients!$P$3:$P$7,MATCH(S89,Coefficients!$O$3:$O$7)+1)</f>
        <v>41.8</v>
      </c>
      <c r="AR89" s="172">
        <f t="shared" si="90"/>
        <v>44.26</v>
      </c>
      <c r="AS89" s="106">
        <f t="shared" si="91"/>
        <v>2063</v>
      </c>
      <c r="AT89" s="107">
        <f t="shared" si="92"/>
        <v>22.2</v>
      </c>
      <c r="AU89" s="167">
        <f t="shared" si="39"/>
        <v>1154.400000000001</v>
      </c>
      <c r="AV89" s="173">
        <f t="shared" si="40"/>
        <v>22.200000000000021</v>
      </c>
      <c r="AW89" s="106">
        <v>12</v>
      </c>
      <c r="AX89" s="107">
        <f t="shared" si="93"/>
        <v>76.3</v>
      </c>
      <c r="AY89" s="174">
        <f t="shared" si="94"/>
        <v>1.1450023416820443</v>
      </c>
      <c r="AZ89" s="167">
        <f>INDEX(Coefficients!$K$3:$K$10,MATCH(S89,Coefficients!$K$3:$K$10))</f>
        <v>0.35</v>
      </c>
      <c r="BA89" s="167">
        <f>INDEX(Coefficients!$K$3:$K$10,MATCH(S89,Coefficients!$K$3:$K$10)+1)</f>
        <v>0.4</v>
      </c>
      <c r="BB89" s="167">
        <f>INDEX(Coefficients!$L$3:$L$10,MATCH(S89,Coefficients!$K$3:$K$10))</f>
        <v>0.19142307491680963</v>
      </c>
      <c r="BC89" s="167">
        <f>INDEX(Coefficients!$L$3:$L$10,MATCH(S89,Coefficients!$K$3:$K$10)+1)</f>
        <v>0.35425563574488944</v>
      </c>
      <c r="BD89" s="174">
        <f>INDEX(Coefficients!$M$3:$M$10,MATCH(S89,Coefficients!$K$3:$K$10))</f>
        <v>0.20023799980895765</v>
      </c>
      <c r="BE89" s="174">
        <f>INDEX(Coefficients!$M$3:$M$10,MATCH(S89,Coefficients!$K$3:$K$10)+1)</f>
        <v>0.20987997823914079</v>
      </c>
      <c r="BF89" s="70">
        <f t="shared" si="95"/>
        <v>2.5655609924804158E-5</v>
      </c>
      <c r="BG89" s="110">
        <f t="shared" si="96"/>
        <v>0.20409479118103091</v>
      </c>
      <c r="BH89" s="175">
        <f t="shared" si="41"/>
        <v>1.1453942530854863E-5</v>
      </c>
      <c r="BI89" s="185">
        <f t="shared" si="42"/>
        <v>3.6145121685443961E-2</v>
      </c>
      <c r="BJ89" s="165">
        <f t="shared" si="97"/>
        <v>0.71366705445737511</v>
      </c>
      <c r="BK89" s="165">
        <f t="shared" si="98"/>
        <v>84.741590689541354</v>
      </c>
      <c r="BL89" s="209">
        <f t="shared" si="43"/>
        <v>0.12</v>
      </c>
      <c r="BM89" s="107">
        <f t="shared" si="99"/>
        <v>352.5</v>
      </c>
      <c r="BN89" s="173">
        <f t="shared" si="44"/>
        <v>18330</v>
      </c>
      <c r="BO89" s="187">
        <f t="shared" si="45"/>
        <v>6.6974999999999999E-4</v>
      </c>
      <c r="BP89" s="106" t="str">
        <f t="shared" si="17"/>
        <v>YES</v>
      </c>
      <c r="BQ89" s="209">
        <f t="shared" si="100"/>
        <v>3.6302150808130085</v>
      </c>
      <c r="BR89" s="164">
        <f t="shared" si="46"/>
        <v>8.6302150808130094</v>
      </c>
      <c r="BS89" s="219">
        <f t="shared" si="47"/>
        <v>0.1726043016162602</v>
      </c>
      <c r="BT89" s="210"/>
      <c r="BU89" s="206">
        <f t="shared" si="48"/>
        <v>-0.86132495094369244</v>
      </c>
      <c r="BW89" s="164">
        <f>VLOOKUP(M89,Coefficients!$E$4:$I$7,3)</f>
        <v>0.43099999999999999</v>
      </c>
      <c r="BX89" s="106">
        <f t="shared" si="49"/>
        <v>7.2999999999999995E-2</v>
      </c>
      <c r="BY89" s="163">
        <f t="shared" si="50"/>
        <v>0.50021860000000062</v>
      </c>
      <c r="CO89" s="165" t="str">
        <f t="shared" si="101"/>
        <v>splash</v>
      </c>
      <c r="CP89" s="172">
        <f t="shared" si="102"/>
        <v>1</v>
      </c>
      <c r="CQ89" s="165">
        <f>IF(CO89="atmospheric",IF(CP89&gt;=1,Coefficients!$T$5,Coefficients!$T$4),Coefficients!$T$3)</f>
        <v>7.35</v>
      </c>
      <c r="CR89" s="106">
        <f>IF(S89&lt;Coefficients!$V$3,Coefficients!$X$3-(Coefficients!$X$4-Coefficients!$X$3)*(Coefficients!$V$3-S89)/(Coefficients!$V$4-Coefficients!$V$3),IF(S89&gt;Coefficients!$V$6,(Coefficients!$X$6-Coefficients!$X$5)*(S89-Coefficients!$V$6)/(Coefficients!$V$6-Coefficients!$V$5)+Coefficients!$X$6,VLOOKUP(S89,Coefficients!$V$3:$X$6,3)))</f>
        <v>5.1999999999999975</v>
      </c>
      <c r="CS89" s="90">
        <f t="shared" si="51"/>
        <v>1.6409601519999992E-4</v>
      </c>
      <c r="CT89" s="106">
        <f>VLOOKUP(CO89,Coefficients!$Z$4:$AD$7,4,FALSE)</f>
        <v>0.26500000000000001</v>
      </c>
      <c r="CU89" s="106">
        <f>VLOOKUP(CO89,Coefficients!$Z$4:$AD$7,2,FALSE)</f>
        <v>0.37</v>
      </c>
      <c r="CV89" s="174">
        <f t="shared" si="103"/>
        <v>5.9040787520137217</v>
      </c>
      <c r="CW89" s="31">
        <f t="shared" si="104"/>
        <v>1.0948018831960953</v>
      </c>
      <c r="CX89" s="19">
        <f>Coefficients!$B$7</f>
        <v>3.35</v>
      </c>
      <c r="CY89" s="217">
        <f t="shared" si="52"/>
        <v>0.32680653229734186</v>
      </c>
      <c r="CZ89" s="164">
        <f>VLOOKUP(N89,Coefficients!$E$12:$I$16,3)</f>
        <v>6.0350000000000001</v>
      </c>
      <c r="DA89" s="165">
        <f t="shared" si="53"/>
        <v>7.2999999999999995E-2</v>
      </c>
      <c r="DB89" s="163">
        <f t="shared" si="54"/>
        <v>7.0042210000000082</v>
      </c>
      <c r="DC89" s="214"/>
      <c r="DD89" s="149"/>
      <c r="DU89" s="165">
        <f t="shared" si="105"/>
        <v>0.95</v>
      </c>
      <c r="DV89" s="165">
        <f t="shared" si="106"/>
        <v>1</v>
      </c>
      <c r="DW89" s="165">
        <f t="shared" si="107"/>
        <v>2400</v>
      </c>
      <c r="DX89" s="165">
        <f t="shared" si="108"/>
        <v>1.4999999999999999E-2</v>
      </c>
      <c r="DY89" s="169">
        <f t="shared" si="109"/>
        <v>70.570738055400625</v>
      </c>
      <c r="DZ89" s="136">
        <f t="shared" si="55"/>
        <v>33593.83220699519</v>
      </c>
      <c r="EA89" s="136">
        <f t="shared" si="110"/>
        <v>4.3067574809826485</v>
      </c>
      <c r="EB89" s="136">
        <f t="shared" si="111"/>
        <v>2.3330791552474604E-2</v>
      </c>
      <c r="EC89" s="136">
        <f t="shared" si="112"/>
        <v>0.96747185906460231</v>
      </c>
      <c r="ED89" s="136">
        <f t="shared" si="113"/>
        <v>0.20903321267941663</v>
      </c>
      <c r="EE89" s="136">
        <f t="shared" si="56"/>
        <v>1.5445604651050633E-4</v>
      </c>
      <c r="EF89" s="136">
        <f t="shared" si="114"/>
        <v>1</v>
      </c>
      <c r="EG89" s="136">
        <f t="shared" si="57"/>
        <v>2</v>
      </c>
      <c r="EH89" s="149">
        <f t="shared" si="115"/>
        <v>1.7823947823233961</v>
      </c>
      <c r="EI89" s="149">
        <f t="shared" si="116"/>
        <v>29.300767831711116</v>
      </c>
      <c r="EJ89" s="149">
        <f t="shared" si="58"/>
        <v>31.083162614034514</v>
      </c>
      <c r="EK89" s="18">
        <f t="shared" si="59"/>
        <v>1.6729314402686044</v>
      </c>
      <c r="EL89" s="18">
        <f t="shared" si="60"/>
        <v>0.28875516289944675</v>
      </c>
      <c r="EM89" s="18">
        <f t="shared" si="61"/>
        <v>1.1505027800000013E-2</v>
      </c>
      <c r="EN89" s="163">
        <f t="shared" si="117"/>
        <v>0.12729281709716384</v>
      </c>
      <c r="EO89" s="163">
        <f t="shared" si="118"/>
        <v>2.0925651922895598</v>
      </c>
      <c r="EP89" s="163">
        <f t="shared" si="62"/>
        <v>2.2198580093867237</v>
      </c>
      <c r="EQ89" s="18">
        <f t="shared" si="63"/>
        <v>23.424921675222798</v>
      </c>
      <c r="ER89" s="18">
        <f t="shared" si="64"/>
        <v>7.6554174220164031</v>
      </c>
      <c r="ES89" s="18">
        <f t="shared" si="65"/>
        <v>0.1610970830000002</v>
      </c>
    </row>
    <row r="90" spans="2:149" x14ac:dyDescent="0.25">
      <c r="B90" s="36" t="s">
        <v>193</v>
      </c>
      <c r="C90" s="36" t="s">
        <v>194</v>
      </c>
      <c r="D90" s="36">
        <v>2064</v>
      </c>
      <c r="E90" s="37">
        <f t="shared" si="66"/>
        <v>22.2</v>
      </c>
      <c r="F90" s="37">
        <f t="shared" si="67"/>
        <v>76.3</v>
      </c>
      <c r="G90" s="37">
        <f t="shared" si="68"/>
        <v>352.5</v>
      </c>
      <c r="H90" s="115">
        <f t="shared" si="69"/>
        <v>2007</v>
      </c>
      <c r="I90" s="111" t="str">
        <f t="shared" si="70"/>
        <v>Pile No 243 @ Berth 107</v>
      </c>
      <c r="J90" s="165" t="str">
        <f t="shared" si="71"/>
        <v>splash</v>
      </c>
      <c r="K90" s="172">
        <f t="shared" si="72"/>
        <v>1</v>
      </c>
      <c r="L90" s="115" t="str">
        <f t="shared" si="73"/>
        <v>C1</v>
      </c>
      <c r="M90" s="115" t="str">
        <f t="shared" si="74"/>
        <v>CB4</v>
      </c>
      <c r="N90" s="115" t="str">
        <f t="shared" si="75"/>
        <v>CL5</v>
      </c>
      <c r="O90" s="115">
        <f t="shared" si="76"/>
        <v>0</v>
      </c>
      <c r="P90" s="115">
        <f t="shared" si="77"/>
        <v>50</v>
      </c>
      <c r="Q90" s="115">
        <f t="shared" si="78"/>
        <v>1200</v>
      </c>
      <c r="R90" s="115">
        <f t="shared" si="79"/>
        <v>60</v>
      </c>
      <c r="S90" s="115">
        <f t="shared" si="80"/>
        <v>0.37</v>
      </c>
      <c r="T90" s="115">
        <f t="shared" si="81"/>
        <v>310</v>
      </c>
      <c r="U90" s="165">
        <f t="shared" si="82"/>
        <v>12</v>
      </c>
      <c r="AA90" s="174">
        <f t="shared" ref="AA90:AA96" si="119">BQ90</f>
        <v>3.6494862082955781</v>
      </c>
      <c r="AB90" s="193">
        <f t="shared" ref="AB90:AB96" si="120">BS90</f>
        <v>0.17298972416591155</v>
      </c>
      <c r="AC90" s="174">
        <f t="shared" ref="AC90:AC96" si="121">EL90</f>
        <v>0.29496534109098627</v>
      </c>
      <c r="AD90" s="174">
        <f t="shared" ref="AD90:AD96" si="122">EM90</f>
        <v>1.1505027800000013E-2</v>
      </c>
      <c r="AE90" s="174">
        <f t="shared" ref="AE90:AE96" si="123">CW90</f>
        <v>1.1127833839973482</v>
      </c>
      <c r="AF90" s="194">
        <f t="shared" ref="AF90:AF96" si="124">CY90</f>
        <v>0.33217414447682037</v>
      </c>
      <c r="AG90" s="174">
        <f t="shared" si="37"/>
        <v>7.9307911244859381</v>
      </c>
      <c r="AH90" s="174">
        <f t="shared" si="38"/>
        <v>0.1610970830000002</v>
      </c>
      <c r="AJ90" s="174"/>
      <c r="AK90" s="174"/>
      <c r="AL90" s="203"/>
      <c r="AM90" s="207">
        <f t="shared" ref="AM90:AM96" si="125">IF(AS90&gt;=$C$20,$C$21,0)</f>
        <v>5</v>
      </c>
      <c r="AN90" s="167">
        <f>INDEX(Coefficients!$O$3:$O$7,MATCH(S90,Coefficients!$O$3:$O$7))</f>
        <v>0.3</v>
      </c>
      <c r="AO90" s="167">
        <f>INDEX(Coefficients!$O$3:$O$7,MATCH(S90,Coefficients!$O$3:$O$7)+1)</f>
        <v>0.4</v>
      </c>
      <c r="AP90" s="172">
        <f>INDEX(Coefficients!$P$3:$P$7,MATCH(S90,Coefficients!$O$3:$O$7))</f>
        <v>50</v>
      </c>
      <c r="AQ90" s="172">
        <f>INDEX(Coefficients!$P$3:$P$7,MATCH(S90,Coefficients!$O$3:$O$7)+1)</f>
        <v>41.8</v>
      </c>
      <c r="AR90" s="172">
        <f t="shared" ref="AR90:AR96" si="126">AP90+(S90-AN90)/(AO90-AN90)*(AQ90-AP90)</f>
        <v>44.26</v>
      </c>
      <c r="AS90" s="106">
        <f t="shared" ref="AS90:AS96" si="127">D90</f>
        <v>2064</v>
      </c>
      <c r="AT90" s="107">
        <f t="shared" ref="AT90:AT96" si="128">E90</f>
        <v>22.2</v>
      </c>
      <c r="AU90" s="167">
        <f t="shared" si="39"/>
        <v>1176.600000000001</v>
      </c>
      <c r="AV90" s="173">
        <f t="shared" si="40"/>
        <v>22.200000000000021</v>
      </c>
      <c r="AW90" s="106">
        <v>12</v>
      </c>
      <c r="AX90" s="107">
        <f t="shared" ref="AX90:AX96" si="129">F90</f>
        <v>76.3</v>
      </c>
      <c r="AY90" s="174">
        <f t="shared" ref="AY90:AY96" si="130">EXP(AR90/RR*(1/293-1/(273+AV90)))</f>
        <v>1.1450023416820443</v>
      </c>
      <c r="AZ90" s="167">
        <f>INDEX(Coefficients!$K$3:$K$10,MATCH(S90,Coefficients!$K$3:$K$10))</f>
        <v>0.35</v>
      </c>
      <c r="BA90" s="167">
        <f>INDEX(Coefficients!$K$3:$K$10,MATCH(S90,Coefficients!$K$3:$K$10)+1)</f>
        <v>0.4</v>
      </c>
      <c r="BB90" s="167">
        <f>INDEX(Coefficients!$L$3:$L$10,MATCH(S90,Coefficients!$K$3:$K$10))</f>
        <v>0.19142307491680963</v>
      </c>
      <c r="BC90" s="167">
        <f>INDEX(Coefficients!$L$3:$L$10,MATCH(S90,Coefficients!$K$3:$K$10)+1)</f>
        <v>0.35425563574488944</v>
      </c>
      <c r="BD90" s="174">
        <f>INDEX(Coefficients!$M$3:$M$10,MATCH(S90,Coefficients!$K$3:$K$10))</f>
        <v>0.20023799980895765</v>
      </c>
      <c r="BE90" s="174">
        <f>INDEX(Coefficients!$M$3:$M$10,MATCH(S90,Coefficients!$K$3:$K$10)+1)</f>
        <v>0.20987997823914079</v>
      </c>
      <c r="BF90" s="70">
        <f t="shared" ref="BF90:BF96" si="131">(BB90+(S90-AZ90)/(BA90-AZ90)*(BC90-BB90))*10^-4</f>
        <v>2.5655609924804158E-5</v>
      </c>
      <c r="BG90" s="110">
        <f t="shared" ref="BG90:BG96" si="132">BD90+(S90-AZ90)/(BA90-AZ90)*(BE90-BD90)</f>
        <v>0.20409479118103091</v>
      </c>
      <c r="BH90" s="175">
        <f t="shared" si="41"/>
        <v>1.1409500199589843E-5</v>
      </c>
      <c r="BI90" s="185">
        <f t="shared" si="42"/>
        <v>3.6004875349544184E-2</v>
      </c>
      <c r="BJ90" s="165">
        <f t="shared" ref="BJ90:BJ96" si="133">1-EXP(-3.38*S90)</f>
        <v>0.71366705445737511</v>
      </c>
      <c r="BK90" s="165">
        <f t="shared" ref="BK90:BK96" si="134">0.75*T90*CaO*BJ90*(MCO2_/MCaO)</f>
        <v>84.741590689541354</v>
      </c>
      <c r="BL90" s="209">
        <f t="shared" si="43"/>
        <v>0.12</v>
      </c>
      <c r="BM90" s="107">
        <f t="shared" ref="BM90:BM96" si="135">G90</f>
        <v>352.5</v>
      </c>
      <c r="BN90" s="173">
        <f t="shared" si="44"/>
        <v>18682.5</v>
      </c>
      <c r="BO90" s="187">
        <f t="shared" si="45"/>
        <v>6.6974999999999999E-4</v>
      </c>
      <c r="BP90" s="106" t="str">
        <f t="shared" ref="BP90:BP96" si="136">IF(AW90&gt;=12,IF(AX90&gt;=50,"YES","NO"),"NO")</f>
        <v>YES</v>
      </c>
      <c r="BQ90" s="209">
        <f t="shared" ref="BQ90:BQ96" si="137">IF(BP90="YES",SQRT((2*AY90*BI90/BK90)*kurban*BO90*(AS90-($C$20-1)))*(1/(AS90-($C$20-1)))^BL90*1000,0)</f>
        <v>3.6494862082955781</v>
      </c>
      <c r="BR90" s="164">
        <f t="shared" si="46"/>
        <v>8.6494862082955777</v>
      </c>
      <c r="BS90" s="219">
        <f t="shared" si="47"/>
        <v>0.17298972416591155</v>
      </c>
      <c r="BT90" s="210"/>
      <c r="BU90" s="206">
        <f t="shared" si="48"/>
        <v>-0.86263943605131066</v>
      </c>
      <c r="BW90" s="164">
        <f>VLOOKUP(M90,Coefficients!$E$4:$I$7,3)</f>
        <v>0.43099999999999999</v>
      </c>
      <c r="BX90" s="106">
        <f t="shared" si="49"/>
        <v>7.2999999999999995E-2</v>
      </c>
      <c r="BY90" s="163">
        <f t="shared" si="50"/>
        <v>0.50021860000000062</v>
      </c>
      <c r="CO90" s="165" t="str">
        <f t="shared" ref="CO90:CO96" si="138">J90</f>
        <v>splash</v>
      </c>
      <c r="CP90" s="172">
        <f t="shared" ref="CP90:CP96" si="139">K90</f>
        <v>1</v>
      </c>
      <c r="CQ90" s="165">
        <f>IF(CO90="atmospheric",IF(CP90&gt;=1,Coefficients!$T$5,Coefficients!$T$4),Coefficients!$T$3)</f>
        <v>7.35</v>
      </c>
      <c r="CR90" s="106">
        <f>IF(S90&lt;Coefficients!$V$3,Coefficients!$X$3-(Coefficients!$X$4-Coefficients!$X$3)*(Coefficients!$V$3-S90)/(Coefficients!$V$4-Coefficients!$V$3),IF(S90&gt;Coefficients!$V$6,(Coefficients!$X$6-Coefficients!$X$5)*(S90-Coefficients!$V$6)/(Coefficients!$V$6-Coefficients!$V$5)+Coefficients!$X$6,VLOOKUP(S90,Coefficients!$V$3:$X$6,3)))</f>
        <v>5.1999999999999975</v>
      </c>
      <c r="CS90" s="90">
        <f t="shared" si="51"/>
        <v>1.6409601519999992E-4</v>
      </c>
      <c r="CT90" s="106">
        <f>VLOOKUP(CO90,Coefficients!$Z$4:$AD$7,4,FALSE)</f>
        <v>0.26500000000000001</v>
      </c>
      <c r="CU90" s="106">
        <f>VLOOKUP(CO90,Coefficients!$Z$4:$AD$7,2,FALSE)</f>
        <v>0.37</v>
      </c>
      <c r="CV90" s="174">
        <f t="shared" ref="CV90:CV96" si="140">CQ90*(1-ERF(BR90/(2*(SQRT(CT90*kt*kc*AY90*CS90*10^6*(1/(AS90-($C$20-1)))^CU90*(AS90-($C$20-1)))))))</f>
        <v>5.9094081761104498</v>
      </c>
      <c r="CW90" s="31">
        <f t="shared" ref="CW90:CW96" si="141">CQ90*(1-ERF(P90/(2*(SQRT(CT90*kt*kc*AY90*CS90*10^6*(1/(AS90-($C$20-1)))^CU90*(AS90-($C$20-1)))))))</f>
        <v>1.1127833839973482</v>
      </c>
      <c r="CX90" s="19">
        <f>Coefficients!$B$7</f>
        <v>3.35</v>
      </c>
      <c r="CY90" s="217">
        <f t="shared" si="52"/>
        <v>0.33217414447682037</v>
      </c>
      <c r="CZ90" s="164">
        <f>VLOOKUP(N90,Coefficients!$E$12:$I$16,3)</f>
        <v>6.0350000000000001</v>
      </c>
      <c r="DA90" s="165">
        <f t="shared" si="53"/>
        <v>7.2999999999999995E-2</v>
      </c>
      <c r="DB90" s="163">
        <f t="shared" si="54"/>
        <v>7.0042210000000082</v>
      </c>
      <c r="DC90" s="214"/>
      <c r="DD90" s="149"/>
      <c r="DU90" s="165">
        <f t="shared" ref="DU90:DU96" si="142">$DV$13</f>
        <v>0.95</v>
      </c>
      <c r="DV90" s="165">
        <f t="shared" ref="DV90:DV96" si="143">$DV$14</f>
        <v>1</v>
      </c>
      <c r="DW90" s="165">
        <f t="shared" ref="DW90:DW96" si="144">$DV$15</f>
        <v>2400</v>
      </c>
      <c r="DX90" s="165">
        <f t="shared" ref="DX90:DX96" si="145">$DV$16</f>
        <v>1.4999999999999999E-2</v>
      </c>
      <c r="DY90" s="169">
        <f t="shared" ref="DY90:DY96" si="146">365*(AS90-($C$20-1))/(4+310.25*(AS90-($C$20-1)))*R90</f>
        <v>70.571068111690408</v>
      </c>
      <c r="DZ90" s="136">
        <f t="shared" si="55"/>
        <v>33593.884579213656</v>
      </c>
      <c r="EA90" s="136">
        <f t="shared" ref="EA90:EA96" si="147">0.556*SQRT(R90)</f>
        <v>4.3067574809826485</v>
      </c>
      <c r="EB90" s="136">
        <f t="shared" ref="EB90:EB96" si="148">(U90+2*$DV$16)^2/(2*P90*(P90+U90+2*$DV$16))</f>
        <v>2.3330791552474604E-2</v>
      </c>
      <c r="EC90" s="136">
        <f t="shared" ref="EC90:EC96" si="149">P90/(U90*EA90)</f>
        <v>0.96747185906460231</v>
      </c>
      <c r="ED90" s="136">
        <f t="shared" ref="ED90:ED96" si="150">0.95*(EXP(-0.3*$DV$19/BY90)-$DV$19/(2500*BY90)+0.3)</f>
        <v>0.20903321267941663</v>
      </c>
      <c r="EE90" s="136">
        <f t="shared" si="56"/>
        <v>1.5445604651050633E-4</v>
      </c>
      <c r="EF90" s="136">
        <f t="shared" ref="EF90:EF96" si="151">$DV$20</f>
        <v>1</v>
      </c>
      <c r="EG90" s="136">
        <f t="shared" si="57"/>
        <v>2</v>
      </c>
      <c r="EH90" s="149">
        <f t="shared" ref="EH90:EH96" si="152">1/365*(7117.5*(U90+2*DX90)*(1+$DV$17+EB90))/(BY90*DZ90)*(((2*P90*EA90)/U90)+((2*DX90*DZ90)/((1+$DV$17+EB90)*(U90+2*DX90))))</f>
        <v>1.782393826814628</v>
      </c>
      <c r="EI90" s="149">
        <f t="shared" ref="EI90:EI96" si="153">ED90*($DV$18-0.05)/(EF90*EE90)*(0.0114/BY90)</f>
        <v>29.300767831711116</v>
      </c>
      <c r="EJ90" s="149">
        <f t="shared" si="58"/>
        <v>31.083161658525743</v>
      </c>
      <c r="EK90" s="18">
        <f t="shared" si="59"/>
        <v>1.7051032511508599</v>
      </c>
      <c r="EL90" s="18">
        <f t="shared" si="60"/>
        <v>0.29496534109098627</v>
      </c>
      <c r="EM90" s="18">
        <f t="shared" si="61"/>
        <v>1.1505027800000013E-2</v>
      </c>
      <c r="EN90" s="163">
        <f t="shared" ref="EN90:EN96" si="154">1/365*(7117.5*(U90+2*DX90)*(1+$DV$17+EB90))/(DB90*DZ90)*(((2*P90*EA90)/U90)+((2*DX90*DZ90)/((1+$DV$17+EB90)*(U90+2*DX90))))</f>
        <v>0.12729274885784667</v>
      </c>
      <c r="EO90" s="163">
        <f t="shared" ref="EO90:EO96" si="155">ED90*($DV$18-0.05)/(EF90*EE90)*(0.0114/DB90)</f>
        <v>2.0925651922895598</v>
      </c>
      <c r="EP90" s="163">
        <f t="shared" si="62"/>
        <v>2.2198579411474064</v>
      </c>
      <c r="EQ90" s="18">
        <f t="shared" si="63"/>
        <v>23.875401672147188</v>
      </c>
      <c r="ER90" s="18">
        <f t="shared" si="64"/>
        <v>7.9307911244859381</v>
      </c>
      <c r="ES90" s="18">
        <f t="shared" si="65"/>
        <v>0.1610970830000002</v>
      </c>
    </row>
    <row r="91" spans="2:149" x14ac:dyDescent="0.25">
      <c r="B91" s="36" t="s">
        <v>193</v>
      </c>
      <c r="C91" s="36" t="s">
        <v>194</v>
      </c>
      <c r="D91" s="36">
        <v>2065</v>
      </c>
      <c r="E91" s="37">
        <f t="shared" si="66"/>
        <v>22.2</v>
      </c>
      <c r="F91" s="37">
        <f t="shared" si="67"/>
        <v>76.3</v>
      </c>
      <c r="G91" s="37">
        <f t="shared" si="68"/>
        <v>352.5</v>
      </c>
      <c r="H91" s="115">
        <f t="shared" si="69"/>
        <v>2007</v>
      </c>
      <c r="I91" s="111" t="str">
        <f t="shared" si="70"/>
        <v>Pile No 243 @ Berth 107</v>
      </c>
      <c r="J91" s="165" t="str">
        <f t="shared" si="71"/>
        <v>splash</v>
      </c>
      <c r="K91" s="172">
        <f t="shared" si="72"/>
        <v>1</v>
      </c>
      <c r="L91" s="115" t="str">
        <f t="shared" si="73"/>
        <v>C1</v>
      </c>
      <c r="M91" s="115" t="str">
        <f t="shared" si="74"/>
        <v>CB4</v>
      </c>
      <c r="N91" s="115" t="str">
        <f t="shared" si="75"/>
        <v>CL5</v>
      </c>
      <c r="O91" s="115">
        <f t="shared" si="76"/>
        <v>0</v>
      </c>
      <c r="P91" s="115">
        <f t="shared" si="77"/>
        <v>50</v>
      </c>
      <c r="Q91" s="115">
        <f t="shared" si="78"/>
        <v>1200</v>
      </c>
      <c r="R91" s="115">
        <f t="shared" si="79"/>
        <v>60</v>
      </c>
      <c r="S91" s="115">
        <f t="shared" si="80"/>
        <v>0.37</v>
      </c>
      <c r="T91" s="115">
        <f t="shared" si="81"/>
        <v>310</v>
      </c>
      <c r="U91" s="165">
        <f t="shared" si="82"/>
        <v>12</v>
      </c>
      <c r="AA91" s="174">
        <f t="shared" si="119"/>
        <v>3.6684965542395718</v>
      </c>
      <c r="AB91" s="193">
        <f t="shared" si="120"/>
        <v>0.17336993108479143</v>
      </c>
      <c r="AC91" s="174">
        <f t="shared" si="121"/>
        <v>0.30119125778003575</v>
      </c>
      <c r="AD91" s="174">
        <f t="shared" si="122"/>
        <v>1.1505027800000013E-2</v>
      </c>
      <c r="AE91" s="174">
        <f t="shared" si="123"/>
        <v>1.1305401078213444</v>
      </c>
      <c r="AF91" s="194">
        <f t="shared" si="124"/>
        <v>0.3374746590511476</v>
      </c>
      <c r="AG91" s="174">
        <f t="shared" ref="AG91:AG154" si="156">ER91</f>
        <v>8.209368622389249</v>
      </c>
      <c r="AH91" s="174">
        <f t="shared" ref="AH91:AH154" si="157">ES91</f>
        <v>0.1610970830000002</v>
      </c>
      <c r="AJ91" s="174"/>
      <c r="AK91" s="174"/>
      <c r="AL91" s="203"/>
      <c r="AM91" s="207">
        <f t="shared" si="125"/>
        <v>5</v>
      </c>
      <c r="AN91" s="167">
        <f>INDEX(Coefficients!$O$3:$O$7,MATCH(S91,Coefficients!$O$3:$O$7))</f>
        <v>0.3</v>
      </c>
      <c r="AO91" s="167">
        <f>INDEX(Coefficients!$O$3:$O$7,MATCH(S91,Coefficients!$O$3:$O$7)+1)</f>
        <v>0.4</v>
      </c>
      <c r="AP91" s="172">
        <f>INDEX(Coefficients!$P$3:$P$7,MATCH(S91,Coefficients!$O$3:$O$7))</f>
        <v>50</v>
      </c>
      <c r="AQ91" s="172">
        <f>INDEX(Coefficients!$P$3:$P$7,MATCH(S91,Coefficients!$O$3:$O$7)+1)</f>
        <v>41.8</v>
      </c>
      <c r="AR91" s="172">
        <f t="shared" si="126"/>
        <v>44.26</v>
      </c>
      <c r="AS91" s="106">
        <f t="shared" si="127"/>
        <v>2065</v>
      </c>
      <c r="AT91" s="107">
        <f t="shared" si="128"/>
        <v>22.2</v>
      </c>
      <c r="AU91" s="167">
        <f t="shared" ref="AU91:AU96" si="158">IF(AS91&gt;=$C$20,AT91+AU90,0)</f>
        <v>1198.8000000000011</v>
      </c>
      <c r="AV91" s="173">
        <f t="shared" ref="AV91:AV96" si="159">IF(ISERROR(AU91/(AS91-($C$20-1))),0,AU91/(AS91-($C$20-1)))</f>
        <v>22.200000000000021</v>
      </c>
      <c r="AW91" s="106">
        <v>12</v>
      </c>
      <c r="AX91" s="107">
        <f t="shared" si="129"/>
        <v>76.3</v>
      </c>
      <c r="AY91" s="174">
        <f t="shared" si="130"/>
        <v>1.1450023416820443</v>
      </c>
      <c r="AZ91" s="167">
        <f>INDEX(Coefficients!$K$3:$K$10,MATCH(S91,Coefficients!$K$3:$K$10))</f>
        <v>0.35</v>
      </c>
      <c r="BA91" s="167">
        <f>INDEX(Coefficients!$K$3:$K$10,MATCH(S91,Coefficients!$K$3:$K$10)+1)</f>
        <v>0.4</v>
      </c>
      <c r="BB91" s="167">
        <f>INDEX(Coefficients!$L$3:$L$10,MATCH(S91,Coefficients!$K$3:$K$10))</f>
        <v>0.19142307491680963</v>
      </c>
      <c r="BC91" s="167">
        <f>INDEX(Coefficients!$L$3:$L$10,MATCH(S91,Coefficients!$K$3:$K$10)+1)</f>
        <v>0.35425563574488944</v>
      </c>
      <c r="BD91" s="174">
        <f>INDEX(Coefficients!$M$3:$M$10,MATCH(S91,Coefficients!$K$3:$K$10))</f>
        <v>0.20023799980895765</v>
      </c>
      <c r="BE91" s="174">
        <f>INDEX(Coefficients!$M$3:$M$10,MATCH(S91,Coefficients!$K$3:$K$10)+1)</f>
        <v>0.20987997823914079</v>
      </c>
      <c r="BF91" s="70">
        <f t="shared" si="131"/>
        <v>2.5655609924804158E-5</v>
      </c>
      <c r="BG91" s="110">
        <f t="shared" si="132"/>
        <v>0.20409479118103091</v>
      </c>
      <c r="BH91" s="175">
        <f t="shared" ref="BH91:BH96" si="160">BF91*(AS91-($C$20-1))^(-BG91)</f>
        <v>1.1366056254324821E-5</v>
      </c>
      <c r="BI91" s="185">
        <f t="shared" ref="BI91:BI96" si="161">BH91*31556926/10000</f>
        <v>3.5867779612956556E-2</v>
      </c>
      <c r="BJ91" s="165">
        <f t="shared" si="133"/>
        <v>0.71366705445737511</v>
      </c>
      <c r="BK91" s="165">
        <f t="shared" si="134"/>
        <v>84.741590689541354</v>
      </c>
      <c r="BL91" s="209">
        <f t="shared" ref="BL91:BL96" si="162">IF(M91="CB4",0.12,0)</f>
        <v>0.12</v>
      </c>
      <c r="BM91" s="107">
        <f t="shared" si="135"/>
        <v>352.5</v>
      </c>
      <c r="BN91" s="173">
        <f t="shared" ref="BN91:BN96" si="163">IF(AS91&gt;=$C$20,BN90+BM91,0)</f>
        <v>19035</v>
      </c>
      <c r="BO91" s="187">
        <f t="shared" ref="BO91:BO96" si="164">BN91/(AS91-($C$20-1))*0.0019*10^-3</f>
        <v>6.6974999999999999E-4</v>
      </c>
      <c r="BP91" s="106" t="str">
        <f t="shared" si="136"/>
        <v>YES</v>
      </c>
      <c r="BQ91" s="209">
        <f t="shared" si="137"/>
        <v>3.6684965542395718</v>
      </c>
      <c r="BR91" s="164">
        <f t="shared" ref="BR91:BR96" si="165">AM91+BQ91</f>
        <v>8.6684965542395709</v>
      </c>
      <c r="BS91" s="219">
        <f t="shared" ref="BS91:BS96" si="166">BR91/P91</f>
        <v>0.17336993108479143</v>
      </c>
      <c r="BT91" s="210"/>
      <c r="BU91" s="206">
        <f t="shared" ref="BU91:BU96" si="167">((SQRT(AY91*BO91)/SQRT(VLOOKUP($C$20,$AS$26:$BQ$96,7)*VLOOKUP($C$20,$AS$26:$BQ$96,23)*(AS91-($C$20-1))))-1)</f>
        <v>-0.86391723651204533</v>
      </c>
      <c r="BW91" s="164">
        <f>VLOOKUP(M91,Coefficients!$E$4:$I$7,3)</f>
        <v>0.43099999999999999</v>
      </c>
      <c r="BX91" s="106">
        <f t="shared" ref="BX91:BX96" si="168">IF($AV91&lt;20,0.025,0.073)</f>
        <v>7.2999999999999995E-2</v>
      </c>
      <c r="BY91" s="163">
        <f t="shared" ref="BY91:BY96" si="169">IF(AV91=0,0,BW91*(1+BX91*($AV91-20)))</f>
        <v>0.50021860000000062</v>
      </c>
      <c r="CO91" s="165" t="str">
        <f t="shared" si="138"/>
        <v>splash</v>
      </c>
      <c r="CP91" s="172">
        <f t="shared" si="139"/>
        <v>1</v>
      </c>
      <c r="CQ91" s="165">
        <f>IF(CO91="atmospheric",IF(CP91&gt;=1,Coefficients!$T$5,Coefficients!$T$4),Coefficients!$T$3)</f>
        <v>7.35</v>
      </c>
      <c r="CR91" s="106">
        <f>IF(S91&lt;Coefficients!$V$3,Coefficients!$X$3-(Coefficients!$X$4-Coefficients!$X$3)*(Coefficients!$V$3-S91)/(Coefficients!$V$4-Coefficients!$V$3),IF(S91&gt;Coefficients!$V$6,(Coefficients!$X$6-Coefficients!$X$5)*(S91-Coefficients!$V$6)/(Coefficients!$V$6-Coefficients!$V$5)+Coefficients!$X$6,VLOOKUP(S91,Coefficients!$V$3:$X$6,3)))</f>
        <v>5.1999999999999975</v>
      </c>
      <c r="CS91" s="90">
        <f t="shared" ref="CS91:CS96" si="170">CR91*10^-12*31556926</f>
        <v>1.6409601519999992E-4</v>
      </c>
      <c r="CT91" s="106">
        <f>VLOOKUP(CO91,Coefficients!$Z$4:$AD$7,4,FALSE)</f>
        <v>0.26500000000000001</v>
      </c>
      <c r="CU91" s="106">
        <f>VLOOKUP(CO91,Coefficients!$Z$4:$AD$7,2,FALSE)</f>
        <v>0.37</v>
      </c>
      <c r="CV91" s="174">
        <f t="shared" si="140"/>
        <v>5.9146103359182112</v>
      </c>
      <c r="CW91" s="31">
        <f t="shared" si="141"/>
        <v>1.1305401078213444</v>
      </c>
      <c r="CX91" s="19">
        <f>Coefficients!$B$7</f>
        <v>3.35</v>
      </c>
      <c r="CY91" s="217">
        <f t="shared" ref="CY91:CY96" si="171">CW91/CX91</f>
        <v>0.3374746590511476</v>
      </c>
      <c r="CZ91" s="164">
        <f>VLOOKUP(N91,Coefficients!$E$12:$I$16,3)</f>
        <v>6.0350000000000001</v>
      </c>
      <c r="DA91" s="165">
        <f t="shared" ref="DA91:DA96" si="172">IF($AV91&lt;20,0.025,0.073)</f>
        <v>7.2999999999999995E-2</v>
      </c>
      <c r="DB91" s="163">
        <f t="shared" ref="DB91:DB96" si="173">IF(AV91=0,0,CZ91*(1+DA91*($AV91-20)))</f>
        <v>7.0042210000000082</v>
      </c>
      <c r="DC91" s="214"/>
      <c r="DD91" s="149"/>
      <c r="DU91" s="165">
        <f t="shared" si="142"/>
        <v>0.95</v>
      </c>
      <c r="DV91" s="165">
        <f t="shared" si="143"/>
        <v>1</v>
      </c>
      <c r="DW91" s="165">
        <f t="shared" si="144"/>
        <v>2400</v>
      </c>
      <c r="DX91" s="165">
        <f t="shared" si="145"/>
        <v>1.4999999999999999E-2</v>
      </c>
      <c r="DY91" s="169">
        <f t="shared" si="146"/>
        <v>70.571385946591079</v>
      </c>
      <c r="DZ91" s="136">
        <f t="shared" ref="DZ91:DZ96" si="174">DU91*DV91*3.35*10^4*(DW91/2400)^2*(DY91/60)^(1/3)</f>
        <v>33593.935012028996</v>
      </c>
      <c r="EA91" s="136">
        <f t="shared" si="147"/>
        <v>4.3067574809826485</v>
      </c>
      <c r="EB91" s="136">
        <f t="shared" si="148"/>
        <v>2.3330791552474604E-2</v>
      </c>
      <c r="EC91" s="136">
        <f t="shared" si="149"/>
        <v>0.96747185906460231</v>
      </c>
      <c r="ED91" s="136">
        <f t="shared" si="150"/>
        <v>0.20903321267941663</v>
      </c>
      <c r="EE91" s="136">
        <f t="shared" ref="EE91:EE96" si="175">0.0008*EXP(-1.7*EC91)</f>
        <v>1.5445604651050633E-4</v>
      </c>
      <c r="EF91" s="136">
        <f t="shared" si="151"/>
        <v>1</v>
      </c>
      <c r="EG91" s="136">
        <f t="shared" ref="EG91:EG96" si="176">$DV$21</f>
        <v>2</v>
      </c>
      <c r="EH91" s="149">
        <f t="shared" si="152"/>
        <v>1.7823929066922579</v>
      </c>
      <c r="EI91" s="149">
        <f t="shared" si="153"/>
        <v>29.300767831711116</v>
      </c>
      <c r="EJ91" s="149">
        <f t="shared" ref="EJ91:EJ96" si="177">EH91+EI91</f>
        <v>31.083160738403375</v>
      </c>
      <c r="EK91" s="18">
        <f t="shared" ref="EK91:EK96" si="178">(AS91-($C$20-1))/EJ91</f>
        <v>1.7372750620332755</v>
      </c>
      <c r="EL91" s="18">
        <f t="shared" ref="EL91:EL96" si="179">BS91*EK91</f>
        <v>0.30119125778003575</v>
      </c>
      <c r="EM91" s="18">
        <f t="shared" ref="EM91:EM96" si="180">EG91*0.0115*BY91</f>
        <v>1.1505027800000013E-2</v>
      </c>
      <c r="EN91" s="163">
        <f t="shared" si="154"/>
        <v>0.12729268314571057</v>
      </c>
      <c r="EO91" s="163">
        <f t="shared" si="155"/>
        <v>2.0925651922895598</v>
      </c>
      <c r="EP91" s="163">
        <f t="shared" ref="EP91:EP96" si="181">EN91+EO91</f>
        <v>2.2198578754352702</v>
      </c>
      <c r="EQ91" s="18">
        <f t="shared" ref="EQ91:EQ96" si="182">(AS91-($C$20-1))/EP91</f>
        <v>24.325881669073823</v>
      </c>
      <c r="ER91" s="18">
        <f t="shared" ref="ER91:ER96" si="183">CY91*EQ91</f>
        <v>8.209368622389249</v>
      </c>
      <c r="ES91" s="18">
        <f t="shared" ref="ES91:ES96" si="184">EG91*0.0115*DB91</f>
        <v>0.1610970830000002</v>
      </c>
    </row>
    <row r="92" spans="2:149" x14ac:dyDescent="0.25">
      <c r="B92" s="36" t="s">
        <v>193</v>
      </c>
      <c r="C92" s="36" t="s">
        <v>194</v>
      </c>
      <c r="D92" s="36">
        <v>2066</v>
      </c>
      <c r="E92" s="37">
        <f t="shared" ref="E92:E96" si="185">E91</f>
        <v>22.2</v>
      </c>
      <c r="F92" s="37">
        <f t="shared" ref="F92:F96" si="186">F91</f>
        <v>76.3</v>
      </c>
      <c r="G92" s="37">
        <f t="shared" ref="G92:G96" si="187">G91</f>
        <v>352.5</v>
      </c>
      <c r="H92" s="115">
        <f t="shared" ref="H92:H155" si="188">$H$26</f>
        <v>2007</v>
      </c>
      <c r="I92" s="111" t="str">
        <f t="shared" ref="I92:I155" si="189">$I$26</f>
        <v>Pile No 243 @ Berth 107</v>
      </c>
      <c r="J92" s="165" t="str">
        <f t="shared" ref="J92:J155" si="190">$J$26</f>
        <v>splash</v>
      </c>
      <c r="K92" s="172">
        <f t="shared" ref="K92:K155" si="191">$K$26</f>
        <v>1</v>
      </c>
      <c r="L92" s="115" t="str">
        <f t="shared" ref="L92:L155" si="192">$L$26</f>
        <v>C1</v>
      </c>
      <c r="M92" s="115" t="str">
        <f t="shared" ref="M92:M155" si="193">$M$26</f>
        <v>CB4</v>
      </c>
      <c r="N92" s="115" t="str">
        <f t="shared" ref="N92:N155" si="194">$N$26</f>
        <v>CL5</v>
      </c>
      <c r="O92" s="115">
        <f t="shared" ref="O92:O155" si="195">$O$26</f>
        <v>0</v>
      </c>
      <c r="P92" s="115">
        <f t="shared" ref="P92:P155" si="196">$P$26</f>
        <v>50</v>
      </c>
      <c r="Q92" s="115">
        <f t="shared" ref="Q92:Q155" si="197">$Q$26</f>
        <v>1200</v>
      </c>
      <c r="R92" s="115">
        <f t="shared" ref="R92:R155" si="198">$R$26</f>
        <v>60</v>
      </c>
      <c r="S92" s="115">
        <f t="shared" ref="S92:S155" si="199">$S$26</f>
        <v>0.37</v>
      </c>
      <c r="T92" s="115">
        <f t="shared" ref="T92:T155" si="200">$T$26</f>
        <v>310</v>
      </c>
      <c r="U92" s="165">
        <f t="shared" ref="U92:U96" si="201">$U$26</f>
        <v>12</v>
      </c>
      <c r="AA92" s="174">
        <f t="shared" si="119"/>
        <v>3.6872543805009173</v>
      </c>
      <c r="AB92" s="193">
        <f t="shared" si="120"/>
        <v>0.17374508761001833</v>
      </c>
      <c r="AC92" s="174">
        <f t="shared" si="121"/>
        <v>0.30743270195603617</v>
      </c>
      <c r="AD92" s="174">
        <f t="shared" si="122"/>
        <v>1.1505027800000013E-2</v>
      </c>
      <c r="AE92" s="174">
        <f t="shared" si="123"/>
        <v>1.1480764843808029</v>
      </c>
      <c r="AF92" s="194">
        <f t="shared" si="124"/>
        <v>0.3427093983226277</v>
      </c>
      <c r="AG92" s="174">
        <f t="shared" si="156"/>
        <v>8.4910919991795613</v>
      </c>
      <c r="AH92" s="174">
        <f t="shared" si="157"/>
        <v>0.1610970830000002</v>
      </c>
      <c r="AJ92" s="174"/>
      <c r="AK92" s="174"/>
      <c r="AL92" s="203"/>
      <c r="AM92" s="207">
        <f t="shared" si="125"/>
        <v>5</v>
      </c>
      <c r="AN92" s="167">
        <f>INDEX(Coefficients!$O$3:$O$7,MATCH(S92,Coefficients!$O$3:$O$7))</f>
        <v>0.3</v>
      </c>
      <c r="AO92" s="167">
        <f>INDEX(Coefficients!$O$3:$O$7,MATCH(S92,Coefficients!$O$3:$O$7)+1)</f>
        <v>0.4</v>
      </c>
      <c r="AP92" s="172">
        <f>INDEX(Coefficients!$P$3:$P$7,MATCH(S92,Coefficients!$O$3:$O$7))</f>
        <v>50</v>
      </c>
      <c r="AQ92" s="172">
        <f>INDEX(Coefficients!$P$3:$P$7,MATCH(S92,Coefficients!$O$3:$O$7)+1)</f>
        <v>41.8</v>
      </c>
      <c r="AR92" s="172">
        <f t="shared" si="126"/>
        <v>44.26</v>
      </c>
      <c r="AS92" s="106">
        <f t="shared" si="127"/>
        <v>2066</v>
      </c>
      <c r="AT92" s="107">
        <f t="shared" si="128"/>
        <v>22.2</v>
      </c>
      <c r="AU92" s="167">
        <f t="shared" si="158"/>
        <v>1221.0000000000011</v>
      </c>
      <c r="AV92" s="173">
        <f t="shared" si="159"/>
        <v>22.200000000000021</v>
      </c>
      <c r="AW92" s="106">
        <v>12</v>
      </c>
      <c r="AX92" s="107">
        <f t="shared" si="129"/>
        <v>76.3</v>
      </c>
      <c r="AY92" s="174">
        <f t="shared" si="130"/>
        <v>1.1450023416820443</v>
      </c>
      <c r="AZ92" s="167">
        <f>INDEX(Coefficients!$K$3:$K$10,MATCH(S92,Coefficients!$K$3:$K$10))</f>
        <v>0.35</v>
      </c>
      <c r="BA92" s="167">
        <f>INDEX(Coefficients!$K$3:$K$10,MATCH(S92,Coefficients!$K$3:$K$10)+1)</f>
        <v>0.4</v>
      </c>
      <c r="BB92" s="167">
        <f>INDEX(Coefficients!$L$3:$L$10,MATCH(S92,Coefficients!$K$3:$K$10))</f>
        <v>0.19142307491680963</v>
      </c>
      <c r="BC92" s="167">
        <f>INDEX(Coefficients!$L$3:$L$10,MATCH(S92,Coefficients!$K$3:$K$10)+1)</f>
        <v>0.35425563574488944</v>
      </c>
      <c r="BD92" s="174">
        <f>INDEX(Coefficients!$M$3:$M$10,MATCH(S92,Coefficients!$K$3:$K$10))</f>
        <v>0.20023799980895765</v>
      </c>
      <c r="BE92" s="174">
        <f>INDEX(Coefficients!$M$3:$M$10,MATCH(S92,Coefficients!$K$3:$K$10)+1)</f>
        <v>0.20987997823914079</v>
      </c>
      <c r="BF92" s="70">
        <f t="shared" si="131"/>
        <v>2.5655609924804158E-5</v>
      </c>
      <c r="BG92" s="110">
        <f t="shared" si="132"/>
        <v>0.20409479118103091</v>
      </c>
      <c r="BH92" s="175">
        <f t="shared" si="160"/>
        <v>1.1323570390755803E-5</v>
      </c>
      <c r="BI92" s="185">
        <f t="shared" si="161"/>
        <v>3.5733707287687197E-2</v>
      </c>
      <c r="BJ92" s="165">
        <f t="shared" si="133"/>
        <v>0.71366705445737511</v>
      </c>
      <c r="BK92" s="165">
        <f t="shared" si="134"/>
        <v>84.741590689541354</v>
      </c>
      <c r="BL92" s="209">
        <f t="shared" si="162"/>
        <v>0.12</v>
      </c>
      <c r="BM92" s="107">
        <f t="shared" si="135"/>
        <v>352.5</v>
      </c>
      <c r="BN92" s="173">
        <f t="shared" si="163"/>
        <v>19387.5</v>
      </c>
      <c r="BO92" s="187">
        <f t="shared" si="164"/>
        <v>6.6974999999999999E-4</v>
      </c>
      <c r="BP92" s="106" t="str">
        <f t="shared" si="136"/>
        <v>YES</v>
      </c>
      <c r="BQ92" s="209">
        <f t="shared" si="137"/>
        <v>3.6872543805009173</v>
      </c>
      <c r="BR92" s="164">
        <f t="shared" si="165"/>
        <v>8.6872543805009173</v>
      </c>
      <c r="BS92" s="219">
        <f t="shared" si="166"/>
        <v>0.17374508761001833</v>
      </c>
      <c r="BT92" s="210"/>
      <c r="BU92" s="206">
        <f t="shared" si="167"/>
        <v>-0.86516002750735121</v>
      </c>
      <c r="BW92" s="164">
        <f>VLOOKUP(M92,Coefficients!$E$4:$I$7,3)</f>
        <v>0.43099999999999999</v>
      </c>
      <c r="BX92" s="106">
        <f t="shared" si="168"/>
        <v>7.2999999999999995E-2</v>
      </c>
      <c r="BY92" s="163">
        <f t="shared" si="169"/>
        <v>0.50021860000000062</v>
      </c>
      <c r="CO92" s="165" t="str">
        <f t="shared" si="138"/>
        <v>splash</v>
      </c>
      <c r="CP92" s="172">
        <f t="shared" si="139"/>
        <v>1</v>
      </c>
      <c r="CQ92" s="165">
        <f>IF(CO92="atmospheric",IF(CP92&gt;=1,Coefficients!$T$5,Coefficients!$T$4),Coefficients!$T$3)</f>
        <v>7.35</v>
      </c>
      <c r="CR92" s="106">
        <f>IF(S92&lt;Coefficients!$V$3,Coefficients!$X$3-(Coefficients!$X$4-Coefficients!$X$3)*(Coefficients!$V$3-S92)/(Coefficients!$V$4-Coefficients!$V$3),IF(S92&gt;Coefficients!$V$6,(Coefficients!$X$6-Coefficients!$X$5)*(S92-Coefficients!$V$6)/(Coefficients!$V$6-Coefficients!$V$5)+Coefficients!$X$6,VLOOKUP(S92,Coefficients!$V$3:$X$6,3)))</f>
        <v>5.1999999999999975</v>
      </c>
      <c r="CS92" s="90">
        <f t="shared" si="170"/>
        <v>1.6409601519999992E-4</v>
      </c>
      <c r="CT92" s="106">
        <f>VLOOKUP(CO92,Coefficients!$Z$4:$AD$7,4,FALSE)</f>
        <v>0.26500000000000001</v>
      </c>
      <c r="CU92" s="106">
        <f>VLOOKUP(CO92,Coefficients!$Z$4:$AD$7,2,FALSE)</f>
        <v>0.37</v>
      </c>
      <c r="CV92" s="174">
        <f t="shared" si="140"/>
        <v>5.9196905436259248</v>
      </c>
      <c r="CW92" s="31">
        <f t="shared" si="141"/>
        <v>1.1480764843808029</v>
      </c>
      <c r="CX92" s="19">
        <f>Coefficients!$B$7</f>
        <v>3.35</v>
      </c>
      <c r="CY92" s="217">
        <f t="shared" si="171"/>
        <v>0.3427093983226277</v>
      </c>
      <c r="CZ92" s="164">
        <f>VLOOKUP(N92,Coefficients!$E$12:$I$16,3)</f>
        <v>6.0350000000000001</v>
      </c>
      <c r="DA92" s="165">
        <f t="shared" si="172"/>
        <v>7.2999999999999995E-2</v>
      </c>
      <c r="DB92" s="163">
        <f t="shared" si="173"/>
        <v>7.0042210000000082</v>
      </c>
      <c r="DC92" s="214"/>
      <c r="DD92" s="149"/>
      <c r="DU92" s="165">
        <f t="shared" si="142"/>
        <v>0.95</v>
      </c>
      <c r="DV92" s="165">
        <f t="shared" si="143"/>
        <v>1</v>
      </c>
      <c r="DW92" s="165">
        <f t="shared" si="144"/>
        <v>2400</v>
      </c>
      <c r="DX92" s="165">
        <f t="shared" si="145"/>
        <v>1.4999999999999999E-2</v>
      </c>
      <c r="DY92" s="169">
        <f t="shared" si="146"/>
        <v>70.571692226567649</v>
      </c>
      <c r="DZ92" s="136">
        <f t="shared" si="174"/>
        <v>33593.983611210315</v>
      </c>
      <c r="EA92" s="136">
        <f t="shared" si="147"/>
        <v>4.3067574809826485</v>
      </c>
      <c r="EB92" s="136">
        <f t="shared" si="148"/>
        <v>2.3330791552474604E-2</v>
      </c>
      <c r="EC92" s="136">
        <f t="shared" si="149"/>
        <v>0.96747185906460231</v>
      </c>
      <c r="ED92" s="136">
        <f t="shared" si="150"/>
        <v>0.20903321267941663</v>
      </c>
      <c r="EE92" s="136">
        <f t="shared" si="175"/>
        <v>1.5445604651050633E-4</v>
      </c>
      <c r="EF92" s="136">
        <f t="shared" si="151"/>
        <v>1</v>
      </c>
      <c r="EG92" s="136">
        <f t="shared" si="176"/>
        <v>2</v>
      </c>
      <c r="EH92" s="149">
        <f t="shared" si="152"/>
        <v>1.7823920200262693</v>
      </c>
      <c r="EI92" s="149">
        <f t="shared" si="153"/>
        <v>29.300767831711116</v>
      </c>
      <c r="EJ92" s="149">
        <f t="shared" si="177"/>
        <v>31.083159851737385</v>
      </c>
      <c r="EK92" s="18">
        <f t="shared" si="178"/>
        <v>1.7694468729158432</v>
      </c>
      <c r="EL92" s="18">
        <f t="shared" si="179"/>
        <v>0.30743270195603617</v>
      </c>
      <c r="EM92" s="18">
        <f t="shared" si="180"/>
        <v>1.1505027800000013E-2</v>
      </c>
      <c r="EN92" s="163">
        <f t="shared" si="154"/>
        <v>0.12729261982291998</v>
      </c>
      <c r="EO92" s="163">
        <f t="shared" si="155"/>
        <v>2.0925651922895598</v>
      </c>
      <c r="EP92" s="163">
        <f t="shared" si="181"/>
        <v>2.2198578121124797</v>
      </c>
      <c r="EQ92" s="18">
        <f t="shared" si="182"/>
        <v>24.776361666002579</v>
      </c>
      <c r="ER92" s="18">
        <f t="shared" si="183"/>
        <v>8.4910919991795613</v>
      </c>
      <c r="ES92" s="18">
        <f t="shared" si="184"/>
        <v>0.1610970830000002</v>
      </c>
    </row>
    <row r="93" spans="2:149" x14ac:dyDescent="0.25">
      <c r="B93" s="36" t="s">
        <v>193</v>
      </c>
      <c r="C93" s="36" t="s">
        <v>194</v>
      </c>
      <c r="D93" s="36">
        <v>2067</v>
      </c>
      <c r="E93" s="37">
        <f t="shared" si="185"/>
        <v>22.2</v>
      </c>
      <c r="F93" s="37">
        <f t="shared" si="186"/>
        <v>76.3</v>
      </c>
      <c r="G93" s="37">
        <f t="shared" si="187"/>
        <v>352.5</v>
      </c>
      <c r="H93" s="115">
        <f t="shared" si="188"/>
        <v>2007</v>
      </c>
      <c r="I93" s="111" t="str">
        <f t="shared" si="189"/>
        <v>Pile No 243 @ Berth 107</v>
      </c>
      <c r="J93" s="165" t="str">
        <f t="shared" si="190"/>
        <v>splash</v>
      </c>
      <c r="K93" s="172">
        <f t="shared" si="191"/>
        <v>1</v>
      </c>
      <c r="L93" s="115" t="str">
        <f t="shared" si="192"/>
        <v>C1</v>
      </c>
      <c r="M93" s="115" t="str">
        <f t="shared" si="193"/>
        <v>CB4</v>
      </c>
      <c r="N93" s="115" t="str">
        <f t="shared" si="194"/>
        <v>CL5</v>
      </c>
      <c r="O93" s="115">
        <f t="shared" si="195"/>
        <v>0</v>
      </c>
      <c r="P93" s="115">
        <f t="shared" si="196"/>
        <v>50</v>
      </c>
      <c r="Q93" s="115">
        <f t="shared" si="197"/>
        <v>1200</v>
      </c>
      <c r="R93" s="115">
        <f t="shared" si="198"/>
        <v>60</v>
      </c>
      <c r="S93" s="115">
        <f t="shared" si="199"/>
        <v>0.37</v>
      </c>
      <c r="T93" s="115">
        <f t="shared" si="200"/>
        <v>310</v>
      </c>
      <c r="U93" s="165">
        <f t="shared" si="201"/>
        <v>12</v>
      </c>
      <c r="AA93" s="174">
        <f t="shared" si="119"/>
        <v>3.705767542654272</v>
      </c>
      <c r="AB93" s="193">
        <f t="shared" si="120"/>
        <v>0.17411535085308544</v>
      </c>
      <c r="AC93" s="174">
        <f t="shared" si="121"/>
        <v>0.31368946923305929</v>
      </c>
      <c r="AD93" s="174">
        <f t="shared" si="122"/>
        <v>1.1505027800000013E-2</v>
      </c>
      <c r="AE93" s="174">
        <f t="shared" si="123"/>
        <v>1.1653968608886565</v>
      </c>
      <c r="AF93" s="194">
        <f t="shared" si="124"/>
        <v>0.34787965996676312</v>
      </c>
      <c r="AG93" s="174">
        <f t="shared" si="156"/>
        <v>8.7759050997366259</v>
      </c>
      <c r="AH93" s="174">
        <f t="shared" si="157"/>
        <v>0.1610970830000002</v>
      </c>
      <c r="AJ93" s="174"/>
      <c r="AK93" s="174"/>
      <c r="AL93" s="203"/>
      <c r="AM93" s="207">
        <f t="shared" si="125"/>
        <v>5</v>
      </c>
      <c r="AN93" s="167">
        <f>INDEX(Coefficients!$O$3:$O$7,MATCH(S93,Coefficients!$O$3:$O$7))</f>
        <v>0.3</v>
      </c>
      <c r="AO93" s="167">
        <f>INDEX(Coefficients!$O$3:$O$7,MATCH(S93,Coefficients!$O$3:$O$7)+1)</f>
        <v>0.4</v>
      </c>
      <c r="AP93" s="172">
        <f>INDEX(Coefficients!$P$3:$P$7,MATCH(S93,Coefficients!$O$3:$O$7))</f>
        <v>50</v>
      </c>
      <c r="AQ93" s="172">
        <f>INDEX(Coefficients!$P$3:$P$7,MATCH(S93,Coefficients!$O$3:$O$7)+1)</f>
        <v>41.8</v>
      </c>
      <c r="AR93" s="172">
        <f t="shared" si="126"/>
        <v>44.26</v>
      </c>
      <c r="AS93" s="106">
        <f t="shared" si="127"/>
        <v>2067</v>
      </c>
      <c r="AT93" s="107">
        <f t="shared" si="128"/>
        <v>22.2</v>
      </c>
      <c r="AU93" s="167">
        <f t="shared" si="158"/>
        <v>1243.2000000000012</v>
      </c>
      <c r="AV93" s="173">
        <f t="shared" si="159"/>
        <v>22.200000000000021</v>
      </c>
      <c r="AW93" s="106">
        <v>12</v>
      </c>
      <c r="AX93" s="107">
        <f t="shared" si="129"/>
        <v>76.3</v>
      </c>
      <c r="AY93" s="174">
        <f t="shared" si="130"/>
        <v>1.1450023416820443</v>
      </c>
      <c r="AZ93" s="167">
        <f>INDEX(Coefficients!$K$3:$K$10,MATCH(S93,Coefficients!$K$3:$K$10))</f>
        <v>0.35</v>
      </c>
      <c r="BA93" s="167">
        <f>INDEX(Coefficients!$K$3:$K$10,MATCH(S93,Coefficients!$K$3:$K$10)+1)</f>
        <v>0.4</v>
      </c>
      <c r="BB93" s="167">
        <f>INDEX(Coefficients!$L$3:$L$10,MATCH(S93,Coefficients!$K$3:$K$10))</f>
        <v>0.19142307491680963</v>
      </c>
      <c r="BC93" s="167">
        <f>INDEX(Coefficients!$L$3:$L$10,MATCH(S93,Coefficients!$K$3:$K$10)+1)</f>
        <v>0.35425563574488944</v>
      </c>
      <c r="BD93" s="174">
        <f>INDEX(Coefficients!$M$3:$M$10,MATCH(S93,Coefficients!$K$3:$K$10))</f>
        <v>0.20023799980895765</v>
      </c>
      <c r="BE93" s="174">
        <f>INDEX(Coefficients!$M$3:$M$10,MATCH(S93,Coefficients!$K$3:$K$10)+1)</f>
        <v>0.20987997823914079</v>
      </c>
      <c r="BF93" s="70">
        <f t="shared" si="131"/>
        <v>2.5655609924804158E-5</v>
      </c>
      <c r="BG93" s="110">
        <f t="shared" si="132"/>
        <v>0.20409479118103091</v>
      </c>
      <c r="BH93" s="175">
        <f t="shared" si="160"/>
        <v>1.1282004627349532E-5</v>
      </c>
      <c r="BI93" s="185">
        <f t="shared" si="161"/>
        <v>3.5602538515692672E-2</v>
      </c>
      <c r="BJ93" s="165">
        <f t="shared" si="133"/>
        <v>0.71366705445737511</v>
      </c>
      <c r="BK93" s="165">
        <f t="shared" si="134"/>
        <v>84.741590689541354</v>
      </c>
      <c r="BL93" s="209">
        <f t="shared" si="162"/>
        <v>0.12</v>
      </c>
      <c r="BM93" s="107">
        <f t="shared" si="135"/>
        <v>352.5</v>
      </c>
      <c r="BN93" s="173">
        <f t="shared" si="163"/>
        <v>19740</v>
      </c>
      <c r="BO93" s="187">
        <f t="shared" si="164"/>
        <v>6.6974999999999999E-4</v>
      </c>
      <c r="BP93" s="106" t="str">
        <f t="shared" si="136"/>
        <v>YES</v>
      </c>
      <c r="BQ93" s="209">
        <f t="shared" si="137"/>
        <v>3.705767542654272</v>
      </c>
      <c r="BR93" s="164">
        <f t="shared" si="165"/>
        <v>8.7057675426542716</v>
      </c>
      <c r="BS93" s="219">
        <f t="shared" si="166"/>
        <v>0.17411535085308544</v>
      </c>
      <c r="BT93" s="210"/>
      <c r="BU93" s="206">
        <f t="shared" si="167"/>
        <v>-0.86636937904378752</v>
      </c>
      <c r="BW93" s="164">
        <f>VLOOKUP(M93,Coefficients!$E$4:$I$7,3)</f>
        <v>0.43099999999999999</v>
      </c>
      <c r="BX93" s="106">
        <f t="shared" si="168"/>
        <v>7.2999999999999995E-2</v>
      </c>
      <c r="BY93" s="163">
        <f t="shared" si="169"/>
        <v>0.50021860000000062</v>
      </c>
      <c r="CO93" s="165" t="str">
        <f t="shared" si="138"/>
        <v>splash</v>
      </c>
      <c r="CP93" s="172">
        <f t="shared" si="139"/>
        <v>1</v>
      </c>
      <c r="CQ93" s="165">
        <f>IF(CO93="atmospheric",IF(CP93&gt;=1,Coefficients!$T$5,Coefficients!$T$4),Coefficients!$T$3)</f>
        <v>7.35</v>
      </c>
      <c r="CR93" s="106">
        <f>IF(S93&lt;Coefficients!$V$3,Coefficients!$X$3-(Coefficients!$X$4-Coefficients!$X$3)*(Coefficients!$V$3-S93)/(Coefficients!$V$4-Coefficients!$V$3),IF(S93&gt;Coefficients!$V$6,(Coefficients!$X$6-Coefficients!$X$5)*(S93-Coefficients!$V$6)/(Coefficients!$V$6-Coefficients!$V$5)+Coefficients!$X$6,VLOOKUP(S93,Coefficients!$V$3:$X$6,3)))</f>
        <v>5.1999999999999975</v>
      </c>
      <c r="CS93" s="90">
        <f t="shared" si="170"/>
        <v>1.6409601519999992E-4</v>
      </c>
      <c r="CT93" s="106">
        <f>VLOOKUP(CO93,Coefficients!$Z$4:$AD$7,4,FALSE)</f>
        <v>0.26500000000000001</v>
      </c>
      <c r="CU93" s="106">
        <f>VLOOKUP(CO93,Coefficients!$Z$4:$AD$7,2,FALSE)</f>
        <v>0.37</v>
      </c>
      <c r="CV93" s="174">
        <f t="shared" si="140"/>
        <v>5.9246537983346439</v>
      </c>
      <c r="CW93" s="31">
        <f t="shared" si="141"/>
        <v>1.1653968608886565</v>
      </c>
      <c r="CX93" s="19">
        <f>Coefficients!$B$7</f>
        <v>3.35</v>
      </c>
      <c r="CY93" s="217">
        <f t="shared" si="171"/>
        <v>0.34787965996676312</v>
      </c>
      <c r="CZ93" s="164">
        <f>VLOOKUP(N93,Coefficients!$E$12:$I$16,3)</f>
        <v>6.0350000000000001</v>
      </c>
      <c r="DA93" s="165">
        <f t="shared" si="172"/>
        <v>7.2999999999999995E-2</v>
      </c>
      <c r="DB93" s="163">
        <f t="shared" si="173"/>
        <v>7.0042210000000082</v>
      </c>
      <c r="DC93" s="214"/>
      <c r="DD93" s="149"/>
      <c r="DU93" s="165">
        <f t="shared" si="142"/>
        <v>0.95</v>
      </c>
      <c r="DV93" s="165">
        <f t="shared" si="143"/>
        <v>1</v>
      </c>
      <c r="DW93" s="165">
        <f t="shared" si="144"/>
        <v>2400</v>
      </c>
      <c r="DX93" s="165">
        <f t="shared" si="145"/>
        <v>1.4999999999999999E-2</v>
      </c>
      <c r="DY93" s="169">
        <f t="shared" si="146"/>
        <v>70.57198757049143</v>
      </c>
      <c r="DZ93" s="136">
        <f t="shared" si="174"/>
        <v>33594.030474972918</v>
      </c>
      <c r="EA93" s="136">
        <f t="shared" si="147"/>
        <v>4.3067574809826485</v>
      </c>
      <c r="EB93" s="136">
        <f t="shared" si="148"/>
        <v>2.3330791552474604E-2</v>
      </c>
      <c r="EC93" s="136">
        <f t="shared" si="149"/>
        <v>0.96747185906460231</v>
      </c>
      <c r="ED93" s="136">
        <f t="shared" si="150"/>
        <v>0.20903321267941663</v>
      </c>
      <c r="EE93" s="136">
        <f t="shared" si="175"/>
        <v>1.5445604651050633E-4</v>
      </c>
      <c r="EF93" s="136">
        <f t="shared" si="151"/>
        <v>1</v>
      </c>
      <c r="EG93" s="136">
        <f t="shared" si="176"/>
        <v>2</v>
      </c>
      <c r="EH93" s="149">
        <f t="shared" si="152"/>
        <v>1.7823911650244935</v>
      </c>
      <c r="EI93" s="149">
        <f t="shared" si="153"/>
        <v>29.300767831711116</v>
      </c>
      <c r="EJ93" s="149">
        <f t="shared" si="177"/>
        <v>31.083158996735609</v>
      </c>
      <c r="EK93" s="18">
        <f t="shared" si="178"/>
        <v>1.8016186837985544</v>
      </c>
      <c r="EL93" s="18">
        <f t="shared" si="179"/>
        <v>0.31368946923305929</v>
      </c>
      <c r="EM93" s="18">
        <f t="shared" si="180"/>
        <v>1.1505027800000013E-2</v>
      </c>
      <c r="EN93" s="163">
        <f t="shared" si="154"/>
        <v>0.12729255876148413</v>
      </c>
      <c r="EO93" s="163">
        <f t="shared" si="155"/>
        <v>2.0925651922895598</v>
      </c>
      <c r="EP93" s="163">
        <f t="shared" si="181"/>
        <v>2.2198577510510438</v>
      </c>
      <c r="EQ93" s="18">
        <f t="shared" si="182"/>
        <v>25.226841662933349</v>
      </c>
      <c r="ER93" s="18">
        <f t="shared" si="183"/>
        <v>8.7759050997366259</v>
      </c>
      <c r="ES93" s="18">
        <f t="shared" si="184"/>
        <v>0.1610970830000002</v>
      </c>
    </row>
    <row r="94" spans="2:149" x14ac:dyDescent="0.25">
      <c r="B94" s="36" t="s">
        <v>193</v>
      </c>
      <c r="C94" s="36" t="s">
        <v>194</v>
      </c>
      <c r="D94" s="36">
        <v>2068</v>
      </c>
      <c r="E94" s="37">
        <f t="shared" si="185"/>
        <v>22.2</v>
      </c>
      <c r="F94" s="37">
        <f t="shared" si="186"/>
        <v>76.3</v>
      </c>
      <c r="G94" s="37">
        <f t="shared" si="187"/>
        <v>352.5</v>
      </c>
      <c r="H94" s="115">
        <f t="shared" si="188"/>
        <v>2007</v>
      </c>
      <c r="I94" s="111" t="str">
        <f t="shared" si="189"/>
        <v>Pile No 243 @ Berth 107</v>
      </c>
      <c r="J94" s="165" t="str">
        <f t="shared" si="190"/>
        <v>splash</v>
      </c>
      <c r="K94" s="172">
        <f t="shared" si="191"/>
        <v>1</v>
      </c>
      <c r="L94" s="115" t="str">
        <f t="shared" si="192"/>
        <v>C1</v>
      </c>
      <c r="M94" s="115" t="str">
        <f t="shared" si="193"/>
        <v>CB4</v>
      </c>
      <c r="N94" s="115" t="str">
        <f t="shared" si="194"/>
        <v>CL5</v>
      </c>
      <c r="O94" s="115">
        <f t="shared" si="195"/>
        <v>0</v>
      </c>
      <c r="P94" s="115">
        <f t="shared" si="196"/>
        <v>50</v>
      </c>
      <c r="Q94" s="115">
        <f t="shared" si="197"/>
        <v>1200</v>
      </c>
      <c r="R94" s="115">
        <f t="shared" si="198"/>
        <v>60</v>
      </c>
      <c r="S94" s="115">
        <f t="shared" si="199"/>
        <v>0.37</v>
      </c>
      <c r="T94" s="115">
        <f t="shared" si="200"/>
        <v>310</v>
      </c>
      <c r="U94" s="165">
        <f t="shared" si="201"/>
        <v>12</v>
      </c>
      <c r="AA94" s="174">
        <f t="shared" si="119"/>
        <v>3.7240435168279928</v>
      </c>
      <c r="AB94" s="193">
        <f t="shared" si="120"/>
        <v>0.17448087033655987</v>
      </c>
      <c r="AC94" s="174">
        <f t="shared" si="121"/>
        <v>0.31996136152692162</v>
      </c>
      <c r="AD94" s="174">
        <f t="shared" si="122"/>
        <v>1.1505027800000013E-2</v>
      </c>
      <c r="AE94" s="174">
        <f t="shared" si="123"/>
        <v>1.1825054998626736</v>
      </c>
      <c r="AF94" s="194">
        <f t="shared" si="124"/>
        <v>0.35298671637691748</v>
      </c>
      <c r="AG94" s="174">
        <f t="shared" si="156"/>
        <v>9.063753458070007</v>
      </c>
      <c r="AH94" s="174">
        <f t="shared" si="157"/>
        <v>0.1610970830000002</v>
      </c>
      <c r="AJ94" s="174"/>
      <c r="AK94" s="174"/>
      <c r="AL94" s="203"/>
      <c r="AM94" s="207">
        <f t="shared" si="125"/>
        <v>5</v>
      </c>
      <c r="AN94" s="167">
        <f>INDEX(Coefficients!$O$3:$O$7,MATCH(S94,Coefficients!$O$3:$O$7))</f>
        <v>0.3</v>
      </c>
      <c r="AO94" s="167">
        <f>INDEX(Coefficients!$O$3:$O$7,MATCH(S94,Coefficients!$O$3:$O$7)+1)</f>
        <v>0.4</v>
      </c>
      <c r="AP94" s="172">
        <f>INDEX(Coefficients!$P$3:$P$7,MATCH(S94,Coefficients!$O$3:$O$7))</f>
        <v>50</v>
      </c>
      <c r="AQ94" s="172">
        <f>INDEX(Coefficients!$P$3:$P$7,MATCH(S94,Coefficients!$O$3:$O$7)+1)</f>
        <v>41.8</v>
      </c>
      <c r="AR94" s="172">
        <f t="shared" si="126"/>
        <v>44.26</v>
      </c>
      <c r="AS94" s="106">
        <f t="shared" si="127"/>
        <v>2068</v>
      </c>
      <c r="AT94" s="107">
        <f t="shared" si="128"/>
        <v>22.2</v>
      </c>
      <c r="AU94" s="167">
        <f t="shared" si="158"/>
        <v>1265.4000000000012</v>
      </c>
      <c r="AV94" s="173">
        <f t="shared" si="159"/>
        <v>22.200000000000021</v>
      </c>
      <c r="AW94" s="106">
        <v>12</v>
      </c>
      <c r="AX94" s="107">
        <f t="shared" si="129"/>
        <v>76.3</v>
      </c>
      <c r="AY94" s="174">
        <f t="shared" si="130"/>
        <v>1.1450023416820443</v>
      </c>
      <c r="AZ94" s="167">
        <f>INDEX(Coefficients!$K$3:$K$10,MATCH(S94,Coefficients!$K$3:$K$10))</f>
        <v>0.35</v>
      </c>
      <c r="BA94" s="167">
        <f>INDEX(Coefficients!$K$3:$K$10,MATCH(S94,Coefficients!$K$3:$K$10)+1)</f>
        <v>0.4</v>
      </c>
      <c r="BB94" s="167">
        <f>INDEX(Coefficients!$L$3:$L$10,MATCH(S94,Coefficients!$K$3:$K$10))</f>
        <v>0.19142307491680963</v>
      </c>
      <c r="BC94" s="167">
        <f>INDEX(Coefficients!$L$3:$L$10,MATCH(S94,Coefficients!$K$3:$K$10)+1)</f>
        <v>0.35425563574488944</v>
      </c>
      <c r="BD94" s="174">
        <f>INDEX(Coefficients!$M$3:$M$10,MATCH(S94,Coefficients!$K$3:$K$10))</f>
        <v>0.20023799980895765</v>
      </c>
      <c r="BE94" s="174">
        <f>INDEX(Coefficients!$M$3:$M$10,MATCH(S94,Coefficients!$K$3:$K$10)+1)</f>
        <v>0.20987997823914079</v>
      </c>
      <c r="BF94" s="70">
        <f t="shared" si="131"/>
        <v>2.5655609924804158E-5</v>
      </c>
      <c r="BG94" s="110">
        <f t="shared" si="132"/>
        <v>0.20409479118103091</v>
      </c>
      <c r="BH94" s="175">
        <f t="shared" si="160"/>
        <v>1.1241323132801305E-5</v>
      </c>
      <c r="BI94" s="185">
        <f t="shared" si="161"/>
        <v>3.54741602243899E-2</v>
      </c>
      <c r="BJ94" s="165">
        <f t="shared" si="133"/>
        <v>0.71366705445737511</v>
      </c>
      <c r="BK94" s="165">
        <f t="shared" si="134"/>
        <v>84.741590689541354</v>
      </c>
      <c r="BL94" s="209">
        <f t="shared" si="162"/>
        <v>0.12</v>
      </c>
      <c r="BM94" s="107">
        <f t="shared" si="135"/>
        <v>352.5</v>
      </c>
      <c r="BN94" s="173">
        <f t="shared" si="163"/>
        <v>20092.5</v>
      </c>
      <c r="BO94" s="187">
        <f t="shared" si="164"/>
        <v>6.6974999999999999E-4</v>
      </c>
      <c r="BP94" s="106" t="str">
        <f t="shared" si="136"/>
        <v>YES</v>
      </c>
      <c r="BQ94" s="209">
        <f t="shared" si="137"/>
        <v>3.7240435168279928</v>
      </c>
      <c r="BR94" s="164">
        <f t="shared" si="165"/>
        <v>8.7240435168279937</v>
      </c>
      <c r="BS94" s="219">
        <f t="shared" si="166"/>
        <v>0.17448087033655987</v>
      </c>
      <c r="BT94" s="210"/>
      <c r="BU94" s="206">
        <f t="shared" si="167"/>
        <v>-0.86754676429349531</v>
      </c>
      <c r="BW94" s="164">
        <f>VLOOKUP(M94,Coefficients!$E$4:$I$7,3)</f>
        <v>0.43099999999999999</v>
      </c>
      <c r="BX94" s="106">
        <f t="shared" si="168"/>
        <v>7.2999999999999995E-2</v>
      </c>
      <c r="BY94" s="163">
        <f t="shared" si="169"/>
        <v>0.50021860000000062</v>
      </c>
      <c r="CO94" s="165" t="str">
        <f t="shared" si="138"/>
        <v>splash</v>
      </c>
      <c r="CP94" s="172">
        <f t="shared" si="139"/>
        <v>1</v>
      </c>
      <c r="CQ94" s="165">
        <f>IF(CO94="atmospheric",IF(CP94&gt;=1,Coefficients!$T$5,Coefficients!$T$4),Coefficients!$T$3)</f>
        <v>7.35</v>
      </c>
      <c r="CR94" s="106">
        <f>IF(S94&lt;Coefficients!$V$3,Coefficients!$X$3-(Coefficients!$X$4-Coefficients!$X$3)*(Coefficients!$V$3-S94)/(Coefficients!$V$4-Coefficients!$V$3),IF(S94&gt;Coefficients!$V$6,(Coefficients!$X$6-Coefficients!$X$5)*(S94-Coefficients!$V$6)/(Coefficients!$V$6-Coefficients!$V$5)+Coefficients!$X$6,VLOOKUP(S94,Coefficients!$V$3:$X$6,3)))</f>
        <v>5.1999999999999975</v>
      </c>
      <c r="CS94" s="90">
        <f t="shared" si="170"/>
        <v>1.6409601519999992E-4</v>
      </c>
      <c r="CT94" s="106">
        <f>VLOOKUP(CO94,Coefficients!$Z$4:$AD$7,4,FALSE)</f>
        <v>0.26500000000000001</v>
      </c>
      <c r="CU94" s="106">
        <f>VLOOKUP(CO94,Coefficients!$Z$4:$AD$7,2,FALSE)</f>
        <v>0.37</v>
      </c>
      <c r="CV94" s="174">
        <f t="shared" si="140"/>
        <v>5.9295048097031851</v>
      </c>
      <c r="CW94" s="31">
        <f t="shared" si="141"/>
        <v>1.1825054998626736</v>
      </c>
      <c r="CX94" s="19">
        <f>Coefficients!$B$7</f>
        <v>3.35</v>
      </c>
      <c r="CY94" s="217">
        <f t="shared" si="171"/>
        <v>0.35298671637691748</v>
      </c>
      <c r="CZ94" s="164">
        <f>VLOOKUP(N94,Coefficients!$E$12:$I$16,3)</f>
        <v>6.0350000000000001</v>
      </c>
      <c r="DA94" s="165">
        <f t="shared" si="172"/>
        <v>7.2999999999999995E-2</v>
      </c>
      <c r="DB94" s="163">
        <f t="shared" si="173"/>
        <v>7.0042210000000082</v>
      </c>
      <c r="DC94" s="214"/>
      <c r="DD94" s="149"/>
      <c r="DU94" s="165">
        <f t="shared" si="142"/>
        <v>0.95</v>
      </c>
      <c r="DV94" s="165">
        <f t="shared" si="143"/>
        <v>1</v>
      </c>
      <c r="DW94" s="165">
        <f t="shared" si="144"/>
        <v>2400</v>
      </c>
      <c r="DX94" s="165">
        <f t="shared" si="145"/>
        <v>1.4999999999999999E-2</v>
      </c>
      <c r="DY94" s="169">
        <f t="shared" si="146"/>
        <v>70.57227255381396</v>
      </c>
      <c r="DZ94" s="136">
        <f t="shared" si="174"/>
        <v>33594.075694640873</v>
      </c>
      <c r="EA94" s="136">
        <f t="shared" si="147"/>
        <v>4.3067574809826485</v>
      </c>
      <c r="EB94" s="136">
        <f t="shared" si="148"/>
        <v>2.3330791552474604E-2</v>
      </c>
      <c r="EC94" s="136">
        <f t="shared" si="149"/>
        <v>0.96747185906460231</v>
      </c>
      <c r="ED94" s="136">
        <f t="shared" si="150"/>
        <v>0.20903321267941663</v>
      </c>
      <c r="EE94" s="136">
        <f t="shared" si="175"/>
        <v>1.5445604651050633E-4</v>
      </c>
      <c r="EF94" s="136">
        <f t="shared" si="151"/>
        <v>1</v>
      </c>
      <c r="EG94" s="136">
        <f t="shared" si="176"/>
        <v>2</v>
      </c>
      <c r="EH94" s="149">
        <f t="shared" si="152"/>
        <v>1.782390340020519</v>
      </c>
      <c r="EI94" s="149">
        <f t="shared" si="153"/>
        <v>29.300767831711116</v>
      </c>
      <c r="EJ94" s="149">
        <f t="shared" si="177"/>
        <v>31.083158171731636</v>
      </c>
      <c r="EK94" s="18">
        <f t="shared" si="178"/>
        <v>1.8337904946814014</v>
      </c>
      <c r="EL94" s="18">
        <f t="shared" si="179"/>
        <v>0.31996136152692162</v>
      </c>
      <c r="EM94" s="18">
        <f t="shared" si="180"/>
        <v>1.1505027800000013E-2</v>
      </c>
      <c r="EN94" s="163">
        <f t="shared" si="154"/>
        <v>0.1272924998423933</v>
      </c>
      <c r="EO94" s="163">
        <f t="shared" si="155"/>
        <v>2.0925651922895598</v>
      </c>
      <c r="EP94" s="163">
        <f t="shared" si="181"/>
        <v>2.2198576921319533</v>
      </c>
      <c r="EQ94" s="18">
        <f t="shared" si="182"/>
        <v>25.677321659866021</v>
      </c>
      <c r="ER94" s="18">
        <f t="shared" si="183"/>
        <v>9.063753458070007</v>
      </c>
      <c r="ES94" s="18">
        <f t="shared" si="184"/>
        <v>0.1610970830000002</v>
      </c>
    </row>
    <row r="95" spans="2:149" x14ac:dyDescent="0.25">
      <c r="B95" s="36" t="s">
        <v>193</v>
      </c>
      <c r="C95" s="36" t="s">
        <v>194</v>
      </c>
      <c r="D95" s="36">
        <v>2069</v>
      </c>
      <c r="E95" s="37">
        <f t="shared" si="185"/>
        <v>22.2</v>
      </c>
      <c r="F95" s="37">
        <f t="shared" si="186"/>
        <v>76.3</v>
      </c>
      <c r="G95" s="37">
        <f t="shared" si="187"/>
        <v>352.5</v>
      </c>
      <c r="H95" s="115">
        <f t="shared" si="188"/>
        <v>2007</v>
      </c>
      <c r="I95" s="111" t="str">
        <f t="shared" si="189"/>
        <v>Pile No 243 @ Berth 107</v>
      </c>
      <c r="J95" s="165" t="str">
        <f t="shared" si="190"/>
        <v>splash</v>
      </c>
      <c r="K95" s="172">
        <f t="shared" si="191"/>
        <v>1</v>
      </c>
      <c r="L95" s="115" t="str">
        <f t="shared" si="192"/>
        <v>C1</v>
      </c>
      <c r="M95" s="115" t="str">
        <f t="shared" si="193"/>
        <v>CB4</v>
      </c>
      <c r="N95" s="115" t="str">
        <f t="shared" si="194"/>
        <v>CL5</v>
      </c>
      <c r="O95" s="115">
        <f t="shared" si="195"/>
        <v>0</v>
      </c>
      <c r="P95" s="115">
        <f t="shared" si="196"/>
        <v>50</v>
      </c>
      <c r="Q95" s="115">
        <f t="shared" si="197"/>
        <v>1200</v>
      </c>
      <c r="R95" s="115">
        <f t="shared" si="198"/>
        <v>60</v>
      </c>
      <c r="S95" s="115">
        <f t="shared" si="199"/>
        <v>0.37</v>
      </c>
      <c r="T95" s="115">
        <f t="shared" si="200"/>
        <v>310</v>
      </c>
      <c r="U95" s="165">
        <f t="shared" si="201"/>
        <v>12</v>
      </c>
      <c r="AA95" s="174">
        <f t="shared" si="119"/>
        <v>3.7420894243295644</v>
      </c>
      <c r="AB95" s="193">
        <f t="shared" si="120"/>
        <v>0.17484178848659127</v>
      </c>
      <c r="AC95" s="174">
        <f t="shared" si="121"/>
        <v>0.32624818675343908</v>
      </c>
      <c r="AD95" s="174">
        <f t="shared" si="122"/>
        <v>1.1505027800000013E-2</v>
      </c>
      <c r="AE95" s="174">
        <f t="shared" si="123"/>
        <v>1.1994065776113378</v>
      </c>
      <c r="AF95" s="194">
        <f t="shared" si="124"/>
        <v>0.35803181421233965</v>
      </c>
      <c r="AG95" s="174">
        <f t="shared" si="156"/>
        <v>9.3545842285644571</v>
      </c>
      <c r="AH95" s="174">
        <f t="shared" si="157"/>
        <v>0.1610970830000002</v>
      </c>
      <c r="AJ95" s="174"/>
      <c r="AK95" s="174"/>
      <c r="AL95" s="203"/>
      <c r="AM95" s="207">
        <f t="shared" si="125"/>
        <v>5</v>
      </c>
      <c r="AN95" s="167">
        <f>INDEX(Coefficients!$O$3:$O$7,MATCH(S95,Coefficients!$O$3:$O$7))</f>
        <v>0.3</v>
      </c>
      <c r="AO95" s="167">
        <f>INDEX(Coefficients!$O$3:$O$7,MATCH(S95,Coefficients!$O$3:$O$7)+1)</f>
        <v>0.4</v>
      </c>
      <c r="AP95" s="172">
        <f>INDEX(Coefficients!$P$3:$P$7,MATCH(S95,Coefficients!$O$3:$O$7))</f>
        <v>50</v>
      </c>
      <c r="AQ95" s="172">
        <f>INDEX(Coefficients!$P$3:$P$7,MATCH(S95,Coefficients!$O$3:$O$7)+1)</f>
        <v>41.8</v>
      </c>
      <c r="AR95" s="172">
        <f t="shared" si="126"/>
        <v>44.26</v>
      </c>
      <c r="AS95" s="106">
        <f t="shared" si="127"/>
        <v>2069</v>
      </c>
      <c r="AT95" s="107">
        <f t="shared" si="128"/>
        <v>22.2</v>
      </c>
      <c r="AU95" s="167">
        <f t="shared" si="158"/>
        <v>1287.6000000000013</v>
      </c>
      <c r="AV95" s="173">
        <f t="shared" si="159"/>
        <v>22.200000000000021</v>
      </c>
      <c r="AW95" s="106">
        <v>12</v>
      </c>
      <c r="AX95" s="107">
        <f t="shared" si="129"/>
        <v>76.3</v>
      </c>
      <c r="AY95" s="174">
        <f t="shared" si="130"/>
        <v>1.1450023416820443</v>
      </c>
      <c r="AZ95" s="167">
        <f>INDEX(Coefficients!$K$3:$K$10,MATCH(S95,Coefficients!$K$3:$K$10))</f>
        <v>0.35</v>
      </c>
      <c r="BA95" s="167">
        <f>INDEX(Coefficients!$K$3:$K$10,MATCH(S95,Coefficients!$K$3:$K$10)+1)</f>
        <v>0.4</v>
      </c>
      <c r="BB95" s="167">
        <f>INDEX(Coefficients!$L$3:$L$10,MATCH(S95,Coefficients!$K$3:$K$10))</f>
        <v>0.19142307491680963</v>
      </c>
      <c r="BC95" s="167">
        <f>INDEX(Coefficients!$L$3:$L$10,MATCH(S95,Coefficients!$K$3:$K$10)+1)</f>
        <v>0.35425563574488944</v>
      </c>
      <c r="BD95" s="174">
        <f>INDEX(Coefficients!$M$3:$M$10,MATCH(S95,Coefficients!$K$3:$K$10))</f>
        <v>0.20023799980895765</v>
      </c>
      <c r="BE95" s="174">
        <f>INDEX(Coefficients!$M$3:$M$10,MATCH(S95,Coefficients!$K$3:$K$10)+1)</f>
        <v>0.20987997823914079</v>
      </c>
      <c r="BF95" s="70">
        <f t="shared" si="131"/>
        <v>2.5655609924804158E-5</v>
      </c>
      <c r="BG95" s="110">
        <f t="shared" si="132"/>
        <v>0.20409479118103091</v>
      </c>
      <c r="BH95" s="175">
        <f t="shared" si="160"/>
        <v>1.1201492069083236E-5</v>
      </c>
      <c r="BI95" s="185">
        <f t="shared" si="161"/>
        <v>3.5348465631364658E-2</v>
      </c>
      <c r="BJ95" s="165">
        <f t="shared" si="133"/>
        <v>0.71366705445737511</v>
      </c>
      <c r="BK95" s="165">
        <f t="shared" si="134"/>
        <v>84.741590689541354</v>
      </c>
      <c r="BL95" s="209">
        <f t="shared" si="162"/>
        <v>0.12</v>
      </c>
      <c r="BM95" s="107">
        <f t="shared" si="135"/>
        <v>352.5</v>
      </c>
      <c r="BN95" s="173">
        <f t="shared" si="163"/>
        <v>20445</v>
      </c>
      <c r="BO95" s="187">
        <f t="shared" si="164"/>
        <v>6.6974999999999999E-4</v>
      </c>
      <c r="BP95" s="106" t="str">
        <f t="shared" si="136"/>
        <v>YES</v>
      </c>
      <c r="BQ95" s="209">
        <f t="shared" si="137"/>
        <v>3.7420894243295644</v>
      </c>
      <c r="BR95" s="164">
        <f t="shared" si="165"/>
        <v>8.7420894243295635</v>
      </c>
      <c r="BS95" s="219">
        <f t="shared" si="166"/>
        <v>0.17484178848659127</v>
      </c>
      <c r="BT95" s="210"/>
      <c r="BU95" s="206">
        <f t="shared" si="167"/>
        <v>-0.86869356714027712</v>
      </c>
      <c r="BW95" s="164">
        <f>VLOOKUP(M95,Coefficients!$E$4:$I$7,3)</f>
        <v>0.43099999999999999</v>
      </c>
      <c r="BX95" s="106">
        <f t="shared" si="168"/>
        <v>7.2999999999999995E-2</v>
      </c>
      <c r="BY95" s="163">
        <f t="shared" si="169"/>
        <v>0.50021860000000062</v>
      </c>
      <c r="CO95" s="165" t="str">
        <f t="shared" si="138"/>
        <v>splash</v>
      </c>
      <c r="CP95" s="172">
        <f t="shared" si="139"/>
        <v>1</v>
      </c>
      <c r="CQ95" s="165">
        <f>IF(CO95="atmospheric",IF(CP95&gt;=1,Coefficients!$T$5,Coefficients!$T$4),Coefficients!$T$3)</f>
        <v>7.35</v>
      </c>
      <c r="CR95" s="106">
        <f>IF(S95&lt;Coefficients!$V$3,Coefficients!$X$3-(Coefficients!$X$4-Coefficients!$X$3)*(Coefficients!$V$3-S95)/(Coefficients!$V$4-Coefficients!$V$3),IF(S95&gt;Coefficients!$V$6,(Coefficients!$X$6-Coefficients!$X$5)*(S95-Coefficients!$V$6)/(Coefficients!$V$6-Coefficients!$V$5)+Coefficients!$X$6,VLOOKUP(S95,Coefficients!$V$3:$X$6,3)))</f>
        <v>5.1999999999999975</v>
      </c>
      <c r="CS95" s="90">
        <f t="shared" si="170"/>
        <v>1.6409601519999992E-4</v>
      </c>
      <c r="CT95" s="106">
        <f>VLOOKUP(CO95,Coefficients!$Z$4:$AD$7,4,FALSE)</f>
        <v>0.26500000000000001</v>
      </c>
      <c r="CU95" s="106">
        <f>VLOOKUP(CO95,Coefficients!$Z$4:$AD$7,2,FALSE)</f>
        <v>0.37</v>
      </c>
      <c r="CV95" s="174">
        <f t="shared" si="140"/>
        <v>5.9342480194293321</v>
      </c>
      <c r="CW95" s="31">
        <f t="shared" si="141"/>
        <v>1.1994065776113378</v>
      </c>
      <c r="CX95" s="19">
        <f>Coefficients!$B$7</f>
        <v>3.35</v>
      </c>
      <c r="CY95" s="217">
        <f t="shared" si="171"/>
        <v>0.35803181421233965</v>
      </c>
      <c r="CZ95" s="164">
        <f>VLOOKUP(N95,Coefficients!$E$12:$I$16,3)</f>
        <v>6.0350000000000001</v>
      </c>
      <c r="DA95" s="165">
        <f t="shared" si="172"/>
        <v>7.2999999999999995E-2</v>
      </c>
      <c r="DB95" s="163">
        <f t="shared" si="173"/>
        <v>7.0042210000000082</v>
      </c>
      <c r="DC95" s="214"/>
      <c r="DD95" s="149"/>
      <c r="DU95" s="165">
        <f t="shared" si="142"/>
        <v>0.95</v>
      </c>
      <c r="DV95" s="165">
        <f t="shared" si="143"/>
        <v>1</v>
      </c>
      <c r="DW95" s="165">
        <f t="shared" si="144"/>
        <v>2400</v>
      </c>
      <c r="DX95" s="165">
        <f t="shared" si="145"/>
        <v>1.4999999999999999E-2</v>
      </c>
      <c r="DY95" s="169">
        <f t="shared" si="146"/>
        <v>70.572547712309358</v>
      </c>
      <c r="DZ95" s="136">
        <f t="shared" si="174"/>
        <v>33594.119355240968</v>
      </c>
      <c r="EA95" s="136">
        <f t="shared" si="147"/>
        <v>4.3067574809826485</v>
      </c>
      <c r="EB95" s="136">
        <f t="shared" si="148"/>
        <v>2.3330791552474604E-2</v>
      </c>
      <c r="EC95" s="136">
        <f t="shared" si="149"/>
        <v>0.96747185906460231</v>
      </c>
      <c r="ED95" s="136">
        <f t="shared" si="150"/>
        <v>0.20903321267941663</v>
      </c>
      <c r="EE95" s="136">
        <f t="shared" si="175"/>
        <v>1.5445604651050633E-4</v>
      </c>
      <c r="EF95" s="136">
        <f t="shared" si="151"/>
        <v>1</v>
      </c>
      <c r="EG95" s="136">
        <f t="shared" si="176"/>
        <v>2</v>
      </c>
      <c r="EH95" s="149">
        <f t="shared" si="152"/>
        <v>1.7823895434628496</v>
      </c>
      <c r="EI95" s="149">
        <f t="shared" si="153"/>
        <v>29.300767831711116</v>
      </c>
      <c r="EJ95" s="149">
        <f t="shared" si="177"/>
        <v>31.083157375173965</v>
      </c>
      <c r="EK95" s="18">
        <f t="shared" si="178"/>
        <v>1.8659623055643777</v>
      </c>
      <c r="EL95" s="18">
        <f t="shared" si="179"/>
        <v>0.32624818675343908</v>
      </c>
      <c r="EM95" s="18">
        <f t="shared" si="180"/>
        <v>1.1505027800000013E-2</v>
      </c>
      <c r="EN95" s="163">
        <f t="shared" si="154"/>
        <v>0.12729244295484476</v>
      </c>
      <c r="EO95" s="163">
        <f t="shared" si="155"/>
        <v>2.0925651922895598</v>
      </c>
      <c r="EP95" s="163">
        <f t="shared" si="181"/>
        <v>2.2198576352444048</v>
      </c>
      <c r="EQ95" s="18">
        <f t="shared" si="182"/>
        <v>26.1278016568005</v>
      </c>
      <c r="ER95" s="18">
        <f t="shared" si="183"/>
        <v>9.3545842285644571</v>
      </c>
      <c r="ES95" s="18">
        <f t="shared" si="184"/>
        <v>0.1610970830000002</v>
      </c>
    </row>
    <row r="96" spans="2:149" x14ac:dyDescent="0.25">
      <c r="B96" s="36" t="s">
        <v>193</v>
      </c>
      <c r="C96" s="36" t="s">
        <v>194</v>
      </c>
      <c r="D96" s="36">
        <v>2070</v>
      </c>
      <c r="E96" s="37">
        <f t="shared" si="185"/>
        <v>22.2</v>
      </c>
      <c r="F96" s="37">
        <f t="shared" si="186"/>
        <v>76.3</v>
      </c>
      <c r="G96" s="37">
        <f t="shared" si="187"/>
        <v>352.5</v>
      </c>
      <c r="H96" s="115">
        <f t="shared" si="188"/>
        <v>2007</v>
      </c>
      <c r="I96" s="111" t="str">
        <f t="shared" si="189"/>
        <v>Pile No 243 @ Berth 107</v>
      </c>
      <c r="J96" s="165" t="str">
        <f t="shared" si="190"/>
        <v>splash</v>
      </c>
      <c r="K96" s="172">
        <f t="shared" si="191"/>
        <v>1</v>
      </c>
      <c r="L96" s="115" t="str">
        <f t="shared" si="192"/>
        <v>C1</v>
      </c>
      <c r="M96" s="115" t="str">
        <f t="shared" si="193"/>
        <v>CB4</v>
      </c>
      <c r="N96" s="115" t="str">
        <f t="shared" si="194"/>
        <v>CL5</v>
      </c>
      <c r="O96" s="115">
        <f t="shared" si="195"/>
        <v>0</v>
      </c>
      <c r="P96" s="115">
        <f t="shared" si="196"/>
        <v>50</v>
      </c>
      <c r="Q96" s="115">
        <f t="shared" si="197"/>
        <v>1200</v>
      </c>
      <c r="R96" s="115">
        <f t="shared" si="198"/>
        <v>60</v>
      </c>
      <c r="S96" s="115">
        <f t="shared" si="199"/>
        <v>0.37</v>
      </c>
      <c r="T96" s="115">
        <f t="shared" si="200"/>
        <v>310</v>
      </c>
      <c r="U96" s="165">
        <f t="shared" si="201"/>
        <v>12</v>
      </c>
      <c r="AA96" s="174">
        <f t="shared" si="119"/>
        <v>3.7599120542782059</v>
      </c>
      <c r="AB96" s="193">
        <f t="shared" si="120"/>
        <v>0.17519824108556414</v>
      </c>
      <c r="AC96" s="174">
        <f t="shared" si="121"/>
        <v>0.33254975854609919</v>
      </c>
      <c r="AD96" s="174">
        <f t="shared" si="122"/>
        <v>1.1505027800000013E-2</v>
      </c>
      <c r="AE96" s="174">
        <f t="shared" si="123"/>
        <v>1.2161041832970028</v>
      </c>
      <c r="AF96" s="194">
        <f t="shared" si="124"/>
        <v>0.36301617411850828</v>
      </c>
      <c r="AG96" s="174">
        <f t="shared" si="156"/>
        <v>9.6483461205836338</v>
      </c>
      <c r="AH96" s="174">
        <f t="shared" si="157"/>
        <v>0.1610970830000002</v>
      </c>
      <c r="AJ96" s="174"/>
      <c r="AK96" s="174"/>
      <c r="AL96" s="203"/>
      <c r="AM96" s="207">
        <f t="shared" si="125"/>
        <v>5</v>
      </c>
      <c r="AN96" s="167">
        <f>INDEX(Coefficients!$O$3:$O$7,MATCH(S96,Coefficients!$O$3:$O$7))</f>
        <v>0.3</v>
      </c>
      <c r="AO96" s="167">
        <f>INDEX(Coefficients!$O$3:$O$7,MATCH(S96,Coefficients!$O$3:$O$7)+1)</f>
        <v>0.4</v>
      </c>
      <c r="AP96" s="172">
        <f>INDEX(Coefficients!$P$3:$P$7,MATCH(S96,Coefficients!$O$3:$O$7))</f>
        <v>50</v>
      </c>
      <c r="AQ96" s="172">
        <f>INDEX(Coefficients!$P$3:$P$7,MATCH(S96,Coefficients!$O$3:$O$7)+1)</f>
        <v>41.8</v>
      </c>
      <c r="AR96" s="172">
        <f t="shared" si="126"/>
        <v>44.26</v>
      </c>
      <c r="AS96" s="106">
        <f t="shared" si="127"/>
        <v>2070</v>
      </c>
      <c r="AT96" s="107">
        <f t="shared" si="128"/>
        <v>22.2</v>
      </c>
      <c r="AU96" s="167">
        <f t="shared" si="158"/>
        <v>1309.8000000000013</v>
      </c>
      <c r="AV96" s="173">
        <f t="shared" si="159"/>
        <v>22.200000000000021</v>
      </c>
      <c r="AW96" s="106">
        <v>12</v>
      </c>
      <c r="AX96" s="107">
        <f t="shared" si="129"/>
        <v>76.3</v>
      </c>
      <c r="AY96" s="174">
        <f t="shared" si="130"/>
        <v>1.1450023416820443</v>
      </c>
      <c r="AZ96" s="167">
        <f>INDEX(Coefficients!$K$3:$K$10,MATCH(S96,Coefficients!$K$3:$K$10))</f>
        <v>0.35</v>
      </c>
      <c r="BA96" s="167">
        <f>INDEX(Coefficients!$K$3:$K$10,MATCH(S96,Coefficients!$K$3:$K$10)+1)</f>
        <v>0.4</v>
      </c>
      <c r="BB96" s="167">
        <f>INDEX(Coefficients!$L$3:$L$10,MATCH(S96,Coefficients!$K$3:$K$10))</f>
        <v>0.19142307491680963</v>
      </c>
      <c r="BC96" s="167">
        <f>INDEX(Coefficients!$L$3:$L$10,MATCH(S96,Coefficients!$K$3:$K$10)+1)</f>
        <v>0.35425563574488944</v>
      </c>
      <c r="BD96" s="174">
        <f>INDEX(Coefficients!$M$3:$M$10,MATCH(S96,Coefficients!$K$3:$K$10))</f>
        <v>0.20023799980895765</v>
      </c>
      <c r="BE96" s="174">
        <f>INDEX(Coefficients!$M$3:$M$10,MATCH(S96,Coefficients!$K$3:$K$10)+1)</f>
        <v>0.20987997823914079</v>
      </c>
      <c r="BF96" s="70">
        <f t="shared" si="131"/>
        <v>2.5655609924804158E-5</v>
      </c>
      <c r="BG96" s="110">
        <f t="shared" si="132"/>
        <v>0.20409479118103091</v>
      </c>
      <c r="BH96" s="175">
        <f t="shared" si="160"/>
        <v>1.1162479448432201E-5</v>
      </c>
      <c r="BI96" s="185">
        <f t="shared" si="161"/>
        <v>3.5225353793069583E-2</v>
      </c>
      <c r="BJ96" s="165">
        <f t="shared" si="133"/>
        <v>0.71366705445737511</v>
      </c>
      <c r="BK96" s="165">
        <f t="shared" si="134"/>
        <v>84.741590689541354</v>
      </c>
      <c r="BL96" s="209">
        <f t="shared" si="162"/>
        <v>0.12</v>
      </c>
      <c r="BM96" s="107">
        <f t="shared" si="135"/>
        <v>352.5</v>
      </c>
      <c r="BN96" s="173">
        <f t="shared" si="163"/>
        <v>20797.5</v>
      </c>
      <c r="BO96" s="187">
        <f t="shared" si="164"/>
        <v>6.6974999999999999E-4</v>
      </c>
      <c r="BP96" s="106" t="str">
        <f t="shared" si="136"/>
        <v>YES</v>
      </c>
      <c r="BQ96" s="209">
        <f t="shared" si="137"/>
        <v>3.7599120542782059</v>
      </c>
      <c r="BR96" s="164">
        <f t="shared" si="165"/>
        <v>8.7599120542782067</v>
      </c>
      <c r="BS96" s="219">
        <f t="shared" si="166"/>
        <v>0.17519824108556414</v>
      </c>
      <c r="BT96" s="210"/>
      <c r="BU96" s="206">
        <f t="shared" si="167"/>
        <v>-0.86981108901917581</v>
      </c>
      <c r="BW96" s="164">
        <f>VLOOKUP(M96,Coefficients!$E$4:$I$7,3)</f>
        <v>0.43099999999999999</v>
      </c>
      <c r="BX96" s="106">
        <f t="shared" si="168"/>
        <v>7.2999999999999995E-2</v>
      </c>
      <c r="BY96" s="163">
        <f t="shared" si="169"/>
        <v>0.50021860000000062</v>
      </c>
      <c r="CO96" s="165" t="str">
        <f t="shared" si="138"/>
        <v>splash</v>
      </c>
      <c r="CP96" s="172">
        <f t="shared" si="139"/>
        <v>1</v>
      </c>
      <c r="CQ96" s="165">
        <f>IF(CO96="atmospheric",IF(CP96&gt;=1,Coefficients!$T$5,Coefficients!$T$4),Coefficients!$T$3)</f>
        <v>7.35</v>
      </c>
      <c r="CR96" s="106">
        <f>IF(S96&lt;Coefficients!$V$3,Coefficients!$X$3-(Coefficients!$X$4-Coefficients!$X$3)*(Coefficients!$V$3-S96)/(Coefficients!$V$4-Coefficients!$V$3),IF(S96&gt;Coefficients!$V$6,(Coefficients!$X$6-Coefficients!$X$5)*(S96-Coefficients!$V$6)/(Coefficients!$V$6-Coefficients!$V$5)+Coefficients!$X$6,VLOOKUP(S96,Coefficients!$V$3:$X$6,3)))</f>
        <v>5.1999999999999975</v>
      </c>
      <c r="CS96" s="90">
        <f t="shared" si="170"/>
        <v>1.6409601519999992E-4</v>
      </c>
      <c r="CT96" s="106">
        <f>VLOOKUP(CO96,Coefficients!$Z$4:$AD$7,4,FALSE)</f>
        <v>0.26500000000000001</v>
      </c>
      <c r="CU96" s="106">
        <f>VLOOKUP(CO96,Coefficients!$Z$4:$AD$7,2,FALSE)</f>
        <v>0.37</v>
      </c>
      <c r="CV96" s="174">
        <f t="shared" si="140"/>
        <v>5.9388876207982291</v>
      </c>
      <c r="CW96" s="31">
        <f t="shared" si="141"/>
        <v>1.2161041832970028</v>
      </c>
      <c r="CX96" s="19">
        <f>Coefficients!$B$7</f>
        <v>3.35</v>
      </c>
      <c r="CY96" s="217">
        <f t="shared" si="171"/>
        <v>0.36301617411850828</v>
      </c>
      <c r="CZ96" s="164">
        <f>VLOOKUP(N96,Coefficients!$E$12:$I$16,3)</f>
        <v>6.0350000000000001</v>
      </c>
      <c r="DA96" s="165">
        <f t="shared" si="172"/>
        <v>7.2999999999999995E-2</v>
      </c>
      <c r="DB96" s="163">
        <f t="shared" si="173"/>
        <v>7.0042210000000082</v>
      </c>
      <c r="DC96" s="214"/>
      <c r="DD96" s="149"/>
      <c r="DU96" s="165">
        <f t="shared" si="142"/>
        <v>0.95</v>
      </c>
      <c r="DV96" s="165">
        <f t="shared" si="143"/>
        <v>1</v>
      </c>
      <c r="DW96" s="165">
        <f t="shared" si="144"/>
        <v>2400</v>
      </c>
      <c r="DX96" s="165">
        <f t="shared" si="145"/>
        <v>1.4999999999999999E-2</v>
      </c>
      <c r="DY96" s="169">
        <f t="shared" si="146"/>
        <v>70.57281354543592</v>
      </c>
      <c r="DZ96" s="136">
        <f t="shared" si="174"/>
        <v>33594.161536036278</v>
      </c>
      <c r="EA96" s="136">
        <f t="shared" si="147"/>
        <v>4.3067574809826485</v>
      </c>
      <c r="EB96" s="136">
        <f t="shared" si="148"/>
        <v>2.3330791552474604E-2</v>
      </c>
      <c r="EC96" s="136">
        <f t="shared" si="149"/>
        <v>0.96747185906460231</v>
      </c>
      <c r="ED96" s="136">
        <f t="shared" si="150"/>
        <v>0.20903321267941663</v>
      </c>
      <c r="EE96" s="136">
        <f t="shared" si="175"/>
        <v>1.5445604651050633E-4</v>
      </c>
      <c r="EF96" s="136">
        <f t="shared" si="151"/>
        <v>1</v>
      </c>
      <c r="EG96" s="136">
        <f t="shared" si="176"/>
        <v>2</v>
      </c>
      <c r="EH96" s="149">
        <f t="shared" si="152"/>
        <v>1.7823887739051683</v>
      </c>
      <c r="EI96" s="149">
        <f t="shared" si="153"/>
        <v>29.300767831711116</v>
      </c>
      <c r="EJ96" s="149">
        <f t="shared" si="177"/>
        <v>31.083156605616285</v>
      </c>
      <c r="EK96" s="18">
        <f t="shared" si="178"/>
        <v>1.8981341164474761</v>
      </c>
      <c r="EL96" s="18">
        <f t="shared" si="179"/>
        <v>0.33254975854609919</v>
      </c>
      <c r="EM96" s="18">
        <f t="shared" si="180"/>
        <v>1.1505027800000013E-2</v>
      </c>
      <c r="EN96" s="163">
        <f t="shared" si="154"/>
        <v>0.12729238799554723</v>
      </c>
      <c r="EO96" s="163">
        <f t="shared" si="155"/>
        <v>2.0925651922895598</v>
      </c>
      <c r="EP96" s="163">
        <f t="shared" si="181"/>
        <v>2.2198575802851073</v>
      </c>
      <c r="EQ96" s="18">
        <f t="shared" si="182"/>
        <v>26.578281653736695</v>
      </c>
      <c r="ER96" s="18">
        <f t="shared" si="183"/>
        <v>9.6483461205836338</v>
      </c>
      <c r="ES96" s="18">
        <f t="shared" si="184"/>
        <v>0.1610970830000002</v>
      </c>
    </row>
    <row r="97" spans="1:149" s="22" customFormat="1" x14ac:dyDescent="0.25">
      <c r="A97" s="159" t="s">
        <v>326</v>
      </c>
      <c r="B97" s="54" t="str">
        <f>B98&amp;" "&amp;C98</f>
        <v>A1FI CSIRO Mk3.5</v>
      </c>
      <c r="J97" s="159"/>
      <c r="K97" s="159"/>
      <c r="L97" s="35"/>
      <c r="M97" s="35"/>
      <c r="N97" s="35"/>
      <c r="O97" s="35"/>
      <c r="P97" s="35"/>
      <c r="Q97" s="35"/>
      <c r="R97" s="35"/>
      <c r="S97" s="35"/>
      <c r="T97" s="35"/>
      <c r="U97" s="166"/>
      <c r="V97" s="166"/>
      <c r="W97" s="166"/>
      <c r="X97" s="166"/>
      <c r="Y97" s="166"/>
      <c r="AA97" s="68"/>
      <c r="AB97" s="215"/>
      <c r="AC97" s="68"/>
      <c r="AD97" s="68"/>
      <c r="AE97" s="68"/>
      <c r="AF97" s="216"/>
      <c r="AG97" s="68"/>
      <c r="AH97" s="68"/>
      <c r="AJ97" s="166"/>
      <c r="AK97" s="166"/>
      <c r="AM97" s="166"/>
      <c r="AN97" s="208" t="str">
        <f>B98&amp;" "&amp;C98</f>
        <v>A1FI CSIRO Mk3.5</v>
      </c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208"/>
      <c r="BM97" s="35"/>
      <c r="BN97" s="35"/>
      <c r="BO97" s="35"/>
      <c r="BP97" s="35"/>
      <c r="BQ97" s="35"/>
      <c r="BR97" s="159"/>
      <c r="BS97" s="23"/>
      <c r="BZ97" s="159"/>
      <c r="CO97" s="54" t="str">
        <f>B98&amp;" "&amp;C98</f>
        <v>A1FI CSIRO Mk3.5</v>
      </c>
      <c r="CP97" s="35"/>
      <c r="CQ97" s="35"/>
      <c r="CR97" s="35"/>
      <c r="CS97" s="35"/>
      <c r="CV97" s="35"/>
      <c r="CW97" s="35"/>
      <c r="CY97" s="221"/>
      <c r="DC97" s="159"/>
      <c r="DU97" s="159" t="str">
        <f>B98&amp;" "&amp;C98</f>
        <v>A1FI CSIRO Mk3.5</v>
      </c>
      <c r="DV97" s="159"/>
      <c r="DW97" s="159"/>
      <c r="DX97" s="159"/>
      <c r="DY97" s="159"/>
      <c r="DZ97" s="159"/>
      <c r="EA97" s="159"/>
      <c r="EC97" s="159"/>
      <c r="ED97" s="159"/>
      <c r="EG97" s="159"/>
      <c r="EI97" s="159"/>
      <c r="EK97" s="221"/>
      <c r="EL97" s="221"/>
      <c r="EM97" s="159"/>
      <c r="EN97" s="159"/>
      <c r="EO97" s="159"/>
      <c r="EP97" s="159"/>
      <c r="EQ97" s="221"/>
      <c r="ER97" s="221"/>
    </row>
    <row r="98" spans="1:149" ht="18" outlineLevel="1" x14ac:dyDescent="0.35">
      <c r="B98" s="36" t="s">
        <v>82</v>
      </c>
      <c r="C98" s="36" t="str">
        <f>MostLikely!$B$1</f>
        <v>CSIRO Mk3.5</v>
      </c>
      <c r="D98" s="36">
        <v>2000</v>
      </c>
      <c r="E98" s="37">
        <f>MostLikely!S28</f>
        <v>22.349999999999998</v>
      </c>
      <c r="F98" s="37">
        <f>MostLikely!W28</f>
        <v>76.223699999999994</v>
      </c>
      <c r="G98" s="37">
        <f>MostLikely!Q28</f>
        <v>368</v>
      </c>
      <c r="H98" s="115">
        <f t="shared" si="188"/>
        <v>2007</v>
      </c>
      <c r="I98" s="111" t="str">
        <f t="shared" si="189"/>
        <v>Pile No 243 @ Berth 107</v>
      </c>
      <c r="J98" s="165" t="str">
        <f t="shared" si="190"/>
        <v>splash</v>
      </c>
      <c r="K98" s="172">
        <f t="shared" si="191"/>
        <v>1</v>
      </c>
      <c r="L98" s="115" t="str">
        <f t="shared" si="192"/>
        <v>C1</v>
      </c>
      <c r="M98" s="115" t="str">
        <f t="shared" si="193"/>
        <v>CB4</v>
      </c>
      <c r="N98" s="115" t="str">
        <f t="shared" si="194"/>
        <v>CL5</v>
      </c>
      <c r="O98" s="115">
        <f t="shared" si="195"/>
        <v>0</v>
      </c>
      <c r="P98" s="115">
        <f t="shared" si="196"/>
        <v>50</v>
      </c>
      <c r="Q98" s="115">
        <f t="shared" si="197"/>
        <v>1200</v>
      </c>
      <c r="R98" s="115">
        <f t="shared" si="198"/>
        <v>60</v>
      </c>
      <c r="S98" s="115">
        <f t="shared" si="199"/>
        <v>0.37</v>
      </c>
      <c r="T98" s="115">
        <f t="shared" si="200"/>
        <v>310</v>
      </c>
      <c r="U98" s="165">
        <f>$U$26</f>
        <v>12</v>
      </c>
      <c r="AA98" s="174" t="e">
        <f t="shared" ref="AA98:AA129" si="202">BQ98</f>
        <v>#NUM!</v>
      </c>
      <c r="AB98" s="193" t="e">
        <f t="shared" ref="AB98:AB129" si="203">BS98</f>
        <v>#NUM!</v>
      </c>
      <c r="AC98" s="174" t="e">
        <f t="shared" ref="AC98:AC129" si="204">EL98</f>
        <v>#NUM!</v>
      </c>
      <c r="AD98" s="174">
        <f t="shared" ref="AD98:AD129" si="205">EM98</f>
        <v>0</v>
      </c>
      <c r="AE98" s="174" t="e">
        <f t="shared" ref="AE98:AE129" si="206">CW98</f>
        <v>#NUM!</v>
      </c>
      <c r="AF98" s="194" t="e">
        <f t="shared" ref="AF98:AF129" si="207">CY98</f>
        <v>#NUM!</v>
      </c>
      <c r="AG98" s="174" t="e">
        <f t="shared" si="156"/>
        <v>#NUM!</v>
      </c>
      <c r="AH98" s="174">
        <f t="shared" si="157"/>
        <v>0</v>
      </c>
      <c r="AJ98" s="174"/>
      <c r="AK98" s="174"/>
      <c r="AM98" s="207">
        <f t="shared" ref="AM98:AM129" si="208">IF(AS98&gt;=$C$20,$C$21,0)</f>
        <v>0</v>
      </c>
      <c r="AN98" s="167">
        <f>INDEX(Coefficients!$O$3:$O$7,MATCH(S98,Coefficients!$O$3:$O$7))</f>
        <v>0.3</v>
      </c>
      <c r="AO98" s="167">
        <f>INDEX(Coefficients!$O$3:$O$7,MATCH(S98,Coefficients!$O$3:$O$7)+1)</f>
        <v>0.4</v>
      </c>
      <c r="AP98" s="172">
        <f>INDEX(Coefficients!$P$3:$P$7,MATCH(S98,Coefficients!$O$3:$O$7))</f>
        <v>50</v>
      </c>
      <c r="AQ98" s="172">
        <f>INDEX(Coefficients!$P$3:$P$7,MATCH(S98,Coefficients!$O$3:$O$7)+1)</f>
        <v>41.8</v>
      </c>
      <c r="AR98" s="172">
        <f t="shared" ref="AR98:AR129" si="209">AP98+(S98-AN98)/(AO98-AN98)*(AQ98-AP98)</f>
        <v>44.26</v>
      </c>
      <c r="AS98" s="106">
        <f t="shared" ref="AS98:AS129" si="210">D98</f>
        <v>2000</v>
      </c>
      <c r="AT98" s="107">
        <f t="shared" ref="AT98:AT129" si="211">E98</f>
        <v>22.349999999999998</v>
      </c>
      <c r="AU98" s="167">
        <f>IF(AS98&gt;=$C$20,AT98+AU97,0)</f>
        <v>0</v>
      </c>
      <c r="AV98" s="173">
        <f>IF(ISERROR(AU98/(AS98-($C$20-1))),0,AU98/(AS98-($C$20-1)))</f>
        <v>0</v>
      </c>
      <c r="AW98" s="106">
        <v>12</v>
      </c>
      <c r="AX98" s="107">
        <f t="shared" ref="AX98:AX129" si="212">F98</f>
        <v>76.223699999999994</v>
      </c>
      <c r="AY98" s="174">
        <f t="shared" ref="AY98:AY129" si="213">EXP(AR98/RR*(1/293-1/(273+AV98)))</f>
        <v>0.26419424190444968</v>
      </c>
      <c r="AZ98" s="167">
        <f>INDEX(Coefficients!$K$3:$K$10,MATCH(S98,Coefficients!$K$3:$K$10))</f>
        <v>0.35</v>
      </c>
      <c r="BA98" s="167">
        <f>INDEX(Coefficients!$K$3:$K$10,MATCH(S98,Coefficients!$K$3:$K$10)+1)</f>
        <v>0.4</v>
      </c>
      <c r="BB98" s="167">
        <f>INDEX(Coefficients!$L$3:$L$10,MATCH(S98,Coefficients!$K$3:$K$10))</f>
        <v>0.19142307491680963</v>
      </c>
      <c r="BC98" s="167">
        <f>INDEX(Coefficients!$L$3:$L$10,MATCH(S98,Coefficients!$K$3:$K$10)+1)</f>
        <v>0.35425563574488944</v>
      </c>
      <c r="BD98" s="174">
        <f>INDEX(Coefficients!$M$3:$M$10,MATCH(S98,Coefficients!$K$3:$K$10))</f>
        <v>0.20023799980895765</v>
      </c>
      <c r="BE98" s="174">
        <f>INDEX(Coefficients!$M$3:$M$10,MATCH(S98,Coefficients!$K$3:$K$10)+1)</f>
        <v>0.20987997823914079</v>
      </c>
      <c r="BF98" s="70">
        <f t="shared" ref="BF98:BF129" si="214">(BB98+(S98-AZ98)/(BA98-AZ98)*(BC98-BB98))*10^-4</f>
        <v>2.5655609924804158E-5</v>
      </c>
      <c r="BG98" s="110">
        <f t="shared" ref="BG98:BG129" si="215">BD98+(S98-AZ98)/(BA98-AZ98)*(BE98-BD98)</f>
        <v>0.20409479118103091</v>
      </c>
      <c r="BH98" s="175" t="e">
        <f>BF98*(AS98-($C$20-1))^(-BG98)</f>
        <v>#NUM!</v>
      </c>
      <c r="BI98" s="89" t="e">
        <f>BH98*31556926/10000</f>
        <v>#NUM!</v>
      </c>
      <c r="BJ98" s="106">
        <f t="shared" ref="BJ98:BJ129" si="216">1-EXP(-3.38*S98)</f>
        <v>0.71366705445737511</v>
      </c>
      <c r="BK98" s="165">
        <f t="shared" ref="BK98:BK129" si="217">0.75*T98*CaO*BJ98*(MCO2_/MCaO)</f>
        <v>84.741590689541354</v>
      </c>
      <c r="BM98" s="107">
        <f t="shared" ref="BM98:BM129" si="218">G98</f>
        <v>368</v>
      </c>
      <c r="BN98" s="173">
        <f>IF(AS98&gt;=$C$20,BN97+BM98,0)</f>
        <v>0</v>
      </c>
      <c r="BO98" s="187">
        <f>BN98/(AS98-($C$20-1))*0.0019*10^-3</f>
        <v>0</v>
      </c>
      <c r="BP98" s="106" t="str">
        <f t="shared" ref="BP98:BP161" si="219">IF(AW98&gt;=12,IF(AX98&gt;=50,"YES","NO"),"NO")</f>
        <v>YES</v>
      </c>
      <c r="BQ98" s="209" t="e">
        <f t="shared" ref="BQ98:BQ129" si="220">IF(BP98="YES",SQRT((2*AY98*BI98/BK98)*kurban*BO98*(AS98-($C$20-1)))*(1/(AS98-($C$20-1)))^BL98*1000,0)</f>
        <v>#NUM!</v>
      </c>
      <c r="BR98" s="164" t="e">
        <f>AM98+BQ98</f>
        <v>#NUM!</v>
      </c>
      <c r="BS98" s="219" t="e">
        <f>BR98/P98</f>
        <v>#NUM!</v>
      </c>
      <c r="BT98" s="210"/>
      <c r="BU98" s="206" t="e">
        <f>((SQRT(AY98*BO98)/SQRT(VLOOKUP($C$20,$AS$26:$BQ$96,7)*VLOOKUP($C$20,$AS$26:$BQ$96,23)*(AS98-($C$20-1))))-1)</f>
        <v>#NUM!</v>
      </c>
      <c r="BW98" s="164">
        <f>VLOOKUP(M98,Coefficients!$E$4:$I$7,3)</f>
        <v>0.43099999999999999</v>
      </c>
      <c r="BX98" s="106">
        <f>IF($AV98&lt;20,0.025,0.073)</f>
        <v>2.5000000000000001E-2</v>
      </c>
      <c r="BY98" s="163">
        <f>IF(AV98=0,0,BW98*(1+BX98*($AV98-20)))</f>
        <v>0</v>
      </c>
      <c r="CO98" s="165" t="str">
        <f t="shared" ref="CO98:CO129" si="221">J98</f>
        <v>splash</v>
      </c>
      <c r="CP98" s="172">
        <f t="shared" ref="CP98:CP129" si="222">K98</f>
        <v>1</v>
      </c>
      <c r="CQ98" s="165">
        <f>IF(CO98="atmospheric",IF(CP98&gt;=1,Coefficients!$T$5,Coefficients!$T$4),Coefficients!$T$3)</f>
        <v>7.35</v>
      </c>
      <c r="CR98" s="106">
        <f>IF(S98&lt;Coefficients!$V$3,Coefficients!$X$3-(Coefficients!$X$4-Coefficients!$X$3)*(Coefficients!$V$3-S98)/(Coefficients!$V$4-Coefficients!$V$3),IF(S98&gt;Coefficients!$V$6,(Coefficients!$X$6-Coefficients!$X$5)*(S98-Coefficients!$V$6)/(Coefficients!$V$6-Coefficients!$V$5)+Coefficients!$X$6,VLOOKUP(S98,Coefficients!$V$3:$X$6,3)))</f>
        <v>5.1999999999999975</v>
      </c>
      <c r="CS98" s="90">
        <f>CR98*10^-12*31556926</f>
        <v>1.6409601519999992E-4</v>
      </c>
      <c r="CT98" s="106">
        <f>VLOOKUP(CO98,Coefficients!$Z$4:$AD$7,4,FALSE)</f>
        <v>0.26500000000000001</v>
      </c>
      <c r="CU98" s="106">
        <f>VLOOKUP(CO98,Coefficients!$Z$4:$AD$7,2,FALSE)</f>
        <v>0.37</v>
      </c>
      <c r="CV98" s="174" t="e">
        <f t="shared" ref="CV98:CV129" si="223">CQ98*(1-ERF(BR98/(2*(SQRT(CT98*kt*kc*AY98*CS98*10^6*(1/(AS98-($C$20-1)))^CU98*(AS98-($C$20-1)))))))</f>
        <v>#NUM!</v>
      </c>
      <c r="CW98" s="31" t="e">
        <f t="shared" ref="CW98:CW129" si="224">CQ98*(1-ERF(P98/(2*(SQRT(CT98*kt*kc*AY98*CS98*10^6*(1/(AS98-($C$20-1)))^CU98*(AS98-($C$20-1)))))))</f>
        <v>#NUM!</v>
      </c>
      <c r="CX98" s="19">
        <f>Coefficients!$B$7</f>
        <v>3.35</v>
      </c>
      <c r="CY98" s="217" t="e">
        <f>CW98/CX98</f>
        <v>#NUM!</v>
      </c>
      <c r="CZ98" s="33">
        <f>VLOOKUP(N98,Coefficients!$E$12:$I$16,3)</f>
        <v>6.0350000000000001</v>
      </c>
      <c r="DA98" s="165">
        <f>IF($AV98&lt;20,0.025,0.073)</f>
        <v>2.5000000000000001E-2</v>
      </c>
      <c r="DB98" s="163">
        <f>IF(AV98=0,0,CZ98*(1+DA98*($AV98-20)))</f>
        <v>0</v>
      </c>
      <c r="DC98" s="163"/>
      <c r="DD98" s="104"/>
      <c r="DM98" s="103" t="s">
        <v>81</v>
      </c>
      <c r="DU98" s="165">
        <f t="shared" ref="DU98:DU129" si="225">$DV$13</f>
        <v>0.95</v>
      </c>
      <c r="DV98" s="165">
        <f t="shared" ref="DV98:DV129" si="226">$DV$14</f>
        <v>1</v>
      </c>
      <c r="DW98" s="165">
        <f t="shared" ref="DW98:DW129" si="227">$DV$15</f>
        <v>2400</v>
      </c>
      <c r="DX98" s="165">
        <f t="shared" ref="DX98:DX129" si="228">$DV$16</f>
        <v>1.4999999999999999E-2</v>
      </c>
      <c r="DY98" s="169">
        <f t="shared" ref="DY98:DY129" si="229">365*(AS98-($C$20-1))/(4+310.25*(AS98-($C$20-1)))*R98</f>
        <v>70.671067106710666</v>
      </c>
      <c r="DZ98" s="136">
        <f>DU98*DV98*3.35*10^4*(DW98/2400)^2*(DY98/60)^(1/3)</f>
        <v>33609.74456878459</v>
      </c>
      <c r="EA98" s="136">
        <f t="shared" ref="EA98:EA129" si="230">0.556*SQRT(R98)</f>
        <v>4.3067574809826485</v>
      </c>
      <c r="EB98" s="136">
        <f t="shared" ref="EB98:EB129" si="231">(U98+2*$DV$16)^2/(2*P98*(P98+U98+2*$DV$16))</f>
        <v>2.3330791552474604E-2</v>
      </c>
      <c r="EC98" s="136">
        <f t="shared" ref="EC98:EC129" si="232">P98/(U98*EA98)</f>
        <v>0.96747185906460231</v>
      </c>
      <c r="ED98" s="136" t="e">
        <f t="shared" ref="ED98:ED129" si="233">0.95*(EXP(-0.3*$DV$19/BY98)-$DV$19/(2500*BY98)+0.3)</f>
        <v>#DIV/0!</v>
      </c>
      <c r="EE98" s="136">
        <f>0.0008*EXP(-1.7*EC98)</f>
        <v>1.5445604651050633E-4</v>
      </c>
      <c r="EF98" s="136">
        <f t="shared" ref="EF98:EF129" si="234">$DV$20</f>
        <v>1</v>
      </c>
      <c r="EG98" s="136">
        <f>$DV$21</f>
        <v>2</v>
      </c>
      <c r="EH98" s="149" t="e">
        <f t="shared" ref="EH98:EH129" si="235">1/365*(7117.5*(U98+2*DX98)*(1+$DV$17+EB98))/(BY98*DZ98)*(((2*P98*EA98)/U98)+((2*DX98*DZ98)/((1+$DV$17+EB98)*(U98+2*DX98))))</f>
        <v>#DIV/0!</v>
      </c>
      <c r="EI98" s="149" t="e">
        <f t="shared" ref="EI98:EI129" si="236">ED98*($DV$18-0.05)/(EF98*EE98)*(0.0114/BY98)</f>
        <v>#DIV/0!</v>
      </c>
      <c r="EJ98" s="149" t="e">
        <f>EH98+EI98</f>
        <v>#DIV/0!</v>
      </c>
      <c r="EK98" s="18" t="e">
        <f>(AS98-($C$20-1))/EJ98</f>
        <v>#DIV/0!</v>
      </c>
      <c r="EL98" s="18" t="e">
        <f>BS98*EK98</f>
        <v>#NUM!</v>
      </c>
      <c r="EM98" s="18">
        <f>EG98*0.0115*BY98</f>
        <v>0</v>
      </c>
      <c r="EN98" s="163" t="e">
        <f t="shared" ref="EN98:EN129" si="237">1/365*(7117.5*(U98+2*DX98)*(1+$DV$17+EB98))/(DB98*DZ98)*(((2*P98*EA98)/U98)+((2*DX98*DZ98)/((1+$DV$17+EB98)*(U98+2*DX98))))</f>
        <v>#DIV/0!</v>
      </c>
      <c r="EO98" s="163" t="e">
        <f t="shared" ref="EO98:EO129" si="238">ED98*($DV$18-0.05)/(EF98*EE98)*(0.0114/DB98)</f>
        <v>#DIV/0!</v>
      </c>
      <c r="EP98" s="163" t="e">
        <f>EN98+EO98</f>
        <v>#DIV/0!</v>
      </c>
      <c r="EQ98" s="18" t="e">
        <f>(AS98-($C$20-1))/EP98</f>
        <v>#DIV/0!</v>
      </c>
      <c r="ER98" s="18" t="e">
        <f>CY98*EQ98</f>
        <v>#NUM!</v>
      </c>
      <c r="ES98" s="18">
        <f>EG98*0.0115*DB98</f>
        <v>0</v>
      </c>
    </row>
    <row r="99" spans="1:149" outlineLevel="1" x14ac:dyDescent="0.25">
      <c r="B99" s="36" t="s">
        <v>82</v>
      </c>
      <c r="C99" s="36" t="str">
        <f>MostLikely!$B$1</f>
        <v>CSIRO Mk3.5</v>
      </c>
      <c r="D99" s="36">
        <v>2001</v>
      </c>
      <c r="E99" s="37">
        <f>MostLikely!S29</f>
        <v>22.364999999999998</v>
      </c>
      <c r="F99" s="37">
        <f>MostLikely!W29</f>
        <v>76.216070000000002</v>
      </c>
      <c r="G99" s="37">
        <f>MostLikely!Q29</f>
        <v>369.95</v>
      </c>
      <c r="H99" s="115">
        <f t="shared" si="188"/>
        <v>2007</v>
      </c>
      <c r="I99" s="111" t="str">
        <f t="shared" si="189"/>
        <v>Pile No 243 @ Berth 107</v>
      </c>
      <c r="J99" s="165" t="str">
        <f t="shared" si="190"/>
        <v>splash</v>
      </c>
      <c r="K99" s="172">
        <f t="shared" si="191"/>
        <v>1</v>
      </c>
      <c r="L99" s="115" t="str">
        <f t="shared" si="192"/>
        <v>C1</v>
      </c>
      <c r="M99" s="115" t="str">
        <f t="shared" si="193"/>
        <v>CB4</v>
      </c>
      <c r="N99" s="115" t="str">
        <f t="shared" si="194"/>
        <v>CL5</v>
      </c>
      <c r="O99" s="115">
        <f t="shared" si="195"/>
        <v>0</v>
      </c>
      <c r="P99" s="115">
        <f t="shared" si="196"/>
        <v>50</v>
      </c>
      <c r="Q99" s="115">
        <f t="shared" si="197"/>
        <v>1200</v>
      </c>
      <c r="R99" s="115">
        <f t="shared" si="198"/>
        <v>60</v>
      </c>
      <c r="S99" s="115">
        <f t="shared" si="199"/>
        <v>0.37</v>
      </c>
      <c r="T99" s="115">
        <f t="shared" si="200"/>
        <v>310</v>
      </c>
      <c r="U99" s="165">
        <f t="shared" ref="U99:U162" si="239">$U$26</f>
        <v>12</v>
      </c>
      <c r="AA99" s="174" t="e">
        <f t="shared" si="202"/>
        <v>#NUM!</v>
      </c>
      <c r="AB99" s="193" t="e">
        <f t="shared" si="203"/>
        <v>#NUM!</v>
      </c>
      <c r="AC99" s="174" t="e">
        <f t="shared" si="204"/>
        <v>#NUM!</v>
      </c>
      <c r="AD99" s="174">
        <f t="shared" si="205"/>
        <v>0</v>
      </c>
      <c r="AE99" s="174" t="e">
        <f t="shared" si="206"/>
        <v>#NUM!</v>
      </c>
      <c r="AF99" s="194" t="e">
        <f t="shared" si="207"/>
        <v>#NUM!</v>
      </c>
      <c r="AG99" s="174" t="e">
        <f t="shared" si="156"/>
        <v>#NUM!</v>
      </c>
      <c r="AH99" s="174">
        <f t="shared" si="157"/>
        <v>0</v>
      </c>
      <c r="AJ99" s="174"/>
      <c r="AK99" s="174"/>
      <c r="AM99" s="207">
        <f t="shared" si="208"/>
        <v>0</v>
      </c>
      <c r="AN99" s="167">
        <f>INDEX(Coefficients!$O$3:$O$7,MATCH(S99,Coefficients!$O$3:$O$7))</f>
        <v>0.3</v>
      </c>
      <c r="AO99" s="167">
        <f>INDEX(Coefficients!$O$3:$O$7,MATCH(S99,Coefficients!$O$3:$O$7)+1)</f>
        <v>0.4</v>
      </c>
      <c r="AP99" s="172">
        <f>INDEX(Coefficients!$P$3:$P$7,MATCH(S99,Coefficients!$O$3:$O$7))</f>
        <v>50</v>
      </c>
      <c r="AQ99" s="172">
        <f>INDEX(Coefficients!$P$3:$P$7,MATCH(S99,Coefficients!$O$3:$O$7)+1)</f>
        <v>41.8</v>
      </c>
      <c r="AR99" s="172">
        <f t="shared" si="209"/>
        <v>44.26</v>
      </c>
      <c r="AS99" s="106">
        <f t="shared" si="210"/>
        <v>2001</v>
      </c>
      <c r="AT99" s="107">
        <f t="shared" si="211"/>
        <v>22.364999999999998</v>
      </c>
      <c r="AU99" s="167">
        <f t="shared" ref="AU99:AU162" si="240">IF(AS99&gt;=$C$20,AT99+AU98,0)</f>
        <v>0</v>
      </c>
      <c r="AV99" s="173">
        <f t="shared" ref="AV99:AV162" si="241">IF(ISERROR(AU99/(AS99-($C$20-1))),0,AU99/(AS99-($C$20-1)))</f>
        <v>0</v>
      </c>
      <c r="AW99" s="106">
        <v>12</v>
      </c>
      <c r="AX99" s="107">
        <f t="shared" si="212"/>
        <v>76.216070000000002</v>
      </c>
      <c r="AY99" s="174">
        <f t="shared" si="213"/>
        <v>0.26419424190444968</v>
      </c>
      <c r="AZ99" s="167">
        <f>INDEX(Coefficients!$K$3:$K$10,MATCH(S99,Coefficients!$K$3:$K$10))</f>
        <v>0.35</v>
      </c>
      <c r="BA99" s="167">
        <f>INDEX(Coefficients!$K$3:$K$10,MATCH(S99,Coefficients!$K$3:$K$10)+1)</f>
        <v>0.4</v>
      </c>
      <c r="BB99" s="167">
        <f>INDEX(Coefficients!$L$3:$L$10,MATCH(S99,Coefficients!$K$3:$K$10))</f>
        <v>0.19142307491680963</v>
      </c>
      <c r="BC99" s="167">
        <f>INDEX(Coefficients!$L$3:$L$10,MATCH(S99,Coefficients!$K$3:$K$10)+1)</f>
        <v>0.35425563574488944</v>
      </c>
      <c r="BD99" s="174">
        <f>INDEX(Coefficients!$M$3:$M$10,MATCH(S99,Coefficients!$K$3:$K$10))</f>
        <v>0.20023799980895765</v>
      </c>
      <c r="BE99" s="174">
        <f>INDEX(Coefficients!$M$3:$M$10,MATCH(S99,Coefficients!$K$3:$K$10)+1)</f>
        <v>0.20987997823914079</v>
      </c>
      <c r="BF99" s="70">
        <f t="shared" si="214"/>
        <v>2.5655609924804158E-5</v>
      </c>
      <c r="BG99" s="110">
        <f t="shared" si="215"/>
        <v>0.20409479118103091</v>
      </c>
      <c r="BH99" s="175" t="e">
        <f t="shared" ref="BH99:BH162" si="242">BF99*(AS99-($C$20-1))^(-BG99)</f>
        <v>#NUM!</v>
      </c>
      <c r="BI99" s="89" t="e">
        <f t="shared" ref="BI99:BI162" si="243">BH99*31556926/10000</f>
        <v>#NUM!</v>
      </c>
      <c r="BJ99" s="106">
        <f t="shared" si="216"/>
        <v>0.71366705445737511</v>
      </c>
      <c r="BK99" s="165">
        <f t="shared" si="217"/>
        <v>84.741590689541354</v>
      </c>
      <c r="BM99" s="107">
        <f t="shared" si="218"/>
        <v>369.95</v>
      </c>
      <c r="BN99" s="173">
        <f t="shared" ref="BN99:BN162" si="244">IF(AS99&gt;=$C$20,BN98+BM99,0)</f>
        <v>0</v>
      </c>
      <c r="BO99" s="187">
        <f t="shared" ref="BO99:BO162" si="245">BN99/(AS99-($C$20-1))*0.0019*10^-3</f>
        <v>0</v>
      </c>
      <c r="BP99" s="106" t="str">
        <f t="shared" si="219"/>
        <v>YES</v>
      </c>
      <c r="BQ99" s="209" t="e">
        <f t="shared" si="220"/>
        <v>#NUM!</v>
      </c>
      <c r="BR99" s="164" t="e">
        <f t="shared" ref="BR99:BR162" si="246">AM99+BQ99</f>
        <v>#NUM!</v>
      </c>
      <c r="BS99" s="219" t="e">
        <f t="shared" ref="BS99:BS162" si="247">BR99/P99</f>
        <v>#NUM!</v>
      </c>
      <c r="BT99" s="210"/>
      <c r="BU99" s="206" t="e">
        <f t="shared" ref="BU99:BU162" si="248">((SQRT(AY99*BO99)/SQRT(VLOOKUP($C$20,$AS$26:$BQ$96,7)*VLOOKUP($C$20,$AS$26:$BQ$96,23)*(AS99-($C$20-1))))-1)</f>
        <v>#NUM!</v>
      </c>
      <c r="BW99" s="164">
        <f>VLOOKUP(M99,Coefficients!$E$4:$I$7,3)</f>
        <v>0.43099999999999999</v>
      </c>
      <c r="BX99" s="106">
        <f t="shared" ref="BX99:BX162" si="249">IF($AV99&lt;20,0.025,0.073)</f>
        <v>2.5000000000000001E-2</v>
      </c>
      <c r="BY99" s="163">
        <f t="shared" ref="BY99:BY162" si="250">IF(AV99=0,0,BW99*(1+BX99*($AV99-20)))</f>
        <v>0</v>
      </c>
      <c r="CA99" s="104"/>
      <c r="CO99" s="165" t="str">
        <f t="shared" si="221"/>
        <v>splash</v>
      </c>
      <c r="CP99" s="172">
        <f t="shared" si="222"/>
        <v>1</v>
      </c>
      <c r="CQ99" s="165">
        <f>IF(CO99="atmospheric",IF(CP99&gt;=1,Coefficients!$T$5,Coefficients!$T$4),Coefficients!$T$3)</f>
        <v>7.35</v>
      </c>
      <c r="CR99" s="106">
        <f>IF(S99&lt;Coefficients!$V$3,Coefficients!$X$3-(Coefficients!$X$4-Coefficients!$X$3)*(Coefficients!$V$3-S99)/(Coefficients!$V$4-Coefficients!$V$3),IF(S99&gt;Coefficients!$V$6,(Coefficients!$X$6-Coefficients!$X$5)*(S99-Coefficients!$V$6)/(Coefficients!$V$6-Coefficients!$V$5)+Coefficients!$X$6,VLOOKUP(S99,Coefficients!$V$3:$X$6,3)))</f>
        <v>5.1999999999999975</v>
      </c>
      <c r="CS99" s="90">
        <f t="shared" ref="CS99:CS162" si="251">CR99*10^-12*31556926</f>
        <v>1.6409601519999992E-4</v>
      </c>
      <c r="CT99" s="106">
        <f>VLOOKUP(CO99,Coefficients!$Z$4:$AD$7,4,FALSE)</f>
        <v>0.26500000000000001</v>
      </c>
      <c r="CU99" s="106">
        <f>VLOOKUP(CO99,Coefficients!$Z$4:$AD$7,2,FALSE)</f>
        <v>0.37</v>
      </c>
      <c r="CV99" s="174" t="e">
        <f t="shared" si="223"/>
        <v>#NUM!</v>
      </c>
      <c r="CW99" s="31" t="e">
        <f t="shared" si="224"/>
        <v>#NUM!</v>
      </c>
      <c r="CX99" s="19">
        <f>Coefficients!$B$7</f>
        <v>3.35</v>
      </c>
      <c r="CY99" s="217" t="e">
        <f t="shared" ref="CY99:CY162" si="252">CW99/CX99</f>
        <v>#NUM!</v>
      </c>
      <c r="CZ99" s="33">
        <f>VLOOKUP(N99,Coefficients!$E$12:$I$16,3)</f>
        <v>6.0350000000000001</v>
      </c>
      <c r="DA99" s="165">
        <f t="shared" ref="DA99:DA162" si="253">IF($AV99&lt;20,0.025,0.073)</f>
        <v>2.5000000000000001E-2</v>
      </c>
      <c r="DB99" s="163">
        <f t="shared" ref="DB99:DB162" si="254">IF(AV99=0,0,CZ99*(1+DA99*($AV99-20)))</f>
        <v>0</v>
      </c>
      <c r="DC99" s="163"/>
      <c r="DD99" s="149"/>
      <c r="DU99" s="165">
        <f t="shared" si="225"/>
        <v>0.95</v>
      </c>
      <c r="DV99" s="165">
        <f t="shared" si="226"/>
        <v>1</v>
      </c>
      <c r="DW99" s="165">
        <f t="shared" si="227"/>
        <v>2400</v>
      </c>
      <c r="DX99" s="165">
        <f t="shared" si="228"/>
        <v>1.4999999999999999E-2</v>
      </c>
      <c r="DY99" s="169">
        <f t="shared" si="229"/>
        <v>70.679360981119885</v>
      </c>
      <c r="DZ99" s="136">
        <f t="shared" ref="DZ99:DZ162" si="255">DU99*DV99*3.35*10^4*(DW99/2400)^2*(DY99/60)^(1/3)</f>
        <v>33611.059317557629</v>
      </c>
      <c r="EA99" s="136">
        <f t="shared" si="230"/>
        <v>4.3067574809826485</v>
      </c>
      <c r="EB99" s="136">
        <f t="shared" si="231"/>
        <v>2.3330791552474604E-2</v>
      </c>
      <c r="EC99" s="136">
        <f t="shared" si="232"/>
        <v>0.96747185906460231</v>
      </c>
      <c r="ED99" s="136" t="e">
        <f t="shared" si="233"/>
        <v>#DIV/0!</v>
      </c>
      <c r="EE99" s="136">
        <f t="shared" ref="EE99:EE162" si="256">0.0008*EXP(-1.7*EC99)</f>
        <v>1.5445604651050633E-4</v>
      </c>
      <c r="EF99" s="136">
        <f t="shared" si="234"/>
        <v>1</v>
      </c>
      <c r="EG99" s="136">
        <f t="shared" ref="EG99:EG162" si="257">$DV$21</f>
        <v>2</v>
      </c>
      <c r="EH99" s="149" t="e">
        <f t="shared" si="235"/>
        <v>#DIV/0!</v>
      </c>
      <c r="EI99" s="149" t="e">
        <f t="shared" si="236"/>
        <v>#DIV/0!</v>
      </c>
      <c r="EJ99" s="149" t="e">
        <f t="shared" ref="EJ99:EJ162" si="258">EH99+EI99</f>
        <v>#DIV/0!</v>
      </c>
      <c r="EK99" s="18" t="e">
        <f t="shared" ref="EK99:EK162" si="259">(AS99-($C$20-1))/EJ99</f>
        <v>#DIV/0!</v>
      </c>
      <c r="EL99" s="18" t="e">
        <f t="shared" ref="EL99:EL162" si="260">BS99*EK99</f>
        <v>#NUM!</v>
      </c>
      <c r="EM99" s="18">
        <f t="shared" ref="EM99:EM162" si="261">EG99*0.0115*BY99</f>
        <v>0</v>
      </c>
      <c r="EN99" s="163" t="e">
        <f t="shared" si="237"/>
        <v>#DIV/0!</v>
      </c>
      <c r="EO99" s="163" t="e">
        <f t="shared" si="238"/>
        <v>#DIV/0!</v>
      </c>
      <c r="EP99" s="163" t="e">
        <f t="shared" ref="EP99:EP162" si="262">EN99+EO99</f>
        <v>#DIV/0!</v>
      </c>
      <c r="EQ99" s="18" t="e">
        <f t="shared" ref="EQ99:EQ162" si="263">(AS99-($C$20-1))/EP99</f>
        <v>#DIV/0!</v>
      </c>
      <c r="ER99" s="18" t="e">
        <f t="shared" ref="ER99:ER162" si="264">CY99*EQ99</f>
        <v>#NUM!</v>
      </c>
      <c r="ES99" s="18">
        <f t="shared" ref="ES99:ES162" si="265">EG99*0.0115*DB99</f>
        <v>0</v>
      </c>
    </row>
    <row r="100" spans="1:149" outlineLevel="1" x14ac:dyDescent="0.25">
      <c r="B100" s="36" t="s">
        <v>82</v>
      </c>
      <c r="C100" s="36" t="str">
        <f>MostLikely!$B$1</f>
        <v>CSIRO Mk3.5</v>
      </c>
      <c r="D100" s="36">
        <v>2002</v>
      </c>
      <c r="E100" s="37">
        <f>MostLikely!S30</f>
        <v>22.38</v>
      </c>
      <c r="F100" s="37">
        <f>MostLikely!W30</f>
        <v>76.208439999999996</v>
      </c>
      <c r="G100" s="37">
        <f>MostLikely!Q30</f>
        <v>371.9</v>
      </c>
      <c r="H100" s="115">
        <f t="shared" si="188"/>
        <v>2007</v>
      </c>
      <c r="I100" s="111" t="str">
        <f t="shared" si="189"/>
        <v>Pile No 243 @ Berth 107</v>
      </c>
      <c r="J100" s="165" t="str">
        <f t="shared" si="190"/>
        <v>splash</v>
      </c>
      <c r="K100" s="172">
        <f t="shared" si="191"/>
        <v>1</v>
      </c>
      <c r="L100" s="115" t="str">
        <f t="shared" si="192"/>
        <v>C1</v>
      </c>
      <c r="M100" s="115" t="str">
        <f t="shared" si="193"/>
        <v>CB4</v>
      </c>
      <c r="N100" s="115" t="str">
        <f t="shared" si="194"/>
        <v>CL5</v>
      </c>
      <c r="O100" s="115">
        <f t="shared" si="195"/>
        <v>0</v>
      </c>
      <c r="P100" s="115">
        <f t="shared" si="196"/>
        <v>50</v>
      </c>
      <c r="Q100" s="115">
        <f t="shared" si="197"/>
        <v>1200</v>
      </c>
      <c r="R100" s="115">
        <f t="shared" si="198"/>
        <v>60</v>
      </c>
      <c r="S100" s="115">
        <f t="shared" si="199"/>
        <v>0.37</v>
      </c>
      <c r="T100" s="115">
        <f t="shared" si="200"/>
        <v>310</v>
      </c>
      <c r="U100" s="165">
        <f t="shared" si="239"/>
        <v>12</v>
      </c>
      <c r="AA100" s="174" t="e">
        <f t="shared" si="202"/>
        <v>#NUM!</v>
      </c>
      <c r="AB100" s="193" t="e">
        <f t="shared" si="203"/>
        <v>#NUM!</v>
      </c>
      <c r="AC100" s="174" t="e">
        <f t="shared" si="204"/>
        <v>#NUM!</v>
      </c>
      <c r="AD100" s="174">
        <f t="shared" si="205"/>
        <v>0</v>
      </c>
      <c r="AE100" s="174" t="e">
        <f t="shared" si="206"/>
        <v>#NUM!</v>
      </c>
      <c r="AF100" s="194" t="e">
        <f t="shared" si="207"/>
        <v>#NUM!</v>
      </c>
      <c r="AG100" s="174" t="e">
        <f t="shared" si="156"/>
        <v>#NUM!</v>
      </c>
      <c r="AH100" s="174">
        <f t="shared" si="157"/>
        <v>0</v>
      </c>
      <c r="AJ100" s="174"/>
      <c r="AK100" s="174"/>
      <c r="AM100" s="207">
        <f t="shared" si="208"/>
        <v>0</v>
      </c>
      <c r="AN100" s="167">
        <f>INDEX(Coefficients!$O$3:$O$7,MATCH(S100,Coefficients!$O$3:$O$7))</f>
        <v>0.3</v>
      </c>
      <c r="AO100" s="167">
        <f>INDEX(Coefficients!$O$3:$O$7,MATCH(S100,Coefficients!$O$3:$O$7)+1)</f>
        <v>0.4</v>
      </c>
      <c r="AP100" s="172">
        <f>INDEX(Coefficients!$P$3:$P$7,MATCH(S100,Coefficients!$O$3:$O$7))</f>
        <v>50</v>
      </c>
      <c r="AQ100" s="172">
        <f>INDEX(Coefficients!$P$3:$P$7,MATCH(S100,Coefficients!$O$3:$O$7)+1)</f>
        <v>41.8</v>
      </c>
      <c r="AR100" s="172">
        <f t="shared" si="209"/>
        <v>44.26</v>
      </c>
      <c r="AS100" s="106">
        <f t="shared" si="210"/>
        <v>2002</v>
      </c>
      <c r="AT100" s="107">
        <f t="shared" si="211"/>
        <v>22.38</v>
      </c>
      <c r="AU100" s="167">
        <f t="shared" si="240"/>
        <v>0</v>
      </c>
      <c r="AV100" s="173">
        <f t="shared" si="241"/>
        <v>0</v>
      </c>
      <c r="AW100" s="106">
        <v>12</v>
      </c>
      <c r="AX100" s="107">
        <f t="shared" si="212"/>
        <v>76.208439999999996</v>
      </c>
      <c r="AY100" s="174">
        <f t="shared" si="213"/>
        <v>0.26419424190444968</v>
      </c>
      <c r="AZ100" s="167">
        <f>INDEX(Coefficients!$K$3:$K$10,MATCH(S100,Coefficients!$K$3:$K$10))</f>
        <v>0.35</v>
      </c>
      <c r="BA100" s="167">
        <f>INDEX(Coefficients!$K$3:$K$10,MATCH(S100,Coefficients!$K$3:$K$10)+1)</f>
        <v>0.4</v>
      </c>
      <c r="BB100" s="167">
        <f>INDEX(Coefficients!$L$3:$L$10,MATCH(S100,Coefficients!$K$3:$K$10))</f>
        <v>0.19142307491680963</v>
      </c>
      <c r="BC100" s="167">
        <f>INDEX(Coefficients!$L$3:$L$10,MATCH(S100,Coefficients!$K$3:$K$10)+1)</f>
        <v>0.35425563574488944</v>
      </c>
      <c r="BD100" s="174">
        <f>INDEX(Coefficients!$M$3:$M$10,MATCH(S100,Coefficients!$K$3:$K$10))</f>
        <v>0.20023799980895765</v>
      </c>
      <c r="BE100" s="174">
        <f>INDEX(Coefficients!$M$3:$M$10,MATCH(S100,Coefficients!$K$3:$K$10)+1)</f>
        <v>0.20987997823914079</v>
      </c>
      <c r="BF100" s="70">
        <f t="shared" si="214"/>
        <v>2.5655609924804158E-5</v>
      </c>
      <c r="BG100" s="110">
        <f t="shared" si="215"/>
        <v>0.20409479118103091</v>
      </c>
      <c r="BH100" s="175" t="e">
        <f t="shared" si="242"/>
        <v>#NUM!</v>
      </c>
      <c r="BI100" s="89" t="e">
        <f t="shared" si="243"/>
        <v>#NUM!</v>
      </c>
      <c r="BJ100" s="106">
        <f t="shared" si="216"/>
        <v>0.71366705445737511</v>
      </c>
      <c r="BK100" s="165">
        <f t="shared" si="217"/>
        <v>84.741590689541354</v>
      </c>
      <c r="BM100" s="107">
        <f t="shared" si="218"/>
        <v>371.9</v>
      </c>
      <c r="BN100" s="173">
        <f t="shared" si="244"/>
        <v>0</v>
      </c>
      <c r="BO100" s="187">
        <f t="shared" si="245"/>
        <v>0</v>
      </c>
      <c r="BP100" s="106" t="str">
        <f t="shared" si="219"/>
        <v>YES</v>
      </c>
      <c r="BQ100" s="209" t="e">
        <f t="shared" si="220"/>
        <v>#NUM!</v>
      </c>
      <c r="BR100" s="164" t="e">
        <f t="shared" si="246"/>
        <v>#NUM!</v>
      </c>
      <c r="BS100" s="219" t="e">
        <f t="shared" si="247"/>
        <v>#NUM!</v>
      </c>
      <c r="BT100" s="210"/>
      <c r="BU100" s="206" t="e">
        <f t="shared" si="248"/>
        <v>#NUM!</v>
      </c>
      <c r="BW100" s="164">
        <f>VLOOKUP(M100,Coefficients!$E$4:$I$7,3)</f>
        <v>0.43099999999999999</v>
      </c>
      <c r="BX100" s="106">
        <f t="shared" si="249"/>
        <v>2.5000000000000001E-2</v>
      </c>
      <c r="BY100" s="163">
        <f t="shared" si="250"/>
        <v>0</v>
      </c>
      <c r="CO100" s="165" t="str">
        <f t="shared" si="221"/>
        <v>splash</v>
      </c>
      <c r="CP100" s="172">
        <f t="shared" si="222"/>
        <v>1</v>
      </c>
      <c r="CQ100" s="165">
        <f>IF(CO100="atmospheric",IF(CP100&gt;=1,Coefficients!$T$5,Coefficients!$T$4),Coefficients!$T$3)</f>
        <v>7.35</v>
      </c>
      <c r="CR100" s="106">
        <f>IF(S100&lt;Coefficients!$V$3,Coefficients!$X$3-(Coefficients!$X$4-Coefficients!$X$3)*(Coefficients!$V$3-S100)/(Coefficients!$V$4-Coefficients!$V$3),IF(S100&gt;Coefficients!$V$6,(Coefficients!$X$6-Coefficients!$X$5)*(S100-Coefficients!$V$6)/(Coefficients!$V$6-Coefficients!$V$5)+Coefficients!$X$6,VLOOKUP(S100,Coefficients!$V$3:$X$6,3)))</f>
        <v>5.1999999999999975</v>
      </c>
      <c r="CS100" s="90">
        <f t="shared" si="251"/>
        <v>1.6409601519999992E-4</v>
      </c>
      <c r="CT100" s="106">
        <f>VLOOKUP(CO100,Coefficients!$Z$4:$AD$7,4,FALSE)</f>
        <v>0.26500000000000001</v>
      </c>
      <c r="CU100" s="106">
        <f>VLOOKUP(CO100,Coefficients!$Z$4:$AD$7,2,FALSE)</f>
        <v>0.37</v>
      </c>
      <c r="CV100" s="174" t="e">
        <f t="shared" si="223"/>
        <v>#NUM!</v>
      </c>
      <c r="CW100" s="31" t="e">
        <f t="shared" si="224"/>
        <v>#NUM!</v>
      </c>
      <c r="CX100" s="19">
        <f>Coefficients!$B$7</f>
        <v>3.35</v>
      </c>
      <c r="CY100" s="217" t="e">
        <f t="shared" si="252"/>
        <v>#NUM!</v>
      </c>
      <c r="CZ100" s="33">
        <f>VLOOKUP(N100,Coefficients!$E$12:$I$16,3)</f>
        <v>6.0350000000000001</v>
      </c>
      <c r="DA100" s="165">
        <f t="shared" si="253"/>
        <v>2.5000000000000001E-2</v>
      </c>
      <c r="DB100" s="163">
        <f t="shared" si="254"/>
        <v>0</v>
      </c>
      <c r="DC100" s="163"/>
      <c r="DD100" s="149"/>
      <c r="DU100" s="165">
        <f t="shared" si="225"/>
        <v>0.95</v>
      </c>
      <c r="DV100" s="165">
        <f t="shared" si="226"/>
        <v>1</v>
      </c>
      <c r="DW100" s="165">
        <f t="shared" si="227"/>
        <v>2400</v>
      </c>
      <c r="DX100" s="165">
        <f t="shared" si="228"/>
        <v>1.4999999999999999E-2</v>
      </c>
      <c r="DY100" s="169">
        <f t="shared" si="229"/>
        <v>70.689500582802836</v>
      </c>
      <c r="DZ100" s="136">
        <f t="shared" si="255"/>
        <v>33612.666512138421</v>
      </c>
      <c r="EA100" s="136">
        <f t="shared" si="230"/>
        <v>4.3067574809826485</v>
      </c>
      <c r="EB100" s="136">
        <f t="shared" si="231"/>
        <v>2.3330791552474604E-2</v>
      </c>
      <c r="EC100" s="136">
        <f t="shared" si="232"/>
        <v>0.96747185906460231</v>
      </c>
      <c r="ED100" s="136" t="e">
        <f t="shared" si="233"/>
        <v>#DIV/0!</v>
      </c>
      <c r="EE100" s="136">
        <f t="shared" si="256"/>
        <v>1.5445604651050633E-4</v>
      </c>
      <c r="EF100" s="136">
        <f t="shared" si="234"/>
        <v>1</v>
      </c>
      <c r="EG100" s="136">
        <f t="shared" si="257"/>
        <v>2</v>
      </c>
      <c r="EH100" s="149" t="e">
        <f t="shared" si="235"/>
        <v>#DIV/0!</v>
      </c>
      <c r="EI100" s="149" t="e">
        <f t="shared" si="236"/>
        <v>#DIV/0!</v>
      </c>
      <c r="EJ100" s="149" t="e">
        <f t="shared" si="258"/>
        <v>#DIV/0!</v>
      </c>
      <c r="EK100" s="18" t="e">
        <f t="shared" si="259"/>
        <v>#DIV/0!</v>
      </c>
      <c r="EL100" s="18" t="e">
        <f t="shared" si="260"/>
        <v>#NUM!</v>
      </c>
      <c r="EM100" s="18">
        <f t="shared" si="261"/>
        <v>0</v>
      </c>
      <c r="EN100" s="163" t="e">
        <f t="shared" si="237"/>
        <v>#DIV/0!</v>
      </c>
      <c r="EO100" s="163" t="e">
        <f t="shared" si="238"/>
        <v>#DIV/0!</v>
      </c>
      <c r="EP100" s="163" t="e">
        <f t="shared" si="262"/>
        <v>#DIV/0!</v>
      </c>
      <c r="EQ100" s="18" t="e">
        <f t="shared" si="263"/>
        <v>#DIV/0!</v>
      </c>
      <c r="ER100" s="18" t="e">
        <f t="shared" si="264"/>
        <v>#NUM!</v>
      </c>
      <c r="ES100" s="18">
        <f t="shared" si="265"/>
        <v>0</v>
      </c>
    </row>
    <row r="101" spans="1:149" outlineLevel="1" x14ac:dyDescent="0.25">
      <c r="B101" s="36" t="s">
        <v>82</v>
      </c>
      <c r="C101" s="36" t="str">
        <f>MostLikely!$B$1</f>
        <v>CSIRO Mk3.5</v>
      </c>
      <c r="D101" s="36">
        <v>2003</v>
      </c>
      <c r="E101" s="37">
        <f>MostLikely!S31</f>
        <v>22.395</v>
      </c>
      <c r="F101" s="37">
        <f>MostLikely!W31</f>
        <v>76.200810000000004</v>
      </c>
      <c r="G101" s="37">
        <f>MostLikely!Q31</f>
        <v>373.84999999999997</v>
      </c>
      <c r="H101" s="115">
        <f t="shared" si="188"/>
        <v>2007</v>
      </c>
      <c r="I101" s="111" t="str">
        <f t="shared" si="189"/>
        <v>Pile No 243 @ Berth 107</v>
      </c>
      <c r="J101" s="165" t="str">
        <f t="shared" si="190"/>
        <v>splash</v>
      </c>
      <c r="K101" s="172">
        <f t="shared" si="191"/>
        <v>1</v>
      </c>
      <c r="L101" s="115" t="str">
        <f t="shared" si="192"/>
        <v>C1</v>
      </c>
      <c r="M101" s="115" t="str">
        <f t="shared" si="193"/>
        <v>CB4</v>
      </c>
      <c r="N101" s="115" t="str">
        <f t="shared" si="194"/>
        <v>CL5</v>
      </c>
      <c r="O101" s="115">
        <f t="shared" si="195"/>
        <v>0</v>
      </c>
      <c r="P101" s="115">
        <f t="shared" si="196"/>
        <v>50</v>
      </c>
      <c r="Q101" s="115">
        <f t="shared" si="197"/>
        <v>1200</v>
      </c>
      <c r="R101" s="115">
        <f t="shared" si="198"/>
        <v>60</v>
      </c>
      <c r="S101" s="115">
        <f t="shared" si="199"/>
        <v>0.37</v>
      </c>
      <c r="T101" s="115">
        <f t="shared" si="200"/>
        <v>310</v>
      </c>
      <c r="U101" s="165">
        <f t="shared" si="239"/>
        <v>12</v>
      </c>
      <c r="AA101" s="174" t="e">
        <f t="shared" si="202"/>
        <v>#NUM!</v>
      </c>
      <c r="AB101" s="193" t="e">
        <f t="shared" si="203"/>
        <v>#NUM!</v>
      </c>
      <c r="AC101" s="174" t="e">
        <f t="shared" si="204"/>
        <v>#NUM!</v>
      </c>
      <c r="AD101" s="174">
        <f t="shared" si="205"/>
        <v>0</v>
      </c>
      <c r="AE101" s="174" t="e">
        <f t="shared" si="206"/>
        <v>#NUM!</v>
      </c>
      <c r="AF101" s="194" t="e">
        <f t="shared" si="207"/>
        <v>#NUM!</v>
      </c>
      <c r="AG101" s="174" t="e">
        <f t="shared" si="156"/>
        <v>#NUM!</v>
      </c>
      <c r="AH101" s="174">
        <f t="shared" si="157"/>
        <v>0</v>
      </c>
      <c r="AJ101" s="174"/>
      <c r="AK101" s="174"/>
      <c r="AM101" s="207">
        <f t="shared" si="208"/>
        <v>0</v>
      </c>
      <c r="AN101" s="167">
        <f>INDEX(Coefficients!$O$3:$O$7,MATCH(S101,Coefficients!$O$3:$O$7))</f>
        <v>0.3</v>
      </c>
      <c r="AO101" s="167">
        <f>INDEX(Coefficients!$O$3:$O$7,MATCH(S101,Coefficients!$O$3:$O$7)+1)</f>
        <v>0.4</v>
      </c>
      <c r="AP101" s="172">
        <f>INDEX(Coefficients!$P$3:$P$7,MATCH(S101,Coefficients!$O$3:$O$7))</f>
        <v>50</v>
      </c>
      <c r="AQ101" s="172">
        <f>INDEX(Coefficients!$P$3:$P$7,MATCH(S101,Coefficients!$O$3:$O$7)+1)</f>
        <v>41.8</v>
      </c>
      <c r="AR101" s="172">
        <f t="shared" si="209"/>
        <v>44.26</v>
      </c>
      <c r="AS101" s="106">
        <f t="shared" si="210"/>
        <v>2003</v>
      </c>
      <c r="AT101" s="107">
        <f t="shared" si="211"/>
        <v>22.395</v>
      </c>
      <c r="AU101" s="167">
        <f t="shared" si="240"/>
        <v>0</v>
      </c>
      <c r="AV101" s="173">
        <f t="shared" si="241"/>
        <v>0</v>
      </c>
      <c r="AW101" s="106">
        <v>12</v>
      </c>
      <c r="AX101" s="107">
        <f t="shared" si="212"/>
        <v>76.200810000000004</v>
      </c>
      <c r="AY101" s="174">
        <f t="shared" si="213"/>
        <v>0.26419424190444968</v>
      </c>
      <c r="AZ101" s="167">
        <f>INDEX(Coefficients!$K$3:$K$10,MATCH(S101,Coefficients!$K$3:$K$10))</f>
        <v>0.35</v>
      </c>
      <c r="BA101" s="167">
        <f>INDEX(Coefficients!$K$3:$K$10,MATCH(S101,Coefficients!$K$3:$K$10)+1)</f>
        <v>0.4</v>
      </c>
      <c r="BB101" s="167">
        <f>INDEX(Coefficients!$L$3:$L$10,MATCH(S101,Coefficients!$K$3:$K$10))</f>
        <v>0.19142307491680963</v>
      </c>
      <c r="BC101" s="167">
        <f>INDEX(Coefficients!$L$3:$L$10,MATCH(S101,Coefficients!$K$3:$K$10)+1)</f>
        <v>0.35425563574488944</v>
      </c>
      <c r="BD101" s="174">
        <f>INDEX(Coefficients!$M$3:$M$10,MATCH(S101,Coefficients!$K$3:$K$10))</f>
        <v>0.20023799980895765</v>
      </c>
      <c r="BE101" s="174">
        <f>INDEX(Coefficients!$M$3:$M$10,MATCH(S101,Coefficients!$K$3:$K$10)+1)</f>
        <v>0.20987997823914079</v>
      </c>
      <c r="BF101" s="70">
        <f t="shared" si="214"/>
        <v>2.5655609924804158E-5</v>
      </c>
      <c r="BG101" s="110">
        <f t="shared" si="215"/>
        <v>0.20409479118103091</v>
      </c>
      <c r="BH101" s="175" t="e">
        <f t="shared" si="242"/>
        <v>#NUM!</v>
      </c>
      <c r="BI101" s="89" t="e">
        <f t="shared" si="243"/>
        <v>#NUM!</v>
      </c>
      <c r="BJ101" s="106">
        <f t="shared" si="216"/>
        <v>0.71366705445737511</v>
      </c>
      <c r="BK101" s="165">
        <f t="shared" si="217"/>
        <v>84.741590689541354</v>
      </c>
      <c r="BM101" s="107">
        <f t="shared" si="218"/>
        <v>373.84999999999997</v>
      </c>
      <c r="BN101" s="173">
        <f t="shared" si="244"/>
        <v>0</v>
      </c>
      <c r="BO101" s="187">
        <f t="shared" si="245"/>
        <v>0</v>
      </c>
      <c r="BP101" s="106" t="str">
        <f t="shared" si="219"/>
        <v>YES</v>
      </c>
      <c r="BQ101" s="209" t="e">
        <f t="shared" si="220"/>
        <v>#NUM!</v>
      </c>
      <c r="BR101" s="164" t="e">
        <f t="shared" si="246"/>
        <v>#NUM!</v>
      </c>
      <c r="BS101" s="219" t="e">
        <f t="shared" si="247"/>
        <v>#NUM!</v>
      </c>
      <c r="BT101" s="210"/>
      <c r="BU101" s="206" t="e">
        <f t="shared" si="248"/>
        <v>#NUM!</v>
      </c>
      <c r="BW101" s="164">
        <f>VLOOKUP(M101,Coefficients!$E$4:$I$7,3)</f>
        <v>0.43099999999999999</v>
      </c>
      <c r="BX101" s="106">
        <f t="shared" si="249"/>
        <v>2.5000000000000001E-2</v>
      </c>
      <c r="BY101" s="163">
        <f t="shared" si="250"/>
        <v>0</v>
      </c>
      <c r="CO101" s="165" t="str">
        <f t="shared" si="221"/>
        <v>splash</v>
      </c>
      <c r="CP101" s="172">
        <f t="shared" si="222"/>
        <v>1</v>
      </c>
      <c r="CQ101" s="165">
        <f>IF(CO101="atmospheric",IF(CP101&gt;=1,Coefficients!$T$5,Coefficients!$T$4),Coefficients!$T$3)</f>
        <v>7.35</v>
      </c>
      <c r="CR101" s="106">
        <f>IF(S101&lt;Coefficients!$V$3,Coefficients!$X$3-(Coefficients!$X$4-Coefficients!$X$3)*(Coefficients!$V$3-S101)/(Coefficients!$V$4-Coefficients!$V$3),IF(S101&gt;Coefficients!$V$6,(Coefficients!$X$6-Coefficients!$X$5)*(S101-Coefficients!$V$6)/(Coefficients!$V$6-Coefficients!$V$5)+Coefficients!$X$6,VLOOKUP(S101,Coefficients!$V$3:$X$6,3)))</f>
        <v>5.1999999999999975</v>
      </c>
      <c r="CS101" s="90">
        <f t="shared" si="251"/>
        <v>1.6409601519999992E-4</v>
      </c>
      <c r="CT101" s="106">
        <f>VLOOKUP(CO101,Coefficients!$Z$4:$AD$7,4,FALSE)</f>
        <v>0.26500000000000001</v>
      </c>
      <c r="CU101" s="106">
        <f>VLOOKUP(CO101,Coefficients!$Z$4:$AD$7,2,FALSE)</f>
        <v>0.37</v>
      </c>
      <c r="CV101" s="174" t="e">
        <f t="shared" si="223"/>
        <v>#NUM!</v>
      </c>
      <c r="CW101" s="31" t="e">
        <f t="shared" si="224"/>
        <v>#NUM!</v>
      </c>
      <c r="CX101" s="19">
        <f>Coefficients!$B$7</f>
        <v>3.35</v>
      </c>
      <c r="CY101" s="217" t="e">
        <f t="shared" si="252"/>
        <v>#NUM!</v>
      </c>
      <c r="CZ101" s="33">
        <f>VLOOKUP(N101,Coefficients!$E$12:$I$16,3)</f>
        <v>6.0350000000000001</v>
      </c>
      <c r="DA101" s="165">
        <f t="shared" si="253"/>
        <v>2.5000000000000001E-2</v>
      </c>
      <c r="DB101" s="163">
        <f t="shared" si="254"/>
        <v>0</v>
      </c>
      <c r="DC101" s="163"/>
      <c r="DD101" s="149"/>
      <c r="DU101" s="165">
        <f t="shared" si="225"/>
        <v>0.95</v>
      </c>
      <c r="DV101" s="165">
        <f t="shared" si="226"/>
        <v>1</v>
      </c>
      <c r="DW101" s="165">
        <f t="shared" si="227"/>
        <v>2400</v>
      </c>
      <c r="DX101" s="165">
        <f t="shared" si="228"/>
        <v>1.4999999999999999E-2</v>
      </c>
      <c r="DY101" s="169">
        <f t="shared" si="229"/>
        <v>70.70217917675545</v>
      </c>
      <c r="DZ101" s="136">
        <f t="shared" si="255"/>
        <v>33614.675937730543</v>
      </c>
      <c r="EA101" s="136">
        <f t="shared" si="230"/>
        <v>4.3067574809826485</v>
      </c>
      <c r="EB101" s="136">
        <f t="shared" si="231"/>
        <v>2.3330791552474604E-2</v>
      </c>
      <c r="EC101" s="136">
        <f t="shared" si="232"/>
        <v>0.96747185906460231</v>
      </c>
      <c r="ED101" s="136" t="e">
        <f t="shared" si="233"/>
        <v>#DIV/0!</v>
      </c>
      <c r="EE101" s="136">
        <f t="shared" si="256"/>
        <v>1.5445604651050633E-4</v>
      </c>
      <c r="EF101" s="136">
        <f t="shared" si="234"/>
        <v>1</v>
      </c>
      <c r="EG101" s="136">
        <f t="shared" si="257"/>
        <v>2</v>
      </c>
      <c r="EH101" s="149" t="e">
        <f t="shared" si="235"/>
        <v>#DIV/0!</v>
      </c>
      <c r="EI101" s="149" t="e">
        <f t="shared" si="236"/>
        <v>#DIV/0!</v>
      </c>
      <c r="EJ101" s="149" t="e">
        <f t="shared" si="258"/>
        <v>#DIV/0!</v>
      </c>
      <c r="EK101" s="18" t="e">
        <f t="shared" si="259"/>
        <v>#DIV/0!</v>
      </c>
      <c r="EL101" s="18" t="e">
        <f t="shared" si="260"/>
        <v>#NUM!</v>
      </c>
      <c r="EM101" s="18">
        <f t="shared" si="261"/>
        <v>0</v>
      </c>
      <c r="EN101" s="163" t="e">
        <f t="shared" si="237"/>
        <v>#DIV/0!</v>
      </c>
      <c r="EO101" s="163" t="e">
        <f t="shared" si="238"/>
        <v>#DIV/0!</v>
      </c>
      <c r="EP101" s="163" t="e">
        <f t="shared" si="262"/>
        <v>#DIV/0!</v>
      </c>
      <c r="EQ101" s="18" t="e">
        <f t="shared" si="263"/>
        <v>#DIV/0!</v>
      </c>
      <c r="ER101" s="18" t="e">
        <f t="shared" si="264"/>
        <v>#NUM!</v>
      </c>
      <c r="ES101" s="18">
        <f t="shared" si="265"/>
        <v>0</v>
      </c>
    </row>
    <row r="102" spans="1:149" outlineLevel="1" x14ac:dyDescent="0.25">
      <c r="B102" s="36" t="s">
        <v>82</v>
      </c>
      <c r="C102" s="36" t="str">
        <f>MostLikely!$B$1</f>
        <v>CSIRO Mk3.5</v>
      </c>
      <c r="D102" s="36">
        <v>2004</v>
      </c>
      <c r="E102" s="37">
        <f>MostLikely!S32</f>
        <v>22.41</v>
      </c>
      <c r="F102" s="37">
        <f>MostLikely!W32</f>
        <v>76.193179999999998</v>
      </c>
      <c r="G102" s="37">
        <f>MostLikely!Q32</f>
        <v>375.79999999999995</v>
      </c>
      <c r="H102" s="115">
        <f t="shared" si="188"/>
        <v>2007</v>
      </c>
      <c r="I102" s="111" t="str">
        <f t="shared" si="189"/>
        <v>Pile No 243 @ Berth 107</v>
      </c>
      <c r="J102" s="165" t="str">
        <f t="shared" si="190"/>
        <v>splash</v>
      </c>
      <c r="K102" s="172">
        <f t="shared" si="191"/>
        <v>1</v>
      </c>
      <c r="L102" s="115" t="str">
        <f t="shared" si="192"/>
        <v>C1</v>
      </c>
      <c r="M102" s="115" t="str">
        <f t="shared" si="193"/>
        <v>CB4</v>
      </c>
      <c r="N102" s="115" t="str">
        <f t="shared" si="194"/>
        <v>CL5</v>
      </c>
      <c r="O102" s="115">
        <f t="shared" si="195"/>
        <v>0</v>
      </c>
      <c r="P102" s="115">
        <f t="shared" si="196"/>
        <v>50</v>
      </c>
      <c r="Q102" s="115">
        <f t="shared" si="197"/>
        <v>1200</v>
      </c>
      <c r="R102" s="115">
        <f t="shared" si="198"/>
        <v>60</v>
      </c>
      <c r="S102" s="115">
        <f t="shared" si="199"/>
        <v>0.37</v>
      </c>
      <c r="T102" s="115">
        <f t="shared" si="200"/>
        <v>310</v>
      </c>
      <c r="U102" s="165">
        <f t="shared" si="239"/>
        <v>12</v>
      </c>
      <c r="AA102" s="174" t="e">
        <f t="shared" si="202"/>
        <v>#NUM!</v>
      </c>
      <c r="AB102" s="193" t="e">
        <f t="shared" si="203"/>
        <v>#NUM!</v>
      </c>
      <c r="AC102" s="174" t="e">
        <f t="shared" si="204"/>
        <v>#NUM!</v>
      </c>
      <c r="AD102" s="174">
        <f t="shared" si="205"/>
        <v>0</v>
      </c>
      <c r="AE102" s="174" t="e">
        <f t="shared" si="206"/>
        <v>#NUM!</v>
      </c>
      <c r="AF102" s="194" t="e">
        <f t="shared" si="207"/>
        <v>#NUM!</v>
      </c>
      <c r="AG102" s="174" t="e">
        <f t="shared" si="156"/>
        <v>#NUM!</v>
      </c>
      <c r="AH102" s="174">
        <f t="shared" si="157"/>
        <v>0</v>
      </c>
      <c r="AJ102" s="174"/>
      <c r="AK102" s="174"/>
      <c r="AM102" s="207">
        <f t="shared" si="208"/>
        <v>0</v>
      </c>
      <c r="AN102" s="167">
        <f>INDEX(Coefficients!$O$3:$O$7,MATCH(S102,Coefficients!$O$3:$O$7))</f>
        <v>0.3</v>
      </c>
      <c r="AO102" s="167">
        <f>INDEX(Coefficients!$O$3:$O$7,MATCH(S102,Coefficients!$O$3:$O$7)+1)</f>
        <v>0.4</v>
      </c>
      <c r="AP102" s="172">
        <f>INDEX(Coefficients!$P$3:$P$7,MATCH(S102,Coefficients!$O$3:$O$7))</f>
        <v>50</v>
      </c>
      <c r="AQ102" s="172">
        <f>INDEX(Coefficients!$P$3:$P$7,MATCH(S102,Coefficients!$O$3:$O$7)+1)</f>
        <v>41.8</v>
      </c>
      <c r="AR102" s="172">
        <f t="shared" si="209"/>
        <v>44.26</v>
      </c>
      <c r="AS102" s="106">
        <f t="shared" si="210"/>
        <v>2004</v>
      </c>
      <c r="AT102" s="107">
        <f t="shared" si="211"/>
        <v>22.41</v>
      </c>
      <c r="AU102" s="167">
        <f t="shared" si="240"/>
        <v>0</v>
      </c>
      <c r="AV102" s="173">
        <f t="shared" si="241"/>
        <v>0</v>
      </c>
      <c r="AW102" s="106">
        <v>12</v>
      </c>
      <c r="AX102" s="107">
        <f t="shared" si="212"/>
        <v>76.193179999999998</v>
      </c>
      <c r="AY102" s="174">
        <f t="shared" si="213"/>
        <v>0.26419424190444968</v>
      </c>
      <c r="AZ102" s="167">
        <f>INDEX(Coefficients!$K$3:$K$10,MATCH(S102,Coefficients!$K$3:$K$10))</f>
        <v>0.35</v>
      </c>
      <c r="BA102" s="167">
        <f>INDEX(Coefficients!$K$3:$K$10,MATCH(S102,Coefficients!$K$3:$K$10)+1)</f>
        <v>0.4</v>
      </c>
      <c r="BB102" s="167">
        <f>INDEX(Coefficients!$L$3:$L$10,MATCH(S102,Coefficients!$K$3:$K$10))</f>
        <v>0.19142307491680963</v>
      </c>
      <c r="BC102" s="167">
        <f>INDEX(Coefficients!$L$3:$L$10,MATCH(S102,Coefficients!$K$3:$K$10)+1)</f>
        <v>0.35425563574488944</v>
      </c>
      <c r="BD102" s="174">
        <f>INDEX(Coefficients!$M$3:$M$10,MATCH(S102,Coefficients!$K$3:$K$10))</f>
        <v>0.20023799980895765</v>
      </c>
      <c r="BE102" s="174">
        <f>INDEX(Coefficients!$M$3:$M$10,MATCH(S102,Coefficients!$K$3:$K$10)+1)</f>
        <v>0.20987997823914079</v>
      </c>
      <c r="BF102" s="70">
        <f t="shared" si="214"/>
        <v>2.5655609924804158E-5</v>
      </c>
      <c r="BG102" s="110">
        <f t="shared" si="215"/>
        <v>0.20409479118103091</v>
      </c>
      <c r="BH102" s="175" t="e">
        <f t="shared" si="242"/>
        <v>#NUM!</v>
      </c>
      <c r="BI102" s="89" t="e">
        <f t="shared" si="243"/>
        <v>#NUM!</v>
      </c>
      <c r="BJ102" s="106">
        <f t="shared" si="216"/>
        <v>0.71366705445737511</v>
      </c>
      <c r="BK102" s="165">
        <f t="shared" si="217"/>
        <v>84.741590689541354</v>
      </c>
      <c r="BM102" s="107">
        <f t="shared" si="218"/>
        <v>375.79999999999995</v>
      </c>
      <c r="BN102" s="173">
        <f t="shared" si="244"/>
        <v>0</v>
      </c>
      <c r="BO102" s="187">
        <f t="shared" si="245"/>
        <v>0</v>
      </c>
      <c r="BP102" s="106" t="str">
        <f t="shared" si="219"/>
        <v>YES</v>
      </c>
      <c r="BQ102" s="209" t="e">
        <f t="shared" si="220"/>
        <v>#NUM!</v>
      </c>
      <c r="BR102" s="164" t="e">
        <f t="shared" si="246"/>
        <v>#NUM!</v>
      </c>
      <c r="BS102" s="219" t="e">
        <f t="shared" si="247"/>
        <v>#NUM!</v>
      </c>
      <c r="BT102" s="210"/>
      <c r="BU102" s="206" t="e">
        <f t="shared" si="248"/>
        <v>#NUM!</v>
      </c>
      <c r="BW102" s="164">
        <f>VLOOKUP(M102,Coefficients!$E$4:$I$7,3)</f>
        <v>0.43099999999999999</v>
      </c>
      <c r="BX102" s="106">
        <f t="shared" si="249"/>
        <v>2.5000000000000001E-2</v>
      </c>
      <c r="BY102" s="163">
        <f t="shared" si="250"/>
        <v>0</v>
      </c>
      <c r="CO102" s="165" t="str">
        <f t="shared" si="221"/>
        <v>splash</v>
      </c>
      <c r="CP102" s="172">
        <f t="shared" si="222"/>
        <v>1</v>
      </c>
      <c r="CQ102" s="165">
        <f>IF(CO102="atmospheric",IF(CP102&gt;=1,Coefficients!$T$5,Coefficients!$T$4),Coefficients!$T$3)</f>
        <v>7.35</v>
      </c>
      <c r="CR102" s="106">
        <f>IF(S102&lt;Coefficients!$V$3,Coefficients!$X$3-(Coefficients!$X$4-Coefficients!$X$3)*(Coefficients!$V$3-S102)/(Coefficients!$V$4-Coefficients!$V$3),IF(S102&gt;Coefficients!$V$6,(Coefficients!$X$6-Coefficients!$X$5)*(S102-Coefficients!$V$6)/(Coefficients!$V$6-Coefficients!$V$5)+Coefficients!$X$6,VLOOKUP(S102,Coefficients!$V$3:$X$6,3)))</f>
        <v>5.1999999999999975</v>
      </c>
      <c r="CS102" s="90">
        <f t="shared" si="251"/>
        <v>1.6409601519999992E-4</v>
      </c>
      <c r="CT102" s="106">
        <f>VLOOKUP(CO102,Coefficients!$Z$4:$AD$7,4,FALSE)</f>
        <v>0.26500000000000001</v>
      </c>
      <c r="CU102" s="106">
        <f>VLOOKUP(CO102,Coefficients!$Z$4:$AD$7,2,FALSE)</f>
        <v>0.37</v>
      </c>
      <c r="CV102" s="174" t="e">
        <f t="shared" si="223"/>
        <v>#NUM!</v>
      </c>
      <c r="CW102" s="31" t="e">
        <f t="shared" si="224"/>
        <v>#NUM!</v>
      </c>
      <c r="CX102" s="19">
        <f>Coefficients!$B$7</f>
        <v>3.35</v>
      </c>
      <c r="CY102" s="217" t="e">
        <f t="shared" si="252"/>
        <v>#NUM!</v>
      </c>
      <c r="CZ102" s="33">
        <f>VLOOKUP(N102,Coefficients!$E$12:$I$16,3)</f>
        <v>6.0350000000000001</v>
      </c>
      <c r="DA102" s="165">
        <f t="shared" si="253"/>
        <v>2.5000000000000001E-2</v>
      </c>
      <c r="DB102" s="163">
        <f t="shared" si="254"/>
        <v>0</v>
      </c>
      <c r="DC102" s="163"/>
      <c r="DD102" s="149"/>
      <c r="DU102" s="165">
        <f t="shared" si="225"/>
        <v>0.95</v>
      </c>
      <c r="DV102" s="165">
        <f t="shared" si="226"/>
        <v>1</v>
      </c>
      <c r="DW102" s="165">
        <f t="shared" si="227"/>
        <v>2400</v>
      </c>
      <c r="DX102" s="165">
        <f t="shared" si="228"/>
        <v>1.4999999999999999E-2</v>
      </c>
      <c r="DY102" s="169">
        <f t="shared" si="229"/>
        <v>70.718486910390965</v>
      </c>
      <c r="DZ102" s="136">
        <f t="shared" si="255"/>
        <v>33617.260191128211</v>
      </c>
      <c r="EA102" s="136">
        <f t="shared" si="230"/>
        <v>4.3067574809826485</v>
      </c>
      <c r="EB102" s="136">
        <f t="shared" si="231"/>
        <v>2.3330791552474604E-2</v>
      </c>
      <c r="EC102" s="136">
        <f t="shared" si="232"/>
        <v>0.96747185906460231</v>
      </c>
      <c r="ED102" s="136" t="e">
        <f t="shared" si="233"/>
        <v>#DIV/0!</v>
      </c>
      <c r="EE102" s="136">
        <f t="shared" si="256"/>
        <v>1.5445604651050633E-4</v>
      </c>
      <c r="EF102" s="136">
        <f t="shared" si="234"/>
        <v>1</v>
      </c>
      <c r="EG102" s="136">
        <f t="shared" si="257"/>
        <v>2</v>
      </c>
      <c r="EH102" s="149" t="e">
        <f t="shared" si="235"/>
        <v>#DIV/0!</v>
      </c>
      <c r="EI102" s="149" t="e">
        <f t="shared" si="236"/>
        <v>#DIV/0!</v>
      </c>
      <c r="EJ102" s="149" t="e">
        <f t="shared" si="258"/>
        <v>#DIV/0!</v>
      </c>
      <c r="EK102" s="18" t="e">
        <f t="shared" si="259"/>
        <v>#DIV/0!</v>
      </c>
      <c r="EL102" s="18" t="e">
        <f t="shared" si="260"/>
        <v>#NUM!</v>
      </c>
      <c r="EM102" s="18">
        <f t="shared" si="261"/>
        <v>0</v>
      </c>
      <c r="EN102" s="163" t="e">
        <f t="shared" si="237"/>
        <v>#DIV/0!</v>
      </c>
      <c r="EO102" s="163" t="e">
        <f t="shared" si="238"/>
        <v>#DIV/0!</v>
      </c>
      <c r="EP102" s="163" t="e">
        <f t="shared" si="262"/>
        <v>#DIV/0!</v>
      </c>
      <c r="EQ102" s="18" t="e">
        <f t="shared" si="263"/>
        <v>#DIV/0!</v>
      </c>
      <c r="ER102" s="18" t="e">
        <f t="shared" si="264"/>
        <v>#NUM!</v>
      </c>
      <c r="ES102" s="18">
        <f t="shared" si="265"/>
        <v>0</v>
      </c>
    </row>
    <row r="103" spans="1:149" outlineLevel="1" x14ac:dyDescent="0.25">
      <c r="B103" s="36" t="s">
        <v>82</v>
      </c>
      <c r="C103" s="36" t="str">
        <f>MostLikely!$B$1</f>
        <v>CSIRO Mk3.5</v>
      </c>
      <c r="D103" s="36">
        <v>2005</v>
      </c>
      <c r="E103" s="37">
        <f>MostLikely!S33</f>
        <v>22.425000000000001</v>
      </c>
      <c r="F103" s="37">
        <f>MostLikely!W33</f>
        <v>76.185549999999992</v>
      </c>
      <c r="G103" s="37">
        <f>MostLikely!Q33</f>
        <v>377.74999999999994</v>
      </c>
      <c r="H103" s="115">
        <f t="shared" si="188"/>
        <v>2007</v>
      </c>
      <c r="I103" s="111" t="str">
        <f t="shared" si="189"/>
        <v>Pile No 243 @ Berth 107</v>
      </c>
      <c r="J103" s="165" t="str">
        <f t="shared" si="190"/>
        <v>splash</v>
      </c>
      <c r="K103" s="172">
        <f t="shared" si="191"/>
        <v>1</v>
      </c>
      <c r="L103" s="115" t="str">
        <f t="shared" si="192"/>
        <v>C1</v>
      </c>
      <c r="M103" s="115" t="str">
        <f t="shared" si="193"/>
        <v>CB4</v>
      </c>
      <c r="N103" s="115" t="str">
        <f t="shared" si="194"/>
        <v>CL5</v>
      </c>
      <c r="O103" s="115">
        <f t="shared" si="195"/>
        <v>0</v>
      </c>
      <c r="P103" s="115">
        <f t="shared" si="196"/>
        <v>50</v>
      </c>
      <c r="Q103" s="115">
        <f t="shared" si="197"/>
        <v>1200</v>
      </c>
      <c r="R103" s="115">
        <f t="shared" si="198"/>
        <v>60</v>
      </c>
      <c r="S103" s="115">
        <f t="shared" si="199"/>
        <v>0.37</v>
      </c>
      <c r="T103" s="115">
        <f t="shared" si="200"/>
        <v>310</v>
      </c>
      <c r="U103" s="165">
        <f t="shared" si="239"/>
        <v>12</v>
      </c>
      <c r="AA103" s="174" t="e">
        <f t="shared" si="202"/>
        <v>#NUM!</v>
      </c>
      <c r="AB103" s="193" t="e">
        <f t="shared" si="203"/>
        <v>#NUM!</v>
      </c>
      <c r="AC103" s="174" t="e">
        <f t="shared" si="204"/>
        <v>#NUM!</v>
      </c>
      <c r="AD103" s="174">
        <f t="shared" si="205"/>
        <v>0</v>
      </c>
      <c r="AE103" s="174" t="e">
        <f t="shared" si="206"/>
        <v>#NUM!</v>
      </c>
      <c r="AF103" s="194" t="e">
        <f t="shared" si="207"/>
        <v>#NUM!</v>
      </c>
      <c r="AG103" s="174" t="e">
        <f t="shared" si="156"/>
        <v>#NUM!</v>
      </c>
      <c r="AH103" s="174">
        <f t="shared" si="157"/>
        <v>0</v>
      </c>
      <c r="AJ103" s="174"/>
      <c r="AK103" s="174"/>
      <c r="AM103" s="207">
        <f t="shared" si="208"/>
        <v>0</v>
      </c>
      <c r="AN103" s="167">
        <f>INDEX(Coefficients!$O$3:$O$7,MATCH(S103,Coefficients!$O$3:$O$7))</f>
        <v>0.3</v>
      </c>
      <c r="AO103" s="167">
        <f>INDEX(Coefficients!$O$3:$O$7,MATCH(S103,Coefficients!$O$3:$O$7)+1)</f>
        <v>0.4</v>
      </c>
      <c r="AP103" s="172">
        <f>INDEX(Coefficients!$P$3:$P$7,MATCH(S103,Coefficients!$O$3:$O$7))</f>
        <v>50</v>
      </c>
      <c r="AQ103" s="172">
        <f>INDEX(Coefficients!$P$3:$P$7,MATCH(S103,Coefficients!$O$3:$O$7)+1)</f>
        <v>41.8</v>
      </c>
      <c r="AR103" s="172">
        <f t="shared" si="209"/>
        <v>44.26</v>
      </c>
      <c r="AS103" s="106">
        <f t="shared" si="210"/>
        <v>2005</v>
      </c>
      <c r="AT103" s="107">
        <f t="shared" si="211"/>
        <v>22.425000000000001</v>
      </c>
      <c r="AU103" s="167">
        <f t="shared" si="240"/>
        <v>0</v>
      </c>
      <c r="AV103" s="173">
        <f t="shared" si="241"/>
        <v>0</v>
      </c>
      <c r="AW103" s="106">
        <v>12</v>
      </c>
      <c r="AX103" s="107">
        <f t="shared" si="212"/>
        <v>76.185549999999992</v>
      </c>
      <c r="AY103" s="174">
        <f t="shared" si="213"/>
        <v>0.26419424190444968</v>
      </c>
      <c r="AZ103" s="167">
        <f>INDEX(Coefficients!$K$3:$K$10,MATCH(S103,Coefficients!$K$3:$K$10))</f>
        <v>0.35</v>
      </c>
      <c r="BA103" s="167">
        <f>INDEX(Coefficients!$K$3:$K$10,MATCH(S103,Coefficients!$K$3:$K$10)+1)</f>
        <v>0.4</v>
      </c>
      <c r="BB103" s="167">
        <f>INDEX(Coefficients!$L$3:$L$10,MATCH(S103,Coefficients!$K$3:$K$10))</f>
        <v>0.19142307491680963</v>
      </c>
      <c r="BC103" s="167">
        <f>INDEX(Coefficients!$L$3:$L$10,MATCH(S103,Coefficients!$K$3:$K$10)+1)</f>
        <v>0.35425563574488944</v>
      </c>
      <c r="BD103" s="174">
        <f>INDEX(Coefficients!$M$3:$M$10,MATCH(S103,Coefficients!$K$3:$K$10))</f>
        <v>0.20023799980895765</v>
      </c>
      <c r="BE103" s="174">
        <f>INDEX(Coefficients!$M$3:$M$10,MATCH(S103,Coefficients!$K$3:$K$10)+1)</f>
        <v>0.20987997823914079</v>
      </c>
      <c r="BF103" s="70">
        <f t="shared" si="214"/>
        <v>2.5655609924804158E-5</v>
      </c>
      <c r="BG103" s="110">
        <f t="shared" si="215"/>
        <v>0.20409479118103091</v>
      </c>
      <c r="BH103" s="175" t="e">
        <f t="shared" si="242"/>
        <v>#NUM!</v>
      </c>
      <c r="BI103" s="89" t="e">
        <f t="shared" si="243"/>
        <v>#NUM!</v>
      </c>
      <c r="BJ103" s="106">
        <f t="shared" si="216"/>
        <v>0.71366705445737511</v>
      </c>
      <c r="BK103" s="165">
        <f t="shared" si="217"/>
        <v>84.741590689541354</v>
      </c>
      <c r="BM103" s="107">
        <f t="shared" si="218"/>
        <v>377.74999999999994</v>
      </c>
      <c r="BN103" s="173">
        <f t="shared" si="244"/>
        <v>0</v>
      </c>
      <c r="BO103" s="187">
        <f t="shared" si="245"/>
        <v>0</v>
      </c>
      <c r="BP103" s="106" t="str">
        <f t="shared" si="219"/>
        <v>YES</v>
      </c>
      <c r="BQ103" s="209" t="e">
        <f t="shared" si="220"/>
        <v>#NUM!</v>
      </c>
      <c r="BR103" s="164" t="e">
        <f t="shared" si="246"/>
        <v>#NUM!</v>
      </c>
      <c r="BS103" s="219" t="e">
        <f t="shared" si="247"/>
        <v>#NUM!</v>
      </c>
      <c r="BT103" s="210"/>
      <c r="BU103" s="206" t="e">
        <f t="shared" si="248"/>
        <v>#NUM!</v>
      </c>
      <c r="BW103" s="164">
        <f>VLOOKUP(M103,Coefficients!$E$4:$I$7,3)</f>
        <v>0.43099999999999999</v>
      </c>
      <c r="BX103" s="106">
        <f t="shared" si="249"/>
        <v>2.5000000000000001E-2</v>
      </c>
      <c r="BY103" s="163">
        <f t="shared" si="250"/>
        <v>0</v>
      </c>
      <c r="CO103" s="165" t="str">
        <f t="shared" si="221"/>
        <v>splash</v>
      </c>
      <c r="CP103" s="172">
        <f t="shared" si="222"/>
        <v>1</v>
      </c>
      <c r="CQ103" s="165">
        <f>IF(CO103="atmospheric",IF(CP103&gt;=1,Coefficients!$T$5,Coefficients!$T$4),Coefficients!$T$3)</f>
        <v>7.35</v>
      </c>
      <c r="CR103" s="106">
        <f>IF(S103&lt;Coefficients!$V$3,Coefficients!$X$3-(Coefficients!$X$4-Coefficients!$X$3)*(Coefficients!$V$3-S103)/(Coefficients!$V$4-Coefficients!$V$3),IF(S103&gt;Coefficients!$V$6,(Coefficients!$X$6-Coefficients!$X$5)*(S103-Coefficients!$V$6)/(Coefficients!$V$6-Coefficients!$V$5)+Coefficients!$X$6,VLOOKUP(S103,Coefficients!$V$3:$X$6,3)))</f>
        <v>5.1999999999999975</v>
      </c>
      <c r="CS103" s="90">
        <f t="shared" si="251"/>
        <v>1.6409601519999992E-4</v>
      </c>
      <c r="CT103" s="106">
        <f>VLOOKUP(CO103,Coefficients!$Z$4:$AD$7,4,FALSE)</f>
        <v>0.26500000000000001</v>
      </c>
      <c r="CU103" s="106">
        <f>VLOOKUP(CO103,Coefficients!$Z$4:$AD$7,2,FALSE)</f>
        <v>0.37</v>
      </c>
      <c r="CV103" s="174" t="e">
        <f t="shared" si="223"/>
        <v>#NUM!</v>
      </c>
      <c r="CW103" s="31" t="e">
        <f t="shared" si="224"/>
        <v>#NUM!</v>
      </c>
      <c r="CX103" s="19">
        <f>Coefficients!$B$7</f>
        <v>3.35</v>
      </c>
      <c r="CY103" s="217" t="e">
        <f t="shared" si="252"/>
        <v>#NUM!</v>
      </c>
      <c r="CZ103" s="33">
        <f>VLOOKUP(N103,Coefficients!$E$12:$I$16,3)</f>
        <v>6.0350000000000001</v>
      </c>
      <c r="DA103" s="165">
        <f t="shared" si="253"/>
        <v>2.5000000000000001E-2</v>
      </c>
      <c r="DB103" s="163">
        <f t="shared" si="254"/>
        <v>0</v>
      </c>
      <c r="DC103" s="163"/>
      <c r="DD103" s="149"/>
      <c r="DU103" s="165">
        <f t="shared" si="225"/>
        <v>0.95</v>
      </c>
      <c r="DV103" s="165">
        <f t="shared" si="226"/>
        <v>1</v>
      </c>
      <c r="DW103" s="165">
        <f t="shared" si="227"/>
        <v>2400</v>
      </c>
      <c r="DX103" s="165">
        <f t="shared" si="228"/>
        <v>1.4999999999999999E-2</v>
      </c>
      <c r="DY103" s="169">
        <f t="shared" si="229"/>
        <v>70.740242261103631</v>
      </c>
      <c r="DZ103" s="136">
        <f t="shared" si="255"/>
        <v>33620.707098878665</v>
      </c>
      <c r="EA103" s="136">
        <f t="shared" si="230"/>
        <v>4.3067574809826485</v>
      </c>
      <c r="EB103" s="136">
        <f t="shared" si="231"/>
        <v>2.3330791552474604E-2</v>
      </c>
      <c r="EC103" s="136">
        <f t="shared" si="232"/>
        <v>0.96747185906460231</v>
      </c>
      <c r="ED103" s="136" t="e">
        <f t="shared" si="233"/>
        <v>#DIV/0!</v>
      </c>
      <c r="EE103" s="136">
        <f t="shared" si="256"/>
        <v>1.5445604651050633E-4</v>
      </c>
      <c r="EF103" s="136">
        <f t="shared" si="234"/>
        <v>1</v>
      </c>
      <c r="EG103" s="136">
        <f t="shared" si="257"/>
        <v>2</v>
      </c>
      <c r="EH103" s="149" t="e">
        <f t="shared" si="235"/>
        <v>#DIV/0!</v>
      </c>
      <c r="EI103" s="149" t="e">
        <f t="shared" si="236"/>
        <v>#DIV/0!</v>
      </c>
      <c r="EJ103" s="149" t="e">
        <f t="shared" si="258"/>
        <v>#DIV/0!</v>
      </c>
      <c r="EK103" s="18" t="e">
        <f t="shared" si="259"/>
        <v>#DIV/0!</v>
      </c>
      <c r="EL103" s="18" t="e">
        <f t="shared" si="260"/>
        <v>#NUM!</v>
      </c>
      <c r="EM103" s="18">
        <f t="shared" si="261"/>
        <v>0</v>
      </c>
      <c r="EN103" s="163" t="e">
        <f t="shared" si="237"/>
        <v>#DIV/0!</v>
      </c>
      <c r="EO103" s="163" t="e">
        <f t="shared" si="238"/>
        <v>#DIV/0!</v>
      </c>
      <c r="EP103" s="163" t="e">
        <f t="shared" si="262"/>
        <v>#DIV/0!</v>
      </c>
      <c r="EQ103" s="18" t="e">
        <f t="shared" si="263"/>
        <v>#DIV/0!</v>
      </c>
      <c r="ER103" s="18" t="e">
        <f t="shared" si="264"/>
        <v>#NUM!</v>
      </c>
      <c r="ES103" s="18">
        <f t="shared" si="265"/>
        <v>0</v>
      </c>
    </row>
    <row r="104" spans="1:149" outlineLevel="1" x14ac:dyDescent="0.25">
      <c r="B104" s="36" t="s">
        <v>82</v>
      </c>
      <c r="C104" s="36" t="str">
        <f>MostLikely!$B$1</f>
        <v>CSIRO Mk3.5</v>
      </c>
      <c r="D104" s="36">
        <v>2006</v>
      </c>
      <c r="E104" s="37">
        <f>MostLikely!S34</f>
        <v>22.439999999999998</v>
      </c>
      <c r="F104" s="37">
        <f>MostLikely!W34</f>
        <v>76.17792</v>
      </c>
      <c r="G104" s="37">
        <f>MostLikely!Q34</f>
        <v>379.69999999999993</v>
      </c>
      <c r="H104" s="115">
        <f t="shared" si="188"/>
        <v>2007</v>
      </c>
      <c r="I104" s="111" t="str">
        <f t="shared" si="189"/>
        <v>Pile No 243 @ Berth 107</v>
      </c>
      <c r="J104" s="165" t="str">
        <f t="shared" si="190"/>
        <v>splash</v>
      </c>
      <c r="K104" s="172">
        <f t="shared" si="191"/>
        <v>1</v>
      </c>
      <c r="L104" s="115" t="str">
        <f t="shared" si="192"/>
        <v>C1</v>
      </c>
      <c r="M104" s="115" t="str">
        <f t="shared" si="193"/>
        <v>CB4</v>
      </c>
      <c r="N104" s="115" t="str">
        <f t="shared" si="194"/>
        <v>CL5</v>
      </c>
      <c r="O104" s="115">
        <f t="shared" si="195"/>
        <v>0</v>
      </c>
      <c r="P104" s="115">
        <f t="shared" si="196"/>
        <v>50</v>
      </c>
      <c r="Q104" s="115">
        <f t="shared" si="197"/>
        <v>1200</v>
      </c>
      <c r="R104" s="115">
        <f t="shared" si="198"/>
        <v>60</v>
      </c>
      <c r="S104" s="115">
        <f t="shared" si="199"/>
        <v>0.37</v>
      </c>
      <c r="T104" s="115">
        <f t="shared" si="200"/>
        <v>310</v>
      </c>
      <c r="U104" s="165">
        <f t="shared" si="239"/>
        <v>12</v>
      </c>
      <c r="AA104" s="174" t="e">
        <f t="shared" si="202"/>
        <v>#NUM!</v>
      </c>
      <c r="AB104" s="193" t="e">
        <f t="shared" si="203"/>
        <v>#NUM!</v>
      </c>
      <c r="AC104" s="174" t="e">
        <f t="shared" si="204"/>
        <v>#NUM!</v>
      </c>
      <c r="AD104" s="174">
        <f t="shared" si="205"/>
        <v>0</v>
      </c>
      <c r="AE104" s="174" t="e">
        <f t="shared" si="206"/>
        <v>#NUM!</v>
      </c>
      <c r="AF104" s="194" t="e">
        <f t="shared" si="207"/>
        <v>#NUM!</v>
      </c>
      <c r="AG104" s="174" t="e">
        <f t="shared" si="156"/>
        <v>#NUM!</v>
      </c>
      <c r="AH104" s="174">
        <f t="shared" si="157"/>
        <v>0</v>
      </c>
      <c r="AJ104" s="174"/>
      <c r="AK104" s="174"/>
      <c r="AM104" s="207">
        <f t="shared" si="208"/>
        <v>0</v>
      </c>
      <c r="AN104" s="167">
        <f>INDEX(Coefficients!$O$3:$O$7,MATCH(S104,Coefficients!$O$3:$O$7))</f>
        <v>0.3</v>
      </c>
      <c r="AO104" s="167">
        <f>INDEX(Coefficients!$O$3:$O$7,MATCH(S104,Coefficients!$O$3:$O$7)+1)</f>
        <v>0.4</v>
      </c>
      <c r="AP104" s="172">
        <f>INDEX(Coefficients!$P$3:$P$7,MATCH(S104,Coefficients!$O$3:$O$7))</f>
        <v>50</v>
      </c>
      <c r="AQ104" s="172">
        <f>INDEX(Coefficients!$P$3:$P$7,MATCH(S104,Coefficients!$O$3:$O$7)+1)</f>
        <v>41.8</v>
      </c>
      <c r="AR104" s="172">
        <f t="shared" si="209"/>
        <v>44.26</v>
      </c>
      <c r="AS104" s="106">
        <f t="shared" si="210"/>
        <v>2006</v>
      </c>
      <c r="AT104" s="107">
        <f t="shared" si="211"/>
        <v>22.439999999999998</v>
      </c>
      <c r="AU104" s="167">
        <f t="shared" si="240"/>
        <v>0</v>
      </c>
      <c r="AV104" s="173">
        <f t="shared" si="241"/>
        <v>0</v>
      </c>
      <c r="AW104" s="106">
        <v>12</v>
      </c>
      <c r="AX104" s="107">
        <f t="shared" si="212"/>
        <v>76.17792</v>
      </c>
      <c r="AY104" s="174">
        <f t="shared" si="213"/>
        <v>0.26419424190444968</v>
      </c>
      <c r="AZ104" s="167">
        <f>INDEX(Coefficients!$K$3:$K$10,MATCH(S104,Coefficients!$K$3:$K$10))</f>
        <v>0.35</v>
      </c>
      <c r="BA104" s="167">
        <f>INDEX(Coefficients!$K$3:$K$10,MATCH(S104,Coefficients!$K$3:$K$10)+1)</f>
        <v>0.4</v>
      </c>
      <c r="BB104" s="167">
        <f>INDEX(Coefficients!$L$3:$L$10,MATCH(S104,Coefficients!$K$3:$K$10))</f>
        <v>0.19142307491680963</v>
      </c>
      <c r="BC104" s="167">
        <f>INDEX(Coefficients!$L$3:$L$10,MATCH(S104,Coefficients!$K$3:$K$10)+1)</f>
        <v>0.35425563574488944</v>
      </c>
      <c r="BD104" s="174">
        <f>INDEX(Coefficients!$M$3:$M$10,MATCH(S104,Coefficients!$K$3:$K$10))</f>
        <v>0.20023799980895765</v>
      </c>
      <c r="BE104" s="174">
        <f>INDEX(Coefficients!$M$3:$M$10,MATCH(S104,Coefficients!$K$3:$K$10)+1)</f>
        <v>0.20987997823914079</v>
      </c>
      <c r="BF104" s="70">
        <f t="shared" si="214"/>
        <v>2.5655609924804158E-5</v>
      </c>
      <c r="BG104" s="110">
        <f t="shared" si="215"/>
        <v>0.20409479118103091</v>
      </c>
      <c r="BH104" s="175" t="e">
        <f t="shared" si="242"/>
        <v>#NUM!</v>
      </c>
      <c r="BI104" s="89" t="e">
        <f t="shared" si="243"/>
        <v>#NUM!</v>
      </c>
      <c r="BJ104" s="106">
        <f t="shared" si="216"/>
        <v>0.71366705445737511</v>
      </c>
      <c r="BK104" s="165">
        <f t="shared" si="217"/>
        <v>84.741590689541354</v>
      </c>
      <c r="BM104" s="107">
        <f t="shared" si="218"/>
        <v>379.69999999999993</v>
      </c>
      <c r="BN104" s="173">
        <f t="shared" si="244"/>
        <v>0</v>
      </c>
      <c r="BO104" s="187">
        <f t="shared" si="245"/>
        <v>0</v>
      </c>
      <c r="BP104" s="106" t="str">
        <f t="shared" si="219"/>
        <v>YES</v>
      </c>
      <c r="BQ104" s="209" t="e">
        <f t="shared" si="220"/>
        <v>#NUM!</v>
      </c>
      <c r="BR104" s="164" t="e">
        <f t="shared" si="246"/>
        <v>#NUM!</v>
      </c>
      <c r="BS104" s="219" t="e">
        <f t="shared" si="247"/>
        <v>#NUM!</v>
      </c>
      <c r="BT104" s="210"/>
      <c r="BU104" s="206" t="e">
        <f t="shared" si="248"/>
        <v>#NUM!</v>
      </c>
      <c r="BW104" s="164">
        <f>VLOOKUP(M104,Coefficients!$E$4:$I$7,3)</f>
        <v>0.43099999999999999</v>
      </c>
      <c r="BX104" s="106">
        <f t="shared" si="249"/>
        <v>2.5000000000000001E-2</v>
      </c>
      <c r="BY104" s="163">
        <f t="shared" si="250"/>
        <v>0</v>
      </c>
      <c r="CO104" s="165" t="str">
        <f t="shared" si="221"/>
        <v>splash</v>
      </c>
      <c r="CP104" s="172">
        <f t="shared" si="222"/>
        <v>1</v>
      </c>
      <c r="CQ104" s="165">
        <f>IF(CO104="atmospheric",IF(CP104&gt;=1,Coefficients!$T$5,Coefficients!$T$4),Coefficients!$T$3)</f>
        <v>7.35</v>
      </c>
      <c r="CR104" s="106">
        <f>IF(S104&lt;Coefficients!$V$3,Coefficients!$X$3-(Coefficients!$X$4-Coefficients!$X$3)*(Coefficients!$V$3-S104)/(Coefficients!$V$4-Coefficients!$V$3),IF(S104&gt;Coefficients!$V$6,(Coefficients!$X$6-Coefficients!$X$5)*(S104-Coefficients!$V$6)/(Coefficients!$V$6-Coefficients!$V$5)+Coefficients!$X$6,VLOOKUP(S104,Coefficients!$V$3:$X$6,3)))</f>
        <v>5.1999999999999975</v>
      </c>
      <c r="CS104" s="90">
        <f t="shared" si="251"/>
        <v>1.6409601519999992E-4</v>
      </c>
      <c r="CT104" s="106">
        <f>VLOOKUP(CO104,Coefficients!$Z$4:$AD$7,4,FALSE)</f>
        <v>0.26500000000000001</v>
      </c>
      <c r="CU104" s="106">
        <f>VLOOKUP(CO104,Coefficients!$Z$4:$AD$7,2,FALSE)</f>
        <v>0.37</v>
      </c>
      <c r="CV104" s="174" t="e">
        <f t="shared" si="223"/>
        <v>#NUM!</v>
      </c>
      <c r="CW104" s="31" t="e">
        <f t="shared" si="224"/>
        <v>#NUM!</v>
      </c>
      <c r="CX104" s="19">
        <f>Coefficients!$B$7</f>
        <v>3.35</v>
      </c>
      <c r="CY104" s="217" t="e">
        <f t="shared" si="252"/>
        <v>#NUM!</v>
      </c>
      <c r="CZ104" s="33">
        <f>VLOOKUP(N104,Coefficients!$E$12:$I$16,3)</f>
        <v>6.0350000000000001</v>
      </c>
      <c r="DA104" s="165">
        <f t="shared" si="253"/>
        <v>2.5000000000000001E-2</v>
      </c>
      <c r="DB104" s="163">
        <f t="shared" si="254"/>
        <v>0</v>
      </c>
      <c r="DC104" s="163"/>
      <c r="DD104" s="149"/>
      <c r="DU104" s="165">
        <f t="shared" si="225"/>
        <v>0.95</v>
      </c>
      <c r="DV104" s="165">
        <f t="shared" si="226"/>
        <v>1</v>
      </c>
      <c r="DW104" s="165">
        <f t="shared" si="227"/>
        <v>2400</v>
      </c>
      <c r="DX104" s="165">
        <f t="shared" si="228"/>
        <v>1.4999999999999999E-2</v>
      </c>
      <c r="DY104" s="169">
        <f t="shared" si="229"/>
        <v>70.770722249151731</v>
      </c>
      <c r="DZ104" s="136">
        <f t="shared" si="255"/>
        <v>33625.535145702132</v>
      </c>
      <c r="EA104" s="136">
        <f t="shared" si="230"/>
        <v>4.3067574809826485</v>
      </c>
      <c r="EB104" s="136">
        <f t="shared" si="231"/>
        <v>2.3330791552474604E-2</v>
      </c>
      <c r="EC104" s="136">
        <f t="shared" si="232"/>
        <v>0.96747185906460231</v>
      </c>
      <c r="ED104" s="136" t="e">
        <f t="shared" si="233"/>
        <v>#DIV/0!</v>
      </c>
      <c r="EE104" s="136">
        <f t="shared" si="256"/>
        <v>1.5445604651050633E-4</v>
      </c>
      <c r="EF104" s="136">
        <f t="shared" si="234"/>
        <v>1</v>
      </c>
      <c r="EG104" s="136">
        <f t="shared" si="257"/>
        <v>2</v>
      </c>
      <c r="EH104" s="149" t="e">
        <f t="shared" si="235"/>
        <v>#DIV/0!</v>
      </c>
      <c r="EI104" s="149" t="e">
        <f t="shared" si="236"/>
        <v>#DIV/0!</v>
      </c>
      <c r="EJ104" s="149" t="e">
        <f t="shared" si="258"/>
        <v>#DIV/0!</v>
      </c>
      <c r="EK104" s="18" t="e">
        <f t="shared" si="259"/>
        <v>#DIV/0!</v>
      </c>
      <c r="EL104" s="18" t="e">
        <f t="shared" si="260"/>
        <v>#NUM!</v>
      </c>
      <c r="EM104" s="18">
        <f t="shared" si="261"/>
        <v>0</v>
      </c>
      <c r="EN104" s="163" t="e">
        <f t="shared" si="237"/>
        <v>#DIV/0!</v>
      </c>
      <c r="EO104" s="163" t="e">
        <f t="shared" si="238"/>
        <v>#DIV/0!</v>
      </c>
      <c r="EP104" s="163" t="e">
        <f t="shared" si="262"/>
        <v>#DIV/0!</v>
      </c>
      <c r="EQ104" s="18" t="e">
        <f t="shared" si="263"/>
        <v>#DIV/0!</v>
      </c>
      <c r="ER104" s="18" t="e">
        <f t="shared" si="264"/>
        <v>#NUM!</v>
      </c>
      <c r="ES104" s="18">
        <f t="shared" si="265"/>
        <v>0</v>
      </c>
    </row>
    <row r="105" spans="1:149" outlineLevel="1" x14ac:dyDescent="0.25">
      <c r="B105" s="36" t="s">
        <v>82</v>
      </c>
      <c r="C105" s="36" t="str">
        <f>MostLikely!$B$1</f>
        <v>CSIRO Mk3.5</v>
      </c>
      <c r="D105" s="36">
        <v>2007</v>
      </c>
      <c r="E105" s="37">
        <f>MostLikely!S35</f>
        <v>22.454999999999998</v>
      </c>
      <c r="F105" s="37">
        <f>MostLikely!W35</f>
        <v>76.170289999999994</v>
      </c>
      <c r="G105" s="37">
        <f>MostLikely!Q35</f>
        <v>381.64999999999992</v>
      </c>
      <c r="H105" s="115">
        <f t="shared" si="188"/>
        <v>2007</v>
      </c>
      <c r="I105" s="111" t="str">
        <f t="shared" si="189"/>
        <v>Pile No 243 @ Berth 107</v>
      </c>
      <c r="J105" s="165" t="str">
        <f t="shared" si="190"/>
        <v>splash</v>
      </c>
      <c r="K105" s="172">
        <f t="shared" si="191"/>
        <v>1</v>
      </c>
      <c r="L105" s="115" t="str">
        <f t="shared" si="192"/>
        <v>C1</v>
      </c>
      <c r="M105" s="115" t="str">
        <f t="shared" si="193"/>
        <v>CB4</v>
      </c>
      <c r="N105" s="115" t="str">
        <f t="shared" si="194"/>
        <v>CL5</v>
      </c>
      <c r="O105" s="115">
        <f t="shared" si="195"/>
        <v>0</v>
      </c>
      <c r="P105" s="115">
        <f t="shared" si="196"/>
        <v>50</v>
      </c>
      <c r="Q105" s="115">
        <f t="shared" si="197"/>
        <v>1200</v>
      </c>
      <c r="R105" s="115">
        <f t="shared" si="198"/>
        <v>60</v>
      </c>
      <c r="S105" s="115">
        <f t="shared" si="199"/>
        <v>0.37</v>
      </c>
      <c r="T105" s="115">
        <f t="shared" si="200"/>
        <v>310</v>
      </c>
      <c r="U105" s="165">
        <f t="shared" si="239"/>
        <v>12</v>
      </c>
      <c r="AA105" s="174" t="e">
        <f t="shared" si="202"/>
        <v>#NUM!</v>
      </c>
      <c r="AB105" s="193" t="e">
        <f t="shared" si="203"/>
        <v>#NUM!</v>
      </c>
      <c r="AC105" s="174" t="e">
        <f t="shared" si="204"/>
        <v>#NUM!</v>
      </c>
      <c r="AD105" s="174">
        <f t="shared" si="205"/>
        <v>0</v>
      </c>
      <c r="AE105" s="174" t="e">
        <f t="shared" si="206"/>
        <v>#NUM!</v>
      </c>
      <c r="AF105" s="194" t="e">
        <f t="shared" si="207"/>
        <v>#NUM!</v>
      </c>
      <c r="AG105" s="174" t="e">
        <f t="shared" si="156"/>
        <v>#NUM!</v>
      </c>
      <c r="AH105" s="174">
        <f t="shared" si="157"/>
        <v>0</v>
      </c>
      <c r="AJ105" s="174"/>
      <c r="AK105" s="174"/>
      <c r="AM105" s="207">
        <f t="shared" si="208"/>
        <v>0</v>
      </c>
      <c r="AN105" s="167">
        <f>INDEX(Coefficients!$O$3:$O$7,MATCH(S105,Coefficients!$O$3:$O$7))</f>
        <v>0.3</v>
      </c>
      <c r="AO105" s="167">
        <f>INDEX(Coefficients!$O$3:$O$7,MATCH(S105,Coefficients!$O$3:$O$7)+1)</f>
        <v>0.4</v>
      </c>
      <c r="AP105" s="172">
        <f>INDEX(Coefficients!$P$3:$P$7,MATCH(S105,Coefficients!$O$3:$O$7))</f>
        <v>50</v>
      </c>
      <c r="AQ105" s="172">
        <f>INDEX(Coefficients!$P$3:$P$7,MATCH(S105,Coefficients!$O$3:$O$7)+1)</f>
        <v>41.8</v>
      </c>
      <c r="AR105" s="172">
        <f t="shared" si="209"/>
        <v>44.26</v>
      </c>
      <c r="AS105" s="106">
        <f t="shared" si="210"/>
        <v>2007</v>
      </c>
      <c r="AT105" s="107">
        <f t="shared" si="211"/>
        <v>22.454999999999998</v>
      </c>
      <c r="AU105" s="167">
        <f t="shared" si="240"/>
        <v>0</v>
      </c>
      <c r="AV105" s="173">
        <f t="shared" si="241"/>
        <v>0</v>
      </c>
      <c r="AW105" s="106">
        <v>12</v>
      </c>
      <c r="AX105" s="107">
        <f t="shared" si="212"/>
        <v>76.170289999999994</v>
      </c>
      <c r="AY105" s="174">
        <f t="shared" si="213"/>
        <v>0.26419424190444968</v>
      </c>
      <c r="AZ105" s="167">
        <f>INDEX(Coefficients!$K$3:$K$10,MATCH(S105,Coefficients!$K$3:$K$10))</f>
        <v>0.35</v>
      </c>
      <c r="BA105" s="167">
        <f>INDEX(Coefficients!$K$3:$K$10,MATCH(S105,Coefficients!$K$3:$K$10)+1)</f>
        <v>0.4</v>
      </c>
      <c r="BB105" s="167">
        <f>INDEX(Coefficients!$L$3:$L$10,MATCH(S105,Coefficients!$K$3:$K$10))</f>
        <v>0.19142307491680963</v>
      </c>
      <c r="BC105" s="167">
        <f>INDEX(Coefficients!$L$3:$L$10,MATCH(S105,Coefficients!$K$3:$K$10)+1)</f>
        <v>0.35425563574488944</v>
      </c>
      <c r="BD105" s="174">
        <f>INDEX(Coefficients!$M$3:$M$10,MATCH(S105,Coefficients!$K$3:$K$10))</f>
        <v>0.20023799980895765</v>
      </c>
      <c r="BE105" s="174">
        <f>INDEX(Coefficients!$M$3:$M$10,MATCH(S105,Coefficients!$K$3:$K$10)+1)</f>
        <v>0.20987997823914079</v>
      </c>
      <c r="BF105" s="70">
        <f t="shared" si="214"/>
        <v>2.5655609924804158E-5</v>
      </c>
      <c r="BG105" s="110">
        <f t="shared" si="215"/>
        <v>0.20409479118103091</v>
      </c>
      <c r="BH105" s="175" t="e">
        <f t="shared" si="242"/>
        <v>#NUM!</v>
      </c>
      <c r="BI105" s="89" t="e">
        <f t="shared" si="243"/>
        <v>#NUM!</v>
      </c>
      <c r="BJ105" s="106">
        <f t="shared" si="216"/>
        <v>0.71366705445737511</v>
      </c>
      <c r="BK105" s="165">
        <f t="shared" si="217"/>
        <v>84.741590689541354</v>
      </c>
      <c r="BM105" s="107">
        <f t="shared" si="218"/>
        <v>381.64999999999992</v>
      </c>
      <c r="BN105" s="173">
        <f t="shared" si="244"/>
        <v>0</v>
      </c>
      <c r="BO105" s="187">
        <f t="shared" si="245"/>
        <v>0</v>
      </c>
      <c r="BP105" s="106" t="str">
        <f t="shared" si="219"/>
        <v>YES</v>
      </c>
      <c r="BQ105" s="209" t="e">
        <f t="shared" si="220"/>
        <v>#NUM!</v>
      </c>
      <c r="BR105" s="164" t="e">
        <f t="shared" si="246"/>
        <v>#NUM!</v>
      </c>
      <c r="BS105" s="219" t="e">
        <f t="shared" si="247"/>
        <v>#NUM!</v>
      </c>
      <c r="BT105" s="210"/>
      <c r="BU105" s="206" t="e">
        <f t="shared" si="248"/>
        <v>#NUM!</v>
      </c>
      <c r="BW105" s="164">
        <f>VLOOKUP(M105,Coefficients!$E$4:$I$7,3)</f>
        <v>0.43099999999999999</v>
      </c>
      <c r="BX105" s="106">
        <f t="shared" si="249"/>
        <v>2.5000000000000001E-2</v>
      </c>
      <c r="BY105" s="163">
        <f t="shared" si="250"/>
        <v>0</v>
      </c>
      <c r="CO105" s="165" t="str">
        <f t="shared" si="221"/>
        <v>splash</v>
      </c>
      <c r="CP105" s="172">
        <f t="shared" si="222"/>
        <v>1</v>
      </c>
      <c r="CQ105" s="165">
        <f>IF(CO105="atmospheric",IF(CP105&gt;=1,Coefficients!$T$5,Coefficients!$T$4),Coefficients!$T$3)</f>
        <v>7.35</v>
      </c>
      <c r="CR105" s="106">
        <f>IF(S105&lt;Coefficients!$V$3,Coefficients!$X$3-(Coefficients!$X$4-Coefficients!$X$3)*(Coefficients!$V$3-S105)/(Coefficients!$V$4-Coefficients!$V$3),IF(S105&gt;Coefficients!$V$6,(Coefficients!$X$6-Coefficients!$X$5)*(S105-Coefficients!$V$6)/(Coefficients!$V$6-Coefficients!$V$5)+Coefficients!$X$6,VLOOKUP(S105,Coefficients!$V$3:$X$6,3)))</f>
        <v>5.1999999999999975</v>
      </c>
      <c r="CS105" s="90">
        <f t="shared" si="251"/>
        <v>1.6409601519999992E-4</v>
      </c>
      <c r="CT105" s="106">
        <f>VLOOKUP(CO105,Coefficients!$Z$4:$AD$7,4,FALSE)</f>
        <v>0.26500000000000001</v>
      </c>
      <c r="CU105" s="106">
        <f>VLOOKUP(CO105,Coefficients!$Z$4:$AD$7,2,FALSE)</f>
        <v>0.37</v>
      </c>
      <c r="CV105" s="174" t="e">
        <f t="shared" si="223"/>
        <v>#NUM!</v>
      </c>
      <c r="CW105" s="31" t="e">
        <f t="shared" si="224"/>
        <v>#NUM!</v>
      </c>
      <c r="CX105" s="19">
        <f>Coefficients!$B$7</f>
        <v>3.35</v>
      </c>
      <c r="CY105" s="217" t="e">
        <f t="shared" si="252"/>
        <v>#NUM!</v>
      </c>
      <c r="CZ105" s="33">
        <f>VLOOKUP(N105,Coefficients!$E$12:$I$16,3)</f>
        <v>6.0350000000000001</v>
      </c>
      <c r="DA105" s="165">
        <f t="shared" si="253"/>
        <v>2.5000000000000001E-2</v>
      </c>
      <c r="DB105" s="163">
        <f t="shared" si="254"/>
        <v>0</v>
      </c>
      <c r="DC105" s="163"/>
      <c r="DD105" s="149"/>
      <c r="DU105" s="165">
        <f t="shared" si="225"/>
        <v>0.95</v>
      </c>
      <c r="DV105" s="165">
        <f t="shared" si="226"/>
        <v>1</v>
      </c>
      <c r="DW105" s="165">
        <f t="shared" si="227"/>
        <v>2400</v>
      </c>
      <c r="DX105" s="165">
        <f t="shared" si="228"/>
        <v>1.4999999999999999E-2</v>
      </c>
      <c r="DY105" s="169">
        <f t="shared" si="229"/>
        <v>70.816491511721907</v>
      </c>
      <c r="DZ105" s="136">
        <f t="shared" si="255"/>
        <v>33632.782418979121</v>
      </c>
      <c r="EA105" s="136">
        <f t="shared" si="230"/>
        <v>4.3067574809826485</v>
      </c>
      <c r="EB105" s="136">
        <f t="shared" si="231"/>
        <v>2.3330791552474604E-2</v>
      </c>
      <c r="EC105" s="136">
        <f t="shared" si="232"/>
        <v>0.96747185906460231</v>
      </c>
      <c r="ED105" s="136" t="e">
        <f t="shared" si="233"/>
        <v>#DIV/0!</v>
      </c>
      <c r="EE105" s="136">
        <f t="shared" si="256"/>
        <v>1.5445604651050633E-4</v>
      </c>
      <c r="EF105" s="136">
        <f t="shared" si="234"/>
        <v>1</v>
      </c>
      <c r="EG105" s="136">
        <f t="shared" si="257"/>
        <v>2</v>
      </c>
      <c r="EH105" s="149" t="e">
        <f t="shared" si="235"/>
        <v>#DIV/0!</v>
      </c>
      <c r="EI105" s="149" t="e">
        <f t="shared" si="236"/>
        <v>#DIV/0!</v>
      </c>
      <c r="EJ105" s="149" t="e">
        <f t="shared" si="258"/>
        <v>#DIV/0!</v>
      </c>
      <c r="EK105" s="18" t="e">
        <f t="shared" si="259"/>
        <v>#DIV/0!</v>
      </c>
      <c r="EL105" s="18" t="e">
        <f t="shared" si="260"/>
        <v>#NUM!</v>
      </c>
      <c r="EM105" s="18">
        <f t="shared" si="261"/>
        <v>0</v>
      </c>
      <c r="EN105" s="163" t="e">
        <f t="shared" si="237"/>
        <v>#DIV/0!</v>
      </c>
      <c r="EO105" s="163" t="e">
        <f t="shared" si="238"/>
        <v>#DIV/0!</v>
      </c>
      <c r="EP105" s="163" t="e">
        <f t="shared" si="262"/>
        <v>#DIV/0!</v>
      </c>
      <c r="EQ105" s="18" t="e">
        <f t="shared" si="263"/>
        <v>#DIV/0!</v>
      </c>
      <c r="ER105" s="18" t="e">
        <f t="shared" si="264"/>
        <v>#NUM!</v>
      </c>
      <c r="ES105" s="18">
        <f t="shared" si="265"/>
        <v>0</v>
      </c>
    </row>
    <row r="106" spans="1:149" outlineLevel="1" x14ac:dyDescent="0.25">
      <c r="B106" s="36" t="s">
        <v>82</v>
      </c>
      <c r="C106" s="36" t="str">
        <f>MostLikely!$B$1</f>
        <v>CSIRO Mk3.5</v>
      </c>
      <c r="D106" s="36">
        <v>2008</v>
      </c>
      <c r="E106" s="37">
        <f>MostLikely!S36</f>
        <v>22.47</v>
      </c>
      <c r="F106" s="37">
        <f>MostLikely!W36</f>
        <v>76.162660000000002</v>
      </c>
      <c r="G106" s="37">
        <f>MostLikely!Q36</f>
        <v>383.59999999999991</v>
      </c>
      <c r="H106" s="115">
        <f t="shared" si="188"/>
        <v>2007</v>
      </c>
      <c r="I106" s="111" t="str">
        <f t="shared" si="189"/>
        <v>Pile No 243 @ Berth 107</v>
      </c>
      <c r="J106" s="165" t="str">
        <f t="shared" si="190"/>
        <v>splash</v>
      </c>
      <c r="K106" s="172">
        <f t="shared" si="191"/>
        <v>1</v>
      </c>
      <c r="L106" s="115" t="str">
        <f t="shared" si="192"/>
        <v>C1</v>
      </c>
      <c r="M106" s="115" t="str">
        <f t="shared" si="193"/>
        <v>CB4</v>
      </c>
      <c r="N106" s="115" t="str">
        <f t="shared" si="194"/>
        <v>CL5</v>
      </c>
      <c r="O106" s="115">
        <f t="shared" si="195"/>
        <v>0</v>
      </c>
      <c r="P106" s="115">
        <f t="shared" si="196"/>
        <v>50</v>
      </c>
      <c r="Q106" s="115">
        <f t="shared" si="197"/>
        <v>1200</v>
      </c>
      <c r="R106" s="115">
        <f t="shared" si="198"/>
        <v>60</v>
      </c>
      <c r="S106" s="115">
        <f t="shared" si="199"/>
        <v>0.37</v>
      </c>
      <c r="T106" s="115">
        <f t="shared" si="200"/>
        <v>310</v>
      </c>
      <c r="U106" s="165">
        <f t="shared" si="239"/>
        <v>12</v>
      </c>
      <c r="AA106" s="174" t="e">
        <f t="shared" si="202"/>
        <v>#NUM!</v>
      </c>
      <c r="AB106" s="193" t="e">
        <f t="shared" si="203"/>
        <v>#NUM!</v>
      </c>
      <c r="AC106" s="174" t="e">
        <f t="shared" si="204"/>
        <v>#NUM!</v>
      </c>
      <c r="AD106" s="174">
        <f t="shared" si="205"/>
        <v>0</v>
      </c>
      <c r="AE106" s="174" t="e">
        <f t="shared" si="206"/>
        <v>#NUM!</v>
      </c>
      <c r="AF106" s="194" t="e">
        <f t="shared" si="207"/>
        <v>#NUM!</v>
      </c>
      <c r="AG106" s="174" t="e">
        <f t="shared" si="156"/>
        <v>#NUM!</v>
      </c>
      <c r="AH106" s="174">
        <f t="shared" si="157"/>
        <v>0</v>
      </c>
      <c r="AJ106" s="174"/>
      <c r="AK106" s="174"/>
      <c r="AM106" s="207">
        <f t="shared" si="208"/>
        <v>0</v>
      </c>
      <c r="AN106" s="167">
        <f>INDEX(Coefficients!$O$3:$O$7,MATCH(S106,Coefficients!$O$3:$O$7))</f>
        <v>0.3</v>
      </c>
      <c r="AO106" s="167">
        <f>INDEX(Coefficients!$O$3:$O$7,MATCH(S106,Coefficients!$O$3:$O$7)+1)</f>
        <v>0.4</v>
      </c>
      <c r="AP106" s="172">
        <f>INDEX(Coefficients!$P$3:$P$7,MATCH(S106,Coefficients!$O$3:$O$7))</f>
        <v>50</v>
      </c>
      <c r="AQ106" s="172">
        <f>INDEX(Coefficients!$P$3:$P$7,MATCH(S106,Coefficients!$O$3:$O$7)+1)</f>
        <v>41.8</v>
      </c>
      <c r="AR106" s="172">
        <f t="shared" si="209"/>
        <v>44.26</v>
      </c>
      <c r="AS106" s="106">
        <f t="shared" si="210"/>
        <v>2008</v>
      </c>
      <c r="AT106" s="107">
        <f t="shared" si="211"/>
        <v>22.47</v>
      </c>
      <c r="AU106" s="167">
        <f t="shared" si="240"/>
        <v>0</v>
      </c>
      <c r="AV106" s="173">
        <f t="shared" si="241"/>
        <v>0</v>
      </c>
      <c r="AW106" s="106">
        <v>12</v>
      </c>
      <c r="AX106" s="107">
        <f t="shared" si="212"/>
        <v>76.162660000000002</v>
      </c>
      <c r="AY106" s="174">
        <f t="shared" si="213"/>
        <v>0.26419424190444968</v>
      </c>
      <c r="AZ106" s="167">
        <f>INDEX(Coefficients!$K$3:$K$10,MATCH(S106,Coefficients!$K$3:$K$10))</f>
        <v>0.35</v>
      </c>
      <c r="BA106" s="167">
        <f>INDEX(Coefficients!$K$3:$K$10,MATCH(S106,Coefficients!$K$3:$K$10)+1)</f>
        <v>0.4</v>
      </c>
      <c r="BB106" s="167">
        <f>INDEX(Coefficients!$L$3:$L$10,MATCH(S106,Coefficients!$K$3:$K$10))</f>
        <v>0.19142307491680963</v>
      </c>
      <c r="BC106" s="167">
        <f>INDEX(Coefficients!$L$3:$L$10,MATCH(S106,Coefficients!$K$3:$K$10)+1)</f>
        <v>0.35425563574488944</v>
      </c>
      <c r="BD106" s="174">
        <f>INDEX(Coefficients!$M$3:$M$10,MATCH(S106,Coefficients!$K$3:$K$10))</f>
        <v>0.20023799980895765</v>
      </c>
      <c r="BE106" s="174">
        <f>INDEX(Coefficients!$M$3:$M$10,MATCH(S106,Coefficients!$K$3:$K$10)+1)</f>
        <v>0.20987997823914079</v>
      </c>
      <c r="BF106" s="70">
        <f t="shared" si="214"/>
        <v>2.5655609924804158E-5</v>
      </c>
      <c r="BG106" s="110">
        <f t="shared" si="215"/>
        <v>0.20409479118103091</v>
      </c>
      <c r="BH106" s="175" t="e">
        <f t="shared" si="242"/>
        <v>#NUM!</v>
      </c>
      <c r="BI106" s="89" t="e">
        <f t="shared" si="243"/>
        <v>#NUM!</v>
      </c>
      <c r="BJ106" s="106">
        <f t="shared" si="216"/>
        <v>0.71366705445737511</v>
      </c>
      <c r="BK106" s="165">
        <f t="shared" si="217"/>
        <v>84.741590689541354</v>
      </c>
      <c r="BM106" s="107">
        <f t="shared" si="218"/>
        <v>383.59999999999991</v>
      </c>
      <c r="BN106" s="173">
        <f t="shared" si="244"/>
        <v>0</v>
      </c>
      <c r="BO106" s="187">
        <f t="shared" si="245"/>
        <v>0</v>
      </c>
      <c r="BP106" s="106" t="str">
        <f t="shared" si="219"/>
        <v>YES</v>
      </c>
      <c r="BQ106" s="209" t="e">
        <f t="shared" si="220"/>
        <v>#NUM!</v>
      </c>
      <c r="BR106" s="164" t="e">
        <f t="shared" si="246"/>
        <v>#NUM!</v>
      </c>
      <c r="BS106" s="219" t="e">
        <f t="shared" si="247"/>
        <v>#NUM!</v>
      </c>
      <c r="BT106" s="210"/>
      <c r="BU106" s="206" t="e">
        <f t="shared" si="248"/>
        <v>#NUM!</v>
      </c>
      <c r="BW106" s="164">
        <f>VLOOKUP(M106,Coefficients!$E$4:$I$7,3)</f>
        <v>0.43099999999999999</v>
      </c>
      <c r="BX106" s="106">
        <f t="shared" si="249"/>
        <v>2.5000000000000001E-2</v>
      </c>
      <c r="BY106" s="163">
        <f t="shared" si="250"/>
        <v>0</v>
      </c>
      <c r="CO106" s="165" t="str">
        <f t="shared" si="221"/>
        <v>splash</v>
      </c>
      <c r="CP106" s="172">
        <f t="shared" si="222"/>
        <v>1</v>
      </c>
      <c r="CQ106" s="165">
        <f>IF(CO106="atmospheric",IF(CP106&gt;=1,Coefficients!$T$5,Coefficients!$T$4),Coefficients!$T$3)</f>
        <v>7.35</v>
      </c>
      <c r="CR106" s="106">
        <f>IF(S106&lt;Coefficients!$V$3,Coefficients!$X$3-(Coefficients!$X$4-Coefficients!$X$3)*(Coefficients!$V$3-S106)/(Coefficients!$V$4-Coefficients!$V$3),IF(S106&gt;Coefficients!$V$6,(Coefficients!$X$6-Coefficients!$X$5)*(S106-Coefficients!$V$6)/(Coefficients!$V$6-Coefficients!$V$5)+Coefficients!$X$6,VLOOKUP(S106,Coefficients!$V$3:$X$6,3)))</f>
        <v>5.1999999999999975</v>
      </c>
      <c r="CS106" s="90">
        <f t="shared" si="251"/>
        <v>1.6409601519999992E-4</v>
      </c>
      <c r="CT106" s="106">
        <f>VLOOKUP(CO106,Coefficients!$Z$4:$AD$7,4,FALSE)</f>
        <v>0.26500000000000001</v>
      </c>
      <c r="CU106" s="106">
        <f>VLOOKUP(CO106,Coefficients!$Z$4:$AD$7,2,FALSE)</f>
        <v>0.37</v>
      </c>
      <c r="CV106" s="174" t="e">
        <f t="shared" si="223"/>
        <v>#NUM!</v>
      </c>
      <c r="CW106" s="31" t="e">
        <f t="shared" si="224"/>
        <v>#NUM!</v>
      </c>
      <c r="CX106" s="19">
        <f>Coefficients!$B$7</f>
        <v>3.35</v>
      </c>
      <c r="CY106" s="217" t="e">
        <f t="shared" si="252"/>
        <v>#NUM!</v>
      </c>
      <c r="CZ106" s="33">
        <f>VLOOKUP(N106,Coefficients!$E$12:$I$16,3)</f>
        <v>6.0350000000000001</v>
      </c>
      <c r="DA106" s="165">
        <f t="shared" si="253"/>
        <v>2.5000000000000001E-2</v>
      </c>
      <c r="DB106" s="163">
        <f t="shared" si="254"/>
        <v>0</v>
      </c>
      <c r="DC106" s="163"/>
      <c r="DD106" s="149"/>
      <c r="DU106" s="165">
        <f t="shared" si="225"/>
        <v>0.95</v>
      </c>
      <c r="DV106" s="165">
        <f t="shared" si="226"/>
        <v>1</v>
      </c>
      <c r="DW106" s="165">
        <f t="shared" si="227"/>
        <v>2400</v>
      </c>
      <c r="DX106" s="165">
        <f t="shared" si="228"/>
        <v>1.4999999999999999E-2</v>
      </c>
      <c r="DY106" s="169">
        <f t="shared" si="229"/>
        <v>70.892905314270294</v>
      </c>
      <c r="DZ106" s="136">
        <f t="shared" si="255"/>
        <v>33644.875105834704</v>
      </c>
      <c r="EA106" s="136">
        <f t="shared" si="230"/>
        <v>4.3067574809826485</v>
      </c>
      <c r="EB106" s="136">
        <f t="shared" si="231"/>
        <v>2.3330791552474604E-2</v>
      </c>
      <c r="EC106" s="136">
        <f t="shared" si="232"/>
        <v>0.96747185906460231</v>
      </c>
      <c r="ED106" s="136" t="e">
        <f t="shared" si="233"/>
        <v>#DIV/0!</v>
      </c>
      <c r="EE106" s="136">
        <f t="shared" si="256"/>
        <v>1.5445604651050633E-4</v>
      </c>
      <c r="EF106" s="136">
        <f t="shared" si="234"/>
        <v>1</v>
      </c>
      <c r="EG106" s="136">
        <f t="shared" si="257"/>
        <v>2</v>
      </c>
      <c r="EH106" s="149" t="e">
        <f t="shared" si="235"/>
        <v>#DIV/0!</v>
      </c>
      <c r="EI106" s="149" t="e">
        <f t="shared" si="236"/>
        <v>#DIV/0!</v>
      </c>
      <c r="EJ106" s="149" t="e">
        <f t="shared" si="258"/>
        <v>#DIV/0!</v>
      </c>
      <c r="EK106" s="18" t="e">
        <f t="shared" si="259"/>
        <v>#DIV/0!</v>
      </c>
      <c r="EL106" s="18" t="e">
        <f t="shared" si="260"/>
        <v>#NUM!</v>
      </c>
      <c r="EM106" s="18">
        <f t="shared" si="261"/>
        <v>0</v>
      </c>
      <c r="EN106" s="163" t="e">
        <f t="shared" si="237"/>
        <v>#DIV/0!</v>
      </c>
      <c r="EO106" s="163" t="e">
        <f t="shared" si="238"/>
        <v>#DIV/0!</v>
      </c>
      <c r="EP106" s="163" t="e">
        <f t="shared" si="262"/>
        <v>#DIV/0!</v>
      </c>
      <c r="EQ106" s="18" t="e">
        <f t="shared" si="263"/>
        <v>#DIV/0!</v>
      </c>
      <c r="ER106" s="18" t="e">
        <f t="shared" si="264"/>
        <v>#NUM!</v>
      </c>
      <c r="ES106" s="18">
        <f t="shared" si="265"/>
        <v>0</v>
      </c>
    </row>
    <row r="107" spans="1:149" outlineLevel="1" x14ac:dyDescent="0.25">
      <c r="B107" s="36" t="s">
        <v>82</v>
      </c>
      <c r="C107" s="36" t="str">
        <f>MostLikely!$B$1</f>
        <v>CSIRO Mk3.5</v>
      </c>
      <c r="D107" s="36">
        <v>2009</v>
      </c>
      <c r="E107" s="37">
        <f>MostLikely!S37</f>
        <v>22.484999999999999</v>
      </c>
      <c r="F107" s="37">
        <f>MostLikely!W37</f>
        <v>76.155029999999996</v>
      </c>
      <c r="G107" s="37">
        <f>MostLikely!Q37</f>
        <v>385.5499999999999</v>
      </c>
      <c r="H107" s="115">
        <f t="shared" si="188"/>
        <v>2007</v>
      </c>
      <c r="I107" s="111" t="str">
        <f t="shared" si="189"/>
        <v>Pile No 243 @ Berth 107</v>
      </c>
      <c r="J107" s="165" t="str">
        <f t="shared" si="190"/>
        <v>splash</v>
      </c>
      <c r="K107" s="172">
        <f t="shared" si="191"/>
        <v>1</v>
      </c>
      <c r="L107" s="115" t="str">
        <f t="shared" si="192"/>
        <v>C1</v>
      </c>
      <c r="M107" s="115" t="str">
        <f t="shared" si="193"/>
        <v>CB4</v>
      </c>
      <c r="N107" s="115" t="str">
        <f t="shared" si="194"/>
        <v>CL5</v>
      </c>
      <c r="O107" s="115">
        <f t="shared" si="195"/>
        <v>0</v>
      </c>
      <c r="P107" s="115">
        <f t="shared" si="196"/>
        <v>50</v>
      </c>
      <c r="Q107" s="115">
        <f t="shared" si="197"/>
        <v>1200</v>
      </c>
      <c r="R107" s="115">
        <f t="shared" si="198"/>
        <v>60</v>
      </c>
      <c r="S107" s="115">
        <f t="shared" si="199"/>
        <v>0.37</v>
      </c>
      <c r="T107" s="115">
        <f t="shared" si="200"/>
        <v>310</v>
      </c>
      <c r="U107" s="165">
        <f t="shared" si="239"/>
        <v>12</v>
      </c>
      <c r="AA107" s="174" t="e">
        <f t="shared" si="202"/>
        <v>#NUM!</v>
      </c>
      <c r="AB107" s="193" t="e">
        <f t="shared" si="203"/>
        <v>#NUM!</v>
      </c>
      <c r="AC107" s="174" t="e">
        <f t="shared" si="204"/>
        <v>#NUM!</v>
      </c>
      <c r="AD107" s="174">
        <f t="shared" si="205"/>
        <v>0</v>
      </c>
      <c r="AE107" s="174" t="e">
        <f t="shared" si="206"/>
        <v>#NUM!</v>
      </c>
      <c r="AF107" s="194" t="e">
        <f t="shared" si="207"/>
        <v>#NUM!</v>
      </c>
      <c r="AG107" s="174" t="e">
        <f t="shared" si="156"/>
        <v>#NUM!</v>
      </c>
      <c r="AH107" s="174">
        <f t="shared" si="157"/>
        <v>0</v>
      </c>
      <c r="AJ107" s="174"/>
      <c r="AK107" s="174"/>
      <c r="AM107" s="207">
        <f t="shared" si="208"/>
        <v>0</v>
      </c>
      <c r="AN107" s="167">
        <f>INDEX(Coefficients!$O$3:$O$7,MATCH(S107,Coefficients!$O$3:$O$7))</f>
        <v>0.3</v>
      </c>
      <c r="AO107" s="167">
        <f>INDEX(Coefficients!$O$3:$O$7,MATCH(S107,Coefficients!$O$3:$O$7)+1)</f>
        <v>0.4</v>
      </c>
      <c r="AP107" s="172">
        <f>INDEX(Coefficients!$P$3:$P$7,MATCH(S107,Coefficients!$O$3:$O$7))</f>
        <v>50</v>
      </c>
      <c r="AQ107" s="172">
        <f>INDEX(Coefficients!$P$3:$P$7,MATCH(S107,Coefficients!$O$3:$O$7)+1)</f>
        <v>41.8</v>
      </c>
      <c r="AR107" s="172">
        <f t="shared" si="209"/>
        <v>44.26</v>
      </c>
      <c r="AS107" s="106">
        <f t="shared" si="210"/>
        <v>2009</v>
      </c>
      <c r="AT107" s="107">
        <f t="shared" si="211"/>
        <v>22.484999999999999</v>
      </c>
      <c r="AU107" s="167">
        <f t="shared" si="240"/>
        <v>0</v>
      </c>
      <c r="AV107" s="173">
        <f t="shared" si="241"/>
        <v>0</v>
      </c>
      <c r="AW107" s="106">
        <v>12</v>
      </c>
      <c r="AX107" s="107">
        <f t="shared" si="212"/>
        <v>76.155029999999996</v>
      </c>
      <c r="AY107" s="174">
        <f t="shared" si="213"/>
        <v>0.26419424190444968</v>
      </c>
      <c r="AZ107" s="167">
        <f>INDEX(Coefficients!$K$3:$K$10,MATCH(S107,Coefficients!$K$3:$K$10))</f>
        <v>0.35</v>
      </c>
      <c r="BA107" s="167">
        <f>INDEX(Coefficients!$K$3:$K$10,MATCH(S107,Coefficients!$K$3:$K$10)+1)</f>
        <v>0.4</v>
      </c>
      <c r="BB107" s="167">
        <f>INDEX(Coefficients!$L$3:$L$10,MATCH(S107,Coefficients!$K$3:$K$10))</f>
        <v>0.19142307491680963</v>
      </c>
      <c r="BC107" s="167">
        <f>INDEX(Coefficients!$L$3:$L$10,MATCH(S107,Coefficients!$K$3:$K$10)+1)</f>
        <v>0.35425563574488944</v>
      </c>
      <c r="BD107" s="174">
        <f>INDEX(Coefficients!$M$3:$M$10,MATCH(S107,Coefficients!$K$3:$K$10))</f>
        <v>0.20023799980895765</v>
      </c>
      <c r="BE107" s="174">
        <f>INDEX(Coefficients!$M$3:$M$10,MATCH(S107,Coefficients!$K$3:$K$10)+1)</f>
        <v>0.20987997823914079</v>
      </c>
      <c r="BF107" s="70">
        <f t="shared" si="214"/>
        <v>2.5655609924804158E-5</v>
      </c>
      <c r="BG107" s="110">
        <f t="shared" si="215"/>
        <v>0.20409479118103091</v>
      </c>
      <c r="BH107" s="175" t="e">
        <f t="shared" si="242"/>
        <v>#NUM!</v>
      </c>
      <c r="BI107" s="89" t="e">
        <f t="shared" si="243"/>
        <v>#NUM!</v>
      </c>
      <c r="BJ107" s="106">
        <f t="shared" si="216"/>
        <v>0.71366705445737511</v>
      </c>
      <c r="BK107" s="165">
        <f t="shared" si="217"/>
        <v>84.741590689541354</v>
      </c>
      <c r="BM107" s="107">
        <f t="shared" si="218"/>
        <v>385.5499999999999</v>
      </c>
      <c r="BN107" s="173">
        <f t="shared" si="244"/>
        <v>0</v>
      </c>
      <c r="BO107" s="187">
        <f t="shared" si="245"/>
        <v>0</v>
      </c>
      <c r="BP107" s="106" t="str">
        <f t="shared" si="219"/>
        <v>YES</v>
      </c>
      <c r="BQ107" s="209" t="e">
        <f t="shared" si="220"/>
        <v>#NUM!</v>
      </c>
      <c r="BR107" s="164" t="e">
        <f t="shared" si="246"/>
        <v>#NUM!</v>
      </c>
      <c r="BS107" s="219" t="e">
        <f t="shared" si="247"/>
        <v>#NUM!</v>
      </c>
      <c r="BT107" s="210"/>
      <c r="BU107" s="206" t="e">
        <f t="shared" si="248"/>
        <v>#NUM!</v>
      </c>
      <c r="BW107" s="164">
        <f>VLOOKUP(M107,Coefficients!$E$4:$I$7,3)</f>
        <v>0.43099999999999999</v>
      </c>
      <c r="BX107" s="106">
        <f t="shared" si="249"/>
        <v>2.5000000000000001E-2</v>
      </c>
      <c r="BY107" s="163">
        <f t="shared" si="250"/>
        <v>0</v>
      </c>
      <c r="CO107" s="165" t="str">
        <f t="shared" si="221"/>
        <v>splash</v>
      </c>
      <c r="CP107" s="172">
        <f t="shared" si="222"/>
        <v>1</v>
      </c>
      <c r="CQ107" s="165">
        <f>IF(CO107="atmospheric",IF(CP107&gt;=1,Coefficients!$T$5,Coefficients!$T$4),Coefficients!$T$3)</f>
        <v>7.35</v>
      </c>
      <c r="CR107" s="106">
        <f>IF(S107&lt;Coefficients!$V$3,Coefficients!$X$3-(Coefficients!$X$4-Coefficients!$X$3)*(Coefficients!$V$3-S107)/(Coefficients!$V$4-Coefficients!$V$3),IF(S107&gt;Coefficients!$V$6,(Coefficients!$X$6-Coefficients!$X$5)*(S107-Coefficients!$V$6)/(Coefficients!$V$6-Coefficients!$V$5)+Coefficients!$X$6,VLOOKUP(S107,Coefficients!$V$3:$X$6,3)))</f>
        <v>5.1999999999999975</v>
      </c>
      <c r="CS107" s="90">
        <f t="shared" si="251"/>
        <v>1.6409601519999992E-4</v>
      </c>
      <c r="CT107" s="106">
        <f>VLOOKUP(CO107,Coefficients!$Z$4:$AD$7,4,FALSE)</f>
        <v>0.26500000000000001</v>
      </c>
      <c r="CU107" s="106">
        <f>VLOOKUP(CO107,Coefficients!$Z$4:$AD$7,2,FALSE)</f>
        <v>0.37</v>
      </c>
      <c r="CV107" s="174" t="e">
        <f t="shared" si="223"/>
        <v>#NUM!</v>
      </c>
      <c r="CW107" s="31" t="e">
        <f t="shared" si="224"/>
        <v>#NUM!</v>
      </c>
      <c r="CX107" s="19">
        <f>Coefficients!$B$7</f>
        <v>3.35</v>
      </c>
      <c r="CY107" s="217" t="e">
        <f t="shared" si="252"/>
        <v>#NUM!</v>
      </c>
      <c r="CZ107" s="33">
        <f>VLOOKUP(N107,Coefficients!$E$12:$I$16,3)</f>
        <v>6.0350000000000001</v>
      </c>
      <c r="DA107" s="165">
        <f t="shared" si="253"/>
        <v>2.5000000000000001E-2</v>
      </c>
      <c r="DB107" s="163">
        <f t="shared" si="254"/>
        <v>0</v>
      </c>
      <c r="DC107" s="163"/>
      <c r="DD107" s="149"/>
      <c r="DU107" s="165">
        <f t="shared" si="225"/>
        <v>0.95</v>
      </c>
      <c r="DV107" s="165">
        <f t="shared" si="226"/>
        <v>1</v>
      </c>
      <c r="DW107" s="165">
        <f t="shared" si="227"/>
        <v>2400</v>
      </c>
      <c r="DX107" s="165">
        <f t="shared" si="228"/>
        <v>1.4999999999999999E-2</v>
      </c>
      <c r="DY107" s="169">
        <f t="shared" si="229"/>
        <v>71.046228710462287</v>
      </c>
      <c r="DZ107" s="136">
        <f t="shared" si="255"/>
        <v>33669.112754996073</v>
      </c>
      <c r="EA107" s="136">
        <f t="shared" si="230"/>
        <v>4.3067574809826485</v>
      </c>
      <c r="EB107" s="136">
        <f t="shared" si="231"/>
        <v>2.3330791552474604E-2</v>
      </c>
      <c r="EC107" s="136">
        <f t="shared" si="232"/>
        <v>0.96747185906460231</v>
      </c>
      <c r="ED107" s="136" t="e">
        <f t="shared" si="233"/>
        <v>#DIV/0!</v>
      </c>
      <c r="EE107" s="136">
        <f t="shared" si="256"/>
        <v>1.5445604651050633E-4</v>
      </c>
      <c r="EF107" s="136">
        <f t="shared" si="234"/>
        <v>1</v>
      </c>
      <c r="EG107" s="136">
        <f t="shared" si="257"/>
        <v>2</v>
      </c>
      <c r="EH107" s="149" t="e">
        <f t="shared" si="235"/>
        <v>#DIV/0!</v>
      </c>
      <c r="EI107" s="149" t="e">
        <f t="shared" si="236"/>
        <v>#DIV/0!</v>
      </c>
      <c r="EJ107" s="149" t="e">
        <f t="shared" si="258"/>
        <v>#DIV/0!</v>
      </c>
      <c r="EK107" s="18" t="e">
        <f t="shared" si="259"/>
        <v>#DIV/0!</v>
      </c>
      <c r="EL107" s="18" t="e">
        <f t="shared" si="260"/>
        <v>#NUM!</v>
      </c>
      <c r="EM107" s="18">
        <f t="shared" si="261"/>
        <v>0</v>
      </c>
      <c r="EN107" s="163" t="e">
        <f t="shared" si="237"/>
        <v>#DIV/0!</v>
      </c>
      <c r="EO107" s="163" t="e">
        <f t="shared" si="238"/>
        <v>#DIV/0!</v>
      </c>
      <c r="EP107" s="163" t="e">
        <f t="shared" si="262"/>
        <v>#DIV/0!</v>
      </c>
      <c r="EQ107" s="18" t="e">
        <f t="shared" si="263"/>
        <v>#DIV/0!</v>
      </c>
      <c r="ER107" s="18" t="e">
        <f t="shared" si="264"/>
        <v>#NUM!</v>
      </c>
      <c r="ES107" s="18">
        <f t="shared" si="265"/>
        <v>0</v>
      </c>
    </row>
    <row r="108" spans="1:149" outlineLevel="1" x14ac:dyDescent="0.25">
      <c r="B108" s="36" t="s">
        <v>82</v>
      </c>
      <c r="C108" s="36" t="str">
        <f>MostLikely!$B$1</f>
        <v>CSIRO Mk3.5</v>
      </c>
      <c r="D108" s="36">
        <v>2010</v>
      </c>
      <c r="E108" s="37">
        <f>MostLikely!S38</f>
        <v>22.5</v>
      </c>
      <c r="F108" s="37">
        <f>MostLikely!W38</f>
        <v>76.14739999999999</v>
      </c>
      <c r="G108" s="37">
        <f>MostLikely!Q38</f>
        <v>387.5</v>
      </c>
      <c r="H108" s="115">
        <f t="shared" si="188"/>
        <v>2007</v>
      </c>
      <c r="I108" s="111" t="str">
        <f t="shared" si="189"/>
        <v>Pile No 243 @ Berth 107</v>
      </c>
      <c r="J108" s="165" t="str">
        <f t="shared" si="190"/>
        <v>splash</v>
      </c>
      <c r="K108" s="172">
        <f t="shared" si="191"/>
        <v>1</v>
      </c>
      <c r="L108" s="115" t="str">
        <f t="shared" si="192"/>
        <v>C1</v>
      </c>
      <c r="M108" s="115" t="str">
        <f t="shared" si="193"/>
        <v>CB4</v>
      </c>
      <c r="N108" s="115" t="str">
        <f t="shared" si="194"/>
        <v>CL5</v>
      </c>
      <c r="O108" s="115">
        <f t="shared" si="195"/>
        <v>0</v>
      </c>
      <c r="P108" s="115">
        <f t="shared" si="196"/>
        <v>50</v>
      </c>
      <c r="Q108" s="115">
        <f t="shared" si="197"/>
        <v>1200</v>
      </c>
      <c r="R108" s="115">
        <f t="shared" si="198"/>
        <v>60</v>
      </c>
      <c r="S108" s="115">
        <f t="shared" si="199"/>
        <v>0.37</v>
      </c>
      <c r="T108" s="115">
        <f t="shared" si="200"/>
        <v>310</v>
      </c>
      <c r="U108" s="165">
        <f t="shared" si="239"/>
        <v>12</v>
      </c>
      <c r="AA108" s="174" t="e">
        <f t="shared" si="202"/>
        <v>#NUM!</v>
      </c>
      <c r="AB108" s="193" t="e">
        <f t="shared" si="203"/>
        <v>#NUM!</v>
      </c>
      <c r="AC108" s="174" t="e">
        <f t="shared" si="204"/>
        <v>#NUM!</v>
      </c>
      <c r="AD108" s="174">
        <f t="shared" si="205"/>
        <v>0</v>
      </c>
      <c r="AE108" s="174" t="e">
        <f t="shared" si="206"/>
        <v>#NUM!</v>
      </c>
      <c r="AF108" s="194" t="e">
        <f t="shared" si="207"/>
        <v>#NUM!</v>
      </c>
      <c r="AG108" s="174" t="e">
        <f t="shared" si="156"/>
        <v>#NUM!</v>
      </c>
      <c r="AH108" s="174">
        <f t="shared" si="157"/>
        <v>0</v>
      </c>
      <c r="AJ108" s="174"/>
      <c r="AK108" s="174"/>
      <c r="AM108" s="207">
        <f t="shared" si="208"/>
        <v>0</v>
      </c>
      <c r="AN108" s="167">
        <f>INDEX(Coefficients!$O$3:$O$7,MATCH(S108,Coefficients!$O$3:$O$7))</f>
        <v>0.3</v>
      </c>
      <c r="AO108" s="167">
        <f>INDEX(Coefficients!$O$3:$O$7,MATCH(S108,Coefficients!$O$3:$O$7)+1)</f>
        <v>0.4</v>
      </c>
      <c r="AP108" s="172">
        <f>INDEX(Coefficients!$P$3:$P$7,MATCH(S108,Coefficients!$O$3:$O$7))</f>
        <v>50</v>
      </c>
      <c r="AQ108" s="172">
        <f>INDEX(Coefficients!$P$3:$P$7,MATCH(S108,Coefficients!$O$3:$O$7)+1)</f>
        <v>41.8</v>
      </c>
      <c r="AR108" s="172">
        <f t="shared" si="209"/>
        <v>44.26</v>
      </c>
      <c r="AS108" s="106">
        <f t="shared" si="210"/>
        <v>2010</v>
      </c>
      <c r="AT108" s="107">
        <f t="shared" si="211"/>
        <v>22.5</v>
      </c>
      <c r="AU108" s="167">
        <f t="shared" si="240"/>
        <v>0</v>
      </c>
      <c r="AV108" s="173">
        <f t="shared" si="241"/>
        <v>0</v>
      </c>
      <c r="AW108" s="106">
        <v>12</v>
      </c>
      <c r="AX108" s="107">
        <f t="shared" si="212"/>
        <v>76.14739999999999</v>
      </c>
      <c r="AY108" s="174">
        <f t="shared" si="213"/>
        <v>0.26419424190444968</v>
      </c>
      <c r="AZ108" s="167">
        <f>INDEX(Coefficients!$K$3:$K$10,MATCH(S108,Coefficients!$K$3:$K$10))</f>
        <v>0.35</v>
      </c>
      <c r="BA108" s="167">
        <f>INDEX(Coefficients!$K$3:$K$10,MATCH(S108,Coefficients!$K$3:$K$10)+1)</f>
        <v>0.4</v>
      </c>
      <c r="BB108" s="167">
        <f>INDEX(Coefficients!$L$3:$L$10,MATCH(S108,Coefficients!$K$3:$K$10))</f>
        <v>0.19142307491680963</v>
      </c>
      <c r="BC108" s="167">
        <f>INDEX(Coefficients!$L$3:$L$10,MATCH(S108,Coefficients!$K$3:$K$10)+1)</f>
        <v>0.35425563574488944</v>
      </c>
      <c r="BD108" s="174">
        <f>INDEX(Coefficients!$M$3:$M$10,MATCH(S108,Coefficients!$K$3:$K$10))</f>
        <v>0.20023799980895765</v>
      </c>
      <c r="BE108" s="174">
        <f>INDEX(Coefficients!$M$3:$M$10,MATCH(S108,Coefficients!$K$3:$K$10)+1)</f>
        <v>0.20987997823914079</v>
      </c>
      <c r="BF108" s="70">
        <f t="shared" si="214"/>
        <v>2.5655609924804158E-5</v>
      </c>
      <c r="BG108" s="110">
        <f t="shared" si="215"/>
        <v>0.20409479118103091</v>
      </c>
      <c r="BH108" s="175" t="e">
        <f t="shared" si="242"/>
        <v>#NUM!</v>
      </c>
      <c r="BI108" s="89" t="e">
        <f t="shared" si="243"/>
        <v>#NUM!</v>
      </c>
      <c r="BJ108" s="106">
        <f t="shared" si="216"/>
        <v>0.71366705445737511</v>
      </c>
      <c r="BK108" s="165">
        <f t="shared" si="217"/>
        <v>84.741590689541354</v>
      </c>
      <c r="BM108" s="107">
        <f t="shared" si="218"/>
        <v>387.5</v>
      </c>
      <c r="BN108" s="173">
        <f t="shared" si="244"/>
        <v>0</v>
      </c>
      <c r="BO108" s="187">
        <f t="shared" si="245"/>
        <v>0</v>
      </c>
      <c r="BP108" s="106" t="str">
        <f t="shared" si="219"/>
        <v>YES</v>
      </c>
      <c r="BQ108" s="209" t="e">
        <f t="shared" si="220"/>
        <v>#NUM!</v>
      </c>
      <c r="BR108" s="164" t="e">
        <f t="shared" si="246"/>
        <v>#NUM!</v>
      </c>
      <c r="BS108" s="219" t="e">
        <f t="shared" si="247"/>
        <v>#NUM!</v>
      </c>
      <c r="BT108" s="210"/>
      <c r="BU108" s="206" t="e">
        <f t="shared" si="248"/>
        <v>#NUM!</v>
      </c>
      <c r="BW108" s="164">
        <f>VLOOKUP(M108,Coefficients!$E$4:$I$7,3)</f>
        <v>0.43099999999999999</v>
      </c>
      <c r="BX108" s="106">
        <f t="shared" si="249"/>
        <v>2.5000000000000001E-2</v>
      </c>
      <c r="BY108" s="163">
        <f t="shared" si="250"/>
        <v>0</v>
      </c>
      <c r="CO108" s="165" t="str">
        <f t="shared" si="221"/>
        <v>splash</v>
      </c>
      <c r="CP108" s="172">
        <f t="shared" si="222"/>
        <v>1</v>
      </c>
      <c r="CQ108" s="165">
        <f>IF(CO108="atmospheric",IF(CP108&gt;=1,Coefficients!$T$5,Coefficients!$T$4),Coefficients!$T$3)</f>
        <v>7.35</v>
      </c>
      <c r="CR108" s="106">
        <f>IF(S108&lt;Coefficients!$V$3,Coefficients!$X$3-(Coefficients!$X$4-Coefficients!$X$3)*(Coefficients!$V$3-S108)/(Coefficients!$V$4-Coefficients!$V$3),IF(S108&gt;Coefficients!$V$6,(Coefficients!$X$6-Coefficients!$X$5)*(S108-Coefficients!$V$6)/(Coefficients!$V$6-Coefficients!$V$5)+Coefficients!$X$6,VLOOKUP(S108,Coefficients!$V$3:$X$6,3)))</f>
        <v>5.1999999999999975</v>
      </c>
      <c r="CS108" s="90">
        <f t="shared" si="251"/>
        <v>1.6409601519999992E-4</v>
      </c>
      <c r="CT108" s="106">
        <f>VLOOKUP(CO108,Coefficients!$Z$4:$AD$7,4,FALSE)</f>
        <v>0.26500000000000001</v>
      </c>
      <c r="CU108" s="106">
        <f>VLOOKUP(CO108,Coefficients!$Z$4:$AD$7,2,FALSE)</f>
        <v>0.37</v>
      </c>
      <c r="CV108" s="174" t="e">
        <f t="shared" si="223"/>
        <v>#NUM!</v>
      </c>
      <c r="CW108" s="31" t="e">
        <f t="shared" si="224"/>
        <v>#NUM!</v>
      </c>
      <c r="CX108" s="19">
        <f>Coefficients!$B$7</f>
        <v>3.35</v>
      </c>
      <c r="CY108" s="217" t="e">
        <f t="shared" si="252"/>
        <v>#NUM!</v>
      </c>
      <c r="CZ108" s="33">
        <f>VLOOKUP(N108,Coefficients!$E$12:$I$16,3)</f>
        <v>6.0350000000000001</v>
      </c>
      <c r="DA108" s="165">
        <f t="shared" si="253"/>
        <v>2.5000000000000001E-2</v>
      </c>
      <c r="DB108" s="163">
        <f t="shared" si="254"/>
        <v>0</v>
      </c>
      <c r="DC108" s="163"/>
      <c r="DD108" s="149"/>
      <c r="DU108" s="165">
        <f t="shared" si="225"/>
        <v>0.95</v>
      </c>
      <c r="DV108" s="165">
        <f t="shared" si="226"/>
        <v>1</v>
      </c>
      <c r="DW108" s="165">
        <f t="shared" si="227"/>
        <v>2400</v>
      </c>
      <c r="DX108" s="165">
        <f t="shared" si="228"/>
        <v>1.4999999999999999E-2</v>
      </c>
      <c r="DY108" s="169">
        <f t="shared" si="229"/>
        <v>71.510204081632651</v>
      </c>
      <c r="DZ108" s="136">
        <f t="shared" si="255"/>
        <v>33742.247087976444</v>
      </c>
      <c r="EA108" s="136">
        <f t="shared" si="230"/>
        <v>4.3067574809826485</v>
      </c>
      <c r="EB108" s="136">
        <f t="shared" si="231"/>
        <v>2.3330791552474604E-2</v>
      </c>
      <c r="EC108" s="136">
        <f t="shared" si="232"/>
        <v>0.96747185906460231</v>
      </c>
      <c r="ED108" s="136" t="e">
        <f t="shared" si="233"/>
        <v>#DIV/0!</v>
      </c>
      <c r="EE108" s="136">
        <f t="shared" si="256"/>
        <v>1.5445604651050633E-4</v>
      </c>
      <c r="EF108" s="136">
        <f t="shared" si="234"/>
        <v>1</v>
      </c>
      <c r="EG108" s="136">
        <f t="shared" si="257"/>
        <v>2</v>
      </c>
      <c r="EH108" s="149" t="e">
        <f t="shared" si="235"/>
        <v>#DIV/0!</v>
      </c>
      <c r="EI108" s="149" t="e">
        <f t="shared" si="236"/>
        <v>#DIV/0!</v>
      </c>
      <c r="EJ108" s="149" t="e">
        <f t="shared" si="258"/>
        <v>#DIV/0!</v>
      </c>
      <c r="EK108" s="18" t="e">
        <f t="shared" si="259"/>
        <v>#DIV/0!</v>
      </c>
      <c r="EL108" s="18" t="e">
        <f t="shared" si="260"/>
        <v>#NUM!</v>
      </c>
      <c r="EM108" s="18">
        <f t="shared" si="261"/>
        <v>0</v>
      </c>
      <c r="EN108" s="163" t="e">
        <f t="shared" si="237"/>
        <v>#DIV/0!</v>
      </c>
      <c r="EO108" s="163" t="e">
        <f t="shared" si="238"/>
        <v>#DIV/0!</v>
      </c>
      <c r="EP108" s="163" t="e">
        <f t="shared" si="262"/>
        <v>#DIV/0!</v>
      </c>
      <c r="EQ108" s="18" t="e">
        <f t="shared" si="263"/>
        <v>#DIV/0!</v>
      </c>
      <c r="ER108" s="18" t="e">
        <f t="shared" si="264"/>
        <v>#NUM!</v>
      </c>
      <c r="ES108" s="18">
        <f t="shared" si="265"/>
        <v>0</v>
      </c>
    </row>
    <row r="109" spans="1:149" ht="15" customHeight="1" outlineLevel="1" x14ac:dyDescent="0.25">
      <c r="B109" s="36" t="s">
        <v>82</v>
      </c>
      <c r="C109" s="36" t="str">
        <f>MostLikely!$B$1</f>
        <v>CSIRO Mk3.5</v>
      </c>
      <c r="D109" s="36">
        <v>2011</v>
      </c>
      <c r="E109" s="37">
        <f>MostLikely!S39</f>
        <v>22.529999999999998</v>
      </c>
      <c r="F109" s="37">
        <f>MostLikely!W39</f>
        <v>76.132139999999993</v>
      </c>
      <c r="G109" s="37">
        <f>MostLikely!Q39</f>
        <v>390.35</v>
      </c>
      <c r="H109" s="115">
        <f t="shared" si="188"/>
        <v>2007</v>
      </c>
      <c r="I109" s="111" t="str">
        <f t="shared" si="189"/>
        <v>Pile No 243 @ Berth 107</v>
      </c>
      <c r="J109" s="165" t="str">
        <f t="shared" si="190"/>
        <v>splash</v>
      </c>
      <c r="K109" s="172">
        <f t="shared" si="191"/>
        <v>1</v>
      </c>
      <c r="L109" s="115" t="str">
        <f t="shared" si="192"/>
        <v>C1</v>
      </c>
      <c r="M109" s="115" t="str">
        <f t="shared" si="193"/>
        <v>CB4</v>
      </c>
      <c r="N109" s="115" t="str">
        <f t="shared" si="194"/>
        <v>CL5</v>
      </c>
      <c r="O109" s="115">
        <f t="shared" si="195"/>
        <v>0</v>
      </c>
      <c r="P109" s="115">
        <f t="shared" si="196"/>
        <v>50</v>
      </c>
      <c r="Q109" s="115">
        <f t="shared" si="197"/>
        <v>1200</v>
      </c>
      <c r="R109" s="115">
        <f t="shared" si="198"/>
        <v>60</v>
      </c>
      <c r="S109" s="115">
        <f t="shared" si="199"/>
        <v>0.37</v>
      </c>
      <c r="T109" s="115">
        <f t="shared" si="200"/>
        <v>310</v>
      </c>
      <c r="U109" s="165">
        <f t="shared" si="239"/>
        <v>12</v>
      </c>
      <c r="AA109" s="174" t="e">
        <f t="shared" si="202"/>
        <v>#DIV/0!</v>
      </c>
      <c r="AB109" s="193" t="e">
        <f t="shared" si="203"/>
        <v>#DIV/0!</v>
      </c>
      <c r="AC109" s="174" t="e">
        <f t="shared" si="204"/>
        <v>#DIV/0!</v>
      </c>
      <c r="AD109" s="174">
        <f t="shared" si="205"/>
        <v>0</v>
      </c>
      <c r="AE109" s="174" t="e">
        <f t="shared" si="206"/>
        <v>#DIV/0!</v>
      </c>
      <c r="AF109" s="194" t="e">
        <f t="shared" si="207"/>
        <v>#DIV/0!</v>
      </c>
      <c r="AG109" s="174" t="e">
        <f t="shared" si="156"/>
        <v>#DIV/0!</v>
      </c>
      <c r="AH109" s="174">
        <f t="shared" si="157"/>
        <v>0</v>
      </c>
      <c r="AJ109" s="174"/>
      <c r="AK109" s="174"/>
      <c r="AM109" s="207">
        <f t="shared" si="208"/>
        <v>0</v>
      </c>
      <c r="AN109" s="167">
        <f>INDEX(Coefficients!$O$3:$O$7,MATCH(S109,Coefficients!$O$3:$O$7))</f>
        <v>0.3</v>
      </c>
      <c r="AO109" s="167">
        <f>INDEX(Coefficients!$O$3:$O$7,MATCH(S109,Coefficients!$O$3:$O$7)+1)</f>
        <v>0.4</v>
      </c>
      <c r="AP109" s="172">
        <f>INDEX(Coefficients!$P$3:$P$7,MATCH(S109,Coefficients!$O$3:$O$7))</f>
        <v>50</v>
      </c>
      <c r="AQ109" s="172">
        <f>INDEX(Coefficients!$P$3:$P$7,MATCH(S109,Coefficients!$O$3:$O$7)+1)</f>
        <v>41.8</v>
      </c>
      <c r="AR109" s="172">
        <f t="shared" si="209"/>
        <v>44.26</v>
      </c>
      <c r="AS109" s="106">
        <f t="shared" si="210"/>
        <v>2011</v>
      </c>
      <c r="AT109" s="107">
        <f t="shared" si="211"/>
        <v>22.529999999999998</v>
      </c>
      <c r="AU109" s="167">
        <f t="shared" si="240"/>
        <v>0</v>
      </c>
      <c r="AV109" s="173">
        <f t="shared" si="241"/>
        <v>0</v>
      </c>
      <c r="AW109" s="106">
        <v>12</v>
      </c>
      <c r="AX109" s="107">
        <f t="shared" si="212"/>
        <v>76.132139999999993</v>
      </c>
      <c r="AY109" s="174">
        <f t="shared" si="213"/>
        <v>0.26419424190444968</v>
      </c>
      <c r="AZ109" s="167">
        <f>INDEX(Coefficients!$K$3:$K$10,MATCH(S109,Coefficients!$K$3:$K$10))</f>
        <v>0.35</v>
      </c>
      <c r="BA109" s="167">
        <f>INDEX(Coefficients!$K$3:$K$10,MATCH(S109,Coefficients!$K$3:$K$10)+1)</f>
        <v>0.4</v>
      </c>
      <c r="BB109" s="167">
        <f>INDEX(Coefficients!$L$3:$L$10,MATCH(S109,Coefficients!$K$3:$K$10))</f>
        <v>0.19142307491680963</v>
      </c>
      <c r="BC109" s="167">
        <f>INDEX(Coefficients!$L$3:$L$10,MATCH(S109,Coefficients!$K$3:$K$10)+1)</f>
        <v>0.35425563574488944</v>
      </c>
      <c r="BD109" s="174">
        <f>INDEX(Coefficients!$M$3:$M$10,MATCH(S109,Coefficients!$K$3:$K$10))</f>
        <v>0.20023799980895765</v>
      </c>
      <c r="BE109" s="174">
        <f>INDEX(Coefficients!$M$3:$M$10,MATCH(S109,Coefficients!$K$3:$K$10)+1)</f>
        <v>0.20987997823914079</v>
      </c>
      <c r="BF109" s="70">
        <f t="shared" si="214"/>
        <v>2.5655609924804158E-5</v>
      </c>
      <c r="BG109" s="110">
        <f t="shared" si="215"/>
        <v>0.20409479118103091</v>
      </c>
      <c r="BH109" s="175" t="e">
        <f t="shared" si="242"/>
        <v>#DIV/0!</v>
      </c>
      <c r="BI109" s="89" t="e">
        <f t="shared" si="243"/>
        <v>#DIV/0!</v>
      </c>
      <c r="BJ109" s="106">
        <f t="shared" si="216"/>
        <v>0.71366705445737511</v>
      </c>
      <c r="BK109" s="165">
        <f t="shared" si="217"/>
        <v>84.741590689541354</v>
      </c>
      <c r="BM109" s="107">
        <f t="shared" si="218"/>
        <v>390.35</v>
      </c>
      <c r="BN109" s="173">
        <f t="shared" si="244"/>
        <v>0</v>
      </c>
      <c r="BO109" s="187" t="e">
        <f t="shared" si="245"/>
        <v>#DIV/0!</v>
      </c>
      <c r="BP109" s="106" t="str">
        <f t="shared" si="219"/>
        <v>YES</v>
      </c>
      <c r="BQ109" s="209" t="e">
        <f t="shared" si="220"/>
        <v>#DIV/0!</v>
      </c>
      <c r="BR109" s="164" t="e">
        <f t="shared" si="246"/>
        <v>#DIV/0!</v>
      </c>
      <c r="BS109" s="219" t="e">
        <f t="shared" si="247"/>
        <v>#DIV/0!</v>
      </c>
      <c r="BT109" s="210"/>
      <c r="BU109" s="206" t="e">
        <f t="shared" si="248"/>
        <v>#DIV/0!</v>
      </c>
      <c r="BW109" s="164">
        <f>VLOOKUP(M109,Coefficients!$E$4:$I$7,3)</f>
        <v>0.43099999999999999</v>
      </c>
      <c r="BX109" s="106">
        <f t="shared" si="249"/>
        <v>2.5000000000000001E-2</v>
      </c>
      <c r="BY109" s="163">
        <f t="shared" si="250"/>
        <v>0</v>
      </c>
      <c r="BZ109" s="18"/>
      <c r="CO109" s="165" t="str">
        <f t="shared" si="221"/>
        <v>splash</v>
      </c>
      <c r="CP109" s="172">
        <f t="shared" si="222"/>
        <v>1</v>
      </c>
      <c r="CQ109" s="165">
        <f>IF(CO109="atmospheric",IF(CP109&gt;=1,Coefficients!$T$5,Coefficients!$T$4),Coefficients!$T$3)</f>
        <v>7.35</v>
      </c>
      <c r="CR109" s="106">
        <f>IF(S109&lt;Coefficients!$V$3,Coefficients!$X$3-(Coefficients!$X$4-Coefficients!$X$3)*(Coefficients!$V$3-S109)/(Coefficients!$V$4-Coefficients!$V$3),IF(S109&gt;Coefficients!$V$6,(Coefficients!$X$6-Coefficients!$X$5)*(S109-Coefficients!$V$6)/(Coefficients!$V$6-Coefficients!$V$5)+Coefficients!$X$6,VLOOKUP(S109,Coefficients!$V$3:$X$6,3)))</f>
        <v>5.1999999999999975</v>
      </c>
      <c r="CS109" s="90">
        <f t="shared" si="251"/>
        <v>1.6409601519999992E-4</v>
      </c>
      <c r="CT109" s="106">
        <f>VLOOKUP(CO109,Coefficients!$Z$4:$AD$7,4,FALSE)</f>
        <v>0.26500000000000001</v>
      </c>
      <c r="CU109" s="106">
        <f>VLOOKUP(CO109,Coefficients!$Z$4:$AD$7,2,FALSE)</f>
        <v>0.37</v>
      </c>
      <c r="CV109" s="174" t="e">
        <f t="shared" si="223"/>
        <v>#DIV/0!</v>
      </c>
      <c r="CW109" s="31" t="e">
        <f t="shared" si="224"/>
        <v>#DIV/0!</v>
      </c>
      <c r="CX109" s="19">
        <f>Coefficients!$B$7</f>
        <v>3.35</v>
      </c>
      <c r="CY109" s="217" t="e">
        <f t="shared" si="252"/>
        <v>#DIV/0!</v>
      </c>
      <c r="CZ109" s="33">
        <f>VLOOKUP(N109,Coefficients!$E$12:$I$16,3)</f>
        <v>6.0350000000000001</v>
      </c>
      <c r="DA109" s="165">
        <f t="shared" si="253"/>
        <v>2.5000000000000001E-2</v>
      </c>
      <c r="DB109" s="163">
        <f t="shared" si="254"/>
        <v>0</v>
      </c>
      <c r="DC109" s="163"/>
      <c r="DD109" s="149"/>
      <c r="DU109" s="165">
        <f t="shared" si="225"/>
        <v>0.95</v>
      </c>
      <c r="DV109" s="165">
        <f t="shared" si="226"/>
        <v>1</v>
      </c>
      <c r="DW109" s="165">
        <f t="shared" si="227"/>
        <v>2400</v>
      </c>
      <c r="DX109" s="165">
        <f t="shared" si="228"/>
        <v>1.4999999999999999E-2</v>
      </c>
      <c r="DY109" s="169">
        <f t="shared" si="229"/>
        <v>0</v>
      </c>
      <c r="DZ109" s="136">
        <f t="shared" si="255"/>
        <v>0</v>
      </c>
      <c r="EA109" s="136">
        <f t="shared" si="230"/>
        <v>4.3067574809826485</v>
      </c>
      <c r="EB109" s="136">
        <f t="shared" si="231"/>
        <v>2.3330791552474604E-2</v>
      </c>
      <c r="EC109" s="136">
        <f t="shared" si="232"/>
        <v>0.96747185906460231</v>
      </c>
      <c r="ED109" s="136" t="e">
        <f t="shared" si="233"/>
        <v>#DIV/0!</v>
      </c>
      <c r="EE109" s="136">
        <f t="shared" si="256"/>
        <v>1.5445604651050633E-4</v>
      </c>
      <c r="EF109" s="136">
        <f t="shared" si="234"/>
        <v>1</v>
      </c>
      <c r="EG109" s="136">
        <f t="shared" si="257"/>
        <v>2</v>
      </c>
      <c r="EH109" s="149" t="e">
        <f t="shared" si="235"/>
        <v>#DIV/0!</v>
      </c>
      <c r="EI109" s="149" t="e">
        <f t="shared" si="236"/>
        <v>#DIV/0!</v>
      </c>
      <c r="EJ109" s="149" t="e">
        <f t="shared" si="258"/>
        <v>#DIV/0!</v>
      </c>
      <c r="EK109" s="18" t="e">
        <f t="shared" si="259"/>
        <v>#DIV/0!</v>
      </c>
      <c r="EL109" s="18" t="e">
        <f t="shared" si="260"/>
        <v>#DIV/0!</v>
      </c>
      <c r="EM109" s="18">
        <f t="shared" si="261"/>
        <v>0</v>
      </c>
      <c r="EN109" s="163" t="e">
        <f t="shared" si="237"/>
        <v>#DIV/0!</v>
      </c>
      <c r="EO109" s="163" t="e">
        <f t="shared" si="238"/>
        <v>#DIV/0!</v>
      </c>
      <c r="EP109" s="163" t="e">
        <f t="shared" si="262"/>
        <v>#DIV/0!</v>
      </c>
      <c r="EQ109" s="18" t="e">
        <f t="shared" si="263"/>
        <v>#DIV/0!</v>
      </c>
      <c r="ER109" s="18" t="e">
        <f t="shared" si="264"/>
        <v>#DIV/0!</v>
      </c>
      <c r="ES109" s="18">
        <f t="shared" si="265"/>
        <v>0</v>
      </c>
    </row>
    <row r="110" spans="1:149" ht="15" customHeight="1" outlineLevel="1" x14ac:dyDescent="0.25">
      <c r="B110" s="36" t="s">
        <v>82</v>
      </c>
      <c r="C110" s="36" t="str">
        <f>MostLikely!$B$1</f>
        <v>CSIRO Mk3.5</v>
      </c>
      <c r="D110" s="36">
        <v>2012</v>
      </c>
      <c r="E110" s="37">
        <f>MostLikely!S40</f>
        <v>22.56</v>
      </c>
      <c r="F110" s="37">
        <f>MostLikely!W40</f>
        <v>76.116879999999995</v>
      </c>
      <c r="G110" s="37">
        <f>MostLikely!Q40</f>
        <v>393.20000000000005</v>
      </c>
      <c r="H110" s="115">
        <f t="shared" si="188"/>
        <v>2007</v>
      </c>
      <c r="I110" s="111" t="str">
        <f t="shared" si="189"/>
        <v>Pile No 243 @ Berth 107</v>
      </c>
      <c r="J110" s="165" t="str">
        <f t="shared" si="190"/>
        <v>splash</v>
      </c>
      <c r="K110" s="172">
        <f t="shared" si="191"/>
        <v>1</v>
      </c>
      <c r="L110" s="115" t="str">
        <f t="shared" si="192"/>
        <v>C1</v>
      </c>
      <c r="M110" s="115" t="str">
        <f t="shared" si="193"/>
        <v>CB4</v>
      </c>
      <c r="N110" s="115" t="str">
        <f t="shared" si="194"/>
        <v>CL5</v>
      </c>
      <c r="O110" s="115">
        <f t="shared" si="195"/>
        <v>0</v>
      </c>
      <c r="P110" s="115">
        <f t="shared" si="196"/>
        <v>50</v>
      </c>
      <c r="Q110" s="115">
        <f t="shared" si="197"/>
        <v>1200</v>
      </c>
      <c r="R110" s="115">
        <f t="shared" si="198"/>
        <v>60</v>
      </c>
      <c r="S110" s="115">
        <f t="shared" si="199"/>
        <v>0.37</v>
      </c>
      <c r="T110" s="115">
        <f t="shared" si="200"/>
        <v>310</v>
      </c>
      <c r="U110" s="165">
        <f t="shared" si="239"/>
        <v>12</v>
      </c>
      <c r="AA110" s="174">
        <f t="shared" si="202"/>
        <v>1.2925927281481935</v>
      </c>
      <c r="AB110" s="193">
        <f t="shared" si="203"/>
        <v>0.12585185456296386</v>
      </c>
      <c r="AC110" s="174">
        <f t="shared" si="204"/>
        <v>4.1090470887909262E-3</v>
      </c>
      <c r="AD110" s="174">
        <f t="shared" si="205"/>
        <v>1.1765541439999999E-2</v>
      </c>
      <c r="AE110" s="174">
        <f t="shared" si="206"/>
        <v>5.295584805131703E-6</v>
      </c>
      <c r="AF110" s="194">
        <f t="shared" si="207"/>
        <v>1.5807715836214038E-6</v>
      </c>
      <c r="AG110" s="174">
        <f t="shared" si="156"/>
        <v>7.2268763326630124E-7</v>
      </c>
      <c r="AH110" s="174">
        <f t="shared" si="157"/>
        <v>0.16474487839999999</v>
      </c>
      <c r="AJ110" s="174"/>
      <c r="AK110" s="174"/>
      <c r="AM110" s="207">
        <f t="shared" si="208"/>
        <v>5</v>
      </c>
      <c r="AN110" s="167">
        <f>INDEX(Coefficients!$O$3:$O$7,MATCH(S110,Coefficients!$O$3:$O$7))</f>
        <v>0.3</v>
      </c>
      <c r="AO110" s="167">
        <f>INDEX(Coefficients!$O$3:$O$7,MATCH(S110,Coefficients!$O$3:$O$7)+1)</f>
        <v>0.4</v>
      </c>
      <c r="AP110" s="172">
        <f>INDEX(Coefficients!$P$3:$P$7,MATCH(S110,Coefficients!$O$3:$O$7))</f>
        <v>50</v>
      </c>
      <c r="AQ110" s="172">
        <f>INDEX(Coefficients!$P$3:$P$7,MATCH(S110,Coefficients!$O$3:$O$7)+1)</f>
        <v>41.8</v>
      </c>
      <c r="AR110" s="172">
        <f t="shared" si="209"/>
        <v>44.26</v>
      </c>
      <c r="AS110" s="106">
        <f t="shared" si="210"/>
        <v>2012</v>
      </c>
      <c r="AT110" s="107">
        <f t="shared" si="211"/>
        <v>22.56</v>
      </c>
      <c r="AU110" s="167">
        <f t="shared" si="240"/>
        <v>22.56</v>
      </c>
      <c r="AV110" s="173">
        <f t="shared" si="241"/>
        <v>22.56</v>
      </c>
      <c r="AW110" s="106">
        <v>12</v>
      </c>
      <c r="AX110" s="107">
        <f t="shared" si="212"/>
        <v>76.116879999999995</v>
      </c>
      <c r="AY110" s="174">
        <f t="shared" si="213"/>
        <v>1.1704311929232594</v>
      </c>
      <c r="AZ110" s="167">
        <f>INDEX(Coefficients!$K$3:$K$10,MATCH(S110,Coefficients!$K$3:$K$10))</f>
        <v>0.35</v>
      </c>
      <c r="BA110" s="167">
        <f>INDEX(Coefficients!$K$3:$K$10,MATCH(S110,Coefficients!$K$3:$K$10)+1)</f>
        <v>0.4</v>
      </c>
      <c r="BB110" s="167">
        <f>INDEX(Coefficients!$L$3:$L$10,MATCH(S110,Coefficients!$K$3:$K$10))</f>
        <v>0.19142307491680963</v>
      </c>
      <c r="BC110" s="167">
        <f>INDEX(Coefficients!$L$3:$L$10,MATCH(S110,Coefficients!$K$3:$K$10)+1)</f>
        <v>0.35425563574488944</v>
      </c>
      <c r="BD110" s="174">
        <f>INDEX(Coefficients!$M$3:$M$10,MATCH(S110,Coefficients!$K$3:$K$10))</f>
        <v>0.20023799980895765</v>
      </c>
      <c r="BE110" s="174">
        <f>INDEX(Coefficients!$M$3:$M$10,MATCH(S110,Coefficients!$K$3:$K$10)+1)</f>
        <v>0.20987997823914079</v>
      </c>
      <c r="BF110" s="70">
        <f t="shared" si="214"/>
        <v>2.5655609924804158E-5</v>
      </c>
      <c r="BG110" s="110">
        <f t="shared" si="215"/>
        <v>0.20409479118103091</v>
      </c>
      <c r="BH110" s="175">
        <f t="shared" si="242"/>
        <v>2.5655609924804158E-5</v>
      </c>
      <c r="BI110" s="89">
        <f t="shared" si="243"/>
        <v>8.0961218388191036E-2</v>
      </c>
      <c r="BJ110" s="106">
        <f t="shared" si="216"/>
        <v>0.71366705445737511</v>
      </c>
      <c r="BK110" s="165">
        <f t="shared" si="217"/>
        <v>84.741590689541354</v>
      </c>
      <c r="BM110" s="107">
        <f t="shared" si="218"/>
        <v>393.20000000000005</v>
      </c>
      <c r="BN110" s="173">
        <f t="shared" si="244"/>
        <v>393.20000000000005</v>
      </c>
      <c r="BO110" s="187">
        <f t="shared" si="245"/>
        <v>7.4708000000000012E-4</v>
      </c>
      <c r="BP110" s="106" t="str">
        <f t="shared" si="219"/>
        <v>YES</v>
      </c>
      <c r="BQ110" s="209">
        <f t="shared" si="220"/>
        <v>1.2925927281481935</v>
      </c>
      <c r="BR110" s="164">
        <f t="shared" si="246"/>
        <v>6.2925927281481933</v>
      </c>
      <c r="BS110" s="219">
        <f t="shared" si="247"/>
        <v>0.12585185456296386</v>
      </c>
      <c r="BT110" s="210"/>
      <c r="BU110" s="206">
        <f t="shared" si="248"/>
        <v>6.7817294008185813E-2</v>
      </c>
      <c r="BW110" s="164">
        <f>VLOOKUP(M110,Coefficients!$E$4:$I$7,3)</f>
        <v>0.43099999999999999</v>
      </c>
      <c r="BX110" s="106">
        <f t="shared" si="249"/>
        <v>7.2999999999999995E-2</v>
      </c>
      <c r="BY110" s="163">
        <f t="shared" si="250"/>
        <v>0.51154527999999999</v>
      </c>
      <c r="BZ110" s="18"/>
      <c r="CO110" s="165" t="str">
        <f t="shared" si="221"/>
        <v>splash</v>
      </c>
      <c r="CP110" s="172">
        <f t="shared" si="222"/>
        <v>1</v>
      </c>
      <c r="CQ110" s="165">
        <f>IF(CO110="atmospheric",IF(CP110&gt;=1,Coefficients!$T$5,Coefficients!$T$4),Coefficients!$T$3)</f>
        <v>7.35</v>
      </c>
      <c r="CR110" s="106">
        <f>IF(S110&lt;Coefficients!$V$3,Coefficients!$X$3-(Coefficients!$X$4-Coefficients!$X$3)*(Coefficients!$V$3-S110)/(Coefficients!$V$4-Coefficients!$V$3),IF(S110&gt;Coefficients!$V$6,(Coefficients!$X$6-Coefficients!$X$5)*(S110-Coefficients!$V$6)/(Coefficients!$V$6-Coefficients!$V$5)+Coefficients!$X$6,VLOOKUP(S110,Coefficients!$V$3:$X$6,3)))</f>
        <v>5.1999999999999975</v>
      </c>
      <c r="CS110" s="90">
        <f t="shared" si="251"/>
        <v>1.6409601519999992E-4</v>
      </c>
      <c r="CT110" s="106">
        <f>VLOOKUP(CO110,Coefficients!$Z$4:$AD$7,4,FALSE)</f>
        <v>0.26500000000000001</v>
      </c>
      <c r="CU110" s="106">
        <f>VLOOKUP(CO110,Coefficients!$Z$4:$AD$7,2,FALSE)</f>
        <v>0.37</v>
      </c>
      <c r="CV110" s="174">
        <f t="shared" si="223"/>
        <v>3.916302691726953</v>
      </c>
      <c r="CW110" s="31">
        <f t="shared" si="224"/>
        <v>5.295584805131703E-6</v>
      </c>
      <c r="CX110" s="19">
        <f>Coefficients!$B$7</f>
        <v>3.35</v>
      </c>
      <c r="CY110" s="217">
        <f t="shared" si="252"/>
        <v>1.5807715836214038E-6</v>
      </c>
      <c r="CZ110" s="33">
        <f>VLOOKUP(N110,Coefficients!$E$12:$I$16,3)</f>
        <v>6.0350000000000001</v>
      </c>
      <c r="DA110" s="165">
        <f t="shared" si="253"/>
        <v>7.2999999999999995E-2</v>
      </c>
      <c r="DB110" s="163">
        <f t="shared" si="254"/>
        <v>7.1628207999999995</v>
      </c>
      <c r="DC110" s="163"/>
      <c r="DD110" s="149"/>
      <c r="DU110" s="165">
        <f t="shared" si="225"/>
        <v>0.95</v>
      </c>
      <c r="DV110" s="165">
        <f t="shared" si="226"/>
        <v>1</v>
      </c>
      <c r="DW110" s="165">
        <f t="shared" si="227"/>
        <v>2400</v>
      </c>
      <c r="DX110" s="165">
        <f t="shared" si="228"/>
        <v>1.4999999999999999E-2</v>
      </c>
      <c r="DY110" s="169">
        <f t="shared" si="229"/>
        <v>69.68973747016706</v>
      </c>
      <c r="DZ110" s="136">
        <f t="shared" si="255"/>
        <v>33453.451991984191</v>
      </c>
      <c r="EA110" s="136">
        <f t="shared" si="230"/>
        <v>4.3067574809826485</v>
      </c>
      <c r="EB110" s="136">
        <f t="shared" si="231"/>
        <v>2.3330791552474604E-2</v>
      </c>
      <c r="EC110" s="136">
        <f t="shared" si="232"/>
        <v>0.96747185906460231</v>
      </c>
      <c r="ED110" s="136">
        <f t="shared" si="233"/>
        <v>0.21071527587939035</v>
      </c>
      <c r="EE110" s="136">
        <f t="shared" si="256"/>
        <v>1.5445604651050633E-4</v>
      </c>
      <c r="EF110" s="136">
        <f t="shared" si="234"/>
        <v>1</v>
      </c>
      <c r="EG110" s="136">
        <f t="shared" si="257"/>
        <v>2</v>
      </c>
      <c r="EH110" s="149">
        <f t="shared" si="235"/>
        <v>1.7454438229805378</v>
      </c>
      <c r="EI110" s="149">
        <f t="shared" si="236"/>
        <v>28.882546522098554</v>
      </c>
      <c r="EJ110" s="149">
        <f t="shared" si="258"/>
        <v>30.627990345079091</v>
      </c>
      <c r="EK110" s="18">
        <f t="shared" si="259"/>
        <v>3.2649873162855655E-2</v>
      </c>
      <c r="EL110" s="18">
        <f t="shared" si="260"/>
        <v>4.1090470887909262E-3</v>
      </c>
      <c r="EM110" s="18">
        <f t="shared" si="261"/>
        <v>1.1765541439999999E-2</v>
      </c>
      <c r="EN110" s="163">
        <f t="shared" si="237"/>
        <v>0.12465390019960428</v>
      </c>
      <c r="EO110" s="163">
        <f t="shared" si="238"/>
        <v>2.0626971915533518</v>
      </c>
      <c r="EP110" s="163">
        <f t="shared" si="262"/>
        <v>2.1873510917529559</v>
      </c>
      <c r="EQ110" s="18">
        <f t="shared" si="263"/>
        <v>0.45717397804601828</v>
      </c>
      <c r="ER110" s="18">
        <f t="shared" si="264"/>
        <v>7.2268763326630124E-7</v>
      </c>
      <c r="ES110" s="18">
        <f t="shared" si="265"/>
        <v>0.16474487839999999</v>
      </c>
    </row>
    <row r="111" spans="1:149" ht="15" customHeight="1" outlineLevel="1" x14ac:dyDescent="0.25">
      <c r="B111" s="36" t="s">
        <v>82</v>
      </c>
      <c r="C111" s="36" t="str">
        <f>MostLikely!$B$1</f>
        <v>CSIRO Mk3.5</v>
      </c>
      <c r="D111" s="36">
        <v>2013</v>
      </c>
      <c r="E111" s="37">
        <f>MostLikely!S41</f>
        <v>22.59</v>
      </c>
      <c r="F111" s="37">
        <f>MostLikely!W41</f>
        <v>76.101619999999997</v>
      </c>
      <c r="G111" s="37">
        <f>MostLikely!Q41</f>
        <v>396.05000000000007</v>
      </c>
      <c r="H111" s="115">
        <f t="shared" si="188"/>
        <v>2007</v>
      </c>
      <c r="I111" s="111" t="str">
        <f t="shared" si="189"/>
        <v>Pile No 243 @ Berth 107</v>
      </c>
      <c r="J111" s="165" t="str">
        <f t="shared" si="190"/>
        <v>splash</v>
      </c>
      <c r="K111" s="172">
        <f t="shared" si="191"/>
        <v>1</v>
      </c>
      <c r="L111" s="115" t="str">
        <f t="shared" si="192"/>
        <v>C1</v>
      </c>
      <c r="M111" s="115" t="str">
        <f t="shared" si="193"/>
        <v>CB4</v>
      </c>
      <c r="N111" s="115" t="str">
        <f t="shared" si="194"/>
        <v>CL5</v>
      </c>
      <c r="O111" s="115">
        <f t="shared" si="195"/>
        <v>0</v>
      </c>
      <c r="P111" s="115">
        <f t="shared" si="196"/>
        <v>50</v>
      </c>
      <c r="Q111" s="115">
        <f t="shared" si="197"/>
        <v>1200</v>
      </c>
      <c r="R111" s="115">
        <f t="shared" si="198"/>
        <v>60</v>
      </c>
      <c r="S111" s="115">
        <f t="shared" si="199"/>
        <v>0.37</v>
      </c>
      <c r="T111" s="115">
        <f t="shared" si="200"/>
        <v>310</v>
      </c>
      <c r="U111" s="165">
        <f t="shared" si="239"/>
        <v>12</v>
      </c>
      <c r="AA111" s="174">
        <f t="shared" si="202"/>
        <v>1.7070310064627674</v>
      </c>
      <c r="AB111" s="193">
        <f t="shared" si="203"/>
        <v>0.13414062012925534</v>
      </c>
      <c r="AC111" s="174">
        <f t="shared" si="204"/>
        <v>8.7651100302651545E-3</v>
      </c>
      <c r="AD111" s="174">
        <f t="shared" si="205"/>
        <v>1.1776396175E-2</v>
      </c>
      <c r="AE111" s="174">
        <f t="shared" si="206"/>
        <v>5.0255571274711026E-4</v>
      </c>
      <c r="AF111" s="194">
        <f t="shared" si="207"/>
        <v>1.5001663067077919E-4</v>
      </c>
      <c r="AG111" s="174">
        <f t="shared" si="156"/>
        <v>1.3725762309424632E-4</v>
      </c>
      <c r="AH111" s="174">
        <f t="shared" si="157"/>
        <v>0.16489686987500002</v>
      </c>
      <c r="AJ111" s="174"/>
      <c r="AK111" s="174"/>
      <c r="AM111" s="207">
        <f t="shared" si="208"/>
        <v>5</v>
      </c>
      <c r="AN111" s="167">
        <f>INDEX(Coefficients!$O$3:$O$7,MATCH(S111,Coefficients!$O$3:$O$7))</f>
        <v>0.3</v>
      </c>
      <c r="AO111" s="167">
        <f>INDEX(Coefficients!$O$3:$O$7,MATCH(S111,Coefficients!$O$3:$O$7)+1)</f>
        <v>0.4</v>
      </c>
      <c r="AP111" s="172">
        <f>INDEX(Coefficients!$P$3:$P$7,MATCH(S111,Coefficients!$O$3:$O$7))</f>
        <v>50</v>
      </c>
      <c r="AQ111" s="172">
        <f>INDEX(Coefficients!$P$3:$P$7,MATCH(S111,Coefficients!$O$3:$O$7)+1)</f>
        <v>41.8</v>
      </c>
      <c r="AR111" s="172">
        <f t="shared" si="209"/>
        <v>44.26</v>
      </c>
      <c r="AS111" s="106">
        <f t="shared" si="210"/>
        <v>2013</v>
      </c>
      <c r="AT111" s="107">
        <f t="shared" si="211"/>
        <v>22.59</v>
      </c>
      <c r="AU111" s="167">
        <f t="shared" si="240"/>
        <v>45.15</v>
      </c>
      <c r="AV111" s="173">
        <f t="shared" si="241"/>
        <v>22.574999999999999</v>
      </c>
      <c r="AW111" s="106">
        <v>12</v>
      </c>
      <c r="AX111" s="107">
        <f t="shared" si="212"/>
        <v>76.101619999999997</v>
      </c>
      <c r="AY111" s="174">
        <f t="shared" si="213"/>
        <v>1.1715015376720623</v>
      </c>
      <c r="AZ111" s="167">
        <f>INDEX(Coefficients!$K$3:$K$10,MATCH(S111,Coefficients!$K$3:$K$10))</f>
        <v>0.35</v>
      </c>
      <c r="BA111" s="167">
        <f>INDEX(Coefficients!$K$3:$K$10,MATCH(S111,Coefficients!$K$3:$K$10)+1)</f>
        <v>0.4</v>
      </c>
      <c r="BB111" s="167">
        <f>INDEX(Coefficients!$L$3:$L$10,MATCH(S111,Coefficients!$K$3:$K$10))</f>
        <v>0.19142307491680963</v>
      </c>
      <c r="BC111" s="167">
        <f>INDEX(Coefficients!$L$3:$L$10,MATCH(S111,Coefficients!$K$3:$K$10)+1)</f>
        <v>0.35425563574488944</v>
      </c>
      <c r="BD111" s="174">
        <f>INDEX(Coefficients!$M$3:$M$10,MATCH(S111,Coefficients!$K$3:$K$10))</f>
        <v>0.20023799980895765</v>
      </c>
      <c r="BE111" s="174">
        <f>INDEX(Coefficients!$M$3:$M$10,MATCH(S111,Coefficients!$K$3:$K$10)+1)</f>
        <v>0.20987997823914079</v>
      </c>
      <c r="BF111" s="70">
        <f t="shared" si="214"/>
        <v>2.5655609924804158E-5</v>
      </c>
      <c r="BG111" s="110">
        <f t="shared" si="215"/>
        <v>0.20409479118103091</v>
      </c>
      <c r="BH111" s="175">
        <f t="shared" si="242"/>
        <v>2.2271203678780301E-5</v>
      </c>
      <c r="BI111" s="89">
        <f t="shared" si="243"/>
        <v>7.0281072642219777E-2</v>
      </c>
      <c r="BJ111" s="106">
        <f t="shared" si="216"/>
        <v>0.71366705445737511</v>
      </c>
      <c r="BK111" s="165">
        <f t="shared" si="217"/>
        <v>84.741590689541354</v>
      </c>
      <c r="BM111" s="107">
        <f t="shared" si="218"/>
        <v>396.05000000000007</v>
      </c>
      <c r="BN111" s="173">
        <f t="shared" si="244"/>
        <v>789.25000000000011</v>
      </c>
      <c r="BO111" s="187">
        <f t="shared" si="245"/>
        <v>7.4978750000000008E-4</v>
      </c>
      <c r="BP111" s="106" t="str">
        <f t="shared" si="219"/>
        <v>YES</v>
      </c>
      <c r="BQ111" s="209">
        <f t="shared" si="220"/>
        <v>1.7070310064627674</v>
      </c>
      <c r="BR111" s="164">
        <f t="shared" si="246"/>
        <v>6.707031006462767</v>
      </c>
      <c r="BS111" s="219">
        <f t="shared" si="247"/>
        <v>0.13414062012925534</v>
      </c>
      <c r="BT111" s="210"/>
      <c r="BU111" s="206">
        <f t="shared" si="248"/>
        <v>-0.24322638312242628</v>
      </c>
      <c r="BW111" s="164">
        <f>VLOOKUP(M111,Coefficients!$E$4:$I$7,3)</f>
        <v>0.43099999999999999</v>
      </c>
      <c r="BX111" s="106">
        <f t="shared" si="249"/>
        <v>7.2999999999999995E-2</v>
      </c>
      <c r="BY111" s="163">
        <f t="shared" si="250"/>
        <v>0.51201722500000002</v>
      </c>
      <c r="BZ111" s="18"/>
      <c r="CO111" s="165" t="str">
        <f t="shared" si="221"/>
        <v>splash</v>
      </c>
      <c r="CP111" s="172">
        <f t="shared" si="222"/>
        <v>1</v>
      </c>
      <c r="CQ111" s="165">
        <f>IF(CO111="atmospheric",IF(CP111&gt;=1,Coefficients!$T$5,Coefficients!$T$4),Coefficients!$T$3)</f>
        <v>7.35</v>
      </c>
      <c r="CR111" s="106">
        <f>IF(S111&lt;Coefficients!$V$3,Coefficients!$X$3-(Coefficients!$X$4-Coefficients!$X$3)*(Coefficients!$V$3-S111)/(Coefficients!$V$4-Coefficients!$V$3),IF(S111&gt;Coefficients!$V$6,(Coefficients!$X$6-Coefficients!$X$5)*(S111-Coefficients!$V$6)/(Coefficients!$V$6-Coefficients!$V$5)+Coefficients!$X$6,VLOOKUP(S111,Coefficients!$V$3:$X$6,3)))</f>
        <v>5.1999999999999975</v>
      </c>
      <c r="CS111" s="90">
        <f t="shared" si="251"/>
        <v>1.6409601519999992E-4</v>
      </c>
      <c r="CT111" s="106">
        <f>VLOOKUP(CO111,Coefficients!$Z$4:$AD$7,4,FALSE)</f>
        <v>0.26500000000000001</v>
      </c>
      <c r="CU111" s="106">
        <f>VLOOKUP(CO111,Coefficients!$Z$4:$AD$7,2,FALSE)</f>
        <v>0.37</v>
      </c>
      <c r="CV111" s="174">
        <f t="shared" si="223"/>
        <v>4.360396033029156</v>
      </c>
      <c r="CW111" s="31">
        <f t="shared" si="224"/>
        <v>5.0255571274711026E-4</v>
      </c>
      <c r="CX111" s="19">
        <f>Coefficients!$B$7</f>
        <v>3.35</v>
      </c>
      <c r="CY111" s="217">
        <f t="shared" si="252"/>
        <v>1.5001663067077919E-4</v>
      </c>
      <c r="CZ111" s="33">
        <f>VLOOKUP(N111,Coefficients!$E$12:$I$16,3)</f>
        <v>6.0350000000000001</v>
      </c>
      <c r="DA111" s="165">
        <f t="shared" si="253"/>
        <v>7.2999999999999995E-2</v>
      </c>
      <c r="DB111" s="163">
        <f t="shared" si="254"/>
        <v>7.1694291250000006</v>
      </c>
      <c r="DC111" s="163"/>
      <c r="DD111" s="149"/>
      <c r="DU111" s="165">
        <f t="shared" si="225"/>
        <v>0.95</v>
      </c>
      <c r="DV111" s="165">
        <f t="shared" si="226"/>
        <v>1</v>
      </c>
      <c r="DW111" s="165">
        <f t="shared" si="227"/>
        <v>2400</v>
      </c>
      <c r="DX111" s="165">
        <f t="shared" si="228"/>
        <v>1.4999999999999999E-2</v>
      </c>
      <c r="DY111" s="169">
        <f t="shared" si="229"/>
        <v>70.136108887109685</v>
      </c>
      <c r="DZ111" s="136">
        <f t="shared" si="255"/>
        <v>33524.724541896227</v>
      </c>
      <c r="EA111" s="136">
        <f t="shared" si="230"/>
        <v>4.3067574809826485</v>
      </c>
      <c r="EB111" s="136">
        <f t="shared" si="231"/>
        <v>2.3330791552474604E-2</v>
      </c>
      <c r="EC111" s="136">
        <f t="shared" si="232"/>
        <v>0.96747185906460231</v>
      </c>
      <c r="ED111" s="136">
        <f t="shared" si="233"/>
        <v>0.21078374682609555</v>
      </c>
      <c r="EE111" s="136">
        <f t="shared" si="256"/>
        <v>1.5445604651050633E-4</v>
      </c>
      <c r="EF111" s="136">
        <f t="shared" si="234"/>
        <v>1</v>
      </c>
      <c r="EG111" s="136">
        <f t="shared" si="257"/>
        <v>2</v>
      </c>
      <c r="EH111" s="149">
        <f t="shared" si="235"/>
        <v>1.7425566479753924</v>
      </c>
      <c r="EI111" s="149">
        <f t="shared" si="236"/>
        <v>28.865301020914007</v>
      </c>
      <c r="EJ111" s="149">
        <f t="shared" si="258"/>
        <v>30.607857668889398</v>
      </c>
      <c r="EK111" s="18">
        <f t="shared" si="259"/>
        <v>6.5342697997215621E-2</v>
      </c>
      <c r="EL111" s="18">
        <f t="shared" si="260"/>
        <v>8.7651100302651545E-3</v>
      </c>
      <c r="EM111" s="18">
        <f t="shared" si="261"/>
        <v>1.1776396175E-2</v>
      </c>
      <c r="EN111" s="163">
        <f t="shared" si="237"/>
        <v>0.12444770758531801</v>
      </c>
      <c r="EO111" s="163">
        <f t="shared" si="238"/>
        <v>2.0614655741530967</v>
      </c>
      <c r="EP111" s="163">
        <f t="shared" si="262"/>
        <v>2.1859132817384146</v>
      </c>
      <c r="EQ111" s="18">
        <f t="shared" si="263"/>
        <v>0.91494937914894714</v>
      </c>
      <c r="ER111" s="18">
        <f t="shared" si="264"/>
        <v>1.3725762309424632E-4</v>
      </c>
      <c r="ES111" s="18">
        <f t="shared" si="265"/>
        <v>0.16489686987500002</v>
      </c>
    </row>
    <row r="112" spans="1:149" ht="15" customHeight="1" outlineLevel="1" x14ac:dyDescent="0.25">
      <c r="B112" s="36" t="s">
        <v>82</v>
      </c>
      <c r="C112" s="36" t="str">
        <f>MostLikely!$B$1</f>
        <v>CSIRO Mk3.5</v>
      </c>
      <c r="D112" s="36">
        <v>2014</v>
      </c>
      <c r="E112" s="37">
        <f>MostLikely!S42</f>
        <v>22.62</v>
      </c>
      <c r="F112" s="37">
        <f>MostLikely!W42</f>
        <v>76.086359999999999</v>
      </c>
      <c r="G112" s="37">
        <f>MostLikely!Q42</f>
        <v>398.90000000000009</v>
      </c>
      <c r="H112" s="115">
        <f t="shared" si="188"/>
        <v>2007</v>
      </c>
      <c r="I112" s="111" t="str">
        <f t="shared" si="189"/>
        <v>Pile No 243 @ Berth 107</v>
      </c>
      <c r="J112" s="165" t="str">
        <f t="shared" si="190"/>
        <v>splash</v>
      </c>
      <c r="K112" s="172">
        <f t="shared" si="191"/>
        <v>1</v>
      </c>
      <c r="L112" s="115" t="str">
        <f t="shared" si="192"/>
        <v>C1</v>
      </c>
      <c r="M112" s="115" t="str">
        <f t="shared" si="193"/>
        <v>CB4</v>
      </c>
      <c r="N112" s="115" t="str">
        <f t="shared" si="194"/>
        <v>CL5</v>
      </c>
      <c r="O112" s="115">
        <f t="shared" si="195"/>
        <v>0</v>
      </c>
      <c r="P112" s="115">
        <f t="shared" si="196"/>
        <v>50</v>
      </c>
      <c r="Q112" s="115">
        <f t="shared" si="197"/>
        <v>1200</v>
      </c>
      <c r="R112" s="115">
        <f t="shared" si="198"/>
        <v>60</v>
      </c>
      <c r="S112" s="115">
        <f t="shared" si="199"/>
        <v>0.37</v>
      </c>
      <c r="T112" s="115">
        <f t="shared" si="200"/>
        <v>310</v>
      </c>
      <c r="U112" s="165">
        <f t="shared" si="239"/>
        <v>12</v>
      </c>
      <c r="AA112" s="174">
        <f t="shared" si="202"/>
        <v>2.0104744755004078</v>
      </c>
      <c r="AB112" s="193">
        <f t="shared" si="203"/>
        <v>0.14020948951000814</v>
      </c>
      <c r="AC112" s="174">
        <f t="shared" si="204"/>
        <v>1.3751153588282406E-2</v>
      </c>
      <c r="AD112" s="174">
        <f t="shared" si="205"/>
        <v>1.1787250910000002E-2</v>
      </c>
      <c r="AE112" s="174">
        <f t="shared" si="206"/>
        <v>3.3834303317996583E-3</v>
      </c>
      <c r="AF112" s="194">
        <f t="shared" si="207"/>
        <v>1.0099792035222861E-3</v>
      </c>
      <c r="AG112" s="174">
        <f t="shared" si="156"/>
        <v>1.3869926520495479E-3</v>
      </c>
      <c r="AH112" s="174">
        <f t="shared" si="157"/>
        <v>0.16504886135000002</v>
      </c>
      <c r="AJ112" s="174"/>
      <c r="AK112" s="174"/>
      <c r="AM112" s="207">
        <f t="shared" si="208"/>
        <v>5</v>
      </c>
      <c r="AN112" s="167">
        <f>INDEX(Coefficients!$O$3:$O$7,MATCH(S112,Coefficients!$O$3:$O$7))</f>
        <v>0.3</v>
      </c>
      <c r="AO112" s="167">
        <f>INDEX(Coefficients!$O$3:$O$7,MATCH(S112,Coefficients!$O$3:$O$7)+1)</f>
        <v>0.4</v>
      </c>
      <c r="AP112" s="172">
        <f>INDEX(Coefficients!$P$3:$P$7,MATCH(S112,Coefficients!$O$3:$O$7))</f>
        <v>50</v>
      </c>
      <c r="AQ112" s="172">
        <f>INDEX(Coefficients!$P$3:$P$7,MATCH(S112,Coefficients!$O$3:$O$7)+1)</f>
        <v>41.8</v>
      </c>
      <c r="AR112" s="172">
        <f t="shared" si="209"/>
        <v>44.26</v>
      </c>
      <c r="AS112" s="106">
        <f t="shared" si="210"/>
        <v>2014</v>
      </c>
      <c r="AT112" s="107">
        <f t="shared" si="211"/>
        <v>22.62</v>
      </c>
      <c r="AU112" s="167">
        <f t="shared" si="240"/>
        <v>67.77</v>
      </c>
      <c r="AV112" s="173">
        <f t="shared" si="241"/>
        <v>22.59</v>
      </c>
      <c r="AW112" s="106">
        <v>12</v>
      </c>
      <c r="AX112" s="107">
        <f t="shared" si="212"/>
        <v>76.086359999999999</v>
      </c>
      <c r="AY112" s="174">
        <f t="shared" si="213"/>
        <v>1.1725727524574128</v>
      </c>
      <c r="AZ112" s="167">
        <f>INDEX(Coefficients!$K$3:$K$10,MATCH(S112,Coefficients!$K$3:$K$10))</f>
        <v>0.35</v>
      </c>
      <c r="BA112" s="167">
        <f>INDEX(Coefficients!$K$3:$K$10,MATCH(S112,Coefficients!$K$3:$K$10)+1)</f>
        <v>0.4</v>
      </c>
      <c r="BB112" s="167">
        <f>INDEX(Coefficients!$L$3:$L$10,MATCH(S112,Coefficients!$K$3:$K$10))</f>
        <v>0.19142307491680963</v>
      </c>
      <c r="BC112" s="167">
        <f>INDEX(Coefficients!$L$3:$L$10,MATCH(S112,Coefficients!$K$3:$K$10)+1)</f>
        <v>0.35425563574488944</v>
      </c>
      <c r="BD112" s="174">
        <f>INDEX(Coefficients!$M$3:$M$10,MATCH(S112,Coefficients!$K$3:$K$10))</f>
        <v>0.20023799980895765</v>
      </c>
      <c r="BE112" s="174">
        <f>INDEX(Coefficients!$M$3:$M$10,MATCH(S112,Coefficients!$K$3:$K$10)+1)</f>
        <v>0.20987997823914079</v>
      </c>
      <c r="BF112" s="70">
        <f t="shared" si="214"/>
        <v>2.5655609924804158E-5</v>
      </c>
      <c r="BG112" s="110">
        <f t="shared" si="215"/>
        <v>0.20409479118103091</v>
      </c>
      <c r="BH112" s="175">
        <f t="shared" si="242"/>
        <v>2.0502384830579242E-5</v>
      </c>
      <c r="BI112" s="89">
        <f t="shared" si="243"/>
        <v>6.4699224092211169E-2</v>
      </c>
      <c r="BJ112" s="106">
        <f t="shared" si="216"/>
        <v>0.71366705445737511</v>
      </c>
      <c r="BK112" s="165">
        <f t="shared" si="217"/>
        <v>84.741590689541354</v>
      </c>
      <c r="BM112" s="107">
        <f t="shared" si="218"/>
        <v>398.90000000000009</v>
      </c>
      <c r="BN112" s="173">
        <f t="shared" si="244"/>
        <v>1188.1500000000001</v>
      </c>
      <c r="BO112" s="187">
        <f t="shared" si="245"/>
        <v>7.5249500000000005E-4</v>
      </c>
      <c r="BP112" s="106" t="str">
        <f t="shared" si="219"/>
        <v>YES</v>
      </c>
      <c r="BQ112" s="209">
        <f t="shared" si="220"/>
        <v>2.0104744755004078</v>
      </c>
      <c r="BR112" s="164">
        <f t="shared" si="246"/>
        <v>7.0104744755004074</v>
      </c>
      <c r="BS112" s="219">
        <f t="shared" si="247"/>
        <v>0.14020948951000814</v>
      </c>
      <c r="BT112" s="210"/>
      <c r="BU112" s="206">
        <f t="shared" si="248"/>
        <v>-0.38069935489270135</v>
      </c>
      <c r="BW112" s="164">
        <f>VLOOKUP(M112,Coefficients!$E$4:$I$7,3)</f>
        <v>0.43099999999999999</v>
      </c>
      <c r="BX112" s="106">
        <f t="shared" si="249"/>
        <v>7.2999999999999995E-2</v>
      </c>
      <c r="BY112" s="163">
        <f t="shared" si="250"/>
        <v>0.51248917000000005</v>
      </c>
      <c r="BZ112" s="18"/>
      <c r="CO112" s="165" t="str">
        <f t="shared" si="221"/>
        <v>splash</v>
      </c>
      <c r="CP112" s="172">
        <f t="shared" si="222"/>
        <v>1</v>
      </c>
      <c r="CQ112" s="165">
        <f>IF(CO112="atmospheric",IF(CP112&gt;=1,Coefficients!$T$5,Coefficients!$T$4),Coefficients!$T$3)</f>
        <v>7.35</v>
      </c>
      <c r="CR112" s="106">
        <f>IF(S112&lt;Coefficients!$V$3,Coefficients!$X$3-(Coefficients!$X$4-Coefficients!$X$3)*(Coefficients!$V$3-S112)/(Coefficients!$V$4-Coefficients!$V$3),IF(S112&gt;Coefficients!$V$6,(Coefficients!$X$6-Coefficients!$X$5)*(S112-Coefficients!$V$6)/(Coefficients!$V$6-Coefficients!$V$5)+Coefficients!$X$6,VLOOKUP(S112,Coefficients!$V$3:$X$6,3)))</f>
        <v>5.1999999999999975</v>
      </c>
      <c r="CS112" s="90">
        <f t="shared" si="251"/>
        <v>1.6409601519999992E-4</v>
      </c>
      <c r="CT112" s="106">
        <f>VLOOKUP(CO112,Coefficients!$Z$4:$AD$7,4,FALSE)</f>
        <v>0.26500000000000001</v>
      </c>
      <c r="CU112" s="106">
        <f>VLOOKUP(CO112,Coefficients!$Z$4:$AD$7,2,FALSE)</f>
        <v>0.37</v>
      </c>
      <c r="CV112" s="174">
        <f t="shared" si="223"/>
        <v>4.5815033014012574</v>
      </c>
      <c r="CW112" s="31">
        <f t="shared" si="224"/>
        <v>3.3834303317996583E-3</v>
      </c>
      <c r="CX112" s="19">
        <f>Coefficients!$B$7</f>
        <v>3.35</v>
      </c>
      <c r="CY112" s="217">
        <f t="shared" si="252"/>
        <v>1.0099792035222861E-3</v>
      </c>
      <c r="CZ112" s="33">
        <f>VLOOKUP(N112,Coefficients!$E$12:$I$16,3)</f>
        <v>6.0350000000000001</v>
      </c>
      <c r="DA112" s="165">
        <f t="shared" si="253"/>
        <v>7.2999999999999995E-2</v>
      </c>
      <c r="DB112" s="163">
        <f t="shared" si="254"/>
        <v>7.1760374500000008</v>
      </c>
      <c r="DC112" s="163"/>
      <c r="DD112" s="149"/>
      <c r="DU112" s="165">
        <f t="shared" si="225"/>
        <v>0.95</v>
      </c>
      <c r="DV112" s="165">
        <f t="shared" si="226"/>
        <v>1</v>
      </c>
      <c r="DW112" s="165">
        <f t="shared" si="227"/>
        <v>2400</v>
      </c>
      <c r="DX112" s="165">
        <f t="shared" si="228"/>
        <v>1.4999999999999999E-2</v>
      </c>
      <c r="DY112" s="169">
        <f t="shared" si="229"/>
        <v>70.286172773468834</v>
      </c>
      <c r="DZ112" s="136">
        <f t="shared" si="255"/>
        <v>33548.617449434823</v>
      </c>
      <c r="EA112" s="136">
        <f t="shared" si="230"/>
        <v>4.3067574809826485</v>
      </c>
      <c r="EB112" s="136">
        <f t="shared" si="231"/>
        <v>2.3330791552474604E-2</v>
      </c>
      <c r="EC112" s="136">
        <f t="shared" si="232"/>
        <v>0.96747185906460231</v>
      </c>
      <c r="ED112" s="136">
        <f t="shared" si="233"/>
        <v>0.21085209166468821</v>
      </c>
      <c r="EE112" s="136">
        <f t="shared" si="256"/>
        <v>1.5445604651050633E-4</v>
      </c>
      <c r="EF112" s="136">
        <f t="shared" si="234"/>
        <v>1</v>
      </c>
      <c r="EG112" s="136">
        <f t="shared" si="257"/>
        <v>2</v>
      </c>
      <c r="EH112" s="149">
        <f t="shared" si="235"/>
        <v>1.7405250178109526</v>
      </c>
      <c r="EI112" s="149">
        <f t="shared" si="236"/>
        <v>28.848070028385692</v>
      </c>
      <c r="EJ112" s="149">
        <f t="shared" si="258"/>
        <v>30.588595046196644</v>
      </c>
      <c r="EK112" s="18">
        <f t="shared" si="259"/>
        <v>9.8075769595472706E-2</v>
      </c>
      <c r="EL112" s="18">
        <f t="shared" si="260"/>
        <v>1.3751153588282406E-2</v>
      </c>
      <c r="EM112" s="18">
        <f t="shared" si="261"/>
        <v>1.1787250910000002E-2</v>
      </c>
      <c r="EN112" s="163">
        <f t="shared" si="237"/>
        <v>0.12430261519080704</v>
      </c>
      <c r="EO112" s="163">
        <f t="shared" si="238"/>
        <v>2.0602349929137089</v>
      </c>
      <c r="EP112" s="163">
        <f t="shared" si="262"/>
        <v>2.1845376081045158</v>
      </c>
      <c r="EQ112" s="18">
        <f t="shared" si="263"/>
        <v>1.3732883283263988</v>
      </c>
      <c r="ER112" s="18">
        <f t="shared" si="264"/>
        <v>1.3869926520495479E-3</v>
      </c>
      <c r="ES112" s="18">
        <f t="shared" si="265"/>
        <v>0.16504886135000002</v>
      </c>
    </row>
    <row r="113" spans="2:149" ht="15" customHeight="1" outlineLevel="1" x14ac:dyDescent="0.25">
      <c r="B113" s="36" t="s">
        <v>82</v>
      </c>
      <c r="C113" s="36" t="str">
        <f>MostLikely!$B$1</f>
        <v>CSIRO Mk3.5</v>
      </c>
      <c r="D113" s="36">
        <v>2015</v>
      </c>
      <c r="E113" s="37">
        <f>MostLikely!S43</f>
        <v>22.65</v>
      </c>
      <c r="F113" s="37">
        <f>MostLikely!W43</f>
        <v>76.071100000000001</v>
      </c>
      <c r="G113" s="37">
        <f>MostLikely!Q43</f>
        <v>401.75000000000011</v>
      </c>
      <c r="H113" s="115">
        <f t="shared" si="188"/>
        <v>2007</v>
      </c>
      <c r="I113" s="111" t="str">
        <f t="shared" si="189"/>
        <v>Pile No 243 @ Berth 107</v>
      </c>
      <c r="J113" s="165" t="str">
        <f t="shared" si="190"/>
        <v>splash</v>
      </c>
      <c r="K113" s="172">
        <f t="shared" si="191"/>
        <v>1</v>
      </c>
      <c r="L113" s="115" t="str">
        <f t="shared" si="192"/>
        <v>C1</v>
      </c>
      <c r="M113" s="115" t="str">
        <f t="shared" si="193"/>
        <v>CB4</v>
      </c>
      <c r="N113" s="115" t="str">
        <f t="shared" si="194"/>
        <v>CL5</v>
      </c>
      <c r="O113" s="115">
        <f t="shared" si="195"/>
        <v>0</v>
      </c>
      <c r="P113" s="115">
        <f t="shared" si="196"/>
        <v>50</v>
      </c>
      <c r="Q113" s="115">
        <f t="shared" si="197"/>
        <v>1200</v>
      </c>
      <c r="R113" s="115">
        <f t="shared" si="198"/>
        <v>60</v>
      </c>
      <c r="S113" s="115">
        <f t="shared" si="199"/>
        <v>0.37</v>
      </c>
      <c r="T113" s="115">
        <f t="shared" si="200"/>
        <v>310</v>
      </c>
      <c r="U113" s="165">
        <f t="shared" si="239"/>
        <v>12</v>
      </c>
      <c r="AA113" s="174">
        <f t="shared" si="202"/>
        <v>2.259418118126638</v>
      </c>
      <c r="AB113" s="193">
        <f t="shared" si="203"/>
        <v>0.14518836236253274</v>
      </c>
      <c r="AC113" s="174">
        <f t="shared" si="204"/>
        <v>1.8997767020429348E-2</v>
      </c>
      <c r="AD113" s="174">
        <f t="shared" si="205"/>
        <v>1.1798105644999996E-2</v>
      </c>
      <c r="AE113" s="174">
        <f t="shared" si="206"/>
        <v>1.0174530855397629E-2</v>
      </c>
      <c r="AF113" s="194">
        <f t="shared" si="207"/>
        <v>3.0371733896709338E-3</v>
      </c>
      <c r="AG113" s="174">
        <f t="shared" si="156"/>
        <v>5.5646818714576709E-3</v>
      </c>
      <c r="AH113" s="174">
        <f t="shared" si="157"/>
        <v>0.16520085282499997</v>
      </c>
      <c r="AJ113" s="174"/>
      <c r="AK113" s="174"/>
      <c r="AM113" s="207">
        <f t="shared" si="208"/>
        <v>5</v>
      </c>
      <c r="AN113" s="167">
        <f>INDEX(Coefficients!$O$3:$O$7,MATCH(S113,Coefficients!$O$3:$O$7))</f>
        <v>0.3</v>
      </c>
      <c r="AO113" s="167">
        <f>INDEX(Coefficients!$O$3:$O$7,MATCH(S113,Coefficients!$O$3:$O$7)+1)</f>
        <v>0.4</v>
      </c>
      <c r="AP113" s="172">
        <f>INDEX(Coefficients!$P$3:$P$7,MATCH(S113,Coefficients!$O$3:$O$7))</f>
        <v>50</v>
      </c>
      <c r="AQ113" s="172">
        <f>INDEX(Coefficients!$P$3:$P$7,MATCH(S113,Coefficients!$O$3:$O$7)+1)</f>
        <v>41.8</v>
      </c>
      <c r="AR113" s="172">
        <f t="shared" si="209"/>
        <v>44.26</v>
      </c>
      <c r="AS113" s="106">
        <f t="shared" si="210"/>
        <v>2015</v>
      </c>
      <c r="AT113" s="107">
        <f t="shared" si="211"/>
        <v>22.65</v>
      </c>
      <c r="AU113" s="167">
        <f t="shared" si="240"/>
        <v>90.419999999999987</v>
      </c>
      <c r="AV113" s="173">
        <f t="shared" si="241"/>
        <v>22.604999999999997</v>
      </c>
      <c r="AW113" s="106">
        <v>12</v>
      </c>
      <c r="AX113" s="107">
        <f t="shared" si="212"/>
        <v>76.071100000000001</v>
      </c>
      <c r="AY113" s="174">
        <f t="shared" si="213"/>
        <v>1.1736448378926021</v>
      </c>
      <c r="AZ113" s="167">
        <f>INDEX(Coefficients!$K$3:$K$10,MATCH(S113,Coefficients!$K$3:$K$10))</f>
        <v>0.35</v>
      </c>
      <c r="BA113" s="167">
        <f>INDEX(Coefficients!$K$3:$K$10,MATCH(S113,Coefficients!$K$3:$K$10)+1)</f>
        <v>0.4</v>
      </c>
      <c r="BB113" s="167">
        <f>INDEX(Coefficients!$L$3:$L$10,MATCH(S113,Coefficients!$K$3:$K$10))</f>
        <v>0.19142307491680963</v>
      </c>
      <c r="BC113" s="167">
        <f>INDEX(Coefficients!$L$3:$L$10,MATCH(S113,Coefficients!$K$3:$K$10)+1)</f>
        <v>0.35425563574488944</v>
      </c>
      <c r="BD113" s="174">
        <f>INDEX(Coefficients!$M$3:$M$10,MATCH(S113,Coefficients!$K$3:$K$10))</f>
        <v>0.20023799980895765</v>
      </c>
      <c r="BE113" s="174">
        <f>INDEX(Coefficients!$M$3:$M$10,MATCH(S113,Coefficients!$K$3:$K$10)+1)</f>
        <v>0.20987997823914079</v>
      </c>
      <c r="BF113" s="70">
        <f t="shared" si="214"/>
        <v>2.5655609924804158E-5</v>
      </c>
      <c r="BG113" s="110">
        <f t="shared" si="215"/>
        <v>0.20409479118103091</v>
      </c>
      <c r="BH113" s="175">
        <f t="shared" si="242"/>
        <v>1.9333257511924208E-5</v>
      </c>
      <c r="BI113" s="89">
        <f t="shared" si="243"/>
        <v>6.1009817664273637E-2</v>
      </c>
      <c r="BJ113" s="106">
        <f t="shared" si="216"/>
        <v>0.71366705445737511</v>
      </c>
      <c r="BK113" s="165">
        <f t="shared" si="217"/>
        <v>84.741590689541354</v>
      </c>
      <c r="BM113" s="107">
        <f t="shared" si="218"/>
        <v>401.75000000000011</v>
      </c>
      <c r="BN113" s="173">
        <f t="shared" si="244"/>
        <v>1589.9</v>
      </c>
      <c r="BO113" s="187">
        <f t="shared" si="245"/>
        <v>7.5520250000000002E-4</v>
      </c>
      <c r="BP113" s="106" t="str">
        <f t="shared" si="219"/>
        <v>YES</v>
      </c>
      <c r="BQ113" s="209">
        <f t="shared" si="220"/>
        <v>2.259418118126638</v>
      </c>
      <c r="BR113" s="164">
        <f t="shared" si="246"/>
        <v>7.2594181181266375</v>
      </c>
      <c r="BS113" s="219">
        <f t="shared" si="247"/>
        <v>0.14518836236253274</v>
      </c>
      <c r="BT113" s="210"/>
      <c r="BU113" s="206">
        <f t="shared" si="248"/>
        <v>-0.46246034070422803</v>
      </c>
      <c r="BW113" s="164">
        <f>VLOOKUP(M113,Coefficients!$E$4:$I$7,3)</f>
        <v>0.43099999999999999</v>
      </c>
      <c r="BX113" s="106">
        <f t="shared" si="249"/>
        <v>7.2999999999999995E-2</v>
      </c>
      <c r="BY113" s="163">
        <f t="shared" si="250"/>
        <v>0.51296111499999986</v>
      </c>
      <c r="BZ113" s="18"/>
      <c r="CO113" s="165" t="str">
        <f t="shared" si="221"/>
        <v>splash</v>
      </c>
      <c r="CP113" s="172">
        <f t="shared" si="222"/>
        <v>1</v>
      </c>
      <c r="CQ113" s="165">
        <f>IF(CO113="atmospheric",IF(CP113&gt;=1,Coefficients!$T$5,Coefficients!$T$4),Coefficients!$T$3)</f>
        <v>7.35</v>
      </c>
      <c r="CR113" s="106">
        <f>IF(S113&lt;Coefficients!$V$3,Coefficients!$X$3-(Coefficients!$X$4-Coefficients!$X$3)*(Coefficients!$V$3-S113)/(Coefficients!$V$4-Coefficients!$V$3),IF(S113&gt;Coefficients!$V$6,(Coefficients!$X$6-Coefficients!$X$5)*(S113-Coefficients!$V$6)/(Coefficients!$V$6-Coefficients!$V$5)+Coefficients!$X$6,VLOOKUP(S113,Coefficients!$V$3:$X$6,3)))</f>
        <v>5.1999999999999975</v>
      </c>
      <c r="CS113" s="90">
        <f t="shared" si="251"/>
        <v>1.6409601519999992E-4</v>
      </c>
      <c r="CT113" s="106">
        <f>VLOOKUP(CO113,Coefficients!$Z$4:$AD$7,4,FALSE)</f>
        <v>0.26500000000000001</v>
      </c>
      <c r="CU113" s="106">
        <f>VLOOKUP(CO113,Coefficients!$Z$4:$AD$7,2,FALSE)</f>
        <v>0.37</v>
      </c>
      <c r="CV113" s="174">
        <f t="shared" si="223"/>
        <v>4.7218872720043867</v>
      </c>
      <c r="CW113" s="31">
        <f t="shared" si="224"/>
        <v>1.0174530855397629E-2</v>
      </c>
      <c r="CX113" s="19">
        <f>Coefficients!$B$7</f>
        <v>3.35</v>
      </c>
      <c r="CY113" s="217">
        <f t="shared" si="252"/>
        <v>3.0371733896709338E-3</v>
      </c>
      <c r="CZ113" s="33">
        <f>VLOOKUP(N113,Coefficients!$E$12:$I$16,3)</f>
        <v>6.0350000000000001</v>
      </c>
      <c r="DA113" s="165">
        <f t="shared" si="253"/>
        <v>7.2999999999999995E-2</v>
      </c>
      <c r="DB113" s="163">
        <f t="shared" si="254"/>
        <v>7.1826457749999983</v>
      </c>
      <c r="DC113" s="163"/>
      <c r="DD113" s="149"/>
      <c r="DU113" s="165">
        <f t="shared" si="225"/>
        <v>0.95</v>
      </c>
      <c r="DV113" s="165">
        <f t="shared" si="226"/>
        <v>1</v>
      </c>
      <c r="DW113" s="165">
        <f t="shared" si="227"/>
        <v>2400</v>
      </c>
      <c r="DX113" s="165">
        <f t="shared" si="228"/>
        <v>1.4999999999999999E-2</v>
      </c>
      <c r="DY113" s="169">
        <f t="shared" si="229"/>
        <v>70.361445783132524</v>
      </c>
      <c r="DZ113" s="136">
        <f t="shared" si="255"/>
        <v>33560.589479159906</v>
      </c>
      <c r="EA113" s="136">
        <f t="shared" si="230"/>
        <v>4.3067574809826485</v>
      </c>
      <c r="EB113" s="136">
        <f t="shared" si="231"/>
        <v>2.3330791552474604E-2</v>
      </c>
      <c r="EC113" s="136">
        <f t="shared" si="232"/>
        <v>0.96747185906460231</v>
      </c>
      <c r="ED113" s="136">
        <f t="shared" si="233"/>
        <v>0.21092031074324216</v>
      </c>
      <c r="EE113" s="136">
        <f t="shared" si="256"/>
        <v>1.5445604651050633E-4</v>
      </c>
      <c r="EF113" s="136">
        <f t="shared" si="234"/>
        <v>1</v>
      </c>
      <c r="EG113" s="136">
        <f t="shared" si="257"/>
        <v>2</v>
      </c>
      <c r="EH113" s="149">
        <f t="shared" si="235"/>
        <v>1.7387101669745821</v>
      </c>
      <c r="EI113" s="149">
        <f t="shared" si="236"/>
        <v>28.830853552046435</v>
      </c>
      <c r="EJ113" s="149">
        <f t="shared" si="258"/>
        <v>30.569563719021016</v>
      </c>
      <c r="EK113" s="18">
        <f t="shared" si="259"/>
        <v>0.13084910327035898</v>
      </c>
      <c r="EL113" s="18">
        <f t="shared" si="260"/>
        <v>1.8997767020429348E-2</v>
      </c>
      <c r="EM113" s="18">
        <f t="shared" si="261"/>
        <v>1.1798105644999996E-2</v>
      </c>
      <c r="EN113" s="163">
        <f t="shared" si="237"/>
        <v>0.12417300446827588</v>
      </c>
      <c r="EO113" s="163">
        <f t="shared" si="238"/>
        <v>2.0590054483731586</v>
      </c>
      <c r="EP113" s="163">
        <f t="shared" si="262"/>
        <v>2.1831784528414344</v>
      </c>
      <c r="EQ113" s="18">
        <f t="shared" si="263"/>
        <v>1.8321910399921497</v>
      </c>
      <c r="ER113" s="18">
        <f t="shared" si="264"/>
        <v>5.5646818714576709E-3</v>
      </c>
      <c r="ES113" s="18">
        <f t="shared" si="265"/>
        <v>0.16520085282499997</v>
      </c>
    </row>
    <row r="114" spans="2:149" ht="15" customHeight="1" outlineLevel="1" x14ac:dyDescent="0.25">
      <c r="B114" s="36" t="s">
        <v>82</v>
      </c>
      <c r="C114" s="36" t="str">
        <f>MostLikely!$B$1</f>
        <v>CSIRO Mk3.5</v>
      </c>
      <c r="D114" s="36">
        <v>2016</v>
      </c>
      <c r="E114" s="37">
        <f>MostLikely!S44</f>
        <v>22.68</v>
      </c>
      <c r="F114" s="37">
        <f>MostLikely!W44</f>
        <v>76.055840000000003</v>
      </c>
      <c r="G114" s="37">
        <f>MostLikely!Q44</f>
        <v>404.60000000000014</v>
      </c>
      <c r="H114" s="115">
        <f t="shared" si="188"/>
        <v>2007</v>
      </c>
      <c r="I114" s="111" t="str">
        <f t="shared" si="189"/>
        <v>Pile No 243 @ Berth 107</v>
      </c>
      <c r="J114" s="165" t="str">
        <f t="shared" si="190"/>
        <v>splash</v>
      </c>
      <c r="K114" s="172">
        <f t="shared" si="191"/>
        <v>1</v>
      </c>
      <c r="L114" s="115" t="str">
        <f t="shared" si="192"/>
        <v>C1</v>
      </c>
      <c r="M114" s="115" t="str">
        <f t="shared" si="193"/>
        <v>CB4</v>
      </c>
      <c r="N114" s="115" t="str">
        <f t="shared" si="194"/>
        <v>CL5</v>
      </c>
      <c r="O114" s="115">
        <f t="shared" si="195"/>
        <v>0</v>
      </c>
      <c r="P114" s="115">
        <f t="shared" si="196"/>
        <v>50</v>
      </c>
      <c r="Q114" s="115">
        <f t="shared" si="197"/>
        <v>1200</v>
      </c>
      <c r="R114" s="115">
        <f t="shared" si="198"/>
        <v>60</v>
      </c>
      <c r="S114" s="115">
        <f t="shared" si="199"/>
        <v>0.37</v>
      </c>
      <c r="T114" s="115">
        <f t="shared" si="200"/>
        <v>310</v>
      </c>
      <c r="U114" s="165">
        <f t="shared" si="239"/>
        <v>12</v>
      </c>
      <c r="AA114" s="174">
        <f t="shared" si="202"/>
        <v>2.4747864842566001</v>
      </c>
      <c r="AB114" s="193">
        <f t="shared" si="203"/>
        <v>0.149495729685132</v>
      </c>
      <c r="AC114" s="174">
        <f t="shared" si="204"/>
        <v>2.4466877242138779E-2</v>
      </c>
      <c r="AD114" s="174">
        <f t="shared" si="205"/>
        <v>1.1808960379999997E-2</v>
      </c>
      <c r="AE114" s="174">
        <f t="shared" si="206"/>
        <v>2.1222128827662428E-2</v>
      </c>
      <c r="AF114" s="194">
        <f t="shared" si="207"/>
        <v>6.3349638291529632E-3</v>
      </c>
      <c r="AG114" s="174">
        <f t="shared" si="156"/>
        <v>1.4517569021226919E-2</v>
      </c>
      <c r="AH114" s="174">
        <f t="shared" si="157"/>
        <v>0.16535284429999997</v>
      </c>
      <c r="AJ114" s="174"/>
      <c r="AK114" s="174"/>
      <c r="AM114" s="207">
        <f t="shared" si="208"/>
        <v>5</v>
      </c>
      <c r="AN114" s="167">
        <f>INDEX(Coefficients!$O$3:$O$7,MATCH(S114,Coefficients!$O$3:$O$7))</f>
        <v>0.3</v>
      </c>
      <c r="AO114" s="167">
        <f>INDEX(Coefficients!$O$3:$O$7,MATCH(S114,Coefficients!$O$3:$O$7)+1)</f>
        <v>0.4</v>
      </c>
      <c r="AP114" s="172">
        <f>INDEX(Coefficients!$P$3:$P$7,MATCH(S114,Coefficients!$O$3:$O$7))</f>
        <v>50</v>
      </c>
      <c r="AQ114" s="172">
        <f>INDEX(Coefficients!$P$3:$P$7,MATCH(S114,Coefficients!$O$3:$O$7)+1)</f>
        <v>41.8</v>
      </c>
      <c r="AR114" s="172">
        <f t="shared" si="209"/>
        <v>44.26</v>
      </c>
      <c r="AS114" s="106">
        <f t="shared" si="210"/>
        <v>2016</v>
      </c>
      <c r="AT114" s="107">
        <f t="shared" si="211"/>
        <v>22.68</v>
      </c>
      <c r="AU114" s="167">
        <f t="shared" si="240"/>
        <v>113.1</v>
      </c>
      <c r="AV114" s="173">
        <f t="shared" si="241"/>
        <v>22.619999999999997</v>
      </c>
      <c r="AW114" s="106">
        <v>12</v>
      </c>
      <c r="AX114" s="107">
        <f t="shared" si="212"/>
        <v>76.055840000000003</v>
      </c>
      <c r="AY114" s="174">
        <f t="shared" si="213"/>
        <v>1.1747177945912692</v>
      </c>
      <c r="AZ114" s="167">
        <f>INDEX(Coefficients!$K$3:$K$10,MATCH(S114,Coefficients!$K$3:$K$10))</f>
        <v>0.35</v>
      </c>
      <c r="BA114" s="167">
        <f>INDEX(Coefficients!$K$3:$K$10,MATCH(S114,Coefficients!$K$3:$K$10)+1)</f>
        <v>0.4</v>
      </c>
      <c r="BB114" s="167">
        <f>INDEX(Coefficients!$L$3:$L$10,MATCH(S114,Coefficients!$K$3:$K$10))</f>
        <v>0.19142307491680963</v>
      </c>
      <c r="BC114" s="167">
        <f>INDEX(Coefficients!$L$3:$L$10,MATCH(S114,Coefficients!$K$3:$K$10)+1)</f>
        <v>0.35425563574488944</v>
      </c>
      <c r="BD114" s="174">
        <f>INDEX(Coefficients!$M$3:$M$10,MATCH(S114,Coefficients!$K$3:$K$10))</f>
        <v>0.20023799980895765</v>
      </c>
      <c r="BE114" s="174">
        <f>INDEX(Coefficients!$M$3:$M$10,MATCH(S114,Coefficients!$K$3:$K$10)+1)</f>
        <v>0.20987997823914079</v>
      </c>
      <c r="BF114" s="70">
        <f t="shared" si="214"/>
        <v>2.5655609924804158E-5</v>
      </c>
      <c r="BG114" s="110">
        <f t="shared" si="215"/>
        <v>0.20409479118103091</v>
      </c>
      <c r="BH114" s="175">
        <f t="shared" si="242"/>
        <v>1.8472522608212184E-5</v>
      </c>
      <c r="BI114" s="89">
        <f t="shared" si="243"/>
        <v>5.8293602898067891E-2</v>
      </c>
      <c r="BJ114" s="106">
        <f t="shared" si="216"/>
        <v>0.71366705445737511</v>
      </c>
      <c r="BK114" s="165">
        <f t="shared" si="217"/>
        <v>84.741590689541354</v>
      </c>
      <c r="BM114" s="107">
        <f t="shared" si="218"/>
        <v>404.60000000000014</v>
      </c>
      <c r="BN114" s="173">
        <f t="shared" si="244"/>
        <v>1994.5000000000002</v>
      </c>
      <c r="BO114" s="187">
        <f t="shared" si="245"/>
        <v>7.5791000000000009E-4</v>
      </c>
      <c r="BP114" s="106" t="str">
        <f t="shared" si="219"/>
        <v>YES</v>
      </c>
      <c r="BQ114" s="209">
        <f t="shared" si="220"/>
        <v>2.4747864842566001</v>
      </c>
      <c r="BR114" s="164">
        <f t="shared" si="246"/>
        <v>7.4747864842566001</v>
      </c>
      <c r="BS114" s="219">
        <f t="shared" si="247"/>
        <v>0.149495729685132</v>
      </c>
      <c r="BT114" s="210"/>
      <c r="BU114" s="206">
        <f t="shared" si="248"/>
        <v>-0.51812872118187037</v>
      </c>
      <c r="BW114" s="164">
        <f>VLOOKUP(M114,Coefficients!$E$4:$I$7,3)</f>
        <v>0.43099999999999999</v>
      </c>
      <c r="BX114" s="106">
        <f t="shared" si="249"/>
        <v>7.2999999999999995E-2</v>
      </c>
      <c r="BY114" s="163">
        <f t="shared" si="250"/>
        <v>0.51343305999999989</v>
      </c>
      <c r="BZ114" s="18"/>
      <c r="CO114" s="165" t="str">
        <f t="shared" si="221"/>
        <v>splash</v>
      </c>
      <c r="CP114" s="172">
        <f t="shared" si="222"/>
        <v>1</v>
      </c>
      <c r="CQ114" s="165">
        <f>IF(CO114="atmospheric",IF(CP114&gt;=1,Coefficients!$T$5,Coefficients!$T$4),Coefficients!$T$3)</f>
        <v>7.35</v>
      </c>
      <c r="CR114" s="106">
        <f>IF(S114&lt;Coefficients!$V$3,Coefficients!$X$3-(Coefficients!$X$4-Coefficients!$X$3)*(Coefficients!$V$3-S114)/(Coefficients!$V$4-Coefficients!$V$3),IF(S114&gt;Coefficients!$V$6,(Coefficients!$X$6-Coefficients!$X$5)*(S114-Coefficients!$V$6)/(Coefficients!$V$6-Coefficients!$V$5)+Coefficients!$X$6,VLOOKUP(S114,Coefficients!$V$3:$X$6,3)))</f>
        <v>5.1999999999999975</v>
      </c>
      <c r="CS114" s="90">
        <f t="shared" si="251"/>
        <v>1.6409601519999992E-4</v>
      </c>
      <c r="CT114" s="106">
        <f>VLOOKUP(CO114,Coefficients!$Z$4:$AD$7,4,FALSE)</f>
        <v>0.26500000000000001</v>
      </c>
      <c r="CU114" s="106">
        <f>VLOOKUP(CO114,Coefficients!$Z$4:$AD$7,2,FALSE)</f>
        <v>0.37</v>
      </c>
      <c r="CV114" s="174">
        <f t="shared" si="223"/>
        <v>4.821720607826971</v>
      </c>
      <c r="CW114" s="31">
        <f t="shared" si="224"/>
        <v>2.1222128827662428E-2</v>
      </c>
      <c r="CX114" s="19">
        <f>Coefficients!$B$7</f>
        <v>3.35</v>
      </c>
      <c r="CY114" s="217">
        <f t="shared" si="252"/>
        <v>6.3349638291529632E-3</v>
      </c>
      <c r="CZ114" s="33">
        <f>VLOOKUP(N114,Coefficients!$E$12:$I$16,3)</f>
        <v>6.0350000000000001</v>
      </c>
      <c r="DA114" s="165">
        <f t="shared" si="253"/>
        <v>7.2999999999999995E-2</v>
      </c>
      <c r="DB114" s="163">
        <f t="shared" si="254"/>
        <v>7.1892540999999985</v>
      </c>
      <c r="DC114" s="163"/>
      <c r="DD114" s="149"/>
      <c r="DU114" s="165">
        <f t="shared" si="225"/>
        <v>0.95</v>
      </c>
      <c r="DV114" s="165">
        <f t="shared" si="226"/>
        <v>1</v>
      </c>
      <c r="DW114" s="165">
        <f t="shared" si="227"/>
        <v>2400</v>
      </c>
      <c r="DX114" s="165">
        <f t="shared" si="228"/>
        <v>1.4999999999999999E-2</v>
      </c>
      <c r="DY114" s="169">
        <f t="shared" si="229"/>
        <v>70.406687027809028</v>
      </c>
      <c r="DZ114" s="136">
        <f t="shared" si="255"/>
        <v>33567.780905850086</v>
      </c>
      <c r="EA114" s="136">
        <f t="shared" si="230"/>
        <v>4.3067574809826485</v>
      </c>
      <c r="EB114" s="136">
        <f t="shared" si="231"/>
        <v>2.3330791552474604E-2</v>
      </c>
      <c r="EC114" s="136">
        <f t="shared" si="232"/>
        <v>0.96747185906460231</v>
      </c>
      <c r="ED114" s="136">
        <f t="shared" si="233"/>
        <v>0.21098840440855129</v>
      </c>
      <c r="EE114" s="136">
        <f t="shared" si="256"/>
        <v>1.5445604651050633E-4</v>
      </c>
      <c r="EF114" s="136">
        <f t="shared" si="234"/>
        <v>1</v>
      </c>
      <c r="EG114" s="136">
        <f t="shared" si="257"/>
        <v>2</v>
      </c>
      <c r="EH114" s="149">
        <f t="shared" si="235"/>
        <v>1.7369838998674636</v>
      </c>
      <c r="EI114" s="149">
        <f t="shared" si="236"/>
        <v>28.813651599226528</v>
      </c>
      <c r="EJ114" s="149">
        <f t="shared" si="258"/>
        <v>30.550635499093993</v>
      </c>
      <c r="EK114" s="18">
        <f t="shared" si="259"/>
        <v>0.16366271661184525</v>
      </c>
      <c r="EL114" s="18">
        <f t="shared" si="260"/>
        <v>2.4466877242138779E-2</v>
      </c>
      <c r="EM114" s="18">
        <f t="shared" si="261"/>
        <v>1.1808960379999997E-2</v>
      </c>
      <c r="EN114" s="163">
        <f t="shared" si="237"/>
        <v>0.12404972010652472</v>
      </c>
      <c r="EO114" s="163">
        <f t="shared" si="238"/>
        <v>2.0577769410549518</v>
      </c>
      <c r="EP114" s="163">
        <f t="shared" si="262"/>
        <v>2.1818266611614767</v>
      </c>
      <c r="EQ114" s="18">
        <f t="shared" si="263"/>
        <v>2.2916577604466033</v>
      </c>
      <c r="ER114" s="18">
        <f t="shared" si="264"/>
        <v>1.4517569021226919E-2</v>
      </c>
      <c r="ES114" s="18">
        <f t="shared" si="265"/>
        <v>0.16535284429999997</v>
      </c>
    </row>
    <row r="115" spans="2:149" ht="15" customHeight="1" outlineLevel="1" x14ac:dyDescent="0.25">
      <c r="B115" s="36" t="s">
        <v>82</v>
      </c>
      <c r="C115" s="36" t="str">
        <f>MostLikely!$B$1</f>
        <v>CSIRO Mk3.5</v>
      </c>
      <c r="D115" s="36">
        <v>2017</v>
      </c>
      <c r="E115" s="37">
        <f>MostLikely!S45</f>
        <v>22.71</v>
      </c>
      <c r="F115" s="37">
        <f>MostLikely!W45</f>
        <v>76.040579999999991</v>
      </c>
      <c r="G115" s="37">
        <f>MostLikely!Q45</f>
        <v>407.45000000000016</v>
      </c>
      <c r="H115" s="115">
        <f t="shared" si="188"/>
        <v>2007</v>
      </c>
      <c r="I115" s="111" t="str">
        <f t="shared" si="189"/>
        <v>Pile No 243 @ Berth 107</v>
      </c>
      <c r="J115" s="165" t="str">
        <f t="shared" si="190"/>
        <v>splash</v>
      </c>
      <c r="K115" s="172">
        <f t="shared" si="191"/>
        <v>1</v>
      </c>
      <c r="L115" s="115" t="str">
        <f t="shared" si="192"/>
        <v>C1</v>
      </c>
      <c r="M115" s="115" t="str">
        <f t="shared" si="193"/>
        <v>CB4</v>
      </c>
      <c r="N115" s="115" t="str">
        <f t="shared" si="194"/>
        <v>CL5</v>
      </c>
      <c r="O115" s="115">
        <f t="shared" si="195"/>
        <v>0</v>
      </c>
      <c r="P115" s="115">
        <f t="shared" si="196"/>
        <v>50</v>
      </c>
      <c r="Q115" s="115">
        <f t="shared" si="197"/>
        <v>1200</v>
      </c>
      <c r="R115" s="115">
        <f t="shared" si="198"/>
        <v>60</v>
      </c>
      <c r="S115" s="115">
        <f t="shared" si="199"/>
        <v>0.37</v>
      </c>
      <c r="T115" s="115">
        <f t="shared" si="200"/>
        <v>310</v>
      </c>
      <c r="U115" s="165">
        <f t="shared" si="239"/>
        <v>12</v>
      </c>
      <c r="AA115" s="174">
        <f t="shared" si="202"/>
        <v>2.66698678493074</v>
      </c>
      <c r="AB115" s="193">
        <f t="shared" si="203"/>
        <v>0.15333973569861481</v>
      </c>
      <c r="AC115" s="174">
        <f t="shared" si="204"/>
        <v>3.0133807723965709E-2</v>
      </c>
      <c r="AD115" s="174">
        <f t="shared" si="205"/>
        <v>1.1819815115E-2</v>
      </c>
      <c r="AE115" s="174">
        <f t="shared" si="206"/>
        <v>3.6198352930752485E-2</v>
      </c>
      <c r="AF115" s="194">
        <f t="shared" si="207"/>
        <v>1.0805478486791786E-2</v>
      </c>
      <c r="AG115" s="174">
        <f t="shared" si="156"/>
        <v>2.9733313485677548E-2</v>
      </c>
      <c r="AH115" s="174">
        <f t="shared" si="157"/>
        <v>0.165504835775</v>
      </c>
      <c r="AJ115" s="174"/>
      <c r="AK115" s="174"/>
      <c r="AM115" s="207">
        <f t="shared" si="208"/>
        <v>5</v>
      </c>
      <c r="AN115" s="167">
        <f>INDEX(Coefficients!$O$3:$O$7,MATCH(S115,Coefficients!$O$3:$O$7))</f>
        <v>0.3</v>
      </c>
      <c r="AO115" s="167">
        <f>INDEX(Coefficients!$O$3:$O$7,MATCH(S115,Coefficients!$O$3:$O$7)+1)</f>
        <v>0.4</v>
      </c>
      <c r="AP115" s="172">
        <f>INDEX(Coefficients!$P$3:$P$7,MATCH(S115,Coefficients!$O$3:$O$7))</f>
        <v>50</v>
      </c>
      <c r="AQ115" s="172">
        <f>INDEX(Coefficients!$P$3:$P$7,MATCH(S115,Coefficients!$O$3:$O$7)+1)</f>
        <v>41.8</v>
      </c>
      <c r="AR115" s="172">
        <f t="shared" si="209"/>
        <v>44.26</v>
      </c>
      <c r="AS115" s="106">
        <f t="shared" si="210"/>
        <v>2017</v>
      </c>
      <c r="AT115" s="107">
        <f t="shared" si="211"/>
        <v>22.71</v>
      </c>
      <c r="AU115" s="167">
        <f t="shared" si="240"/>
        <v>135.81</v>
      </c>
      <c r="AV115" s="173">
        <f t="shared" si="241"/>
        <v>22.635000000000002</v>
      </c>
      <c r="AW115" s="106">
        <v>12</v>
      </c>
      <c r="AX115" s="107">
        <f t="shared" si="212"/>
        <v>76.040579999999991</v>
      </c>
      <c r="AY115" s="174">
        <f t="shared" si="213"/>
        <v>1.1757916231674226</v>
      </c>
      <c r="AZ115" s="167">
        <f>INDEX(Coefficients!$K$3:$K$10,MATCH(S115,Coefficients!$K$3:$K$10))</f>
        <v>0.35</v>
      </c>
      <c r="BA115" s="167">
        <f>INDEX(Coefficients!$K$3:$K$10,MATCH(S115,Coefficients!$K$3:$K$10)+1)</f>
        <v>0.4</v>
      </c>
      <c r="BB115" s="167">
        <f>INDEX(Coefficients!$L$3:$L$10,MATCH(S115,Coefficients!$K$3:$K$10))</f>
        <v>0.19142307491680963</v>
      </c>
      <c r="BC115" s="167">
        <f>INDEX(Coefficients!$L$3:$L$10,MATCH(S115,Coefficients!$K$3:$K$10)+1)</f>
        <v>0.35425563574488944</v>
      </c>
      <c r="BD115" s="174">
        <f>INDEX(Coefficients!$M$3:$M$10,MATCH(S115,Coefficients!$K$3:$K$10))</f>
        <v>0.20023799980895765</v>
      </c>
      <c r="BE115" s="174">
        <f>INDEX(Coefficients!$M$3:$M$10,MATCH(S115,Coefficients!$K$3:$K$10)+1)</f>
        <v>0.20987997823914079</v>
      </c>
      <c r="BF115" s="70">
        <f t="shared" si="214"/>
        <v>2.5655609924804158E-5</v>
      </c>
      <c r="BG115" s="110">
        <f t="shared" si="215"/>
        <v>0.20409479118103091</v>
      </c>
      <c r="BH115" s="175">
        <f t="shared" si="242"/>
        <v>1.7797775605447878E-5</v>
      </c>
      <c r="BI115" s="89">
        <f t="shared" si="243"/>
        <v>5.6164308774572382E-2</v>
      </c>
      <c r="BJ115" s="106">
        <f t="shared" si="216"/>
        <v>0.71366705445737511</v>
      </c>
      <c r="BK115" s="165">
        <f t="shared" si="217"/>
        <v>84.741590689541354</v>
      </c>
      <c r="BM115" s="107">
        <f t="shared" si="218"/>
        <v>407.45000000000016</v>
      </c>
      <c r="BN115" s="173">
        <f t="shared" si="244"/>
        <v>2401.9500000000003</v>
      </c>
      <c r="BO115" s="187">
        <f t="shared" si="245"/>
        <v>7.6061750000000006E-4</v>
      </c>
      <c r="BP115" s="106" t="str">
        <f t="shared" si="219"/>
        <v>YES</v>
      </c>
      <c r="BQ115" s="209">
        <f t="shared" si="220"/>
        <v>2.66698678493074</v>
      </c>
      <c r="BR115" s="164">
        <f t="shared" si="246"/>
        <v>7.6669867849307405</v>
      </c>
      <c r="BS115" s="219">
        <f t="shared" si="247"/>
        <v>0.15333973569861481</v>
      </c>
      <c r="BT115" s="210"/>
      <c r="BU115" s="206">
        <f t="shared" si="248"/>
        <v>-0.55912734389891772</v>
      </c>
      <c r="BW115" s="164">
        <f>VLOOKUP(M115,Coefficients!$E$4:$I$7,3)</f>
        <v>0.43099999999999999</v>
      </c>
      <c r="BX115" s="106">
        <f t="shared" si="249"/>
        <v>7.2999999999999995E-2</v>
      </c>
      <c r="BY115" s="163">
        <f t="shared" si="250"/>
        <v>0.51390500500000003</v>
      </c>
      <c r="BZ115" s="18"/>
      <c r="CO115" s="165" t="str">
        <f t="shared" si="221"/>
        <v>splash</v>
      </c>
      <c r="CP115" s="172">
        <f t="shared" si="222"/>
        <v>1</v>
      </c>
      <c r="CQ115" s="165">
        <f>IF(CO115="atmospheric",IF(CP115&gt;=1,Coefficients!$T$5,Coefficients!$T$4),Coefficients!$T$3)</f>
        <v>7.35</v>
      </c>
      <c r="CR115" s="106">
        <f>IF(S115&lt;Coefficients!$V$3,Coefficients!$X$3-(Coefficients!$X$4-Coefficients!$X$3)*(Coefficients!$V$3-S115)/(Coefficients!$V$4-Coefficients!$V$3),IF(S115&gt;Coefficients!$V$6,(Coefficients!$X$6-Coefficients!$X$5)*(S115-Coefficients!$V$6)/(Coefficients!$V$6-Coefficients!$V$5)+Coefficients!$X$6,VLOOKUP(S115,Coefficients!$V$3:$X$6,3)))</f>
        <v>5.1999999999999975</v>
      </c>
      <c r="CS115" s="90">
        <f t="shared" si="251"/>
        <v>1.6409601519999992E-4</v>
      </c>
      <c r="CT115" s="106">
        <f>VLOOKUP(CO115,Coefficients!$Z$4:$AD$7,4,FALSE)</f>
        <v>0.26500000000000001</v>
      </c>
      <c r="CU115" s="106">
        <f>VLOOKUP(CO115,Coefficients!$Z$4:$AD$7,2,FALSE)</f>
        <v>0.37</v>
      </c>
      <c r="CV115" s="174">
        <f t="shared" si="223"/>
        <v>4.8976000627759744</v>
      </c>
      <c r="CW115" s="31">
        <f t="shared" si="224"/>
        <v>3.6198352930752485E-2</v>
      </c>
      <c r="CX115" s="19">
        <f>Coefficients!$B$7</f>
        <v>3.35</v>
      </c>
      <c r="CY115" s="217">
        <f t="shared" si="252"/>
        <v>1.0805478486791786E-2</v>
      </c>
      <c r="CZ115" s="33">
        <f>VLOOKUP(N115,Coefficients!$E$12:$I$16,3)</f>
        <v>6.0350000000000001</v>
      </c>
      <c r="DA115" s="165">
        <f t="shared" si="253"/>
        <v>7.2999999999999995E-2</v>
      </c>
      <c r="DB115" s="163">
        <f t="shared" si="254"/>
        <v>7.1958624250000005</v>
      </c>
      <c r="DC115" s="163"/>
      <c r="DD115" s="149"/>
      <c r="DU115" s="165">
        <f t="shared" si="225"/>
        <v>0.95</v>
      </c>
      <c r="DV115" s="165">
        <f t="shared" si="226"/>
        <v>1</v>
      </c>
      <c r="DW115" s="165">
        <f t="shared" si="227"/>
        <v>2400</v>
      </c>
      <c r="DX115" s="165">
        <f t="shared" si="228"/>
        <v>1.4999999999999999E-2</v>
      </c>
      <c r="DY115" s="169">
        <f t="shared" si="229"/>
        <v>70.436880192977753</v>
      </c>
      <c r="DZ115" s="136">
        <f t="shared" si="255"/>
        <v>33572.578616369508</v>
      </c>
      <c r="EA115" s="136">
        <f t="shared" si="230"/>
        <v>4.3067574809826485</v>
      </c>
      <c r="EB115" s="136">
        <f t="shared" si="231"/>
        <v>2.3330791552474604E-2</v>
      </c>
      <c r="EC115" s="136">
        <f t="shared" si="232"/>
        <v>0.96747185906460231</v>
      </c>
      <c r="ED115" s="136">
        <f t="shared" si="233"/>
        <v>0.21105637300613558</v>
      </c>
      <c r="EE115" s="136">
        <f t="shared" si="256"/>
        <v>1.5445604651050633E-4</v>
      </c>
      <c r="EF115" s="136">
        <f t="shared" si="234"/>
        <v>1</v>
      </c>
      <c r="EG115" s="136">
        <f t="shared" si="257"/>
        <v>2</v>
      </c>
      <c r="EH115" s="149">
        <f t="shared" si="235"/>
        <v>1.7353034183145191</v>
      </c>
      <c r="EI115" s="149">
        <f t="shared" si="236"/>
        <v>28.796464177055562</v>
      </c>
      <c r="EJ115" s="149">
        <f t="shared" si="258"/>
        <v>30.531767595370081</v>
      </c>
      <c r="EK115" s="18">
        <f t="shared" si="259"/>
        <v>0.19651662751782037</v>
      </c>
      <c r="EL115" s="18">
        <f t="shared" si="260"/>
        <v>3.0133807723965709E-2</v>
      </c>
      <c r="EM115" s="18">
        <f t="shared" si="261"/>
        <v>1.1819815115E-2</v>
      </c>
      <c r="EN115" s="163">
        <f t="shared" si="237"/>
        <v>0.12392970559959531</v>
      </c>
      <c r="EO115" s="163">
        <f t="shared" si="238"/>
        <v>2.0565494714682595</v>
      </c>
      <c r="EP115" s="163">
        <f t="shared" si="262"/>
        <v>2.1804791770678547</v>
      </c>
      <c r="EQ115" s="18">
        <f t="shared" si="263"/>
        <v>2.7516887403017312</v>
      </c>
      <c r="ER115" s="18">
        <f t="shared" si="264"/>
        <v>2.9733313485677548E-2</v>
      </c>
      <c r="ES115" s="18">
        <f t="shared" si="265"/>
        <v>0.165504835775</v>
      </c>
    </row>
    <row r="116" spans="2:149" ht="15" customHeight="1" outlineLevel="1" x14ac:dyDescent="0.25">
      <c r="B116" s="36" t="s">
        <v>82</v>
      </c>
      <c r="C116" s="36" t="str">
        <f>MostLikely!$B$1</f>
        <v>CSIRO Mk3.5</v>
      </c>
      <c r="D116" s="36">
        <v>2018</v>
      </c>
      <c r="E116" s="37">
        <f>MostLikely!S46</f>
        <v>22.74</v>
      </c>
      <c r="F116" s="37">
        <f>MostLikely!W46</f>
        <v>76.025319999999994</v>
      </c>
      <c r="G116" s="37">
        <f>MostLikely!Q46</f>
        <v>410.30000000000018</v>
      </c>
      <c r="H116" s="115">
        <f t="shared" si="188"/>
        <v>2007</v>
      </c>
      <c r="I116" s="111" t="str">
        <f t="shared" si="189"/>
        <v>Pile No 243 @ Berth 107</v>
      </c>
      <c r="J116" s="165" t="str">
        <f t="shared" si="190"/>
        <v>splash</v>
      </c>
      <c r="K116" s="172">
        <f t="shared" si="191"/>
        <v>1</v>
      </c>
      <c r="L116" s="115" t="str">
        <f t="shared" si="192"/>
        <v>C1</v>
      </c>
      <c r="M116" s="115" t="str">
        <f t="shared" si="193"/>
        <v>CB4</v>
      </c>
      <c r="N116" s="115" t="str">
        <f t="shared" si="194"/>
        <v>CL5</v>
      </c>
      <c r="O116" s="115">
        <f t="shared" si="195"/>
        <v>0</v>
      </c>
      <c r="P116" s="115">
        <f t="shared" si="196"/>
        <v>50</v>
      </c>
      <c r="Q116" s="115">
        <f t="shared" si="197"/>
        <v>1200</v>
      </c>
      <c r="R116" s="115">
        <f t="shared" si="198"/>
        <v>60</v>
      </c>
      <c r="S116" s="115">
        <f t="shared" si="199"/>
        <v>0.37</v>
      </c>
      <c r="T116" s="115">
        <f t="shared" si="200"/>
        <v>310</v>
      </c>
      <c r="U116" s="165">
        <f t="shared" si="239"/>
        <v>12</v>
      </c>
      <c r="AA116" s="174">
        <f t="shared" si="202"/>
        <v>2.8420550548094767</v>
      </c>
      <c r="AB116" s="193">
        <f t="shared" si="203"/>
        <v>0.15684110109618954</v>
      </c>
      <c r="AC116" s="174">
        <f t="shared" si="204"/>
        <v>3.598105093089625E-2</v>
      </c>
      <c r="AD116" s="174">
        <f t="shared" si="205"/>
        <v>1.1830669850000001E-2</v>
      </c>
      <c r="AE116" s="174">
        <f t="shared" si="206"/>
        <v>5.4533714246178193E-2</v>
      </c>
      <c r="AF116" s="194">
        <f t="shared" si="207"/>
        <v>1.6278720670500953E-2</v>
      </c>
      <c r="AG116" s="174">
        <f t="shared" si="156"/>
        <v>5.2291877702956784E-2</v>
      </c>
      <c r="AH116" s="174">
        <f t="shared" si="157"/>
        <v>0.16565682725</v>
      </c>
      <c r="AJ116" s="174"/>
      <c r="AK116" s="174"/>
      <c r="AM116" s="207">
        <f t="shared" si="208"/>
        <v>5</v>
      </c>
      <c r="AN116" s="167">
        <f>INDEX(Coefficients!$O$3:$O$7,MATCH(S116,Coefficients!$O$3:$O$7))</f>
        <v>0.3</v>
      </c>
      <c r="AO116" s="167">
        <f>INDEX(Coefficients!$O$3:$O$7,MATCH(S116,Coefficients!$O$3:$O$7)+1)</f>
        <v>0.4</v>
      </c>
      <c r="AP116" s="172">
        <f>INDEX(Coefficients!$P$3:$P$7,MATCH(S116,Coefficients!$O$3:$O$7))</f>
        <v>50</v>
      </c>
      <c r="AQ116" s="172">
        <f>INDEX(Coefficients!$P$3:$P$7,MATCH(S116,Coefficients!$O$3:$O$7)+1)</f>
        <v>41.8</v>
      </c>
      <c r="AR116" s="172">
        <f t="shared" si="209"/>
        <v>44.26</v>
      </c>
      <c r="AS116" s="106">
        <f t="shared" si="210"/>
        <v>2018</v>
      </c>
      <c r="AT116" s="107">
        <f t="shared" si="211"/>
        <v>22.74</v>
      </c>
      <c r="AU116" s="167">
        <f t="shared" si="240"/>
        <v>158.55000000000001</v>
      </c>
      <c r="AV116" s="173">
        <f t="shared" si="241"/>
        <v>22.650000000000002</v>
      </c>
      <c r="AW116" s="106">
        <v>12</v>
      </c>
      <c r="AX116" s="107">
        <f t="shared" si="212"/>
        <v>76.025319999999994</v>
      </c>
      <c r="AY116" s="174">
        <f t="shared" si="213"/>
        <v>1.1768663242354318</v>
      </c>
      <c r="AZ116" s="167">
        <f>INDEX(Coefficients!$K$3:$K$10,MATCH(S116,Coefficients!$K$3:$K$10))</f>
        <v>0.35</v>
      </c>
      <c r="BA116" s="167">
        <f>INDEX(Coefficients!$K$3:$K$10,MATCH(S116,Coefficients!$K$3:$K$10)+1)</f>
        <v>0.4</v>
      </c>
      <c r="BB116" s="167">
        <f>INDEX(Coefficients!$L$3:$L$10,MATCH(S116,Coefficients!$K$3:$K$10))</f>
        <v>0.19142307491680963</v>
      </c>
      <c r="BC116" s="167">
        <f>INDEX(Coefficients!$L$3:$L$10,MATCH(S116,Coefficients!$K$3:$K$10)+1)</f>
        <v>0.35425563574488944</v>
      </c>
      <c r="BD116" s="174">
        <f>INDEX(Coefficients!$M$3:$M$10,MATCH(S116,Coefficients!$K$3:$K$10))</f>
        <v>0.20023799980895765</v>
      </c>
      <c r="BE116" s="174">
        <f>INDEX(Coefficients!$M$3:$M$10,MATCH(S116,Coefficients!$K$3:$K$10)+1)</f>
        <v>0.20987997823914079</v>
      </c>
      <c r="BF116" s="70">
        <f t="shared" si="214"/>
        <v>2.5655609924804158E-5</v>
      </c>
      <c r="BG116" s="110">
        <f t="shared" si="215"/>
        <v>0.20409479118103091</v>
      </c>
      <c r="BH116" s="175">
        <f t="shared" si="242"/>
        <v>1.7246550158989146E-5</v>
      </c>
      <c r="BI116" s="89">
        <f t="shared" si="243"/>
        <v>5.4424810712250873E-2</v>
      </c>
      <c r="BJ116" s="106">
        <f t="shared" si="216"/>
        <v>0.71366705445737511</v>
      </c>
      <c r="BK116" s="165">
        <f t="shared" si="217"/>
        <v>84.741590689541354</v>
      </c>
      <c r="BM116" s="107">
        <f t="shared" si="218"/>
        <v>410.30000000000018</v>
      </c>
      <c r="BN116" s="173">
        <f t="shared" si="244"/>
        <v>2812.2500000000005</v>
      </c>
      <c r="BO116" s="187">
        <f t="shared" si="245"/>
        <v>7.6332500000000014E-4</v>
      </c>
      <c r="BP116" s="106" t="str">
        <f t="shared" si="219"/>
        <v>YES</v>
      </c>
      <c r="BQ116" s="209">
        <f t="shared" si="220"/>
        <v>2.8420550548094767</v>
      </c>
      <c r="BR116" s="164">
        <f t="shared" si="246"/>
        <v>7.8420550548094763</v>
      </c>
      <c r="BS116" s="219">
        <f t="shared" si="247"/>
        <v>0.15684110109618954</v>
      </c>
      <c r="BT116" s="210"/>
      <c r="BU116" s="206">
        <f t="shared" si="248"/>
        <v>-0.59091859157733717</v>
      </c>
      <c r="BW116" s="164">
        <f>VLOOKUP(M116,Coefficients!$E$4:$I$7,3)</f>
        <v>0.43099999999999999</v>
      </c>
      <c r="BX116" s="106">
        <f t="shared" si="249"/>
        <v>7.2999999999999995E-2</v>
      </c>
      <c r="BY116" s="163">
        <f t="shared" si="250"/>
        <v>0.51437695000000005</v>
      </c>
      <c r="CO116" s="165" t="str">
        <f t="shared" si="221"/>
        <v>splash</v>
      </c>
      <c r="CP116" s="172">
        <f t="shared" si="222"/>
        <v>1</v>
      </c>
      <c r="CQ116" s="165">
        <f>IF(CO116="atmospheric",IF(CP116&gt;=1,Coefficients!$T$5,Coefficients!$T$4),Coefficients!$T$3)</f>
        <v>7.35</v>
      </c>
      <c r="CR116" s="106">
        <f>IF(S116&lt;Coefficients!$V$3,Coefficients!$X$3-(Coefficients!$X$4-Coefficients!$X$3)*(Coefficients!$V$3-S116)/(Coefficients!$V$4-Coefficients!$V$3),IF(S116&gt;Coefficients!$V$6,(Coefficients!$X$6-Coefficients!$X$5)*(S116-Coefficients!$V$6)/(Coefficients!$V$6-Coefficients!$V$5)+Coefficients!$X$6,VLOOKUP(S116,Coefficients!$V$3:$X$6,3)))</f>
        <v>5.1999999999999975</v>
      </c>
      <c r="CS116" s="90">
        <f t="shared" si="251"/>
        <v>1.6409601519999992E-4</v>
      </c>
      <c r="CT116" s="106">
        <f>VLOOKUP(CO116,Coefficients!$Z$4:$AD$7,4,FALSE)</f>
        <v>0.26500000000000001</v>
      </c>
      <c r="CU116" s="106">
        <f>VLOOKUP(CO116,Coefficients!$Z$4:$AD$7,2,FALSE)</f>
        <v>0.37</v>
      </c>
      <c r="CV116" s="174">
        <f t="shared" si="223"/>
        <v>4.9578616906798629</v>
      </c>
      <c r="CW116" s="31">
        <f t="shared" si="224"/>
        <v>5.4533714246178193E-2</v>
      </c>
      <c r="CX116" s="19">
        <f>Coefficients!$B$7</f>
        <v>3.35</v>
      </c>
      <c r="CY116" s="217">
        <f t="shared" si="252"/>
        <v>1.6278720670500953E-2</v>
      </c>
      <c r="CZ116" s="33">
        <f>VLOOKUP(N116,Coefficients!$E$12:$I$16,3)</f>
        <v>6.0350000000000001</v>
      </c>
      <c r="DA116" s="165">
        <f t="shared" si="253"/>
        <v>7.2999999999999995E-2</v>
      </c>
      <c r="DB116" s="163">
        <f t="shared" si="254"/>
        <v>7.2024707500000007</v>
      </c>
      <c r="DC116" s="163"/>
      <c r="DD116" s="149"/>
      <c r="DU116" s="165">
        <f t="shared" si="225"/>
        <v>0.95</v>
      </c>
      <c r="DV116" s="165">
        <f t="shared" si="226"/>
        <v>1</v>
      </c>
      <c r="DW116" s="165">
        <f t="shared" si="227"/>
        <v>2400</v>
      </c>
      <c r="DX116" s="165">
        <f t="shared" si="228"/>
        <v>1.4999999999999999E-2</v>
      </c>
      <c r="DY116" s="169">
        <f t="shared" si="229"/>
        <v>70.458462599103768</v>
      </c>
      <c r="DZ116" s="136">
        <f t="shared" si="255"/>
        <v>33576.007232324046</v>
      </c>
      <c r="EA116" s="136">
        <f t="shared" si="230"/>
        <v>4.3067574809826485</v>
      </c>
      <c r="EB116" s="136">
        <f t="shared" si="231"/>
        <v>2.3330791552474604E-2</v>
      </c>
      <c r="EC116" s="136">
        <f t="shared" si="232"/>
        <v>0.96747185906460231</v>
      </c>
      <c r="ED116" s="136">
        <f t="shared" si="233"/>
        <v>0.21112421688024707</v>
      </c>
      <c r="EE116" s="136">
        <f t="shared" si="256"/>
        <v>1.5445604651050633E-4</v>
      </c>
      <c r="EF116" s="136">
        <f t="shared" si="234"/>
        <v>1</v>
      </c>
      <c r="EG116" s="136">
        <f t="shared" si="257"/>
        <v>2</v>
      </c>
      <c r="EH116" s="149">
        <f t="shared" si="235"/>
        <v>1.7336503606822722</v>
      </c>
      <c r="EI116" s="149">
        <f t="shared" si="236"/>
        <v>28.779291292464144</v>
      </c>
      <c r="EJ116" s="149">
        <f t="shared" si="258"/>
        <v>30.512941653146417</v>
      </c>
      <c r="EK116" s="18">
        <f t="shared" si="259"/>
        <v>0.22941085391149685</v>
      </c>
      <c r="EL116" s="18">
        <f t="shared" si="260"/>
        <v>3.598105093089625E-2</v>
      </c>
      <c r="EM116" s="18">
        <f t="shared" si="261"/>
        <v>1.1830669850000001E-2</v>
      </c>
      <c r="EN116" s="163">
        <f t="shared" si="237"/>
        <v>0.12381164961956245</v>
      </c>
      <c r="EO116" s="163">
        <f t="shared" si="238"/>
        <v>2.055323040108044</v>
      </c>
      <c r="EP116" s="163">
        <f t="shared" si="262"/>
        <v>2.1791346897276065</v>
      </c>
      <c r="EQ116" s="18">
        <f t="shared" si="263"/>
        <v>3.2122842305240917</v>
      </c>
      <c r="ER116" s="18">
        <f t="shared" si="264"/>
        <v>5.2291877702956784E-2</v>
      </c>
      <c r="ES116" s="18">
        <f t="shared" si="265"/>
        <v>0.16565682725</v>
      </c>
    </row>
    <row r="117" spans="2:149" ht="15" customHeight="1" outlineLevel="1" x14ac:dyDescent="0.25">
      <c r="B117" s="36" t="s">
        <v>82</v>
      </c>
      <c r="C117" s="36" t="str">
        <f>MostLikely!$B$1</f>
        <v>CSIRO Mk3.5</v>
      </c>
      <c r="D117" s="36">
        <v>2019</v>
      </c>
      <c r="E117" s="37">
        <f>MostLikely!S47</f>
        <v>22.77</v>
      </c>
      <c r="F117" s="37">
        <f>MostLikely!W47</f>
        <v>76.010059999999996</v>
      </c>
      <c r="G117" s="37">
        <f>MostLikely!Q47</f>
        <v>413.1500000000002</v>
      </c>
      <c r="H117" s="115">
        <f t="shared" si="188"/>
        <v>2007</v>
      </c>
      <c r="I117" s="111" t="str">
        <f t="shared" si="189"/>
        <v>Pile No 243 @ Berth 107</v>
      </c>
      <c r="J117" s="165" t="str">
        <f t="shared" si="190"/>
        <v>splash</v>
      </c>
      <c r="K117" s="172">
        <f t="shared" si="191"/>
        <v>1</v>
      </c>
      <c r="L117" s="115" t="str">
        <f t="shared" si="192"/>
        <v>C1</v>
      </c>
      <c r="M117" s="115" t="str">
        <f t="shared" si="193"/>
        <v>CB4</v>
      </c>
      <c r="N117" s="115" t="str">
        <f t="shared" si="194"/>
        <v>CL5</v>
      </c>
      <c r="O117" s="115">
        <f t="shared" si="195"/>
        <v>0</v>
      </c>
      <c r="P117" s="115">
        <f t="shared" si="196"/>
        <v>50</v>
      </c>
      <c r="Q117" s="115">
        <f t="shared" si="197"/>
        <v>1200</v>
      </c>
      <c r="R117" s="115">
        <f t="shared" si="198"/>
        <v>60</v>
      </c>
      <c r="S117" s="115">
        <f t="shared" si="199"/>
        <v>0.37</v>
      </c>
      <c r="T117" s="115">
        <f t="shared" si="200"/>
        <v>310</v>
      </c>
      <c r="U117" s="165">
        <f t="shared" si="239"/>
        <v>12</v>
      </c>
      <c r="AA117" s="174">
        <f t="shared" si="202"/>
        <v>3.0038466276403337</v>
      </c>
      <c r="AB117" s="193">
        <f t="shared" si="203"/>
        <v>0.16007693255280667</v>
      </c>
      <c r="AC117" s="174">
        <f t="shared" si="204"/>
        <v>4.1995449089746999E-2</v>
      </c>
      <c r="AD117" s="174">
        <f t="shared" si="205"/>
        <v>1.1841524585000002E-2</v>
      </c>
      <c r="AE117" s="174">
        <f t="shared" si="206"/>
        <v>7.5627377963928558E-2</v>
      </c>
      <c r="AF117" s="194">
        <f t="shared" si="207"/>
        <v>2.2575336705650314E-2</v>
      </c>
      <c r="AG117" s="174">
        <f t="shared" si="156"/>
        <v>8.2929246038214846E-2</v>
      </c>
      <c r="AH117" s="174">
        <f t="shared" si="157"/>
        <v>0.16580881872500003</v>
      </c>
      <c r="AJ117" s="174"/>
      <c r="AK117" s="174"/>
      <c r="AM117" s="207">
        <f t="shared" si="208"/>
        <v>5</v>
      </c>
      <c r="AN117" s="167">
        <f>INDEX(Coefficients!$O$3:$O$7,MATCH(S117,Coefficients!$O$3:$O$7))</f>
        <v>0.3</v>
      </c>
      <c r="AO117" s="167">
        <f>INDEX(Coefficients!$O$3:$O$7,MATCH(S117,Coefficients!$O$3:$O$7)+1)</f>
        <v>0.4</v>
      </c>
      <c r="AP117" s="172">
        <f>INDEX(Coefficients!$P$3:$P$7,MATCH(S117,Coefficients!$O$3:$O$7))</f>
        <v>50</v>
      </c>
      <c r="AQ117" s="172">
        <f>INDEX(Coefficients!$P$3:$P$7,MATCH(S117,Coefficients!$O$3:$O$7)+1)</f>
        <v>41.8</v>
      </c>
      <c r="AR117" s="172">
        <f t="shared" si="209"/>
        <v>44.26</v>
      </c>
      <c r="AS117" s="106">
        <f t="shared" si="210"/>
        <v>2019</v>
      </c>
      <c r="AT117" s="107">
        <f t="shared" si="211"/>
        <v>22.77</v>
      </c>
      <c r="AU117" s="167">
        <f t="shared" si="240"/>
        <v>181.32000000000002</v>
      </c>
      <c r="AV117" s="173">
        <f t="shared" si="241"/>
        <v>22.665000000000003</v>
      </c>
      <c r="AW117" s="106">
        <v>12</v>
      </c>
      <c r="AX117" s="107">
        <f t="shared" si="212"/>
        <v>76.010059999999996</v>
      </c>
      <c r="AY117" s="174">
        <f t="shared" si="213"/>
        <v>1.1779418984100283</v>
      </c>
      <c r="AZ117" s="167">
        <f>INDEX(Coefficients!$K$3:$K$10,MATCH(S117,Coefficients!$K$3:$K$10))</f>
        <v>0.35</v>
      </c>
      <c r="BA117" s="167">
        <f>INDEX(Coefficients!$K$3:$K$10,MATCH(S117,Coefficients!$K$3:$K$10)+1)</f>
        <v>0.4</v>
      </c>
      <c r="BB117" s="167">
        <f>INDEX(Coefficients!$L$3:$L$10,MATCH(S117,Coefficients!$K$3:$K$10))</f>
        <v>0.19142307491680963</v>
      </c>
      <c r="BC117" s="167">
        <f>INDEX(Coefficients!$L$3:$L$10,MATCH(S117,Coefficients!$K$3:$K$10)+1)</f>
        <v>0.35425563574488944</v>
      </c>
      <c r="BD117" s="174">
        <f>INDEX(Coefficients!$M$3:$M$10,MATCH(S117,Coefficients!$K$3:$K$10))</f>
        <v>0.20023799980895765</v>
      </c>
      <c r="BE117" s="174">
        <f>INDEX(Coefficients!$M$3:$M$10,MATCH(S117,Coefficients!$K$3:$K$10)+1)</f>
        <v>0.20987997823914079</v>
      </c>
      <c r="BF117" s="70">
        <f t="shared" si="214"/>
        <v>2.5655609924804158E-5</v>
      </c>
      <c r="BG117" s="110">
        <f t="shared" si="215"/>
        <v>0.20409479118103091</v>
      </c>
      <c r="BH117" s="175">
        <f t="shared" si="242"/>
        <v>1.6782875834344841E-5</v>
      </c>
      <c r="BI117" s="89">
        <f t="shared" si="243"/>
        <v>5.2961597077160846E-2</v>
      </c>
      <c r="BJ117" s="106">
        <f t="shared" si="216"/>
        <v>0.71366705445737511</v>
      </c>
      <c r="BK117" s="165">
        <f t="shared" si="217"/>
        <v>84.741590689541354</v>
      </c>
      <c r="BM117" s="107">
        <f t="shared" si="218"/>
        <v>413.1500000000002</v>
      </c>
      <c r="BN117" s="173">
        <f t="shared" si="244"/>
        <v>3225.4000000000005</v>
      </c>
      <c r="BO117" s="187">
        <f t="shared" si="245"/>
        <v>7.660325000000001E-4</v>
      </c>
      <c r="BP117" s="106" t="str">
        <f t="shared" si="219"/>
        <v>YES</v>
      </c>
      <c r="BQ117" s="209">
        <f t="shared" si="220"/>
        <v>3.0038466276403337</v>
      </c>
      <c r="BR117" s="164">
        <f t="shared" si="246"/>
        <v>8.0038466276403337</v>
      </c>
      <c r="BS117" s="219">
        <f t="shared" si="247"/>
        <v>0.16007693255280667</v>
      </c>
      <c r="BT117" s="210"/>
      <c r="BU117" s="206">
        <f t="shared" si="248"/>
        <v>-0.61648620469634996</v>
      </c>
      <c r="BW117" s="164">
        <f>VLOOKUP(M117,Coefficients!$E$4:$I$7,3)</f>
        <v>0.43099999999999999</v>
      </c>
      <c r="BX117" s="106">
        <f t="shared" si="249"/>
        <v>7.2999999999999995E-2</v>
      </c>
      <c r="BY117" s="163">
        <f t="shared" si="250"/>
        <v>0.51484889500000008</v>
      </c>
      <c r="BZ117" s="18"/>
      <c r="CO117" s="165" t="str">
        <f t="shared" si="221"/>
        <v>splash</v>
      </c>
      <c r="CP117" s="172">
        <f t="shared" si="222"/>
        <v>1</v>
      </c>
      <c r="CQ117" s="165">
        <f>IF(CO117="atmospheric",IF(CP117&gt;=1,Coefficients!$T$5,Coefficients!$T$4),Coefficients!$T$3)</f>
        <v>7.35</v>
      </c>
      <c r="CR117" s="106">
        <f>IF(S117&lt;Coefficients!$V$3,Coefficients!$X$3-(Coefficients!$X$4-Coefficients!$X$3)*(Coefficients!$V$3-S117)/(Coefficients!$V$4-Coefficients!$V$3),IF(S117&gt;Coefficients!$V$6,(Coefficients!$X$6-Coefficients!$X$5)*(S117-Coefficients!$V$6)/(Coefficients!$V$6-Coefficients!$V$5)+Coefficients!$X$6,VLOOKUP(S117,Coefficients!$V$3:$X$6,3)))</f>
        <v>5.1999999999999975</v>
      </c>
      <c r="CS117" s="90">
        <f t="shared" si="251"/>
        <v>1.6409601519999992E-4</v>
      </c>
      <c r="CT117" s="106">
        <f>VLOOKUP(CO117,Coefficients!$Z$4:$AD$7,4,FALSE)</f>
        <v>0.26500000000000001</v>
      </c>
      <c r="CU117" s="106">
        <f>VLOOKUP(CO117,Coefficients!$Z$4:$AD$7,2,FALSE)</f>
        <v>0.37</v>
      </c>
      <c r="CV117" s="174">
        <f t="shared" si="223"/>
        <v>5.0072359069223404</v>
      </c>
      <c r="CW117" s="31">
        <f t="shared" si="224"/>
        <v>7.5627377963928558E-2</v>
      </c>
      <c r="CX117" s="19">
        <f>Coefficients!$B$7</f>
        <v>3.35</v>
      </c>
      <c r="CY117" s="217">
        <f t="shared" si="252"/>
        <v>2.2575336705650314E-2</v>
      </c>
      <c r="CZ117" s="33">
        <f>VLOOKUP(N117,Coefficients!$E$12:$I$16,3)</f>
        <v>6.0350000000000001</v>
      </c>
      <c r="DA117" s="165">
        <f t="shared" si="253"/>
        <v>7.2999999999999995E-2</v>
      </c>
      <c r="DB117" s="163">
        <f t="shared" si="254"/>
        <v>7.2090790750000009</v>
      </c>
      <c r="DC117" s="163"/>
      <c r="DD117" s="149"/>
      <c r="DU117" s="165">
        <f t="shared" si="225"/>
        <v>0.95</v>
      </c>
      <c r="DV117" s="165">
        <f t="shared" si="226"/>
        <v>1</v>
      </c>
      <c r="DW117" s="165">
        <f t="shared" si="227"/>
        <v>2400</v>
      </c>
      <c r="DX117" s="165">
        <f t="shared" si="228"/>
        <v>1.4999999999999999E-2</v>
      </c>
      <c r="DY117" s="169">
        <f t="shared" si="229"/>
        <v>70.474658085277554</v>
      </c>
      <c r="DZ117" s="136">
        <f t="shared" si="255"/>
        <v>33578.57961365817</v>
      </c>
      <c r="EA117" s="136">
        <f t="shared" si="230"/>
        <v>4.3067574809826485</v>
      </c>
      <c r="EB117" s="136">
        <f t="shared" si="231"/>
        <v>2.3330791552474604E-2</v>
      </c>
      <c r="EC117" s="136">
        <f t="shared" si="232"/>
        <v>0.96747185906460231</v>
      </c>
      <c r="ED117" s="136">
        <f t="shared" si="233"/>
        <v>0.21119193637387529</v>
      </c>
      <c r="EE117" s="136">
        <f t="shared" si="256"/>
        <v>1.5445604651050633E-4</v>
      </c>
      <c r="EF117" s="136">
        <f t="shared" si="234"/>
        <v>1</v>
      </c>
      <c r="EG117" s="136">
        <f t="shared" si="257"/>
        <v>2</v>
      </c>
      <c r="EH117" s="149">
        <f t="shared" si="235"/>
        <v>1.7320155372304735</v>
      </c>
      <c r="EI117" s="149">
        <f t="shared" si="236"/>
        <v>28.762132952185485</v>
      </c>
      <c r="EJ117" s="149">
        <f t="shared" si="258"/>
        <v>30.494148489415959</v>
      </c>
      <c r="EK117" s="18">
        <f t="shared" si="259"/>
        <v>0.26234541367097608</v>
      </c>
      <c r="EL117" s="18">
        <f t="shared" si="260"/>
        <v>4.1995449089746999E-2</v>
      </c>
      <c r="EM117" s="18">
        <f t="shared" si="261"/>
        <v>1.1841524585000002E-2</v>
      </c>
      <c r="EN117" s="163">
        <f t="shared" si="237"/>
        <v>0.12369489586517549</v>
      </c>
      <c r="EO117" s="163">
        <f t="shared" si="238"/>
        <v>2.0540976474551691</v>
      </c>
      <c r="EP117" s="163">
        <f t="shared" si="262"/>
        <v>2.1777925433203444</v>
      </c>
      <c r="EQ117" s="18">
        <f t="shared" si="263"/>
        <v>3.6734444814485858</v>
      </c>
      <c r="ER117" s="18">
        <f t="shared" si="264"/>
        <v>8.2929246038214846E-2</v>
      </c>
      <c r="ES117" s="18">
        <f t="shared" si="265"/>
        <v>0.16580881872500003</v>
      </c>
    </row>
    <row r="118" spans="2:149" ht="15" customHeight="1" outlineLevel="1" x14ac:dyDescent="0.25">
      <c r="B118" s="36" t="s">
        <v>82</v>
      </c>
      <c r="C118" s="36" t="str">
        <f>MostLikely!$B$1</f>
        <v>CSIRO Mk3.5</v>
      </c>
      <c r="D118" s="36">
        <v>2020</v>
      </c>
      <c r="E118" s="37">
        <f>MostLikely!S48</f>
        <v>22.8</v>
      </c>
      <c r="F118" s="37">
        <f>MostLikely!W48</f>
        <v>75.994799999999998</v>
      </c>
      <c r="G118" s="37">
        <f>MostLikely!Q48</f>
        <v>416</v>
      </c>
      <c r="H118" s="115">
        <f t="shared" si="188"/>
        <v>2007</v>
      </c>
      <c r="I118" s="111" t="str">
        <f t="shared" si="189"/>
        <v>Pile No 243 @ Berth 107</v>
      </c>
      <c r="J118" s="165" t="str">
        <f t="shared" si="190"/>
        <v>splash</v>
      </c>
      <c r="K118" s="172">
        <f t="shared" si="191"/>
        <v>1</v>
      </c>
      <c r="L118" s="115" t="str">
        <f t="shared" si="192"/>
        <v>C1</v>
      </c>
      <c r="M118" s="115" t="str">
        <f t="shared" si="193"/>
        <v>CB4</v>
      </c>
      <c r="N118" s="115" t="str">
        <f t="shared" si="194"/>
        <v>CL5</v>
      </c>
      <c r="O118" s="115">
        <f t="shared" si="195"/>
        <v>0</v>
      </c>
      <c r="P118" s="115">
        <f t="shared" si="196"/>
        <v>50</v>
      </c>
      <c r="Q118" s="115">
        <f t="shared" si="197"/>
        <v>1200</v>
      </c>
      <c r="R118" s="115">
        <f t="shared" si="198"/>
        <v>60</v>
      </c>
      <c r="S118" s="115">
        <f t="shared" si="199"/>
        <v>0.37</v>
      </c>
      <c r="T118" s="115">
        <f t="shared" si="200"/>
        <v>310</v>
      </c>
      <c r="U118" s="165">
        <f t="shared" si="239"/>
        <v>12</v>
      </c>
      <c r="AA118" s="174">
        <f t="shared" si="202"/>
        <v>3.1549938905612436</v>
      </c>
      <c r="AB118" s="193">
        <f t="shared" si="203"/>
        <v>0.16309987781122487</v>
      </c>
      <c r="AC118" s="174">
        <f t="shared" si="204"/>
        <v>4.8166708858423855E-2</v>
      </c>
      <c r="AD118" s="174">
        <f t="shared" si="205"/>
        <v>1.1852379320000002E-2</v>
      </c>
      <c r="AE118" s="174">
        <f t="shared" si="206"/>
        <v>9.8930600823315437E-2</v>
      </c>
      <c r="AF118" s="194">
        <f t="shared" si="207"/>
        <v>2.9531522633825504E-2</v>
      </c>
      <c r="AG118" s="174">
        <f t="shared" si="156"/>
        <v>0.12211785884399434</v>
      </c>
      <c r="AH118" s="174">
        <f t="shared" si="157"/>
        <v>0.16596081020000003</v>
      </c>
      <c r="AJ118" s="174"/>
      <c r="AK118" s="174"/>
      <c r="AM118" s="207">
        <f t="shared" si="208"/>
        <v>5</v>
      </c>
      <c r="AN118" s="167">
        <f>INDEX(Coefficients!$O$3:$O$7,MATCH(S118,Coefficients!$O$3:$O$7))</f>
        <v>0.3</v>
      </c>
      <c r="AO118" s="167">
        <f>INDEX(Coefficients!$O$3:$O$7,MATCH(S118,Coefficients!$O$3:$O$7)+1)</f>
        <v>0.4</v>
      </c>
      <c r="AP118" s="172">
        <f>INDEX(Coefficients!$P$3:$P$7,MATCH(S118,Coefficients!$O$3:$O$7))</f>
        <v>50</v>
      </c>
      <c r="AQ118" s="172">
        <f>INDEX(Coefficients!$P$3:$P$7,MATCH(S118,Coefficients!$O$3:$O$7)+1)</f>
        <v>41.8</v>
      </c>
      <c r="AR118" s="172">
        <f t="shared" si="209"/>
        <v>44.26</v>
      </c>
      <c r="AS118" s="106">
        <f t="shared" si="210"/>
        <v>2020</v>
      </c>
      <c r="AT118" s="107">
        <f t="shared" si="211"/>
        <v>22.8</v>
      </c>
      <c r="AU118" s="167">
        <f t="shared" si="240"/>
        <v>204.12000000000003</v>
      </c>
      <c r="AV118" s="173">
        <f t="shared" si="241"/>
        <v>22.680000000000003</v>
      </c>
      <c r="AW118" s="106">
        <v>12</v>
      </c>
      <c r="AX118" s="107">
        <f t="shared" si="212"/>
        <v>75.994799999999998</v>
      </c>
      <c r="AY118" s="174">
        <f t="shared" si="213"/>
        <v>1.1790183463062969</v>
      </c>
      <c r="AZ118" s="167">
        <f>INDEX(Coefficients!$K$3:$K$10,MATCH(S118,Coefficients!$K$3:$K$10))</f>
        <v>0.35</v>
      </c>
      <c r="BA118" s="167">
        <f>INDEX(Coefficients!$K$3:$K$10,MATCH(S118,Coefficients!$K$3:$K$10)+1)</f>
        <v>0.4</v>
      </c>
      <c r="BB118" s="167">
        <f>INDEX(Coefficients!$L$3:$L$10,MATCH(S118,Coefficients!$K$3:$K$10))</f>
        <v>0.19142307491680963</v>
      </c>
      <c r="BC118" s="167">
        <f>INDEX(Coefficients!$L$3:$L$10,MATCH(S118,Coefficients!$K$3:$K$10)+1)</f>
        <v>0.35425563574488944</v>
      </c>
      <c r="BD118" s="174">
        <f>INDEX(Coefficients!$M$3:$M$10,MATCH(S118,Coefficients!$K$3:$K$10))</f>
        <v>0.20023799980895765</v>
      </c>
      <c r="BE118" s="174">
        <f>INDEX(Coefficients!$M$3:$M$10,MATCH(S118,Coefficients!$K$3:$K$10)+1)</f>
        <v>0.20987997823914079</v>
      </c>
      <c r="BF118" s="70">
        <f t="shared" si="214"/>
        <v>2.5655609924804158E-5</v>
      </c>
      <c r="BG118" s="110">
        <f t="shared" si="215"/>
        <v>0.20409479118103091</v>
      </c>
      <c r="BH118" s="175">
        <f t="shared" si="242"/>
        <v>1.6384244419571115E-5</v>
      </c>
      <c r="BI118" s="89">
        <f t="shared" si="243"/>
        <v>5.170363887143186E-2</v>
      </c>
      <c r="BJ118" s="106">
        <f t="shared" si="216"/>
        <v>0.71366705445737511</v>
      </c>
      <c r="BK118" s="165">
        <f t="shared" si="217"/>
        <v>84.741590689541354</v>
      </c>
      <c r="BM118" s="107">
        <f t="shared" si="218"/>
        <v>416</v>
      </c>
      <c r="BN118" s="173">
        <f t="shared" si="244"/>
        <v>3641.4000000000005</v>
      </c>
      <c r="BO118" s="187">
        <f t="shared" si="245"/>
        <v>7.6874000000000018E-4</v>
      </c>
      <c r="BP118" s="106" t="str">
        <f t="shared" si="219"/>
        <v>YES</v>
      </c>
      <c r="BQ118" s="209">
        <f t="shared" si="220"/>
        <v>3.1549938905612436</v>
      </c>
      <c r="BR118" s="164">
        <f t="shared" si="246"/>
        <v>8.1549938905612436</v>
      </c>
      <c r="BS118" s="219">
        <f t="shared" si="247"/>
        <v>0.16309987781122487</v>
      </c>
      <c r="BT118" s="210"/>
      <c r="BU118" s="206">
        <f t="shared" si="248"/>
        <v>-0.63761583019785673</v>
      </c>
      <c r="BW118" s="164">
        <f>VLOOKUP(M118,Coefficients!$E$4:$I$7,3)</f>
        <v>0.43099999999999999</v>
      </c>
      <c r="BX118" s="106">
        <f t="shared" si="249"/>
        <v>7.2999999999999995E-2</v>
      </c>
      <c r="BY118" s="163">
        <f t="shared" si="250"/>
        <v>0.51532084000000011</v>
      </c>
      <c r="BZ118" s="18"/>
      <c r="CO118" s="165" t="str">
        <f t="shared" si="221"/>
        <v>splash</v>
      </c>
      <c r="CP118" s="172">
        <f t="shared" si="222"/>
        <v>1</v>
      </c>
      <c r="CQ118" s="165">
        <f>IF(CO118="atmospheric",IF(CP118&gt;=1,Coefficients!$T$5,Coefficients!$T$4),Coefficients!$T$3)</f>
        <v>7.35</v>
      </c>
      <c r="CR118" s="106">
        <f>IF(S118&lt;Coefficients!$V$3,Coefficients!$X$3-(Coefficients!$X$4-Coefficients!$X$3)*(Coefficients!$V$3-S118)/(Coefficients!$V$4-Coefficients!$V$3),IF(S118&gt;Coefficients!$V$6,(Coefficients!$X$6-Coefficients!$X$5)*(S118-Coefficients!$V$6)/(Coefficients!$V$6-Coefficients!$V$5)+Coefficients!$X$6,VLOOKUP(S118,Coefficients!$V$3:$X$6,3)))</f>
        <v>5.1999999999999975</v>
      </c>
      <c r="CS118" s="90">
        <f t="shared" si="251"/>
        <v>1.6409601519999992E-4</v>
      </c>
      <c r="CT118" s="106">
        <f>VLOOKUP(CO118,Coefficients!$Z$4:$AD$7,4,FALSE)</f>
        <v>0.26500000000000001</v>
      </c>
      <c r="CU118" s="106">
        <f>VLOOKUP(CO118,Coefficients!$Z$4:$AD$7,2,FALSE)</f>
        <v>0.37</v>
      </c>
      <c r="CV118" s="174">
        <f t="shared" si="223"/>
        <v>5.0486430861894585</v>
      </c>
      <c r="CW118" s="31">
        <f t="shared" si="224"/>
        <v>9.8930600823315437E-2</v>
      </c>
      <c r="CX118" s="19">
        <f>Coefficients!$B$7</f>
        <v>3.35</v>
      </c>
      <c r="CY118" s="217">
        <f t="shared" si="252"/>
        <v>2.9531522633825504E-2</v>
      </c>
      <c r="CZ118" s="33">
        <f>VLOOKUP(N118,Coefficients!$E$12:$I$16,3)</f>
        <v>6.0350000000000001</v>
      </c>
      <c r="DA118" s="165">
        <f t="shared" si="253"/>
        <v>7.2999999999999995E-2</v>
      </c>
      <c r="DB118" s="163">
        <f t="shared" si="254"/>
        <v>7.215687400000002</v>
      </c>
      <c r="DC118" s="163"/>
      <c r="DD118" s="149"/>
      <c r="DU118" s="165">
        <f t="shared" si="225"/>
        <v>0.95</v>
      </c>
      <c r="DV118" s="165">
        <f t="shared" si="226"/>
        <v>1</v>
      </c>
      <c r="DW118" s="165">
        <f t="shared" si="227"/>
        <v>2400</v>
      </c>
      <c r="DX118" s="165">
        <f t="shared" si="228"/>
        <v>1.4999999999999999E-2</v>
      </c>
      <c r="DY118" s="169">
        <f t="shared" si="229"/>
        <v>70.487259722843092</v>
      </c>
      <c r="DZ118" s="136">
        <f t="shared" si="255"/>
        <v>33580.580899809684</v>
      </c>
      <c r="EA118" s="136">
        <f t="shared" si="230"/>
        <v>4.3067574809826485</v>
      </c>
      <c r="EB118" s="136">
        <f t="shared" si="231"/>
        <v>2.3330791552474604E-2</v>
      </c>
      <c r="EC118" s="136">
        <f t="shared" si="232"/>
        <v>0.96747185906460231</v>
      </c>
      <c r="ED118" s="136">
        <f t="shared" si="233"/>
        <v>0.21125953182875354</v>
      </c>
      <c r="EE118" s="136">
        <f t="shared" si="256"/>
        <v>1.5445604651050633E-4</v>
      </c>
      <c r="EF118" s="136">
        <f t="shared" si="234"/>
        <v>1</v>
      </c>
      <c r="EG118" s="136">
        <f t="shared" si="257"/>
        <v>2</v>
      </c>
      <c r="EH118" s="149">
        <f t="shared" si="235"/>
        <v>1.730393837057258</v>
      </c>
      <c r="EI118" s="149">
        <f t="shared" si="236"/>
        <v>28.744989162757221</v>
      </c>
      <c r="EJ118" s="149">
        <f t="shared" si="258"/>
        <v>30.475382999814478</v>
      </c>
      <c r="EK118" s="18">
        <f t="shared" si="259"/>
        <v>0.29532032460608576</v>
      </c>
      <c r="EL118" s="18">
        <f t="shared" si="260"/>
        <v>4.8166708858423855E-2</v>
      </c>
      <c r="EM118" s="18">
        <f t="shared" si="261"/>
        <v>1.1852379320000002E-2</v>
      </c>
      <c r="EN118" s="163">
        <f t="shared" si="237"/>
        <v>0.12357907933250674</v>
      </c>
      <c r="EO118" s="163">
        <f t="shared" si="238"/>
        <v>2.0528732939765306</v>
      </c>
      <c r="EP118" s="163">
        <f t="shared" si="262"/>
        <v>2.1764523733090373</v>
      </c>
      <c r="EQ118" s="18">
        <f t="shared" si="263"/>
        <v>4.1351697424541243</v>
      </c>
      <c r="ER118" s="18">
        <f t="shared" si="264"/>
        <v>0.12211785884399434</v>
      </c>
      <c r="ES118" s="18">
        <f t="shared" si="265"/>
        <v>0.16596081020000003</v>
      </c>
    </row>
    <row r="119" spans="2:149" ht="15" customHeight="1" outlineLevel="1" x14ac:dyDescent="0.25">
      <c r="B119" s="36" t="s">
        <v>82</v>
      </c>
      <c r="C119" s="36" t="str">
        <f>MostLikely!$B$1</f>
        <v>CSIRO Mk3.5</v>
      </c>
      <c r="D119" s="36">
        <v>2021</v>
      </c>
      <c r="E119" s="37">
        <f>MostLikely!S49</f>
        <v>22.83</v>
      </c>
      <c r="F119" s="37">
        <f>MostLikely!W49</f>
        <v>75.97954</v>
      </c>
      <c r="G119" s="37">
        <f>MostLikely!Q49</f>
        <v>419.6</v>
      </c>
      <c r="H119" s="115">
        <f t="shared" si="188"/>
        <v>2007</v>
      </c>
      <c r="I119" s="111" t="str">
        <f t="shared" si="189"/>
        <v>Pile No 243 @ Berth 107</v>
      </c>
      <c r="J119" s="165" t="str">
        <f t="shared" si="190"/>
        <v>splash</v>
      </c>
      <c r="K119" s="172">
        <f t="shared" si="191"/>
        <v>1</v>
      </c>
      <c r="L119" s="115" t="str">
        <f t="shared" si="192"/>
        <v>C1</v>
      </c>
      <c r="M119" s="115" t="str">
        <f t="shared" si="193"/>
        <v>CB4</v>
      </c>
      <c r="N119" s="115" t="str">
        <f t="shared" si="194"/>
        <v>CL5</v>
      </c>
      <c r="O119" s="115">
        <f t="shared" si="195"/>
        <v>0</v>
      </c>
      <c r="P119" s="115">
        <f t="shared" si="196"/>
        <v>50</v>
      </c>
      <c r="Q119" s="115">
        <f t="shared" si="197"/>
        <v>1200</v>
      </c>
      <c r="R119" s="115">
        <f t="shared" si="198"/>
        <v>60</v>
      </c>
      <c r="S119" s="115">
        <f t="shared" si="199"/>
        <v>0.37</v>
      </c>
      <c r="T119" s="115">
        <f t="shared" si="200"/>
        <v>310</v>
      </c>
      <c r="U119" s="165">
        <f t="shared" si="239"/>
        <v>12</v>
      </c>
      <c r="AA119" s="174">
        <f t="shared" si="202"/>
        <v>3.2976891648039581</v>
      </c>
      <c r="AB119" s="193">
        <f t="shared" si="203"/>
        <v>0.16595378329607918</v>
      </c>
      <c r="AC119" s="174">
        <f t="shared" si="204"/>
        <v>5.4488535749186683E-2</v>
      </c>
      <c r="AD119" s="174">
        <f t="shared" si="205"/>
        <v>1.1863234055000003E-2</v>
      </c>
      <c r="AE119" s="174">
        <f t="shared" si="206"/>
        <v>0.12397189821323321</v>
      </c>
      <c r="AF119" s="194">
        <f t="shared" si="207"/>
        <v>3.7006536780069613E-2</v>
      </c>
      <c r="AG119" s="174">
        <f t="shared" si="156"/>
        <v>0.17013608227462401</v>
      </c>
      <c r="AH119" s="174">
        <f t="shared" si="157"/>
        <v>0.16611280167500006</v>
      </c>
      <c r="AJ119" s="174"/>
      <c r="AK119" s="174"/>
      <c r="AM119" s="207">
        <f t="shared" si="208"/>
        <v>5</v>
      </c>
      <c r="AN119" s="167">
        <f>INDEX(Coefficients!$O$3:$O$7,MATCH(S119,Coefficients!$O$3:$O$7))</f>
        <v>0.3</v>
      </c>
      <c r="AO119" s="167">
        <f>INDEX(Coefficients!$O$3:$O$7,MATCH(S119,Coefficients!$O$3:$O$7)+1)</f>
        <v>0.4</v>
      </c>
      <c r="AP119" s="172">
        <f>INDEX(Coefficients!$P$3:$P$7,MATCH(S119,Coefficients!$O$3:$O$7))</f>
        <v>50</v>
      </c>
      <c r="AQ119" s="172">
        <f>INDEX(Coefficients!$P$3:$P$7,MATCH(S119,Coefficients!$O$3:$O$7)+1)</f>
        <v>41.8</v>
      </c>
      <c r="AR119" s="172">
        <f t="shared" si="209"/>
        <v>44.26</v>
      </c>
      <c r="AS119" s="106">
        <f t="shared" si="210"/>
        <v>2021</v>
      </c>
      <c r="AT119" s="107">
        <f t="shared" si="211"/>
        <v>22.83</v>
      </c>
      <c r="AU119" s="167">
        <f t="shared" si="240"/>
        <v>226.95000000000005</v>
      </c>
      <c r="AV119" s="173">
        <f t="shared" si="241"/>
        <v>22.695000000000004</v>
      </c>
      <c r="AW119" s="106">
        <v>12</v>
      </c>
      <c r="AX119" s="107">
        <f t="shared" si="212"/>
        <v>75.97954</v>
      </c>
      <c r="AY119" s="174">
        <f t="shared" si="213"/>
        <v>1.1800956685396897</v>
      </c>
      <c r="AZ119" s="167">
        <f>INDEX(Coefficients!$K$3:$K$10,MATCH(S119,Coefficients!$K$3:$K$10))</f>
        <v>0.35</v>
      </c>
      <c r="BA119" s="167">
        <f>INDEX(Coefficients!$K$3:$K$10,MATCH(S119,Coefficients!$K$3:$K$10)+1)</f>
        <v>0.4</v>
      </c>
      <c r="BB119" s="167">
        <f>INDEX(Coefficients!$L$3:$L$10,MATCH(S119,Coefficients!$K$3:$K$10))</f>
        <v>0.19142307491680963</v>
      </c>
      <c r="BC119" s="167">
        <f>INDEX(Coefficients!$L$3:$L$10,MATCH(S119,Coefficients!$K$3:$K$10)+1)</f>
        <v>0.35425563574488944</v>
      </c>
      <c r="BD119" s="174">
        <f>INDEX(Coefficients!$M$3:$M$10,MATCH(S119,Coefficients!$K$3:$K$10))</f>
        <v>0.20023799980895765</v>
      </c>
      <c r="BE119" s="174">
        <f>INDEX(Coefficients!$M$3:$M$10,MATCH(S119,Coefficients!$K$3:$K$10)+1)</f>
        <v>0.20987997823914079</v>
      </c>
      <c r="BF119" s="70">
        <f t="shared" si="214"/>
        <v>2.5655609924804158E-5</v>
      </c>
      <c r="BG119" s="110">
        <f t="shared" si="215"/>
        <v>0.20409479118103091</v>
      </c>
      <c r="BH119" s="175">
        <f t="shared" si="242"/>
        <v>1.6035686334263126E-5</v>
      </c>
      <c r="BI119" s="89">
        <f t="shared" si="243"/>
        <v>5.060369670095527E-2</v>
      </c>
      <c r="BJ119" s="106">
        <f t="shared" si="216"/>
        <v>0.71366705445737511</v>
      </c>
      <c r="BK119" s="165">
        <f t="shared" si="217"/>
        <v>84.741590689541354</v>
      </c>
      <c r="BM119" s="107">
        <f t="shared" si="218"/>
        <v>419.6</v>
      </c>
      <c r="BN119" s="173">
        <f t="shared" si="244"/>
        <v>4061.0000000000005</v>
      </c>
      <c r="BO119" s="187">
        <f t="shared" si="245"/>
        <v>7.7159000000000006E-4</v>
      </c>
      <c r="BP119" s="106" t="str">
        <f t="shared" si="219"/>
        <v>YES</v>
      </c>
      <c r="BQ119" s="209">
        <f t="shared" si="220"/>
        <v>3.2976891648039581</v>
      </c>
      <c r="BR119" s="164">
        <f t="shared" si="246"/>
        <v>8.297689164803959</v>
      </c>
      <c r="BS119" s="219">
        <f t="shared" si="247"/>
        <v>0.16595378329607918</v>
      </c>
      <c r="BT119" s="210"/>
      <c r="BU119" s="206">
        <f t="shared" si="248"/>
        <v>-0.65541818452635403</v>
      </c>
      <c r="BW119" s="164">
        <f>VLOOKUP(M119,Coefficients!$E$4:$I$7,3)</f>
        <v>0.43099999999999999</v>
      </c>
      <c r="BX119" s="106">
        <f t="shared" si="249"/>
        <v>7.2999999999999995E-2</v>
      </c>
      <c r="BY119" s="163">
        <f t="shared" si="250"/>
        <v>0.51579278500000014</v>
      </c>
      <c r="BZ119" s="18"/>
      <c r="CO119" s="165" t="str">
        <f t="shared" si="221"/>
        <v>splash</v>
      </c>
      <c r="CP119" s="172">
        <f t="shared" si="222"/>
        <v>1</v>
      </c>
      <c r="CQ119" s="165">
        <f>IF(CO119="atmospheric",IF(CP119&gt;=1,Coefficients!$T$5,Coefficients!$T$4),Coefficients!$T$3)</f>
        <v>7.35</v>
      </c>
      <c r="CR119" s="106">
        <f>IF(S119&lt;Coefficients!$V$3,Coefficients!$X$3-(Coefficients!$X$4-Coefficients!$X$3)*(Coefficients!$V$3-S119)/(Coefficients!$V$4-Coefficients!$V$3),IF(S119&gt;Coefficients!$V$6,(Coefficients!$X$6-Coefficients!$X$5)*(S119-Coefficients!$V$6)/(Coefficients!$V$6-Coefficients!$V$5)+Coefficients!$X$6,VLOOKUP(S119,Coefficients!$V$3:$X$6,3)))</f>
        <v>5.1999999999999975</v>
      </c>
      <c r="CS119" s="90">
        <f t="shared" si="251"/>
        <v>1.6409601519999992E-4</v>
      </c>
      <c r="CT119" s="106">
        <f>VLOOKUP(CO119,Coefficients!$Z$4:$AD$7,4,FALSE)</f>
        <v>0.26500000000000001</v>
      </c>
      <c r="CU119" s="106">
        <f>VLOOKUP(CO119,Coefficients!$Z$4:$AD$7,2,FALSE)</f>
        <v>0.37</v>
      </c>
      <c r="CV119" s="174">
        <f t="shared" si="223"/>
        <v>5.0839225213807016</v>
      </c>
      <c r="CW119" s="31">
        <f t="shared" si="224"/>
        <v>0.12397189821323321</v>
      </c>
      <c r="CX119" s="19">
        <f>Coefficients!$B$7</f>
        <v>3.35</v>
      </c>
      <c r="CY119" s="217">
        <f t="shared" si="252"/>
        <v>3.7006536780069613E-2</v>
      </c>
      <c r="CZ119" s="33">
        <f>VLOOKUP(N119,Coefficients!$E$12:$I$16,3)</f>
        <v>6.0350000000000001</v>
      </c>
      <c r="DA119" s="165">
        <f t="shared" si="253"/>
        <v>7.2999999999999995E-2</v>
      </c>
      <c r="DB119" s="163">
        <f t="shared" si="254"/>
        <v>7.2222957250000022</v>
      </c>
      <c r="DC119" s="163"/>
      <c r="DD119" s="149"/>
      <c r="DU119" s="165">
        <f t="shared" si="225"/>
        <v>0.95</v>
      </c>
      <c r="DV119" s="165">
        <f t="shared" si="226"/>
        <v>1</v>
      </c>
      <c r="DW119" s="165">
        <f t="shared" si="227"/>
        <v>2400</v>
      </c>
      <c r="DX119" s="165">
        <f t="shared" si="228"/>
        <v>1.4999999999999999E-2</v>
      </c>
      <c r="DY119" s="169">
        <f t="shared" si="229"/>
        <v>70.497344278126505</v>
      </c>
      <c r="DZ119" s="136">
        <f t="shared" si="255"/>
        <v>33582.182272300015</v>
      </c>
      <c r="EA119" s="136">
        <f t="shared" si="230"/>
        <v>4.3067574809826485</v>
      </c>
      <c r="EB119" s="136">
        <f t="shared" si="231"/>
        <v>2.3330791552474604E-2</v>
      </c>
      <c r="EC119" s="136">
        <f t="shared" si="232"/>
        <v>0.96747185906460231</v>
      </c>
      <c r="ED119" s="136">
        <f t="shared" si="233"/>
        <v>0.21132700358536421</v>
      </c>
      <c r="EE119" s="136">
        <f t="shared" si="256"/>
        <v>1.5445604651050633E-4</v>
      </c>
      <c r="EF119" s="136">
        <f t="shared" si="234"/>
        <v>1</v>
      </c>
      <c r="EG119" s="136">
        <f t="shared" si="257"/>
        <v>2</v>
      </c>
      <c r="EH119" s="149">
        <f t="shared" si="235"/>
        <v>1.7287821895685231</v>
      </c>
      <c r="EI119" s="149">
        <f t="shared" si="236"/>
        <v>28.727859930523003</v>
      </c>
      <c r="EJ119" s="149">
        <f t="shared" si="258"/>
        <v>30.456642120091526</v>
      </c>
      <c r="EK119" s="18">
        <f t="shared" si="259"/>
        <v>0.32833560444942278</v>
      </c>
      <c r="EL119" s="18">
        <f t="shared" si="260"/>
        <v>5.4488535749186683E-2</v>
      </c>
      <c r="EM119" s="18">
        <f t="shared" si="261"/>
        <v>1.1863234055000003E-2</v>
      </c>
      <c r="EN119" s="163">
        <f t="shared" si="237"/>
        <v>0.12346398072974869</v>
      </c>
      <c r="EO119" s="163">
        <f t="shared" si="238"/>
        <v>2.0516499801251724</v>
      </c>
      <c r="EP119" s="163">
        <f t="shared" si="262"/>
        <v>2.175113960854921</v>
      </c>
      <c r="EQ119" s="18">
        <f t="shared" si="263"/>
        <v>4.5974602618382052</v>
      </c>
      <c r="ER119" s="18">
        <f t="shared" si="264"/>
        <v>0.17013608227462401</v>
      </c>
      <c r="ES119" s="18">
        <f t="shared" si="265"/>
        <v>0.16611280167500006</v>
      </c>
    </row>
    <row r="120" spans="2:149" ht="15" customHeight="1" outlineLevel="1" x14ac:dyDescent="0.25">
      <c r="B120" s="36" t="s">
        <v>82</v>
      </c>
      <c r="C120" s="36" t="str">
        <f>MostLikely!$B$1</f>
        <v>CSIRO Mk3.5</v>
      </c>
      <c r="D120" s="36">
        <v>2022</v>
      </c>
      <c r="E120" s="37">
        <f>MostLikely!S50</f>
        <v>22.86</v>
      </c>
      <c r="F120" s="37">
        <f>MostLikely!W50</f>
        <v>75.964280000000002</v>
      </c>
      <c r="G120" s="37">
        <f>MostLikely!Q50</f>
        <v>423.20000000000005</v>
      </c>
      <c r="H120" s="115">
        <f t="shared" si="188"/>
        <v>2007</v>
      </c>
      <c r="I120" s="111" t="str">
        <f t="shared" si="189"/>
        <v>Pile No 243 @ Berth 107</v>
      </c>
      <c r="J120" s="165" t="str">
        <f t="shared" si="190"/>
        <v>splash</v>
      </c>
      <c r="K120" s="172">
        <f t="shared" si="191"/>
        <v>1</v>
      </c>
      <c r="L120" s="115" t="str">
        <f t="shared" si="192"/>
        <v>C1</v>
      </c>
      <c r="M120" s="115" t="str">
        <f t="shared" si="193"/>
        <v>CB4</v>
      </c>
      <c r="N120" s="115" t="str">
        <f t="shared" si="194"/>
        <v>CL5</v>
      </c>
      <c r="O120" s="115">
        <f t="shared" si="195"/>
        <v>0</v>
      </c>
      <c r="P120" s="115">
        <f t="shared" si="196"/>
        <v>50</v>
      </c>
      <c r="Q120" s="115">
        <f t="shared" si="197"/>
        <v>1200</v>
      </c>
      <c r="R120" s="115">
        <f t="shared" si="198"/>
        <v>60</v>
      </c>
      <c r="S120" s="115">
        <f t="shared" si="199"/>
        <v>0.37</v>
      </c>
      <c r="T120" s="115">
        <f t="shared" si="200"/>
        <v>310</v>
      </c>
      <c r="U120" s="165">
        <f t="shared" si="239"/>
        <v>12</v>
      </c>
      <c r="AA120" s="174">
        <f t="shared" si="202"/>
        <v>3.4332861417613909</v>
      </c>
      <c r="AB120" s="193">
        <f t="shared" si="203"/>
        <v>0.16866572283522782</v>
      </c>
      <c r="AC120" s="174">
        <f t="shared" si="204"/>
        <v>6.0954319924689054E-2</v>
      </c>
      <c r="AD120" s="174">
        <f t="shared" si="205"/>
        <v>1.1874088790000004E-2</v>
      </c>
      <c r="AE120" s="174">
        <f t="shared" si="206"/>
        <v>0.15035792926637379</v>
      </c>
      <c r="AF120" s="194">
        <f t="shared" si="207"/>
        <v>4.4882963960111578E-2</v>
      </c>
      <c r="AG120" s="174">
        <f t="shared" si="156"/>
        <v>0.22712199352558701</v>
      </c>
      <c r="AH120" s="174">
        <f t="shared" si="157"/>
        <v>0.16626479315000006</v>
      </c>
      <c r="AJ120" s="174"/>
      <c r="AK120" s="174"/>
      <c r="AM120" s="207">
        <f t="shared" si="208"/>
        <v>5</v>
      </c>
      <c r="AN120" s="167">
        <f>INDEX(Coefficients!$O$3:$O$7,MATCH(S120,Coefficients!$O$3:$O$7))</f>
        <v>0.3</v>
      </c>
      <c r="AO120" s="167">
        <f>INDEX(Coefficients!$O$3:$O$7,MATCH(S120,Coefficients!$O$3:$O$7)+1)</f>
        <v>0.4</v>
      </c>
      <c r="AP120" s="172">
        <f>INDEX(Coefficients!$P$3:$P$7,MATCH(S120,Coefficients!$O$3:$O$7))</f>
        <v>50</v>
      </c>
      <c r="AQ120" s="172">
        <f>INDEX(Coefficients!$P$3:$P$7,MATCH(S120,Coefficients!$O$3:$O$7)+1)</f>
        <v>41.8</v>
      </c>
      <c r="AR120" s="172">
        <f t="shared" si="209"/>
        <v>44.26</v>
      </c>
      <c r="AS120" s="106">
        <f t="shared" si="210"/>
        <v>2022</v>
      </c>
      <c r="AT120" s="107">
        <f t="shared" si="211"/>
        <v>22.86</v>
      </c>
      <c r="AU120" s="167">
        <f t="shared" si="240"/>
        <v>249.81000000000006</v>
      </c>
      <c r="AV120" s="173">
        <f t="shared" si="241"/>
        <v>22.710000000000004</v>
      </c>
      <c r="AW120" s="106">
        <v>12</v>
      </c>
      <c r="AX120" s="107">
        <f t="shared" si="212"/>
        <v>75.964280000000002</v>
      </c>
      <c r="AY120" s="174">
        <f t="shared" si="213"/>
        <v>1.1811738657260213</v>
      </c>
      <c r="AZ120" s="167">
        <f>INDEX(Coefficients!$K$3:$K$10,MATCH(S120,Coefficients!$K$3:$K$10))</f>
        <v>0.35</v>
      </c>
      <c r="BA120" s="167">
        <f>INDEX(Coefficients!$K$3:$K$10,MATCH(S120,Coefficients!$K$3:$K$10)+1)</f>
        <v>0.4</v>
      </c>
      <c r="BB120" s="167">
        <f>INDEX(Coefficients!$L$3:$L$10,MATCH(S120,Coefficients!$K$3:$K$10))</f>
        <v>0.19142307491680963</v>
      </c>
      <c r="BC120" s="167">
        <f>INDEX(Coefficients!$L$3:$L$10,MATCH(S120,Coefficients!$K$3:$K$10)+1)</f>
        <v>0.35425563574488944</v>
      </c>
      <c r="BD120" s="174">
        <f>INDEX(Coefficients!$M$3:$M$10,MATCH(S120,Coefficients!$K$3:$K$10))</f>
        <v>0.20023799980895765</v>
      </c>
      <c r="BE120" s="174">
        <f>INDEX(Coefficients!$M$3:$M$10,MATCH(S120,Coefficients!$K$3:$K$10)+1)</f>
        <v>0.20987997823914079</v>
      </c>
      <c r="BF120" s="70">
        <f t="shared" si="214"/>
        <v>2.5655609924804158E-5</v>
      </c>
      <c r="BG120" s="110">
        <f t="shared" si="215"/>
        <v>0.20409479118103091</v>
      </c>
      <c r="BH120" s="175">
        <f t="shared" si="242"/>
        <v>1.5726769486921184E-5</v>
      </c>
      <c r="BI120" s="89">
        <f t="shared" si="243"/>
        <v>4.9628850091782979E-2</v>
      </c>
      <c r="BJ120" s="106">
        <f t="shared" si="216"/>
        <v>0.71366705445737511</v>
      </c>
      <c r="BK120" s="165">
        <f t="shared" si="217"/>
        <v>84.741590689541354</v>
      </c>
      <c r="BM120" s="107">
        <f t="shared" si="218"/>
        <v>423.20000000000005</v>
      </c>
      <c r="BN120" s="173">
        <f t="shared" si="244"/>
        <v>4484.2000000000007</v>
      </c>
      <c r="BO120" s="187">
        <f t="shared" si="245"/>
        <v>7.7454363636363652E-4</v>
      </c>
      <c r="BP120" s="106" t="str">
        <f t="shared" si="219"/>
        <v>YES</v>
      </c>
      <c r="BQ120" s="209">
        <f t="shared" si="220"/>
        <v>3.4332861417613909</v>
      </c>
      <c r="BR120" s="164">
        <f t="shared" si="246"/>
        <v>8.4332861417613909</v>
      </c>
      <c r="BS120" s="219">
        <f t="shared" si="247"/>
        <v>0.16866572283522782</v>
      </c>
      <c r="BT120" s="210"/>
      <c r="BU120" s="206">
        <f t="shared" si="248"/>
        <v>-0.67067555500670972</v>
      </c>
      <c r="BW120" s="164">
        <f>VLOOKUP(M120,Coefficients!$E$4:$I$7,3)</f>
        <v>0.43099999999999999</v>
      </c>
      <c r="BX120" s="106">
        <f t="shared" si="249"/>
        <v>7.2999999999999995E-2</v>
      </c>
      <c r="BY120" s="163">
        <f t="shared" si="250"/>
        <v>0.51626473000000017</v>
      </c>
      <c r="BZ120" s="18"/>
      <c r="CO120" s="165" t="str">
        <f t="shared" si="221"/>
        <v>splash</v>
      </c>
      <c r="CP120" s="172">
        <f t="shared" si="222"/>
        <v>1</v>
      </c>
      <c r="CQ120" s="165">
        <f>IF(CO120="atmospheric",IF(CP120&gt;=1,Coefficients!$T$5,Coefficients!$T$4),Coefficients!$T$3)</f>
        <v>7.35</v>
      </c>
      <c r="CR120" s="106">
        <f>IF(S120&lt;Coefficients!$V$3,Coefficients!$X$3-(Coefficients!$X$4-Coefficients!$X$3)*(Coefficients!$V$3-S120)/(Coefficients!$V$4-Coefficients!$V$3),IF(S120&gt;Coefficients!$V$6,(Coefficients!$X$6-Coefficients!$X$5)*(S120-Coefficients!$V$6)/(Coefficients!$V$6-Coefficients!$V$5)+Coefficients!$X$6,VLOOKUP(S120,Coefficients!$V$3:$X$6,3)))</f>
        <v>5.1999999999999975</v>
      </c>
      <c r="CS120" s="90">
        <f t="shared" si="251"/>
        <v>1.6409601519999992E-4</v>
      </c>
      <c r="CT120" s="106">
        <f>VLOOKUP(CO120,Coefficients!$Z$4:$AD$7,4,FALSE)</f>
        <v>0.26500000000000001</v>
      </c>
      <c r="CU120" s="106">
        <f>VLOOKUP(CO120,Coefficients!$Z$4:$AD$7,2,FALSE)</f>
        <v>0.37</v>
      </c>
      <c r="CV120" s="174">
        <f t="shared" si="223"/>
        <v>5.1144152914758774</v>
      </c>
      <c r="CW120" s="31">
        <f t="shared" si="224"/>
        <v>0.15035792926637379</v>
      </c>
      <c r="CX120" s="19">
        <f>Coefficients!$B$7</f>
        <v>3.35</v>
      </c>
      <c r="CY120" s="217">
        <f t="shared" si="252"/>
        <v>4.4882963960111578E-2</v>
      </c>
      <c r="CZ120" s="33">
        <f>VLOOKUP(N120,Coefficients!$E$12:$I$16,3)</f>
        <v>6.0350000000000001</v>
      </c>
      <c r="DA120" s="165">
        <f t="shared" si="253"/>
        <v>7.2999999999999995E-2</v>
      </c>
      <c r="DB120" s="163">
        <f t="shared" si="254"/>
        <v>7.2289040500000024</v>
      </c>
      <c r="DC120" s="163"/>
      <c r="DD120" s="149"/>
      <c r="DU120" s="165">
        <f t="shared" si="225"/>
        <v>0.95</v>
      </c>
      <c r="DV120" s="165">
        <f t="shared" si="226"/>
        <v>1</v>
      </c>
      <c r="DW120" s="165">
        <f t="shared" si="227"/>
        <v>2400</v>
      </c>
      <c r="DX120" s="165">
        <f t="shared" si="228"/>
        <v>1.4999999999999999E-2</v>
      </c>
      <c r="DY120" s="169">
        <f t="shared" si="229"/>
        <v>70.505597424453057</v>
      </c>
      <c r="DZ120" s="136">
        <f t="shared" si="255"/>
        <v>33583.49271338644</v>
      </c>
      <c r="EA120" s="136">
        <f t="shared" si="230"/>
        <v>4.3067574809826485</v>
      </c>
      <c r="EB120" s="136">
        <f t="shared" si="231"/>
        <v>2.3330791552474604E-2</v>
      </c>
      <c r="EC120" s="136">
        <f t="shared" si="232"/>
        <v>0.96747185906460231</v>
      </c>
      <c r="ED120" s="136">
        <f t="shared" si="233"/>
        <v>0.21139435198294487</v>
      </c>
      <c r="EE120" s="136">
        <f t="shared" si="256"/>
        <v>1.5445604651050633E-4</v>
      </c>
      <c r="EF120" s="136">
        <f t="shared" si="234"/>
        <v>1</v>
      </c>
      <c r="EG120" s="136">
        <f t="shared" si="257"/>
        <v>2</v>
      </c>
      <c r="EH120" s="149">
        <f t="shared" si="235"/>
        <v>1.727178637439938</v>
      </c>
      <c r="EI120" s="149">
        <f t="shared" si="236"/>
        <v>28.710745261634234</v>
      </c>
      <c r="EJ120" s="149">
        <f t="shared" si="258"/>
        <v>30.437923899074171</v>
      </c>
      <c r="EK120" s="18">
        <f t="shared" si="259"/>
        <v>0.36139127085256251</v>
      </c>
      <c r="EL120" s="18">
        <f t="shared" si="260"/>
        <v>6.0954319924689054E-2</v>
      </c>
      <c r="EM120" s="18">
        <f t="shared" si="261"/>
        <v>1.1874088790000004E-2</v>
      </c>
      <c r="EN120" s="163">
        <f t="shared" si="237"/>
        <v>0.12334946027118698</v>
      </c>
      <c r="EO120" s="163">
        <f t="shared" si="238"/>
        <v>2.0504277063404071</v>
      </c>
      <c r="EP120" s="163">
        <f t="shared" si="262"/>
        <v>2.1737771666115941</v>
      </c>
      <c r="EQ120" s="18">
        <f t="shared" si="263"/>
        <v>5.0603162867638387</v>
      </c>
      <c r="ER120" s="18">
        <f t="shared" si="264"/>
        <v>0.22712199352558701</v>
      </c>
      <c r="ES120" s="18">
        <f t="shared" si="265"/>
        <v>0.16626479315000006</v>
      </c>
    </row>
    <row r="121" spans="2:149" ht="15" customHeight="1" outlineLevel="1" x14ac:dyDescent="0.25">
      <c r="B121" s="36" t="s">
        <v>82</v>
      </c>
      <c r="C121" s="36" t="str">
        <f>MostLikely!$B$1</f>
        <v>CSIRO Mk3.5</v>
      </c>
      <c r="D121" s="36">
        <v>2023</v>
      </c>
      <c r="E121" s="37">
        <f>MostLikely!S51</f>
        <v>22.89</v>
      </c>
      <c r="F121" s="37">
        <f>MostLikely!W51</f>
        <v>75.94901999999999</v>
      </c>
      <c r="G121" s="37">
        <f>MostLikely!Q51</f>
        <v>426.80000000000007</v>
      </c>
      <c r="H121" s="115">
        <f t="shared" si="188"/>
        <v>2007</v>
      </c>
      <c r="I121" s="111" t="str">
        <f t="shared" si="189"/>
        <v>Pile No 243 @ Berth 107</v>
      </c>
      <c r="J121" s="165" t="str">
        <f t="shared" si="190"/>
        <v>splash</v>
      </c>
      <c r="K121" s="172">
        <f t="shared" si="191"/>
        <v>1</v>
      </c>
      <c r="L121" s="115" t="str">
        <f t="shared" si="192"/>
        <v>C1</v>
      </c>
      <c r="M121" s="115" t="str">
        <f t="shared" si="193"/>
        <v>CB4</v>
      </c>
      <c r="N121" s="115" t="str">
        <f t="shared" si="194"/>
        <v>CL5</v>
      </c>
      <c r="O121" s="115">
        <f t="shared" si="195"/>
        <v>0</v>
      </c>
      <c r="P121" s="115">
        <f t="shared" si="196"/>
        <v>50</v>
      </c>
      <c r="Q121" s="115">
        <f t="shared" si="197"/>
        <v>1200</v>
      </c>
      <c r="R121" s="115">
        <f t="shared" si="198"/>
        <v>60</v>
      </c>
      <c r="S121" s="115">
        <f t="shared" si="199"/>
        <v>0.37</v>
      </c>
      <c r="T121" s="115">
        <f t="shared" si="200"/>
        <v>310</v>
      </c>
      <c r="U121" s="165">
        <f t="shared" si="239"/>
        <v>12</v>
      </c>
      <c r="AA121" s="174">
        <f t="shared" si="202"/>
        <v>3.5628254226912</v>
      </c>
      <c r="AB121" s="193">
        <f t="shared" si="203"/>
        <v>0.17125650845382398</v>
      </c>
      <c r="AC121" s="174">
        <f t="shared" si="204"/>
        <v>6.7558524714728022E-2</v>
      </c>
      <c r="AD121" s="174">
        <f t="shared" si="205"/>
        <v>1.1884943525000004E-2</v>
      </c>
      <c r="AE121" s="174">
        <f t="shared" si="206"/>
        <v>0.17776541993425821</v>
      </c>
      <c r="AF121" s="194">
        <f t="shared" si="207"/>
        <v>5.3064304457987523E-2</v>
      </c>
      <c r="AG121" s="174">
        <f t="shared" si="156"/>
        <v>0.29311331833376369</v>
      </c>
      <c r="AH121" s="174">
        <f t="shared" si="157"/>
        <v>0.16641678462500006</v>
      </c>
      <c r="AJ121" s="174"/>
      <c r="AK121" s="174"/>
      <c r="AM121" s="207">
        <f t="shared" si="208"/>
        <v>5</v>
      </c>
      <c r="AN121" s="167">
        <f>INDEX(Coefficients!$O$3:$O$7,MATCH(S121,Coefficients!$O$3:$O$7))</f>
        <v>0.3</v>
      </c>
      <c r="AO121" s="167">
        <f>INDEX(Coefficients!$O$3:$O$7,MATCH(S121,Coefficients!$O$3:$O$7)+1)</f>
        <v>0.4</v>
      </c>
      <c r="AP121" s="172">
        <f>INDEX(Coefficients!$P$3:$P$7,MATCH(S121,Coefficients!$O$3:$O$7))</f>
        <v>50</v>
      </c>
      <c r="AQ121" s="172">
        <f>INDEX(Coefficients!$P$3:$P$7,MATCH(S121,Coefficients!$O$3:$O$7)+1)</f>
        <v>41.8</v>
      </c>
      <c r="AR121" s="172">
        <f t="shared" si="209"/>
        <v>44.26</v>
      </c>
      <c r="AS121" s="106">
        <f t="shared" si="210"/>
        <v>2023</v>
      </c>
      <c r="AT121" s="107">
        <f t="shared" si="211"/>
        <v>22.89</v>
      </c>
      <c r="AU121" s="167">
        <f t="shared" si="240"/>
        <v>272.70000000000005</v>
      </c>
      <c r="AV121" s="173">
        <f t="shared" si="241"/>
        <v>22.725000000000005</v>
      </c>
      <c r="AW121" s="106">
        <v>12</v>
      </c>
      <c r="AX121" s="107">
        <f t="shared" si="212"/>
        <v>75.94901999999999</v>
      </c>
      <c r="AY121" s="174">
        <f t="shared" si="213"/>
        <v>1.1822529384814684</v>
      </c>
      <c r="AZ121" s="167">
        <f>INDEX(Coefficients!$K$3:$K$10,MATCH(S121,Coefficients!$K$3:$K$10))</f>
        <v>0.35</v>
      </c>
      <c r="BA121" s="167">
        <f>INDEX(Coefficients!$K$3:$K$10,MATCH(S121,Coefficients!$K$3:$K$10)+1)</f>
        <v>0.4</v>
      </c>
      <c r="BB121" s="167">
        <f>INDEX(Coefficients!$L$3:$L$10,MATCH(S121,Coefficients!$K$3:$K$10))</f>
        <v>0.19142307491680963</v>
      </c>
      <c r="BC121" s="167">
        <f>INDEX(Coefficients!$L$3:$L$10,MATCH(S121,Coefficients!$K$3:$K$10)+1)</f>
        <v>0.35425563574488944</v>
      </c>
      <c r="BD121" s="174">
        <f>INDEX(Coefficients!$M$3:$M$10,MATCH(S121,Coefficients!$K$3:$K$10))</f>
        <v>0.20023799980895765</v>
      </c>
      <c r="BE121" s="174">
        <f>INDEX(Coefficients!$M$3:$M$10,MATCH(S121,Coefficients!$K$3:$K$10)+1)</f>
        <v>0.20987997823914079</v>
      </c>
      <c r="BF121" s="70">
        <f t="shared" si="214"/>
        <v>2.5655609924804158E-5</v>
      </c>
      <c r="BG121" s="110">
        <f t="shared" si="215"/>
        <v>0.20409479118103091</v>
      </c>
      <c r="BH121" s="175">
        <f t="shared" si="242"/>
        <v>1.5449949804348019E-5</v>
      </c>
      <c r="BI121" s="89">
        <f t="shared" si="243"/>
        <v>4.8755292267952492E-2</v>
      </c>
      <c r="BJ121" s="106">
        <f t="shared" si="216"/>
        <v>0.71366705445737511</v>
      </c>
      <c r="BK121" s="165">
        <f t="shared" si="217"/>
        <v>84.741590689541354</v>
      </c>
      <c r="BM121" s="107">
        <f t="shared" si="218"/>
        <v>426.80000000000007</v>
      </c>
      <c r="BN121" s="173">
        <f t="shared" si="244"/>
        <v>4911.0000000000009</v>
      </c>
      <c r="BO121" s="187">
        <f t="shared" si="245"/>
        <v>7.7757500000000018E-4</v>
      </c>
      <c r="BP121" s="106" t="str">
        <f t="shared" si="219"/>
        <v>YES</v>
      </c>
      <c r="BQ121" s="209">
        <f t="shared" si="220"/>
        <v>3.5628254226912</v>
      </c>
      <c r="BR121" s="164">
        <f t="shared" si="246"/>
        <v>8.5628254226911995</v>
      </c>
      <c r="BS121" s="219">
        <f t="shared" si="247"/>
        <v>0.17125650845382398</v>
      </c>
      <c r="BT121" s="210"/>
      <c r="BU121" s="206">
        <f t="shared" si="248"/>
        <v>-0.68393516896859419</v>
      </c>
      <c r="BW121" s="164">
        <f>VLOOKUP(M121,Coefficients!$E$4:$I$7,3)</f>
        <v>0.43099999999999999</v>
      </c>
      <c r="BX121" s="106">
        <f t="shared" si="249"/>
        <v>7.2999999999999995E-2</v>
      </c>
      <c r="BY121" s="163">
        <f t="shared" si="250"/>
        <v>0.5167366750000002</v>
      </c>
      <c r="BZ121" s="18"/>
      <c r="CO121" s="165" t="str">
        <f t="shared" si="221"/>
        <v>splash</v>
      </c>
      <c r="CP121" s="172">
        <f t="shared" si="222"/>
        <v>1</v>
      </c>
      <c r="CQ121" s="165">
        <f>IF(CO121="atmospheric",IF(CP121&gt;=1,Coefficients!$T$5,Coefficients!$T$4),Coefficients!$T$3)</f>
        <v>7.35</v>
      </c>
      <c r="CR121" s="106">
        <f>IF(S121&lt;Coefficients!$V$3,Coefficients!$X$3-(Coefficients!$X$4-Coefficients!$X$3)*(Coefficients!$V$3-S121)/(Coefficients!$V$4-Coefficients!$V$3),IF(S121&gt;Coefficients!$V$6,(Coefficients!$X$6-Coefficients!$X$5)*(S121-Coefficients!$V$6)/(Coefficients!$V$6-Coefficients!$V$5)+Coefficients!$X$6,VLOOKUP(S121,Coefficients!$V$3:$X$6,3)))</f>
        <v>5.1999999999999975</v>
      </c>
      <c r="CS121" s="90">
        <f t="shared" si="251"/>
        <v>1.6409601519999992E-4</v>
      </c>
      <c r="CT121" s="106">
        <f>VLOOKUP(CO121,Coefficients!$Z$4:$AD$7,4,FALSE)</f>
        <v>0.26500000000000001</v>
      </c>
      <c r="CU121" s="106">
        <f>VLOOKUP(CO121,Coefficients!$Z$4:$AD$7,2,FALSE)</f>
        <v>0.37</v>
      </c>
      <c r="CV121" s="174">
        <f t="shared" si="223"/>
        <v>5.1410801817997882</v>
      </c>
      <c r="CW121" s="31">
        <f t="shared" si="224"/>
        <v>0.17776541993425821</v>
      </c>
      <c r="CX121" s="19">
        <f>Coefficients!$B$7</f>
        <v>3.35</v>
      </c>
      <c r="CY121" s="217">
        <f t="shared" si="252"/>
        <v>5.3064304457987523E-2</v>
      </c>
      <c r="CZ121" s="33">
        <f>VLOOKUP(N121,Coefficients!$E$12:$I$16,3)</f>
        <v>6.0350000000000001</v>
      </c>
      <c r="DA121" s="165">
        <f t="shared" si="253"/>
        <v>7.2999999999999995E-2</v>
      </c>
      <c r="DB121" s="163">
        <f t="shared" si="254"/>
        <v>7.2355123750000025</v>
      </c>
      <c r="DC121" s="163"/>
      <c r="DD121" s="149"/>
      <c r="DU121" s="165">
        <f t="shared" si="225"/>
        <v>0.95</v>
      </c>
      <c r="DV121" s="165">
        <f t="shared" si="226"/>
        <v>1</v>
      </c>
      <c r="DW121" s="165">
        <f t="shared" si="227"/>
        <v>2400</v>
      </c>
      <c r="DX121" s="165">
        <f t="shared" si="228"/>
        <v>1.4999999999999999E-2</v>
      </c>
      <c r="DY121" s="169">
        <f t="shared" si="229"/>
        <v>70.512476522672387</v>
      </c>
      <c r="DZ121" s="136">
        <f t="shared" si="255"/>
        <v>33584.584903889699</v>
      </c>
      <c r="EA121" s="136">
        <f t="shared" si="230"/>
        <v>4.3067574809826485</v>
      </c>
      <c r="EB121" s="136">
        <f t="shared" si="231"/>
        <v>2.3330791552474604E-2</v>
      </c>
      <c r="EC121" s="136">
        <f t="shared" si="232"/>
        <v>0.96747185906460231</v>
      </c>
      <c r="ED121" s="136">
        <f t="shared" si="233"/>
        <v>0.21146157735949361</v>
      </c>
      <c r="EE121" s="136">
        <f t="shared" si="256"/>
        <v>1.5445604651050633E-4</v>
      </c>
      <c r="EF121" s="136">
        <f t="shared" si="234"/>
        <v>1</v>
      </c>
      <c r="EG121" s="136">
        <f t="shared" si="257"/>
        <v>2</v>
      </c>
      <c r="EH121" s="149">
        <f t="shared" si="235"/>
        <v>1.7255818729323276</v>
      </c>
      <c r="EI121" s="149">
        <f t="shared" si="236"/>
        <v>28.693645162051649</v>
      </c>
      <c r="EJ121" s="149">
        <f t="shared" si="258"/>
        <v>30.419227034983976</v>
      </c>
      <c r="EK121" s="18">
        <f t="shared" si="259"/>
        <v>0.39448734138442321</v>
      </c>
      <c r="EL121" s="18">
        <f t="shared" si="260"/>
        <v>6.7558524714728022E-2</v>
      </c>
      <c r="EM121" s="18">
        <f t="shared" si="261"/>
        <v>1.1884943525000004E-2</v>
      </c>
      <c r="EN121" s="163">
        <f t="shared" si="237"/>
        <v>0.12323542456235843</v>
      </c>
      <c r="EO121" s="163">
        <f t="shared" si="238"/>
        <v>2.0492064730479305</v>
      </c>
      <c r="EP121" s="163">
        <f t="shared" si="262"/>
        <v>2.1724418976102888</v>
      </c>
      <c r="EQ121" s="18">
        <f t="shared" si="263"/>
        <v>5.523738063236646</v>
      </c>
      <c r="ER121" s="18">
        <f t="shared" si="264"/>
        <v>0.29311331833376369</v>
      </c>
      <c r="ES121" s="18">
        <f t="shared" si="265"/>
        <v>0.16641678462500006</v>
      </c>
    </row>
    <row r="122" spans="2:149" ht="15" customHeight="1" outlineLevel="1" x14ac:dyDescent="0.25">
      <c r="B122" s="36" t="s">
        <v>82</v>
      </c>
      <c r="C122" s="36" t="str">
        <f>MostLikely!$B$1</f>
        <v>CSIRO Mk3.5</v>
      </c>
      <c r="D122" s="36">
        <v>2024</v>
      </c>
      <c r="E122" s="37">
        <f>MostLikely!S52</f>
        <v>22.919999999999998</v>
      </c>
      <c r="F122" s="37">
        <f>MostLikely!W52</f>
        <v>75.933759999999992</v>
      </c>
      <c r="G122" s="37">
        <f>MostLikely!Q52</f>
        <v>430.40000000000009</v>
      </c>
      <c r="H122" s="115">
        <f t="shared" si="188"/>
        <v>2007</v>
      </c>
      <c r="I122" s="111" t="str">
        <f t="shared" si="189"/>
        <v>Pile No 243 @ Berth 107</v>
      </c>
      <c r="J122" s="165" t="str">
        <f t="shared" si="190"/>
        <v>splash</v>
      </c>
      <c r="K122" s="172">
        <f t="shared" si="191"/>
        <v>1</v>
      </c>
      <c r="L122" s="115" t="str">
        <f t="shared" si="192"/>
        <v>C1</v>
      </c>
      <c r="M122" s="115" t="str">
        <f t="shared" si="193"/>
        <v>CB4</v>
      </c>
      <c r="N122" s="115" t="str">
        <f t="shared" si="194"/>
        <v>CL5</v>
      </c>
      <c r="O122" s="115">
        <f t="shared" si="195"/>
        <v>0</v>
      </c>
      <c r="P122" s="115">
        <f t="shared" si="196"/>
        <v>50</v>
      </c>
      <c r="Q122" s="115">
        <f t="shared" si="197"/>
        <v>1200</v>
      </c>
      <c r="R122" s="115">
        <f t="shared" si="198"/>
        <v>60</v>
      </c>
      <c r="S122" s="115">
        <f t="shared" si="199"/>
        <v>0.37</v>
      </c>
      <c r="T122" s="115">
        <f t="shared" si="200"/>
        <v>310</v>
      </c>
      <c r="U122" s="165">
        <f t="shared" si="239"/>
        <v>12</v>
      </c>
      <c r="AA122" s="174">
        <f t="shared" si="202"/>
        <v>3.6871262669205689</v>
      </c>
      <c r="AB122" s="193">
        <f t="shared" si="203"/>
        <v>0.17374252533841136</v>
      </c>
      <c r="AC122" s="174">
        <f t="shared" si="204"/>
        <v>7.4296444732502576E-2</v>
      </c>
      <c r="AD122" s="174">
        <f t="shared" si="205"/>
        <v>1.1895798260000003E-2</v>
      </c>
      <c r="AE122" s="174">
        <f t="shared" si="206"/>
        <v>0.20593070459815527</v>
      </c>
      <c r="AF122" s="194">
        <f t="shared" si="207"/>
        <v>6.1471852118852317E-2</v>
      </c>
      <c r="AG122" s="174">
        <f t="shared" si="156"/>
        <v>0.36807659712471374</v>
      </c>
      <c r="AH122" s="174">
        <f t="shared" si="157"/>
        <v>0.16656877610000004</v>
      </c>
      <c r="AJ122" s="174"/>
      <c r="AK122" s="174"/>
      <c r="AM122" s="207">
        <f t="shared" si="208"/>
        <v>5</v>
      </c>
      <c r="AN122" s="167">
        <f>INDEX(Coefficients!$O$3:$O$7,MATCH(S122,Coefficients!$O$3:$O$7))</f>
        <v>0.3</v>
      </c>
      <c r="AO122" s="167">
        <f>INDEX(Coefficients!$O$3:$O$7,MATCH(S122,Coefficients!$O$3:$O$7)+1)</f>
        <v>0.4</v>
      </c>
      <c r="AP122" s="172">
        <f>INDEX(Coefficients!$P$3:$P$7,MATCH(S122,Coefficients!$O$3:$O$7))</f>
        <v>50</v>
      </c>
      <c r="AQ122" s="172">
        <f>INDEX(Coefficients!$P$3:$P$7,MATCH(S122,Coefficients!$O$3:$O$7)+1)</f>
        <v>41.8</v>
      </c>
      <c r="AR122" s="172">
        <f t="shared" si="209"/>
        <v>44.26</v>
      </c>
      <c r="AS122" s="106">
        <f t="shared" si="210"/>
        <v>2024</v>
      </c>
      <c r="AT122" s="107">
        <f t="shared" si="211"/>
        <v>22.919999999999998</v>
      </c>
      <c r="AU122" s="167">
        <f t="shared" si="240"/>
        <v>295.62000000000006</v>
      </c>
      <c r="AV122" s="173">
        <f t="shared" si="241"/>
        <v>22.740000000000006</v>
      </c>
      <c r="AW122" s="106">
        <v>12</v>
      </c>
      <c r="AX122" s="107">
        <f t="shared" si="212"/>
        <v>75.933759999999992</v>
      </c>
      <c r="AY122" s="174">
        <f t="shared" si="213"/>
        <v>1.1833328874225584</v>
      </c>
      <c r="AZ122" s="167">
        <f>INDEX(Coefficients!$K$3:$K$10,MATCH(S122,Coefficients!$K$3:$K$10))</f>
        <v>0.35</v>
      </c>
      <c r="BA122" s="167">
        <f>INDEX(Coefficients!$K$3:$K$10,MATCH(S122,Coefficients!$K$3:$K$10)+1)</f>
        <v>0.4</v>
      </c>
      <c r="BB122" s="167">
        <f>INDEX(Coefficients!$L$3:$L$10,MATCH(S122,Coefficients!$K$3:$K$10))</f>
        <v>0.19142307491680963</v>
      </c>
      <c r="BC122" s="167">
        <f>INDEX(Coefficients!$L$3:$L$10,MATCH(S122,Coefficients!$K$3:$K$10)+1)</f>
        <v>0.35425563574488944</v>
      </c>
      <c r="BD122" s="174">
        <f>INDEX(Coefficients!$M$3:$M$10,MATCH(S122,Coefficients!$K$3:$K$10))</f>
        <v>0.20023799980895765</v>
      </c>
      <c r="BE122" s="174">
        <f>INDEX(Coefficients!$M$3:$M$10,MATCH(S122,Coefficients!$K$3:$K$10)+1)</f>
        <v>0.20987997823914079</v>
      </c>
      <c r="BF122" s="70">
        <f t="shared" si="214"/>
        <v>2.5655609924804158E-5</v>
      </c>
      <c r="BG122" s="110">
        <f t="shared" si="215"/>
        <v>0.20409479118103091</v>
      </c>
      <c r="BH122" s="175">
        <f t="shared" si="242"/>
        <v>1.519960521352872E-5</v>
      </c>
      <c r="BI122" s="89">
        <f t="shared" si="243"/>
        <v>4.7965281695254006E-2</v>
      </c>
      <c r="BJ122" s="106">
        <f t="shared" si="216"/>
        <v>0.71366705445737511</v>
      </c>
      <c r="BK122" s="165">
        <f t="shared" si="217"/>
        <v>84.741590689541354</v>
      </c>
      <c r="BM122" s="107">
        <f t="shared" si="218"/>
        <v>430.40000000000009</v>
      </c>
      <c r="BN122" s="173">
        <f t="shared" si="244"/>
        <v>5341.4000000000015</v>
      </c>
      <c r="BO122" s="187">
        <f t="shared" si="245"/>
        <v>7.8066615384615398E-4</v>
      </c>
      <c r="BP122" s="106" t="str">
        <f t="shared" si="219"/>
        <v>YES</v>
      </c>
      <c r="BQ122" s="209">
        <f t="shared" si="220"/>
        <v>3.6871262669205689</v>
      </c>
      <c r="BR122" s="164">
        <f t="shared" si="246"/>
        <v>8.6871262669205684</v>
      </c>
      <c r="BS122" s="219">
        <f t="shared" si="247"/>
        <v>0.17374252533841136</v>
      </c>
      <c r="BT122" s="210"/>
      <c r="BU122" s="206">
        <f t="shared" si="248"/>
        <v>-0.69559280168538073</v>
      </c>
      <c r="BW122" s="164">
        <f>VLOOKUP(M122,Coefficients!$E$4:$I$7,3)</f>
        <v>0.43099999999999999</v>
      </c>
      <c r="BX122" s="106">
        <f t="shared" si="249"/>
        <v>7.2999999999999995E-2</v>
      </c>
      <c r="BY122" s="163">
        <f t="shared" si="250"/>
        <v>0.51720862000000012</v>
      </c>
      <c r="BZ122" s="18"/>
      <c r="CO122" s="165" t="str">
        <f t="shared" si="221"/>
        <v>splash</v>
      </c>
      <c r="CP122" s="172">
        <f t="shared" si="222"/>
        <v>1</v>
      </c>
      <c r="CQ122" s="165">
        <f>IF(CO122="atmospheric",IF(CP122&gt;=1,Coefficients!$T$5,Coefficients!$T$4),Coefficients!$T$3)</f>
        <v>7.35</v>
      </c>
      <c r="CR122" s="106">
        <f>IF(S122&lt;Coefficients!$V$3,Coefficients!$X$3-(Coefficients!$X$4-Coefficients!$X$3)*(Coefficients!$V$3-S122)/(Coefficients!$V$4-Coefficients!$V$3),IF(S122&gt;Coefficients!$V$6,(Coefficients!$X$6-Coefficients!$X$5)*(S122-Coefficients!$V$6)/(Coefficients!$V$6-Coefficients!$V$5)+Coefficients!$X$6,VLOOKUP(S122,Coefficients!$V$3:$X$6,3)))</f>
        <v>5.1999999999999975</v>
      </c>
      <c r="CS122" s="90">
        <f t="shared" si="251"/>
        <v>1.6409601519999992E-4</v>
      </c>
      <c r="CT122" s="106">
        <f>VLOOKUP(CO122,Coefficients!$Z$4:$AD$7,4,FALSE)</f>
        <v>0.26500000000000001</v>
      </c>
      <c r="CU122" s="106">
        <f>VLOOKUP(CO122,Coefficients!$Z$4:$AD$7,2,FALSE)</f>
        <v>0.37</v>
      </c>
      <c r="CV122" s="174">
        <f t="shared" si="223"/>
        <v>5.1646241196278142</v>
      </c>
      <c r="CW122" s="31">
        <f t="shared" si="224"/>
        <v>0.20593070459815527</v>
      </c>
      <c r="CX122" s="19">
        <f>Coefficients!$B$7</f>
        <v>3.35</v>
      </c>
      <c r="CY122" s="217">
        <f t="shared" si="252"/>
        <v>6.1471852118852317E-2</v>
      </c>
      <c r="CZ122" s="33">
        <f>VLOOKUP(N122,Coefficients!$E$12:$I$16,3)</f>
        <v>6.0350000000000001</v>
      </c>
      <c r="DA122" s="165">
        <f t="shared" si="253"/>
        <v>7.2999999999999995E-2</v>
      </c>
      <c r="DB122" s="163">
        <f t="shared" si="254"/>
        <v>7.2421207000000019</v>
      </c>
      <c r="DC122" s="163"/>
      <c r="DD122" s="149"/>
      <c r="DU122" s="165">
        <f t="shared" si="225"/>
        <v>0.95</v>
      </c>
      <c r="DV122" s="165">
        <f t="shared" si="226"/>
        <v>1</v>
      </c>
      <c r="DW122" s="165">
        <f t="shared" si="227"/>
        <v>2400</v>
      </c>
      <c r="DX122" s="165">
        <f t="shared" si="228"/>
        <v>1.4999999999999999E-2</v>
      </c>
      <c r="DY122" s="169">
        <f t="shared" si="229"/>
        <v>70.518298346646858</v>
      </c>
      <c r="DZ122" s="136">
        <f t="shared" si="255"/>
        <v>33585.509176067506</v>
      </c>
      <c r="EA122" s="136">
        <f t="shared" si="230"/>
        <v>4.3067574809826485</v>
      </c>
      <c r="EB122" s="136">
        <f t="shared" si="231"/>
        <v>2.3330791552474604E-2</v>
      </c>
      <c r="EC122" s="136">
        <f t="shared" si="232"/>
        <v>0.96747185906460231</v>
      </c>
      <c r="ED122" s="136">
        <f t="shared" si="233"/>
        <v>0.21152868005177483</v>
      </c>
      <c r="EE122" s="136">
        <f t="shared" si="256"/>
        <v>1.5445604651050633E-4</v>
      </c>
      <c r="EF122" s="136">
        <f t="shared" si="234"/>
        <v>1</v>
      </c>
      <c r="EG122" s="136">
        <f t="shared" si="257"/>
        <v>2</v>
      </c>
      <c r="EH122" s="149">
        <f t="shared" si="235"/>
        <v>1.7239909881447022</v>
      </c>
      <c r="EI122" s="149">
        <f t="shared" si="236"/>
        <v>28.676559637546969</v>
      </c>
      <c r="EJ122" s="149">
        <f t="shared" si="258"/>
        <v>30.400550625691672</v>
      </c>
      <c r="EK122" s="18">
        <f t="shared" si="259"/>
        <v>0.42762383353062128</v>
      </c>
      <c r="EL122" s="18">
        <f t="shared" si="260"/>
        <v>7.4296444732502576E-2</v>
      </c>
      <c r="EM122" s="18">
        <f t="shared" si="261"/>
        <v>1.1895798260000003E-2</v>
      </c>
      <c r="EN122" s="163">
        <f t="shared" si="237"/>
        <v>0.12312180876393813</v>
      </c>
      <c r="EO122" s="163">
        <f t="shared" si="238"/>
        <v>2.0479862806599409</v>
      </c>
      <c r="EP122" s="163">
        <f t="shared" si="262"/>
        <v>2.1711080894238792</v>
      </c>
      <c r="EQ122" s="18">
        <f t="shared" si="263"/>
        <v>5.9877258360958221</v>
      </c>
      <c r="ER122" s="18">
        <f t="shared" si="264"/>
        <v>0.36807659712471374</v>
      </c>
      <c r="ES122" s="18">
        <f t="shared" si="265"/>
        <v>0.16656877610000004</v>
      </c>
    </row>
    <row r="123" spans="2:149" ht="15" customHeight="1" outlineLevel="1" x14ac:dyDescent="0.25">
      <c r="B123" s="36" t="s">
        <v>82</v>
      </c>
      <c r="C123" s="36" t="str">
        <f>MostLikely!$B$1</f>
        <v>CSIRO Mk3.5</v>
      </c>
      <c r="D123" s="36">
        <v>2025</v>
      </c>
      <c r="E123" s="37">
        <f>MostLikely!S53</f>
        <v>22.95</v>
      </c>
      <c r="F123" s="37">
        <f>MostLikely!W53</f>
        <v>75.918499999999995</v>
      </c>
      <c r="G123" s="37">
        <f>MostLikely!Q53</f>
        <v>434.00000000000011</v>
      </c>
      <c r="H123" s="115">
        <f t="shared" si="188"/>
        <v>2007</v>
      </c>
      <c r="I123" s="111" t="str">
        <f t="shared" si="189"/>
        <v>Pile No 243 @ Berth 107</v>
      </c>
      <c r="J123" s="165" t="str">
        <f t="shared" si="190"/>
        <v>splash</v>
      </c>
      <c r="K123" s="172">
        <f t="shared" si="191"/>
        <v>1</v>
      </c>
      <c r="L123" s="115" t="str">
        <f t="shared" si="192"/>
        <v>C1</v>
      </c>
      <c r="M123" s="115" t="str">
        <f t="shared" si="193"/>
        <v>CB4</v>
      </c>
      <c r="N123" s="115" t="str">
        <f t="shared" si="194"/>
        <v>CL5</v>
      </c>
      <c r="O123" s="115">
        <f t="shared" si="195"/>
        <v>0</v>
      </c>
      <c r="P123" s="115">
        <f t="shared" si="196"/>
        <v>50</v>
      </c>
      <c r="Q123" s="115">
        <f t="shared" si="197"/>
        <v>1200</v>
      </c>
      <c r="R123" s="115">
        <f t="shared" si="198"/>
        <v>60</v>
      </c>
      <c r="S123" s="115">
        <f t="shared" si="199"/>
        <v>0.37</v>
      </c>
      <c r="T123" s="115">
        <f t="shared" si="200"/>
        <v>310</v>
      </c>
      <c r="U123" s="165">
        <f t="shared" si="239"/>
        <v>12</v>
      </c>
      <c r="AA123" s="174">
        <f t="shared" si="202"/>
        <v>3.8068465981073181</v>
      </c>
      <c r="AB123" s="193">
        <f t="shared" si="203"/>
        <v>0.17613693196214636</v>
      </c>
      <c r="AC123" s="174">
        <f t="shared" si="204"/>
        <v>8.1164032938892502E-2</v>
      </c>
      <c r="AD123" s="174">
        <f t="shared" si="205"/>
        <v>1.1906652995000001E-2</v>
      </c>
      <c r="AE123" s="174">
        <f t="shared" si="206"/>
        <v>0.23463954618169813</v>
      </c>
      <c r="AF123" s="194">
        <f t="shared" si="207"/>
        <v>7.004165557662631E-2</v>
      </c>
      <c r="AG123" s="174">
        <f t="shared" si="156"/>
        <v>0.45192836286850824</v>
      </c>
      <c r="AH123" s="174">
        <f t="shared" si="157"/>
        <v>0.16672076757500001</v>
      </c>
      <c r="AJ123" s="174"/>
      <c r="AK123" s="174"/>
      <c r="AM123" s="207">
        <f t="shared" si="208"/>
        <v>5</v>
      </c>
      <c r="AN123" s="167">
        <f>INDEX(Coefficients!$O$3:$O$7,MATCH(S123,Coefficients!$O$3:$O$7))</f>
        <v>0.3</v>
      </c>
      <c r="AO123" s="167">
        <f>INDEX(Coefficients!$O$3:$O$7,MATCH(S123,Coefficients!$O$3:$O$7)+1)</f>
        <v>0.4</v>
      </c>
      <c r="AP123" s="172">
        <f>INDEX(Coefficients!$P$3:$P$7,MATCH(S123,Coefficients!$O$3:$O$7))</f>
        <v>50</v>
      </c>
      <c r="AQ123" s="172">
        <f>INDEX(Coefficients!$P$3:$P$7,MATCH(S123,Coefficients!$O$3:$O$7)+1)</f>
        <v>41.8</v>
      </c>
      <c r="AR123" s="172">
        <f t="shared" si="209"/>
        <v>44.26</v>
      </c>
      <c r="AS123" s="106">
        <f t="shared" si="210"/>
        <v>2025</v>
      </c>
      <c r="AT123" s="107">
        <f t="shared" si="211"/>
        <v>22.95</v>
      </c>
      <c r="AU123" s="167">
        <f t="shared" si="240"/>
        <v>318.57000000000005</v>
      </c>
      <c r="AV123" s="173">
        <f t="shared" si="241"/>
        <v>22.755000000000003</v>
      </c>
      <c r="AW123" s="106">
        <v>12</v>
      </c>
      <c r="AX123" s="107">
        <f t="shared" si="212"/>
        <v>75.918499999999995</v>
      </c>
      <c r="AY123" s="174">
        <f t="shared" si="213"/>
        <v>1.1844137131661931</v>
      </c>
      <c r="AZ123" s="167">
        <f>INDEX(Coefficients!$K$3:$K$10,MATCH(S123,Coefficients!$K$3:$K$10))</f>
        <v>0.35</v>
      </c>
      <c r="BA123" s="167">
        <f>INDEX(Coefficients!$K$3:$K$10,MATCH(S123,Coefficients!$K$3:$K$10)+1)</f>
        <v>0.4</v>
      </c>
      <c r="BB123" s="167">
        <f>INDEX(Coefficients!$L$3:$L$10,MATCH(S123,Coefficients!$K$3:$K$10))</f>
        <v>0.19142307491680963</v>
      </c>
      <c r="BC123" s="167">
        <f>INDEX(Coefficients!$L$3:$L$10,MATCH(S123,Coefficients!$K$3:$K$10)+1)</f>
        <v>0.35425563574488944</v>
      </c>
      <c r="BD123" s="174">
        <f>INDEX(Coefficients!$M$3:$M$10,MATCH(S123,Coefficients!$K$3:$K$10))</f>
        <v>0.20023799980895765</v>
      </c>
      <c r="BE123" s="174">
        <f>INDEX(Coefficients!$M$3:$M$10,MATCH(S123,Coefficients!$K$3:$K$10)+1)</f>
        <v>0.20987997823914079</v>
      </c>
      <c r="BF123" s="70">
        <f t="shared" si="214"/>
        <v>2.5655609924804158E-5</v>
      </c>
      <c r="BG123" s="110">
        <f t="shared" si="215"/>
        <v>0.20409479118103091</v>
      </c>
      <c r="BH123" s="175">
        <f t="shared" si="242"/>
        <v>1.4971440260938567E-5</v>
      </c>
      <c r="BI123" s="89">
        <f t="shared" si="243"/>
        <v>4.7245263242785905E-2</v>
      </c>
      <c r="BJ123" s="106">
        <f t="shared" si="216"/>
        <v>0.71366705445737511</v>
      </c>
      <c r="BK123" s="165">
        <f t="shared" si="217"/>
        <v>84.741590689541354</v>
      </c>
      <c r="BM123" s="107">
        <f t="shared" si="218"/>
        <v>434.00000000000011</v>
      </c>
      <c r="BN123" s="173">
        <f t="shared" si="244"/>
        <v>5775.4000000000015</v>
      </c>
      <c r="BO123" s="187">
        <f t="shared" si="245"/>
        <v>7.8380428571428581E-4</v>
      </c>
      <c r="BP123" s="106" t="str">
        <f t="shared" si="219"/>
        <v>YES</v>
      </c>
      <c r="BQ123" s="209">
        <f t="shared" si="220"/>
        <v>3.8068465981073181</v>
      </c>
      <c r="BR123" s="164">
        <f t="shared" si="246"/>
        <v>8.8068465981073185</v>
      </c>
      <c r="BS123" s="219">
        <f t="shared" si="247"/>
        <v>0.17613693196214636</v>
      </c>
      <c r="BT123" s="210"/>
      <c r="BU123" s="206">
        <f t="shared" si="248"/>
        <v>-0.70594270086480659</v>
      </c>
      <c r="BW123" s="164">
        <f>VLOOKUP(M123,Coefficients!$E$4:$I$7,3)</f>
        <v>0.43099999999999999</v>
      </c>
      <c r="BX123" s="106">
        <f t="shared" si="249"/>
        <v>7.2999999999999995E-2</v>
      </c>
      <c r="BY123" s="163">
        <f t="shared" si="250"/>
        <v>0.51768056500000004</v>
      </c>
      <c r="BZ123" s="18"/>
      <c r="CO123" s="165" t="str">
        <f t="shared" si="221"/>
        <v>splash</v>
      </c>
      <c r="CP123" s="172">
        <f t="shared" si="222"/>
        <v>1</v>
      </c>
      <c r="CQ123" s="165">
        <f>IF(CO123="atmospheric",IF(CP123&gt;=1,Coefficients!$T$5,Coefficients!$T$4),Coefficients!$T$3)</f>
        <v>7.35</v>
      </c>
      <c r="CR123" s="106">
        <f>IF(S123&lt;Coefficients!$V$3,Coefficients!$X$3-(Coefficients!$X$4-Coefficients!$X$3)*(Coefficients!$V$3-S123)/(Coefficients!$V$4-Coefficients!$V$3),IF(S123&gt;Coefficients!$V$6,(Coefficients!$X$6-Coefficients!$X$5)*(S123-Coefficients!$V$6)/(Coefficients!$V$6-Coefficients!$V$5)+Coefficients!$X$6,VLOOKUP(S123,Coefficients!$V$3:$X$6,3)))</f>
        <v>5.1999999999999975</v>
      </c>
      <c r="CS123" s="90">
        <f t="shared" si="251"/>
        <v>1.6409601519999992E-4</v>
      </c>
      <c r="CT123" s="106">
        <f>VLOOKUP(CO123,Coefficients!$Z$4:$AD$7,4,FALSE)</f>
        <v>0.26500000000000001</v>
      </c>
      <c r="CU123" s="106">
        <f>VLOOKUP(CO123,Coefficients!$Z$4:$AD$7,2,FALSE)</f>
        <v>0.37</v>
      </c>
      <c r="CV123" s="174">
        <f t="shared" si="223"/>
        <v>5.1855818375440812</v>
      </c>
      <c r="CW123" s="31">
        <f t="shared" si="224"/>
        <v>0.23463954618169813</v>
      </c>
      <c r="CX123" s="19">
        <f>Coefficients!$B$7</f>
        <v>3.35</v>
      </c>
      <c r="CY123" s="217">
        <f t="shared" si="252"/>
        <v>7.004165557662631E-2</v>
      </c>
      <c r="CZ123" s="33">
        <f>VLOOKUP(N123,Coefficients!$E$12:$I$16,3)</f>
        <v>6.0350000000000001</v>
      </c>
      <c r="DA123" s="165">
        <f t="shared" si="253"/>
        <v>7.2999999999999995E-2</v>
      </c>
      <c r="DB123" s="163">
        <f t="shared" si="254"/>
        <v>7.2487290250000012</v>
      </c>
      <c r="DC123" s="163"/>
      <c r="DD123" s="149"/>
      <c r="DU123" s="165">
        <f t="shared" si="225"/>
        <v>0.95</v>
      </c>
      <c r="DV123" s="165">
        <f t="shared" si="226"/>
        <v>1</v>
      </c>
      <c r="DW123" s="165">
        <f t="shared" si="227"/>
        <v>2400</v>
      </c>
      <c r="DX123" s="165">
        <f t="shared" si="228"/>
        <v>1.4999999999999999E-2</v>
      </c>
      <c r="DY123" s="169">
        <f t="shared" si="229"/>
        <v>70.523289246693494</v>
      </c>
      <c r="DZ123" s="136">
        <f t="shared" si="255"/>
        <v>33586.301490350677</v>
      </c>
      <c r="EA123" s="136">
        <f t="shared" si="230"/>
        <v>4.3067574809826485</v>
      </c>
      <c r="EB123" s="136">
        <f t="shared" si="231"/>
        <v>2.3330791552474604E-2</v>
      </c>
      <c r="EC123" s="136">
        <f t="shared" si="232"/>
        <v>0.96747185906460231</v>
      </c>
      <c r="ED123" s="136">
        <f t="shared" si="233"/>
        <v>0.21159566039532504</v>
      </c>
      <c r="EE123" s="136">
        <f t="shared" si="256"/>
        <v>1.5445604651050633E-4</v>
      </c>
      <c r="EF123" s="136">
        <f t="shared" si="234"/>
        <v>1</v>
      </c>
      <c r="EG123" s="136">
        <f t="shared" si="257"/>
        <v>2</v>
      </c>
      <c r="EH123" s="149">
        <f t="shared" si="235"/>
        <v>1.7224053322688633</v>
      </c>
      <c r="EI123" s="149">
        <f t="shared" si="236"/>
        <v>28.659488693704571</v>
      </c>
      <c r="EJ123" s="149">
        <f t="shared" si="258"/>
        <v>30.381894025973434</v>
      </c>
      <c r="EK123" s="18">
        <f t="shared" si="259"/>
        <v>0.46080076469332104</v>
      </c>
      <c r="EL123" s="18">
        <f t="shared" si="260"/>
        <v>8.1164032938892502E-2</v>
      </c>
      <c r="EM123" s="18">
        <f t="shared" si="261"/>
        <v>1.1906652995000001E-2</v>
      </c>
      <c r="EN123" s="163">
        <f t="shared" si="237"/>
        <v>0.12300856639732889</v>
      </c>
      <c r="EO123" s="163">
        <f t="shared" si="238"/>
        <v>2.0467671295752559</v>
      </c>
      <c r="EP123" s="163">
        <f t="shared" si="262"/>
        <v>2.1697756959725849</v>
      </c>
      <c r="EQ123" s="18">
        <f t="shared" si="263"/>
        <v>6.4522798490120472</v>
      </c>
      <c r="ER123" s="18">
        <f t="shared" si="264"/>
        <v>0.45192836286850824</v>
      </c>
      <c r="ES123" s="18">
        <f t="shared" si="265"/>
        <v>0.16672076757500001</v>
      </c>
    </row>
    <row r="124" spans="2:149" ht="15" customHeight="1" outlineLevel="1" x14ac:dyDescent="0.25">
      <c r="B124" s="36" t="s">
        <v>82</v>
      </c>
      <c r="C124" s="36" t="str">
        <f>MostLikely!$B$1</f>
        <v>CSIRO Mk3.5</v>
      </c>
      <c r="D124" s="36">
        <v>2026</v>
      </c>
      <c r="E124" s="37">
        <f>MostLikely!S54</f>
        <v>22.98</v>
      </c>
      <c r="F124" s="37">
        <f>MostLikely!W54</f>
        <v>75.903239999999997</v>
      </c>
      <c r="G124" s="37">
        <f>MostLikely!Q54</f>
        <v>437.60000000000014</v>
      </c>
      <c r="H124" s="115">
        <f t="shared" si="188"/>
        <v>2007</v>
      </c>
      <c r="I124" s="111" t="str">
        <f t="shared" si="189"/>
        <v>Pile No 243 @ Berth 107</v>
      </c>
      <c r="J124" s="165" t="str">
        <f t="shared" si="190"/>
        <v>splash</v>
      </c>
      <c r="K124" s="172">
        <f t="shared" si="191"/>
        <v>1</v>
      </c>
      <c r="L124" s="115" t="str">
        <f t="shared" si="192"/>
        <v>C1</v>
      </c>
      <c r="M124" s="115" t="str">
        <f t="shared" si="193"/>
        <v>CB4</v>
      </c>
      <c r="N124" s="115" t="str">
        <f t="shared" si="194"/>
        <v>CL5</v>
      </c>
      <c r="O124" s="115">
        <f t="shared" si="195"/>
        <v>0</v>
      </c>
      <c r="P124" s="115">
        <f t="shared" si="196"/>
        <v>50</v>
      </c>
      <c r="Q124" s="115">
        <f t="shared" si="197"/>
        <v>1200</v>
      </c>
      <c r="R124" s="115">
        <f t="shared" si="198"/>
        <v>60</v>
      </c>
      <c r="S124" s="115">
        <f t="shared" si="199"/>
        <v>0.37</v>
      </c>
      <c r="T124" s="115">
        <f t="shared" si="200"/>
        <v>310</v>
      </c>
      <c r="U124" s="165">
        <f t="shared" si="239"/>
        <v>12</v>
      </c>
      <c r="AA124" s="174">
        <f t="shared" si="202"/>
        <v>3.9225237009639082</v>
      </c>
      <c r="AB124" s="193">
        <f t="shared" si="203"/>
        <v>0.17845047401927816</v>
      </c>
      <c r="AC124" s="174">
        <f t="shared" si="204"/>
        <v>8.8157773432673933E-2</v>
      </c>
      <c r="AD124" s="174">
        <f t="shared" si="205"/>
        <v>1.191750773E-2</v>
      </c>
      <c r="AE124" s="174">
        <f t="shared" si="206"/>
        <v>0.26371817471775311</v>
      </c>
      <c r="AF124" s="194">
        <f t="shared" si="207"/>
        <v>7.8721843199329289E-2</v>
      </c>
      <c r="AG124" s="174">
        <f t="shared" si="156"/>
        <v>0.54455050526585425</v>
      </c>
      <c r="AH124" s="174">
        <f t="shared" si="157"/>
        <v>0.16687275905000004</v>
      </c>
      <c r="AJ124" s="174"/>
      <c r="AK124" s="174"/>
      <c r="AM124" s="207">
        <f t="shared" si="208"/>
        <v>5</v>
      </c>
      <c r="AN124" s="167">
        <f>INDEX(Coefficients!$O$3:$O$7,MATCH(S124,Coefficients!$O$3:$O$7))</f>
        <v>0.3</v>
      </c>
      <c r="AO124" s="167">
        <f>INDEX(Coefficients!$O$3:$O$7,MATCH(S124,Coefficients!$O$3:$O$7)+1)</f>
        <v>0.4</v>
      </c>
      <c r="AP124" s="172">
        <f>INDEX(Coefficients!$P$3:$P$7,MATCH(S124,Coefficients!$O$3:$O$7))</f>
        <v>50</v>
      </c>
      <c r="AQ124" s="172">
        <f>INDEX(Coefficients!$P$3:$P$7,MATCH(S124,Coefficients!$O$3:$O$7)+1)</f>
        <v>41.8</v>
      </c>
      <c r="AR124" s="172">
        <f t="shared" si="209"/>
        <v>44.26</v>
      </c>
      <c r="AS124" s="106">
        <f t="shared" si="210"/>
        <v>2026</v>
      </c>
      <c r="AT124" s="107">
        <f t="shared" si="211"/>
        <v>22.98</v>
      </c>
      <c r="AU124" s="167">
        <f t="shared" si="240"/>
        <v>341.55000000000007</v>
      </c>
      <c r="AV124" s="173">
        <f t="shared" si="241"/>
        <v>22.770000000000003</v>
      </c>
      <c r="AW124" s="106">
        <v>12</v>
      </c>
      <c r="AX124" s="107">
        <f t="shared" si="212"/>
        <v>75.903239999999997</v>
      </c>
      <c r="AY124" s="174">
        <f t="shared" si="213"/>
        <v>1.1854954163296343</v>
      </c>
      <c r="AZ124" s="167">
        <f>INDEX(Coefficients!$K$3:$K$10,MATCH(S124,Coefficients!$K$3:$K$10))</f>
        <v>0.35</v>
      </c>
      <c r="BA124" s="167">
        <f>INDEX(Coefficients!$K$3:$K$10,MATCH(S124,Coefficients!$K$3:$K$10)+1)</f>
        <v>0.4</v>
      </c>
      <c r="BB124" s="167">
        <f>INDEX(Coefficients!$L$3:$L$10,MATCH(S124,Coefficients!$K$3:$K$10))</f>
        <v>0.19142307491680963</v>
      </c>
      <c r="BC124" s="167">
        <f>INDEX(Coefficients!$L$3:$L$10,MATCH(S124,Coefficients!$K$3:$K$10)+1)</f>
        <v>0.35425563574488944</v>
      </c>
      <c r="BD124" s="174">
        <f>INDEX(Coefficients!$M$3:$M$10,MATCH(S124,Coefficients!$K$3:$K$10))</f>
        <v>0.20023799980895765</v>
      </c>
      <c r="BE124" s="174">
        <f>INDEX(Coefficients!$M$3:$M$10,MATCH(S124,Coefficients!$K$3:$K$10)+1)</f>
        <v>0.20987997823914079</v>
      </c>
      <c r="BF124" s="70">
        <f t="shared" si="214"/>
        <v>2.5655609924804158E-5</v>
      </c>
      <c r="BG124" s="110">
        <f t="shared" si="215"/>
        <v>0.20409479118103091</v>
      </c>
      <c r="BH124" s="175">
        <f t="shared" si="242"/>
        <v>1.4762103431381688E-5</v>
      </c>
      <c r="BI124" s="89">
        <f t="shared" si="243"/>
        <v>4.6584660558845803E-2</v>
      </c>
      <c r="BJ124" s="106">
        <f t="shared" si="216"/>
        <v>0.71366705445737511</v>
      </c>
      <c r="BK124" s="165">
        <f t="shared" si="217"/>
        <v>84.741590689541354</v>
      </c>
      <c r="BM124" s="107">
        <f t="shared" si="218"/>
        <v>437.60000000000014</v>
      </c>
      <c r="BN124" s="173">
        <f t="shared" si="244"/>
        <v>6213.0000000000018</v>
      </c>
      <c r="BO124" s="187">
        <f t="shared" si="245"/>
        <v>7.8698000000000027E-4</v>
      </c>
      <c r="BP124" s="106" t="str">
        <f t="shared" si="219"/>
        <v>YES</v>
      </c>
      <c r="BQ124" s="209">
        <f t="shared" si="220"/>
        <v>3.9225237009639082</v>
      </c>
      <c r="BR124" s="164">
        <f t="shared" si="246"/>
        <v>8.9225237009639073</v>
      </c>
      <c r="BS124" s="219">
        <f t="shared" si="247"/>
        <v>0.17845047401927816</v>
      </c>
      <c r="BT124" s="210"/>
      <c r="BU124" s="206">
        <f t="shared" si="248"/>
        <v>-0.71520877135955985</v>
      </c>
      <c r="BW124" s="164">
        <f>VLOOKUP(M124,Coefficients!$E$4:$I$7,3)</f>
        <v>0.43099999999999999</v>
      </c>
      <c r="BX124" s="106">
        <f t="shared" si="249"/>
        <v>7.2999999999999995E-2</v>
      </c>
      <c r="BY124" s="163">
        <f t="shared" si="250"/>
        <v>0.51815251000000007</v>
      </c>
      <c r="BZ124" s="18"/>
      <c r="CO124" s="165" t="str">
        <f t="shared" si="221"/>
        <v>splash</v>
      </c>
      <c r="CP124" s="172">
        <f t="shared" si="222"/>
        <v>1</v>
      </c>
      <c r="CQ124" s="165">
        <f>IF(CO124="atmospheric",IF(CP124&gt;=1,Coefficients!$T$5,Coefficients!$T$4),Coefficients!$T$3)</f>
        <v>7.35</v>
      </c>
      <c r="CR124" s="106">
        <f>IF(S124&lt;Coefficients!$V$3,Coefficients!$X$3-(Coefficients!$X$4-Coefficients!$X$3)*(Coefficients!$V$3-S124)/(Coefficients!$V$4-Coefficients!$V$3),IF(S124&gt;Coefficients!$V$6,(Coefficients!$X$6-Coefficients!$X$5)*(S124-Coefficients!$V$6)/(Coefficients!$V$6-Coefficients!$V$5)+Coefficients!$X$6,VLOOKUP(S124,Coefficients!$V$3:$X$6,3)))</f>
        <v>5.1999999999999975</v>
      </c>
      <c r="CS124" s="90">
        <f t="shared" si="251"/>
        <v>1.6409601519999992E-4</v>
      </c>
      <c r="CT124" s="106">
        <f>VLOOKUP(CO124,Coefficients!$Z$4:$AD$7,4,FALSE)</f>
        <v>0.26500000000000001</v>
      </c>
      <c r="CU124" s="106">
        <f>VLOOKUP(CO124,Coefficients!$Z$4:$AD$7,2,FALSE)</f>
        <v>0.37</v>
      </c>
      <c r="CV124" s="174">
        <f t="shared" si="223"/>
        <v>5.2043666392765893</v>
      </c>
      <c r="CW124" s="31">
        <f t="shared" si="224"/>
        <v>0.26371817471775311</v>
      </c>
      <c r="CX124" s="19">
        <f>Coefficients!$B$7</f>
        <v>3.35</v>
      </c>
      <c r="CY124" s="217">
        <f t="shared" si="252"/>
        <v>7.8721843199329289E-2</v>
      </c>
      <c r="CZ124" s="33">
        <f>VLOOKUP(N124,Coefficients!$E$12:$I$16,3)</f>
        <v>6.0350000000000001</v>
      </c>
      <c r="DA124" s="165">
        <f t="shared" si="253"/>
        <v>7.2999999999999995E-2</v>
      </c>
      <c r="DB124" s="163">
        <f t="shared" si="254"/>
        <v>7.2553373500000014</v>
      </c>
      <c r="DC124" s="163"/>
      <c r="DD124" s="149"/>
      <c r="DU124" s="165">
        <f t="shared" si="225"/>
        <v>0.95</v>
      </c>
      <c r="DV124" s="165">
        <f t="shared" si="226"/>
        <v>1</v>
      </c>
      <c r="DW124" s="165">
        <f t="shared" si="227"/>
        <v>2400</v>
      </c>
      <c r="DX124" s="165">
        <f t="shared" si="228"/>
        <v>1.4999999999999999E-2</v>
      </c>
      <c r="DY124" s="169">
        <f t="shared" si="229"/>
        <v>70.527615264881121</v>
      </c>
      <c r="DZ124" s="136">
        <f t="shared" si="255"/>
        <v>33586.988223210486</v>
      </c>
      <c r="EA124" s="136">
        <f t="shared" si="230"/>
        <v>4.3067574809826485</v>
      </c>
      <c r="EB124" s="136">
        <f t="shared" si="231"/>
        <v>2.3330791552474604E-2</v>
      </c>
      <c r="EC124" s="136">
        <f t="shared" si="232"/>
        <v>0.96747185906460231</v>
      </c>
      <c r="ED124" s="136">
        <f t="shared" si="233"/>
        <v>0.21166251872445815</v>
      </c>
      <c r="EE124" s="136">
        <f t="shared" si="256"/>
        <v>1.5445604651050633E-4</v>
      </c>
      <c r="EF124" s="136">
        <f t="shared" si="234"/>
        <v>1</v>
      </c>
      <c r="EG124" s="136">
        <f t="shared" si="257"/>
        <v>2</v>
      </c>
      <c r="EH124" s="149">
        <f t="shared" si="235"/>
        <v>1.7208244259257883</v>
      </c>
      <c r="EI124" s="149">
        <f t="shared" si="236"/>
        <v>28.642432335923022</v>
      </c>
      <c r="EJ124" s="149">
        <f t="shared" si="258"/>
        <v>30.36325676184881</v>
      </c>
      <c r="EK124" s="18">
        <f t="shared" si="259"/>
        <v>0.49401815219134793</v>
      </c>
      <c r="EL124" s="18">
        <f t="shared" si="260"/>
        <v>8.8157773432673933E-2</v>
      </c>
      <c r="EM124" s="18">
        <f t="shared" si="261"/>
        <v>1.191750773E-2</v>
      </c>
      <c r="EN124" s="163">
        <f t="shared" si="237"/>
        <v>0.12289566322684586</v>
      </c>
      <c r="EO124" s="163">
        <f t="shared" si="238"/>
        <v>2.0455490201794237</v>
      </c>
      <c r="EP124" s="163">
        <f t="shared" si="262"/>
        <v>2.1684446834062694</v>
      </c>
      <c r="EQ124" s="18">
        <f t="shared" si="263"/>
        <v>6.917400344489061</v>
      </c>
      <c r="ER124" s="18">
        <f t="shared" si="264"/>
        <v>0.54455050526585425</v>
      </c>
      <c r="ES124" s="18">
        <f t="shared" si="265"/>
        <v>0.16687275905000004</v>
      </c>
    </row>
    <row r="125" spans="2:149" ht="15" customHeight="1" outlineLevel="1" x14ac:dyDescent="0.25">
      <c r="B125" s="36" t="s">
        <v>82</v>
      </c>
      <c r="C125" s="36" t="str">
        <f>MostLikely!$B$1</f>
        <v>CSIRO Mk3.5</v>
      </c>
      <c r="D125" s="36">
        <v>2027</v>
      </c>
      <c r="E125" s="37">
        <f>MostLikely!S55</f>
        <v>23.009999999999998</v>
      </c>
      <c r="F125" s="37">
        <f>MostLikely!W55</f>
        <v>75.887979999999999</v>
      </c>
      <c r="G125" s="37">
        <f>MostLikely!Q55</f>
        <v>441.20000000000016</v>
      </c>
      <c r="H125" s="115">
        <f t="shared" si="188"/>
        <v>2007</v>
      </c>
      <c r="I125" s="111" t="str">
        <f t="shared" si="189"/>
        <v>Pile No 243 @ Berth 107</v>
      </c>
      <c r="J125" s="165" t="str">
        <f t="shared" si="190"/>
        <v>splash</v>
      </c>
      <c r="K125" s="172">
        <f t="shared" si="191"/>
        <v>1</v>
      </c>
      <c r="L125" s="115" t="str">
        <f t="shared" si="192"/>
        <v>C1</v>
      </c>
      <c r="M125" s="115" t="str">
        <f t="shared" si="193"/>
        <v>CB4</v>
      </c>
      <c r="N125" s="115" t="str">
        <f t="shared" si="194"/>
        <v>CL5</v>
      </c>
      <c r="O125" s="115">
        <f t="shared" si="195"/>
        <v>0</v>
      </c>
      <c r="P125" s="115">
        <f t="shared" si="196"/>
        <v>50</v>
      </c>
      <c r="Q125" s="115">
        <f t="shared" si="197"/>
        <v>1200</v>
      </c>
      <c r="R125" s="115">
        <f t="shared" si="198"/>
        <v>60</v>
      </c>
      <c r="S125" s="115">
        <f t="shared" si="199"/>
        <v>0.37</v>
      </c>
      <c r="T125" s="115">
        <f t="shared" si="200"/>
        <v>310</v>
      </c>
      <c r="U125" s="165">
        <f t="shared" si="239"/>
        <v>12</v>
      </c>
      <c r="AA125" s="174">
        <f t="shared" si="202"/>
        <v>4.0346026764064327</v>
      </c>
      <c r="AB125" s="193">
        <f t="shared" si="203"/>
        <v>0.18069205352812864</v>
      </c>
      <c r="AC125" s="174">
        <f t="shared" si="204"/>
        <v>9.5274585612154808E-2</v>
      </c>
      <c r="AD125" s="174">
        <f t="shared" si="205"/>
        <v>1.1928362465000002E-2</v>
      </c>
      <c r="AE125" s="174">
        <f t="shared" si="206"/>
        <v>0.29302575259891367</v>
      </c>
      <c r="AF125" s="194">
        <f t="shared" si="207"/>
        <v>8.7470373910123481E-2</v>
      </c>
      <c r="AG125" s="174">
        <f t="shared" si="156"/>
        <v>0.64580142982265265</v>
      </c>
      <c r="AH125" s="174">
        <f t="shared" si="157"/>
        <v>0.16702475052500004</v>
      </c>
      <c r="AJ125" s="174"/>
      <c r="AK125" s="174"/>
      <c r="AM125" s="207">
        <f t="shared" si="208"/>
        <v>5</v>
      </c>
      <c r="AN125" s="167">
        <f>INDEX(Coefficients!$O$3:$O$7,MATCH(S125,Coefficients!$O$3:$O$7))</f>
        <v>0.3</v>
      </c>
      <c r="AO125" s="167">
        <f>INDEX(Coefficients!$O$3:$O$7,MATCH(S125,Coefficients!$O$3:$O$7)+1)</f>
        <v>0.4</v>
      </c>
      <c r="AP125" s="172">
        <f>INDEX(Coefficients!$P$3:$P$7,MATCH(S125,Coefficients!$O$3:$O$7))</f>
        <v>50</v>
      </c>
      <c r="AQ125" s="172">
        <f>INDEX(Coefficients!$P$3:$P$7,MATCH(S125,Coefficients!$O$3:$O$7)+1)</f>
        <v>41.8</v>
      </c>
      <c r="AR125" s="172">
        <f t="shared" si="209"/>
        <v>44.26</v>
      </c>
      <c r="AS125" s="106">
        <f t="shared" si="210"/>
        <v>2027</v>
      </c>
      <c r="AT125" s="107">
        <f t="shared" si="211"/>
        <v>23.009999999999998</v>
      </c>
      <c r="AU125" s="167">
        <f t="shared" si="240"/>
        <v>364.56000000000006</v>
      </c>
      <c r="AV125" s="173">
        <f t="shared" si="241"/>
        <v>22.785000000000004</v>
      </c>
      <c r="AW125" s="106">
        <v>12</v>
      </c>
      <c r="AX125" s="107">
        <f t="shared" si="212"/>
        <v>75.887979999999999</v>
      </c>
      <c r="AY125" s="174">
        <f t="shared" si="213"/>
        <v>1.1865779975305057</v>
      </c>
      <c r="AZ125" s="167">
        <f>INDEX(Coefficients!$K$3:$K$10,MATCH(S125,Coefficients!$K$3:$K$10))</f>
        <v>0.35</v>
      </c>
      <c r="BA125" s="167">
        <f>INDEX(Coefficients!$K$3:$K$10,MATCH(S125,Coefficients!$K$3:$K$10)+1)</f>
        <v>0.4</v>
      </c>
      <c r="BB125" s="167">
        <f>INDEX(Coefficients!$L$3:$L$10,MATCH(S125,Coefficients!$K$3:$K$10))</f>
        <v>0.19142307491680963</v>
      </c>
      <c r="BC125" s="167">
        <f>INDEX(Coefficients!$L$3:$L$10,MATCH(S125,Coefficients!$K$3:$K$10)+1)</f>
        <v>0.35425563574488944</v>
      </c>
      <c r="BD125" s="174">
        <f>INDEX(Coefficients!$M$3:$M$10,MATCH(S125,Coefficients!$K$3:$K$10))</f>
        <v>0.20023799980895765</v>
      </c>
      <c r="BE125" s="174">
        <f>INDEX(Coefficients!$M$3:$M$10,MATCH(S125,Coefficients!$K$3:$K$10)+1)</f>
        <v>0.20987997823914079</v>
      </c>
      <c r="BF125" s="70">
        <f t="shared" si="214"/>
        <v>2.5655609924804158E-5</v>
      </c>
      <c r="BG125" s="110">
        <f t="shared" si="215"/>
        <v>0.20409479118103091</v>
      </c>
      <c r="BH125" s="175">
        <f t="shared" si="242"/>
        <v>1.456893237455266E-5</v>
      </c>
      <c r="BI125" s="89">
        <f t="shared" si="243"/>
        <v>4.5975072084276258E-2</v>
      </c>
      <c r="BJ125" s="106">
        <f t="shared" si="216"/>
        <v>0.71366705445737511</v>
      </c>
      <c r="BK125" s="165">
        <f t="shared" si="217"/>
        <v>84.741590689541354</v>
      </c>
      <c r="BM125" s="107">
        <f t="shared" si="218"/>
        <v>441.20000000000016</v>
      </c>
      <c r="BN125" s="173">
        <f t="shared" si="244"/>
        <v>6654.2000000000016</v>
      </c>
      <c r="BO125" s="187">
        <f t="shared" si="245"/>
        <v>7.9018625000000021E-4</v>
      </c>
      <c r="BP125" s="106" t="str">
        <f t="shared" si="219"/>
        <v>YES</v>
      </c>
      <c r="BQ125" s="209">
        <f t="shared" si="220"/>
        <v>4.0346026764064327</v>
      </c>
      <c r="BR125" s="164">
        <f t="shared" si="246"/>
        <v>9.0346026764064327</v>
      </c>
      <c r="BS125" s="219">
        <f t="shared" si="247"/>
        <v>0.18069205352812864</v>
      </c>
      <c r="BT125" s="210"/>
      <c r="BU125" s="206">
        <f t="shared" si="248"/>
        <v>-0.72356480225988784</v>
      </c>
      <c r="BW125" s="164">
        <f>VLOOKUP(M125,Coefficients!$E$4:$I$7,3)</f>
        <v>0.43099999999999999</v>
      </c>
      <c r="BX125" s="106">
        <f t="shared" si="249"/>
        <v>7.2999999999999995E-2</v>
      </c>
      <c r="BY125" s="163">
        <f t="shared" si="250"/>
        <v>0.5186244550000001</v>
      </c>
      <c r="BZ125" s="18"/>
      <c r="CO125" s="165" t="str">
        <f t="shared" si="221"/>
        <v>splash</v>
      </c>
      <c r="CP125" s="172">
        <f t="shared" si="222"/>
        <v>1</v>
      </c>
      <c r="CQ125" s="165">
        <f>IF(CO125="atmospheric",IF(CP125&gt;=1,Coefficients!$T$5,Coefficients!$T$4),Coefficients!$T$3)</f>
        <v>7.35</v>
      </c>
      <c r="CR125" s="106">
        <f>IF(S125&lt;Coefficients!$V$3,Coefficients!$X$3-(Coefficients!$X$4-Coefficients!$X$3)*(Coefficients!$V$3-S125)/(Coefficients!$V$4-Coefficients!$V$3),IF(S125&gt;Coefficients!$V$6,(Coefficients!$X$6-Coefficients!$X$5)*(S125-Coefficients!$V$6)/(Coefficients!$V$6-Coefficients!$V$5)+Coefficients!$X$6,VLOOKUP(S125,Coefficients!$V$3:$X$6,3)))</f>
        <v>5.1999999999999975</v>
      </c>
      <c r="CS125" s="90">
        <f t="shared" si="251"/>
        <v>1.6409601519999992E-4</v>
      </c>
      <c r="CT125" s="106">
        <f>VLOOKUP(CO125,Coefficients!$Z$4:$AD$7,4,FALSE)</f>
        <v>0.26500000000000001</v>
      </c>
      <c r="CU125" s="106">
        <f>VLOOKUP(CO125,Coefficients!$Z$4:$AD$7,2,FALSE)</f>
        <v>0.37</v>
      </c>
      <c r="CV125" s="174">
        <f t="shared" si="223"/>
        <v>5.2213039235117868</v>
      </c>
      <c r="CW125" s="31">
        <f t="shared" si="224"/>
        <v>0.29302575259891367</v>
      </c>
      <c r="CX125" s="19">
        <f>Coefficients!$B$7</f>
        <v>3.35</v>
      </c>
      <c r="CY125" s="217">
        <f t="shared" si="252"/>
        <v>8.7470373910123481E-2</v>
      </c>
      <c r="CZ125" s="33">
        <f>VLOOKUP(N125,Coefficients!$E$12:$I$16,3)</f>
        <v>6.0350000000000001</v>
      </c>
      <c r="DA125" s="165">
        <f t="shared" si="253"/>
        <v>7.2999999999999995E-2</v>
      </c>
      <c r="DB125" s="163">
        <f t="shared" si="254"/>
        <v>7.2619456750000015</v>
      </c>
      <c r="DC125" s="163"/>
      <c r="DD125" s="149"/>
      <c r="DU125" s="165">
        <f t="shared" si="225"/>
        <v>0.95</v>
      </c>
      <c r="DV125" s="165">
        <f t="shared" si="226"/>
        <v>1</v>
      </c>
      <c r="DW125" s="165">
        <f t="shared" si="227"/>
        <v>2400</v>
      </c>
      <c r="DX125" s="165">
        <f t="shared" si="228"/>
        <v>1.4999999999999999E-2</v>
      </c>
      <c r="DY125" s="169">
        <f t="shared" si="229"/>
        <v>70.531400966183568</v>
      </c>
      <c r="DZ125" s="136">
        <f t="shared" si="255"/>
        <v>33587.589160539042</v>
      </c>
      <c r="EA125" s="136">
        <f t="shared" si="230"/>
        <v>4.3067574809826485</v>
      </c>
      <c r="EB125" s="136">
        <f t="shared" si="231"/>
        <v>2.3330791552474604E-2</v>
      </c>
      <c r="EC125" s="136">
        <f t="shared" si="232"/>
        <v>0.96747185906460231</v>
      </c>
      <c r="ED125" s="136">
        <f t="shared" si="233"/>
        <v>0.21172925537227125</v>
      </c>
      <c r="EE125" s="136">
        <f t="shared" si="256"/>
        <v>1.5445604651050633E-4</v>
      </c>
      <c r="EF125" s="136">
        <f t="shared" si="234"/>
        <v>1</v>
      </c>
      <c r="EG125" s="136">
        <f t="shared" si="257"/>
        <v>2</v>
      </c>
      <c r="EH125" s="149">
        <f t="shared" si="235"/>
        <v>1.7192479076172107</v>
      </c>
      <c r="EI125" s="149">
        <f t="shared" si="236"/>
        <v>28.625390569416744</v>
      </c>
      <c r="EJ125" s="149">
        <f t="shared" si="258"/>
        <v>30.344638477033953</v>
      </c>
      <c r="EK125" s="18">
        <f t="shared" si="259"/>
        <v>0.52727601326044615</v>
      </c>
      <c r="EL125" s="18">
        <f t="shared" si="260"/>
        <v>9.5274585612154808E-2</v>
      </c>
      <c r="EM125" s="18">
        <f t="shared" si="261"/>
        <v>1.1928362465000002E-2</v>
      </c>
      <c r="EN125" s="163">
        <f t="shared" si="237"/>
        <v>0.12278307343546276</v>
      </c>
      <c r="EO125" s="163">
        <f t="shared" si="238"/>
        <v>2.0443319528448409</v>
      </c>
      <c r="EP125" s="163">
        <f t="shared" si="262"/>
        <v>2.1671150262803036</v>
      </c>
      <c r="EQ125" s="18">
        <f t="shared" si="263"/>
        <v>7.3830875638672691</v>
      </c>
      <c r="ER125" s="18">
        <f t="shared" si="264"/>
        <v>0.64580142982265265</v>
      </c>
      <c r="ES125" s="18">
        <f t="shared" si="265"/>
        <v>0.16702475052500004</v>
      </c>
    </row>
    <row r="126" spans="2:149" ht="15" customHeight="1" outlineLevel="1" x14ac:dyDescent="0.25">
      <c r="B126" s="36" t="s">
        <v>82</v>
      </c>
      <c r="C126" s="36" t="str">
        <f>MostLikely!$B$1</f>
        <v>CSIRO Mk3.5</v>
      </c>
      <c r="D126" s="36">
        <v>2028</v>
      </c>
      <c r="E126" s="37">
        <f>MostLikely!S56</f>
        <v>23.04</v>
      </c>
      <c r="F126" s="37">
        <f>MostLikely!W56</f>
        <v>75.872720000000001</v>
      </c>
      <c r="G126" s="37">
        <f>MostLikely!Q56</f>
        <v>444.80000000000018</v>
      </c>
      <c r="H126" s="115">
        <f t="shared" si="188"/>
        <v>2007</v>
      </c>
      <c r="I126" s="111" t="str">
        <f t="shared" si="189"/>
        <v>Pile No 243 @ Berth 107</v>
      </c>
      <c r="J126" s="165" t="str">
        <f t="shared" si="190"/>
        <v>splash</v>
      </c>
      <c r="K126" s="172">
        <f t="shared" si="191"/>
        <v>1</v>
      </c>
      <c r="L126" s="115" t="str">
        <f t="shared" si="192"/>
        <v>C1</v>
      </c>
      <c r="M126" s="115" t="str">
        <f t="shared" si="193"/>
        <v>CB4</v>
      </c>
      <c r="N126" s="115" t="str">
        <f t="shared" si="194"/>
        <v>CL5</v>
      </c>
      <c r="O126" s="115">
        <f t="shared" si="195"/>
        <v>0</v>
      </c>
      <c r="P126" s="115">
        <f t="shared" si="196"/>
        <v>50</v>
      </c>
      <c r="Q126" s="115">
        <f t="shared" si="197"/>
        <v>1200</v>
      </c>
      <c r="R126" s="115">
        <f t="shared" si="198"/>
        <v>60</v>
      </c>
      <c r="S126" s="115">
        <f t="shared" si="199"/>
        <v>0.37</v>
      </c>
      <c r="T126" s="115">
        <f t="shared" si="200"/>
        <v>310</v>
      </c>
      <c r="U126" s="165">
        <f t="shared" si="239"/>
        <v>12</v>
      </c>
      <c r="AA126" s="174">
        <f t="shared" si="202"/>
        <v>4.1434568610043874</v>
      </c>
      <c r="AB126" s="193">
        <f t="shared" si="203"/>
        <v>0.18286913722008777</v>
      </c>
      <c r="AC126" s="174">
        <f t="shared" si="204"/>
        <v>0.10251175048505427</v>
      </c>
      <c r="AD126" s="174">
        <f t="shared" si="205"/>
        <v>1.1939217200000003E-2</v>
      </c>
      <c r="AE126" s="174">
        <f t="shared" si="206"/>
        <v>0.32244818347469489</v>
      </c>
      <c r="AF126" s="194">
        <f t="shared" si="207"/>
        <v>9.6253189096923847E-2</v>
      </c>
      <c r="AG126" s="174">
        <f t="shared" si="156"/>
        <v>0.75552417549199391</v>
      </c>
      <c r="AH126" s="174">
        <f t="shared" si="157"/>
        <v>0.16717674200000004</v>
      </c>
      <c r="AJ126" s="174"/>
      <c r="AK126" s="174"/>
      <c r="AM126" s="207">
        <f t="shared" si="208"/>
        <v>5</v>
      </c>
      <c r="AN126" s="167">
        <f>INDEX(Coefficients!$O$3:$O$7,MATCH(S126,Coefficients!$O$3:$O$7))</f>
        <v>0.3</v>
      </c>
      <c r="AO126" s="167">
        <f>INDEX(Coefficients!$O$3:$O$7,MATCH(S126,Coefficients!$O$3:$O$7)+1)</f>
        <v>0.4</v>
      </c>
      <c r="AP126" s="172">
        <f>INDEX(Coefficients!$P$3:$P$7,MATCH(S126,Coefficients!$O$3:$O$7))</f>
        <v>50</v>
      </c>
      <c r="AQ126" s="172">
        <f>INDEX(Coefficients!$P$3:$P$7,MATCH(S126,Coefficients!$O$3:$O$7)+1)</f>
        <v>41.8</v>
      </c>
      <c r="AR126" s="172">
        <f t="shared" si="209"/>
        <v>44.26</v>
      </c>
      <c r="AS126" s="106">
        <f t="shared" si="210"/>
        <v>2028</v>
      </c>
      <c r="AT126" s="107">
        <f t="shared" si="211"/>
        <v>23.04</v>
      </c>
      <c r="AU126" s="167">
        <f t="shared" si="240"/>
        <v>387.60000000000008</v>
      </c>
      <c r="AV126" s="173">
        <f t="shared" si="241"/>
        <v>22.800000000000004</v>
      </c>
      <c r="AW126" s="106">
        <v>12</v>
      </c>
      <c r="AX126" s="107">
        <f t="shared" si="212"/>
        <v>75.872720000000001</v>
      </c>
      <c r="AY126" s="174">
        <f t="shared" si="213"/>
        <v>1.1876614573867845</v>
      </c>
      <c r="AZ126" s="167">
        <f>INDEX(Coefficients!$K$3:$K$10,MATCH(S126,Coefficients!$K$3:$K$10))</f>
        <v>0.35</v>
      </c>
      <c r="BA126" s="167">
        <f>INDEX(Coefficients!$K$3:$K$10,MATCH(S126,Coefficients!$K$3:$K$10)+1)</f>
        <v>0.4</v>
      </c>
      <c r="BB126" s="167">
        <f>INDEX(Coefficients!$L$3:$L$10,MATCH(S126,Coefficients!$K$3:$K$10))</f>
        <v>0.19142307491680963</v>
      </c>
      <c r="BC126" s="167">
        <f>INDEX(Coefficients!$L$3:$L$10,MATCH(S126,Coefficients!$K$3:$K$10)+1)</f>
        <v>0.35425563574488944</v>
      </c>
      <c r="BD126" s="174">
        <f>INDEX(Coefficients!$M$3:$M$10,MATCH(S126,Coefficients!$K$3:$K$10))</f>
        <v>0.20023799980895765</v>
      </c>
      <c r="BE126" s="174">
        <f>INDEX(Coefficients!$M$3:$M$10,MATCH(S126,Coefficients!$K$3:$K$10)+1)</f>
        <v>0.20987997823914079</v>
      </c>
      <c r="BF126" s="70">
        <f t="shared" si="214"/>
        <v>2.5655609924804158E-5</v>
      </c>
      <c r="BG126" s="110">
        <f t="shared" si="215"/>
        <v>0.20409479118103091</v>
      </c>
      <c r="BH126" s="175">
        <f t="shared" si="242"/>
        <v>1.4389779136723271E-5</v>
      </c>
      <c r="BI126" s="89">
        <f t="shared" si="243"/>
        <v>4.5409719537392014E-2</v>
      </c>
      <c r="BJ126" s="106">
        <f t="shared" si="216"/>
        <v>0.71366705445737511</v>
      </c>
      <c r="BK126" s="165">
        <f t="shared" si="217"/>
        <v>84.741590689541354</v>
      </c>
      <c r="BM126" s="107">
        <f t="shared" si="218"/>
        <v>444.80000000000018</v>
      </c>
      <c r="BN126" s="173">
        <f t="shared" si="244"/>
        <v>7099.0000000000018</v>
      </c>
      <c r="BO126" s="187">
        <f t="shared" si="245"/>
        <v>7.9341764705882366E-4</v>
      </c>
      <c r="BP126" s="106" t="str">
        <f t="shared" si="219"/>
        <v>YES</v>
      </c>
      <c r="BQ126" s="209">
        <f t="shared" si="220"/>
        <v>4.1434568610043874</v>
      </c>
      <c r="BR126" s="164">
        <f t="shared" si="246"/>
        <v>9.1434568610043883</v>
      </c>
      <c r="BS126" s="219">
        <f t="shared" si="247"/>
        <v>0.18286913722008777</v>
      </c>
      <c r="BT126" s="210"/>
      <c r="BU126" s="206">
        <f t="shared" si="248"/>
        <v>-0.73114801335437474</v>
      </c>
      <c r="BW126" s="164">
        <f>VLOOKUP(M126,Coefficients!$E$4:$I$7,3)</f>
        <v>0.43099999999999999</v>
      </c>
      <c r="BX126" s="106">
        <f t="shared" si="249"/>
        <v>7.2999999999999995E-2</v>
      </c>
      <c r="BY126" s="163">
        <f t="shared" si="250"/>
        <v>0.51909640000000012</v>
      </c>
      <c r="BZ126" s="18"/>
      <c r="CO126" s="165" t="str">
        <f t="shared" si="221"/>
        <v>splash</v>
      </c>
      <c r="CP126" s="172">
        <f t="shared" si="222"/>
        <v>1</v>
      </c>
      <c r="CQ126" s="165">
        <f>IF(CO126="atmospheric",IF(CP126&gt;=1,Coefficients!$T$5,Coefficients!$T$4),Coefficients!$T$3)</f>
        <v>7.35</v>
      </c>
      <c r="CR126" s="106">
        <f>IF(S126&lt;Coefficients!$V$3,Coefficients!$X$3-(Coefficients!$X$4-Coefficients!$X$3)*(Coefficients!$V$3-S126)/(Coefficients!$V$4-Coefficients!$V$3),IF(S126&gt;Coefficients!$V$6,(Coefficients!$X$6-Coefficients!$X$5)*(S126-Coefficients!$V$6)/(Coefficients!$V$6-Coefficients!$V$5)+Coefficients!$X$6,VLOOKUP(S126,Coefficients!$V$3:$X$6,3)))</f>
        <v>5.1999999999999975</v>
      </c>
      <c r="CS126" s="90">
        <f t="shared" si="251"/>
        <v>1.6409601519999992E-4</v>
      </c>
      <c r="CT126" s="106">
        <f>VLOOKUP(CO126,Coefficients!$Z$4:$AD$7,4,FALSE)</f>
        <v>0.26500000000000001</v>
      </c>
      <c r="CU126" s="106">
        <f>VLOOKUP(CO126,Coefficients!$Z$4:$AD$7,2,FALSE)</f>
        <v>0.37</v>
      </c>
      <c r="CV126" s="174">
        <f t="shared" si="223"/>
        <v>5.2366540031263407</v>
      </c>
      <c r="CW126" s="31">
        <f t="shared" si="224"/>
        <v>0.32244818347469489</v>
      </c>
      <c r="CX126" s="19">
        <f>Coefficients!$B$7</f>
        <v>3.35</v>
      </c>
      <c r="CY126" s="217">
        <f t="shared" si="252"/>
        <v>9.6253189096923847E-2</v>
      </c>
      <c r="CZ126" s="33">
        <f>VLOOKUP(N126,Coefficients!$E$12:$I$16,3)</f>
        <v>6.0350000000000001</v>
      </c>
      <c r="DA126" s="165">
        <f t="shared" si="253"/>
        <v>7.2999999999999995E-2</v>
      </c>
      <c r="DB126" s="163">
        <f t="shared" si="254"/>
        <v>7.2685540000000026</v>
      </c>
      <c r="DC126" s="163"/>
      <c r="DD126" s="149"/>
      <c r="DU126" s="165">
        <f t="shared" si="225"/>
        <v>0.95</v>
      </c>
      <c r="DV126" s="165">
        <f t="shared" si="226"/>
        <v>1</v>
      </c>
      <c r="DW126" s="165">
        <f t="shared" si="227"/>
        <v>2400</v>
      </c>
      <c r="DX126" s="165">
        <f t="shared" si="228"/>
        <v>1.4999999999999999E-2</v>
      </c>
      <c r="DY126" s="169">
        <f t="shared" si="229"/>
        <v>70.534741628380615</v>
      </c>
      <c r="DZ126" s="136">
        <f t="shared" si="255"/>
        <v>33588.119435075925</v>
      </c>
      <c r="EA126" s="136">
        <f t="shared" si="230"/>
        <v>4.3067574809826485</v>
      </c>
      <c r="EB126" s="136">
        <f t="shared" si="231"/>
        <v>2.3330791552474604E-2</v>
      </c>
      <c r="EC126" s="136">
        <f t="shared" si="232"/>
        <v>0.96747185906460231</v>
      </c>
      <c r="ED126" s="136">
        <f t="shared" si="233"/>
        <v>0.21179587067064998</v>
      </c>
      <c r="EE126" s="136">
        <f t="shared" si="256"/>
        <v>1.5445604651050633E-4</v>
      </c>
      <c r="EF126" s="136">
        <f t="shared" si="234"/>
        <v>1</v>
      </c>
      <c r="EG126" s="136">
        <f t="shared" si="257"/>
        <v>2</v>
      </c>
      <c r="EH126" s="149">
        <f t="shared" si="235"/>
        <v>1.717675499071827</v>
      </c>
      <c r="EI126" s="149">
        <f t="shared" si="236"/>
        <v>28.608363399217563</v>
      </c>
      <c r="EJ126" s="149">
        <f t="shared" si="258"/>
        <v>30.32603889828939</v>
      </c>
      <c r="EK126" s="18">
        <f t="shared" si="259"/>
        <v>0.56057436505362146</v>
      </c>
      <c r="EL126" s="18">
        <f t="shared" si="260"/>
        <v>0.10251175048505427</v>
      </c>
      <c r="EM126" s="18">
        <f t="shared" si="261"/>
        <v>1.1939217200000003E-2</v>
      </c>
      <c r="EN126" s="163">
        <f t="shared" si="237"/>
        <v>0.12267077714995152</v>
      </c>
      <c r="EO126" s="163">
        <f t="shared" si="238"/>
        <v>2.0431159279308644</v>
      </c>
      <c r="EP126" s="163">
        <f t="shared" si="262"/>
        <v>2.1657867050808157</v>
      </c>
      <c r="EQ126" s="18">
        <f t="shared" si="263"/>
        <v>7.8493417473285536</v>
      </c>
      <c r="ER126" s="18">
        <f t="shared" si="264"/>
        <v>0.75552417549199391</v>
      </c>
      <c r="ES126" s="18">
        <f t="shared" si="265"/>
        <v>0.16717674200000004</v>
      </c>
    </row>
    <row r="127" spans="2:149" ht="15" customHeight="1" outlineLevel="1" x14ac:dyDescent="0.25">
      <c r="B127" s="36" t="s">
        <v>82</v>
      </c>
      <c r="C127" s="36" t="str">
        <f>MostLikely!$B$1</f>
        <v>CSIRO Mk3.5</v>
      </c>
      <c r="D127" s="36">
        <v>2029</v>
      </c>
      <c r="E127" s="37">
        <f>MostLikely!S57</f>
        <v>23.07</v>
      </c>
      <c r="F127" s="37">
        <f>MostLikely!W57</f>
        <v>75.857460000000003</v>
      </c>
      <c r="G127" s="37">
        <f>MostLikely!Q57</f>
        <v>448.4000000000002</v>
      </c>
      <c r="H127" s="115">
        <f t="shared" si="188"/>
        <v>2007</v>
      </c>
      <c r="I127" s="111" t="str">
        <f t="shared" si="189"/>
        <v>Pile No 243 @ Berth 107</v>
      </c>
      <c r="J127" s="165" t="str">
        <f t="shared" si="190"/>
        <v>splash</v>
      </c>
      <c r="K127" s="172">
        <f t="shared" si="191"/>
        <v>1</v>
      </c>
      <c r="L127" s="115" t="str">
        <f t="shared" si="192"/>
        <v>C1</v>
      </c>
      <c r="M127" s="115" t="str">
        <f t="shared" si="193"/>
        <v>CB4</v>
      </c>
      <c r="N127" s="115" t="str">
        <f t="shared" si="194"/>
        <v>CL5</v>
      </c>
      <c r="O127" s="115">
        <f t="shared" si="195"/>
        <v>0</v>
      </c>
      <c r="P127" s="115">
        <f t="shared" si="196"/>
        <v>50</v>
      </c>
      <c r="Q127" s="115">
        <f t="shared" si="197"/>
        <v>1200</v>
      </c>
      <c r="R127" s="115">
        <f t="shared" si="198"/>
        <v>60</v>
      </c>
      <c r="S127" s="115">
        <f t="shared" si="199"/>
        <v>0.37</v>
      </c>
      <c r="T127" s="115">
        <f t="shared" si="200"/>
        <v>310</v>
      </c>
      <c r="U127" s="165">
        <f t="shared" si="239"/>
        <v>12</v>
      </c>
      <c r="AA127" s="174">
        <f t="shared" si="202"/>
        <v>4.2494028121069789</v>
      </c>
      <c r="AB127" s="193">
        <f t="shared" si="203"/>
        <v>0.18498805624213957</v>
      </c>
      <c r="AC127" s="174">
        <f t="shared" si="204"/>
        <v>0.10986685300293851</v>
      </c>
      <c r="AD127" s="174">
        <f t="shared" si="205"/>
        <v>1.1950071935000004E-2</v>
      </c>
      <c r="AE127" s="174">
        <f t="shared" si="206"/>
        <v>0.35189308404586667</v>
      </c>
      <c r="AF127" s="194">
        <f t="shared" si="207"/>
        <v>0.10504271165548258</v>
      </c>
      <c r="AG127" s="174">
        <f t="shared" si="156"/>
        <v>0.87355232615439649</v>
      </c>
      <c r="AH127" s="174">
        <f t="shared" si="157"/>
        <v>0.16732873347500007</v>
      </c>
      <c r="AJ127" s="174"/>
      <c r="AK127" s="174"/>
      <c r="AM127" s="207">
        <f t="shared" si="208"/>
        <v>5</v>
      </c>
      <c r="AN127" s="167">
        <f>INDEX(Coefficients!$O$3:$O$7,MATCH(S127,Coefficients!$O$3:$O$7))</f>
        <v>0.3</v>
      </c>
      <c r="AO127" s="167">
        <f>INDEX(Coefficients!$O$3:$O$7,MATCH(S127,Coefficients!$O$3:$O$7)+1)</f>
        <v>0.4</v>
      </c>
      <c r="AP127" s="172">
        <f>INDEX(Coefficients!$P$3:$P$7,MATCH(S127,Coefficients!$O$3:$O$7))</f>
        <v>50</v>
      </c>
      <c r="AQ127" s="172">
        <f>INDEX(Coefficients!$P$3:$P$7,MATCH(S127,Coefficients!$O$3:$O$7)+1)</f>
        <v>41.8</v>
      </c>
      <c r="AR127" s="172">
        <f t="shared" si="209"/>
        <v>44.26</v>
      </c>
      <c r="AS127" s="106">
        <f t="shared" si="210"/>
        <v>2029</v>
      </c>
      <c r="AT127" s="107">
        <f t="shared" si="211"/>
        <v>23.07</v>
      </c>
      <c r="AU127" s="167">
        <f t="shared" si="240"/>
        <v>410.67000000000007</v>
      </c>
      <c r="AV127" s="173">
        <f t="shared" si="241"/>
        <v>22.815000000000005</v>
      </c>
      <c r="AW127" s="106">
        <v>12</v>
      </c>
      <c r="AX127" s="107">
        <f t="shared" si="212"/>
        <v>75.857460000000003</v>
      </c>
      <c r="AY127" s="174">
        <f t="shared" si="213"/>
        <v>1.1887457965168238</v>
      </c>
      <c r="AZ127" s="167">
        <f>INDEX(Coefficients!$K$3:$K$10,MATCH(S127,Coefficients!$K$3:$K$10))</f>
        <v>0.35</v>
      </c>
      <c r="BA127" s="167">
        <f>INDEX(Coefficients!$K$3:$K$10,MATCH(S127,Coefficients!$K$3:$K$10)+1)</f>
        <v>0.4</v>
      </c>
      <c r="BB127" s="167">
        <f>INDEX(Coefficients!$L$3:$L$10,MATCH(S127,Coefficients!$K$3:$K$10))</f>
        <v>0.19142307491680963</v>
      </c>
      <c r="BC127" s="167">
        <f>INDEX(Coefficients!$L$3:$L$10,MATCH(S127,Coefficients!$K$3:$K$10)+1)</f>
        <v>0.35425563574488944</v>
      </c>
      <c r="BD127" s="174">
        <f>INDEX(Coefficients!$M$3:$M$10,MATCH(S127,Coefficients!$K$3:$K$10))</f>
        <v>0.20023799980895765</v>
      </c>
      <c r="BE127" s="174">
        <f>INDEX(Coefficients!$M$3:$M$10,MATCH(S127,Coefficients!$K$3:$K$10)+1)</f>
        <v>0.20987997823914079</v>
      </c>
      <c r="BF127" s="70">
        <f t="shared" si="214"/>
        <v>2.5655609924804158E-5</v>
      </c>
      <c r="BG127" s="110">
        <f t="shared" si="215"/>
        <v>0.20409479118103091</v>
      </c>
      <c r="BH127" s="175">
        <f t="shared" si="242"/>
        <v>1.4222887144787821E-5</v>
      </c>
      <c r="BI127" s="89">
        <f t="shared" si="243"/>
        <v>4.4883059713442051E-2</v>
      </c>
      <c r="BJ127" s="106">
        <f t="shared" si="216"/>
        <v>0.71366705445737511</v>
      </c>
      <c r="BK127" s="165">
        <f t="shared" si="217"/>
        <v>84.741590689541354</v>
      </c>
      <c r="BM127" s="107">
        <f t="shared" si="218"/>
        <v>448.4000000000002</v>
      </c>
      <c r="BN127" s="173">
        <f t="shared" si="244"/>
        <v>7547.4000000000024</v>
      </c>
      <c r="BO127" s="187">
        <f t="shared" si="245"/>
        <v>7.9667000000000019E-4</v>
      </c>
      <c r="BP127" s="106" t="str">
        <f t="shared" si="219"/>
        <v>YES</v>
      </c>
      <c r="BQ127" s="209">
        <f t="shared" si="220"/>
        <v>4.2494028121069789</v>
      </c>
      <c r="BR127" s="164">
        <f t="shared" si="246"/>
        <v>9.2494028121069789</v>
      </c>
      <c r="BS127" s="219">
        <f t="shared" si="247"/>
        <v>0.18498805624213957</v>
      </c>
      <c r="BT127" s="210"/>
      <c r="BU127" s="206">
        <f t="shared" si="248"/>
        <v>-0.73806838078464154</v>
      </c>
      <c r="BW127" s="164">
        <f>VLOOKUP(M127,Coefficients!$E$4:$I$7,3)</f>
        <v>0.43099999999999999</v>
      </c>
      <c r="BX127" s="106">
        <f t="shared" si="249"/>
        <v>7.2999999999999995E-2</v>
      </c>
      <c r="BY127" s="163">
        <f t="shared" si="250"/>
        <v>0.51956834500000015</v>
      </c>
      <c r="BZ127" s="18"/>
      <c r="CO127" s="165" t="str">
        <f t="shared" si="221"/>
        <v>splash</v>
      </c>
      <c r="CP127" s="172">
        <f t="shared" si="222"/>
        <v>1</v>
      </c>
      <c r="CQ127" s="165">
        <f>IF(CO127="atmospheric",IF(CP127&gt;=1,Coefficients!$T$5,Coefficients!$T$4),Coefficients!$T$3)</f>
        <v>7.35</v>
      </c>
      <c r="CR127" s="106">
        <f>IF(S127&lt;Coefficients!$V$3,Coefficients!$X$3-(Coefficients!$X$4-Coefficients!$X$3)*(Coefficients!$V$3-S127)/(Coefficients!$V$4-Coefficients!$V$3),IF(S127&gt;Coefficients!$V$6,(Coefficients!$X$6-Coefficients!$X$5)*(S127-Coefficients!$V$6)/(Coefficients!$V$6-Coefficients!$V$5)+Coefficients!$X$6,VLOOKUP(S127,Coefficients!$V$3:$X$6,3)))</f>
        <v>5.1999999999999975</v>
      </c>
      <c r="CS127" s="90">
        <f t="shared" si="251"/>
        <v>1.6409601519999992E-4</v>
      </c>
      <c r="CT127" s="106">
        <f>VLOOKUP(CO127,Coefficients!$Z$4:$AD$7,4,FALSE)</f>
        <v>0.26500000000000001</v>
      </c>
      <c r="CU127" s="106">
        <f>VLOOKUP(CO127,Coefficients!$Z$4:$AD$7,2,FALSE)</f>
        <v>0.37</v>
      </c>
      <c r="CV127" s="174">
        <f t="shared" si="223"/>
        <v>5.2506280491340176</v>
      </c>
      <c r="CW127" s="31">
        <f t="shared" si="224"/>
        <v>0.35189308404586667</v>
      </c>
      <c r="CX127" s="19">
        <f>Coefficients!$B$7</f>
        <v>3.35</v>
      </c>
      <c r="CY127" s="217">
        <f t="shared" si="252"/>
        <v>0.10504271165548258</v>
      </c>
      <c r="CZ127" s="33">
        <f>VLOOKUP(N127,Coefficients!$E$12:$I$16,3)</f>
        <v>6.0350000000000001</v>
      </c>
      <c r="DA127" s="165">
        <f t="shared" si="253"/>
        <v>7.2999999999999995E-2</v>
      </c>
      <c r="DB127" s="163">
        <f t="shared" si="254"/>
        <v>7.2751623250000028</v>
      </c>
      <c r="DC127" s="163"/>
      <c r="DD127" s="149"/>
      <c r="DU127" s="165">
        <f t="shared" si="225"/>
        <v>0.95</v>
      </c>
      <c r="DV127" s="165">
        <f t="shared" si="226"/>
        <v>1</v>
      </c>
      <c r="DW127" s="165">
        <f t="shared" si="227"/>
        <v>2400</v>
      </c>
      <c r="DX127" s="165">
        <f t="shared" si="228"/>
        <v>1.4999999999999999E-2</v>
      </c>
      <c r="DY127" s="169">
        <f t="shared" si="229"/>
        <v>70.537711371566601</v>
      </c>
      <c r="DZ127" s="136">
        <f t="shared" si="255"/>
        <v>33588.590818334</v>
      </c>
      <c r="EA127" s="136">
        <f t="shared" si="230"/>
        <v>4.3067574809826485</v>
      </c>
      <c r="EB127" s="136">
        <f t="shared" si="231"/>
        <v>2.3330791552474604E-2</v>
      </c>
      <c r="EC127" s="136">
        <f t="shared" si="232"/>
        <v>0.96747185906460231</v>
      </c>
      <c r="ED127" s="136">
        <f t="shared" si="233"/>
        <v>0.21186236495027425</v>
      </c>
      <c r="EE127" s="136">
        <f t="shared" si="256"/>
        <v>1.5445604651050633E-4</v>
      </c>
      <c r="EF127" s="136">
        <f t="shared" si="234"/>
        <v>1</v>
      </c>
      <c r="EG127" s="136">
        <f t="shared" si="257"/>
        <v>2</v>
      </c>
      <c r="EH127" s="149">
        <f t="shared" si="235"/>
        <v>1.7161069821399701</v>
      </c>
      <c r="EI127" s="149">
        <f t="shared" si="236"/>
        <v>28.5913508301763</v>
      </c>
      <c r="EJ127" s="149">
        <f t="shared" si="258"/>
        <v>30.307457812316269</v>
      </c>
      <c r="EK127" s="18">
        <f t="shared" si="259"/>
        <v>0.59391322464153373</v>
      </c>
      <c r="EL127" s="18">
        <f t="shared" si="260"/>
        <v>0.10986685300293851</v>
      </c>
      <c r="EM127" s="18">
        <f t="shared" si="261"/>
        <v>1.1950071935000004E-2</v>
      </c>
      <c r="EN127" s="163">
        <f t="shared" si="237"/>
        <v>0.122558758790775</v>
      </c>
      <c r="EO127" s="163">
        <f t="shared" si="238"/>
        <v>2.0419009457839246</v>
      </c>
      <c r="EP127" s="163">
        <f t="shared" si="262"/>
        <v>2.1644597045746994</v>
      </c>
      <c r="EQ127" s="18">
        <f t="shared" si="263"/>
        <v>8.316163133901755</v>
      </c>
      <c r="ER127" s="18">
        <f t="shared" si="264"/>
        <v>0.87355232615439649</v>
      </c>
      <c r="ES127" s="18">
        <f t="shared" si="265"/>
        <v>0.16732873347500007</v>
      </c>
    </row>
    <row r="128" spans="2:149" ht="15" customHeight="1" outlineLevel="1" x14ac:dyDescent="0.25">
      <c r="B128" s="36" t="s">
        <v>82</v>
      </c>
      <c r="C128" s="36" t="str">
        <f>MostLikely!$B$1</f>
        <v>CSIRO Mk3.5</v>
      </c>
      <c r="D128" s="36">
        <v>2030</v>
      </c>
      <c r="E128" s="37">
        <f>MostLikely!S58</f>
        <v>23.099999999999998</v>
      </c>
      <c r="F128" s="37">
        <f>MostLikely!W58</f>
        <v>75.842199999999991</v>
      </c>
      <c r="G128" s="37">
        <f>MostLikely!Q58</f>
        <v>452</v>
      </c>
      <c r="H128" s="115">
        <f t="shared" si="188"/>
        <v>2007</v>
      </c>
      <c r="I128" s="111" t="str">
        <f t="shared" si="189"/>
        <v>Pile No 243 @ Berth 107</v>
      </c>
      <c r="J128" s="165" t="str">
        <f t="shared" si="190"/>
        <v>splash</v>
      </c>
      <c r="K128" s="172">
        <f t="shared" si="191"/>
        <v>1</v>
      </c>
      <c r="L128" s="115" t="str">
        <f t="shared" si="192"/>
        <v>C1</v>
      </c>
      <c r="M128" s="115" t="str">
        <f t="shared" si="193"/>
        <v>CB4</v>
      </c>
      <c r="N128" s="115" t="str">
        <f t="shared" si="194"/>
        <v>CL5</v>
      </c>
      <c r="O128" s="115">
        <f t="shared" si="195"/>
        <v>0</v>
      </c>
      <c r="P128" s="115">
        <f t="shared" si="196"/>
        <v>50</v>
      </c>
      <c r="Q128" s="115">
        <f t="shared" si="197"/>
        <v>1200</v>
      </c>
      <c r="R128" s="115">
        <f t="shared" si="198"/>
        <v>60</v>
      </c>
      <c r="S128" s="115">
        <f t="shared" si="199"/>
        <v>0.37</v>
      </c>
      <c r="T128" s="115">
        <f t="shared" si="200"/>
        <v>310</v>
      </c>
      <c r="U128" s="165">
        <f t="shared" si="239"/>
        <v>12</v>
      </c>
      <c r="AA128" s="174">
        <f t="shared" si="202"/>
        <v>4.352711521893835</v>
      </c>
      <c r="AB128" s="193">
        <f t="shared" si="203"/>
        <v>0.1870542304378767</v>
      </c>
      <c r="AC128" s="174">
        <f t="shared" si="204"/>
        <v>0.11733773623827982</v>
      </c>
      <c r="AD128" s="174">
        <f t="shared" si="205"/>
        <v>1.1960926670000002E-2</v>
      </c>
      <c r="AE128" s="174">
        <f t="shared" si="206"/>
        <v>0.38128572245142495</v>
      </c>
      <c r="AF128" s="194">
        <f t="shared" si="207"/>
        <v>0.11381663356758953</v>
      </c>
      <c r="AG128" s="174">
        <f t="shared" si="156"/>
        <v>0.99971431502035735</v>
      </c>
      <c r="AH128" s="174">
        <f t="shared" si="157"/>
        <v>0.16748072495000005</v>
      </c>
      <c r="AJ128" s="174"/>
      <c r="AK128" s="174"/>
      <c r="AM128" s="207">
        <f t="shared" si="208"/>
        <v>5</v>
      </c>
      <c r="AN128" s="167">
        <f>INDEX(Coefficients!$O$3:$O$7,MATCH(S128,Coefficients!$O$3:$O$7))</f>
        <v>0.3</v>
      </c>
      <c r="AO128" s="167">
        <f>INDEX(Coefficients!$O$3:$O$7,MATCH(S128,Coefficients!$O$3:$O$7)+1)</f>
        <v>0.4</v>
      </c>
      <c r="AP128" s="172">
        <f>INDEX(Coefficients!$P$3:$P$7,MATCH(S128,Coefficients!$O$3:$O$7))</f>
        <v>50</v>
      </c>
      <c r="AQ128" s="172">
        <f>INDEX(Coefficients!$P$3:$P$7,MATCH(S128,Coefficients!$O$3:$O$7)+1)</f>
        <v>41.8</v>
      </c>
      <c r="AR128" s="172">
        <f t="shared" si="209"/>
        <v>44.26</v>
      </c>
      <c r="AS128" s="106">
        <f t="shared" si="210"/>
        <v>2030</v>
      </c>
      <c r="AT128" s="107">
        <f t="shared" si="211"/>
        <v>23.099999999999998</v>
      </c>
      <c r="AU128" s="167">
        <f t="shared" si="240"/>
        <v>433.7700000000001</v>
      </c>
      <c r="AV128" s="173">
        <f t="shared" si="241"/>
        <v>22.830000000000005</v>
      </c>
      <c r="AW128" s="106">
        <v>12</v>
      </c>
      <c r="AX128" s="107">
        <f t="shared" si="212"/>
        <v>75.842199999999991</v>
      </c>
      <c r="AY128" s="174">
        <f t="shared" si="213"/>
        <v>1.1898310155393292</v>
      </c>
      <c r="AZ128" s="167">
        <f>INDEX(Coefficients!$K$3:$K$10,MATCH(S128,Coefficients!$K$3:$K$10))</f>
        <v>0.35</v>
      </c>
      <c r="BA128" s="167">
        <f>INDEX(Coefficients!$K$3:$K$10,MATCH(S128,Coefficients!$K$3:$K$10)+1)</f>
        <v>0.4</v>
      </c>
      <c r="BB128" s="167">
        <f>INDEX(Coefficients!$L$3:$L$10,MATCH(S128,Coefficients!$K$3:$K$10))</f>
        <v>0.19142307491680963</v>
      </c>
      <c r="BC128" s="167">
        <f>INDEX(Coefficients!$L$3:$L$10,MATCH(S128,Coefficients!$K$3:$K$10)+1)</f>
        <v>0.35425563574488944</v>
      </c>
      <c r="BD128" s="174">
        <f>INDEX(Coefficients!$M$3:$M$10,MATCH(S128,Coefficients!$K$3:$K$10))</f>
        <v>0.20023799980895765</v>
      </c>
      <c r="BE128" s="174">
        <f>INDEX(Coefficients!$M$3:$M$10,MATCH(S128,Coefficients!$K$3:$K$10)+1)</f>
        <v>0.20987997823914079</v>
      </c>
      <c r="BF128" s="70">
        <f t="shared" si="214"/>
        <v>2.5655609924804158E-5</v>
      </c>
      <c r="BG128" s="110">
        <f t="shared" si="215"/>
        <v>0.20409479118103091</v>
      </c>
      <c r="BH128" s="175">
        <f t="shared" si="242"/>
        <v>1.4066802653302827E-5</v>
      </c>
      <c r="BI128" s="89">
        <f t="shared" si="243"/>
        <v>4.4390505038688098E-2</v>
      </c>
      <c r="BJ128" s="106">
        <f t="shared" si="216"/>
        <v>0.71366705445737511</v>
      </c>
      <c r="BK128" s="165">
        <f t="shared" si="217"/>
        <v>84.741590689541354</v>
      </c>
      <c r="BM128" s="107">
        <f t="shared" si="218"/>
        <v>452</v>
      </c>
      <c r="BN128" s="173">
        <f t="shared" si="244"/>
        <v>7999.4000000000024</v>
      </c>
      <c r="BO128" s="187">
        <f t="shared" si="245"/>
        <v>7.9994000000000029E-4</v>
      </c>
      <c r="BP128" s="106" t="str">
        <f t="shared" si="219"/>
        <v>YES</v>
      </c>
      <c r="BQ128" s="209">
        <f t="shared" si="220"/>
        <v>4.352711521893835</v>
      </c>
      <c r="BR128" s="164">
        <f t="shared" si="246"/>
        <v>9.3527115218938341</v>
      </c>
      <c r="BS128" s="219">
        <f t="shared" si="247"/>
        <v>0.1870542304378767</v>
      </c>
      <c r="BT128" s="210"/>
      <c r="BU128" s="206">
        <f t="shared" si="248"/>
        <v>-0.7444152126839465</v>
      </c>
      <c r="BW128" s="164">
        <f>VLOOKUP(M128,Coefficients!$E$4:$I$7,3)</f>
        <v>0.43099999999999999</v>
      </c>
      <c r="BX128" s="106">
        <f t="shared" si="249"/>
        <v>7.2999999999999995E-2</v>
      </c>
      <c r="BY128" s="163">
        <f t="shared" si="250"/>
        <v>0.52004029000000007</v>
      </c>
      <c r="BZ128" s="18"/>
      <c r="CO128" s="165" t="str">
        <f t="shared" si="221"/>
        <v>splash</v>
      </c>
      <c r="CP128" s="172">
        <f t="shared" si="222"/>
        <v>1</v>
      </c>
      <c r="CQ128" s="165">
        <f>IF(CO128="atmospheric",IF(CP128&gt;=1,Coefficients!$T$5,Coefficients!$T$4),Coefficients!$T$3)</f>
        <v>7.35</v>
      </c>
      <c r="CR128" s="106">
        <f>IF(S128&lt;Coefficients!$V$3,Coefficients!$X$3-(Coefficients!$X$4-Coefficients!$X$3)*(Coefficients!$V$3-S128)/(Coefficients!$V$4-Coefficients!$V$3),IF(S128&gt;Coefficients!$V$6,(Coefficients!$X$6-Coefficients!$X$5)*(S128-Coefficients!$V$6)/(Coefficients!$V$6-Coefficients!$V$5)+Coefficients!$X$6,VLOOKUP(S128,Coefficients!$V$3:$X$6,3)))</f>
        <v>5.1999999999999975</v>
      </c>
      <c r="CS128" s="90">
        <f t="shared" si="251"/>
        <v>1.6409601519999992E-4</v>
      </c>
      <c r="CT128" s="106">
        <f>VLOOKUP(CO128,Coefficients!$Z$4:$AD$7,4,FALSE)</f>
        <v>0.26500000000000001</v>
      </c>
      <c r="CU128" s="106">
        <f>VLOOKUP(CO128,Coefficients!$Z$4:$AD$7,2,FALSE)</f>
        <v>0.37</v>
      </c>
      <c r="CV128" s="174">
        <f t="shared" si="223"/>
        <v>5.2633994872982175</v>
      </c>
      <c r="CW128" s="31">
        <f t="shared" si="224"/>
        <v>0.38128572245142495</v>
      </c>
      <c r="CX128" s="19">
        <f>Coefficients!$B$7</f>
        <v>3.35</v>
      </c>
      <c r="CY128" s="217">
        <f t="shared" si="252"/>
        <v>0.11381663356758953</v>
      </c>
      <c r="CZ128" s="33">
        <f>VLOOKUP(N128,Coefficients!$E$12:$I$16,3)</f>
        <v>6.0350000000000001</v>
      </c>
      <c r="DA128" s="165">
        <f t="shared" si="253"/>
        <v>7.2999999999999995E-2</v>
      </c>
      <c r="DB128" s="163">
        <f t="shared" si="254"/>
        <v>7.2817706500000021</v>
      </c>
      <c r="DC128" s="163"/>
      <c r="DD128" s="149"/>
      <c r="DU128" s="165">
        <f t="shared" si="225"/>
        <v>0.95</v>
      </c>
      <c r="DV128" s="165">
        <f t="shared" si="226"/>
        <v>1</v>
      </c>
      <c r="DW128" s="165">
        <f t="shared" si="227"/>
        <v>2400</v>
      </c>
      <c r="DX128" s="165">
        <f t="shared" si="228"/>
        <v>1.4999999999999999E-2</v>
      </c>
      <c r="DY128" s="169">
        <f t="shared" si="229"/>
        <v>70.540368722186898</v>
      </c>
      <c r="DZ128" s="136">
        <f t="shared" si="255"/>
        <v>33589.012604733005</v>
      </c>
      <c r="EA128" s="136">
        <f t="shared" si="230"/>
        <v>4.3067574809826485</v>
      </c>
      <c r="EB128" s="136">
        <f t="shared" si="231"/>
        <v>2.3330791552474604E-2</v>
      </c>
      <c r="EC128" s="136">
        <f t="shared" si="232"/>
        <v>0.96747185906460231</v>
      </c>
      <c r="ED128" s="136">
        <f t="shared" si="233"/>
        <v>0.21192873854062344</v>
      </c>
      <c r="EE128" s="136">
        <f t="shared" si="256"/>
        <v>1.5445604651050633E-4</v>
      </c>
      <c r="EF128" s="136">
        <f t="shared" si="234"/>
        <v>1</v>
      </c>
      <c r="EG128" s="136">
        <f t="shared" si="257"/>
        <v>2</v>
      </c>
      <c r="EH128" s="149">
        <f t="shared" si="235"/>
        <v>1.7145421829830194</v>
      </c>
      <c r="EI128" s="149">
        <f t="shared" si="236"/>
        <v>28.574352866964293</v>
      </c>
      <c r="EJ128" s="149">
        <f t="shared" si="258"/>
        <v>30.288895049947314</v>
      </c>
      <c r="EK128" s="18">
        <f t="shared" si="259"/>
        <v>0.62729260901292105</v>
      </c>
      <c r="EL128" s="18">
        <f t="shared" si="260"/>
        <v>0.11733773623827982</v>
      </c>
      <c r="EM128" s="18">
        <f t="shared" si="261"/>
        <v>1.1960926670000002E-2</v>
      </c>
      <c r="EN128" s="163">
        <f t="shared" si="237"/>
        <v>0.12244700594294636</v>
      </c>
      <c r="EO128" s="163">
        <f t="shared" si="238"/>
        <v>2.0406870067376319</v>
      </c>
      <c r="EP128" s="163">
        <f t="shared" si="262"/>
        <v>2.1631340126805783</v>
      </c>
      <c r="EQ128" s="18">
        <f t="shared" si="263"/>
        <v>8.7835519614686302</v>
      </c>
      <c r="ER128" s="18">
        <f t="shared" si="264"/>
        <v>0.99971431502035735</v>
      </c>
      <c r="ES128" s="18">
        <f t="shared" si="265"/>
        <v>0.16748072495000005</v>
      </c>
    </row>
    <row r="129" spans="2:149" ht="15" customHeight="1" outlineLevel="1" x14ac:dyDescent="0.25">
      <c r="B129" s="36" t="s">
        <v>82</v>
      </c>
      <c r="C129" s="36" t="str">
        <f>MostLikely!$B$1</f>
        <v>CSIRO Mk3.5</v>
      </c>
      <c r="D129" s="36">
        <v>2031</v>
      </c>
      <c r="E129" s="37">
        <f>MostLikely!S59</f>
        <v>23.16</v>
      </c>
      <c r="F129" s="37">
        <f>MostLikely!W59</f>
        <v>75.807864999999993</v>
      </c>
      <c r="G129" s="37">
        <f>MostLikely!Q59</f>
        <v>456.75</v>
      </c>
      <c r="H129" s="115">
        <f t="shared" si="188"/>
        <v>2007</v>
      </c>
      <c r="I129" s="111" t="str">
        <f t="shared" si="189"/>
        <v>Pile No 243 @ Berth 107</v>
      </c>
      <c r="J129" s="165" t="str">
        <f t="shared" si="190"/>
        <v>splash</v>
      </c>
      <c r="K129" s="172">
        <f t="shared" si="191"/>
        <v>1</v>
      </c>
      <c r="L129" s="115" t="str">
        <f t="shared" si="192"/>
        <v>C1</v>
      </c>
      <c r="M129" s="115" t="str">
        <f t="shared" si="193"/>
        <v>CB4</v>
      </c>
      <c r="N129" s="115" t="str">
        <f t="shared" si="194"/>
        <v>CL5</v>
      </c>
      <c r="O129" s="115">
        <f t="shared" si="195"/>
        <v>0</v>
      </c>
      <c r="P129" s="115">
        <f t="shared" si="196"/>
        <v>50</v>
      </c>
      <c r="Q129" s="115">
        <f t="shared" si="197"/>
        <v>1200</v>
      </c>
      <c r="R129" s="115">
        <f t="shared" si="198"/>
        <v>60</v>
      </c>
      <c r="S129" s="115">
        <f t="shared" si="199"/>
        <v>0.37</v>
      </c>
      <c r="T129" s="115">
        <f t="shared" si="200"/>
        <v>310</v>
      </c>
      <c r="U129" s="165">
        <f t="shared" si="239"/>
        <v>12</v>
      </c>
      <c r="AA129" s="174">
        <f t="shared" si="202"/>
        <v>4.4541230036794071</v>
      </c>
      <c r="AB129" s="193">
        <f t="shared" si="203"/>
        <v>0.18908246007358812</v>
      </c>
      <c r="AC129" s="174">
        <f t="shared" si="204"/>
        <v>0.12493679884956835</v>
      </c>
      <c r="AD129" s="174">
        <f t="shared" si="205"/>
        <v>1.1972866878500002E-2</v>
      </c>
      <c r="AE129" s="174">
        <f t="shared" si="206"/>
        <v>0.41064796005813525</v>
      </c>
      <c r="AF129" s="194">
        <f t="shared" si="207"/>
        <v>0.12258148061436873</v>
      </c>
      <c r="AG129" s="174">
        <f t="shared" si="156"/>
        <v>1.1341330254624373</v>
      </c>
      <c r="AH129" s="174">
        <f t="shared" si="157"/>
        <v>0.16764791557250003</v>
      </c>
      <c r="AJ129" s="174"/>
      <c r="AK129" s="174"/>
      <c r="AM129" s="207">
        <f t="shared" si="208"/>
        <v>5</v>
      </c>
      <c r="AN129" s="167">
        <f>INDEX(Coefficients!$O$3:$O$7,MATCH(S129,Coefficients!$O$3:$O$7))</f>
        <v>0.3</v>
      </c>
      <c r="AO129" s="167">
        <f>INDEX(Coefficients!$O$3:$O$7,MATCH(S129,Coefficients!$O$3:$O$7)+1)</f>
        <v>0.4</v>
      </c>
      <c r="AP129" s="172">
        <f>INDEX(Coefficients!$P$3:$P$7,MATCH(S129,Coefficients!$O$3:$O$7))</f>
        <v>50</v>
      </c>
      <c r="AQ129" s="172">
        <f>INDEX(Coefficients!$P$3:$P$7,MATCH(S129,Coefficients!$O$3:$O$7)+1)</f>
        <v>41.8</v>
      </c>
      <c r="AR129" s="172">
        <f t="shared" si="209"/>
        <v>44.26</v>
      </c>
      <c r="AS129" s="106">
        <f t="shared" si="210"/>
        <v>2031</v>
      </c>
      <c r="AT129" s="107">
        <f t="shared" si="211"/>
        <v>23.16</v>
      </c>
      <c r="AU129" s="167">
        <f t="shared" si="240"/>
        <v>456.93000000000012</v>
      </c>
      <c r="AV129" s="173">
        <f t="shared" si="241"/>
        <v>22.846500000000006</v>
      </c>
      <c r="AW129" s="106">
        <v>12</v>
      </c>
      <c r="AX129" s="107">
        <f t="shared" si="212"/>
        <v>75.807864999999993</v>
      </c>
      <c r="AY129" s="174">
        <f t="shared" si="213"/>
        <v>1.1910257734787644</v>
      </c>
      <c r="AZ129" s="167">
        <f>INDEX(Coefficients!$K$3:$K$10,MATCH(S129,Coefficients!$K$3:$K$10))</f>
        <v>0.35</v>
      </c>
      <c r="BA129" s="167">
        <f>INDEX(Coefficients!$K$3:$K$10,MATCH(S129,Coefficients!$K$3:$K$10)+1)</f>
        <v>0.4</v>
      </c>
      <c r="BB129" s="167">
        <f>INDEX(Coefficients!$L$3:$L$10,MATCH(S129,Coefficients!$K$3:$K$10))</f>
        <v>0.19142307491680963</v>
      </c>
      <c r="BC129" s="167">
        <f>INDEX(Coefficients!$L$3:$L$10,MATCH(S129,Coefficients!$K$3:$K$10)+1)</f>
        <v>0.35425563574488944</v>
      </c>
      <c r="BD129" s="174">
        <f>INDEX(Coefficients!$M$3:$M$10,MATCH(S129,Coefficients!$K$3:$K$10))</f>
        <v>0.20023799980895765</v>
      </c>
      <c r="BE129" s="174">
        <f>INDEX(Coefficients!$M$3:$M$10,MATCH(S129,Coefficients!$K$3:$K$10)+1)</f>
        <v>0.20987997823914079</v>
      </c>
      <c r="BF129" s="70">
        <f t="shared" si="214"/>
        <v>2.5655609924804158E-5</v>
      </c>
      <c r="BG129" s="110">
        <f t="shared" si="215"/>
        <v>0.20409479118103091</v>
      </c>
      <c r="BH129" s="175">
        <f t="shared" si="242"/>
        <v>1.3920309730548499E-5</v>
      </c>
      <c r="BI129" s="89">
        <f t="shared" si="243"/>
        <v>4.3928218406399898E-2</v>
      </c>
      <c r="BJ129" s="106">
        <f t="shared" si="216"/>
        <v>0.71366705445737511</v>
      </c>
      <c r="BK129" s="165">
        <f t="shared" si="217"/>
        <v>84.741590689541354</v>
      </c>
      <c r="BM129" s="107">
        <f t="shared" si="218"/>
        <v>456.75</v>
      </c>
      <c r="BN129" s="173">
        <f t="shared" si="244"/>
        <v>8456.1500000000015</v>
      </c>
      <c r="BO129" s="187">
        <f t="shared" si="245"/>
        <v>8.0333425000000014E-4</v>
      </c>
      <c r="BP129" s="106" t="str">
        <f t="shared" si="219"/>
        <v>YES</v>
      </c>
      <c r="BQ129" s="209">
        <f t="shared" si="220"/>
        <v>4.4541230036794071</v>
      </c>
      <c r="BR129" s="164">
        <f t="shared" si="246"/>
        <v>9.4541230036794062</v>
      </c>
      <c r="BS129" s="219">
        <f t="shared" si="247"/>
        <v>0.18908246007358812</v>
      </c>
      <c r="BT129" s="210"/>
      <c r="BU129" s="206">
        <f t="shared" si="248"/>
        <v>-0.75023350746131878</v>
      </c>
      <c r="BW129" s="164">
        <f>VLOOKUP(M129,Coefficients!$E$4:$I$7,3)</f>
        <v>0.43099999999999999</v>
      </c>
      <c r="BX129" s="106">
        <f t="shared" si="249"/>
        <v>7.2999999999999995E-2</v>
      </c>
      <c r="BY129" s="163">
        <f t="shared" si="250"/>
        <v>0.52055942950000011</v>
      </c>
      <c r="BZ129" s="18"/>
      <c r="CO129" s="165" t="str">
        <f t="shared" si="221"/>
        <v>splash</v>
      </c>
      <c r="CP129" s="172">
        <f t="shared" si="222"/>
        <v>1</v>
      </c>
      <c r="CQ129" s="165">
        <f>IF(CO129="atmospheric",IF(CP129&gt;=1,Coefficients!$T$5,Coefficients!$T$4),Coefficients!$T$3)</f>
        <v>7.35</v>
      </c>
      <c r="CR129" s="106">
        <f>IF(S129&lt;Coefficients!$V$3,Coefficients!$X$3-(Coefficients!$X$4-Coefficients!$X$3)*(Coefficients!$V$3-S129)/(Coefficients!$V$4-Coefficients!$V$3),IF(S129&gt;Coefficients!$V$6,(Coefficients!$X$6-Coefficients!$X$5)*(S129-Coefficients!$V$6)/(Coefficients!$V$6-Coefficients!$V$5)+Coefficients!$X$6,VLOOKUP(S129,Coefficients!$V$3:$X$6,3)))</f>
        <v>5.1999999999999975</v>
      </c>
      <c r="CS129" s="90">
        <f t="shared" si="251"/>
        <v>1.6409601519999992E-4</v>
      </c>
      <c r="CT129" s="106">
        <f>VLOOKUP(CO129,Coefficients!$Z$4:$AD$7,4,FALSE)</f>
        <v>0.26500000000000001</v>
      </c>
      <c r="CU129" s="106">
        <f>VLOOKUP(CO129,Coefficients!$Z$4:$AD$7,2,FALSE)</f>
        <v>0.37</v>
      </c>
      <c r="CV129" s="174">
        <f t="shared" si="223"/>
        <v>5.2750965979473659</v>
      </c>
      <c r="CW129" s="31">
        <f t="shared" si="224"/>
        <v>0.41064796005813525</v>
      </c>
      <c r="CX129" s="19">
        <f>Coefficients!$B$7</f>
        <v>3.35</v>
      </c>
      <c r="CY129" s="217">
        <f t="shared" si="252"/>
        <v>0.12258148061436873</v>
      </c>
      <c r="CZ129" s="33">
        <f>VLOOKUP(N129,Coefficients!$E$12:$I$16,3)</f>
        <v>6.0350000000000001</v>
      </c>
      <c r="DA129" s="165">
        <f t="shared" si="253"/>
        <v>7.2999999999999995E-2</v>
      </c>
      <c r="DB129" s="163">
        <f t="shared" si="254"/>
        <v>7.2890398075000018</v>
      </c>
      <c r="DC129" s="163"/>
      <c r="DD129" s="149"/>
      <c r="DU129" s="165">
        <f t="shared" si="225"/>
        <v>0.95</v>
      </c>
      <c r="DV129" s="165">
        <f t="shared" si="226"/>
        <v>1</v>
      </c>
      <c r="DW129" s="165">
        <f t="shared" si="227"/>
        <v>2400</v>
      </c>
      <c r="DX129" s="165">
        <f t="shared" si="228"/>
        <v>1.4999999999999999E-2</v>
      </c>
      <c r="DY129" s="169">
        <f t="shared" si="229"/>
        <v>70.542760508938642</v>
      </c>
      <c r="DZ129" s="136">
        <f t="shared" si="255"/>
        <v>33589.392230606951</v>
      </c>
      <c r="EA129" s="136">
        <f t="shared" si="230"/>
        <v>4.3067574809826485</v>
      </c>
      <c r="EB129" s="136">
        <f t="shared" si="231"/>
        <v>2.3330791552474604E-2</v>
      </c>
      <c r="EC129" s="136">
        <f t="shared" si="232"/>
        <v>0.96747185906460231</v>
      </c>
      <c r="ED129" s="136">
        <f t="shared" si="233"/>
        <v>0.21200161048566696</v>
      </c>
      <c r="EE129" s="136">
        <f t="shared" si="256"/>
        <v>1.5445604651050633E-4</v>
      </c>
      <c r="EF129" s="136">
        <f t="shared" si="234"/>
        <v>1</v>
      </c>
      <c r="EG129" s="136">
        <f t="shared" si="257"/>
        <v>2</v>
      </c>
      <c r="EH129" s="149">
        <f t="shared" si="235"/>
        <v>1.7128256602354373</v>
      </c>
      <c r="EI129" s="149">
        <f t="shared" si="236"/>
        <v>28.555671982521538</v>
      </c>
      <c r="EJ129" s="149">
        <f t="shared" si="258"/>
        <v>30.268497642756977</v>
      </c>
      <c r="EK129" s="18">
        <f t="shared" si="259"/>
        <v>0.66075297941937494</v>
      </c>
      <c r="EL129" s="18">
        <f t="shared" si="260"/>
        <v>0.12493679884956835</v>
      </c>
      <c r="EM129" s="18">
        <f t="shared" si="261"/>
        <v>1.1972866878500002E-2</v>
      </c>
      <c r="EN129" s="163">
        <f t="shared" si="237"/>
        <v>0.12232441749154488</v>
      </c>
      <c r="EO129" s="163">
        <f t="shared" si="238"/>
        <v>2.0393528789505853</v>
      </c>
      <c r="EP129" s="163">
        <f t="shared" si="262"/>
        <v>2.16167729644213</v>
      </c>
      <c r="EQ129" s="18">
        <f t="shared" si="263"/>
        <v>9.2520747814290694</v>
      </c>
      <c r="ER129" s="18">
        <f t="shared" si="264"/>
        <v>1.1341330254624373</v>
      </c>
      <c r="ES129" s="18">
        <f t="shared" si="265"/>
        <v>0.16764791557250003</v>
      </c>
    </row>
    <row r="130" spans="2:149" ht="15" customHeight="1" outlineLevel="1" x14ac:dyDescent="0.25">
      <c r="B130" s="36" t="s">
        <v>82</v>
      </c>
      <c r="C130" s="36" t="str">
        <f>MostLikely!$B$1</f>
        <v>CSIRO Mk3.5</v>
      </c>
      <c r="D130" s="36">
        <v>2032</v>
      </c>
      <c r="E130" s="37">
        <f>MostLikely!S60</f>
        <v>23.22</v>
      </c>
      <c r="F130" s="37">
        <f>MostLikely!W60</f>
        <v>75.773529999999994</v>
      </c>
      <c r="G130" s="37">
        <f>MostLikely!Q60</f>
        <v>461.5</v>
      </c>
      <c r="H130" s="115">
        <f t="shared" si="188"/>
        <v>2007</v>
      </c>
      <c r="I130" s="111" t="str">
        <f t="shared" si="189"/>
        <v>Pile No 243 @ Berth 107</v>
      </c>
      <c r="J130" s="165" t="str">
        <f t="shared" si="190"/>
        <v>splash</v>
      </c>
      <c r="K130" s="172">
        <f t="shared" si="191"/>
        <v>1</v>
      </c>
      <c r="L130" s="115" t="str">
        <f t="shared" si="192"/>
        <v>C1</v>
      </c>
      <c r="M130" s="115" t="str">
        <f t="shared" si="193"/>
        <v>CB4</v>
      </c>
      <c r="N130" s="115" t="str">
        <f t="shared" si="194"/>
        <v>CL5</v>
      </c>
      <c r="O130" s="115">
        <f t="shared" si="195"/>
        <v>0</v>
      </c>
      <c r="P130" s="115">
        <f t="shared" si="196"/>
        <v>50</v>
      </c>
      <c r="Q130" s="115">
        <f t="shared" si="197"/>
        <v>1200</v>
      </c>
      <c r="R130" s="115">
        <f t="shared" si="198"/>
        <v>60</v>
      </c>
      <c r="S130" s="115">
        <f t="shared" si="199"/>
        <v>0.37</v>
      </c>
      <c r="T130" s="115">
        <f t="shared" si="200"/>
        <v>310</v>
      </c>
      <c r="U130" s="165">
        <f t="shared" si="239"/>
        <v>12</v>
      </c>
      <c r="AA130" s="174">
        <f t="shared" ref="AA130:AA161" si="266">BQ130</f>
        <v>4.5537969075129237</v>
      </c>
      <c r="AB130" s="193">
        <f t="shared" ref="AB130:AB161" si="267">BS130</f>
        <v>0.19107593815025847</v>
      </c>
      <c r="AC130" s="174">
        <f t="shared" ref="AC130:AC161" si="268">EL130</f>
        <v>0.13266295196209874</v>
      </c>
      <c r="AD130" s="174">
        <f t="shared" ref="AD130:AD161" si="269">EM130</f>
        <v>1.1985737492857146E-2</v>
      </c>
      <c r="AE130" s="174">
        <f t="shared" ref="AE130:AE161" si="270">CW130</f>
        <v>0.43992929344071313</v>
      </c>
      <c r="AF130" s="194">
        <f t="shared" ref="AF130:AF161" si="271">CY130</f>
        <v>0.13132217714648153</v>
      </c>
      <c r="AG130" s="174">
        <f t="shared" si="156"/>
        <v>1.2766790584698002</v>
      </c>
      <c r="AH130" s="174">
        <f t="shared" si="157"/>
        <v>0.16782813403571434</v>
      </c>
      <c r="AJ130" s="174"/>
      <c r="AK130" s="174"/>
      <c r="AM130" s="207">
        <f t="shared" ref="AM130:AM161" si="272">IF(AS130&gt;=$C$20,$C$21,0)</f>
        <v>5</v>
      </c>
      <c r="AN130" s="167">
        <f>INDEX(Coefficients!$O$3:$O$7,MATCH(S130,Coefficients!$O$3:$O$7))</f>
        <v>0.3</v>
      </c>
      <c r="AO130" s="167">
        <f>INDEX(Coefficients!$O$3:$O$7,MATCH(S130,Coefficients!$O$3:$O$7)+1)</f>
        <v>0.4</v>
      </c>
      <c r="AP130" s="172">
        <f>INDEX(Coefficients!$P$3:$P$7,MATCH(S130,Coefficients!$O$3:$O$7))</f>
        <v>50</v>
      </c>
      <c r="AQ130" s="172">
        <f>INDEX(Coefficients!$P$3:$P$7,MATCH(S130,Coefficients!$O$3:$O$7)+1)</f>
        <v>41.8</v>
      </c>
      <c r="AR130" s="172">
        <f t="shared" ref="AR130:AR161" si="273">AP130+(S130-AN130)/(AO130-AN130)*(AQ130-AP130)</f>
        <v>44.26</v>
      </c>
      <c r="AS130" s="106">
        <f t="shared" ref="AS130:AS161" si="274">D130</f>
        <v>2032</v>
      </c>
      <c r="AT130" s="107">
        <f t="shared" ref="AT130:AT161" si="275">E130</f>
        <v>23.22</v>
      </c>
      <c r="AU130" s="167">
        <f t="shared" si="240"/>
        <v>480.15000000000009</v>
      </c>
      <c r="AV130" s="173">
        <f t="shared" si="241"/>
        <v>22.864285714285717</v>
      </c>
      <c r="AW130" s="106">
        <v>12</v>
      </c>
      <c r="AX130" s="107">
        <f t="shared" ref="AX130:AX161" si="276">F130</f>
        <v>75.773529999999994</v>
      </c>
      <c r="AY130" s="174">
        <f t="shared" ref="AY130:AY161" si="277">EXP(AR130/RR*(1/293-1/(273+AV130)))</f>
        <v>1.1923148235698053</v>
      </c>
      <c r="AZ130" s="167">
        <f>INDEX(Coefficients!$K$3:$K$10,MATCH(S130,Coefficients!$K$3:$K$10))</f>
        <v>0.35</v>
      </c>
      <c r="BA130" s="167">
        <f>INDEX(Coefficients!$K$3:$K$10,MATCH(S130,Coefficients!$K$3:$K$10)+1)</f>
        <v>0.4</v>
      </c>
      <c r="BB130" s="167">
        <f>INDEX(Coefficients!$L$3:$L$10,MATCH(S130,Coefficients!$K$3:$K$10))</f>
        <v>0.19142307491680963</v>
      </c>
      <c r="BC130" s="167">
        <f>INDEX(Coefficients!$L$3:$L$10,MATCH(S130,Coefficients!$K$3:$K$10)+1)</f>
        <v>0.35425563574488944</v>
      </c>
      <c r="BD130" s="174">
        <f>INDEX(Coefficients!$M$3:$M$10,MATCH(S130,Coefficients!$K$3:$K$10))</f>
        <v>0.20023799980895765</v>
      </c>
      <c r="BE130" s="174">
        <f>INDEX(Coefficients!$M$3:$M$10,MATCH(S130,Coefficients!$K$3:$K$10)+1)</f>
        <v>0.20987997823914079</v>
      </c>
      <c r="BF130" s="70">
        <f t="shared" ref="BF130:BF161" si="278">(BB130+(S130-AZ130)/(BA130-AZ130)*(BC130-BB130))*10^-4</f>
        <v>2.5655609924804158E-5</v>
      </c>
      <c r="BG130" s="110">
        <f t="shared" ref="BG130:BG161" si="279">BD130+(S130-AZ130)/(BA130-AZ130)*(BE130-BD130)</f>
        <v>0.20409479118103091</v>
      </c>
      <c r="BH130" s="175">
        <f t="shared" si="242"/>
        <v>1.3782381685559643E-5</v>
      </c>
      <c r="BI130" s="89">
        <f t="shared" si="243"/>
        <v>4.3492959895496092E-2</v>
      </c>
      <c r="BJ130" s="106">
        <f t="shared" ref="BJ130:BJ161" si="280">1-EXP(-3.38*S130)</f>
        <v>0.71366705445737511</v>
      </c>
      <c r="BK130" s="165">
        <f t="shared" ref="BK130:BK161" si="281">0.75*T130*CaO*BJ130*(MCO2_/MCaO)</f>
        <v>84.741590689541354</v>
      </c>
      <c r="BM130" s="107">
        <f t="shared" ref="BM130:BM161" si="282">G130</f>
        <v>461.5</v>
      </c>
      <c r="BN130" s="173">
        <f t="shared" si="244"/>
        <v>8917.6500000000015</v>
      </c>
      <c r="BO130" s="187">
        <f t="shared" si="245"/>
        <v>8.0683500000000021E-4</v>
      </c>
      <c r="BP130" s="106" t="str">
        <f t="shared" si="219"/>
        <v>YES</v>
      </c>
      <c r="BQ130" s="209">
        <f t="shared" ref="BQ130:BQ161" si="283">IF(BP130="YES",SQRT((2*AY130*BI130/BK130)*kurban*BO130*(AS130-($C$20-1)))*(1/(AS130-($C$20-1)))^BL130*1000,0)</f>
        <v>4.5537969075129237</v>
      </c>
      <c r="BR130" s="164">
        <f t="shared" si="246"/>
        <v>9.5537969075129237</v>
      </c>
      <c r="BS130" s="219">
        <f t="shared" si="247"/>
        <v>0.19107593815025847</v>
      </c>
      <c r="BT130" s="210"/>
      <c r="BU130" s="206">
        <f t="shared" si="248"/>
        <v>-0.75559018604527495</v>
      </c>
      <c r="BW130" s="164">
        <f>VLOOKUP(M130,Coefficients!$E$4:$I$7,3)</f>
        <v>0.43099999999999999</v>
      </c>
      <c r="BX130" s="106">
        <f t="shared" si="249"/>
        <v>7.2999999999999995E-2</v>
      </c>
      <c r="BY130" s="163">
        <f t="shared" si="250"/>
        <v>0.52111902142857158</v>
      </c>
      <c r="BZ130" s="18"/>
      <c r="CO130" s="165" t="str">
        <f t="shared" ref="CO130:CO161" si="284">J130</f>
        <v>splash</v>
      </c>
      <c r="CP130" s="172">
        <f t="shared" ref="CP130:CP161" si="285">K130</f>
        <v>1</v>
      </c>
      <c r="CQ130" s="165">
        <f>IF(CO130="atmospheric",IF(CP130&gt;=1,Coefficients!$T$5,Coefficients!$T$4),Coefficients!$T$3)</f>
        <v>7.35</v>
      </c>
      <c r="CR130" s="106">
        <f>IF(S130&lt;Coefficients!$V$3,Coefficients!$X$3-(Coefficients!$X$4-Coefficients!$X$3)*(Coefficients!$V$3-S130)/(Coefficients!$V$4-Coefficients!$V$3),IF(S130&gt;Coefficients!$V$6,(Coefficients!$X$6-Coefficients!$X$5)*(S130-Coefficients!$V$6)/(Coefficients!$V$6-Coefficients!$V$5)+Coefficients!$X$6,VLOOKUP(S130,Coefficients!$V$3:$X$6,3)))</f>
        <v>5.1999999999999975</v>
      </c>
      <c r="CS130" s="90">
        <f t="shared" si="251"/>
        <v>1.6409601519999992E-4</v>
      </c>
      <c r="CT130" s="106">
        <f>VLOOKUP(CO130,Coefficients!$Z$4:$AD$7,4,FALSE)</f>
        <v>0.26500000000000001</v>
      </c>
      <c r="CU130" s="106">
        <f>VLOOKUP(CO130,Coefficients!$Z$4:$AD$7,2,FALSE)</f>
        <v>0.37</v>
      </c>
      <c r="CV130" s="174">
        <f t="shared" ref="CV130:CV161" si="286">CQ130*(1-ERF(BR130/(2*(SQRT(CT130*kt*kc*AY130*CS130*10^6*(1/(AS130-($C$20-1)))^CU130*(AS130-($C$20-1)))))))</f>
        <v>5.2858397957793688</v>
      </c>
      <c r="CW130" s="31">
        <f t="shared" ref="CW130:CW161" si="287">CQ130*(1-ERF(P130/(2*(SQRT(CT130*kt*kc*AY130*CS130*10^6*(1/(AS130-($C$20-1)))^CU130*(AS130-($C$20-1)))))))</f>
        <v>0.43992929344071313</v>
      </c>
      <c r="CX130" s="19">
        <f>Coefficients!$B$7</f>
        <v>3.35</v>
      </c>
      <c r="CY130" s="217">
        <f t="shared" si="252"/>
        <v>0.13132217714648153</v>
      </c>
      <c r="CZ130" s="33">
        <f>VLOOKUP(N130,Coefficients!$E$12:$I$16,3)</f>
        <v>6.0350000000000001</v>
      </c>
      <c r="DA130" s="165">
        <f t="shared" si="253"/>
        <v>7.2999999999999995E-2</v>
      </c>
      <c r="DB130" s="163">
        <f t="shared" si="254"/>
        <v>7.296875392857145</v>
      </c>
      <c r="DC130" s="163"/>
      <c r="DD130" s="149"/>
      <c r="DU130" s="165">
        <f t="shared" ref="DU130:DU161" si="288">$DV$13</f>
        <v>0.95</v>
      </c>
      <c r="DV130" s="165">
        <f t="shared" ref="DV130:DV161" si="289">$DV$14</f>
        <v>1</v>
      </c>
      <c r="DW130" s="165">
        <f t="shared" ref="DW130:DW161" si="290">$DV$15</f>
        <v>2400</v>
      </c>
      <c r="DX130" s="165">
        <f t="shared" ref="DX130:DX161" si="291">$DV$16</f>
        <v>1.4999999999999999E-2</v>
      </c>
      <c r="DY130" s="169">
        <f t="shared" ref="DY130:DY161" si="292">365*(AS130-($C$20-1))/(4+310.25*(AS130-($C$20-1)))*R130</f>
        <v>70.544924646239991</v>
      </c>
      <c r="DZ130" s="136">
        <f t="shared" si="255"/>
        <v>33589.73571642457</v>
      </c>
      <c r="EA130" s="136">
        <f t="shared" ref="EA130:EA161" si="293">0.556*SQRT(R130)</f>
        <v>4.3067574809826485</v>
      </c>
      <c r="EB130" s="136">
        <f t="shared" ref="EB130:EB161" si="294">(U130+2*$DV$16)^2/(2*P130*(P130+U130+2*$DV$16))</f>
        <v>2.3330791552474604E-2</v>
      </c>
      <c r="EC130" s="136">
        <f t="shared" ref="EC130:EC161" si="295">P130/(U130*EA130)</f>
        <v>0.96747185906460231</v>
      </c>
      <c r="ED130" s="136">
        <f t="shared" ref="ED130:ED161" si="296">0.95*(EXP(-0.3*$DV$19/BY130)-$DV$19/(2500*BY130)+0.3)</f>
        <v>0.21207999816274492</v>
      </c>
      <c r="EE130" s="136">
        <f t="shared" si="256"/>
        <v>1.5445604651050633E-4</v>
      </c>
      <c r="EF130" s="136">
        <f t="shared" ref="EF130:EF161" si="297">$DV$20</f>
        <v>1</v>
      </c>
      <c r="EG130" s="136">
        <f t="shared" si="257"/>
        <v>2</v>
      </c>
      <c r="EH130" s="149">
        <f t="shared" ref="EH130:EH161" si="298">1/365*(7117.5*(U130+2*DX130)*(1+$DV$17+EB130))/(BY130*DZ130)*(((2*P130*EA130)/U130)+((2*DX130*DZ130)/((1+$DV$17+EB130)*(U130+2*DX130))))</f>
        <v>1.7109803640122216</v>
      </c>
      <c r="EI130" s="149">
        <f t="shared" ref="EI130:EI161" si="299">ED130*($DV$18-0.05)/(EF130*EE130)*(0.0114/BY130)</f>
        <v>28.535555249802623</v>
      </c>
      <c r="EJ130" s="149">
        <f t="shared" si="258"/>
        <v>30.246535613814846</v>
      </c>
      <c r="EK130" s="18">
        <f t="shared" si="259"/>
        <v>0.69429439021136785</v>
      </c>
      <c r="EL130" s="18">
        <f t="shared" si="260"/>
        <v>0.13266295196209874</v>
      </c>
      <c r="EM130" s="18">
        <f t="shared" si="261"/>
        <v>1.1985737492857146E-2</v>
      </c>
      <c r="EN130" s="163">
        <f t="shared" ref="EN130:EN161" si="300">1/365*(7117.5*(U130+2*DX130)*(1+$DV$17+EB130))/(DB130*DZ130)*(((2*P130*EA130)/U130)+((2*DX130*DZ130)/((1+$DV$17+EB130)*(U130+2*DX130))))</f>
        <v>0.12219263245886784</v>
      </c>
      <c r="EO130" s="163">
        <f t="shared" ref="EO130:EO161" si="301">ED130*($DV$18-0.05)/(EF130*EE130)*(0.0114/DB130)</f>
        <v>2.0379162075666826</v>
      </c>
      <c r="EP130" s="163">
        <f t="shared" si="262"/>
        <v>2.1601088400255506</v>
      </c>
      <c r="EQ130" s="18">
        <f t="shared" si="263"/>
        <v>9.7217323548157903</v>
      </c>
      <c r="ER130" s="18">
        <f t="shared" si="264"/>
        <v>1.2766790584698002</v>
      </c>
      <c r="ES130" s="18">
        <f t="shared" si="265"/>
        <v>0.16782813403571434</v>
      </c>
    </row>
    <row r="131" spans="2:149" ht="15" customHeight="1" outlineLevel="1" x14ac:dyDescent="0.25">
      <c r="B131" s="36" t="s">
        <v>82</v>
      </c>
      <c r="C131" s="36" t="str">
        <f>MostLikely!$B$1</f>
        <v>CSIRO Mk3.5</v>
      </c>
      <c r="D131" s="36">
        <v>2033</v>
      </c>
      <c r="E131" s="37">
        <f>MostLikely!S61</f>
        <v>23.28</v>
      </c>
      <c r="F131" s="37">
        <f>MostLikely!W61</f>
        <v>75.739194999999995</v>
      </c>
      <c r="G131" s="37">
        <f>MostLikely!Q61</f>
        <v>466.25</v>
      </c>
      <c r="H131" s="115">
        <f t="shared" si="188"/>
        <v>2007</v>
      </c>
      <c r="I131" s="111" t="str">
        <f t="shared" si="189"/>
        <v>Pile No 243 @ Berth 107</v>
      </c>
      <c r="J131" s="165" t="str">
        <f t="shared" si="190"/>
        <v>splash</v>
      </c>
      <c r="K131" s="172">
        <f t="shared" si="191"/>
        <v>1</v>
      </c>
      <c r="L131" s="115" t="str">
        <f t="shared" si="192"/>
        <v>C1</v>
      </c>
      <c r="M131" s="115" t="str">
        <f t="shared" si="193"/>
        <v>CB4</v>
      </c>
      <c r="N131" s="115" t="str">
        <f t="shared" si="194"/>
        <v>CL5</v>
      </c>
      <c r="O131" s="115">
        <f t="shared" si="195"/>
        <v>0</v>
      </c>
      <c r="P131" s="115">
        <f t="shared" si="196"/>
        <v>50</v>
      </c>
      <c r="Q131" s="115">
        <f t="shared" si="197"/>
        <v>1200</v>
      </c>
      <c r="R131" s="115">
        <f t="shared" si="198"/>
        <v>60</v>
      </c>
      <c r="S131" s="115">
        <f t="shared" si="199"/>
        <v>0.37</v>
      </c>
      <c r="T131" s="115">
        <f t="shared" si="200"/>
        <v>310</v>
      </c>
      <c r="U131" s="165">
        <f t="shared" si="239"/>
        <v>12</v>
      </c>
      <c r="AA131" s="174">
        <f t="shared" si="266"/>
        <v>4.6518741231061913</v>
      </c>
      <c r="AB131" s="193">
        <f t="shared" si="267"/>
        <v>0.19303748246212382</v>
      </c>
      <c r="AC131" s="174">
        <f t="shared" si="268"/>
        <v>0.14051524540964191</v>
      </c>
      <c r="AD131" s="174">
        <f t="shared" si="269"/>
        <v>1.1999411639545458E-2</v>
      </c>
      <c r="AE131" s="174">
        <f t="shared" si="270"/>
        <v>0.46908825935002324</v>
      </c>
      <c r="AF131" s="194">
        <f t="shared" si="271"/>
        <v>0.1400263460746338</v>
      </c>
      <c r="AG131" s="174">
        <f t="shared" si="156"/>
        <v>1.4272220992184206</v>
      </c>
      <c r="AH131" s="174">
        <f t="shared" si="157"/>
        <v>0.16801960381590914</v>
      </c>
      <c r="AJ131" s="174"/>
      <c r="AK131" s="174"/>
      <c r="AM131" s="207">
        <f t="shared" si="272"/>
        <v>5</v>
      </c>
      <c r="AN131" s="167">
        <f>INDEX(Coefficients!$O$3:$O$7,MATCH(S131,Coefficients!$O$3:$O$7))</f>
        <v>0.3</v>
      </c>
      <c r="AO131" s="167">
        <f>INDEX(Coefficients!$O$3:$O$7,MATCH(S131,Coefficients!$O$3:$O$7)+1)</f>
        <v>0.4</v>
      </c>
      <c r="AP131" s="172">
        <f>INDEX(Coefficients!$P$3:$P$7,MATCH(S131,Coefficients!$O$3:$O$7))</f>
        <v>50</v>
      </c>
      <c r="AQ131" s="172">
        <f>INDEX(Coefficients!$P$3:$P$7,MATCH(S131,Coefficients!$O$3:$O$7)+1)</f>
        <v>41.8</v>
      </c>
      <c r="AR131" s="172">
        <f t="shared" si="273"/>
        <v>44.26</v>
      </c>
      <c r="AS131" s="106">
        <f t="shared" si="274"/>
        <v>2033</v>
      </c>
      <c r="AT131" s="107">
        <f t="shared" si="275"/>
        <v>23.28</v>
      </c>
      <c r="AU131" s="167">
        <f t="shared" si="240"/>
        <v>503.43000000000006</v>
      </c>
      <c r="AV131" s="173">
        <f t="shared" si="241"/>
        <v>22.883181818181821</v>
      </c>
      <c r="AW131" s="106">
        <v>12</v>
      </c>
      <c r="AX131" s="107">
        <f t="shared" si="276"/>
        <v>75.739194999999995</v>
      </c>
      <c r="AY131" s="174">
        <f t="shared" si="277"/>
        <v>1.1936857095225233</v>
      </c>
      <c r="AZ131" s="167">
        <f>INDEX(Coefficients!$K$3:$K$10,MATCH(S131,Coefficients!$K$3:$K$10))</f>
        <v>0.35</v>
      </c>
      <c r="BA131" s="167">
        <f>INDEX(Coefficients!$K$3:$K$10,MATCH(S131,Coefficients!$K$3:$K$10)+1)</f>
        <v>0.4</v>
      </c>
      <c r="BB131" s="167">
        <f>INDEX(Coefficients!$L$3:$L$10,MATCH(S131,Coefficients!$K$3:$K$10))</f>
        <v>0.19142307491680963</v>
      </c>
      <c r="BC131" s="167">
        <f>INDEX(Coefficients!$L$3:$L$10,MATCH(S131,Coefficients!$K$3:$K$10)+1)</f>
        <v>0.35425563574488944</v>
      </c>
      <c r="BD131" s="174">
        <f>INDEX(Coefficients!$M$3:$M$10,MATCH(S131,Coefficients!$K$3:$K$10))</f>
        <v>0.20023799980895765</v>
      </c>
      <c r="BE131" s="174">
        <f>INDEX(Coefficients!$M$3:$M$10,MATCH(S131,Coefficients!$K$3:$K$10)+1)</f>
        <v>0.20987997823914079</v>
      </c>
      <c r="BF131" s="70">
        <f t="shared" si="278"/>
        <v>2.5655609924804158E-5</v>
      </c>
      <c r="BG131" s="110">
        <f t="shared" si="279"/>
        <v>0.20409479118103091</v>
      </c>
      <c r="BH131" s="175">
        <f t="shared" si="242"/>
        <v>1.3652144208577906E-5</v>
      </c>
      <c r="BI131" s="89">
        <f t="shared" si="243"/>
        <v>4.3081970453142153E-2</v>
      </c>
      <c r="BJ131" s="106">
        <f t="shared" si="280"/>
        <v>0.71366705445737511</v>
      </c>
      <c r="BK131" s="165">
        <f t="shared" si="281"/>
        <v>84.741590689541354</v>
      </c>
      <c r="BM131" s="107">
        <f t="shared" si="282"/>
        <v>466.25</v>
      </c>
      <c r="BN131" s="173">
        <f t="shared" si="244"/>
        <v>9383.9000000000015</v>
      </c>
      <c r="BO131" s="187">
        <f t="shared" si="245"/>
        <v>8.1042772727272735E-4</v>
      </c>
      <c r="BP131" s="106" t="str">
        <f t="shared" si="219"/>
        <v>YES</v>
      </c>
      <c r="BQ131" s="209">
        <f t="shared" si="283"/>
        <v>4.6518741231061913</v>
      </c>
      <c r="BR131" s="164">
        <f t="shared" si="246"/>
        <v>9.6518741231061913</v>
      </c>
      <c r="BS131" s="219">
        <f t="shared" si="247"/>
        <v>0.19303748246212382</v>
      </c>
      <c r="BT131" s="210"/>
      <c r="BU131" s="206">
        <f t="shared" si="248"/>
        <v>-0.76054095070437633</v>
      </c>
      <c r="BW131" s="164">
        <f>VLOOKUP(M131,Coefficients!$E$4:$I$7,3)</f>
        <v>0.43099999999999999</v>
      </c>
      <c r="BX131" s="106">
        <f t="shared" si="249"/>
        <v>7.2999999999999995E-2</v>
      </c>
      <c r="BY131" s="163">
        <f t="shared" si="250"/>
        <v>0.52171354954545468</v>
      </c>
      <c r="BZ131" s="18"/>
      <c r="CO131" s="165" t="str">
        <f t="shared" si="284"/>
        <v>splash</v>
      </c>
      <c r="CP131" s="172">
        <f t="shared" si="285"/>
        <v>1</v>
      </c>
      <c r="CQ131" s="165">
        <f>IF(CO131="atmospheric",IF(CP131&gt;=1,Coefficients!$T$5,Coefficients!$T$4),Coefficients!$T$3)</f>
        <v>7.35</v>
      </c>
      <c r="CR131" s="106">
        <f>IF(S131&lt;Coefficients!$V$3,Coefficients!$X$3-(Coefficients!$X$4-Coefficients!$X$3)*(Coefficients!$V$3-S131)/(Coefficients!$V$4-Coefficients!$V$3),IF(S131&gt;Coefficients!$V$6,(Coefficients!$X$6-Coefficients!$X$5)*(S131-Coefficients!$V$6)/(Coefficients!$V$6-Coefficients!$V$5)+Coefficients!$X$6,VLOOKUP(S131,Coefficients!$V$3:$X$6,3)))</f>
        <v>5.1999999999999975</v>
      </c>
      <c r="CS131" s="90">
        <f t="shared" si="251"/>
        <v>1.6409601519999992E-4</v>
      </c>
      <c r="CT131" s="106">
        <f>VLOOKUP(CO131,Coefficients!$Z$4:$AD$7,4,FALSE)</f>
        <v>0.26500000000000001</v>
      </c>
      <c r="CU131" s="106">
        <f>VLOOKUP(CO131,Coefficients!$Z$4:$AD$7,2,FALSE)</f>
        <v>0.37</v>
      </c>
      <c r="CV131" s="174">
        <f t="shared" si="286"/>
        <v>5.2957312522218274</v>
      </c>
      <c r="CW131" s="31">
        <f t="shared" si="287"/>
        <v>0.46908825935002324</v>
      </c>
      <c r="CX131" s="19">
        <f>Coefficients!$B$7</f>
        <v>3.35</v>
      </c>
      <c r="CY131" s="217">
        <f t="shared" si="252"/>
        <v>0.1400263460746338</v>
      </c>
      <c r="CZ131" s="33">
        <f>VLOOKUP(N131,Coefficients!$E$12:$I$16,3)</f>
        <v>6.0350000000000001</v>
      </c>
      <c r="DA131" s="165">
        <f t="shared" si="253"/>
        <v>7.2999999999999995E-2</v>
      </c>
      <c r="DB131" s="163">
        <f t="shared" si="254"/>
        <v>7.3052001659090928</v>
      </c>
      <c r="DC131" s="163"/>
      <c r="DD131" s="149"/>
      <c r="DU131" s="165">
        <f t="shared" si="288"/>
        <v>0.95</v>
      </c>
      <c r="DV131" s="165">
        <f t="shared" si="289"/>
        <v>1</v>
      </c>
      <c r="DW131" s="165">
        <f t="shared" si="290"/>
        <v>2400</v>
      </c>
      <c r="DX131" s="165">
        <f t="shared" si="291"/>
        <v>1.4999999999999999E-2</v>
      </c>
      <c r="DY131" s="169">
        <f t="shared" si="292"/>
        <v>70.546892159016039</v>
      </c>
      <c r="DZ131" s="136">
        <f t="shared" si="255"/>
        <v>33590.047988451239</v>
      </c>
      <c r="EA131" s="136">
        <f t="shared" si="293"/>
        <v>4.3067574809826485</v>
      </c>
      <c r="EB131" s="136">
        <f t="shared" si="294"/>
        <v>2.3330791552474604E-2</v>
      </c>
      <c r="EC131" s="136">
        <f t="shared" si="295"/>
        <v>0.96747185906460231</v>
      </c>
      <c r="ED131" s="136">
        <f t="shared" si="296"/>
        <v>0.2121630954704786</v>
      </c>
      <c r="EE131" s="136">
        <f t="shared" si="256"/>
        <v>1.5445604651050633E-4</v>
      </c>
      <c r="EF131" s="136">
        <f t="shared" si="297"/>
        <v>1</v>
      </c>
      <c r="EG131" s="136">
        <f t="shared" si="257"/>
        <v>2</v>
      </c>
      <c r="EH131" s="149">
        <f t="shared" si="298"/>
        <v>1.7090251215459875</v>
      </c>
      <c r="EI131" s="149">
        <f t="shared" si="299"/>
        <v>28.514205117891894</v>
      </c>
      <c r="EJ131" s="149">
        <f t="shared" si="258"/>
        <v>30.223230239437882</v>
      </c>
      <c r="EK131" s="18">
        <f t="shared" si="259"/>
        <v>0.72791689788646419</v>
      </c>
      <c r="EL131" s="18">
        <f t="shared" si="260"/>
        <v>0.14051524540964191</v>
      </c>
      <c r="EM131" s="18">
        <f t="shared" si="261"/>
        <v>1.1999411639545458E-2</v>
      </c>
      <c r="EN131" s="163">
        <f t="shared" si="300"/>
        <v>0.12205299542441105</v>
      </c>
      <c r="EO131" s="163">
        <f t="shared" si="301"/>
        <v>2.0363914508386753</v>
      </c>
      <c r="EP131" s="163">
        <f t="shared" si="262"/>
        <v>2.1584444462630863</v>
      </c>
      <c r="EQ131" s="18">
        <f t="shared" si="263"/>
        <v>10.19252547272578</v>
      </c>
      <c r="ER131" s="18">
        <f t="shared" si="264"/>
        <v>1.4272220992184206</v>
      </c>
      <c r="ES131" s="18">
        <f t="shared" si="265"/>
        <v>0.16801960381590914</v>
      </c>
    </row>
    <row r="132" spans="2:149" ht="15" customHeight="1" outlineLevel="1" x14ac:dyDescent="0.25">
      <c r="B132" s="36" t="s">
        <v>82</v>
      </c>
      <c r="C132" s="36" t="str">
        <f>MostLikely!$B$1</f>
        <v>CSIRO Mk3.5</v>
      </c>
      <c r="D132" s="36">
        <v>2034</v>
      </c>
      <c r="E132" s="37">
        <f>MostLikely!S62</f>
        <v>23.34</v>
      </c>
      <c r="F132" s="37">
        <f>MostLikely!W62</f>
        <v>75.704859999999996</v>
      </c>
      <c r="G132" s="37">
        <f>MostLikely!Q62</f>
        <v>471</v>
      </c>
      <c r="H132" s="115">
        <f t="shared" si="188"/>
        <v>2007</v>
      </c>
      <c r="I132" s="111" t="str">
        <f t="shared" si="189"/>
        <v>Pile No 243 @ Berth 107</v>
      </c>
      <c r="J132" s="165" t="str">
        <f t="shared" si="190"/>
        <v>splash</v>
      </c>
      <c r="K132" s="172">
        <f t="shared" si="191"/>
        <v>1</v>
      </c>
      <c r="L132" s="115" t="str">
        <f t="shared" si="192"/>
        <v>C1</v>
      </c>
      <c r="M132" s="115" t="str">
        <f t="shared" si="193"/>
        <v>CB4</v>
      </c>
      <c r="N132" s="115" t="str">
        <f t="shared" si="194"/>
        <v>CL5</v>
      </c>
      <c r="O132" s="115">
        <f t="shared" si="195"/>
        <v>0</v>
      </c>
      <c r="P132" s="115">
        <f t="shared" si="196"/>
        <v>50</v>
      </c>
      <c r="Q132" s="115">
        <f t="shared" si="197"/>
        <v>1200</v>
      </c>
      <c r="R132" s="115">
        <f t="shared" si="198"/>
        <v>60</v>
      </c>
      <c r="S132" s="115">
        <f t="shared" si="199"/>
        <v>0.37</v>
      </c>
      <c r="T132" s="115">
        <f t="shared" si="200"/>
        <v>310</v>
      </c>
      <c r="U132" s="165">
        <f t="shared" si="239"/>
        <v>12</v>
      </c>
      <c r="AA132" s="174">
        <f t="shared" si="266"/>
        <v>4.7484796438922032</v>
      </c>
      <c r="AB132" s="193">
        <f t="shared" si="267"/>
        <v>0.19496959287784407</v>
      </c>
      <c r="AC132" s="174">
        <f t="shared" si="268"/>
        <v>0.14849285060677328</v>
      </c>
      <c r="AD132" s="174">
        <f t="shared" si="269"/>
        <v>1.2013784510000002E-2</v>
      </c>
      <c r="AE132" s="174">
        <f t="shared" si="270"/>
        <v>0.4980909033531507</v>
      </c>
      <c r="AF132" s="194">
        <f t="shared" si="271"/>
        <v>0.14868385174720916</v>
      </c>
      <c r="AG132" s="174">
        <f t="shared" si="156"/>
        <v>1.5856322384494423</v>
      </c>
      <c r="AH132" s="174">
        <f t="shared" si="157"/>
        <v>0.16822085735000003</v>
      </c>
      <c r="AJ132" s="174"/>
      <c r="AK132" s="174"/>
      <c r="AM132" s="207">
        <f t="shared" si="272"/>
        <v>5</v>
      </c>
      <c r="AN132" s="167">
        <f>INDEX(Coefficients!$O$3:$O$7,MATCH(S132,Coefficients!$O$3:$O$7))</f>
        <v>0.3</v>
      </c>
      <c r="AO132" s="167">
        <f>INDEX(Coefficients!$O$3:$O$7,MATCH(S132,Coefficients!$O$3:$O$7)+1)</f>
        <v>0.4</v>
      </c>
      <c r="AP132" s="172">
        <f>INDEX(Coefficients!$P$3:$P$7,MATCH(S132,Coefficients!$O$3:$O$7))</f>
        <v>50</v>
      </c>
      <c r="AQ132" s="172">
        <f>INDEX(Coefficients!$P$3:$P$7,MATCH(S132,Coefficients!$O$3:$O$7)+1)</f>
        <v>41.8</v>
      </c>
      <c r="AR132" s="172">
        <f t="shared" si="273"/>
        <v>44.26</v>
      </c>
      <c r="AS132" s="106">
        <f t="shared" si="274"/>
        <v>2034</v>
      </c>
      <c r="AT132" s="107">
        <f t="shared" si="275"/>
        <v>23.34</v>
      </c>
      <c r="AU132" s="167">
        <f t="shared" si="240"/>
        <v>526.7700000000001</v>
      </c>
      <c r="AV132" s="173">
        <f t="shared" si="241"/>
        <v>22.903043478260873</v>
      </c>
      <c r="AW132" s="106">
        <v>12</v>
      </c>
      <c r="AX132" s="107">
        <f t="shared" si="276"/>
        <v>75.704859999999996</v>
      </c>
      <c r="AY132" s="174">
        <f t="shared" si="277"/>
        <v>1.1951281552597008</v>
      </c>
      <c r="AZ132" s="167">
        <f>INDEX(Coefficients!$K$3:$K$10,MATCH(S132,Coefficients!$K$3:$K$10))</f>
        <v>0.35</v>
      </c>
      <c r="BA132" s="167">
        <f>INDEX(Coefficients!$K$3:$K$10,MATCH(S132,Coefficients!$K$3:$K$10)+1)</f>
        <v>0.4</v>
      </c>
      <c r="BB132" s="167">
        <f>INDEX(Coefficients!$L$3:$L$10,MATCH(S132,Coefficients!$K$3:$K$10))</f>
        <v>0.19142307491680963</v>
      </c>
      <c r="BC132" s="167">
        <f>INDEX(Coefficients!$L$3:$L$10,MATCH(S132,Coefficients!$K$3:$K$10)+1)</f>
        <v>0.35425563574488944</v>
      </c>
      <c r="BD132" s="174">
        <f>INDEX(Coefficients!$M$3:$M$10,MATCH(S132,Coefficients!$K$3:$K$10))</f>
        <v>0.20023799980895765</v>
      </c>
      <c r="BE132" s="174">
        <f>INDEX(Coefficients!$M$3:$M$10,MATCH(S132,Coefficients!$K$3:$K$10)+1)</f>
        <v>0.20987997823914079</v>
      </c>
      <c r="BF132" s="70">
        <f t="shared" si="278"/>
        <v>2.5655609924804158E-5</v>
      </c>
      <c r="BG132" s="110">
        <f t="shared" si="279"/>
        <v>0.20409479118103091</v>
      </c>
      <c r="BH132" s="175">
        <f t="shared" si="242"/>
        <v>1.3528847006155289E-5</v>
      </c>
      <c r="BI132" s="89">
        <f t="shared" si="243"/>
        <v>4.2692882383856399E-2</v>
      </c>
      <c r="BJ132" s="106">
        <f t="shared" si="280"/>
        <v>0.71366705445737511</v>
      </c>
      <c r="BK132" s="165">
        <f t="shared" si="281"/>
        <v>84.741590689541354</v>
      </c>
      <c r="BM132" s="107">
        <f t="shared" si="282"/>
        <v>471</v>
      </c>
      <c r="BN132" s="173">
        <f t="shared" si="244"/>
        <v>9854.9000000000015</v>
      </c>
      <c r="BO132" s="187">
        <f t="shared" si="245"/>
        <v>8.141004347826089E-4</v>
      </c>
      <c r="BP132" s="106" t="str">
        <f t="shared" si="219"/>
        <v>YES</v>
      </c>
      <c r="BQ132" s="209">
        <f t="shared" si="283"/>
        <v>4.7484796438922032</v>
      </c>
      <c r="BR132" s="164">
        <f t="shared" si="246"/>
        <v>9.7484796438922032</v>
      </c>
      <c r="BS132" s="219">
        <f t="shared" si="247"/>
        <v>0.19496959287784407</v>
      </c>
      <c r="BT132" s="210"/>
      <c r="BU132" s="206">
        <f t="shared" si="248"/>
        <v>-0.76513258620193125</v>
      </c>
      <c r="BW132" s="164">
        <f>VLOOKUP(M132,Coefficients!$E$4:$I$7,3)</f>
        <v>0.43099999999999999</v>
      </c>
      <c r="BX132" s="106">
        <f t="shared" si="249"/>
        <v>7.2999999999999995E-2</v>
      </c>
      <c r="BY132" s="163">
        <f t="shared" si="250"/>
        <v>0.52233845695652181</v>
      </c>
      <c r="BZ132" s="18"/>
      <c r="CO132" s="165" t="str">
        <f t="shared" si="284"/>
        <v>splash</v>
      </c>
      <c r="CP132" s="172">
        <f t="shared" si="285"/>
        <v>1</v>
      </c>
      <c r="CQ132" s="165">
        <f>IF(CO132="atmospheric",IF(CP132&gt;=1,Coefficients!$T$5,Coefficients!$T$4),Coefficients!$T$3)</f>
        <v>7.35</v>
      </c>
      <c r="CR132" s="106">
        <f>IF(S132&lt;Coefficients!$V$3,Coefficients!$X$3-(Coefficients!$X$4-Coefficients!$X$3)*(Coefficients!$V$3-S132)/(Coefficients!$V$4-Coefficients!$V$3),IF(S132&gt;Coefficients!$V$6,(Coefficients!$X$6-Coefficients!$X$5)*(S132-Coefficients!$V$6)/(Coefficients!$V$6-Coefficients!$V$5)+Coefficients!$X$6,VLOOKUP(S132,Coefficients!$V$3:$X$6,3)))</f>
        <v>5.1999999999999975</v>
      </c>
      <c r="CS132" s="90">
        <f t="shared" si="251"/>
        <v>1.6409601519999992E-4</v>
      </c>
      <c r="CT132" s="106">
        <f>VLOOKUP(CO132,Coefficients!$Z$4:$AD$7,4,FALSE)</f>
        <v>0.26500000000000001</v>
      </c>
      <c r="CU132" s="106">
        <f>VLOOKUP(CO132,Coefficients!$Z$4:$AD$7,2,FALSE)</f>
        <v>0.37</v>
      </c>
      <c r="CV132" s="174">
        <f t="shared" si="286"/>
        <v>5.3048583250750427</v>
      </c>
      <c r="CW132" s="31">
        <f t="shared" si="287"/>
        <v>0.4980909033531507</v>
      </c>
      <c r="CX132" s="19">
        <f>Coefficients!$B$7</f>
        <v>3.35</v>
      </c>
      <c r="CY132" s="217">
        <f t="shared" si="252"/>
        <v>0.14868385174720916</v>
      </c>
      <c r="CZ132" s="33">
        <f>VLOOKUP(N132,Coefficients!$E$12:$I$16,3)</f>
        <v>6.0350000000000001</v>
      </c>
      <c r="DA132" s="165">
        <f t="shared" si="253"/>
        <v>7.2999999999999995E-2</v>
      </c>
      <c r="DB132" s="163">
        <f t="shared" si="254"/>
        <v>7.3139503195652189</v>
      </c>
      <c r="DC132" s="163"/>
      <c r="DD132" s="149"/>
      <c r="DU132" s="165">
        <f t="shared" si="288"/>
        <v>0.95</v>
      </c>
      <c r="DV132" s="165">
        <f t="shared" si="289"/>
        <v>1</v>
      </c>
      <c r="DW132" s="165">
        <f t="shared" si="290"/>
        <v>2400</v>
      </c>
      <c r="DX132" s="165">
        <f t="shared" si="291"/>
        <v>1.4999999999999999E-2</v>
      </c>
      <c r="DY132" s="169">
        <f t="shared" si="292"/>
        <v>70.548688679575619</v>
      </c>
      <c r="DZ132" s="136">
        <f t="shared" si="255"/>
        <v>33590.33311653047</v>
      </c>
      <c r="EA132" s="136">
        <f t="shared" si="293"/>
        <v>4.3067574809826485</v>
      </c>
      <c r="EB132" s="136">
        <f t="shared" si="294"/>
        <v>2.3330791552474604E-2</v>
      </c>
      <c r="EC132" s="136">
        <f t="shared" si="295"/>
        <v>0.96747185906460231</v>
      </c>
      <c r="ED132" s="136">
        <f t="shared" si="296"/>
        <v>0.21225023498860809</v>
      </c>
      <c r="EE132" s="136">
        <f t="shared" si="256"/>
        <v>1.5445604651050633E-4</v>
      </c>
      <c r="EF132" s="136">
        <f t="shared" si="297"/>
        <v>1</v>
      </c>
      <c r="EG132" s="136">
        <f t="shared" si="257"/>
        <v>2</v>
      </c>
      <c r="EH132" s="149">
        <f t="shared" si="298"/>
        <v>1.7069755209940596</v>
      </c>
      <c r="EI132" s="149">
        <f t="shared" si="299"/>
        <v>28.491789051620785</v>
      </c>
      <c r="EJ132" s="149">
        <f t="shared" si="258"/>
        <v>30.198764572614845</v>
      </c>
      <c r="EK132" s="18">
        <f t="shared" si="259"/>
        <v>0.76162056049329574</v>
      </c>
      <c r="EL132" s="18">
        <f t="shared" si="260"/>
        <v>0.14849285060677328</v>
      </c>
      <c r="EM132" s="18">
        <f t="shared" si="261"/>
        <v>1.2013784510000002E-2</v>
      </c>
      <c r="EN132" s="163">
        <f t="shared" si="300"/>
        <v>0.12190661964348627</v>
      </c>
      <c r="EO132" s="163">
        <f t="shared" si="301"/>
        <v>2.03479056855817</v>
      </c>
      <c r="EP132" s="163">
        <f t="shared" si="262"/>
        <v>2.1566971882016563</v>
      </c>
      <c r="EQ132" s="18">
        <f t="shared" si="263"/>
        <v>10.664454947974571</v>
      </c>
      <c r="ER132" s="18">
        <f t="shared" si="264"/>
        <v>1.5856322384494423</v>
      </c>
      <c r="ES132" s="18">
        <f t="shared" si="265"/>
        <v>0.16822085735000003</v>
      </c>
    </row>
    <row r="133" spans="2:149" ht="15" customHeight="1" outlineLevel="1" x14ac:dyDescent="0.25">
      <c r="B133" s="36" t="s">
        <v>82</v>
      </c>
      <c r="C133" s="36" t="str">
        <f>MostLikely!$B$1</f>
        <v>CSIRO Mk3.5</v>
      </c>
      <c r="D133" s="36">
        <v>2035</v>
      </c>
      <c r="E133" s="37">
        <f>MostLikely!S63</f>
        <v>23.4</v>
      </c>
      <c r="F133" s="37">
        <f>MostLikely!W63</f>
        <v>75.670524999999998</v>
      </c>
      <c r="G133" s="37">
        <f>MostLikely!Q63</f>
        <v>475.75</v>
      </c>
      <c r="H133" s="115">
        <f t="shared" si="188"/>
        <v>2007</v>
      </c>
      <c r="I133" s="111" t="str">
        <f t="shared" si="189"/>
        <v>Pile No 243 @ Berth 107</v>
      </c>
      <c r="J133" s="165" t="str">
        <f t="shared" si="190"/>
        <v>splash</v>
      </c>
      <c r="K133" s="172">
        <f t="shared" si="191"/>
        <v>1</v>
      </c>
      <c r="L133" s="115" t="str">
        <f t="shared" si="192"/>
        <v>C1</v>
      </c>
      <c r="M133" s="115" t="str">
        <f t="shared" si="193"/>
        <v>CB4</v>
      </c>
      <c r="N133" s="115" t="str">
        <f t="shared" si="194"/>
        <v>CL5</v>
      </c>
      <c r="O133" s="115">
        <f t="shared" si="195"/>
        <v>0</v>
      </c>
      <c r="P133" s="115">
        <f t="shared" si="196"/>
        <v>50</v>
      </c>
      <c r="Q133" s="115">
        <f t="shared" si="197"/>
        <v>1200</v>
      </c>
      <c r="R133" s="115">
        <f t="shared" si="198"/>
        <v>60</v>
      </c>
      <c r="S133" s="115">
        <f t="shared" si="199"/>
        <v>0.37</v>
      </c>
      <c r="T133" s="115">
        <f t="shared" si="200"/>
        <v>310</v>
      </c>
      <c r="U133" s="165">
        <f t="shared" si="239"/>
        <v>12</v>
      </c>
      <c r="AA133" s="174">
        <f t="shared" si="266"/>
        <v>4.8437249008585592</v>
      </c>
      <c r="AB133" s="193">
        <f t="shared" si="267"/>
        <v>0.19687449801717119</v>
      </c>
      <c r="AC133" s="174">
        <f t="shared" si="268"/>
        <v>0.1565950461656857</v>
      </c>
      <c r="AD133" s="174">
        <f t="shared" si="269"/>
        <v>1.2028768763750001E-2</v>
      </c>
      <c r="AE133" s="174">
        <f t="shared" si="270"/>
        <v>0.52690952133265012</v>
      </c>
      <c r="AF133" s="194">
        <f t="shared" si="271"/>
        <v>0.15728642427840303</v>
      </c>
      <c r="AG133" s="174">
        <f t="shared" si="156"/>
        <v>1.7517809491757319</v>
      </c>
      <c r="AH133" s="174">
        <f t="shared" si="157"/>
        <v>0.16843067166875003</v>
      </c>
      <c r="AJ133" s="174"/>
      <c r="AK133" s="174"/>
      <c r="AM133" s="207">
        <f t="shared" si="272"/>
        <v>5</v>
      </c>
      <c r="AN133" s="167">
        <f>INDEX(Coefficients!$O$3:$O$7,MATCH(S133,Coefficients!$O$3:$O$7))</f>
        <v>0.3</v>
      </c>
      <c r="AO133" s="167">
        <f>INDEX(Coefficients!$O$3:$O$7,MATCH(S133,Coefficients!$O$3:$O$7)+1)</f>
        <v>0.4</v>
      </c>
      <c r="AP133" s="172">
        <f>INDEX(Coefficients!$P$3:$P$7,MATCH(S133,Coefficients!$O$3:$O$7))</f>
        <v>50</v>
      </c>
      <c r="AQ133" s="172">
        <f>INDEX(Coefficients!$P$3:$P$7,MATCH(S133,Coefficients!$O$3:$O$7)+1)</f>
        <v>41.8</v>
      </c>
      <c r="AR133" s="172">
        <f t="shared" si="273"/>
        <v>44.26</v>
      </c>
      <c r="AS133" s="106">
        <f t="shared" si="274"/>
        <v>2035</v>
      </c>
      <c r="AT133" s="107">
        <f t="shared" si="275"/>
        <v>23.4</v>
      </c>
      <c r="AU133" s="167">
        <f t="shared" si="240"/>
        <v>550.17000000000007</v>
      </c>
      <c r="AV133" s="173">
        <f t="shared" si="241"/>
        <v>22.923750000000002</v>
      </c>
      <c r="AW133" s="106">
        <v>12</v>
      </c>
      <c r="AX133" s="107">
        <f t="shared" si="276"/>
        <v>75.670524999999998</v>
      </c>
      <c r="AY133" s="174">
        <f t="shared" si="277"/>
        <v>1.1966336080945643</v>
      </c>
      <c r="AZ133" s="167">
        <f>INDEX(Coefficients!$K$3:$K$10,MATCH(S133,Coefficients!$K$3:$K$10))</f>
        <v>0.35</v>
      </c>
      <c r="BA133" s="167">
        <f>INDEX(Coefficients!$K$3:$K$10,MATCH(S133,Coefficients!$K$3:$K$10)+1)</f>
        <v>0.4</v>
      </c>
      <c r="BB133" s="167">
        <f>INDEX(Coefficients!$L$3:$L$10,MATCH(S133,Coefficients!$K$3:$K$10))</f>
        <v>0.19142307491680963</v>
      </c>
      <c r="BC133" s="167">
        <f>INDEX(Coefficients!$L$3:$L$10,MATCH(S133,Coefficients!$K$3:$K$10)+1)</f>
        <v>0.35425563574488944</v>
      </c>
      <c r="BD133" s="174">
        <f>INDEX(Coefficients!$M$3:$M$10,MATCH(S133,Coefficients!$K$3:$K$10))</f>
        <v>0.20023799980895765</v>
      </c>
      <c r="BE133" s="174">
        <f>INDEX(Coefficients!$M$3:$M$10,MATCH(S133,Coefficients!$K$3:$K$10)+1)</f>
        <v>0.20987997823914079</v>
      </c>
      <c r="BF133" s="70">
        <f t="shared" si="278"/>
        <v>2.5655609924804158E-5</v>
      </c>
      <c r="BG133" s="110">
        <f t="shared" si="279"/>
        <v>0.20409479118103091</v>
      </c>
      <c r="BH133" s="175">
        <f t="shared" si="242"/>
        <v>1.341184169575704E-5</v>
      </c>
      <c r="BI133" s="89">
        <f t="shared" si="243"/>
        <v>4.2323649591671945E-2</v>
      </c>
      <c r="BJ133" s="106">
        <f t="shared" si="280"/>
        <v>0.71366705445737511</v>
      </c>
      <c r="BK133" s="165">
        <f t="shared" si="281"/>
        <v>84.741590689541354</v>
      </c>
      <c r="BM133" s="107">
        <f t="shared" si="282"/>
        <v>475.75</v>
      </c>
      <c r="BN133" s="173">
        <f t="shared" si="244"/>
        <v>10330.650000000001</v>
      </c>
      <c r="BO133" s="187">
        <f t="shared" si="245"/>
        <v>8.1784312500000011E-4</v>
      </c>
      <c r="BP133" s="106" t="str">
        <f t="shared" si="219"/>
        <v>YES</v>
      </c>
      <c r="BQ133" s="209">
        <f t="shared" si="283"/>
        <v>4.8437249008585592</v>
      </c>
      <c r="BR133" s="164">
        <f t="shared" si="246"/>
        <v>9.8437249008585592</v>
      </c>
      <c r="BS133" s="219">
        <f t="shared" si="247"/>
        <v>0.19687449801717119</v>
      </c>
      <c r="BT133" s="210"/>
      <c r="BU133" s="206">
        <f t="shared" si="248"/>
        <v>-0.76940471009924061</v>
      </c>
      <c r="BW133" s="164">
        <f>VLOOKUP(M133,Coefficients!$E$4:$I$7,3)</f>
        <v>0.43099999999999999</v>
      </c>
      <c r="BX133" s="106">
        <f t="shared" si="249"/>
        <v>7.2999999999999995E-2</v>
      </c>
      <c r="BY133" s="163">
        <f t="shared" si="250"/>
        <v>0.52298994625000006</v>
      </c>
      <c r="BZ133" s="18"/>
      <c r="CO133" s="165" t="str">
        <f t="shared" si="284"/>
        <v>splash</v>
      </c>
      <c r="CP133" s="172">
        <f t="shared" si="285"/>
        <v>1</v>
      </c>
      <c r="CQ133" s="165">
        <f>IF(CO133="atmospheric",IF(CP133&gt;=1,Coefficients!$T$5,Coefficients!$T$4),Coefficients!$T$3)</f>
        <v>7.35</v>
      </c>
      <c r="CR133" s="106">
        <f>IF(S133&lt;Coefficients!$V$3,Coefficients!$X$3-(Coefficients!$X$4-Coefficients!$X$3)*(Coefficients!$V$3-S133)/(Coefficients!$V$4-Coefficients!$V$3),IF(S133&gt;Coefficients!$V$6,(Coefficients!$X$6-Coefficients!$X$5)*(S133-Coefficients!$V$6)/(Coefficients!$V$6-Coefficients!$V$5)+Coefficients!$X$6,VLOOKUP(S133,Coefficients!$V$3:$X$6,3)))</f>
        <v>5.1999999999999975</v>
      </c>
      <c r="CS133" s="90">
        <f t="shared" si="251"/>
        <v>1.6409601519999992E-4</v>
      </c>
      <c r="CT133" s="106">
        <f>VLOOKUP(CO133,Coefficients!$Z$4:$AD$7,4,FALSE)</f>
        <v>0.26500000000000001</v>
      </c>
      <c r="CU133" s="106">
        <f>VLOOKUP(CO133,Coefficients!$Z$4:$AD$7,2,FALSE)</f>
        <v>0.37</v>
      </c>
      <c r="CV133" s="174">
        <f t="shared" si="286"/>
        <v>5.3132962284998833</v>
      </c>
      <c r="CW133" s="31">
        <f t="shared" si="287"/>
        <v>0.52690952133265012</v>
      </c>
      <c r="CX133" s="19">
        <f>Coefficients!$B$7</f>
        <v>3.35</v>
      </c>
      <c r="CY133" s="217">
        <f t="shared" si="252"/>
        <v>0.15728642427840303</v>
      </c>
      <c r="CZ133" s="33">
        <f>VLOOKUP(N133,Coefficients!$E$12:$I$16,3)</f>
        <v>6.0350000000000001</v>
      </c>
      <c r="DA133" s="165">
        <f t="shared" si="253"/>
        <v>7.2999999999999995E-2</v>
      </c>
      <c r="DB133" s="163">
        <f t="shared" si="254"/>
        <v>7.3230726812500011</v>
      </c>
      <c r="DC133" s="163"/>
      <c r="DD133" s="149"/>
      <c r="DU133" s="165">
        <f t="shared" si="288"/>
        <v>0.95</v>
      </c>
      <c r="DV133" s="165">
        <f t="shared" si="289"/>
        <v>1</v>
      </c>
      <c r="DW133" s="165">
        <f t="shared" si="290"/>
        <v>2400</v>
      </c>
      <c r="DX133" s="165">
        <f t="shared" si="291"/>
        <v>1.4999999999999999E-2</v>
      </c>
      <c r="DY133" s="169">
        <f t="shared" si="292"/>
        <v>70.550335570469798</v>
      </c>
      <c r="DZ133" s="136">
        <f t="shared" si="255"/>
        <v>33590.594492441312</v>
      </c>
      <c r="EA133" s="136">
        <f t="shared" si="293"/>
        <v>4.3067574809826485</v>
      </c>
      <c r="EB133" s="136">
        <f t="shared" si="294"/>
        <v>2.3330791552474604E-2</v>
      </c>
      <c r="EC133" s="136">
        <f t="shared" si="295"/>
        <v>0.96747185906460231</v>
      </c>
      <c r="ED133" s="136">
        <f t="shared" si="296"/>
        <v>0.21234085947068049</v>
      </c>
      <c r="EE133" s="136">
        <f t="shared" si="256"/>
        <v>1.5445604651050633E-4</v>
      </c>
      <c r="EF133" s="136">
        <f t="shared" si="297"/>
        <v>1</v>
      </c>
      <c r="EG133" s="136">
        <f t="shared" si="257"/>
        <v>2</v>
      </c>
      <c r="EH133" s="149">
        <f t="shared" si="298"/>
        <v>1.7048445772642811</v>
      </c>
      <c r="EI133" s="149">
        <f t="shared" si="299"/>
        <v>28.468446775853142</v>
      </c>
      <c r="EJ133" s="149">
        <f t="shared" si="258"/>
        <v>30.173291353117424</v>
      </c>
      <c r="EK133" s="18">
        <f t="shared" si="259"/>
        <v>0.7954054371837822</v>
      </c>
      <c r="EL133" s="18">
        <f t="shared" si="260"/>
        <v>0.1565950461656857</v>
      </c>
      <c r="EM133" s="18">
        <f t="shared" si="261"/>
        <v>1.2028768763750001E-2</v>
      </c>
      <c r="EN133" s="163">
        <f t="shared" si="300"/>
        <v>0.12175443459832727</v>
      </c>
      <c r="EO133" s="163">
        <f t="shared" si="301"/>
        <v>2.0331235394188409</v>
      </c>
      <c r="EP133" s="163">
        <f t="shared" si="262"/>
        <v>2.1548779740171682</v>
      </c>
      <c r="EQ133" s="18">
        <f t="shared" si="263"/>
        <v>11.137521608826278</v>
      </c>
      <c r="ER133" s="18">
        <f t="shared" si="264"/>
        <v>1.7517809491757319</v>
      </c>
      <c r="ES133" s="18">
        <f t="shared" si="265"/>
        <v>0.16843067166875003</v>
      </c>
    </row>
    <row r="134" spans="2:149" ht="15" customHeight="1" outlineLevel="1" x14ac:dyDescent="0.25">
      <c r="B134" s="36" t="s">
        <v>82</v>
      </c>
      <c r="C134" s="36" t="str">
        <f>MostLikely!$B$1</f>
        <v>CSIRO Mk3.5</v>
      </c>
      <c r="D134" s="36">
        <v>2036</v>
      </c>
      <c r="E134" s="37">
        <f>MostLikely!S64</f>
        <v>23.46</v>
      </c>
      <c r="F134" s="37">
        <f>MostLikely!W64</f>
        <v>75.636189999999999</v>
      </c>
      <c r="G134" s="37">
        <f>MostLikely!Q64</f>
        <v>480.5</v>
      </c>
      <c r="H134" s="115">
        <f t="shared" si="188"/>
        <v>2007</v>
      </c>
      <c r="I134" s="111" t="str">
        <f t="shared" si="189"/>
        <v>Pile No 243 @ Berth 107</v>
      </c>
      <c r="J134" s="165" t="str">
        <f t="shared" si="190"/>
        <v>splash</v>
      </c>
      <c r="K134" s="172">
        <f t="shared" si="191"/>
        <v>1</v>
      </c>
      <c r="L134" s="115" t="str">
        <f t="shared" si="192"/>
        <v>C1</v>
      </c>
      <c r="M134" s="115" t="str">
        <f t="shared" si="193"/>
        <v>CB4</v>
      </c>
      <c r="N134" s="115" t="str">
        <f t="shared" si="194"/>
        <v>CL5</v>
      </c>
      <c r="O134" s="115">
        <f t="shared" si="195"/>
        <v>0</v>
      </c>
      <c r="P134" s="115">
        <f t="shared" si="196"/>
        <v>50</v>
      </c>
      <c r="Q134" s="115">
        <f t="shared" si="197"/>
        <v>1200</v>
      </c>
      <c r="R134" s="115">
        <f t="shared" si="198"/>
        <v>60</v>
      </c>
      <c r="S134" s="115">
        <f t="shared" si="199"/>
        <v>0.37</v>
      </c>
      <c r="T134" s="115">
        <f t="shared" si="200"/>
        <v>310</v>
      </c>
      <c r="U134" s="165">
        <f t="shared" si="239"/>
        <v>12</v>
      </c>
      <c r="AA134" s="174">
        <f t="shared" si="266"/>
        <v>4.9377096801035991</v>
      </c>
      <c r="AB134" s="193">
        <f t="shared" si="267"/>
        <v>0.19875419360207197</v>
      </c>
      <c r="AC134" s="174">
        <f t="shared" si="268"/>
        <v>0.16482120572476266</v>
      </c>
      <c r="AD134" s="174">
        <f t="shared" si="269"/>
        <v>1.2044291034800002E-2</v>
      </c>
      <c r="AE134" s="174">
        <f t="shared" si="270"/>
        <v>0.55552162260652505</v>
      </c>
      <c r="AF134" s="194">
        <f t="shared" si="271"/>
        <v>0.16582735003179852</v>
      </c>
      <c r="AG134" s="174">
        <f t="shared" si="156"/>
        <v>1.9255418006663521</v>
      </c>
      <c r="AH134" s="174">
        <f t="shared" si="157"/>
        <v>0.16864801947800004</v>
      </c>
      <c r="AJ134" s="174"/>
      <c r="AK134" s="174"/>
      <c r="AM134" s="207">
        <f t="shared" si="272"/>
        <v>5</v>
      </c>
      <c r="AN134" s="167">
        <f>INDEX(Coefficients!$O$3:$O$7,MATCH(S134,Coefficients!$O$3:$O$7))</f>
        <v>0.3</v>
      </c>
      <c r="AO134" s="167">
        <f>INDEX(Coefficients!$O$3:$O$7,MATCH(S134,Coefficients!$O$3:$O$7)+1)</f>
        <v>0.4</v>
      </c>
      <c r="AP134" s="172">
        <f>INDEX(Coefficients!$P$3:$P$7,MATCH(S134,Coefficients!$O$3:$O$7))</f>
        <v>50</v>
      </c>
      <c r="AQ134" s="172">
        <f>INDEX(Coefficients!$P$3:$P$7,MATCH(S134,Coefficients!$O$3:$O$7)+1)</f>
        <v>41.8</v>
      </c>
      <c r="AR134" s="172">
        <f t="shared" si="273"/>
        <v>44.26</v>
      </c>
      <c r="AS134" s="106">
        <f t="shared" si="274"/>
        <v>2036</v>
      </c>
      <c r="AT134" s="107">
        <f t="shared" si="275"/>
        <v>23.46</v>
      </c>
      <c r="AU134" s="167">
        <f t="shared" si="240"/>
        <v>573.63000000000011</v>
      </c>
      <c r="AV134" s="173">
        <f t="shared" si="241"/>
        <v>22.945200000000003</v>
      </c>
      <c r="AW134" s="106">
        <v>12</v>
      </c>
      <c r="AX134" s="107">
        <f t="shared" si="276"/>
        <v>75.636189999999999</v>
      </c>
      <c r="AY134" s="174">
        <f t="shared" si="277"/>
        <v>1.1981948921497076</v>
      </c>
      <c r="AZ134" s="167">
        <f>INDEX(Coefficients!$K$3:$K$10,MATCH(S134,Coefficients!$K$3:$K$10))</f>
        <v>0.35</v>
      </c>
      <c r="BA134" s="167">
        <f>INDEX(Coefficients!$K$3:$K$10,MATCH(S134,Coefficients!$K$3:$K$10)+1)</f>
        <v>0.4</v>
      </c>
      <c r="BB134" s="167">
        <f>INDEX(Coefficients!$L$3:$L$10,MATCH(S134,Coefficients!$K$3:$K$10))</f>
        <v>0.19142307491680963</v>
      </c>
      <c r="BC134" s="167">
        <f>INDEX(Coefficients!$L$3:$L$10,MATCH(S134,Coefficients!$K$3:$K$10)+1)</f>
        <v>0.35425563574488944</v>
      </c>
      <c r="BD134" s="174">
        <f>INDEX(Coefficients!$M$3:$M$10,MATCH(S134,Coefficients!$K$3:$K$10))</f>
        <v>0.20023799980895765</v>
      </c>
      <c r="BE134" s="174">
        <f>INDEX(Coefficients!$M$3:$M$10,MATCH(S134,Coefficients!$K$3:$K$10)+1)</f>
        <v>0.20987997823914079</v>
      </c>
      <c r="BF134" s="70">
        <f t="shared" si="278"/>
        <v>2.5655609924804158E-5</v>
      </c>
      <c r="BG134" s="110">
        <f t="shared" si="279"/>
        <v>0.20409479118103091</v>
      </c>
      <c r="BH134" s="175">
        <f t="shared" si="242"/>
        <v>1.3300564379917586E-5</v>
      </c>
      <c r="BI134" s="89">
        <f t="shared" si="243"/>
        <v>4.1972492589529516E-2</v>
      </c>
      <c r="BJ134" s="106">
        <f t="shared" si="280"/>
        <v>0.71366705445737511</v>
      </c>
      <c r="BK134" s="165">
        <f t="shared" si="281"/>
        <v>84.741590689541354</v>
      </c>
      <c r="BM134" s="107">
        <f t="shared" si="282"/>
        <v>480.5</v>
      </c>
      <c r="BN134" s="173">
        <f t="shared" si="244"/>
        <v>10811.150000000001</v>
      </c>
      <c r="BO134" s="187">
        <f t="shared" si="245"/>
        <v>8.2164740000000014E-4</v>
      </c>
      <c r="BP134" s="106" t="str">
        <f t="shared" si="219"/>
        <v>YES</v>
      </c>
      <c r="BQ134" s="209">
        <f t="shared" si="283"/>
        <v>4.9377096801035991</v>
      </c>
      <c r="BR134" s="164">
        <f t="shared" si="246"/>
        <v>9.9377096801035982</v>
      </c>
      <c r="BS134" s="219">
        <f t="shared" si="247"/>
        <v>0.19875419360207197</v>
      </c>
      <c r="BT134" s="210"/>
      <c r="BU134" s="206">
        <f t="shared" si="248"/>
        <v>-0.77339112137492794</v>
      </c>
      <c r="BW134" s="164">
        <f>VLOOKUP(M134,Coefficients!$E$4:$I$7,3)</f>
        <v>0.43099999999999999</v>
      </c>
      <c r="BX134" s="106">
        <f t="shared" si="249"/>
        <v>7.2999999999999995E-2</v>
      </c>
      <c r="BY134" s="163">
        <f t="shared" si="250"/>
        <v>0.5236648276000001</v>
      </c>
      <c r="BZ134" s="18"/>
      <c r="CO134" s="165" t="str">
        <f t="shared" si="284"/>
        <v>splash</v>
      </c>
      <c r="CP134" s="172">
        <f t="shared" si="285"/>
        <v>1</v>
      </c>
      <c r="CQ134" s="165">
        <f>IF(CO134="atmospheric",IF(CP134&gt;=1,Coefficients!$T$5,Coefficients!$T$4),Coefficients!$T$3)</f>
        <v>7.35</v>
      </c>
      <c r="CR134" s="106">
        <f>IF(S134&lt;Coefficients!$V$3,Coefficients!$X$3-(Coefficients!$X$4-Coefficients!$X$3)*(Coefficients!$V$3-S134)/(Coefficients!$V$4-Coefficients!$V$3),IF(S134&gt;Coefficients!$V$6,(Coefficients!$X$6-Coefficients!$X$5)*(S134-Coefficients!$V$6)/(Coefficients!$V$6-Coefficients!$V$5)+Coefficients!$X$6,VLOOKUP(S134,Coefficients!$V$3:$X$6,3)))</f>
        <v>5.1999999999999975</v>
      </c>
      <c r="CS134" s="90">
        <f t="shared" si="251"/>
        <v>1.6409601519999992E-4</v>
      </c>
      <c r="CT134" s="106">
        <f>VLOOKUP(CO134,Coefficients!$Z$4:$AD$7,4,FALSE)</f>
        <v>0.26500000000000001</v>
      </c>
      <c r="CU134" s="106">
        <f>VLOOKUP(CO134,Coefficients!$Z$4:$AD$7,2,FALSE)</f>
        <v>0.37</v>
      </c>
      <c r="CV134" s="174">
        <f t="shared" si="286"/>
        <v>5.3211101350417973</v>
      </c>
      <c r="CW134" s="31">
        <f t="shared" si="287"/>
        <v>0.55552162260652505</v>
      </c>
      <c r="CX134" s="19">
        <f>Coefficients!$B$7</f>
        <v>3.35</v>
      </c>
      <c r="CY134" s="217">
        <f t="shared" si="252"/>
        <v>0.16582735003179852</v>
      </c>
      <c r="CZ134" s="33">
        <f>VLOOKUP(N134,Coefficients!$E$12:$I$16,3)</f>
        <v>6.0350000000000001</v>
      </c>
      <c r="DA134" s="165">
        <f t="shared" si="253"/>
        <v>7.2999999999999995E-2</v>
      </c>
      <c r="DB134" s="163">
        <f t="shared" si="254"/>
        <v>7.3325225860000023</v>
      </c>
      <c r="DC134" s="163"/>
      <c r="DD134" s="149"/>
      <c r="DU134" s="165">
        <f t="shared" si="288"/>
        <v>0.95</v>
      </c>
      <c r="DV134" s="165">
        <f t="shared" si="289"/>
        <v>1</v>
      </c>
      <c r="DW134" s="165">
        <f t="shared" si="290"/>
        <v>2400</v>
      </c>
      <c r="DX134" s="165">
        <f t="shared" si="291"/>
        <v>1.4999999999999999E-2</v>
      </c>
      <c r="DY134" s="169">
        <f t="shared" si="292"/>
        <v>70.551850778003285</v>
      </c>
      <c r="DZ134" s="136">
        <f t="shared" si="255"/>
        <v>33590.834965464601</v>
      </c>
      <c r="EA134" s="136">
        <f t="shared" si="293"/>
        <v>4.3067574809826485</v>
      </c>
      <c r="EB134" s="136">
        <f t="shared" si="294"/>
        <v>2.3330791552474604E-2</v>
      </c>
      <c r="EC134" s="136">
        <f t="shared" si="295"/>
        <v>0.96747185906460231</v>
      </c>
      <c r="ED134" s="136">
        <f t="shared" si="296"/>
        <v>0.21243450009014889</v>
      </c>
      <c r="EE134" s="136">
        <f t="shared" si="256"/>
        <v>1.5445604651050633E-4</v>
      </c>
      <c r="EF134" s="136">
        <f t="shared" si="297"/>
        <v>1</v>
      </c>
      <c r="EG134" s="136">
        <f t="shared" si="257"/>
        <v>2</v>
      </c>
      <c r="EH134" s="149">
        <f t="shared" si="298"/>
        <v>1.7026432401058933</v>
      </c>
      <c r="EI134" s="149">
        <f t="shared" si="299"/>
        <v>28.444295791206393</v>
      </c>
      <c r="EJ134" s="149">
        <f t="shared" si="258"/>
        <v>30.146939031312286</v>
      </c>
      <c r="EK134" s="18">
        <f t="shared" si="259"/>
        <v>0.82927158787277244</v>
      </c>
      <c r="EL134" s="18">
        <f t="shared" si="260"/>
        <v>0.16482120572476266</v>
      </c>
      <c r="EM134" s="18">
        <f t="shared" si="261"/>
        <v>1.2044291034800002E-2</v>
      </c>
      <c r="EN134" s="163">
        <f t="shared" si="300"/>
        <v>0.12159722228428167</v>
      </c>
      <c r="EO134" s="163">
        <f t="shared" si="301"/>
        <v>2.0313987549312271</v>
      </c>
      <c r="EP134" s="163">
        <f t="shared" si="262"/>
        <v>2.1529959772155087</v>
      </c>
      <c r="EQ134" s="18">
        <f t="shared" si="263"/>
        <v>11.6117262942278</v>
      </c>
      <c r="ER134" s="18">
        <f t="shared" si="264"/>
        <v>1.9255418006663521</v>
      </c>
      <c r="ES134" s="18">
        <f t="shared" si="265"/>
        <v>0.16864801947800004</v>
      </c>
    </row>
    <row r="135" spans="2:149" ht="15" customHeight="1" outlineLevel="1" x14ac:dyDescent="0.25">
      <c r="B135" s="36" t="s">
        <v>82</v>
      </c>
      <c r="C135" s="36" t="str">
        <f>MostLikely!$B$1</f>
        <v>CSIRO Mk3.5</v>
      </c>
      <c r="D135" s="36">
        <v>2037</v>
      </c>
      <c r="E135" s="37">
        <f>MostLikely!S65</f>
        <v>23.52</v>
      </c>
      <c r="F135" s="37">
        <f>MostLikely!W65</f>
        <v>75.601855</v>
      </c>
      <c r="G135" s="37">
        <f>MostLikely!Q65</f>
        <v>485.25</v>
      </c>
      <c r="H135" s="115">
        <f t="shared" si="188"/>
        <v>2007</v>
      </c>
      <c r="I135" s="111" t="str">
        <f t="shared" si="189"/>
        <v>Pile No 243 @ Berth 107</v>
      </c>
      <c r="J135" s="165" t="str">
        <f t="shared" si="190"/>
        <v>splash</v>
      </c>
      <c r="K135" s="172">
        <f t="shared" si="191"/>
        <v>1</v>
      </c>
      <c r="L135" s="115" t="str">
        <f t="shared" si="192"/>
        <v>C1</v>
      </c>
      <c r="M135" s="115" t="str">
        <f t="shared" si="193"/>
        <v>CB4</v>
      </c>
      <c r="N135" s="115" t="str">
        <f t="shared" si="194"/>
        <v>CL5</v>
      </c>
      <c r="O135" s="115">
        <f t="shared" si="195"/>
        <v>0</v>
      </c>
      <c r="P135" s="115">
        <f t="shared" si="196"/>
        <v>50</v>
      </c>
      <c r="Q135" s="115">
        <f t="shared" si="197"/>
        <v>1200</v>
      </c>
      <c r="R135" s="115">
        <f t="shared" si="198"/>
        <v>60</v>
      </c>
      <c r="S135" s="115">
        <f t="shared" si="199"/>
        <v>0.37</v>
      </c>
      <c r="T135" s="115">
        <f t="shared" si="200"/>
        <v>310</v>
      </c>
      <c r="U135" s="165">
        <f t="shared" si="239"/>
        <v>12</v>
      </c>
      <c r="AA135" s="174">
        <f t="shared" si="266"/>
        <v>5.0305237104743705</v>
      </c>
      <c r="AB135" s="193">
        <f t="shared" si="267"/>
        <v>0.20061047420948738</v>
      </c>
      <c r="AC135" s="174">
        <f t="shared" si="268"/>
        <v>0.17317078757651855</v>
      </c>
      <c r="AD135" s="174">
        <f t="shared" si="269"/>
        <v>1.2060289244230773E-2</v>
      </c>
      <c r="AE135" s="174">
        <f t="shared" si="270"/>
        <v>0.5839090733181358</v>
      </c>
      <c r="AF135" s="194">
        <f t="shared" si="271"/>
        <v>0.17430121591586142</v>
      </c>
      <c r="AG135" s="174">
        <f t="shared" si="156"/>
        <v>2.106790971740848</v>
      </c>
      <c r="AH135" s="174">
        <f t="shared" si="157"/>
        <v>0.16887203152884619</v>
      </c>
      <c r="AJ135" s="174"/>
      <c r="AK135" s="174"/>
      <c r="AM135" s="207">
        <f t="shared" si="272"/>
        <v>5</v>
      </c>
      <c r="AN135" s="167">
        <f>INDEX(Coefficients!$O$3:$O$7,MATCH(S135,Coefficients!$O$3:$O$7))</f>
        <v>0.3</v>
      </c>
      <c r="AO135" s="167">
        <f>INDEX(Coefficients!$O$3:$O$7,MATCH(S135,Coefficients!$O$3:$O$7)+1)</f>
        <v>0.4</v>
      </c>
      <c r="AP135" s="172">
        <f>INDEX(Coefficients!$P$3:$P$7,MATCH(S135,Coefficients!$O$3:$O$7))</f>
        <v>50</v>
      </c>
      <c r="AQ135" s="172">
        <f>INDEX(Coefficients!$P$3:$P$7,MATCH(S135,Coefficients!$O$3:$O$7)+1)</f>
        <v>41.8</v>
      </c>
      <c r="AR135" s="172">
        <f t="shared" si="273"/>
        <v>44.26</v>
      </c>
      <c r="AS135" s="106">
        <f t="shared" si="274"/>
        <v>2037</v>
      </c>
      <c r="AT135" s="107">
        <f t="shared" si="275"/>
        <v>23.52</v>
      </c>
      <c r="AU135" s="167">
        <f t="shared" si="240"/>
        <v>597.15000000000009</v>
      </c>
      <c r="AV135" s="173">
        <f t="shared" si="241"/>
        <v>22.967307692307696</v>
      </c>
      <c r="AW135" s="106">
        <v>12</v>
      </c>
      <c r="AX135" s="107">
        <f t="shared" si="276"/>
        <v>75.601855</v>
      </c>
      <c r="AY135" s="174">
        <f t="shared" si="277"/>
        <v>1.1998059421800829</v>
      </c>
      <c r="AZ135" s="167">
        <f>INDEX(Coefficients!$K$3:$K$10,MATCH(S135,Coefficients!$K$3:$K$10))</f>
        <v>0.35</v>
      </c>
      <c r="BA135" s="167">
        <f>INDEX(Coefficients!$K$3:$K$10,MATCH(S135,Coefficients!$K$3:$K$10)+1)</f>
        <v>0.4</v>
      </c>
      <c r="BB135" s="167">
        <f>INDEX(Coefficients!$L$3:$L$10,MATCH(S135,Coefficients!$K$3:$K$10))</f>
        <v>0.19142307491680963</v>
      </c>
      <c r="BC135" s="167">
        <f>INDEX(Coefficients!$L$3:$L$10,MATCH(S135,Coefficients!$K$3:$K$10)+1)</f>
        <v>0.35425563574488944</v>
      </c>
      <c r="BD135" s="174">
        <f>INDEX(Coefficients!$M$3:$M$10,MATCH(S135,Coefficients!$K$3:$K$10))</f>
        <v>0.20023799980895765</v>
      </c>
      <c r="BE135" s="174">
        <f>INDEX(Coefficients!$M$3:$M$10,MATCH(S135,Coefficients!$K$3:$K$10)+1)</f>
        <v>0.20987997823914079</v>
      </c>
      <c r="BF135" s="70">
        <f t="shared" si="278"/>
        <v>2.5655609924804158E-5</v>
      </c>
      <c r="BG135" s="110">
        <f t="shared" si="279"/>
        <v>0.20409479118103091</v>
      </c>
      <c r="BH135" s="175">
        <f t="shared" si="242"/>
        <v>1.3194521765014445E-5</v>
      </c>
      <c r="BI135" s="89">
        <f t="shared" si="243"/>
        <v>4.1637854694395023E-2</v>
      </c>
      <c r="BJ135" s="106">
        <f t="shared" si="280"/>
        <v>0.71366705445737511</v>
      </c>
      <c r="BK135" s="165">
        <f t="shared" si="281"/>
        <v>84.741590689541354</v>
      </c>
      <c r="BM135" s="107">
        <f t="shared" si="282"/>
        <v>485.25</v>
      </c>
      <c r="BN135" s="173">
        <f t="shared" si="244"/>
        <v>11296.400000000001</v>
      </c>
      <c r="BO135" s="187">
        <f t="shared" si="245"/>
        <v>8.2550615384615385E-4</v>
      </c>
      <c r="BP135" s="106" t="str">
        <f t="shared" si="219"/>
        <v>YES</v>
      </c>
      <c r="BQ135" s="209">
        <f t="shared" si="283"/>
        <v>5.0305237104743705</v>
      </c>
      <c r="BR135" s="164">
        <f t="shared" si="246"/>
        <v>10.03052371047437</v>
      </c>
      <c r="BS135" s="219">
        <f t="shared" si="247"/>
        <v>0.20061047420948738</v>
      </c>
      <c r="BT135" s="210"/>
      <c r="BU135" s="206">
        <f t="shared" si="248"/>
        <v>-0.77712085182317137</v>
      </c>
      <c r="BW135" s="164">
        <f>VLOOKUP(M135,Coefficients!$E$4:$I$7,3)</f>
        <v>0.43099999999999999</v>
      </c>
      <c r="BX135" s="106">
        <f t="shared" si="249"/>
        <v>7.2999999999999995E-2</v>
      </c>
      <c r="BY135" s="163">
        <f t="shared" si="250"/>
        <v>0.52436040192307709</v>
      </c>
      <c r="BZ135" s="18"/>
      <c r="CO135" s="165" t="str">
        <f t="shared" si="284"/>
        <v>splash</v>
      </c>
      <c r="CP135" s="172">
        <f t="shared" si="285"/>
        <v>1</v>
      </c>
      <c r="CQ135" s="165">
        <f>IF(CO135="atmospheric",IF(CP135&gt;=1,Coefficients!$T$5,Coefficients!$T$4),Coefficients!$T$3)</f>
        <v>7.35</v>
      </c>
      <c r="CR135" s="106">
        <f>IF(S135&lt;Coefficients!$V$3,Coefficients!$X$3-(Coefficients!$X$4-Coefficients!$X$3)*(Coefficients!$V$3-S135)/(Coefficients!$V$4-Coefficients!$V$3),IF(S135&gt;Coefficients!$V$6,(Coefficients!$X$6-Coefficients!$X$5)*(S135-Coefficients!$V$6)/(Coefficients!$V$6-Coefficients!$V$5)+Coefficients!$X$6,VLOOKUP(S135,Coefficients!$V$3:$X$6,3)))</f>
        <v>5.1999999999999975</v>
      </c>
      <c r="CS135" s="90">
        <f t="shared" si="251"/>
        <v>1.6409601519999992E-4</v>
      </c>
      <c r="CT135" s="106">
        <f>VLOOKUP(CO135,Coefficients!$Z$4:$AD$7,4,FALSE)</f>
        <v>0.26500000000000001</v>
      </c>
      <c r="CU135" s="106">
        <f>VLOOKUP(CO135,Coefficients!$Z$4:$AD$7,2,FALSE)</f>
        <v>0.37</v>
      </c>
      <c r="CV135" s="174">
        <f t="shared" si="286"/>
        <v>5.3283568475501664</v>
      </c>
      <c r="CW135" s="31">
        <f t="shared" si="287"/>
        <v>0.5839090733181358</v>
      </c>
      <c r="CX135" s="19">
        <f>Coefficients!$B$7</f>
        <v>3.35</v>
      </c>
      <c r="CY135" s="217">
        <f t="shared" si="252"/>
        <v>0.17430121591586142</v>
      </c>
      <c r="CZ135" s="33">
        <f>VLOOKUP(N135,Coefficients!$E$12:$I$16,3)</f>
        <v>6.0350000000000001</v>
      </c>
      <c r="DA135" s="165">
        <f t="shared" si="253"/>
        <v>7.2999999999999995E-2</v>
      </c>
      <c r="DB135" s="163">
        <f t="shared" si="254"/>
        <v>7.3422622403846169</v>
      </c>
      <c r="DC135" s="163"/>
      <c r="DD135" s="149"/>
      <c r="DU135" s="165">
        <f t="shared" si="288"/>
        <v>0.95</v>
      </c>
      <c r="DV135" s="165">
        <f t="shared" si="289"/>
        <v>1</v>
      </c>
      <c r="DW135" s="165">
        <f t="shared" si="290"/>
        <v>2400</v>
      </c>
      <c r="DX135" s="165">
        <f t="shared" si="291"/>
        <v>1.4999999999999999E-2</v>
      </c>
      <c r="DY135" s="169">
        <f t="shared" si="292"/>
        <v>70.55324948887926</v>
      </c>
      <c r="DZ135" s="136">
        <f t="shared" si="255"/>
        <v>33591.056946675082</v>
      </c>
      <c r="EA135" s="136">
        <f t="shared" si="293"/>
        <v>4.3067574809826485</v>
      </c>
      <c r="EB135" s="136">
        <f t="shared" si="294"/>
        <v>2.3330791552474604E-2</v>
      </c>
      <c r="EC135" s="136">
        <f t="shared" si="295"/>
        <v>0.96747185906460231</v>
      </c>
      <c r="ED135" s="136">
        <f t="shared" si="296"/>
        <v>0.21253075964425217</v>
      </c>
      <c r="EE135" s="136">
        <f t="shared" si="256"/>
        <v>1.5445604651050633E-4</v>
      </c>
      <c r="EF135" s="136">
        <f t="shared" si="297"/>
        <v>1</v>
      </c>
      <c r="EG135" s="136">
        <f t="shared" si="257"/>
        <v>2</v>
      </c>
      <c r="EH135" s="149">
        <f t="shared" si="298"/>
        <v>1.7003807864048335</v>
      </c>
      <c r="EI135" s="149">
        <f t="shared" si="299"/>
        <v>28.419435623981059</v>
      </c>
      <c r="EJ135" s="149">
        <f t="shared" si="258"/>
        <v>30.119816410385891</v>
      </c>
      <c r="EK135" s="18">
        <f t="shared" si="259"/>
        <v>0.86321907297664346</v>
      </c>
      <c r="EL135" s="18">
        <f t="shared" si="260"/>
        <v>0.17317078757651855</v>
      </c>
      <c r="EM135" s="18">
        <f t="shared" si="261"/>
        <v>1.2060289244230773E-2</v>
      </c>
      <c r="EN135" s="163">
        <f t="shared" si="300"/>
        <v>0.12143564522626069</v>
      </c>
      <c r="EO135" s="163">
        <f t="shared" si="301"/>
        <v>2.0296233229388299</v>
      </c>
      <c r="EP135" s="163">
        <f t="shared" si="262"/>
        <v>2.1510589681650907</v>
      </c>
      <c r="EQ135" s="18">
        <f t="shared" si="263"/>
        <v>12.087069850148589</v>
      </c>
      <c r="ER135" s="18">
        <f t="shared" si="264"/>
        <v>2.106790971740848</v>
      </c>
      <c r="ES135" s="18">
        <f t="shared" si="265"/>
        <v>0.16887203152884619</v>
      </c>
    </row>
    <row r="136" spans="2:149" ht="15" customHeight="1" outlineLevel="1" x14ac:dyDescent="0.25">
      <c r="B136" s="36" t="s">
        <v>82</v>
      </c>
      <c r="C136" s="36" t="str">
        <f>MostLikely!$B$1</f>
        <v>CSIRO Mk3.5</v>
      </c>
      <c r="D136" s="36">
        <v>2038</v>
      </c>
      <c r="E136" s="37">
        <f>MostLikely!S66</f>
        <v>23.58</v>
      </c>
      <c r="F136" s="37">
        <f>MostLikely!W66</f>
        <v>75.567520000000002</v>
      </c>
      <c r="G136" s="37">
        <f>MostLikely!Q66</f>
        <v>490</v>
      </c>
      <c r="H136" s="115">
        <f t="shared" si="188"/>
        <v>2007</v>
      </c>
      <c r="I136" s="111" t="str">
        <f t="shared" si="189"/>
        <v>Pile No 243 @ Berth 107</v>
      </c>
      <c r="J136" s="165" t="str">
        <f t="shared" si="190"/>
        <v>splash</v>
      </c>
      <c r="K136" s="172">
        <f t="shared" si="191"/>
        <v>1</v>
      </c>
      <c r="L136" s="115" t="str">
        <f t="shared" si="192"/>
        <v>C1</v>
      </c>
      <c r="M136" s="115" t="str">
        <f t="shared" si="193"/>
        <v>CB4</v>
      </c>
      <c r="N136" s="115" t="str">
        <f t="shared" si="194"/>
        <v>CL5</v>
      </c>
      <c r="O136" s="115">
        <f t="shared" si="195"/>
        <v>0</v>
      </c>
      <c r="P136" s="115">
        <f t="shared" si="196"/>
        <v>50</v>
      </c>
      <c r="Q136" s="115">
        <f t="shared" si="197"/>
        <v>1200</v>
      </c>
      <c r="R136" s="115">
        <f t="shared" si="198"/>
        <v>60</v>
      </c>
      <c r="S136" s="115">
        <f t="shared" si="199"/>
        <v>0.37</v>
      </c>
      <c r="T136" s="115">
        <f t="shared" si="200"/>
        <v>310</v>
      </c>
      <c r="U136" s="165">
        <f t="shared" si="239"/>
        <v>12</v>
      </c>
      <c r="AA136" s="174">
        <f t="shared" si="266"/>
        <v>5.1222479874212743</v>
      </c>
      <c r="AB136" s="193">
        <f t="shared" si="267"/>
        <v>0.2024449597484255</v>
      </c>
      <c r="AC136" s="174">
        <f t="shared" si="268"/>
        <v>0.18164332577209491</v>
      </c>
      <c r="AD136" s="174">
        <f t="shared" si="269"/>
        <v>1.2076710510000003E-2</v>
      </c>
      <c r="AE136" s="174">
        <f t="shared" si="270"/>
        <v>0.61205738677324739</v>
      </c>
      <c r="AF136" s="194">
        <f t="shared" si="271"/>
        <v>0.18270369754425295</v>
      </c>
      <c r="AG136" s="174">
        <f t="shared" si="156"/>
        <v>2.295407610549721</v>
      </c>
      <c r="AH136" s="174">
        <f t="shared" si="157"/>
        <v>0.16910196735000005</v>
      </c>
      <c r="AJ136" s="174"/>
      <c r="AK136" s="174"/>
      <c r="AM136" s="207">
        <f t="shared" si="272"/>
        <v>5</v>
      </c>
      <c r="AN136" s="167">
        <f>INDEX(Coefficients!$O$3:$O$7,MATCH(S136,Coefficients!$O$3:$O$7))</f>
        <v>0.3</v>
      </c>
      <c r="AO136" s="167">
        <f>INDEX(Coefficients!$O$3:$O$7,MATCH(S136,Coefficients!$O$3:$O$7)+1)</f>
        <v>0.4</v>
      </c>
      <c r="AP136" s="172">
        <f>INDEX(Coefficients!$P$3:$P$7,MATCH(S136,Coefficients!$O$3:$O$7))</f>
        <v>50</v>
      </c>
      <c r="AQ136" s="172">
        <f>INDEX(Coefficients!$P$3:$P$7,MATCH(S136,Coefficients!$O$3:$O$7)+1)</f>
        <v>41.8</v>
      </c>
      <c r="AR136" s="172">
        <f t="shared" si="273"/>
        <v>44.26</v>
      </c>
      <c r="AS136" s="106">
        <f t="shared" si="274"/>
        <v>2038</v>
      </c>
      <c r="AT136" s="107">
        <f t="shared" si="275"/>
        <v>23.58</v>
      </c>
      <c r="AU136" s="167">
        <f t="shared" si="240"/>
        <v>620.73000000000013</v>
      </c>
      <c r="AV136" s="173">
        <f t="shared" si="241"/>
        <v>22.990000000000006</v>
      </c>
      <c r="AW136" s="106">
        <v>12</v>
      </c>
      <c r="AX136" s="107">
        <f t="shared" si="276"/>
        <v>75.567520000000002</v>
      </c>
      <c r="AY136" s="174">
        <f t="shared" si="277"/>
        <v>1.2014615968484399</v>
      </c>
      <c r="AZ136" s="167">
        <f>INDEX(Coefficients!$K$3:$K$10,MATCH(S136,Coefficients!$K$3:$K$10))</f>
        <v>0.35</v>
      </c>
      <c r="BA136" s="167">
        <f>INDEX(Coefficients!$K$3:$K$10,MATCH(S136,Coefficients!$K$3:$K$10)+1)</f>
        <v>0.4</v>
      </c>
      <c r="BB136" s="167">
        <f>INDEX(Coefficients!$L$3:$L$10,MATCH(S136,Coefficients!$K$3:$K$10))</f>
        <v>0.19142307491680963</v>
      </c>
      <c r="BC136" s="167">
        <f>INDEX(Coefficients!$L$3:$L$10,MATCH(S136,Coefficients!$K$3:$K$10)+1)</f>
        <v>0.35425563574488944</v>
      </c>
      <c r="BD136" s="174">
        <f>INDEX(Coefficients!$M$3:$M$10,MATCH(S136,Coefficients!$K$3:$K$10))</f>
        <v>0.20023799980895765</v>
      </c>
      <c r="BE136" s="174">
        <f>INDEX(Coefficients!$M$3:$M$10,MATCH(S136,Coefficients!$K$3:$K$10)+1)</f>
        <v>0.20987997823914079</v>
      </c>
      <c r="BF136" s="70">
        <f t="shared" si="278"/>
        <v>2.5655609924804158E-5</v>
      </c>
      <c r="BG136" s="110">
        <f t="shared" si="279"/>
        <v>0.20409479118103091</v>
      </c>
      <c r="BH136" s="175">
        <f t="shared" si="242"/>
        <v>1.3093279997352535E-5</v>
      </c>
      <c r="BI136" s="89">
        <f t="shared" si="243"/>
        <v>4.1318366797373413E-2</v>
      </c>
      <c r="BJ136" s="106">
        <f t="shared" si="280"/>
        <v>0.71366705445737511</v>
      </c>
      <c r="BK136" s="165">
        <f t="shared" si="281"/>
        <v>84.741590689541354</v>
      </c>
      <c r="BM136" s="107">
        <f t="shared" si="282"/>
        <v>490</v>
      </c>
      <c r="BN136" s="173">
        <f t="shared" si="244"/>
        <v>11786.400000000001</v>
      </c>
      <c r="BO136" s="187">
        <f t="shared" si="245"/>
        <v>8.2941333333333336E-4</v>
      </c>
      <c r="BP136" s="106" t="str">
        <f t="shared" si="219"/>
        <v>YES</v>
      </c>
      <c r="BQ136" s="209">
        <f t="shared" si="283"/>
        <v>5.1222479874212743</v>
      </c>
      <c r="BR136" s="164">
        <f t="shared" si="246"/>
        <v>10.122247987421275</v>
      </c>
      <c r="BS136" s="219">
        <f t="shared" si="247"/>
        <v>0.2024449597484255</v>
      </c>
      <c r="BT136" s="210"/>
      <c r="BU136" s="206">
        <f t="shared" si="248"/>
        <v>-0.78061899457922101</v>
      </c>
      <c r="BW136" s="164">
        <f>VLOOKUP(M136,Coefficients!$E$4:$I$7,3)</f>
        <v>0.43099999999999999</v>
      </c>
      <c r="BX136" s="106">
        <f t="shared" si="249"/>
        <v>7.2999999999999995E-2</v>
      </c>
      <c r="BY136" s="163">
        <f t="shared" si="250"/>
        <v>0.52507437000000012</v>
      </c>
      <c r="BZ136" s="18"/>
      <c r="CO136" s="165" t="str">
        <f t="shared" si="284"/>
        <v>splash</v>
      </c>
      <c r="CP136" s="172">
        <f t="shared" si="285"/>
        <v>1</v>
      </c>
      <c r="CQ136" s="165">
        <f>IF(CO136="atmospheric",IF(CP136&gt;=1,Coefficients!$T$5,Coefficients!$T$4),Coefficients!$T$3)</f>
        <v>7.35</v>
      </c>
      <c r="CR136" s="106">
        <f>IF(S136&lt;Coefficients!$V$3,Coefficients!$X$3-(Coefficients!$X$4-Coefficients!$X$3)*(Coefficients!$V$3-S136)/(Coefficients!$V$4-Coefficients!$V$3),IF(S136&gt;Coefficients!$V$6,(Coefficients!$X$6-Coefficients!$X$5)*(S136-Coefficients!$V$6)/(Coefficients!$V$6-Coefficients!$V$5)+Coefficients!$X$6,VLOOKUP(S136,Coefficients!$V$3:$X$6,3)))</f>
        <v>5.1999999999999975</v>
      </c>
      <c r="CS136" s="90">
        <f t="shared" si="251"/>
        <v>1.6409601519999992E-4</v>
      </c>
      <c r="CT136" s="106">
        <f>VLOOKUP(CO136,Coefficients!$Z$4:$AD$7,4,FALSE)</f>
        <v>0.26500000000000001</v>
      </c>
      <c r="CU136" s="106">
        <f>VLOOKUP(CO136,Coefficients!$Z$4:$AD$7,2,FALSE)</f>
        <v>0.37</v>
      </c>
      <c r="CV136" s="174">
        <f t="shared" si="286"/>
        <v>5.3350861415582207</v>
      </c>
      <c r="CW136" s="31">
        <f t="shared" si="287"/>
        <v>0.61205738677324739</v>
      </c>
      <c r="CX136" s="19">
        <f>Coefficients!$B$7</f>
        <v>3.35</v>
      </c>
      <c r="CY136" s="217">
        <f t="shared" si="252"/>
        <v>0.18270369754425295</v>
      </c>
      <c r="CZ136" s="33">
        <f>VLOOKUP(N136,Coefficients!$E$12:$I$16,3)</f>
        <v>6.0350000000000001</v>
      </c>
      <c r="DA136" s="165">
        <f t="shared" si="253"/>
        <v>7.2999999999999995E-2</v>
      </c>
      <c r="DB136" s="163">
        <f t="shared" si="254"/>
        <v>7.3522594500000027</v>
      </c>
      <c r="DC136" s="163"/>
      <c r="DD136" s="149"/>
      <c r="DU136" s="165">
        <f t="shared" si="288"/>
        <v>0.95</v>
      </c>
      <c r="DV136" s="165">
        <f t="shared" si="289"/>
        <v>1</v>
      </c>
      <c r="DW136" s="165">
        <f t="shared" si="290"/>
        <v>2400</v>
      </c>
      <c r="DX136" s="165">
        <f t="shared" si="291"/>
        <v>1.4999999999999999E-2</v>
      </c>
      <c r="DY136" s="169">
        <f t="shared" si="292"/>
        <v>70.554544640992759</v>
      </c>
      <c r="DZ136" s="136">
        <f t="shared" si="255"/>
        <v>33591.26249006491</v>
      </c>
      <c r="EA136" s="136">
        <f t="shared" si="293"/>
        <v>4.3067574809826485</v>
      </c>
      <c r="EB136" s="136">
        <f t="shared" si="294"/>
        <v>2.3330791552474604E-2</v>
      </c>
      <c r="EC136" s="136">
        <f t="shared" si="295"/>
        <v>0.96747185906460231</v>
      </c>
      <c r="ED136" s="136">
        <f t="shared" si="296"/>
        <v>0.21262929944571468</v>
      </c>
      <c r="EE136" s="136">
        <f t="shared" si="256"/>
        <v>1.5445604651050633E-4</v>
      </c>
      <c r="EF136" s="136">
        <f t="shared" si="297"/>
        <v>1</v>
      </c>
      <c r="EG136" s="136">
        <f t="shared" si="257"/>
        <v>2</v>
      </c>
      <c r="EH136" s="149">
        <f t="shared" si="298"/>
        <v>1.6980651263451234</v>
      </c>
      <c r="EI136" s="149">
        <f t="shared" si="299"/>
        <v>28.393951136700029</v>
      </c>
      <c r="EJ136" s="149">
        <f t="shared" si="258"/>
        <v>30.092016263045153</v>
      </c>
      <c r="EK136" s="18">
        <f t="shared" si="259"/>
        <v>0.89724795321068807</v>
      </c>
      <c r="EL136" s="18">
        <f t="shared" si="260"/>
        <v>0.18164332577209491</v>
      </c>
      <c r="EM136" s="18">
        <f t="shared" si="261"/>
        <v>1.2076710510000003E-2</v>
      </c>
      <c r="EN136" s="163">
        <f t="shared" si="300"/>
        <v>0.12127026834378594</v>
      </c>
      <c r="EO136" s="163">
        <f t="shared" si="301"/>
        <v>2.0278033040460168</v>
      </c>
      <c r="EP136" s="163">
        <f t="shared" si="262"/>
        <v>2.1490735723898027</v>
      </c>
      <c r="EQ136" s="18">
        <f t="shared" si="263"/>
        <v>12.563553126743626</v>
      </c>
      <c r="ER136" s="18">
        <f t="shared" si="264"/>
        <v>2.295407610549721</v>
      </c>
      <c r="ES136" s="18">
        <f t="shared" si="265"/>
        <v>0.16910196735000005</v>
      </c>
    </row>
    <row r="137" spans="2:149" ht="15" customHeight="1" outlineLevel="1" x14ac:dyDescent="0.25">
      <c r="B137" s="36" t="s">
        <v>82</v>
      </c>
      <c r="C137" s="36" t="str">
        <f>MostLikely!$B$1</f>
        <v>CSIRO Mk3.5</v>
      </c>
      <c r="D137" s="36">
        <v>2039</v>
      </c>
      <c r="E137" s="37">
        <f>MostLikely!S67</f>
        <v>23.64</v>
      </c>
      <c r="F137" s="37">
        <f>MostLikely!W67</f>
        <v>75.533185000000003</v>
      </c>
      <c r="G137" s="37">
        <f>MostLikely!Q67</f>
        <v>494.75</v>
      </c>
      <c r="H137" s="115">
        <f t="shared" si="188"/>
        <v>2007</v>
      </c>
      <c r="I137" s="111" t="str">
        <f t="shared" si="189"/>
        <v>Pile No 243 @ Berth 107</v>
      </c>
      <c r="J137" s="165" t="str">
        <f t="shared" si="190"/>
        <v>splash</v>
      </c>
      <c r="K137" s="172">
        <f t="shared" si="191"/>
        <v>1</v>
      </c>
      <c r="L137" s="115" t="str">
        <f t="shared" si="192"/>
        <v>C1</v>
      </c>
      <c r="M137" s="115" t="str">
        <f t="shared" si="193"/>
        <v>CB4</v>
      </c>
      <c r="N137" s="115" t="str">
        <f t="shared" si="194"/>
        <v>CL5</v>
      </c>
      <c r="O137" s="115">
        <f t="shared" si="195"/>
        <v>0</v>
      </c>
      <c r="P137" s="115">
        <f t="shared" si="196"/>
        <v>50</v>
      </c>
      <c r="Q137" s="115">
        <f t="shared" si="197"/>
        <v>1200</v>
      </c>
      <c r="R137" s="115">
        <f t="shared" si="198"/>
        <v>60</v>
      </c>
      <c r="S137" s="115">
        <f t="shared" si="199"/>
        <v>0.37</v>
      </c>
      <c r="T137" s="115">
        <f t="shared" si="200"/>
        <v>310</v>
      </c>
      <c r="U137" s="165">
        <f t="shared" si="239"/>
        <v>12</v>
      </c>
      <c r="AA137" s="174">
        <f t="shared" si="266"/>
        <v>5.2129558842122119</v>
      </c>
      <c r="AB137" s="193">
        <f t="shared" si="267"/>
        <v>0.20425911768424423</v>
      </c>
      <c r="AC137" s="174">
        <f t="shared" si="268"/>
        <v>0.19023842244704117</v>
      </c>
      <c r="AD137" s="174">
        <f t="shared" si="269"/>
        <v>1.2093509504642859E-2</v>
      </c>
      <c r="AE137" s="174">
        <f t="shared" si="270"/>
        <v>0.6399551338662739</v>
      </c>
      <c r="AF137" s="194">
        <f t="shared" si="271"/>
        <v>0.19103138324366384</v>
      </c>
      <c r="AG137" s="174">
        <f t="shared" si="156"/>
        <v>2.4912740768767838</v>
      </c>
      <c r="AH137" s="174">
        <f t="shared" si="157"/>
        <v>0.16933719225178576</v>
      </c>
      <c r="AJ137" s="174"/>
      <c r="AK137" s="174"/>
      <c r="AM137" s="207">
        <f t="shared" si="272"/>
        <v>5</v>
      </c>
      <c r="AN137" s="167">
        <f>INDEX(Coefficients!$O$3:$O$7,MATCH(S137,Coefficients!$O$3:$O$7))</f>
        <v>0.3</v>
      </c>
      <c r="AO137" s="167">
        <f>INDEX(Coefficients!$O$3:$O$7,MATCH(S137,Coefficients!$O$3:$O$7)+1)</f>
        <v>0.4</v>
      </c>
      <c r="AP137" s="172">
        <f>INDEX(Coefficients!$P$3:$P$7,MATCH(S137,Coefficients!$O$3:$O$7))</f>
        <v>50</v>
      </c>
      <c r="AQ137" s="172">
        <f>INDEX(Coefficients!$P$3:$P$7,MATCH(S137,Coefficients!$O$3:$O$7)+1)</f>
        <v>41.8</v>
      </c>
      <c r="AR137" s="172">
        <f t="shared" si="273"/>
        <v>44.26</v>
      </c>
      <c r="AS137" s="106">
        <f t="shared" si="274"/>
        <v>2039</v>
      </c>
      <c r="AT137" s="107">
        <f t="shared" si="275"/>
        <v>23.64</v>
      </c>
      <c r="AU137" s="167">
        <f t="shared" si="240"/>
        <v>644.37000000000012</v>
      </c>
      <c r="AV137" s="173">
        <f t="shared" si="241"/>
        <v>23.013214285714291</v>
      </c>
      <c r="AW137" s="106">
        <v>12</v>
      </c>
      <c r="AX137" s="107">
        <f t="shared" si="276"/>
        <v>75.533185000000003</v>
      </c>
      <c r="AY137" s="174">
        <f t="shared" si="277"/>
        <v>1.2031574365170981</v>
      </c>
      <c r="AZ137" s="167">
        <f>INDEX(Coefficients!$K$3:$K$10,MATCH(S137,Coefficients!$K$3:$K$10))</f>
        <v>0.35</v>
      </c>
      <c r="BA137" s="167">
        <f>INDEX(Coefficients!$K$3:$K$10,MATCH(S137,Coefficients!$K$3:$K$10)+1)</f>
        <v>0.4</v>
      </c>
      <c r="BB137" s="167">
        <f>INDEX(Coefficients!$L$3:$L$10,MATCH(S137,Coefficients!$K$3:$K$10))</f>
        <v>0.19142307491680963</v>
      </c>
      <c r="BC137" s="167">
        <f>INDEX(Coefficients!$L$3:$L$10,MATCH(S137,Coefficients!$K$3:$K$10)+1)</f>
        <v>0.35425563574488944</v>
      </c>
      <c r="BD137" s="174">
        <f>INDEX(Coefficients!$M$3:$M$10,MATCH(S137,Coefficients!$K$3:$K$10))</f>
        <v>0.20023799980895765</v>
      </c>
      <c r="BE137" s="174">
        <f>INDEX(Coefficients!$M$3:$M$10,MATCH(S137,Coefficients!$K$3:$K$10)+1)</f>
        <v>0.20987997823914079</v>
      </c>
      <c r="BF137" s="70">
        <f t="shared" si="278"/>
        <v>2.5655609924804158E-5</v>
      </c>
      <c r="BG137" s="110">
        <f t="shared" si="279"/>
        <v>0.20409479118103091</v>
      </c>
      <c r="BH137" s="175">
        <f t="shared" si="242"/>
        <v>1.2996455605356257E-5</v>
      </c>
      <c r="BI137" s="89">
        <f t="shared" si="243"/>
        <v>4.1012818780051259E-2</v>
      </c>
      <c r="BJ137" s="106">
        <f t="shared" si="280"/>
        <v>0.71366705445737511</v>
      </c>
      <c r="BK137" s="165">
        <f t="shared" si="281"/>
        <v>84.741590689541354</v>
      </c>
      <c r="BM137" s="107">
        <f t="shared" si="282"/>
        <v>494.75</v>
      </c>
      <c r="BN137" s="173">
        <f t="shared" si="244"/>
        <v>12281.150000000001</v>
      </c>
      <c r="BO137" s="187">
        <f t="shared" si="245"/>
        <v>8.333637500000002E-4</v>
      </c>
      <c r="BP137" s="106" t="str">
        <f t="shared" si="219"/>
        <v>YES</v>
      </c>
      <c r="BQ137" s="209">
        <f t="shared" si="283"/>
        <v>5.2129558842122119</v>
      </c>
      <c r="BR137" s="164">
        <f t="shared" si="246"/>
        <v>10.212955884212212</v>
      </c>
      <c r="BS137" s="219">
        <f t="shared" si="247"/>
        <v>0.20425911768424423</v>
      </c>
      <c r="BT137" s="210"/>
      <c r="BU137" s="206">
        <f t="shared" si="248"/>
        <v>-0.78390736347425627</v>
      </c>
      <c r="BW137" s="164">
        <f>VLOOKUP(M137,Coefficients!$E$4:$I$7,3)</f>
        <v>0.43099999999999999</v>
      </c>
      <c r="BX137" s="106">
        <f t="shared" si="249"/>
        <v>7.2999999999999995E-2</v>
      </c>
      <c r="BY137" s="163">
        <f t="shared" si="250"/>
        <v>0.52580476107142871</v>
      </c>
      <c r="BZ137" s="18"/>
      <c r="CO137" s="165" t="str">
        <f t="shared" si="284"/>
        <v>splash</v>
      </c>
      <c r="CP137" s="172">
        <f t="shared" si="285"/>
        <v>1</v>
      </c>
      <c r="CQ137" s="165">
        <f>IF(CO137="atmospheric",IF(CP137&gt;=1,Coefficients!$T$5,Coefficients!$T$4),Coefficients!$T$3)</f>
        <v>7.35</v>
      </c>
      <c r="CR137" s="106">
        <f>IF(S137&lt;Coefficients!$V$3,Coefficients!$X$3-(Coefficients!$X$4-Coefficients!$X$3)*(Coefficients!$V$3-S137)/(Coefficients!$V$4-Coefficients!$V$3),IF(S137&gt;Coefficients!$V$6,(Coefficients!$X$6-Coefficients!$X$5)*(S137-Coefficients!$V$6)/(Coefficients!$V$6-Coefficients!$V$5)+Coefficients!$X$6,VLOOKUP(S137,Coefficients!$V$3:$X$6,3)))</f>
        <v>5.1999999999999975</v>
      </c>
      <c r="CS137" s="90">
        <f t="shared" si="251"/>
        <v>1.6409601519999992E-4</v>
      </c>
      <c r="CT137" s="106">
        <f>VLOOKUP(CO137,Coefficients!$Z$4:$AD$7,4,FALSE)</f>
        <v>0.26500000000000001</v>
      </c>
      <c r="CU137" s="106">
        <f>VLOOKUP(CO137,Coefficients!$Z$4:$AD$7,2,FALSE)</f>
        <v>0.37</v>
      </c>
      <c r="CV137" s="174">
        <f t="shared" si="286"/>
        <v>5.3413418524466847</v>
      </c>
      <c r="CW137" s="31">
        <f t="shared" si="287"/>
        <v>0.6399551338662739</v>
      </c>
      <c r="CX137" s="19">
        <f>Coefficients!$B$7</f>
        <v>3.35</v>
      </c>
      <c r="CY137" s="217">
        <f t="shared" si="252"/>
        <v>0.19103138324366384</v>
      </c>
      <c r="CZ137" s="33">
        <f>VLOOKUP(N137,Coefficients!$E$12:$I$16,3)</f>
        <v>6.0350000000000001</v>
      </c>
      <c r="DA137" s="165">
        <f t="shared" si="253"/>
        <v>7.2999999999999995E-2</v>
      </c>
      <c r="DB137" s="163">
        <f t="shared" si="254"/>
        <v>7.3624866196428593</v>
      </c>
      <c r="DC137" s="163"/>
      <c r="DD137" s="149"/>
      <c r="DU137" s="165">
        <f t="shared" si="288"/>
        <v>0.95</v>
      </c>
      <c r="DV137" s="165">
        <f t="shared" si="289"/>
        <v>1</v>
      </c>
      <c r="DW137" s="165">
        <f t="shared" si="290"/>
        <v>2400</v>
      </c>
      <c r="DX137" s="165">
        <f t="shared" si="291"/>
        <v>1.4999999999999999E-2</v>
      </c>
      <c r="DY137" s="169">
        <f t="shared" si="292"/>
        <v>70.555747324818782</v>
      </c>
      <c r="DZ137" s="136">
        <f t="shared" si="255"/>
        <v>33591.453356288803</v>
      </c>
      <c r="EA137" s="136">
        <f t="shared" si="293"/>
        <v>4.3067574809826485</v>
      </c>
      <c r="EB137" s="136">
        <f t="shared" si="294"/>
        <v>2.3330791552474604E-2</v>
      </c>
      <c r="EC137" s="136">
        <f t="shared" si="295"/>
        <v>0.96747185906460231</v>
      </c>
      <c r="ED137" s="136">
        <f t="shared" si="296"/>
        <v>0.21272982899095916</v>
      </c>
      <c r="EE137" s="136">
        <f t="shared" si="256"/>
        <v>1.5445604651050633E-4</v>
      </c>
      <c r="EF137" s="136">
        <f t="shared" si="297"/>
        <v>1</v>
      </c>
      <c r="EG137" s="136">
        <f t="shared" si="257"/>
        <v>2</v>
      </c>
      <c r="EH137" s="149">
        <f t="shared" si="298"/>
        <v>1.6957030447211316</v>
      </c>
      <c r="EI137" s="149">
        <f t="shared" si="299"/>
        <v>28.367915132889504</v>
      </c>
      <c r="EJ137" s="149">
        <f t="shared" si="258"/>
        <v>30.063618177610635</v>
      </c>
      <c r="EK137" s="18">
        <f t="shared" si="259"/>
        <v>0.93135828943079513</v>
      </c>
      <c r="EL137" s="18">
        <f t="shared" si="260"/>
        <v>0.19023842244704117</v>
      </c>
      <c r="EM137" s="18">
        <f t="shared" si="261"/>
        <v>1.2093509504642859E-2</v>
      </c>
      <c r="EN137" s="163">
        <f t="shared" si="300"/>
        <v>0.12110157618472374</v>
      </c>
      <c r="EO137" s="163">
        <f t="shared" si="301"/>
        <v>2.0259438976429789</v>
      </c>
      <c r="EP137" s="163">
        <f t="shared" si="262"/>
        <v>2.1470454738277027</v>
      </c>
      <c r="EQ137" s="18">
        <f t="shared" si="263"/>
        <v>13.041176976136537</v>
      </c>
      <c r="ER137" s="18">
        <f t="shared" si="264"/>
        <v>2.4912740768767838</v>
      </c>
      <c r="ES137" s="18">
        <f t="shared" si="265"/>
        <v>0.16933719225178576</v>
      </c>
    </row>
    <row r="138" spans="2:149" ht="15" customHeight="1" outlineLevel="1" x14ac:dyDescent="0.25">
      <c r="B138" s="36" t="s">
        <v>82</v>
      </c>
      <c r="C138" s="36" t="str">
        <f>MostLikely!$B$1</f>
        <v>CSIRO Mk3.5</v>
      </c>
      <c r="D138" s="36">
        <v>2040</v>
      </c>
      <c r="E138" s="37">
        <f>MostLikely!S68</f>
        <v>23.7</v>
      </c>
      <c r="F138" s="37">
        <f>MostLikely!W68</f>
        <v>75.49884999999999</v>
      </c>
      <c r="G138" s="37">
        <f>MostLikely!Q68</f>
        <v>499.5</v>
      </c>
      <c r="H138" s="115">
        <f t="shared" si="188"/>
        <v>2007</v>
      </c>
      <c r="I138" s="111" t="str">
        <f t="shared" si="189"/>
        <v>Pile No 243 @ Berth 107</v>
      </c>
      <c r="J138" s="165" t="str">
        <f t="shared" si="190"/>
        <v>splash</v>
      </c>
      <c r="K138" s="172">
        <f t="shared" si="191"/>
        <v>1</v>
      </c>
      <c r="L138" s="115" t="str">
        <f t="shared" si="192"/>
        <v>C1</v>
      </c>
      <c r="M138" s="115" t="str">
        <f t="shared" si="193"/>
        <v>CB4</v>
      </c>
      <c r="N138" s="115" t="str">
        <f t="shared" si="194"/>
        <v>CL5</v>
      </c>
      <c r="O138" s="115">
        <f t="shared" si="195"/>
        <v>0</v>
      </c>
      <c r="P138" s="115">
        <f t="shared" si="196"/>
        <v>50</v>
      </c>
      <c r="Q138" s="115">
        <f t="shared" si="197"/>
        <v>1200</v>
      </c>
      <c r="R138" s="115">
        <f t="shared" si="198"/>
        <v>60</v>
      </c>
      <c r="S138" s="115">
        <f t="shared" si="199"/>
        <v>0.37</v>
      </c>
      <c r="T138" s="115">
        <f t="shared" si="200"/>
        <v>310</v>
      </c>
      <c r="U138" s="165">
        <f t="shared" si="239"/>
        <v>12</v>
      </c>
      <c r="AA138" s="174">
        <f t="shared" si="266"/>
        <v>5.3027140904181671</v>
      </c>
      <c r="AB138" s="193">
        <f t="shared" si="267"/>
        <v>0.20605428180836335</v>
      </c>
      <c r="AC138" s="174">
        <f t="shared" si="268"/>
        <v>0.19895574116462683</v>
      </c>
      <c r="AD138" s="174">
        <f t="shared" si="269"/>
        <v>1.2110647152758626E-2</v>
      </c>
      <c r="AE138" s="174">
        <f t="shared" si="270"/>
        <v>0.66759345192149044</v>
      </c>
      <c r="AF138" s="194">
        <f t="shared" si="271"/>
        <v>0.19928162743925087</v>
      </c>
      <c r="AG138" s="174">
        <f t="shared" si="156"/>
        <v>2.6942760945992346</v>
      </c>
      <c r="AH138" s="174">
        <f t="shared" si="157"/>
        <v>0.16957715908793111</v>
      </c>
      <c r="AJ138" s="174"/>
      <c r="AK138" s="174"/>
      <c r="AM138" s="207">
        <f t="shared" si="272"/>
        <v>5</v>
      </c>
      <c r="AN138" s="167">
        <f>INDEX(Coefficients!$O$3:$O$7,MATCH(S138,Coefficients!$O$3:$O$7))</f>
        <v>0.3</v>
      </c>
      <c r="AO138" s="167">
        <f>INDEX(Coefficients!$O$3:$O$7,MATCH(S138,Coefficients!$O$3:$O$7)+1)</f>
        <v>0.4</v>
      </c>
      <c r="AP138" s="172">
        <f>INDEX(Coefficients!$P$3:$P$7,MATCH(S138,Coefficients!$O$3:$O$7))</f>
        <v>50</v>
      </c>
      <c r="AQ138" s="172">
        <f>INDEX(Coefficients!$P$3:$P$7,MATCH(S138,Coefficients!$O$3:$O$7)+1)</f>
        <v>41.8</v>
      </c>
      <c r="AR138" s="172">
        <f t="shared" si="273"/>
        <v>44.26</v>
      </c>
      <c r="AS138" s="106">
        <f t="shared" si="274"/>
        <v>2040</v>
      </c>
      <c r="AT138" s="107">
        <f t="shared" si="275"/>
        <v>23.7</v>
      </c>
      <c r="AU138" s="167">
        <f t="shared" si="240"/>
        <v>668.07000000000016</v>
      </c>
      <c r="AV138" s="173">
        <f t="shared" si="241"/>
        <v>23.036896551724144</v>
      </c>
      <c r="AW138" s="106">
        <v>12</v>
      </c>
      <c r="AX138" s="107">
        <f t="shared" si="276"/>
        <v>75.49884999999999</v>
      </c>
      <c r="AY138" s="174">
        <f t="shared" si="277"/>
        <v>1.204889654759711</v>
      </c>
      <c r="AZ138" s="167">
        <f>INDEX(Coefficients!$K$3:$K$10,MATCH(S138,Coefficients!$K$3:$K$10))</f>
        <v>0.35</v>
      </c>
      <c r="BA138" s="167">
        <f>INDEX(Coefficients!$K$3:$K$10,MATCH(S138,Coefficients!$K$3:$K$10)+1)</f>
        <v>0.4</v>
      </c>
      <c r="BB138" s="167">
        <f>INDEX(Coefficients!$L$3:$L$10,MATCH(S138,Coefficients!$K$3:$K$10))</f>
        <v>0.19142307491680963</v>
      </c>
      <c r="BC138" s="167">
        <f>INDEX(Coefficients!$L$3:$L$10,MATCH(S138,Coefficients!$K$3:$K$10)+1)</f>
        <v>0.35425563574488944</v>
      </c>
      <c r="BD138" s="174">
        <f>INDEX(Coefficients!$M$3:$M$10,MATCH(S138,Coefficients!$K$3:$K$10))</f>
        <v>0.20023799980895765</v>
      </c>
      <c r="BE138" s="174">
        <f>INDEX(Coefficients!$M$3:$M$10,MATCH(S138,Coefficients!$K$3:$K$10)+1)</f>
        <v>0.20987997823914079</v>
      </c>
      <c r="BF138" s="70">
        <f t="shared" si="278"/>
        <v>2.5655609924804158E-5</v>
      </c>
      <c r="BG138" s="110">
        <f t="shared" si="279"/>
        <v>0.20409479118103091</v>
      </c>
      <c r="BH138" s="175">
        <f t="shared" si="242"/>
        <v>1.2903708090730619E-5</v>
      </c>
      <c r="BI138" s="89">
        <f t="shared" si="243"/>
        <v>4.0720136134478745E-2</v>
      </c>
      <c r="BJ138" s="106">
        <f t="shared" si="280"/>
        <v>0.71366705445737511</v>
      </c>
      <c r="BK138" s="165">
        <f t="shared" si="281"/>
        <v>84.741590689541354</v>
      </c>
      <c r="BM138" s="107">
        <f t="shared" si="282"/>
        <v>499.5</v>
      </c>
      <c r="BN138" s="173">
        <f t="shared" si="244"/>
        <v>12780.650000000001</v>
      </c>
      <c r="BO138" s="187">
        <f t="shared" si="245"/>
        <v>8.3735293103448288E-4</v>
      </c>
      <c r="BP138" s="106" t="str">
        <f t="shared" si="219"/>
        <v>YES</v>
      </c>
      <c r="BQ138" s="209">
        <f t="shared" si="283"/>
        <v>5.3027140904181671</v>
      </c>
      <c r="BR138" s="164">
        <f t="shared" si="246"/>
        <v>10.302714090418167</v>
      </c>
      <c r="BS138" s="219">
        <f t="shared" si="247"/>
        <v>0.20605428180836335</v>
      </c>
      <c r="BT138" s="210"/>
      <c r="BU138" s="206">
        <f t="shared" si="248"/>
        <v>-0.78700502253691085</v>
      </c>
      <c r="BW138" s="164">
        <f>VLOOKUP(M138,Coefficients!$E$4:$I$7,3)</f>
        <v>0.43099999999999999</v>
      </c>
      <c r="BX138" s="106">
        <f t="shared" si="249"/>
        <v>7.2999999999999995E-2</v>
      </c>
      <c r="BY138" s="163">
        <f t="shared" si="250"/>
        <v>0.52654987620689675</v>
      </c>
      <c r="BZ138" s="18"/>
      <c r="CO138" s="165" t="str">
        <f t="shared" si="284"/>
        <v>splash</v>
      </c>
      <c r="CP138" s="172">
        <f t="shared" si="285"/>
        <v>1</v>
      </c>
      <c r="CQ138" s="165">
        <f>IF(CO138="atmospheric",IF(CP138&gt;=1,Coefficients!$T$5,Coefficients!$T$4),Coefficients!$T$3)</f>
        <v>7.35</v>
      </c>
      <c r="CR138" s="106">
        <f>IF(S138&lt;Coefficients!$V$3,Coefficients!$X$3-(Coefficients!$X$4-Coefficients!$X$3)*(Coefficients!$V$3-S138)/(Coefficients!$V$4-Coefficients!$V$3),IF(S138&gt;Coefficients!$V$6,(Coefficients!$X$6-Coefficients!$X$5)*(S138-Coefficients!$V$6)/(Coefficients!$V$6-Coefficients!$V$5)+Coefficients!$X$6,VLOOKUP(S138,Coefficients!$V$3:$X$6,3)))</f>
        <v>5.1999999999999975</v>
      </c>
      <c r="CS138" s="90">
        <f t="shared" si="251"/>
        <v>1.6409601519999992E-4</v>
      </c>
      <c r="CT138" s="106">
        <f>VLOOKUP(CO138,Coefficients!$Z$4:$AD$7,4,FALSE)</f>
        <v>0.26500000000000001</v>
      </c>
      <c r="CU138" s="106">
        <f>VLOOKUP(CO138,Coefficients!$Z$4:$AD$7,2,FALSE)</f>
        <v>0.37</v>
      </c>
      <c r="CV138" s="174">
        <f t="shared" si="286"/>
        <v>5.3471627629832419</v>
      </c>
      <c r="CW138" s="31">
        <f t="shared" si="287"/>
        <v>0.66759345192149044</v>
      </c>
      <c r="CX138" s="19">
        <f>Coefficients!$B$7</f>
        <v>3.35</v>
      </c>
      <c r="CY138" s="217">
        <f t="shared" si="252"/>
        <v>0.19928162743925087</v>
      </c>
      <c r="CZ138" s="33">
        <f>VLOOKUP(N138,Coefficients!$E$12:$I$16,3)</f>
        <v>6.0350000000000001</v>
      </c>
      <c r="DA138" s="165">
        <f t="shared" si="253"/>
        <v>7.2999999999999995E-2</v>
      </c>
      <c r="DB138" s="163">
        <f t="shared" si="254"/>
        <v>7.3729199603448308</v>
      </c>
      <c r="DC138" s="163"/>
      <c r="DD138" s="149"/>
      <c r="DU138" s="165">
        <f t="shared" si="288"/>
        <v>0.95</v>
      </c>
      <c r="DV138" s="165">
        <f t="shared" si="289"/>
        <v>1</v>
      </c>
      <c r="DW138" s="165">
        <f t="shared" si="290"/>
        <v>2400</v>
      </c>
      <c r="DX138" s="165">
        <f t="shared" si="291"/>
        <v>1.4999999999999999E-2</v>
      </c>
      <c r="DY138" s="169">
        <f t="shared" si="292"/>
        <v>70.556867101791426</v>
      </c>
      <c r="DZ138" s="136">
        <f t="shared" si="255"/>
        <v>33591.631063224479</v>
      </c>
      <c r="EA138" s="136">
        <f t="shared" si="293"/>
        <v>4.3067574809826485</v>
      </c>
      <c r="EB138" s="136">
        <f t="shared" si="294"/>
        <v>2.3330791552474604E-2</v>
      </c>
      <c r="EC138" s="136">
        <f t="shared" si="295"/>
        <v>0.96747185906460231</v>
      </c>
      <c r="ED138" s="136">
        <f t="shared" si="296"/>
        <v>0.21283209774211645</v>
      </c>
      <c r="EE138" s="136">
        <f t="shared" si="256"/>
        <v>1.5445604651050633E-4</v>
      </c>
      <c r="EF138" s="136">
        <f t="shared" si="297"/>
        <v>1</v>
      </c>
      <c r="EG138" s="136">
        <f t="shared" si="257"/>
        <v>2</v>
      </c>
      <c r="EH138" s="149">
        <f t="shared" si="298"/>
        <v>1.6933003928793269</v>
      </c>
      <c r="EI138" s="149">
        <f t="shared" si="299"/>
        <v>28.341390425607894</v>
      </c>
      <c r="EJ138" s="149">
        <f t="shared" si="258"/>
        <v>30.034690818487221</v>
      </c>
      <c r="EK138" s="18">
        <f t="shared" si="259"/>
        <v>0.96555014250886384</v>
      </c>
      <c r="EL138" s="18">
        <f t="shared" si="260"/>
        <v>0.19895574116462683</v>
      </c>
      <c r="EM138" s="18">
        <f t="shared" si="261"/>
        <v>1.2110647152758626E-2</v>
      </c>
      <c r="EN138" s="163">
        <f t="shared" si="300"/>
        <v>0.12092998663313835</v>
      </c>
      <c r="EO138" s="163">
        <f t="shared" si="301"/>
        <v>2.0240495896333059</v>
      </c>
      <c r="EP138" s="163">
        <f t="shared" si="262"/>
        <v>2.1449795762664441</v>
      </c>
      <c r="EQ138" s="18">
        <f t="shared" si="263"/>
        <v>13.519942250675161</v>
      </c>
      <c r="ER138" s="18">
        <f t="shared" si="264"/>
        <v>2.6942760945992346</v>
      </c>
      <c r="ES138" s="18">
        <f t="shared" si="265"/>
        <v>0.16957715908793111</v>
      </c>
    </row>
    <row r="139" spans="2:149" outlineLevel="1" x14ac:dyDescent="0.25">
      <c r="B139" s="36" t="s">
        <v>82</v>
      </c>
      <c r="C139" s="36" t="str">
        <f>MostLikely!$B$1</f>
        <v>CSIRO Mk3.5</v>
      </c>
      <c r="D139" s="36">
        <v>2041</v>
      </c>
      <c r="E139" s="37">
        <f>MostLikely!S69</f>
        <v>23.759999999999998</v>
      </c>
      <c r="F139" s="37">
        <f>MostLikely!W69</f>
        <v>75.464514999999992</v>
      </c>
      <c r="G139" s="37">
        <f>MostLikely!Q69</f>
        <v>505.65</v>
      </c>
      <c r="H139" s="115">
        <f t="shared" si="188"/>
        <v>2007</v>
      </c>
      <c r="I139" s="111" t="str">
        <f t="shared" si="189"/>
        <v>Pile No 243 @ Berth 107</v>
      </c>
      <c r="J139" s="165" t="str">
        <f t="shared" si="190"/>
        <v>splash</v>
      </c>
      <c r="K139" s="172">
        <f t="shared" si="191"/>
        <v>1</v>
      </c>
      <c r="L139" s="115" t="str">
        <f t="shared" si="192"/>
        <v>C1</v>
      </c>
      <c r="M139" s="115" t="str">
        <f t="shared" si="193"/>
        <v>CB4</v>
      </c>
      <c r="N139" s="115" t="str">
        <f t="shared" si="194"/>
        <v>CL5</v>
      </c>
      <c r="O139" s="115">
        <f t="shared" si="195"/>
        <v>0</v>
      </c>
      <c r="P139" s="115">
        <f t="shared" si="196"/>
        <v>50</v>
      </c>
      <c r="Q139" s="115">
        <f t="shared" si="197"/>
        <v>1200</v>
      </c>
      <c r="R139" s="115">
        <f t="shared" si="198"/>
        <v>60</v>
      </c>
      <c r="S139" s="115">
        <f t="shared" si="199"/>
        <v>0.37</v>
      </c>
      <c r="T139" s="115">
        <f t="shared" si="200"/>
        <v>310</v>
      </c>
      <c r="U139" s="165">
        <f t="shared" si="239"/>
        <v>12</v>
      </c>
      <c r="AA139" s="174">
        <f t="shared" si="266"/>
        <v>5.3918674916872433</v>
      </c>
      <c r="AB139" s="193">
        <f t="shared" si="267"/>
        <v>0.20783734983374486</v>
      </c>
      <c r="AC139" s="174">
        <f t="shared" si="268"/>
        <v>0.20780068176229669</v>
      </c>
      <c r="AD139" s="174">
        <f t="shared" si="269"/>
        <v>1.2128089589E-2</v>
      </c>
      <c r="AE139" s="174">
        <f t="shared" si="270"/>
        <v>0.69496563442414161</v>
      </c>
      <c r="AF139" s="194">
        <f t="shared" si="271"/>
        <v>0.20745242818631093</v>
      </c>
      <c r="AG139" s="174">
        <f t="shared" si="156"/>
        <v>2.9043028355752942</v>
      </c>
      <c r="AH139" s="174">
        <f t="shared" si="157"/>
        <v>0.16982139366500001</v>
      </c>
      <c r="AJ139" s="174"/>
      <c r="AK139" s="174"/>
      <c r="AM139" s="207">
        <f t="shared" si="272"/>
        <v>5</v>
      </c>
      <c r="AN139" s="167">
        <f>INDEX(Coefficients!$O$3:$O$7,MATCH(S139,Coefficients!$O$3:$O$7))</f>
        <v>0.3</v>
      </c>
      <c r="AO139" s="167">
        <f>INDEX(Coefficients!$O$3:$O$7,MATCH(S139,Coefficients!$O$3:$O$7)+1)</f>
        <v>0.4</v>
      </c>
      <c r="AP139" s="172">
        <f>INDEX(Coefficients!$P$3:$P$7,MATCH(S139,Coefficients!$O$3:$O$7))</f>
        <v>50</v>
      </c>
      <c r="AQ139" s="172">
        <f>INDEX(Coefficients!$P$3:$P$7,MATCH(S139,Coefficients!$O$3:$O$7)+1)</f>
        <v>41.8</v>
      </c>
      <c r="AR139" s="172">
        <f t="shared" si="273"/>
        <v>44.26</v>
      </c>
      <c r="AS139" s="106">
        <f t="shared" si="274"/>
        <v>2041</v>
      </c>
      <c r="AT139" s="107">
        <f t="shared" si="275"/>
        <v>23.759999999999998</v>
      </c>
      <c r="AU139" s="167">
        <f t="shared" si="240"/>
        <v>691.83000000000015</v>
      </c>
      <c r="AV139" s="173">
        <f t="shared" si="241"/>
        <v>23.061000000000003</v>
      </c>
      <c r="AW139" s="106">
        <v>12</v>
      </c>
      <c r="AX139" s="107">
        <f t="shared" si="276"/>
        <v>75.464514999999992</v>
      </c>
      <c r="AY139" s="174">
        <f t="shared" si="277"/>
        <v>1.2066549556889452</v>
      </c>
      <c r="AZ139" s="167">
        <f>INDEX(Coefficients!$K$3:$K$10,MATCH(S139,Coefficients!$K$3:$K$10))</f>
        <v>0.35</v>
      </c>
      <c r="BA139" s="167">
        <f>INDEX(Coefficients!$K$3:$K$10,MATCH(S139,Coefficients!$K$3:$K$10)+1)</f>
        <v>0.4</v>
      </c>
      <c r="BB139" s="167">
        <f>INDEX(Coefficients!$L$3:$L$10,MATCH(S139,Coefficients!$K$3:$K$10))</f>
        <v>0.19142307491680963</v>
      </c>
      <c r="BC139" s="167">
        <f>INDEX(Coefficients!$L$3:$L$10,MATCH(S139,Coefficients!$K$3:$K$10)+1)</f>
        <v>0.35425563574488944</v>
      </c>
      <c r="BD139" s="174">
        <f>INDEX(Coefficients!$M$3:$M$10,MATCH(S139,Coefficients!$K$3:$K$10))</f>
        <v>0.20023799980895765</v>
      </c>
      <c r="BE139" s="174">
        <f>INDEX(Coefficients!$M$3:$M$10,MATCH(S139,Coefficients!$K$3:$K$10)+1)</f>
        <v>0.20987997823914079</v>
      </c>
      <c r="BF139" s="70">
        <f t="shared" si="278"/>
        <v>2.5655609924804158E-5</v>
      </c>
      <c r="BG139" s="110">
        <f t="shared" si="279"/>
        <v>0.20409479118103091</v>
      </c>
      <c r="BH139" s="175">
        <f t="shared" si="242"/>
        <v>1.2814733822783317E-5</v>
      </c>
      <c r="BI139" s="89">
        <f t="shared" si="243"/>
        <v>4.0439360695527025E-2</v>
      </c>
      <c r="BJ139" s="106">
        <f t="shared" si="280"/>
        <v>0.71366705445737511</v>
      </c>
      <c r="BK139" s="165">
        <f t="shared" si="281"/>
        <v>84.741590689541354</v>
      </c>
      <c r="BM139" s="107">
        <f t="shared" si="282"/>
        <v>505.65</v>
      </c>
      <c r="BN139" s="173">
        <f t="shared" si="244"/>
        <v>13286.300000000001</v>
      </c>
      <c r="BO139" s="187">
        <f t="shared" si="245"/>
        <v>8.4146566666666676E-4</v>
      </c>
      <c r="BP139" s="106" t="str">
        <f t="shared" si="219"/>
        <v>YES</v>
      </c>
      <c r="BQ139" s="209">
        <f t="shared" si="283"/>
        <v>5.3918674916872433</v>
      </c>
      <c r="BR139" s="164">
        <f t="shared" si="246"/>
        <v>10.391867491687243</v>
      </c>
      <c r="BS139" s="219">
        <f t="shared" si="247"/>
        <v>0.20783734983374486</v>
      </c>
      <c r="BT139" s="210"/>
      <c r="BU139" s="206">
        <f t="shared" si="248"/>
        <v>-0.78991764612869408</v>
      </c>
      <c r="BW139" s="164">
        <f>VLOOKUP(M139,Coefficients!$E$4:$I$7,3)</f>
        <v>0.43099999999999999</v>
      </c>
      <c r="BX139" s="106">
        <f t="shared" si="249"/>
        <v>7.2999999999999995E-2</v>
      </c>
      <c r="BY139" s="163">
        <f t="shared" si="250"/>
        <v>0.52730824300000001</v>
      </c>
      <c r="BZ139" s="18"/>
      <c r="CO139" s="165" t="str">
        <f t="shared" si="284"/>
        <v>splash</v>
      </c>
      <c r="CP139" s="172">
        <f t="shared" si="285"/>
        <v>1</v>
      </c>
      <c r="CQ139" s="165">
        <f>IF(CO139="atmospheric",IF(CP139&gt;=1,Coefficients!$T$5,Coefficients!$T$4),Coefficients!$T$3)</f>
        <v>7.35</v>
      </c>
      <c r="CR139" s="106">
        <f>IF(S139&lt;Coefficients!$V$3,Coefficients!$X$3-(Coefficients!$X$4-Coefficients!$X$3)*(Coefficients!$V$3-S139)/(Coefficients!$V$4-Coefficients!$V$3),IF(S139&gt;Coefficients!$V$6,(Coefficients!$X$6-Coefficients!$X$5)*(S139-Coefficients!$V$6)/(Coefficients!$V$6-Coefficients!$V$5)+Coefficients!$X$6,VLOOKUP(S139,Coefficients!$V$3:$X$6,3)))</f>
        <v>5.1999999999999975</v>
      </c>
      <c r="CS139" s="90">
        <f t="shared" si="251"/>
        <v>1.6409601519999992E-4</v>
      </c>
      <c r="CT139" s="106">
        <f>VLOOKUP(CO139,Coefficients!$Z$4:$AD$7,4,FALSE)</f>
        <v>0.26500000000000001</v>
      </c>
      <c r="CU139" s="106">
        <f>VLOOKUP(CO139,Coefficients!$Z$4:$AD$7,2,FALSE)</f>
        <v>0.37</v>
      </c>
      <c r="CV139" s="174">
        <f t="shared" si="286"/>
        <v>5.3525308908120488</v>
      </c>
      <c r="CW139" s="31">
        <f t="shared" si="287"/>
        <v>0.69496563442414161</v>
      </c>
      <c r="CX139" s="19">
        <f>Coefficients!$B$7</f>
        <v>3.35</v>
      </c>
      <c r="CY139" s="217">
        <f t="shared" si="252"/>
        <v>0.20745242818631093</v>
      </c>
      <c r="CZ139" s="33">
        <f>VLOOKUP(N139,Coefficients!$E$12:$I$16,3)</f>
        <v>6.0350000000000001</v>
      </c>
      <c r="DA139" s="165">
        <f t="shared" si="253"/>
        <v>7.2999999999999995E-2</v>
      </c>
      <c r="DB139" s="163">
        <f t="shared" si="254"/>
        <v>7.3835388550000012</v>
      </c>
      <c r="DC139" s="163"/>
      <c r="DD139" s="149"/>
      <c r="DU139" s="165">
        <f t="shared" si="288"/>
        <v>0.95</v>
      </c>
      <c r="DV139" s="165">
        <f t="shared" si="289"/>
        <v>1</v>
      </c>
      <c r="DW139" s="165">
        <f t="shared" si="290"/>
        <v>2400</v>
      </c>
      <c r="DX139" s="165">
        <f t="shared" si="291"/>
        <v>1.4999999999999999E-2</v>
      </c>
      <c r="DY139" s="169">
        <f t="shared" si="292"/>
        <v>70.557912259034524</v>
      </c>
      <c r="DZ139" s="136">
        <f t="shared" si="255"/>
        <v>33591.796926423922</v>
      </c>
      <c r="EA139" s="136">
        <f t="shared" si="293"/>
        <v>4.3067574809826485</v>
      </c>
      <c r="EB139" s="136">
        <f t="shared" si="294"/>
        <v>2.3330791552474604E-2</v>
      </c>
      <c r="EC139" s="136">
        <f t="shared" si="295"/>
        <v>0.96747185906460231</v>
      </c>
      <c r="ED139" s="136">
        <f t="shared" si="296"/>
        <v>0.2129358885349342</v>
      </c>
      <c r="EE139" s="136">
        <f t="shared" si="256"/>
        <v>1.5445604651050633E-4</v>
      </c>
      <c r="EF139" s="136">
        <f t="shared" si="297"/>
        <v>1</v>
      </c>
      <c r="EG139" s="136">
        <f t="shared" si="257"/>
        <v>2</v>
      </c>
      <c r="EH139" s="149">
        <f t="shared" si="298"/>
        <v>1.6908622426850464</v>
      </c>
      <c r="EI139" s="149">
        <f t="shared" si="299"/>
        <v>28.314431494246499</v>
      </c>
      <c r="EJ139" s="149">
        <f t="shared" si="258"/>
        <v>30.005293736931545</v>
      </c>
      <c r="EK139" s="18">
        <f t="shared" si="259"/>
        <v>0.99982357323417803</v>
      </c>
      <c r="EL139" s="18">
        <f t="shared" si="260"/>
        <v>0.20780068176229669</v>
      </c>
      <c r="EM139" s="18">
        <f t="shared" si="261"/>
        <v>1.2128089589E-2</v>
      </c>
      <c r="EN139" s="163">
        <f t="shared" si="300"/>
        <v>0.12075586190509612</v>
      </c>
      <c r="EO139" s="163">
        <f t="shared" si="301"/>
        <v>2.0221242707572893</v>
      </c>
      <c r="EP139" s="163">
        <f t="shared" si="262"/>
        <v>2.1428801326623854</v>
      </c>
      <c r="EQ139" s="18">
        <f t="shared" si="263"/>
        <v>13.999849801550498</v>
      </c>
      <c r="ER139" s="18">
        <f t="shared" si="264"/>
        <v>2.9043028355752942</v>
      </c>
      <c r="ES139" s="18">
        <f t="shared" si="265"/>
        <v>0.16982139366500001</v>
      </c>
    </row>
    <row r="140" spans="2:149" outlineLevel="1" x14ac:dyDescent="0.25">
      <c r="B140" s="36" t="s">
        <v>82</v>
      </c>
      <c r="C140" s="36" t="str">
        <f>MostLikely!$B$1</f>
        <v>CSIRO Mk3.5</v>
      </c>
      <c r="D140" s="36">
        <v>2042</v>
      </c>
      <c r="E140" s="37">
        <f>MostLikely!S70</f>
        <v>23.82</v>
      </c>
      <c r="F140" s="37">
        <f>MostLikely!W70</f>
        <v>75.430179999999993</v>
      </c>
      <c r="G140" s="37">
        <f>MostLikely!Q70</f>
        <v>511.79999999999995</v>
      </c>
      <c r="H140" s="115">
        <f t="shared" si="188"/>
        <v>2007</v>
      </c>
      <c r="I140" s="111" t="str">
        <f t="shared" si="189"/>
        <v>Pile No 243 @ Berth 107</v>
      </c>
      <c r="J140" s="165" t="str">
        <f t="shared" si="190"/>
        <v>splash</v>
      </c>
      <c r="K140" s="172">
        <f t="shared" si="191"/>
        <v>1</v>
      </c>
      <c r="L140" s="115" t="str">
        <f t="shared" si="192"/>
        <v>C1</v>
      </c>
      <c r="M140" s="115" t="str">
        <f t="shared" si="193"/>
        <v>CB4</v>
      </c>
      <c r="N140" s="115" t="str">
        <f t="shared" si="194"/>
        <v>CL5</v>
      </c>
      <c r="O140" s="115">
        <f t="shared" si="195"/>
        <v>0</v>
      </c>
      <c r="P140" s="115">
        <f t="shared" si="196"/>
        <v>50</v>
      </c>
      <c r="Q140" s="115">
        <f t="shared" si="197"/>
        <v>1200</v>
      </c>
      <c r="R140" s="115">
        <f t="shared" si="198"/>
        <v>60</v>
      </c>
      <c r="S140" s="115">
        <f t="shared" si="199"/>
        <v>0.37</v>
      </c>
      <c r="T140" s="115">
        <f t="shared" si="200"/>
        <v>310</v>
      </c>
      <c r="U140" s="165">
        <f t="shared" si="239"/>
        <v>12</v>
      </c>
      <c r="AA140" s="174">
        <f t="shared" si="266"/>
        <v>5.4804535979094959</v>
      </c>
      <c r="AB140" s="193">
        <f t="shared" si="267"/>
        <v>0.2096090719581899</v>
      </c>
      <c r="AC140" s="174">
        <f t="shared" si="268"/>
        <v>0.21677322543784494</v>
      </c>
      <c r="AD140" s="174">
        <f t="shared" si="269"/>
        <v>1.214580731774194E-2</v>
      </c>
      <c r="AE140" s="174">
        <f t="shared" si="270"/>
        <v>0.72206678743678676</v>
      </c>
      <c r="AF140" s="194">
        <f t="shared" si="271"/>
        <v>0.21554232460799605</v>
      </c>
      <c r="AG140" s="174">
        <f t="shared" si="156"/>
        <v>3.1212469513800554</v>
      </c>
      <c r="AH140" s="174">
        <f t="shared" si="157"/>
        <v>0.17006948297580651</v>
      </c>
      <c r="AJ140" s="174"/>
      <c r="AK140" s="174"/>
      <c r="AM140" s="207">
        <f t="shared" si="272"/>
        <v>5</v>
      </c>
      <c r="AN140" s="167">
        <f>INDEX(Coefficients!$O$3:$O$7,MATCH(S140,Coefficients!$O$3:$O$7))</f>
        <v>0.3</v>
      </c>
      <c r="AO140" s="167">
        <f>INDEX(Coefficients!$O$3:$O$7,MATCH(S140,Coefficients!$O$3:$O$7)+1)</f>
        <v>0.4</v>
      </c>
      <c r="AP140" s="172">
        <f>INDEX(Coefficients!$P$3:$P$7,MATCH(S140,Coefficients!$O$3:$O$7))</f>
        <v>50</v>
      </c>
      <c r="AQ140" s="172">
        <f>INDEX(Coefficients!$P$3:$P$7,MATCH(S140,Coefficients!$O$3:$O$7)+1)</f>
        <v>41.8</v>
      </c>
      <c r="AR140" s="172">
        <f t="shared" si="273"/>
        <v>44.26</v>
      </c>
      <c r="AS140" s="106">
        <f t="shared" si="274"/>
        <v>2042</v>
      </c>
      <c r="AT140" s="107">
        <f t="shared" si="275"/>
        <v>23.82</v>
      </c>
      <c r="AU140" s="167">
        <f t="shared" si="240"/>
        <v>715.6500000000002</v>
      </c>
      <c r="AV140" s="173">
        <f t="shared" si="241"/>
        <v>23.085483870967749</v>
      </c>
      <c r="AW140" s="106">
        <v>12</v>
      </c>
      <c r="AX140" s="107">
        <f t="shared" si="276"/>
        <v>75.430179999999993</v>
      </c>
      <c r="AY140" s="174">
        <f t="shared" si="277"/>
        <v>1.2084504712447481</v>
      </c>
      <c r="AZ140" s="167">
        <f>INDEX(Coefficients!$K$3:$K$10,MATCH(S140,Coefficients!$K$3:$K$10))</f>
        <v>0.35</v>
      </c>
      <c r="BA140" s="167">
        <f>INDEX(Coefficients!$K$3:$K$10,MATCH(S140,Coefficients!$K$3:$K$10)+1)</f>
        <v>0.4</v>
      </c>
      <c r="BB140" s="167">
        <f>INDEX(Coefficients!$L$3:$L$10,MATCH(S140,Coefficients!$K$3:$K$10))</f>
        <v>0.19142307491680963</v>
      </c>
      <c r="BC140" s="167">
        <f>INDEX(Coefficients!$L$3:$L$10,MATCH(S140,Coefficients!$K$3:$K$10)+1)</f>
        <v>0.35425563574488944</v>
      </c>
      <c r="BD140" s="174">
        <f>INDEX(Coefficients!$M$3:$M$10,MATCH(S140,Coefficients!$K$3:$K$10))</f>
        <v>0.20023799980895765</v>
      </c>
      <c r="BE140" s="174">
        <f>INDEX(Coefficients!$M$3:$M$10,MATCH(S140,Coefficients!$K$3:$K$10)+1)</f>
        <v>0.20987997823914079</v>
      </c>
      <c r="BF140" s="70">
        <f t="shared" si="278"/>
        <v>2.5655609924804158E-5</v>
      </c>
      <c r="BG140" s="110">
        <f t="shared" si="279"/>
        <v>0.20409479118103091</v>
      </c>
      <c r="BH140" s="175">
        <f t="shared" si="242"/>
        <v>1.2729260971561098E-5</v>
      </c>
      <c r="BI140" s="89">
        <f t="shared" si="243"/>
        <v>4.0169634651424167E-2</v>
      </c>
      <c r="BJ140" s="106">
        <f t="shared" si="280"/>
        <v>0.71366705445737511</v>
      </c>
      <c r="BK140" s="165">
        <f t="shared" si="281"/>
        <v>84.741590689541354</v>
      </c>
      <c r="BM140" s="107">
        <f t="shared" si="282"/>
        <v>511.79999999999995</v>
      </c>
      <c r="BN140" s="173">
        <f t="shared" si="244"/>
        <v>13798.1</v>
      </c>
      <c r="BO140" s="187">
        <f t="shared" si="245"/>
        <v>8.4569000000000007E-4</v>
      </c>
      <c r="BP140" s="106" t="str">
        <f t="shared" si="219"/>
        <v>YES</v>
      </c>
      <c r="BQ140" s="209">
        <f t="shared" si="283"/>
        <v>5.4804535979094959</v>
      </c>
      <c r="BR140" s="164">
        <f t="shared" si="246"/>
        <v>10.480453597909495</v>
      </c>
      <c r="BS140" s="219">
        <f t="shared" si="247"/>
        <v>0.2096090719581899</v>
      </c>
      <c r="BT140" s="210"/>
      <c r="BU140" s="206">
        <f t="shared" si="248"/>
        <v>-0.79266165394694765</v>
      </c>
      <c r="BW140" s="164">
        <f>VLOOKUP(M140,Coefficients!$E$4:$I$7,3)</f>
        <v>0.43099999999999999</v>
      </c>
      <c r="BX140" s="106">
        <f t="shared" si="249"/>
        <v>7.2999999999999995E-2</v>
      </c>
      <c r="BY140" s="163">
        <f t="shared" si="250"/>
        <v>0.5280785790322583</v>
      </c>
      <c r="BZ140" s="18"/>
      <c r="CO140" s="165" t="str">
        <f t="shared" si="284"/>
        <v>splash</v>
      </c>
      <c r="CP140" s="172">
        <f t="shared" si="285"/>
        <v>1</v>
      </c>
      <c r="CQ140" s="165">
        <f>IF(CO140="atmospheric",IF(CP140&gt;=1,Coefficients!$T$5,Coefficients!$T$4),Coefficients!$T$3)</f>
        <v>7.35</v>
      </c>
      <c r="CR140" s="106">
        <f>IF(S140&lt;Coefficients!$V$3,Coefficients!$X$3-(Coefficients!$X$4-Coefficients!$X$3)*(Coefficients!$V$3-S140)/(Coefficients!$V$4-Coefficients!$V$3),IF(S140&gt;Coefficients!$V$6,(Coefficients!$X$6-Coefficients!$X$5)*(S140-Coefficients!$V$6)/(Coefficients!$V$6-Coefficients!$V$5)+Coefficients!$X$6,VLOOKUP(S140,Coefficients!$V$3:$X$6,3)))</f>
        <v>5.1999999999999975</v>
      </c>
      <c r="CS140" s="90">
        <f t="shared" si="251"/>
        <v>1.6409601519999992E-4</v>
      </c>
      <c r="CT140" s="106">
        <f>VLOOKUP(CO140,Coefficients!$Z$4:$AD$7,4,FALSE)</f>
        <v>0.26500000000000001</v>
      </c>
      <c r="CU140" s="106">
        <f>VLOOKUP(CO140,Coefficients!$Z$4:$AD$7,2,FALSE)</f>
        <v>0.37</v>
      </c>
      <c r="CV140" s="174">
        <f t="shared" si="286"/>
        <v>5.3574819646136937</v>
      </c>
      <c r="CW140" s="31">
        <f t="shared" si="287"/>
        <v>0.72206678743678676</v>
      </c>
      <c r="CX140" s="19">
        <f>Coefficients!$B$7</f>
        <v>3.35</v>
      </c>
      <c r="CY140" s="217">
        <f t="shared" si="252"/>
        <v>0.21554232460799605</v>
      </c>
      <c r="CZ140" s="33">
        <f>VLOOKUP(N140,Coefficients!$E$12:$I$16,3)</f>
        <v>6.0350000000000001</v>
      </c>
      <c r="DA140" s="165">
        <f t="shared" si="253"/>
        <v>7.2999999999999995E-2</v>
      </c>
      <c r="DB140" s="163">
        <f t="shared" si="254"/>
        <v>7.3943253467741963</v>
      </c>
      <c r="DC140" s="163"/>
      <c r="DD140" s="149"/>
      <c r="DU140" s="165">
        <f t="shared" si="288"/>
        <v>0.95</v>
      </c>
      <c r="DV140" s="165">
        <f t="shared" si="289"/>
        <v>1</v>
      </c>
      <c r="DW140" s="165">
        <f t="shared" si="290"/>
        <v>2400</v>
      </c>
      <c r="DX140" s="165">
        <f t="shared" si="291"/>
        <v>1.4999999999999999E-2</v>
      </c>
      <c r="DY140" s="169">
        <f t="shared" si="292"/>
        <v>70.558890014810189</v>
      </c>
      <c r="DZ140" s="136">
        <f t="shared" si="255"/>
        <v>33591.952091737512</v>
      </c>
      <c r="EA140" s="136">
        <f t="shared" si="293"/>
        <v>4.3067574809826485</v>
      </c>
      <c r="EB140" s="136">
        <f t="shared" si="294"/>
        <v>2.3330791552474604E-2</v>
      </c>
      <c r="EC140" s="136">
        <f t="shared" si="295"/>
        <v>0.96747185906460231</v>
      </c>
      <c r="ED140" s="136">
        <f t="shared" si="296"/>
        <v>0.21304101224927979</v>
      </c>
      <c r="EE140" s="136">
        <f t="shared" si="256"/>
        <v>1.5445604651050633E-4</v>
      </c>
      <c r="EF140" s="136">
        <f t="shared" si="297"/>
        <v>1</v>
      </c>
      <c r="EG140" s="136">
        <f t="shared" si="257"/>
        <v>2</v>
      </c>
      <c r="EH140" s="149">
        <f t="shared" si="298"/>
        <v>1.6883930109997243</v>
      </c>
      <c r="EI140" s="149">
        <f t="shared" si="299"/>
        <v>28.28708582214157</v>
      </c>
      <c r="EJ140" s="149">
        <f t="shared" si="258"/>
        <v>29.975478833141295</v>
      </c>
      <c r="EK140" s="18">
        <f t="shared" si="259"/>
        <v>1.0341786422349317</v>
      </c>
      <c r="EL140" s="18">
        <f t="shared" si="260"/>
        <v>0.21677322543784494</v>
      </c>
      <c r="EM140" s="18">
        <f t="shared" si="261"/>
        <v>1.214580731774194E-2</v>
      </c>
      <c r="EN140" s="163">
        <f t="shared" si="300"/>
        <v>0.12057951743842274</v>
      </c>
      <c r="EO140" s="163">
        <f t="shared" si="301"/>
        <v>2.020171332119804</v>
      </c>
      <c r="EP140" s="163">
        <f t="shared" si="262"/>
        <v>2.1407508495582266</v>
      </c>
      <c r="EQ140" s="18">
        <f t="shared" si="263"/>
        <v>14.480900477697944</v>
      </c>
      <c r="ER140" s="18">
        <f t="shared" si="264"/>
        <v>3.1212469513800554</v>
      </c>
      <c r="ES140" s="18">
        <f t="shared" si="265"/>
        <v>0.17006948297580651</v>
      </c>
    </row>
    <row r="141" spans="2:149" outlineLevel="1" x14ac:dyDescent="0.25">
      <c r="B141" s="36" t="s">
        <v>82</v>
      </c>
      <c r="C141" s="36" t="str">
        <f>MostLikely!$B$1</f>
        <v>CSIRO Mk3.5</v>
      </c>
      <c r="D141" s="36">
        <v>2043</v>
      </c>
      <c r="E141" s="37">
        <f>MostLikely!S71</f>
        <v>23.88</v>
      </c>
      <c r="F141" s="37">
        <f>MostLikely!W71</f>
        <v>75.395844999999994</v>
      </c>
      <c r="G141" s="37">
        <f>MostLikely!Q71</f>
        <v>517.94999999999993</v>
      </c>
      <c r="H141" s="115">
        <f t="shared" si="188"/>
        <v>2007</v>
      </c>
      <c r="I141" s="111" t="str">
        <f t="shared" si="189"/>
        <v>Pile No 243 @ Berth 107</v>
      </c>
      <c r="J141" s="165" t="str">
        <f t="shared" si="190"/>
        <v>splash</v>
      </c>
      <c r="K141" s="172">
        <f t="shared" si="191"/>
        <v>1</v>
      </c>
      <c r="L141" s="115" t="str">
        <f t="shared" si="192"/>
        <v>C1</v>
      </c>
      <c r="M141" s="115" t="str">
        <f t="shared" si="193"/>
        <v>CB4</v>
      </c>
      <c r="N141" s="115" t="str">
        <f t="shared" si="194"/>
        <v>CL5</v>
      </c>
      <c r="O141" s="115">
        <f t="shared" si="195"/>
        <v>0</v>
      </c>
      <c r="P141" s="115">
        <f t="shared" si="196"/>
        <v>50</v>
      </c>
      <c r="Q141" s="115">
        <f t="shared" si="197"/>
        <v>1200</v>
      </c>
      <c r="R141" s="115">
        <f t="shared" si="198"/>
        <v>60</v>
      </c>
      <c r="S141" s="115">
        <f t="shared" si="199"/>
        <v>0.37</v>
      </c>
      <c r="T141" s="115">
        <f t="shared" si="200"/>
        <v>310</v>
      </c>
      <c r="U141" s="165">
        <f t="shared" si="239"/>
        <v>12</v>
      </c>
      <c r="AA141" s="174">
        <f t="shared" si="266"/>
        <v>5.5685070632908582</v>
      </c>
      <c r="AB141" s="193">
        <f t="shared" si="267"/>
        <v>0.21137014126581719</v>
      </c>
      <c r="AC141" s="174">
        <f t="shared" si="268"/>
        <v>0.2258733901526761</v>
      </c>
      <c r="AD141" s="174">
        <f t="shared" si="269"/>
        <v>1.2163774530312504E-2</v>
      </c>
      <c r="AE141" s="174">
        <f t="shared" si="270"/>
        <v>0.7488935411562877</v>
      </c>
      <c r="AF141" s="194">
        <f t="shared" si="271"/>
        <v>0.2235503107929217</v>
      </c>
      <c r="AG141" s="174">
        <f t="shared" si="156"/>
        <v>3.3450045655997833</v>
      </c>
      <c r="AH141" s="174">
        <f t="shared" si="157"/>
        <v>0.17032106563906255</v>
      </c>
      <c r="AJ141" s="174"/>
      <c r="AK141" s="174"/>
      <c r="AM141" s="207">
        <f t="shared" si="272"/>
        <v>5</v>
      </c>
      <c r="AN141" s="167">
        <f>INDEX(Coefficients!$O$3:$O$7,MATCH(S141,Coefficients!$O$3:$O$7))</f>
        <v>0.3</v>
      </c>
      <c r="AO141" s="167">
        <f>INDEX(Coefficients!$O$3:$O$7,MATCH(S141,Coefficients!$O$3:$O$7)+1)</f>
        <v>0.4</v>
      </c>
      <c r="AP141" s="172">
        <f>INDEX(Coefficients!$P$3:$P$7,MATCH(S141,Coefficients!$O$3:$O$7))</f>
        <v>50</v>
      </c>
      <c r="AQ141" s="172">
        <f>INDEX(Coefficients!$P$3:$P$7,MATCH(S141,Coefficients!$O$3:$O$7)+1)</f>
        <v>41.8</v>
      </c>
      <c r="AR141" s="172">
        <f t="shared" si="273"/>
        <v>44.26</v>
      </c>
      <c r="AS141" s="106">
        <f t="shared" si="274"/>
        <v>2043</v>
      </c>
      <c r="AT141" s="107">
        <f t="shared" si="275"/>
        <v>23.88</v>
      </c>
      <c r="AU141" s="167">
        <f t="shared" si="240"/>
        <v>739.5300000000002</v>
      </c>
      <c r="AV141" s="173">
        <f t="shared" si="241"/>
        <v>23.110312500000006</v>
      </c>
      <c r="AW141" s="106">
        <v>12</v>
      </c>
      <c r="AX141" s="107">
        <f t="shared" si="276"/>
        <v>75.395844999999994</v>
      </c>
      <c r="AY141" s="174">
        <f t="shared" si="277"/>
        <v>1.2102736940579828</v>
      </c>
      <c r="AZ141" s="167">
        <f>INDEX(Coefficients!$K$3:$K$10,MATCH(S141,Coefficients!$K$3:$K$10))</f>
        <v>0.35</v>
      </c>
      <c r="BA141" s="167">
        <f>INDEX(Coefficients!$K$3:$K$10,MATCH(S141,Coefficients!$K$3:$K$10)+1)</f>
        <v>0.4</v>
      </c>
      <c r="BB141" s="167">
        <f>INDEX(Coefficients!$L$3:$L$10,MATCH(S141,Coefficients!$K$3:$K$10))</f>
        <v>0.19142307491680963</v>
      </c>
      <c r="BC141" s="167">
        <f>INDEX(Coefficients!$L$3:$L$10,MATCH(S141,Coefficients!$K$3:$K$10)+1)</f>
        <v>0.35425563574488944</v>
      </c>
      <c r="BD141" s="174">
        <f>INDEX(Coefficients!$M$3:$M$10,MATCH(S141,Coefficients!$K$3:$K$10))</f>
        <v>0.20023799980895765</v>
      </c>
      <c r="BE141" s="174">
        <f>INDEX(Coefficients!$M$3:$M$10,MATCH(S141,Coefficients!$K$3:$K$10)+1)</f>
        <v>0.20987997823914079</v>
      </c>
      <c r="BF141" s="70">
        <f t="shared" si="278"/>
        <v>2.5655609924804158E-5</v>
      </c>
      <c r="BG141" s="110">
        <f t="shared" si="279"/>
        <v>0.20409479118103091</v>
      </c>
      <c r="BH141" s="175">
        <f t="shared" si="242"/>
        <v>1.2647045275752315E-5</v>
      </c>
      <c r="BI141" s="89">
        <f t="shared" si="243"/>
        <v>3.9910187188556538E-2</v>
      </c>
      <c r="BJ141" s="106">
        <f t="shared" si="280"/>
        <v>0.71366705445737511</v>
      </c>
      <c r="BK141" s="165">
        <f t="shared" si="281"/>
        <v>84.741590689541354</v>
      </c>
      <c r="BM141" s="107">
        <f t="shared" si="282"/>
        <v>517.94999999999993</v>
      </c>
      <c r="BN141" s="173">
        <f t="shared" si="244"/>
        <v>14316.050000000001</v>
      </c>
      <c r="BO141" s="187">
        <f t="shared" si="245"/>
        <v>8.5001546875000016E-4</v>
      </c>
      <c r="BP141" s="106" t="str">
        <f t="shared" si="219"/>
        <v>YES</v>
      </c>
      <c r="BQ141" s="209">
        <f t="shared" si="283"/>
        <v>5.5685070632908582</v>
      </c>
      <c r="BR141" s="164">
        <f t="shared" si="246"/>
        <v>10.568507063290859</v>
      </c>
      <c r="BS141" s="219">
        <f t="shared" si="247"/>
        <v>0.21137014126581719</v>
      </c>
      <c r="BT141" s="210"/>
      <c r="BU141" s="206">
        <f t="shared" si="248"/>
        <v>-0.79525152595024973</v>
      </c>
      <c r="BW141" s="164">
        <f>VLOOKUP(M141,Coefficients!$E$4:$I$7,3)</f>
        <v>0.43099999999999999</v>
      </c>
      <c r="BX141" s="106">
        <f t="shared" si="249"/>
        <v>7.2999999999999995E-2</v>
      </c>
      <c r="BY141" s="163">
        <f t="shared" si="250"/>
        <v>0.52885976218750019</v>
      </c>
      <c r="BZ141" s="18"/>
      <c r="CO141" s="165" t="str">
        <f t="shared" si="284"/>
        <v>splash</v>
      </c>
      <c r="CP141" s="172">
        <f t="shared" si="285"/>
        <v>1</v>
      </c>
      <c r="CQ141" s="165">
        <f>IF(CO141="atmospheric",IF(CP141&gt;=1,Coefficients!$T$5,Coefficients!$T$4),Coefficients!$T$3)</f>
        <v>7.35</v>
      </c>
      <c r="CR141" s="106">
        <f>IF(S141&lt;Coefficients!$V$3,Coefficients!$X$3-(Coefficients!$X$4-Coefficients!$X$3)*(Coefficients!$V$3-S141)/(Coefficients!$V$4-Coefficients!$V$3),IF(S141&gt;Coefficients!$V$6,(Coefficients!$X$6-Coefficients!$X$5)*(S141-Coefficients!$V$6)/(Coefficients!$V$6-Coefficients!$V$5)+Coefficients!$X$6,VLOOKUP(S141,Coefficients!$V$3:$X$6,3)))</f>
        <v>5.1999999999999975</v>
      </c>
      <c r="CS141" s="90">
        <f t="shared" si="251"/>
        <v>1.6409601519999992E-4</v>
      </c>
      <c r="CT141" s="106">
        <f>VLOOKUP(CO141,Coefficients!$Z$4:$AD$7,4,FALSE)</f>
        <v>0.26500000000000001</v>
      </c>
      <c r="CU141" s="106">
        <f>VLOOKUP(CO141,Coefficients!$Z$4:$AD$7,2,FALSE)</f>
        <v>0.37</v>
      </c>
      <c r="CV141" s="174">
        <f t="shared" si="286"/>
        <v>5.362047915545614</v>
      </c>
      <c r="CW141" s="31">
        <f t="shared" si="287"/>
        <v>0.7488935411562877</v>
      </c>
      <c r="CX141" s="19">
        <f>Coefficients!$B$7</f>
        <v>3.35</v>
      </c>
      <c r="CY141" s="217">
        <f t="shared" si="252"/>
        <v>0.2235503107929217</v>
      </c>
      <c r="CZ141" s="33">
        <f>VLOOKUP(N141,Coefficients!$E$12:$I$16,3)</f>
        <v>6.0350000000000001</v>
      </c>
      <c r="DA141" s="165">
        <f t="shared" si="253"/>
        <v>7.2999999999999995E-2</v>
      </c>
      <c r="DB141" s="163">
        <f t="shared" si="254"/>
        <v>7.4052637234375025</v>
      </c>
      <c r="DC141" s="163"/>
      <c r="DD141" s="149"/>
      <c r="DU141" s="165">
        <f t="shared" si="288"/>
        <v>0.95</v>
      </c>
      <c r="DV141" s="165">
        <f t="shared" si="289"/>
        <v>1</v>
      </c>
      <c r="DW141" s="165">
        <f t="shared" si="290"/>
        <v>2400</v>
      </c>
      <c r="DX141" s="165">
        <f t="shared" si="291"/>
        <v>1.4999999999999999E-2</v>
      </c>
      <c r="DY141" s="169">
        <f t="shared" si="292"/>
        <v>70.55980668546114</v>
      </c>
      <c r="DZ141" s="136">
        <f t="shared" si="255"/>
        <v>33592.097561822797</v>
      </c>
      <c r="EA141" s="136">
        <f t="shared" si="293"/>
        <v>4.3067574809826485</v>
      </c>
      <c r="EB141" s="136">
        <f t="shared" si="294"/>
        <v>2.3330791552474604E-2</v>
      </c>
      <c r="EC141" s="136">
        <f t="shared" si="295"/>
        <v>0.96747185906460231</v>
      </c>
      <c r="ED141" s="136">
        <f t="shared" si="296"/>
        <v>0.21314730346883978</v>
      </c>
      <c r="EE141" s="136">
        <f t="shared" si="256"/>
        <v>1.5445604651050633E-4</v>
      </c>
      <c r="EF141" s="136">
        <f t="shared" si="297"/>
        <v>1</v>
      </c>
      <c r="EG141" s="136">
        <f t="shared" si="257"/>
        <v>2</v>
      </c>
      <c r="EH141" s="149">
        <f t="shared" si="298"/>
        <v>1.6858965610541488</v>
      </c>
      <c r="EI141" s="149">
        <f t="shared" si="299"/>
        <v>28.259394984506926</v>
      </c>
      <c r="EJ141" s="149">
        <f t="shared" si="258"/>
        <v>29.945291545561076</v>
      </c>
      <c r="EK141" s="18">
        <f t="shared" si="259"/>
        <v>1.0686154099155365</v>
      </c>
      <c r="EL141" s="18">
        <f t="shared" si="260"/>
        <v>0.2258733901526761</v>
      </c>
      <c r="EM141" s="18">
        <f t="shared" si="261"/>
        <v>1.2163774530312504E-2</v>
      </c>
      <c r="EN141" s="163">
        <f t="shared" si="300"/>
        <v>0.12040122913245038</v>
      </c>
      <c r="EO141" s="163">
        <f t="shared" si="301"/>
        <v>2.0181937428869077</v>
      </c>
      <c r="EP141" s="163">
        <f t="shared" si="262"/>
        <v>2.1385949720193582</v>
      </c>
      <c r="EQ141" s="18">
        <f t="shared" si="263"/>
        <v>14.9630951249194</v>
      </c>
      <c r="ER141" s="18">
        <f t="shared" si="264"/>
        <v>3.3450045655997833</v>
      </c>
      <c r="ES141" s="18">
        <f t="shared" si="265"/>
        <v>0.17032106563906255</v>
      </c>
    </row>
    <row r="142" spans="2:149" outlineLevel="1" x14ac:dyDescent="0.25">
      <c r="B142" s="36" t="s">
        <v>82</v>
      </c>
      <c r="C142" s="36" t="str">
        <f>MostLikely!$B$1</f>
        <v>CSIRO Mk3.5</v>
      </c>
      <c r="D142" s="36">
        <v>2044</v>
      </c>
      <c r="E142" s="37">
        <f>MostLikely!S72</f>
        <v>23.94</v>
      </c>
      <c r="F142" s="37">
        <f>MostLikely!W72</f>
        <v>75.361509999999996</v>
      </c>
      <c r="G142" s="37">
        <f>MostLikely!Q72</f>
        <v>524.09999999999991</v>
      </c>
      <c r="H142" s="115">
        <f t="shared" si="188"/>
        <v>2007</v>
      </c>
      <c r="I142" s="111" t="str">
        <f t="shared" si="189"/>
        <v>Pile No 243 @ Berth 107</v>
      </c>
      <c r="J142" s="165" t="str">
        <f t="shared" si="190"/>
        <v>splash</v>
      </c>
      <c r="K142" s="172">
        <f t="shared" si="191"/>
        <v>1</v>
      </c>
      <c r="L142" s="115" t="str">
        <f t="shared" si="192"/>
        <v>C1</v>
      </c>
      <c r="M142" s="115" t="str">
        <f t="shared" si="193"/>
        <v>CB4</v>
      </c>
      <c r="N142" s="115" t="str">
        <f t="shared" si="194"/>
        <v>CL5</v>
      </c>
      <c r="O142" s="115">
        <f t="shared" si="195"/>
        <v>0</v>
      </c>
      <c r="P142" s="115">
        <f t="shared" si="196"/>
        <v>50</v>
      </c>
      <c r="Q142" s="115">
        <f t="shared" si="197"/>
        <v>1200</v>
      </c>
      <c r="R142" s="115">
        <f t="shared" si="198"/>
        <v>60</v>
      </c>
      <c r="S142" s="115">
        <f t="shared" si="199"/>
        <v>0.37</v>
      </c>
      <c r="T142" s="115">
        <f t="shared" si="200"/>
        <v>310</v>
      </c>
      <c r="U142" s="165">
        <f t="shared" si="239"/>
        <v>12</v>
      </c>
      <c r="AA142" s="174">
        <f t="shared" si="266"/>
        <v>5.6560599650853467</v>
      </c>
      <c r="AB142" s="193">
        <f t="shared" si="267"/>
        <v>0.21312119930170695</v>
      </c>
      <c r="AC142" s="174">
        <f t="shared" si="268"/>
        <v>0.23510122751734358</v>
      </c>
      <c r="AD142" s="174">
        <f t="shared" si="269"/>
        <v>1.2181968546363641E-2</v>
      </c>
      <c r="AE142" s="174">
        <f t="shared" si="270"/>
        <v>0.77544380720149653</v>
      </c>
      <c r="AF142" s="194">
        <f t="shared" si="271"/>
        <v>0.2314757633437303</v>
      </c>
      <c r="AG142" s="174">
        <f t="shared" si="156"/>
        <v>3.5754752365435398</v>
      </c>
      <c r="AH142" s="174">
        <f t="shared" si="157"/>
        <v>0.17057582407727281</v>
      </c>
      <c r="AJ142" s="174"/>
      <c r="AK142" s="174"/>
      <c r="AM142" s="207">
        <f t="shared" si="272"/>
        <v>5</v>
      </c>
      <c r="AN142" s="167">
        <f>INDEX(Coefficients!$O$3:$O$7,MATCH(S142,Coefficients!$O$3:$O$7))</f>
        <v>0.3</v>
      </c>
      <c r="AO142" s="167">
        <f>INDEX(Coefficients!$O$3:$O$7,MATCH(S142,Coefficients!$O$3:$O$7)+1)</f>
        <v>0.4</v>
      </c>
      <c r="AP142" s="172">
        <f>INDEX(Coefficients!$P$3:$P$7,MATCH(S142,Coefficients!$O$3:$O$7))</f>
        <v>50</v>
      </c>
      <c r="AQ142" s="172">
        <f>INDEX(Coefficients!$P$3:$P$7,MATCH(S142,Coefficients!$O$3:$O$7)+1)</f>
        <v>41.8</v>
      </c>
      <c r="AR142" s="172">
        <f t="shared" si="273"/>
        <v>44.26</v>
      </c>
      <c r="AS142" s="106">
        <f t="shared" si="274"/>
        <v>2044</v>
      </c>
      <c r="AT142" s="107">
        <f t="shared" si="275"/>
        <v>23.94</v>
      </c>
      <c r="AU142" s="167">
        <f t="shared" si="240"/>
        <v>763.47000000000025</v>
      </c>
      <c r="AV142" s="173">
        <f t="shared" si="241"/>
        <v>23.135454545454554</v>
      </c>
      <c r="AW142" s="106">
        <v>12</v>
      </c>
      <c r="AX142" s="107">
        <f t="shared" si="276"/>
        <v>75.361509999999996</v>
      </c>
      <c r="AY142" s="174">
        <f t="shared" si="277"/>
        <v>1.2121224225718561</v>
      </c>
      <c r="AZ142" s="167">
        <f>INDEX(Coefficients!$K$3:$K$10,MATCH(S142,Coefficients!$K$3:$K$10))</f>
        <v>0.35</v>
      </c>
      <c r="BA142" s="167">
        <f>INDEX(Coefficients!$K$3:$K$10,MATCH(S142,Coefficients!$K$3:$K$10)+1)</f>
        <v>0.4</v>
      </c>
      <c r="BB142" s="167">
        <f>INDEX(Coefficients!$L$3:$L$10,MATCH(S142,Coefficients!$K$3:$K$10))</f>
        <v>0.19142307491680963</v>
      </c>
      <c r="BC142" s="167">
        <f>INDEX(Coefficients!$L$3:$L$10,MATCH(S142,Coefficients!$K$3:$K$10)+1)</f>
        <v>0.35425563574488944</v>
      </c>
      <c r="BD142" s="174">
        <f>INDEX(Coefficients!$M$3:$M$10,MATCH(S142,Coefficients!$K$3:$K$10))</f>
        <v>0.20023799980895765</v>
      </c>
      <c r="BE142" s="174">
        <f>INDEX(Coefficients!$M$3:$M$10,MATCH(S142,Coefficients!$K$3:$K$10)+1)</f>
        <v>0.20987997823914079</v>
      </c>
      <c r="BF142" s="70">
        <f t="shared" si="278"/>
        <v>2.5655609924804158E-5</v>
      </c>
      <c r="BG142" s="110">
        <f t="shared" si="279"/>
        <v>0.20409479118103091</v>
      </c>
      <c r="BH142" s="175">
        <f t="shared" si="242"/>
        <v>1.2567866486422294E-5</v>
      </c>
      <c r="BI142" s="89">
        <f t="shared" si="243"/>
        <v>3.9660323268990834E-2</v>
      </c>
      <c r="BJ142" s="106">
        <f t="shared" si="280"/>
        <v>0.71366705445737511</v>
      </c>
      <c r="BK142" s="165">
        <f t="shared" si="281"/>
        <v>84.741590689541354</v>
      </c>
      <c r="BM142" s="107">
        <f t="shared" si="282"/>
        <v>524.09999999999991</v>
      </c>
      <c r="BN142" s="173">
        <f t="shared" si="244"/>
        <v>14840.150000000001</v>
      </c>
      <c r="BO142" s="187">
        <f t="shared" si="245"/>
        <v>8.5443287878787886E-4</v>
      </c>
      <c r="BP142" s="106" t="str">
        <f t="shared" si="219"/>
        <v>YES</v>
      </c>
      <c r="BQ142" s="209">
        <f t="shared" si="283"/>
        <v>5.6560599650853467</v>
      </c>
      <c r="BR142" s="164">
        <f t="shared" si="246"/>
        <v>10.656059965085348</v>
      </c>
      <c r="BS142" s="219">
        <f t="shared" si="247"/>
        <v>0.21312119930170695</v>
      </c>
      <c r="BT142" s="210"/>
      <c r="BU142" s="206">
        <f t="shared" si="248"/>
        <v>-0.79770008516362256</v>
      </c>
      <c r="BW142" s="164">
        <f>VLOOKUP(M142,Coefficients!$E$4:$I$7,3)</f>
        <v>0.43099999999999999</v>
      </c>
      <c r="BX142" s="106">
        <f t="shared" si="249"/>
        <v>7.2999999999999995E-2</v>
      </c>
      <c r="BY142" s="163">
        <f t="shared" si="250"/>
        <v>0.52965080636363659</v>
      </c>
      <c r="BZ142" s="18"/>
      <c r="CO142" s="165" t="str">
        <f t="shared" si="284"/>
        <v>splash</v>
      </c>
      <c r="CP142" s="172">
        <f t="shared" si="285"/>
        <v>1</v>
      </c>
      <c r="CQ142" s="165">
        <f>IF(CO142="atmospheric",IF(CP142&gt;=1,Coefficients!$T$5,Coefficients!$T$4),Coefficients!$T$3)</f>
        <v>7.35</v>
      </c>
      <c r="CR142" s="106">
        <f>IF(S142&lt;Coefficients!$V$3,Coefficients!$X$3-(Coefficients!$X$4-Coefficients!$X$3)*(Coefficients!$V$3-S142)/(Coefficients!$V$4-Coefficients!$V$3),IF(S142&gt;Coefficients!$V$6,(Coefficients!$X$6-Coefficients!$X$5)*(S142-Coefficients!$V$6)/(Coefficients!$V$6-Coefficients!$V$5)+Coefficients!$X$6,VLOOKUP(S142,Coefficients!$V$3:$X$6,3)))</f>
        <v>5.1999999999999975</v>
      </c>
      <c r="CS142" s="90">
        <f t="shared" si="251"/>
        <v>1.6409601519999992E-4</v>
      </c>
      <c r="CT142" s="106">
        <f>VLOOKUP(CO142,Coefficients!$Z$4:$AD$7,4,FALSE)</f>
        <v>0.26500000000000001</v>
      </c>
      <c r="CU142" s="106">
        <f>VLOOKUP(CO142,Coefficients!$Z$4:$AD$7,2,FALSE)</f>
        <v>0.37</v>
      </c>
      <c r="CV142" s="174">
        <f t="shared" si="286"/>
        <v>5.3662573828687297</v>
      </c>
      <c r="CW142" s="31">
        <f t="shared" si="287"/>
        <v>0.77544380720149653</v>
      </c>
      <c r="CX142" s="19">
        <f>Coefficients!$B$7</f>
        <v>3.35</v>
      </c>
      <c r="CY142" s="217">
        <f t="shared" si="252"/>
        <v>0.2314757633437303</v>
      </c>
      <c r="CZ142" s="33">
        <f>VLOOKUP(N142,Coefficients!$E$12:$I$16,3)</f>
        <v>6.0350000000000001</v>
      </c>
      <c r="DA142" s="165">
        <f t="shared" si="253"/>
        <v>7.2999999999999995E-2</v>
      </c>
      <c r="DB142" s="163">
        <f t="shared" si="254"/>
        <v>7.4163401772727315</v>
      </c>
      <c r="DC142" s="163"/>
      <c r="DD142" s="149"/>
      <c r="DU142" s="165">
        <f t="shared" si="288"/>
        <v>0.95</v>
      </c>
      <c r="DV142" s="165">
        <f t="shared" si="289"/>
        <v>1</v>
      </c>
      <c r="DW142" s="165">
        <f t="shared" si="290"/>
        <v>2400</v>
      </c>
      <c r="DX142" s="165">
        <f t="shared" si="291"/>
        <v>1.4999999999999999E-2</v>
      </c>
      <c r="DY142" s="169">
        <f t="shared" si="292"/>
        <v>70.560667822011766</v>
      </c>
      <c r="DZ142" s="136">
        <f t="shared" si="255"/>
        <v>33592.234217834688</v>
      </c>
      <c r="EA142" s="136">
        <f t="shared" si="293"/>
        <v>4.3067574809826485</v>
      </c>
      <c r="EB142" s="136">
        <f t="shared" si="294"/>
        <v>2.3330791552474604E-2</v>
      </c>
      <c r="EC142" s="136">
        <f t="shared" si="295"/>
        <v>0.96747185906460231</v>
      </c>
      <c r="ED142" s="136">
        <f t="shared" si="296"/>
        <v>0.21325461692224676</v>
      </c>
      <c r="EE142" s="136">
        <f t="shared" si="256"/>
        <v>1.5445604651050633E-4</v>
      </c>
      <c r="EF142" s="136">
        <f t="shared" si="297"/>
        <v>1</v>
      </c>
      <c r="EG142" s="136">
        <f t="shared" si="257"/>
        <v>2</v>
      </c>
      <c r="EH142" s="149">
        <f t="shared" si="298"/>
        <v>1.6833762855704753</v>
      </c>
      <c r="EI142" s="149">
        <f t="shared" si="299"/>
        <v>28.231395539419253</v>
      </c>
      <c r="EJ142" s="149">
        <f t="shared" si="258"/>
        <v>29.914771824989728</v>
      </c>
      <c r="EK142" s="18">
        <f t="shared" si="259"/>
        <v>1.1031339364063939</v>
      </c>
      <c r="EL142" s="18">
        <f t="shared" si="260"/>
        <v>0.23510122751734358</v>
      </c>
      <c r="EM142" s="18">
        <f t="shared" si="261"/>
        <v>1.2181968546363641E-2</v>
      </c>
      <c r="EN142" s="163">
        <f t="shared" si="300"/>
        <v>0.12022123928432059</v>
      </c>
      <c r="EO142" s="163">
        <f t="shared" si="301"/>
        <v>2.0161941139170998</v>
      </c>
      <c r="EP142" s="163">
        <f t="shared" si="262"/>
        <v>2.1364153532014205</v>
      </c>
      <c r="EQ142" s="18">
        <f t="shared" si="263"/>
        <v>15.446434585180015</v>
      </c>
      <c r="ER142" s="18">
        <f t="shared" si="264"/>
        <v>3.5754752365435398</v>
      </c>
      <c r="ES142" s="18">
        <f t="shared" si="265"/>
        <v>0.17057582407727281</v>
      </c>
    </row>
    <row r="143" spans="2:149" outlineLevel="1" x14ac:dyDescent="0.25">
      <c r="B143" s="36" t="s">
        <v>82</v>
      </c>
      <c r="C143" s="36" t="str">
        <f>MostLikely!$B$1</f>
        <v>CSIRO Mk3.5</v>
      </c>
      <c r="D143" s="36">
        <v>2045</v>
      </c>
      <c r="E143" s="37">
        <f>MostLikely!S73</f>
        <v>24</v>
      </c>
      <c r="F143" s="37">
        <f>MostLikely!W73</f>
        <v>75.327174999999997</v>
      </c>
      <c r="G143" s="37">
        <f>MostLikely!Q73</f>
        <v>530.24999999999989</v>
      </c>
      <c r="H143" s="115">
        <f t="shared" si="188"/>
        <v>2007</v>
      </c>
      <c r="I143" s="111" t="str">
        <f t="shared" si="189"/>
        <v>Pile No 243 @ Berth 107</v>
      </c>
      <c r="J143" s="165" t="str">
        <f t="shared" si="190"/>
        <v>splash</v>
      </c>
      <c r="K143" s="172">
        <f t="shared" si="191"/>
        <v>1</v>
      </c>
      <c r="L143" s="115" t="str">
        <f t="shared" si="192"/>
        <v>C1</v>
      </c>
      <c r="M143" s="115" t="str">
        <f t="shared" si="193"/>
        <v>CB4</v>
      </c>
      <c r="N143" s="115" t="str">
        <f t="shared" si="194"/>
        <v>CL5</v>
      </c>
      <c r="O143" s="115">
        <f t="shared" si="195"/>
        <v>0</v>
      </c>
      <c r="P143" s="115">
        <f t="shared" si="196"/>
        <v>50</v>
      </c>
      <c r="Q143" s="115">
        <f t="shared" si="197"/>
        <v>1200</v>
      </c>
      <c r="R143" s="115">
        <f t="shared" si="198"/>
        <v>60</v>
      </c>
      <c r="S143" s="115">
        <f t="shared" si="199"/>
        <v>0.37</v>
      </c>
      <c r="T143" s="115">
        <f t="shared" si="200"/>
        <v>310</v>
      </c>
      <c r="U143" s="165">
        <f t="shared" si="239"/>
        <v>12</v>
      </c>
      <c r="AA143" s="174">
        <f t="shared" si="266"/>
        <v>5.7431420497964911</v>
      </c>
      <c r="AB143" s="193">
        <f t="shared" si="267"/>
        <v>0.21486284099592981</v>
      </c>
      <c r="AC143" s="174">
        <f t="shared" si="268"/>
        <v>0.24445682002661742</v>
      </c>
      <c r="AD143" s="174">
        <f t="shared" si="269"/>
        <v>1.2200369353823534E-2</v>
      </c>
      <c r="AE143" s="174">
        <f t="shared" si="270"/>
        <v>0.80171657393829066</v>
      </c>
      <c r="AF143" s="194">
        <f t="shared" si="271"/>
        <v>0.23931838028008676</v>
      </c>
      <c r="AG143" s="174">
        <f t="shared" si="156"/>
        <v>3.8125618980292635</v>
      </c>
      <c r="AH143" s="174">
        <f t="shared" si="157"/>
        <v>0.17083347807500007</v>
      </c>
      <c r="AJ143" s="174"/>
      <c r="AK143" s="174"/>
      <c r="AM143" s="207">
        <f t="shared" si="272"/>
        <v>5</v>
      </c>
      <c r="AN143" s="167">
        <f>INDEX(Coefficients!$O$3:$O$7,MATCH(S143,Coefficients!$O$3:$O$7))</f>
        <v>0.3</v>
      </c>
      <c r="AO143" s="167">
        <f>INDEX(Coefficients!$O$3:$O$7,MATCH(S143,Coefficients!$O$3:$O$7)+1)</f>
        <v>0.4</v>
      </c>
      <c r="AP143" s="172">
        <f>INDEX(Coefficients!$P$3:$P$7,MATCH(S143,Coefficients!$O$3:$O$7))</f>
        <v>50</v>
      </c>
      <c r="AQ143" s="172">
        <f>INDEX(Coefficients!$P$3:$P$7,MATCH(S143,Coefficients!$O$3:$O$7)+1)</f>
        <v>41.8</v>
      </c>
      <c r="AR143" s="172">
        <f t="shared" si="273"/>
        <v>44.26</v>
      </c>
      <c r="AS143" s="106">
        <f t="shared" si="274"/>
        <v>2045</v>
      </c>
      <c r="AT143" s="107">
        <f t="shared" si="275"/>
        <v>24</v>
      </c>
      <c r="AU143" s="167">
        <f t="shared" si="240"/>
        <v>787.47000000000025</v>
      </c>
      <c r="AV143" s="173">
        <f t="shared" si="241"/>
        <v>23.160882352941183</v>
      </c>
      <c r="AW143" s="106">
        <v>12</v>
      </c>
      <c r="AX143" s="107">
        <f t="shared" si="276"/>
        <v>75.327174999999997</v>
      </c>
      <c r="AY143" s="174">
        <f t="shared" si="277"/>
        <v>1.2139947158871411</v>
      </c>
      <c r="AZ143" s="167">
        <f>INDEX(Coefficients!$K$3:$K$10,MATCH(S143,Coefficients!$K$3:$K$10))</f>
        <v>0.35</v>
      </c>
      <c r="BA143" s="167">
        <f>INDEX(Coefficients!$K$3:$K$10,MATCH(S143,Coefficients!$K$3:$K$10)+1)</f>
        <v>0.4</v>
      </c>
      <c r="BB143" s="167">
        <f>INDEX(Coefficients!$L$3:$L$10,MATCH(S143,Coefficients!$K$3:$K$10))</f>
        <v>0.19142307491680963</v>
      </c>
      <c r="BC143" s="167">
        <f>INDEX(Coefficients!$L$3:$L$10,MATCH(S143,Coefficients!$K$3:$K$10)+1)</f>
        <v>0.35425563574488944</v>
      </c>
      <c r="BD143" s="174">
        <f>INDEX(Coefficients!$M$3:$M$10,MATCH(S143,Coefficients!$K$3:$K$10))</f>
        <v>0.20023799980895765</v>
      </c>
      <c r="BE143" s="174">
        <f>INDEX(Coefficients!$M$3:$M$10,MATCH(S143,Coefficients!$K$3:$K$10)+1)</f>
        <v>0.20987997823914079</v>
      </c>
      <c r="BF143" s="70">
        <f t="shared" si="278"/>
        <v>2.5655609924804158E-5</v>
      </c>
      <c r="BG143" s="110">
        <f t="shared" si="279"/>
        <v>0.20409479118103091</v>
      </c>
      <c r="BH143" s="175">
        <f t="shared" si="242"/>
        <v>1.2491525361741082E-5</v>
      </c>
      <c r="BI143" s="89">
        <f t="shared" si="243"/>
        <v>3.9419414146758661E-2</v>
      </c>
      <c r="BJ143" s="106">
        <f t="shared" si="280"/>
        <v>0.71366705445737511</v>
      </c>
      <c r="BK143" s="165">
        <f t="shared" si="281"/>
        <v>84.741590689541354</v>
      </c>
      <c r="BM143" s="107">
        <f t="shared" si="282"/>
        <v>530.24999999999989</v>
      </c>
      <c r="BN143" s="173">
        <f t="shared" si="244"/>
        <v>15370.400000000001</v>
      </c>
      <c r="BO143" s="187">
        <f t="shared" si="245"/>
        <v>8.5893411764705898E-4</v>
      </c>
      <c r="BP143" s="106" t="str">
        <f t="shared" si="219"/>
        <v>YES</v>
      </c>
      <c r="BQ143" s="209">
        <f t="shared" si="283"/>
        <v>5.7431420497964911</v>
      </c>
      <c r="BR143" s="164">
        <f t="shared" si="246"/>
        <v>10.743142049796491</v>
      </c>
      <c r="BS143" s="219">
        <f t="shared" si="247"/>
        <v>0.21486284099592981</v>
      </c>
      <c r="BT143" s="210"/>
      <c r="BU143" s="206">
        <f t="shared" si="248"/>
        <v>-0.80001873190862327</v>
      </c>
      <c r="BW143" s="164">
        <f>VLOOKUP(M143,Coefficients!$E$4:$I$7,3)</f>
        <v>0.43099999999999999</v>
      </c>
      <c r="BX143" s="106">
        <f t="shared" si="249"/>
        <v>7.2999999999999995E-2</v>
      </c>
      <c r="BY143" s="163">
        <f t="shared" si="250"/>
        <v>0.53045084147058841</v>
      </c>
      <c r="BZ143" s="18"/>
      <c r="CO143" s="165" t="str">
        <f t="shared" si="284"/>
        <v>splash</v>
      </c>
      <c r="CP143" s="172">
        <f t="shared" si="285"/>
        <v>1</v>
      </c>
      <c r="CQ143" s="165">
        <f>IF(CO143="atmospheric",IF(CP143&gt;=1,Coefficients!$T$5,Coefficients!$T$4),Coefficients!$T$3)</f>
        <v>7.35</v>
      </c>
      <c r="CR143" s="106">
        <f>IF(S143&lt;Coefficients!$V$3,Coefficients!$X$3-(Coefficients!$X$4-Coefficients!$X$3)*(Coefficients!$V$3-S143)/(Coefficients!$V$4-Coefficients!$V$3),IF(S143&gt;Coefficients!$V$6,(Coefficients!$X$6-Coefficients!$X$5)*(S143-Coefficients!$V$6)/(Coefficients!$V$6-Coefficients!$V$5)+Coefficients!$X$6,VLOOKUP(S143,Coefficients!$V$3:$X$6,3)))</f>
        <v>5.1999999999999975</v>
      </c>
      <c r="CS143" s="90">
        <f t="shared" si="251"/>
        <v>1.6409601519999992E-4</v>
      </c>
      <c r="CT143" s="106">
        <f>VLOOKUP(CO143,Coefficients!$Z$4:$AD$7,4,FALSE)</f>
        <v>0.26500000000000001</v>
      </c>
      <c r="CU143" s="106">
        <f>VLOOKUP(CO143,Coefficients!$Z$4:$AD$7,2,FALSE)</f>
        <v>0.37</v>
      </c>
      <c r="CV143" s="174">
        <f t="shared" si="286"/>
        <v>5.3701361394073581</v>
      </c>
      <c r="CW143" s="31">
        <f t="shared" si="287"/>
        <v>0.80171657393829066</v>
      </c>
      <c r="CX143" s="19">
        <f>Coefficients!$B$7</f>
        <v>3.35</v>
      </c>
      <c r="CY143" s="217">
        <f t="shared" si="252"/>
        <v>0.23931838028008676</v>
      </c>
      <c r="CZ143" s="33">
        <f>VLOOKUP(N143,Coefficients!$E$12:$I$16,3)</f>
        <v>6.0350000000000001</v>
      </c>
      <c r="DA143" s="165">
        <f t="shared" si="253"/>
        <v>7.2999999999999995E-2</v>
      </c>
      <c r="DB143" s="163">
        <f t="shared" si="254"/>
        <v>7.4275425250000033</v>
      </c>
      <c r="DC143" s="163"/>
      <c r="DD143" s="149"/>
      <c r="DU143" s="165">
        <f t="shared" si="288"/>
        <v>0.95</v>
      </c>
      <c r="DV143" s="165">
        <f t="shared" si="289"/>
        <v>1</v>
      </c>
      <c r="DW143" s="165">
        <f t="shared" si="290"/>
        <v>2400</v>
      </c>
      <c r="DX143" s="165">
        <f t="shared" si="291"/>
        <v>1.4999999999999999E-2</v>
      </c>
      <c r="DY143" s="169">
        <f t="shared" si="292"/>
        <v>70.561478322672357</v>
      </c>
      <c r="DZ143" s="136">
        <f t="shared" si="255"/>
        <v>33592.362837289016</v>
      </c>
      <c r="EA143" s="136">
        <f t="shared" si="293"/>
        <v>4.3067574809826485</v>
      </c>
      <c r="EB143" s="136">
        <f t="shared" si="294"/>
        <v>2.3330791552474604E-2</v>
      </c>
      <c r="EC143" s="136">
        <f t="shared" si="295"/>
        <v>0.96747185906460231</v>
      </c>
      <c r="ED143" s="136">
        <f t="shared" si="296"/>
        <v>0.21336282454628366</v>
      </c>
      <c r="EE143" s="136">
        <f t="shared" si="256"/>
        <v>1.5445604651050633E-4</v>
      </c>
      <c r="EF143" s="136">
        <f t="shared" si="297"/>
        <v>1</v>
      </c>
      <c r="EG143" s="136">
        <f t="shared" si="257"/>
        <v>2</v>
      </c>
      <c r="EH143" s="149">
        <f t="shared" si="298"/>
        <v>1.6808351753548119</v>
      </c>
      <c r="EI143" s="149">
        <f t="shared" si="299"/>
        <v>28.203119762233676</v>
      </c>
      <c r="EJ143" s="149">
        <f t="shared" si="258"/>
        <v>29.883954937588488</v>
      </c>
      <c r="EK143" s="18">
        <f t="shared" si="259"/>
        <v>1.1377342815235707</v>
      </c>
      <c r="EL143" s="18">
        <f t="shared" si="260"/>
        <v>0.24445682002661742</v>
      </c>
      <c r="EM143" s="18">
        <f t="shared" si="261"/>
        <v>1.2200369353823534E-2</v>
      </c>
      <c r="EN143" s="163">
        <f t="shared" si="300"/>
        <v>0.12003976148764271</v>
      </c>
      <c r="EO143" s="163">
        <f t="shared" si="301"/>
        <v>2.0141747502108887</v>
      </c>
      <c r="EP143" s="163">
        <f t="shared" si="262"/>
        <v>2.1342145116985312</v>
      </c>
      <c r="EQ143" s="18">
        <f t="shared" si="263"/>
        <v>15.930919696043505</v>
      </c>
      <c r="ER143" s="18">
        <f t="shared" si="264"/>
        <v>3.8125618980292635</v>
      </c>
      <c r="ES143" s="18">
        <f t="shared" si="265"/>
        <v>0.17083347807500007</v>
      </c>
    </row>
    <row r="144" spans="2:149" outlineLevel="1" x14ac:dyDescent="0.25">
      <c r="B144" s="36" t="s">
        <v>82</v>
      </c>
      <c r="C144" s="36" t="str">
        <f>MostLikely!$B$1</f>
        <v>CSIRO Mk3.5</v>
      </c>
      <c r="D144" s="36">
        <v>2046</v>
      </c>
      <c r="E144" s="37">
        <f>MostLikely!S74</f>
        <v>24.06</v>
      </c>
      <c r="F144" s="37">
        <f>MostLikely!W74</f>
        <v>75.292839999999998</v>
      </c>
      <c r="G144" s="37">
        <f>MostLikely!Q74</f>
        <v>536.39999999999986</v>
      </c>
      <c r="H144" s="115">
        <f t="shared" si="188"/>
        <v>2007</v>
      </c>
      <c r="I144" s="111" t="str">
        <f t="shared" si="189"/>
        <v>Pile No 243 @ Berth 107</v>
      </c>
      <c r="J144" s="165" t="str">
        <f t="shared" si="190"/>
        <v>splash</v>
      </c>
      <c r="K144" s="172">
        <f t="shared" si="191"/>
        <v>1</v>
      </c>
      <c r="L144" s="115" t="str">
        <f t="shared" si="192"/>
        <v>C1</v>
      </c>
      <c r="M144" s="115" t="str">
        <f t="shared" si="193"/>
        <v>CB4</v>
      </c>
      <c r="N144" s="115" t="str">
        <f t="shared" si="194"/>
        <v>CL5</v>
      </c>
      <c r="O144" s="115">
        <f t="shared" si="195"/>
        <v>0</v>
      </c>
      <c r="P144" s="115">
        <f t="shared" si="196"/>
        <v>50</v>
      </c>
      <c r="Q144" s="115">
        <f t="shared" si="197"/>
        <v>1200</v>
      </c>
      <c r="R144" s="115">
        <f t="shared" si="198"/>
        <v>60</v>
      </c>
      <c r="S144" s="115">
        <f t="shared" si="199"/>
        <v>0.37</v>
      </c>
      <c r="T144" s="115">
        <f t="shared" si="200"/>
        <v>310</v>
      </c>
      <c r="U144" s="165">
        <f t="shared" si="239"/>
        <v>12</v>
      </c>
      <c r="AA144" s="174">
        <f t="shared" si="266"/>
        <v>5.8297809511709833</v>
      </c>
      <c r="AB144" s="193">
        <f t="shared" si="267"/>
        <v>0.21659561902341967</v>
      </c>
      <c r="AC144" s="174">
        <f t="shared" si="268"/>
        <v>0.25394027859665663</v>
      </c>
      <c r="AD144" s="174">
        <f t="shared" si="269"/>
        <v>1.221895922771429E-2</v>
      </c>
      <c r="AE144" s="174">
        <f t="shared" si="270"/>
        <v>0.82771173353304561</v>
      </c>
      <c r="AF144" s="194">
        <f t="shared" si="271"/>
        <v>0.24707812941284943</v>
      </c>
      <c r="AG144" s="174">
        <f t="shared" si="156"/>
        <v>4.0561707841973211</v>
      </c>
      <c r="AH144" s="174">
        <f t="shared" si="157"/>
        <v>0.17109377944142865</v>
      </c>
      <c r="AJ144" s="174"/>
      <c r="AK144" s="174"/>
      <c r="AM144" s="207">
        <f t="shared" si="272"/>
        <v>5</v>
      </c>
      <c r="AN144" s="167">
        <f>INDEX(Coefficients!$O$3:$O$7,MATCH(S144,Coefficients!$O$3:$O$7))</f>
        <v>0.3</v>
      </c>
      <c r="AO144" s="167">
        <f>INDEX(Coefficients!$O$3:$O$7,MATCH(S144,Coefficients!$O$3:$O$7)+1)</f>
        <v>0.4</v>
      </c>
      <c r="AP144" s="172">
        <f>INDEX(Coefficients!$P$3:$P$7,MATCH(S144,Coefficients!$O$3:$O$7))</f>
        <v>50</v>
      </c>
      <c r="AQ144" s="172">
        <f>INDEX(Coefficients!$P$3:$P$7,MATCH(S144,Coefficients!$O$3:$O$7)+1)</f>
        <v>41.8</v>
      </c>
      <c r="AR144" s="172">
        <f t="shared" si="273"/>
        <v>44.26</v>
      </c>
      <c r="AS144" s="106">
        <f t="shared" si="274"/>
        <v>2046</v>
      </c>
      <c r="AT144" s="107">
        <f t="shared" si="275"/>
        <v>24.06</v>
      </c>
      <c r="AU144" s="167">
        <f t="shared" si="240"/>
        <v>811.5300000000002</v>
      </c>
      <c r="AV144" s="173">
        <f t="shared" si="241"/>
        <v>23.186571428571433</v>
      </c>
      <c r="AW144" s="106">
        <v>12</v>
      </c>
      <c r="AX144" s="107">
        <f t="shared" si="276"/>
        <v>75.292839999999998</v>
      </c>
      <c r="AY144" s="174">
        <f t="shared" si="277"/>
        <v>1.2158888563787771</v>
      </c>
      <c r="AZ144" s="167">
        <f>INDEX(Coefficients!$K$3:$K$10,MATCH(S144,Coefficients!$K$3:$K$10))</f>
        <v>0.35</v>
      </c>
      <c r="BA144" s="167">
        <f>INDEX(Coefficients!$K$3:$K$10,MATCH(S144,Coefficients!$K$3:$K$10)+1)</f>
        <v>0.4</v>
      </c>
      <c r="BB144" s="167">
        <f>INDEX(Coefficients!$L$3:$L$10,MATCH(S144,Coefficients!$K$3:$K$10))</f>
        <v>0.19142307491680963</v>
      </c>
      <c r="BC144" s="167">
        <f>INDEX(Coefficients!$L$3:$L$10,MATCH(S144,Coefficients!$K$3:$K$10)+1)</f>
        <v>0.35425563574488944</v>
      </c>
      <c r="BD144" s="174">
        <f>INDEX(Coefficients!$M$3:$M$10,MATCH(S144,Coefficients!$K$3:$K$10))</f>
        <v>0.20023799980895765</v>
      </c>
      <c r="BE144" s="174">
        <f>INDEX(Coefficients!$M$3:$M$10,MATCH(S144,Coefficients!$K$3:$K$10)+1)</f>
        <v>0.20987997823914079</v>
      </c>
      <c r="BF144" s="70">
        <f t="shared" si="278"/>
        <v>2.5655609924804158E-5</v>
      </c>
      <c r="BG144" s="110">
        <f t="shared" si="279"/>
        <v>0.20409479118103091</v>
      </c>
      <c r="BH144" s="175">
        <f t="shared" si="242"/>
        <v>1.241784111386798E-5</v>
      </c>
      <c r="BI144" s="89">
        <f t="shared" si="243"/>
        <v>3.9186889311008943E-2</v>
      </c>
      <c r="BJ144" s="106">
        <f t="shared" si="280"/>
        <v>0.71366705445737511</v>
      </c>
      <c r="BK144" s="165">
        <f t="shared" si="281"/>
        <v>84.741590689541354</v>
      </c>
      <c r="BM144" s="107">
        <f t="shared" si="282"/>
        <v>536.39999999999986</v>
      </c>
      <c r="BN144" s="173">
        <f t="shared" si="244"/>
        <v>15906.800000000001</v>
      </c>
      <c r="BO144" s="187">
        <f t="shared" si="245"/>
        <v>8.6351200000000009E-4</v>
      </c>
      <c r="BP144" s="106" t="str">
        <f t="shared" si="219"/>
        <v>YES</v>
      </c>
      <c r="BQ144" s="209">
        <f t="shared" si="283"/>
        <v>5.8297809511709833</v>
      </c>
      <c r="BR144" s="164">
        <f t="shared" si="246"/>
        <v>10.829780951170983</v>
      </c>
      <c r="BS144" s="219">
        <f t="shared" si="247"/>
        <v>0.21659561902341967</v>
      </c>
      <c r="BT144" s="210"/>
      <c r="BU144" s="206">
        <f t="shared" si="248"/>
        <v>-0.80221763898628651</v>
      </c>
      <c r="BW144" s="164">
        <f>VLOOKUP(M144,Coefficients!$E$4:$I$7,3)</f>
        <v>0.43099999999999999</v>
      </c>
      <c r="BX144" s="106">
        <f t="shared" si="249"/>
        <v>7.2999999999999995E-2</v>
      </c>
      <c r="BY144" s="163">
        <f t="shared" si="250"/>
        <v>0.53125909685714301</v>
      </c>
      <c r="BZ144" s="18"/>
      <c r="CO144" s="165" t="str">
        <f t="shared" si="284"/>
        <v>splash</v>
      </c>
      <c r="CP144" s="172">
        <f t="shared" si="285"/>
        <v>1</v>
      </c>
      <c r="CQ144" s="165">
        <f>IF(CO144="atmospheric",IF(CP144&gt;=1,Coefficients!$T$5,Coefficients!$T$4),Coefficients!$T$3)</f>
        <v>7.35</v>
      </c>
      <c r="CR144" s="106">
        <f>IF(S144&lt;Coefficients!$V$3,Coefficients!$X$3-(Coefficients!$X$4-Coefficients!$X$3)*(Coefficients!$V$3-S144)/(Coefficients!$V$4-Coefficients!$V$3),IF(S144&gt;Coefficients!$V$6,(Coefficients!$X$6-Coefficients!$X$5)*(S144-Coefficients!$V$6)/(Coefficients!$V$6-Coefficients!$V$5)+Coefficients!$X$6,VLOOKUP(S144,Coefficients!$V$3:$X$6,3)))</f>
        <v>5.1999999999999975</v>
      </c>
      <c r="CS144" s="90">
        <f t="shared" si="251"/>
        <v>1.6409601519999992E-4</v>
      </c>
      <c r="CT144" s="106">
        <f>VLOOKUP(CO144,Coefficients!$Z$4:$AD$7,4,FALSE)</f>
        <v>0.26500000000000001</v>
      </c>
      <c r="CU144" s="106">
        <f>VLOOKUP(CO144,Coefficients!$Z$4:$AD$7,2,FALSE)</f>
        <v>0.37</v>
      </c>
      <c r="CV144" s="174">
        <f t="shared" si="286"/>
        <v>5.3737074514729848</v>
      </c>
      <c r="CW144" s="31">
        <f t="shared" si="287"/>
        <v>0.82771173353304561</v>
      </c>
      <c r="CX144" s="19">
        <f>Coefficients!$B$7</f>
        <v>3.35</v>
      </c>
      <c r="CY144" s="217">
        <f t="shared" si="252"/>
        <v>0.24707812941284943</v>
      </c>
      <c r="CZ144" s="33">
        <f>VLOOKUP(N144,Coefficients!$E$12:$I$16,3)</f>
        <v>6.0350000000000001</v>
      </c>
      <c r="DA144" s="165">
        <f t="shared" si="253"/>
        <v>7.2999999999999995E-2</v>
      </c>
      <c r="DB144" s="163">
        <f t="shared" si="254"/>
        <v>7.4388599757142888</v>
      </c>
      <c r="DC144" s="163"/>
      <c r="DD144" s="149"/>
      <c r="DU144" s="165">
        <f t="shared" si="288"/>
        <v>0.95</v>
      </c>
      <c r="DV144" s="165">
        <f t="shared" si="289"/>
        <v>1</v>
      </c>
      <c r="DW144" s="165">
        <f t="shared" si="290"/>
        <v>2400</v>
      </c>
      <c r="DX144" s="165">
        <f t="shared" si="291"/>
        <v>1.4999999999999999E-2</v>
      </c>
      <c r="DY144" s="169">
        <f t="shared" si="292"/>
        <v>70.562242526063841</v>
      </c>
      <c r="DZ144" s="136">
        <f t="shared" si="255"/>
        <v>33592.484108864497</v>
      </c>
      <c r="EA144" s="136">
        <f t="shared" si="293"/>
        <v>4.3067574809826485</v>
      </c>
      <c r="EB144" s="136">
        <f t="shared" si="294"/>
        <v>2.3330791552474604E-2</v>
      </c>
      <c r="EC144" s="136">
        <f t="shared" si="295"/>
        <v>0.96747185906460231</v>
      </c>
      <c r="ED144" s="136">
        <f t="shared" si="296"/>
        <v>0.21347181304790286</v>
      </c>
      <c r="EE144" s="136">
        <f t="shared" si="256"/>
        <v>1.5445604651050633E-4</v>
      </c>
      <c r="EF144" s="136">
        <f t="shared" si="297"/>
        <v>1</v>
      </c>
      <c r="EG144" s="136">
        <f t="shared" si="257"/>
        <v>2</v>
      </c>
      <c r="EH144" s="149">
        <f t="shared" si="298"/>
        <v>1.6782758762393466</v>
      </c>
      <c r="EI144" s="149">
        <f t="shared" si="299"/>
        <v>28.174596254615661</v>
      </c>
      <c r="EJ144" s="149">
        <f t="shared" si="258"/>
        <v>29.852872130855008</v>
      </c>
      <c r="EK144" s="18">
        <f t="shared" si="259"/>
        <v>1.1724165047364095</v>
      </c>
      <c r="EL144" s="18">
        <f t="shared" si="260"/>
        <v>0.25394027859665663</v>
      </c>
      <c r="EM144" s="18">
        <f t="shared" si="261"/>
        <v>1.221895922771429E-2</v>
      </c>
      <c r="EN144" s="163">
        <f t="shared" si="300"/>
        <v>0.11985698469911488</v>
      </c>
      <c r="EO144" s="163">
        <f t="shared" si="301"/>
        <v>2.0121376944058569</v>
      </c>
      <c r="EP144" s="163">
        <f t="shared" si="262"/>
        <v>2.131994679104972</v>
      </c>
      <c r="EQ144" s="18">
        <f t="shared" si="263"/>
        <v>16.416551290218639</v>
      </c>
      <c r="ER144" s="18">
        <f t="shared" si="264"/>
        <v>4.0561707841973211</v>
      </c>
      <c r="ES144" s="18">
        <f t="shared" si="265"/>
        <v>0.17109377944142865</v>
      </c>
    </row>
    <row r="145" spans="2:149" outlineLevel="1" x14ac:dyDescent="0.25">
      <c r="B145" s="36" t="s">
        <v>82</v>
      </c>
      <c r="C145" s="36" t="str">
        <f>MostLikely!$B$1</f>
        <v>CSIRO Mk3.5</v>
      </c>
      <c r="D145" s="36">
        <v>2047</v>
      </c>
      <c r="E145" s="37">
        <f>MostLikely!S75</f>
        <v>24.12</v>
      </c>
      <c r="F145" s="37">
        <f>MostLikely!W75</f>
        <v>75.258505</v>
      </c>
      <c r="G145" s="37">
        <f>MostLikely!Q75</f>
        <v>542.54999999999984</v>
      </c>
      <c r="H145" s="115">
        <f t="shared" si="188"/>
        <v>2007</v>
      </c>
      <c r="I145" s="111" t="str">
        <f t="shared" si="189"/>
        <v>Pile No 243 @ Berth 107</v>
      </c>
      <c r="J145" s="165" t="str">
        <f t="shared" si="190"/>
        <v>splash</v>
      </c>
      <c r="K145" s="172">
        <f t="shared" si="191"/>
        <v>1</v>
      </c>
      <c r="L145" s="115" t="str">
        <f t="shared" si="192"/>
        <v>C1</v>
      </c>
      <c r="M145" s="115" t="str">
        <f t="shared" si="193"/>
        <v>CB4</v>
      </c>
      <c r="N145" s="115" t="str">
        <f t="shared" si="194"/>
        <v>CL5</v>
      </c>
      <c r="O145" s="115">
        <f t="shared" si="195"/>
        <v>0</v>
      </c>
      <c r="P145" s="115">
        <f t="shared" si="196"/>
        <v>50</v>
      </c>
      <c r="Q145" s="115">
        <f t="shared" si="197"/>
        <v>1200</v>
      </c>
      <c r="R145" s="115">
        <f t="shared" si="198"/>
        <v>60</v>
      </c>
      <c r="S145" s="115">
        <f t="shared" si="199"/>
        <v>0.37</v>
      </c>
      <c r="T145" s="115">
        <f t="shared" si="200"/>
        <v>310</v>
      </c>
      <c r="U145" s="165">
        <f t="shared" si="239"/>
        <v>12</v>
      </c>
      <c r="AA145" s="174">
        <f t="shared" si="266"/>
        <v>5.9160023836814775</v>
      </c>
      <c r="AB145" s="193">
        <f t="shared" si="267"/>
        <v>0.21832004767362953</v>
      </c>
      <c r="AC145" s="174">
        <f t="shared" si="268"/>
        <v>0.26355174036438228</v>
      </c>
      <c r="AD145" s="174">
        <f t="shared" si="269"/>
        <v>1.2237722412500002E-2</v>
      </c>
      <c r="AE145" s="174">
        <f t="shared" si="270"/>
        <v>0.85342993554509672</v>
      </c>
      <c r="AF145" s="194">
        <f t="shared" si="271"/>
        <v>0.25475520464032736</v>
      </c>
      <c r="AG145" s="174">
        <f t="shared" si="156"/>
        <v>4.3062113429799735</v>
      </c>
      <c r="AH145" s="174">
        <f t="shared" si="157"/>
        <v>0.17135650756250007</v>
      </c>
      <c r="AJ145" s="174"/>
      <c r="AK145" s="174"/>
      <c r="AM145" s="207">
        <f t="shared" si="272"/>
        <v>5</v>
      </c>
      <c r="AN145" s="167">
        <f>INDEX(Coefficients!$O$3:$O$7,MATCH(S145,Coefficients!$O$3:$O$7))</f>
        <v>0.3</v>
      </c>
      <c r="AO145" s="167">
        <f>INDEX(Coefficients!$O$3:$O$7,MATCH(S145,Coefficients!$O$3:$O$7)+1)</f>
        <v>0.4</v>
      </c>
      <c r="AP145" s="172">
        <f>INDEX(Coefficients!$P$3:$P$7,MATCH(S145,Coefficients!$O$3:$O$7))</f>
        <v>50</v>
      </c>
      <c r="AQ145" s="172">
        <f>INDEX(Coefficients!$P$3:$P$7,MATCH(S145,Coefficients!$O$3:$O$7)+1)</f>
        <v>41.8</v>
      </c>
      <c r="AR145" s="172">
        <f t="shared" si="273"/>
        <v>44.26</v>
      </c>
      <c r="AS145" s="106">
        <f t="shared" si="274"/>
        <v>2047</v>
      </c>
      <c r="AT145" s="107">
        <f t="shared" si="275"/>
        <v>24.12</v>
      </c>
      <c r="AU145" s="167">
        <f t="shared" si="240"/>
        <v>835.6500000000002</v>
      </c>
      <c r="AV145" s="173">
        <f t="shared" si="241"/>
        <v>23.212500000000006</v>
      </c>
      <c r="AW145" s="106">
        <v>12</v>
      </c>
      <c r="AX145" s="107">
        <f t="shared" si="276"/>
        <v>75.258505</v>
      </c>
      <c r="AY145" s="174">
        <f t="shared" si="277"/>
        <v>1.2178033185670563</v>
      </c>
      <c r="AZ145" s="167">
        <f>INDEX(Coefficients!$K$3:$K$10,MATCH(S145,Coefficients!$K$3:$K$10))</f>
        <v>0.35</v>
      </c>
      <c r="BA145" s="167">
        <f>INDEX(Coefficients!$K$3:$K$10,MATCH(S145,Coefficients!$K$3:$K$10)+1)</f>
        <v>0.4</v>
      </c>
      <c r="BB145" s="167">
        <f>INDEX(Coefficients!$L$3:$L$10,MATCH(S145,Coefficients!$K$3:$K$10))</f>
        <v>0.19142307491680963</v>
      </c>
      <c r="BC145" s="167">
        <f>INDEX(Coefficients!$L$3:$L$10,MATCH(S145,Coefficients!$K$3:$K$10)+1)</f>
        <v>0.35425563574488944</v>
      </c>
      <c r="BD145" s="174">
        <f>INDEX(Coefficients!$M$3:$M$10,MATCH(S145,Coefficients!$K$3:$K$10))</f>
        <v>0.20023799980895765</v>
      </c>
      <c r="BE145" s="174">
        <f>INDEX(Coefficients!$M$3:$M$10,MATCH(S145,Coefficients!$K$3:$K$10)+1)</f>
        <v>0.20987997823914079</v>
      </c>
      <c r="BF145" s="70">
        <f t="shared" si="278"/>
        <v>2.5655609924804158E-5</v>
      </c>
      <c r="BG145" s="110">
        <f t="shared" si="279"/>
        <v>0.20409479118103091</v>
      </c>
      <c r="BH145" s="175">
        <f t="shared" si="242"/>
        <v>1.234664922916634E-5</v>
      </c>
      <c r="BI145" s="89">
        <f t="shared" si="243"/>
        <v>3.8962229607275925E-2</v>
      </c>
      <c r="BJ145" s="106">
        <f t="shared" si="280"/>
        <v>0.71366705445737511</v>
      </c>
      <c r="BK145" s="165">
        <f t="shared" si="281"/>
        <v>84.741590689541354</v>
      </c>
      <c r="BM145" s="107">
        <f t="shared" si="282"/>
        <v>542.54999999999984</v>
      </c>
      <c r="BN145" s="173">
        <f t="shared" si="244"/>
        <v>16449.350000000002</v>
      </c>
      <c r="BO145" s="187">
        <f t="shared" si="245"/>
        <v>8.6816013888888898E-4</v>
      </c>
      <c r="BP145" s="106" t="str">
        <f t="shared" si="219"/>
        <v>YES</v>
      </c>
      <c r="BQ145" s="209">
        <f t="shared" si="283"/>
        <v>5.9160023836814775</v>
      </c>
      <c r="BR145" s="164">
        <f t="shared" si="246"/>
        <v>10.916002383681477</v>
      </c>
      <c r="BS145" s="219">
        <f t="shared" si="247"/>
        <v>0.21832004767362953</v>
      </c>
      <c r="BT145" s="210"/>
      <c r="BU145" s="206">
        <f t="shared" si="248"/>
        <v>-0.80430591525338224</v>
      </c>
      <c r="BW145" s="164">
        <f>VLOOKUP(M145,Coefficients!$E$4:$I$7,3)</f>
        <v>0.43099999999999999</v>
      </c>
      <c r="BX145" s="106">
        <f t="shared" si="249"/>
        <v>7.2999999999999995E-2</v>
      </c>
      <c r="BY145" s="163">
        <f t="shared" si="250"/>
        <v>0.53207488750000009</v>
      </c>
      <c r="BZ145" s="18"/>
      <c r="CO145" s="165" t="str">
        <f t="shared" si="284"/>
        <v>splash</v>
      </c>
      <c r="CP145" s="172">
        <f t="shared" si="285"/>
        <v>1</v>
      </c>
      <c r="CQ145" s="165">
        <f>IF(CO145="atmospheric",IF(CP145&gt;=1,Coefficients!$T$5,Coefficients!$T$4),Coefficients!$T$3)</f>
        <v>7.35</v>
      </c>
      <c r="CR145" s="106">
        <f>IF(S145&lt;Coefficients!$V$3,Coefficients!$X$3-(Coefficients!$X$4-Coefficients!$X$3)*(Coefficients!$V$3-S145)/(Coefficients!$V$4-Coefficients!$V$3),IF(S145&gt;Coefficients!$V$6,(Coefficients!$X$6-Coefficients!$X$5)*(S145-Coefficients!$V$6)/(Coefficients!$V$6-Coefficients!$V$5)+Coefficients!$X$6,VLOOKUP(S145,Coefficients!$V$3:$X$6,3)))</f>
        <v>5.1999999999999975</v>
      </c>
      <c r="CS145" s="90">
        <f t="shared" si="251"/>
        <v>1.6409601519999992E-4</v>
      </c>
      <c r="CT145" s="106">
        <f>VLOOKUP(CO145,Coefficients!$Z$4:$AD$7,4,FALSE)</f>
        <v>0.26500000000000001</v>
      </c>
      <c r="CU145" s="106">
        <f>VLOOKUP(CO145,Coefficients!$Z$4:$AD$7,2,FALSE)</f>
        <v>0.37</v>
      </c>
      <c r="CV145" s="174">
        <f t="shared" si="286"/>
        <v>5.3769923848815155</v>
      </c>
      <c r="CW145" s="31">
        <f t="shared" si="287"/>
        <v>0.85342993554509672</v>
      </c>
      <c r="CX145" s="19">
        <f>Coefficients!$B$7</f>
        <v>3.35</v>
      </c>
      <c r="CY145" s="217">
        <f t="shared" si="252"/>
        <v>0.25475520464032736</v>
      </c>
      <c r="CZ145" s="33">
        <f>VLOOKUP(N145,Coefficients!$E$12:$I$16,3)</f>
        <v>6.0350000000000001</v>
      </c>
      <c r="DA145" s="165">
        <f t="shared" si="253"/>
        <v>7.2999999999999995E-2</v>
      </c>
      <c r="DB145" s="163">
        <f t="shared" si="254"/>
        <v>7.4502829375000026</v>
      </c>
      <c r="DC145" s="163"/>
      <c r="DD145" s="149"/>
      <c r="DU145" s="165">
        <f t="shared" si="288"/>
        <v>0.95</v>
      </c>
      <c r="DV145" s="165">
        <f t="shared" si="289"/>
        <v>1</v>
      </c>
      <c r="DW145" s="165">
        <f t="shared" si="290"/>
        <v>2400</v>
      </c>
      <c r="DX145" s="165">
        <f t="shared" si="291"/>
        <v>1.4999999999999999E-2</v>
      </c>
      <c r="DY145" s="169">
        <f t="shared" si="292"/>
        <v>70.562964288910763</v>
      </c>
      <c r="DZ145" s="136">
        <f t="shared" si="255"/>
        <v>33592.598644738209</v>
      </c>
      <c r="EA145" s="136">
        <f t="shared" si="293"/>
        <v>4.3067574809826485</v>
      </c>
      <c r="EB145" s="136">
        <f t="shared" si="294"/>
        <v>2.3330791552474604E-2</v>
      </c>
      <c r="EC145" s="136">
        <f t="shared" si="295"/>
        <v>0.96747185906460231</v>
      </c>
      <c r="ED145" s="136">
        <f t="shared" si="296"/>
        <v>0.21358148186894085</v>
      </c>
      <c r="EE145" s="136">
        <f t="shared" si="256"/>
        <v>1.5445604651050633E-4</v>
      </c>
      <c r="EF145" s="136">
        <f t="shared" si="297"/>
        <v>1</v>
      </c>
      <c r="EG145" s="136">
        <f t="shared" si="257"/>
        <v>2</v>
      </c>
      <c r="EH145" s="149">
        <f t="shared" si="298"/>
        <v>1.6757007366190011</v>
      </c>
      <c r="EI145" s="149">
        <f t="shared" si="299"/>
        <v>28.145850452472818</v>
      </c>
      <c r="EJ145" s="149">
        <f t="shared" si="258"/>
        <v>29.821551189091817</v>
      </c>
      <c r="EK145" s="18">
        <f t="shared" si="259"/>
        <v>1.2071806651415284</v>
      </c>
      <c r="EL145" s="18">
        <f t="shared" si="260"/>
        <v>0.26355174036438228</v>
      </c>
      <c r="EM145" s="18">
        <f t="shared" si="261"/>
        <v>1.2237722412500002E-2</v>
      </c>
      <c r="EN145" s="163">
        <f t="shared" si="300"/>
        <v>0.11967307663343654</v>
      </c>
      <c r="EO145" s="163">
        <f t="shared" si="301"/>
        <v>2.0100847630514966</v>
      </c>
      <c r="EP145" s="163">
        <f t="shared" si="262"/>
        <v>2.1297578396849333</v>
      </c>
      <c r="EQ145" s="18">
        <f t="shared" si="263"/>
        <v>16.903330195195185</v>
      </c>
      <c r="ER145" s="18">
        <f t="shared" si="264"/>
        <v>4.3062113429799735</v>
      </c>
      <c r="ES145" s="18">
        <f t="shared" si="265"/>
        <v>0.17135650756250007</v>
      </c>
    </row>
    <row r="146" spans="2:149" outlineLevel="1" x14ac:dyDescent="0.25">
      <c r="B146" s="36" t="s">
        <v>82</v>
      </c>
      <c r="C146" s="36" t="str">
        <f>MostLikely!$B$1</f>
        <v>CSIRO Mk3.5</v>
      </c>
      <c r="D146" s="36">
        <v>2048</v>
      </c>
      <c r="E146" s="37">
        <f>MostLikely!S76</f>
        <v>24.18</v>
      </c>
      <c r="F146" s="37">
        <f>MostLikely!W76</f>
        <v>75.224170000000001</v>
      </c>
      <c r="G146" s="37">
        <f>MostLikely!Q76</f>
        <v>548.69999999999982</v>
      </c>
      <c r="H146" s="115">
        <f t="shared" si="188"/>
        <v>2007</v>
      </c>
      <c r="I146" s="111" t="str">
        <f t="shared" si="189"/>
        <v>Pile No 243 @ Berth 107</v>
      </c>
      <c r="J146" s="165" t="str">
        <f t="shared" si="190"/>
        <v>splash</v>
      </c>
      <c r="K146" s="172">
        <f t="shared" si="191"/>
        <v>1</v>
      </c>
      <c r="L146" s="115" t="str">
        <f t="shared" si="192"/>
        <v>C1</v>
      </c>
      <c r="M146" s="115" t="str">
        <f t="shared" si="193"/>
        <v>CB4</v>
      </c>
      <c r="N146" s="115" t="str">
        <f t="shared" si="194"/>
        <v>CL5</v>
      </c>
      <c r="O146" s="115">
        <f t="shared" si="195"/>
        <v>0</v>
      </c>
      <c r="P146" s="115">
        <f t="shared" si="196"/>
        <v>50</v>
      </c>
      <c r="Q146" s="115">
        <f t="shared" si="197"/>
        <v>1200</v>
      </c>
      <c r="R146" s="115">
        <f t="shared" si="198"/>
        <v>60</v>
      </c>
      <c r="S146" s="115">
        <f t="shared" si="199"/>
        <v>0.37</v>
      </c>
      <c r="T146" s="115">
        <f t="shared" si="200"/>
        <v>310</v>
      </c>
      <c r="U146" s="165">
        <f t="shared" si="239"/>
        <v>12</v>
      </c>
      <c r="AA146" s="174">
        <f t="shared" si="266"/>
        <v>6.0018303146625414</v>
      </c>
      <c r="AB146" s="193">
        <f t="shared" si="267"/>
        <v>0.22003660629325084</v>
      </c>
      <c r="AC146" s="174">
        <f t="shared" si="268"/>
        <v>0.27329136671529108</v>
      </c>
      <c r="AD146" s="174">
        <f t="shared" si="269"/>
        <v>1.2256644855945948E-2</v>
      </c>
      <c r="AE146" s="174">
        <f t="shared" si="270"/>
        <v>0.87887246277623698</v>
      </c>
      <c r="AF146" s="194">
        <f t="shared" si="271"/>
        <v>0.26234998888842892</v>
      </c>
      <c r="AG146" s="174">
        <f t="shared" si="156"/>
        <v>4.5625961418208618</v>
      </c>
      <c r="AH146" s="174">
        <f t="shared" si="157"/>
        <v>0.17162146567432435</v>
      </c>
      <c r="AJ146" s="174"/>
      <c r="AK146" s="174"/>
      <c r="AM146" s="207">
        <f t="shared" si="272"/>
        <v>5</v>
      </c>
      <c r="AN146" s="167">
        <f>INDEX(Coefficients!$O$3:$O$7,MATCH(S146,Coefficients!$O$3:$O$7))</f>
        <v>0.3</v>
      </c>
      <c r="AO146" s="167">
        <f>INDEX(Coefficients!$O$3:$O$7,MATCH(S146,Coefficients!$O$3:$O$7)+1)</f>
        <v>0.4</v>
      </c>
      <c r="AP146" s="172">
        <f>INDEX(Coefficients!$P$3:$P$7,MATCH(S146,Coefficients!$O$3:$O$7))</f>
        <v>50</v>
      </c>
      <c r="AQ146" s="172">
        <f>INDEX(Coefficients!$P$3:$P$7,MATCH(S146,Coefficients!$O$3:$O$7)+1)</f>
        <v>41.8</v>
      </c>
      <c r="AR146" s="172">
        <f t="shared" si="273"/>
        <v>44.26</v>
      </c>
      <c r="AS146" s="106">
        <f t="shared" si="274"/>
        <v>2048</v>
      </c>
      <c r="AT146" s="107">
        <f t="shared" si="275"/>
        <v>24.18</v>
      </c>
      <c r="AU146" s="167">
        <f t="shared" si="240"/>
        <v>859.83000000000015</v>
      </c>
      <c r="AV146" s="173">
        <f t="shared" si="241"/>
        <v>23.238648648648653</v>
      </c>
      <c r="AW146" s="106">
        <v>12</v>
      </c>
      <c r="AX146" s="107">
        <f t="shared" si="276"/>
        <v>75.224170000000001</v>
      </c>
      <c r="AY146" s="174">
        <f t="shared" si="277"/>
        <v>1.2197367430555193</v>
      </c>
      <c r="AZ146" s="167">
        <f>INDEX(Coefficients!$K$3:$K$10,MATCH(S146,Coefficients!$K$3:$K$10))</f>
        <v>0.35</v>
      </c>
      <c r="BA146" s="167">
        <f>INDEX(Coefficients!$K$3:$K$10,MATCH(S146,Coefficients!$K$3:$K$10)+1)</f>
        <v>0.4</v>
      </c>
      <c r="BB146" s="167">
        <f>INDEX(Coefficients!$L$3:$L$10,MATCH(S146,Coefficients!$K$3:$K$10))</f>
        <v>0.19142307491680963</v>
      </c>
      <c r="BC146" s="167">
        <f>INDEX(Coefficients!$L$3:$L$10,MATCH(S146,Coefficients!$K$3:$K$10)+1)</f>
        <v>0.35425563574488944</v>
      </c>
      <c r="BD146" s="174">
        <f>INDEX(Coefficients!$M$3:$M$10,MATCH(S146,Coefficients!$K$3:$K$10))</f>
        <v>0.20023799980895765</v>
      </c>
      <c r="BE146" s="174">
        <f>INDEX(Coefficients!$M$3:$M$10,MATCH(S146,Coefficients!$K$3:$K$10)+1)</f>
        <v>0.20987997823914079</v>
      </c>
      <c r="BF146" s="70">
        <f t="shared" si="278"/>
        <v>2.5655609924804158E-5</v>
      </c>
      <c r="BG146" s="110">
        <f t="shared" si="279"/>
        <v>0.20409479118103091</v>
      </c>
      <c r="BH146" s="175">
        <f t="shared" si="242"/>
        <v>1.2277799598443902E-5</v>
      </c>
      <c r="BI146" s="89">
        <f t="shared" si="243"/>
        <v>3.8744961337092397E-2</v>
      </c>
      <c r="BJ146" s="106">
        <f t="shared" si="280"/>
        <v>0.71366705445737511</v>
      </c>
      <c r="BK146" s="165">
        <f t="shared" si="281"/>
        <v>84.741590689541354</v>
      </c>
      <c r="BM146" s="107">
        <f t="shared" si="282"/>
        <v>548.69999999999982</v>
      </c>
      <c r="BN146" s="173">
        <f t="shared" si="244"/>
        <v>16998.050000000003</v>
      </c>
      <c r="BO146" s="187">
        <f t="shared" si="245"/>
        <v>8.7287283783783808E-4</v>
      </c>
      <c r="BP146" s="106" t="str">
        <f t="shared" si="219"/>
        <v>YES</v>
      </c>
      <c r="BQ146" s="209">
        <f t="shared" si="283"/>
        <v>6.0018303146625414</v>
      </c>
      <c r="BR146" s="164">
        <f t="shared" si="246"/>
        <v>11.001830314662541</v>
      </c>
      <c r="BS146" s="219">
        <f t="shared" si="247"/>
        <v>0.22003660629325084</v>
      </c>
      <c r="BT146" s="210"/>
      <c r="BU146" s="206">
        <f t="shared" si="248"/>
        <v>-0.80629174344746457</v>
      </c>
      <c r="BW146" s="164">
        <f>VLOOKUP(M146,Coefficients!$E$4:$I$7,3)</f>
        <v>0.43099999999999999</v>
      </c>
      <c r="BX146" s="106">
        <f t="shared" si="249"/>
        <v>7.2999999999999995E-2</v>
      </c>
      <c r="BY146" s="163">
        <f t="shared" si="250"/>
        <v>0.53289760243243256</v>
      </c>
      <c r="BZ146" s="18"/>
      <c r="CO146" s="165" t="str">
        <f t="shared" si="284"/>
        <v>splash</v>
      </c>
      <c r="CP146" s="172">
        <f t="shared" si="285"/>
        <v>1</v>
      </c>
      <c r="CQ146" s="165">
        <f>IF(CO146="atmospheric",IF(CP146&gt;=1,Coefficients!$T$5,Coefficients!$T$4),Coefficients!$T$3)</f>
        <v>7.35</v>
      </c>
      <c r="CR146" s="106">
        <f>IF(S146&lt;Coefficients!$V$3,Coefficients!$X$3-(Coefficients!$X$4-Coefficients!$X$3)*(Coefficients!$V$3-S146)/(Coefficients!$V$4-Coefficients!$V$3),IF(S146&gt;Coefficients!$V$6,(Coefficients!$X$6-Coefficients!$X$5)*(S146-Coefficients!$V$6)/(Coefficients!$V$6-Coefficients!$V$5)+Coefficients!$X$6,VLOOKUP(S146,Coefficients!$V$3:$X$6,3)))</f>
        <v>5.1999999999999975</v>
      </c>
      <c r="CS146" s="90">
        <f t="shared" si="251"/>
        <v>1.6409601519999992E-4</v>
      </c>
      <c r="CT146" s="106">
        <f>VLOOKUP(CO146,Coefficients!$Z$4:$AD$7,4,FALSE)</f>
        <v>0.26500000000000001</v>
      </c>
      <c r="CU146" s="106">
        <f>VLOOKUP(CO146,Coefficients!$Z$4:$AD$7,2,FALSE)</f>
        <v>0.37</v>
      </c>
      <c r="CV146" s="174">
        <f t="shared" si="286"/>
        <v>5.3800100663723578</v>
      </c>
      <c r="CW146" s="31">
        <f t="shared" si="287"/>
        <v>0.87887246277623698</v>
      </c>
      <c r="CX146" s="19">
        <f>Coefficients!$B$7</f>
        <v>3.35</v>
      </c>
      <c r="CY146" s="217">
        <f t="shared" si="252"/>
        <v>0.26234998888842892</v>
      </c>
      <c r="CZ146" s="33">
        <f>VLOOKUP(N146,Coefficients!$E$12:$I$16,3)</f>
        <v>6.0350000000000001</v>
      </c>
      <c r="DA146" s="165">
        <f t="shared" si="253"/>
        <v>7.2999999999999995E-2</v>
      </c>
      <c r="DB146" s="163">
        <f t="shared" si="254"/>
        <v>7.4618028554054066</v>
      </c>
      <c r="DC146" s="163"/>
      <c r="DD146" s="149"/>
      <c r="DU146" s="165">
        <f t="shared" si="288"/>
        <v>0.95</v>
      </c>
      <c r="DV146" s="165">
        <f t="shared" si="289"/>
        <v>1</v>
      </c>
      <c r="DW146" s="165">
        <f t="shared" si="290"/>
        <v>2400</v>
      </c>
      <c r="DX146" s="165">
        <f t="shared" si="291"/>
        <v>1.4999999999999999E-2</v>
      </c>
      <c r="DY146" s="169">
        <f t="shared" si="292"/>
        <v>70.563647051139696</v>
      </c>
      <c r="DZ146" s="136">
        <f t="shared" si="255"/>
        <v>33592.706990921339</v>
      </c>
      <c r="EA146" s="136">
        <f t="shared" si="293"/>
        <v>4.3067574809826485</v>
      </c>
      <c r="EB146" s="136">
        <f t="shared" si="294"/>
        <v>2.3330791552474604E-2</v>
      </c>
      <c r="EC146" s="136">
        <f t="shared" si="295"/>
        <v>0.96747185906460231</v>
      </c>
      <c r="ED146" s="136">
        <f t="shared" si="296"/>
        <v>0.21369174147801101</v>
      </c>
      <c r="EE146" s="136">
        <f t="shared" si="256"/>
        <v>1.5445604651050633E-4</v>
      </c>
      <c r="EF146" s="136">
        <f t="shared" si="297"/>
        <v>1</v>
      </c>
      <c r="EG146" s="136">
        <f t="shared" si="257"/>
        <v>2</v>
      </c>
      <c r="EH146" s="149">
        <f t="shared" si="298"/>
        <v>1.6731118473464235</v>
      </c>
      <c r="EI146" s="149">
        <f t="shared" si="299"/>
        <v>28.116905051840021</v>
      </c>
      <c r="EJ146" s="149">
        <f t="shared" si="258"/>
        <v>29.790016899186444</v>
      </c>
      <c r="EK146" s="18">
        <f t="shared" si="259"/>
        <v>1.2420268214419998</v>
      </c>
      <c r="EL146" s="18">
        <f t="shared" si="260"/>
        <v>0.27329136671529108</v>
      </c>
      <c r="EM146" s="18">
        <f t="shared" si="261"/>
        <v>1.2256644855945948E-2</v>
      </c>
      <c r="EN146" s="163">
        <f t="shared" si="300"/>
        <v>0.11948818661247863</v>
      </c>
      <c r="EO146" s="163">
        <f t="shared" si="301"/>
        <v>2.0080175770245319</v>
      </c>
      <c r="EP146" s="163">
        <f t="shared" si="262"/>
        <v>2.1275057636370107</v>
      </c>
      <c r="EQ146" s="18">
        <f t="shared" si="263"/>
        <v>17.391257232952363</v>
      </c>
      <c r="ER146" s="18">
        <f t="shared" si="264"/>
        <v>4.5625961418208618</v>
      </c>
      <c r="ES146" s="18">
        <f t="shared" si="265"/>
        <v>0.17162146567432435</v>
      </c>
    </row>
    <row r="147" spans="2:149" outlineLevel="1" x14ac:dyDescent="0.25">
      <c r="B147" s="36" t="s">
        <v>82</v>
      </c>
      <c r="C147" s="36" t="str">
        <f>MostLikely!$B$1</f>
        <v>CSIRO Mk3.5</v>
      </c>
      <c r="D147" s="36">
        <v>2049</v>
      </c>
      <c r="E147" s="37">
        <f>MostLikely!S77</f>
        <v>24.240000000000002</v>
      </c>
      <c r="F147" s="37">
        <f>MostLikely!W77</f>
        <v>75.189835000000002</v>
      </c>
      <c r="G147" s="37">
        <f>MostLikely!Q77</f>
        <v>554.8499999999998</v>
      </c>
      <c r="H147" s="115">
        <f t="shared" si="188"/>
        <v>2007</v>
      </c>
      <c r="I147" s="111" t="str">
        <f t="shared" si="189"/>
        <v>Pile No 243 @ Berth 107</v>
      </c>
      <c r="J147" s="165" t="str">
        <f t="shared" si="190"/>
        <v>splash</v>
      </c>
      <c r="K147" s="172">
        <f t="shared" si="191"/>
        <v>1</v>
      </c>
      <c r="L147" s="115" t="str">
        <f t="shared" si="192"/>
        <v>C1</v>
      </c>
      <c r="M147" s="115" t="str">
        <f t="shared" si="193"/>
        <v>CB4</v>
      </c>
      <c r="N147" s="115" t="str">
        <f t="shared" si="194"/>
        <v>CL5</v>
      </c>
      <c r="O147" s="115">
        <f t="shared" si="195"/>
        <v>0</v>
      </c>
      <c r="P147" s="115">
        <f t="shared" si="196"/>
        <v>50</v>
      </c>
      <c r="Q147" s="115">
        <f t="shared" si="197"/>
        <v>1200</v>
      </c>
      <c r="R147" s="115">
        <f t="shared" si="198"/>
        <v>60</v>
      </c>
      <c r="S147" s="115">
        <f t="shared" si="199"/>
        <v>0.37</v>
      </c>
      <c r="T147" s="115">
        <f t="shared" si="200"/>
        <v>310</v>
      </c>
      <c r="U147" s="165">
        <f t="shared" si="239"/>
        <v>12</v>
      </c>
      <c r="AA147" s="174">
        <f t="shared" si="266"/>
        <v>6.0872871178128918</v>
      </c>
      <c r="AB147" s="193">
        <f t="shared" si="267"/>
        <v>0.22174574235625782</v>
      </c>
      <c r="AC147" s="174">
        <f t="shared" si="268"/>
        <v>0.28315934151104311</v>
      </c>
      <c r="AD147" s="174">
        <f t="shared" si="269"/>
        <v>1.2275713985000002E-2</v>
      </c>
      <c r="AE147" s="174">
        <f t="shared" si="270"/>
        <v>0.90404112583405627</v>
      </c>
      <c r="AF147" s="194">
        <f t="shared" si="271"/>
        <v>0.26986302263703171</v>
      </c>
      <c r="AG147" s="174">
        <f t="shared" si="156"/>
        <v>4.8252407684326943</v>
      </c>
      <c r="AH147" s="174">
        <f t="shared" si="157"/>
        <v>0.17188847772500004</v>
      </c>
      <c r="AJ147" s="174"/>
      <c r="AK147" s="174"/>
      <c r="AM147" s="207">
        <f t="shared" si="272"/>
        <v>5</v>
      </c>
      <c r="AN147" s="167">
        <f>INDEX(Coefficients!$O$3:$O$7,MATCH(S147,Coefficients!$O$3:$O$7))</f>
        <v>0.3</v>
      </c>
      <c r="AO147" s="167">
        <f>INDEX(Coefficients!$O$3:$O$7,MATCH(S147,Coefficients!$O$3:$O$7)+1)</f>
        <v>0.4</v>
      </c>
      <c r="AP147" s="172">
        <f>INDEX(Coefficients!$P$3:$P$7,MATCH(S147,Coefficients!$O$3:$O$7))</f>
        <v>50</v>
      </c>
      <c r="AQ147" s="172">
        <f>INDEX(Coefficients!$P$3:$P$7,MATCH(S147,Coefficients!$O$3:$O$7)+1)</f>
        <v>41.8</v>
      </c>
      <c r="AR147" s="172">
        <f t="shared" si="273"/>
        <v>44.26</v>
      </c>
      <c r="AS147" s="106">
        <f t="shared" si="274"/>
        <v>2049</v>
      </c>
      <c r="AT147" s="107">
        <f t="shared" si="275"/>
        <v>24.240000000000002</v>
      </c>
      <c r="AU147" s="167">
        <f t="shared" si="240"/>
        <v>884.07000000000016</v>
      </c>
      <c r="AV147" s="173">
        <f t="shared" si="241"/>
        <v>23.265000000000004</v>
      </c>
      <c r="AW147" s="106">
        <v>12</v>
      </c>
      <c r="AX147" s="107">
        <f t="shared" si="276"/>
        <v>75.189835000000002</v>
      </c>
      <c r="AY147" s="174">
        <f t="shared" si="277"/>
        <v>1.2216879145989397</v>
      </c>
      <c r="AZ147" s="167">
        <f>INDEX(Coefficients!$K$3:$K$10,MATCH(S147,Coefficients!$K$3:$K$10))</f>
        <v>0.35</v>
      </c>
      <c r="BA147" s="167">
        <f>INDEX(Coefficients!$K$3:$K$10,MATCH(S147,Coefficients!$K$3:$K$10)+1)</f>
        <v>0.4</v>
      </c>
      <c r="BB147" s="167">
        <f>INDEX(Coefficients!$L$3:$L$10,MATCH(S147,Coefficients!$K$3:$K$10))</f>
        <v>0.19142307491680963</v>
      </c>
      <c r="BC147" s="167">
        <f>INDEX(Coefficients!$L$3:$L$10,MATCH(S147,Coefficients!$K$3:$K$10)+1)</f>
        <v>0.35425563574488944</v>
      </c>
      <c r="BD147" s="174">
        <f>INDEX(Coefficients!$M$3:$M$10,MATCH(S147,Coefficients!$K$3:$K$10))</f>
        <v>0.20023799980895765</v>
      </c>
      <c r="BE147" s="174">
        <f>INDEX(Coefficients!$M$3:$M$10,MATCH(S147,Coefficients!$K$3:$K$10)+1)</f>
        <v>0.20987997823914079</v>
      </c>
      <c r="BF147" s="70">
        <f t="shared" si="278"/>
        <v>2.5655609924804158E-5</v>
      </c>
      <c r="BG147" s="110">
        <f t="shared" si="279"/>
        <v>0.20409479118103091</v>
      </c>
      <c r="BH147" s="175">
        <f t="shared" si="242"/>
        <v>1.2211154906047547E-5</v>
      </c>
      <c r="BI147" s="89">
        <f t="shared" si="243"/>
        <v>3.8534651174467936E-2</v>
      </c>
      <c r="BJ147" s="106">
        <f t="shared" si="280"/>
        <v>0.71366705445737511</v>
      </c>
      <c r="BK147" s="165">
        <f t="shared" si="281"/>
        <v>84.741590689541354</v>
      </c>
      <c r="BM147" s="107">
        <f t="shared" si="282"/>
        <v>554.8499999999998</v>
      </c>
      <c r="BN147" s="173">
        <f t="shared" si="244"/>
        <v>17552.900000000001</v>
      </c>
      <c r="BO147" s="187">
        <f t="shared" si="245"/>
        <v>8.7764500000000014E-4</v>
      </c>
      <c r="BP147" s="106" t="str">
        <f t="shared" si="219"/>
        <v>YES</v>
      </c>
      <c r="BQ147" s="209">
        <f t="shared" si="283"/>
        <v>6.0872871178128918</v>
      </c>
      <c r="BR147" s="164">
        <f t="shared" si="246"/>
        <v>11.087287117812892</v>
      </c>
      <c r="BS147" s="219">
        <f t="shared" si="247"/>
        <v>0.22174574235625782</v>
      </c>
      <c r="BT147" s="210"/>
      <c r="BU147" s="206">
        <f t="shared" si="248"/>
        <v>-0.8081824969024437</v>
      </c>
      <c r="BW147" s="164">
        <f>VLOOKUP(M147,Coefficients!$E$4:$I$7,3)</f>
        <v>0.43099999999999999</v>
      </c>
      <c r="BX147" s="106">
        <f t="shared" si="249"/>
        <v>7.2999999999999995E-2</v>
      </c>
      <c r="BY147" s="163">
        <f t="shared" si="250"/>
        <v>0.53372669500000014</v>
      </c>
      <c r="BZ147" s="18"/>
      <c r="CO147" s="165" t="str">
        <f t="shared" si="284"/>
        <v>splash</v>
      </c>
      <c r="CP147" s="172">
        <f t="shared" si="285"/>
        <v>1</v>
      </c>
      <c r="CQ147" s="165">
        <f>IF(CO147="atmospheric",IF(CP147&gt;=1,Coefficients!$T$5,Coefficients!$T$4),Coefficients!$T$3)</f>
        <v>7.35</v>
      </c>
      <c r="CR147" s="106">
        <f>IF(S147&lt;Coefficients!$V$3,Coefficients!$X$3-(Coefficients!$X$4-Coefficients!$X$3)*(Coefficients!$V$3-S147)/(Coefficients!$V$4-Coefficients!$V$3),IF(S147&gt;Coefficients!$V$6,(Coefficients!$X$6-Coefficients!$X$5)*(S147-Coefficients!$V$6)/(Coefficients!$V$6-Coefficients!$V$5)+Coefficients!$X$6,VLOOKUP(S147,Coefficients!$V$3:$X$6,3)))</f>
        <v>5.1999999999999975</v>
      </c>
      <c r="CS147" s="90">
        <f t="shared" si="251"/>
        <v>1.6409601519999992E-4</v>
      </c>
      <c r="CT147" s="106">
        <f>VLOOKUP(CO147,Coefficients!$Z$4:$AD$7,4,FALSE)</f>
        <v>0.26500000000000001</v>
      </c>
      <c r="CU147" s="106">
        <f>VLOOKUP(CO147,Coefficients!$Z$4:$AD$7,2,FALSE)</f>
        <v>0.37</v>
      </c>
      <c r="CV147" s="174">
        <f t="shared" si="286"/>
        <v>5.3827779079285545</v>
      </c>
      <c r="CW147" s="31">
        <f t="shared" si="287"/>
        <v>0.90404112583405627</v>
      </c>
      <c r="CX147" s="19">
        <f>Coefficients!$B$7</f>
        <v>3.35</v>
      </c>
      <c r="CY147" s="217">
        <f t="shared" si="252"/>
        <v>0.26986302263703171</v>
      </c>
      <c r="CZ147" s="33">
        <f>VLOOKUP(N147,Coefficients!$E$12:$I$16,3)</f>
        <v>6.0350000000000001</v>
      </c>
      <c r="DA147" s="165">
        <f t="shared" si="253"/>
        <v>7.2999999999999995E-2</v>
      </c>
      <c r="DB147" s="163">
        <f t="shared" si="254"/>
        <v>7.4734120750000015</v>
      </c>
      <c r="DC147" s="163"/>
      <c r="DD147" s="149"/>
      <c r="DU147" s="165">
        <f t="shared" si="288"/>
        <v>0.95</v>
      </c>
      <c r="DV147" s="165">
        <f t="shared" si="289"/>
        <v>1</v>
      </c>
      <c r="DW147" s="165">
        <f t="shared" si="290"/>
        <v>2400</v>
      </c>
      <c r="DX147" s="165">
        <f t="shared" si="291"/>
        <v>1.4999999999999999E-2</v>
      </c>
      <c r="DY147" s="169">
        <f t="shared" si="292"/>
        <v>70.564293890702501</v>
      </c>
      <c r="DZ147" s="136">
        <f t="shared" si="255"/>
        <v>33592.80963596316</v>
      </c>
      <c r="EA147" s="136">
        <f t="shared" si="293"/>
        <v>4.3067574809826485</v>
      </c>
      <c r="EB147" s="136">
        <f t="shared" si="294"/>
        <v>2.3330791552474604E-2</v>
      </c>
      <c r="EC147" s="136">
        <f t="shared" si="295"/>
        <v>0.96747185906460231</v>
      </c>
      <c r="ED147" s="136">
        <f t="shared" si="296"/>
        <v>0.21380251192981833</v>
      </c>
      <c r="EE147" s="136">
        <f t="shared" si="256"/>
        <v>1.5445604651050633E-4</v>
      </c>
      <c r="EF147" s="136">
        <f t="shared" si="297"/>
        <v>1</v>
      </c>
      <c r="EG147" s="136">
        <f t="shared" si="257"/>
        <v>2</v>
      </c>
      <c r="EH147" s="149">
        <f t="shared" si="298"/>
        <v>1.6705110753809922</v>
      </c>
      <c r="EI147" s="149">
        <f t="shared" si="299"/>
        <v>28.087780367775135</v>
      </c>
      <c r="EJ147" s="149">
        <f t="shared" si="258"/>
        <v>29.758291443156129</v>
      </c>
      <c r="EK147" s="18">
        <f t="shared" si="259"/>
        <v>1.2769550319307501</v>
      </c>
      <c r="EL147" s="18">
        <f t="shared" si="260"/>
        <v>0.28315934151104311</v>
      </c>
      <c r="EM147" s="18">
        <f t="shared" si="261"/>
        <v>1.2275713985000002E-2</v>
      </c>
      <c r="EN147" s="163">
        <f t="shared" si="300"/>
        <v>0.11930244796838568</v>
      </c>
      <c r="EO147" s="163">
        <f t="shared" si="301"/>
        <v>2.00593758716008</v>
      </c>
      <c r="EP147" s="163">
        <f t="shared" si="262"/>
        <v>2.1252400351284657</v>
      </c>
      <c r="EQ147" s="18">
        <f t="shared" si="263"/>
        <v>17.880333219726396</v>
      </c>
      <c r="ER147" s="18">
        <f t="shared" si="264"/>
        <v>4.8252407684326943</v>
      </c>
      <c r="ES147" s="18">
        <f t="shared" si="265"/>
        <v>0.17188847772500004</v>
      </c>
    </row>
    <row r="148" spans="2:149" outlineLevel="1" x14ac:dyDescent="0.25">
      <c r="B148" s="36" t="s">
        <v>82</v>
      </c>
      <c r="C148" s="36" t="str">
        <f>MostLikely!$B$1</f>
        <v>CSIRO Mk3.5</v>
      </c>
      <c r="D148" s="36">
        <v>2050</v>
      </c>
      <c r="E148" s="37">
        <f>MostLikely!S78</f>
        <v>24.3</v>
      </c>
      <c r="F148" s="37">
        <f>MostLikely!W78</f>
        <v>75.155500000000004</v>
      </c>
      <c r="G148" s="37">
        <f>MostLikely!Q78</f>
        <v>561</v>
      </c>
      <c r="H148" s="115">
        <f t="shared" si="188"/>
        <v>2007</v>
      </c>
      <c r="I148" s="111" t="str">
        <f t="shared" si="189"/>
        <v>Pile No 243 @ Berth 107</v>
      </c>
      <c r="J148" s="165" t="str">
        <f t="shared" si="190"/>
        <v>splash</v>
      </c>
      <c r="K148" s="172">
        <f t="shared" si="191"/>
        <v>1</v>
      </c>
      <c r="L148" s="115" t="str">
        <f t="shared" si="192"/>
        <v>C1</v>
      </c>
      <c r="M148" s="115" t="str">
        <f t="shared" si="193"/>
        <v>CB4</v>
      </c>
      <c r="N148" s="115" t="str">
        <f t="shared" si="194"/>
        <v>CL5</v>
      </c>
      <c r="O148" s="115">
        <f t="shared" si="195"/>
        <v>0</v>
      </c>
      <c r="P148" s="115">
        <f t="shared" si="196"/>
        <v>50</v>
      </c>
      <c r="Q148" s="115">
        <f t="shared" si="197"/>
        <v>1200</v>
      </c>
      <c r="R148" s="115">
        <f t="shared" si="198"/>
        <v>60</v>
      </c>
      <c r="S148" s="115">
        <f t="shared" si="199"/>
        <v>0.37</v>
      </c>
      <c r="T148" s="115">
        <f t="shared" si="200"/>
        <v>310</v>
      </c>
      <c r="U148" s="165">
        <f t="shared" si="239"/>
        <v>12</v>
      </c>
      <c r="AA148" s="174">
        <f t="shared" si="266"/>
        <v>6.1723937103936919</v>
      </c>
      <c r="AB148" s="193">
        <f t="shared" si="267"/>
        <v>0.22344787420787385</v>
      </c>
      <c r="AC148" s="174">
        <f t="shared" si="268"/>
        <v>0.29315586949235772</v>
      </c>
      <c r="AD148" s="174">
        <f t="shared" si="269"/>
        <v>1.2294918516153849E-2</v>
      </c>
      <c r="AE148" s="174">
        <f t="shared" si="270"/>
        <v>0.92893817346830598</v>
      </c>
      <c r="AF148" s="194">
        <f t="shared" si="271"/>
        <v>0.27729497715471818</v>
      </c>
      <c r="AG148" s="174">
        <f t="shared" si="156"/>
        <v>5.0940637287482406</v>
      </c>
      <c r="AH148" s="174">
        <f t="shared" si="157"/>
        <v>0.17215738571923081</v>
      </c>
      <c r="AJ148" s="174"/>
      <c r="AK148" s="174"/>
      <c r="AM148" s="207">
        <f t="shared" si="272"/>
        <v>5</v>
      </c>
      <c r="AN148" s="167">
        <f>INDEX(Coefficients!$O$3:$O$7,MATCH(S148,Coefficients!$O$3:$O$7))</f>
        <v>0.3</v>
      </c>
      <c r="AO148" s="167">
        <f>INDEX(Coefficients!$O$3:$O$7,MATCH(S148,Coefficients!$O$3:$O$7)+1)</f>
        <v>0.4</v>
      </c>
      <c r="AP148" s="172">
        <f>INDEX(Coefficients!$P$3:$P$7,MATCH(S148,Coefficients!$O$3:$O$7))</f>
        <v>50</v>
      </c>
      <c r="AQ148" s="172">
        <f>INDEX(Coefficients!$P$3:$P$7,MATCH(S148,Coefficients!$O$3:$O$7)+1)</f>
        <v>41.8</v>
      </c>
      <c r="AR148" s="172">
        <f t="shared" si="273"/>
        <v>44.26</v>
      </c>
      <c r="AS148" s="106">
        <f t="shared" si="274"/>
        <v>2050</v>
      </c>
      <c r="AT148" s="107">
        <f t="shared" si="275"/>
        <v>24.3</v>
      </c>
      <c r="AU148" s="167">
        <f t="shared" si="240"/>
        <v>908.37000000000012</v>
      </c>
      <c r="AV148" s="173">
        <f t="shared" si="241"/>
        <v>23.291538461538465</v>
      </c>
      <c r="AW148" s="106">
        <v>12</v>
      </c>
      <c r="AX148" s="107">
        <f t="shared" si="276"/>
        <v>75.155500000000004</v>
      </c>
      <c r="AY148" s="174">
        <f t="shared" si="277"/>
        <v>1.2236557435574813</v>
      </c>
      <c r="AZ148" s="167">
        <f>INDEX(Coefficients!$K$3:$K$10,MATCH(S148,Coefficients!$K$3:$K$10))</f>
        <v>0.35</v>
      </c>
      <c r="BA148" s="167">
        <f>INDEX(Coefficients!$K$3:$K$10,MATCH(S148,Coefficients!$K$3:$K$10)+1)</f>
        <v>0.4</v>
      </c>
      <c r="BB148" s="167">
        <f>INDEX(Coefficients!$L$3:$L$10,MATCH(S148,Coefficients!$K$3:$K$10))</f>
        <v>0.19142307491680963</v>
      </c>
      <c r="BC148" s="167">
        <f>INDEX(Coefficients!$L$3:$L$10,MATCH(S148,Coefficients!$K$3:$K$10)+1)</f>
        <v>0.35425563574488944</v>
      </c>
      <c r="BD148" s="174">
        <f>INDEX(Coefficients!$M$3:$M$10,MATCH(S148,Coefficients!$K$3:$K$10))</f>
        <v>0.20023799980895765</v>
      </c>
      <c r="BE148" s="174">
        <f>INDEX(Coefficients!$M$3:$M$10,MATCH(S148,Coefficients!$K$3:$K$10)+1)</f>
        <v>0.20987997823914079</v>
      </c>
      <c r="BF148" s="70">
        <f t="shared" si="278"/>
        <v>2.5655609924804158E-5</v>
      </c>
      <c r="BG148" s="110">
        <f t="shared" si="279"/>
        <v>0.20409479118103091</v>
      </c>
      <c r="BH148" s="175">
        <f t="shared" si="242"/>
        <v>1.2146589236195024E-5</v>
      </c>
      <c r="BI148" s="89">
        <f t="shared" si="243"/>
        <v>3.8330901767900286E-2</v>
      </c>
      <c r="BJ148" s="106">
        <f t="shared" si="280"/>
        <v>0.71366705445737511</v>
      </c>
      <c r="BK148" s="165">
        <f t="shared" si="281"/>
        <v>84.741590689541354</v>
      </c>
      <c r="BM148" s="107">
        <f t="shared" si="282"/>
        <v>561</v>
      </c>
      <c r="BN148" s="173">
        <f t="shared" si="244"/>
        <v>18113.900000000001</v>
      </c>
      <c r="BO148" s="187">
        <f t="shared" si="245"/>
        <v>8.8247205128205134E-4</v>
      </c>
      <c r="BP148" s="106" t="str">
        <f t="shared" si="219"/>
        <v>YES</v>
      </c>
      <c r="BQ148" s="209">
        <f t="shared" si="283"/>
        <v>6.1723937103936919</v>
      </c>
      <c r="BR148" s="164">
        <f t="shared" si="246"/>
        <v>11.172393710393692</v>
      </c>
      <c r="BS148" s="219">
        <f t="shared" si="247"/>
        <v>0.22344787420787385</v>
      </c>
      <c r="BT148" s="210"/>
      <c r="BU148" s="206">
        <f t="shared" si="248"/>
        <v>-0.8099848388595402</v>
      </c>
      <c r="BW148" s="164">
        <f>VLOOKUP(M148,Coefficients!$E$4:$I$7,3)</f>
        <v>0.43099999999999999</v>
      </c>
      <c r="BX148" s="106">
        <f t="shared" si="249"/>
        <v>7.2999999999999995E-2</v>
      </c>
      <c r="BY148" s="163">
        <f t="shared" si="250"/>
        <v>0.53456167461538473</v>
      </c>
      <c r="BZ148" s="18"/>
      <c r="CO148" s="165" t="str">
        <f t="shared" si="284"/>
        <v>splash</v>
      </c>
      <c r="CP148" s="172">
        <f t="shared" si="285"/>
        <v>1</v>
      </c>
      <c r="CQ148" s="165">
        <f>IF(CO148="atmospheric",IF(CP148&gt;=1,Coefficients!$T$5,Coefficients!$T$4),Coefficients!$T$3)</f>
        <v>7.35</v>
      </c>
      <c r="CR148" s="106">
        <f>IF(S148&lt;Coefficients!$V$3,Coefficients!$X$3-(Coefficients!$X$4-Coefficients!$X$3)*(Coefficients!$V$3-S148)/(Coefficients!$V$4-Coefficients!$V$3),IF(S148&gt;Coefficients!$V$6,(Coefficients!$X$6-Coefficients!$X$5)*(S148-Coefficients!$V$6)/(Coefficients!$V$6-Coefficients!$V$5)+Coefficients!$X$6,VLOOKUP(S148,Coefficients!$V$3:$X$6,3)))</f>
        <v>5.1999999999999975</v>
      </c>
      <c r="CS148" s="90">
        <f t="shared" si="251"/>
        <v>1.6409601519999992E-4</v>
      </c>
      <c r="CT148" s="106">
        <f>VLOOKUP(CO148,Coefficients!$Z$4:$AD$7,4,FALSE)</f>
        <v>0.26500000000000001</v>
      </c>
      <c r="CU148" s="106">
        <f>VLOOKUP(CO148,Coefficients!$Z$4:$AD$7,2,FALSE)</f>
        <v>0.37</v>
      </c>
      <c r="CV148" s="174">
        <f t="shared" si="286"/>
        <v>5.385311800076769</v>
      </c>
      <c r="CW148" s="31">
        <f t="shared" si="287"/>
        <v>0.92893817346830598</v>
      </c>
      <c r="CX148" s="19">
        <f>Coefficients!$B$7</f>
        <v>3.35</v>
      </c>
      <c r="CY148" s="217">
        <f t="shared" si="252"/>
        <v>0.27729497715471818</v>
      </c>
      <c r="CZ148" s="33">
        <f>VLOOKUP(N148,Coefficients!$E$12:$I$16,3)</f>
        <v>6.0350000000000001</v>
      </c>
      <c r="DA148" s="165">
        <f t="shared" si="253"/>
        <v>7.2999999999999995E-2</v>
      </c>
      <c r="DB148" s="163">
        <f t="shared" si="254"/>
        <v>7.4851037269230787</v>
      </c>
      <c r="DC148" s="163"/>
      <c r="DD148" s="149"/>
      <c r="DU148" s="165">
        <f t="shared" si="288"/>
        <v>0.95</v>
      </c>
      <c r="DV148" s="165">
        <f t="shared" si="289"/>
        <v>1</v>
      </c>
      <c r="DW148" s="165">
        <f t="shared" si="290"/>
        <v>2400</v>
      </c>
      <c r="DX148" s="165">
        <f t="shared" si="291"/>
        <v>1.4999999999999999E-2</v>
      </c>
      <c r="DY148" s="169">
        <f t="shared" si="292"/>
        <v>70.564907569967986</v>
      </c>
      <c r="DZ148" s="136">
        <f t="shared" si="255"/>
        <v>33592.9070183164</v>
      </c>
      <c r="EA148" s="136">
        <f t="shared" si="293"/>
        <v>4.3067574809826485</v>
      </c>
      <c r="EB148" s="136">
        <f t="shared" si="294"/>
        <v>2.3330791552474604E-2</v>
      </c>
      <c r="EC148" s="136">
        <f t="shared" si="295"/>
        <v>0.96747185906460231</v>
      </c>
      <c r="ED148" s="136">
        <f t="shared" si="296"/>
        <v>0.21391372164429695</v>
      </c>
      <c r="EE148" s="136">
        <f t="shared" si="256"/>
        <v>1.5445604651050633E-4</v>
      </c>
      <c r="EF148" s="136">
        <f t="shared" si="297"/>
        <v>1</v>
      </c>
      <c r="EG148" s="136">
        <f t="shared" si="257"/>
        <v>2</v>
      </c>
      <c r="EH148" s="149">
        <f t="shared" si="298"/>
        <v>1.6679000923035845</v>
      </c>
      <c r="EI148" s="149">
        <f t="shared" si="299"/>
        <v>28.058494638245239</v>
      </c>
      <c r="EJ148" s="149">
        <f t="shared" si="258"/>
        <v>29.726394730548822</v>
      </c>
      <c r="EK148" s="18">
        <f t="shared" si="259"/>
        <v>1.3119653544774135</v>
      </c>
      <c r="EL148" s="18">
        <f t="shared" si="260"/>
        <v>0.29315586949235772</v>
      </c>
      <c r="EM148" s="18">
        <f t="shared" si="261"/>
        <v>1.2294918516153849E-2</v>
      </c>
      <c r="EN148" s="163">
        <f t="shared" si="300"/>
        <v>0.11911598008000746</v>
      </c>
      <c r="EO148" s="163">
        <f t="shared" si="301"/>
        <v>2.0038460959542168</v>
      </c>
      <c r="EP148" s="163">
        <f t="shared" si="262"/>
        <v>2.1229620760342245</v>
      </c>
      <c r="EQ148" s="18">
        <f t="shared" si="263"/>
        <v>18.370558965826422</v>
      </c>
      <c r="ER148" s="18">
        <f t="shared" si="264"/>
        <v>5.0940637287482406</v>
      </c>
      <c r="ES148" s="18">
        <f t="shared" si="265"/>
        <v>0.17215738571923081</v>
      </c>
    </row>
    <row r="149" spans="2:149" outlineLevel="1" x14ac:dyDescent="0.25">
      <c r="B149" s="36" t="s">
        <v>82</v>
      </c>
      <c r="C149" s="36" t="str">
        <f>MostLikely!$B$1</f>
        <v>CSIRO Mk3.5</v>
      </c>
      <c r="D149" s="36">
        <v>2051</v>
      </c>
      <c r="E149" s="37">
        <f>MostLikely!S79</f>
        <v>24.34</v>
      </c>
      <c r="F149" s="37">
        <f>MostLikely!W79</f>
        <v>75.13261</v>
      </c>
      <c r="G149" s="37">
        <f>MostLikely!Q79</f>
        <v>568.04999999999995</v>
      </c>
      <c r="H149" s="115">
        <f t="shared" si="188"/>
        <v>2007</v>
      </c>
      <c r="I149" s="111" t="str">
        <f t="shared" si="189"/>
        <v>Pile No 243 @ Berth 107</v>
      </c>
      <c r="J149" s="165" t="str">
        <f t="shared" si="190"/>
        <v>splash</v>
      </c>
      <c r="K149" s="172">
        <f t="shared" si="191"/>
        <v>1</v>
      </c>
      <c r="L149" s="115" t="str">
        <f t="shared" si="192"/>
        <v>C1</v>
      </c>
      <c r="M149" s="115" t="str">
        <f t="shared" si="193"/>
        <v>CB4</v>
      </c>
      <c r="N149" s="115" t="str">
        <f t="shared" si="194"/>
        <v>CL5</v>
      </c>
      <c r="O149" s="115">
        <f t="shared" si="195"/>
        <v>0</v>
      </c>
      <c r="P149" s="115">
        <f t="shared" si="196"/>
        <v>50</v>
      </c>
      <c r="Q149" s="115">
        <f t="shared" si="197"/>
        <v>1200</v>
      </c>
      <c r="R149" s="115">
        <f t="shared" si="198"/>
        <v>60</v>
      </c>
      <c r="S149" s="115">
        <f t="shared" si="199"/>
        <v>0.37</v>
      </c>
      <c r="T149" s="115">
        <f t="shared" si="200"/>
        <v>310</v>
      </c>
      <c r="U149" s="165">
        <f t="shared" si="239"/>
        <v>12</v>
      </c>
      <c r="AA149" s="174">
        <f t="shared" si="266"/>
        <v>6.2572255565306838</v>
      </c>
      <c r="AB149" s="193">
        <f t="shared" si="267"/>
        <v>0.22514451113061371</v>
      </c>
      <c r="AC149" s="174">
        <f t="shared" si="268"/>
        <v>0.3032765585150225</v>
      </c>
      <c r="AD149" s="174">
        <f t="shared" si="269"/>
        <v>1.2313886469750002E-2</v>
      </c>
      <c r="AE149" s="174">
        <f t="shared" si="270"/>
        <v>0.95352347891507028</v>
      </c>
      <c r="AF149" s="194">
        <f t="shared" si="271"/>
        <v>0.28463387430300602</v>
      </c>
      <c r="AG149" s="174">
        <f t="shared" si="156"/>
        <v>5.3686373454212921</v>
      </c>
      <c r="AH149" s="174">
        <f t="shared" si="157"/>
        <v>0.17242298107875004</v>
      </c>
      <c r="AJ149" s="174"/>
      <c r="AK149" s="174"/>
      <c r="AM149" s="207">
        <f t="shared" si="272"/>
        <v>5</v>
      </c>
      <c r="AN149" s="167">
        <f>INDEX(Coefficients!$O$3:$O$7,MATCH(S149,Coefficients!$O$3:$O$7))</f>
        <v>0.3</v>
      </c>
      <c r="AO149" s="167">
        <f>INDEX(Coefficients!$O$3:$O$7,MATCH(S149,Coefficients!$O$3:$O$7)+1)</f>
        <v>0.4</v>
      </c>
      <c r="AP149" s="172">
        <f>INDEX(Coefficients!$P$3:$P$7,MATCH(S149,Coefficients!$O$3:$O$7))</f>
        <v>50</v>
      </c>
      <c r="AQ149" s="172">
        <f>INDEX(Coefficients!$P$3:$P$7,MATCH(S149,Coefficients!$O$3:$O$7)+1)</f>
        <v>41.8</v>
      </c>
      <c r="AR149" s="172">
        <f t="shared" si="273"/>
        <v>44.26</v>
      </c>
      <c r="AS149" s="106">
        <f t="shared" si="274"/>
        <v>2051</v>
      </c>
      <c r="AT149" s="107">
        <f t="shared" si="275"/>
        <v>24.34</v>
      </c>
      <c r="AU149" s="167">
        <f t="shared" si="240"/>
        <v>932.71000000000015</v>
      </c>
      <c r="AV149" s="173">
        <f t="shared" si="241"/>
        <v>23.317750000000004</v>
      </c>
      <c r="AW149" s="106">
        <v>12</v>
      </c>
      <c r="AX149" s="107">
        <f t="shared" si="276"/>
        <v>75.13261</v>
      </c>
      <c r="AY149" s="174">
        <f t="shared" si="277"/>
        <v>1.225602095643753</v>
      </c>
      <c r="AZ149" s="167">
        <f>INDEX(Coefficients!$K$3:$K$10,MATCH(S149,Coefficients!$K$3:$K$10))</f>
        <v>0.35</v>
      </c>
      <c r="BA149" s="167">
        <f>INDEX(Coefficients!$K$3:$K$10,MATCH(S149,Coefficients!$K$3:$K$10)+1)</f>
        <v>0.4</v>
      </c>
      <c r="BB149" s="167">
        <f>INDEX(Coefficients!$L$3:$L$10,MATCH(S149,Coefficients!$K$3:$K$10))</f>
        <v>0.19142307491680963</v>
      </c>
      <c r="BC149" s="167">
        <f>INDEX(Coefficients!$L$3:$L$10,MATCH(S149,Coefficients!$K$3:$K$10)+1)</f>
        <v>0.35425563574488944</v>
      </c>
      <c r="BD149" s="174">
        <f>INDEX(Coefficients!$M$3:$M$10,MATCH(S149,Coefficients!$K$3:$K$10))</f>
        <v>0.20023799980895765</v>
      </c>
      <c r="BE149" s="174">
        <f>INDEX(Coefficients!$M$3:$M$10,MATCH(S149,Coefficients!$K$3:$K$10)+1)</f>
        <v>0.20987997823914079</v>
      </c>
      <c r="BF149" s="70">
        <f t="shared" si="278"/>
        <v>2.5655609924804158E-5</v>
      </c>
      <c r="BG149" s="110">
        <f t="shared" si="279"/>
        <v>0.20409479118103091</v>
      </c>
      <c r="BH149" s="175">
        <f t="shared" si="242"/>
        <v>1.2083986862499803E-5</v>
      </c>
      <c r="BI149" s="89">
        <f t="shared" si="243"/>
        <v>3.8133347920487851E-2</v>
      </c>
      <c r="BJ149" s="106">
        <f t="shared" si="280"/>
        <v>0.71366705445737511</v>
      </c>
      <c r="BK149" s="165">
        <f t="shared" si="281"/>
        <v>84.741590689541354</v>
      </c>
      <c r="BM149" s="107">
        <f t="shared" si="282"/>
        <v>568.04999999999995</v>
      </c>
      <c r="BN149" s="173">
        <f t="shared" si="244"/>
        <v>18681.95</v>
      </c>
      <c r="BO149" s="187">
        <f t="shared" si="245"/>
        <v>8.8739262500000008E-4</v>
      </c>
      <c r="BP149" s="106" t="str">
        <f t="shared" si="219"/>
        <v>YES</v>
      </c>
      <c r="BQ149" s="209">
        <f t="shared" si="283"/>
        <v>6.2572255565306838</v>
      </c>
      <c r="BR149" s="164">
        <f t="shared" si="246"/>
        <v>11.257225556530685</v>
      </c>
      <c r="BS149" s="219">
        <f t="shared" si="247"/>
        <v>0.22514451113061371</v>
      </c>
      <c r="BT149" s="210"/>
      <c r="BU149" s="206">
        <f t="shared" si="248"/>
        <v>-0.81170312575710102</v>
      </c>
      <c r="BW149" s="164">
        <f>VLOOKUP(M149,Coefficients!$E$4:$I$7,3)</f>
        <v>0.43099999999999999</v>
      </c>
      <c r="BX149" s="106">
        <f t="shared" si="249"/>
        <v>7.2999999999999995E-2</v>
      </c>
      <c r="BY149" s="163">
        <f t="shared" si="250"/>
        <v>0.53538636825000008</v>
      </c>
      <c r="BZ149" s="18"/>
      <c r="CO149" s="165" t="str">
        <f t="shared" si="284"/>
        <v>splash</v>
      </c>
      <c r="CP149" s="172">
        <f t="shared" si="285"/>
        <v>1</v>
      </c>
      <c r="CQ149" s="165">
        <f>IF(CO149="atmospheric",IF(CP149&gt;=1,Coefficients!$T$5,Coefficients!$T$4),Coefficients!$T$3)</f>
        <v>7.35</v>
      </c>
      <c r="CR149" s="106">
        <f>IF(S149&lt;Coefficients!$V$3,Coefficients!$X$3-(Coefficients!$X$4-Coefficients!$X$3)*(Coefficients!$V$3-S149)/(Coefficients!$V$4-Coefficients!$V$3),IF(S149&gt;Coefficients!$V$6,(Coefficients!$X$6-Coefficients!$X$5)*(S149-Coefficients!$V$6)/(Coefficients!$V$6-Coefficients!$V$5)+Coefficients!$X$6,VLOOKUP(S149,Coefficients!$V$3:$X$6,3)))</f>
        <v>5.1999999999999975</v>
      </c>
      <c r="CS149" s="90">
        <f t="shared" si="251"/>
        <v>1.6409601519999992E-4</v>
      </c>
      <c r="CT149" s="106">
        <f>VLOOKUP(CO149,Coefficients!$Z$4:$AD$7,4,FALSE)</f>
        <v>0.26500000000000001</v>
      </c>
      <c r="CU149" s="106">
        <f>VLOOKUP(CO149,Coefficients!$Z$4:$AD$7,2,FALSE)</f>
        <v>0.37</v>
      </c>
      <c r="CV149" s="174">
        <f t="shared" si="286"/>
        <v>5.387588301052979</v>
      </c>
      <c r="CW149" s="31">
        <f t="shared" si="287"/>
        <v>0.95352347891507028</v>
      </c>
      <c r="CX149" s="19">
        <f>Coefficients!$B$7</f>
        <v>3.35</v>
      </c>
      <c r="CY149" s="217">
        <f t="shared" si="252"/>
        <v>0.28463387430300602</v>
      </c>
      <c r="CZ149" s="33">
        <f>VLOOKUP(N149,Coefficients!$E$12:$I$16,3)</f>
        <v>6.0350000000000001</v>
      </c>
      <c r="DA149" s="165">
        <f t="shared" si="253"/>
        <v>7.2999999999999995E-2</v>
      </c>
      <c r="DB149" s="163">
        <f t="shared" si="254"/>
        <v>7.4966513512500015</v>
      </c>
      <c r="DC149" s="163"/>
      <c r="DD149" s="149"/>
      <c r="DU149" s="165">
        <f t="shared" si="288"/>
        <v>0.95</v>
      </c>
      <c r="DV149" s="165">
        <f t="shared" si="289"/>
        <v>1</v>
      </c>
      <c r="DW149" s="165">
        <f t="shared" si="290"/>
        <v>2400</v>
      </c>
      <c r="DX149" s="165">
        <f t="shared" si="291"/>
        <v>1.4999999999999999E-2</v>
      </c>
      <c r="DY149" s="169">
        <f t="shared" si="292"/>
        <v>70.565490575157085</v>
      </c>
      <c r="DZ149" s="136">
        <f t="shared" si="255"/>
        <v>33592.999532597925</v>
      </c>
      <c r="EA149" s="136">
        <f t="shared" si="293"/>
        <v>4.3067574809826485</v>
      </c>
      <c r="EB149" s="136">
        <f t="shared" si="294"/>
        <v>2.3330791552474604E-2</v>
      </c>
      <c r="EC149" s="136">
        <f t="shared" si="295"/>
        <v>0.96747185906460231</v>
      </c>
      <c r="ED149" s="136">
        <f t="shared" si="296"/>
        <v>0.21402322088586345</v>
      </c>
      <c r="EE149" s="136">
        <f t="shared" si="256"/>
        <v>1.5445604651050633E-4</v>
      </c>
      <c r="EF149" s="136">
        <f t="shared" si="297"/>
        <v>1</v>
      </c>
      <c r="EG149" s="136">
        <f t="shared" si="257"/>
        <v>2</v>
      </c>
      <c r="EH149" s="149">
        <f t="shared" si="298"/>
        <v>1.6653293302760577</v>
      </c>
      <c r="EI149" s="149">
        <f t="shared" si="299"/>
        <v>28.029614747567848</v>
      </c>
      <c r="EJ149" s="149">
        <f t="shared" si="258"/>
        <v>29.694944077843907</v>
      </c>
      <c r="EK149" s="18">
        <f t="shared" si="259"/>
        <v>1.3470306559642569</v>
      </c>
      <c r="EL149" s="18">
        <f t="shared" si="260"/>
        <v>0.3032765585150225</v>
      </c>
      <c r="EM149" s="18">
        <f t="shared" si="261"/>
        <v>1.2313886469750002E-2</v>
      </c>
      <c r="EN149" s="163">
        <f t="shared" si="300"/>
        <v>0.11893238464771845</v>
      </c>
      <c r="EO149" s="163">
        <f t="shared" si="301"/>
        <v>2.0017835884344226</v>
      </c>
      <c r="EP149" s="163">
        <f t="shared" si="262"/>
        <v>2.1207159730821412</v>
      </c>
      <c r="EQ149" s="18">
        <f t="shared" si="263"/>
        <v>18.861554544650325</v>
      </c>
      <c r="ER149" s="18">
        <f t="shared" si="264"/>
        <v>5.3686373454212921</v>
      </c>
      <c r="ES149" s="18">
        <f t="shared" si="265"/>
        <v>0.17242298107875004</v>
      </c>
    </row>
    <row r="150" spans="2:149" outlineLevel="1" x14ac:dyDescent="0.25">
      <c r="B150" s="36" t="s">
        <v>82</v>
      </c>
      <c r="C150" s="36" t="str">
        <f>MostLikely!$B$1</f>
        <v>CSIRO Mk3.5</v>
      </c>
      <c r="D150" s="36">
        <v>2052</v>
      </c>
      <c r="E150" s="37">
        <f>MostLikely!S80</f>
        <v>24.38</v>
      </c>
      <c r="F150" s="37">
        <f>MostLikely!W80</f>
        <v>75.109719999999996</v>
      </c>
      <c r="G150" s="37">
        <f>MostLikely!Q80</f>
        <v>575.09999999999991</v>
      </c>
      <c r="H150" s="115">
        <f t="shared" si="188"/>
        <v>2007</v>
      </c>
      <c r="I150" s="111" t="str">
        <f t="shared" si="189"/>
        <v>Pile No 243 @ Berth 107</v>
      </c>
      <c r="J150" s="165" t="str">
        <f t="shared" si="190"/>
        <v>splash</v>
      </c>
      <c r="K150" s="172">
        <f t="shared" si="191"/>
        <v>1</v>
      </c>
      <c r="L150" s="115" t="str">
        <f t="shared" si="192"/>
        <v>C1</v>
      </c>
      <c r="M150" s="115" t="str">
        <f t="shared" si="193"/>
        <v>CB4</v>
      </c>
      <c r="N150" s="115" t="str">
        <f t="shared" si="194"/>
        <v>CL5</v>
      </c>
      <c r="O150" s="115">
        <f t="shared" si="195"/>
        <v>0</v>
      </c>
      <c r="P150" s="115">
        <f t="shared" si="196"/>
        <v>50</v>
      </c>
      <c r="Q150" s="115">
        <f t="shared" si="197"/>
        <v>1200</v>
      </c>
      <c r="R150" s="115">
        <f t="shared" si="198"/>
        <v>60</v>
      </c>
      <c r="S150" s="115">
        <f t="shared" si="199"/>
        <v>0.37</v>
      </c>
      <c r="T150" s="115">
        <f t="shared" si="200"/>
        <v>310</v>
      </c>
      <c r="U150" s="165">
        <f t="shared" si="239"/>
        <v>12</v>
      </c>
      <c r="AA150" s="174">
        <f t="shared" si="266"/>
        <v>6.3417966989550338</v>
      </c>
      <c r="AB150" s="193">
        <f t="shared" si="267"/>
        <v>0.22683593397910065</v>
      </c>
      <c r="AC150" s="174">
        <f t="shared" si="268"/>
        <v>0.3135215033231819</v>
      </c>
      <c r="AD150" s="174">
        <f t="shared" si="269"/>
        <v>1.2332635156341464E-2</v>
      </c>
      <c r="AE150" s="174">
        <f t="shared" si="270"/>
        <v>0.97780172234683049</v>
      </c>
      <c r="AF150" s="194">
        <f t="shared" si="271"/>
        <v>0.29188111114830761</v>
      </c>
      <c r="AG150" s="174">
        <f t="shared" si="156"/>
        <v>5.6488686191091464</v>
      </c>
      <c r="AH150" s="174">
        <f t="shared" si="157"/>
        <v>0.17268550619146344</v>
      </c>
      <c r="AJ150" s="174"/>
      <c r="AK150" s="174"/>
      <c r="AM150" s="207">
        <f t="shared" si="272"/>
        <v>5</v>
      </c>
      <c r="AN150" s="167">
        <f>INDEX(Coefficients!$O$3:$O$7,MATCH(S150,Coefficients!$O$3:$O$7))</f>
        <v>0.3</v>
      </c>
      <c r="AO150" s="167">
        <f>INDEX(Coefficients!$O$3:$O$7,MATCH(S150,Coefficients!$O$3:$O$7)+1)</f>
        <v>0.4</v>
      </c>
      <c r="AP150" s="172">
        <f>INDEX(Coefficients!$P$3:$P$7,MATCH(S150,Coefficients!$O$3:$O$7))</f>
        <v>50</v>
      </c>
      <c r="AQ150" s="172">
        <f>INDEX(Coefficients!$P$3:$P$7,MATCH(S150,Coefficients!$O$3:$O$7)+1)</f>
        <v>41.8</v>
      </c>
      <c r="AR150" s="172">
        <f t="shared" si="273"/>
        <v>44.26</v>
      </c>
      <c r="AS150" s="106">
        <f t="shared" si="274"/>
        <v>2052</v>
      </c>
      <c r="AT150" s="107">
        <f t="shared" si="275"/>
        <v>24.38</v>
      </c>
      <c r="AU150" s="167">
        <f t="shared" si="240"/>
        <v>957.09000000000015</v>
      </c>
      <c r="AV150" s="173">
        <f t="shared" si="241"/>
        <v>23.343658536585369</v>
      </c>
      <c r="AW150" s="106">
        <v>12</v>
      </c>
      <c r="AX150" s="107">
        <f t="shared" si="276"/>
        <v>75.109719999999996</v>
      </c>
      <c r="AY150" s="174">
        <f t="shared" si="277"/>
        <v>1.2275286513797918</v>
      </c>
      <c r="AZ150" s="167">
        <f>INDEX(Coefficients!$K$3:$K$10,MATCH(S150,Coefficients!$K$3:$K$10))</f>
        <v>0.35</v>
      </c>
      <c r="BA150" s="167">
        <f>INDEX(Coefficients!$K$3:$K$10,MATCH(S150,Coefficients!$K$3:$K$10)+1)</f>
        <v>0.4</v>
      </c>
      <c r="BB150" s="167">
        <f>INDEX(Coefficients!$L$3:$L$10,MATCH(S150,Coefficients!$K$3:$K$10))</f>
        <v>0.19142307491680963</v>
      </c>
      <c r="BC150" s="167">
        <f>INDEX(Coefficients!$L$3:$L$10,MATCH(S150,Coefficients!$K$3:$K$10)+1)</f>
        <v>0.35425563574488944</v>
      </c>
      <c r="BD150" s="174">
        <f>INDEX(Coefficients!$M$3:$M$10,MATCH(S150,Coefficients!$K$3:$K$10))</f>
        <v>0.20023799980895765</v>
      </c>
      <c r="BE150" s="174">
        <f>INDEX(Coefficients!$M$3:$M$10,MATCH(S150,Coefficients!$K$3:$K$10)+1)</f>
        <v>0.20987997823914079</v>
      </c>
      <c r="BF150" s="70">
        <f t="shared" si="278"/>
        <v>2.5655609924804158E-5</v>
      </c>
      <c r="BG150" s="110">
        <f t="shared" si="279"/>
        <v>0.20409479118103091</v>
      </c>
      <c r="BH150" s="175">
        <f t="shared" si="242"/>
        <v>1.2023241192687887E-5</v>
      </c>
      <c r="BI150" s="89">
        <f t="shared" si="243"/>
        <v>3.7941653259780335E-2</v>
      </c>
      <c r="BJ150" s="106">
        <f t="shared" si="280"/>
        <v>0.71366705445737511</v>
      </c>
      <c r="BK150" s="165">
        <f t="shared" si="281"/>
        <v>84.741590689541354</v>
      </c>
      <c r="BM150" s="107">
        <f t="shared" si="282"/>
        <v>575.09999999999991</v>
      </c>
      <c r="BN150" s="173">
        <f t="shared" si="244"/>
        <v>19257.05</v>
      </c>
      <c r="BO150" s="187">
        <f t="shared" si="245"/>
        <v>8.9239987804878049E-4</v>
      </c>
      <c r="BP150" s="106" t="str">
        <f t="shared" si="219"/>
        <v>YES</v>
      </c>
      <c r="BQ150" s="209">
        <f t="shared" si="283"/>
        <v>6.3417966989550338</v>
      </c>
      <c r="BR150" s="164">
        <f t="shared" si="246"/>
        <v>11.341796698955033</v>
      </c>
      <c r="BS150" s="219">
        <f t="shared" si="247"/>
        <v>0.22683593397910065</v>
      </c>
      <c r="BT150" s="210"/>
      <c r="BU150" s="206">
        <f t="shared" si="248"/>
        <v>-0.8133430809861919</v>
      </c>
      <c r="BW150" s="164">
        <f>VLOOKUP(M150,Coefficients!$E$4:$I$7,3)</f>
        <v>0.43099999999999999</v>
      </c>
      <c r="BX150" s="106">
        <f t="shared" si="249"/>
        <v>7.2999999999999995E-2</v>
      </c>
      <c r="BY150" s="163">
        <f t="shared" si="250"/>
        <v>0.53620152853658543</v>
      </c>
      <c r="BZ150" s="18"/>
      <c r="CO150" s="165" t="str">
        <f t="shared" si="284"/>
        <v>splash</v>
      </c>
      <c r="CP150" s="172">
        <f t="shared" si="285"/>
        <v>1</v>
      </c>
      <c r="CQ150" s="165">
        <f>IF(CO150="atmospheric",IF(CP150&gt;=1,Coefficients!$T$5,Coefficients!$T$4),Coefficients!$T$3)</f>
        <v>7.35</v>
      </c>
      <c r="CR150" s="106">
        <f>IF(S150&lt;Coefficients!$V$3,Coefficients!$X$3-(Coefficients!$X$4-Coefficients!$X$3)*(Coefficients!$V$3-S150)/(Coefficients!$V$4-Coefficients!$V$3),IF(S150&gt;Coefficients!$V$6,(Coefficients!$X$6-Coefficients!$X$5)*(S150-Coefficients!$V$6)/(Coefficients!$V$6-Coefficients!$V$5)+Coefficients!$X$6,VLOOKUP(S150,Coefficients!$V$3:$X$6,3)))</f>
        <v>5.1999999999999975</v>
      </c>
      <c r="CS150" s="90">
        <f t="shared" si="251"/>
        <v>1.6409601519999992E-4</v>
      </c>
      <c r="CT150" s="106">
        <f>VLOOKUP(CO150,Coefficients!$Z$4:$AD$7,4,FALSE)</f>
        <v>0.26500000000000001</v>
      </c>
      <c r="CU150" s="106">
        <f>VLOOKUP(CO150,Coefficients!$Z$4:$AD$7,2,FALSE)</f>
        <v>0.37</v>
      </c>
      <c r="CV150" s="174">
        <f t="shared" si="286"/>
        <v>5.3896238820151767</v>
      </c>
      <c r="CW150" s="31">
        <f t="shared" si="287"/>
        <v>0.97780172234683049</v>
      </c>
      <c r="CX150" s="19">
        <f>Coefficients!$B$7</f>
        <v>3.35</v>
      </c>
      <c r="CY150" s="217">
        <f t="shared" si="252"/>
        <v>0.29188111114830761</v>
      </c>
      <c r="CZ150" s="33">
        <f>VLOOKUP(N150,Coefficients!$E$12:$I$16,3)</f>
        <v>6.0350000000000001</v>
      </c>
      <c r="DA150" s="165">
        <f t="shared" si="253"/>
        <v>7.2999999999999995E-2</v>
      </c>
      <c r="DB150" s="163">
        <f t="shared" si="254"/>
        <v>7.5080654865853669</v>
      </c>
      <c r="DC150" s="163"/>
      <c r="DD150" s="149"/>
      <c r="DU150" s="165">
        <f t="shared" si="288"/>
        <v>0.95</v>
      </c>
      <c r="DV150" s="165">
        <f t="shared" si="289"/>
        <v>1</v>
      </c>
      <c r="DW150" s="165">
        <f t="shared" si="290"/>
        <v>2400</v>
      </c>
      <c r="DX150" s="165">
        <f t="shared" si="291"/>
        <v>1.4999999999999999E-2</v>
      </c>
      <c r="DY150" s="169">
        <f t="shared" si="292"/>
        <v>70.566045150008847</v>
      </c>
      <c r="DZ150" s="136">
        <f t="shared" si="255"/>
        <v>33593.087534933438</v>
      </c>
      <c r="EA150" s="136">
        <f t="shared" si="293"/>
        <v>4.3067574809826485</v>
      </c>
      <c r="EB150" s="136">
        <f t="shared" si="294"/>
        <v>2.3330791552474604E-2</v>
      </c>
      <c r="EC150" s="136">
        <f t="shared" si="295"/>
        <v>0.96747185906460231</v>
      </c>
      <c r="ED150" s="136">
        <f t="shared" si="296"/>
        <v>0.21413112332277279</v>
      </c>
      <c r="EE150" s="136">
        <f t="shared" si="256"/>
        <v>1.5445604651050633E-4</v>
      </c>
      <c r="EF150" s="136">
        <f t="shared" si="297"/>
        <v>1</v>
      </c>
      <c r="EG150" s="136">
        <f t="shared" si="257"/>
        <v>2</v>
      </c>
      <c r="EH150" s="149">
        <f t="shared" si="298"/>
        <v>1.6627961157395466</v>
      </c>
      <c r="EI150" s="149">
        <f t="shared" si="299"/>
        <v>28.001112721659364</v>
      </c>
      <c r="EJ150" s="149">
        <f t="shared" si="258"/>
        <v>29.66390883739891</v>
      </c>
      <c r="EK150" s="18">
        <f t="shared" si="259"/>
        <v>1.3821509574054873</v>
      </c>
      <c r="EL150" s="18">
        <f t="shared" si="260"/>
        <v>0.3135215033231819</v>
      </c>
      <c r="EM150" s="18">
        <f t="shared" si="261"/>
        <v>1.2332635156341464E-2</v>
      </c>
      <c r="EN150" s="163">
        <f t="shared" si="300"/>
        <v>0.11875147073467185</v>
      </c>
      <c r="EO150" s="163">
        <f t="shared" si="301"/>
        <v>1.9997480667829637</v>
      </c>
      <c r="EP150" s="163">
        <f t="shared" si="262"/>
        <v>2.1184995375176356</v>
      </c>
      <c r="EQ150" s="18">
        <f t="shared" si="263"/>
        <v>19.353320250445744</v>
      </c>
      <c r="ER150" s="18">
        <f t="shared" si="264"/>
        <v>5.6488686191091464</v>
      </c>
      <c r="ES150" s="18">
        <f t="shared" si="265"/>
        <v>0.17268550619146344</v>
      </c>
    </row>
    <row r="151" spans="2:149" outlineLevel="1" x14ac:dyDescent="0.25">
      <c r="B151" s="36" t="s">
        <v>82</v>
      </c>
      <c r="C151" s="36" t="str">
        <f>MostLikely!$B$1</f>
        <v>CSIRO Mk3.5</v>
      </c>
      <c r="D151" s="36">
        <v>2053</v>
      </c>
      <c r="E151" s="37">
        <f>MostLikely!S81</f>
        <v>24.419999999999998</v>
      </c>
      <c r="F151" s="37">
        <f>MostLikely!W81</f>
        <v>75.086829999999992</v>
      </c>
      <c r="G151" s="37">
        <f>MostLikely!Q81</f>
        <v>582.14999999999986</v>
      </c>
      <c r="H151" s="115">
        <f t="shared" si="188"/>
        <v>2007</v>
      </c>
      <c r="I151" s="111" t="str">
        <f t="shared" si="189"/>
        <v>Pile No 243 @ Berth 107</v>
      </c>
      <c r="J151" s="165" t="str">
        <f t="shared" si="190"/>
        <v>splash</v>
      </c>
      <c r="K151" s="172">
        <f t="shared" si="191"/>
        <v>1</v>
      </c>
      <c r="L151" s="115" t="str">
        <f t="shared" si="192"/>
        <v>C1</v>
      </c>
      <c r="M151" s="115" t="str">
        <f t="shared" si="193"/>
        <v>CB4</v>
      </c>
      <c r="N151" s="115" t="str">
        <f t="shared" si="194"/>
        <v>CL5</v>
      </c>
      <c r="O151" s="115">
        <f t="shared" si="195"/>
        <v>0</v>
      </c>
      <c r="P151" s="115">
        <f t="shared" si="196"/>
        <v>50</v>
      </c>
      <c r="Q151" s="115">
        <f t="shared" si="197"/>
        <v>1200</v>
      </c>
      <c r="R151" s="115">
        <f t="shared" si="198"/>
        <v>60</v>
      </c>
      <c r="S151" s="115">
        <f t="shared" si="199"/>
        <v>0.37</v>
      </c>
      <c r="T151" s="115">
        <f t="shared" si="200"/>
        <v>310</v>
      </c>
      <c r="U151" s="165">
        <f t="shared" si="239"/>
        <v>12</v>
      </c>
      <c r="AA151" s="174">
        <f t="shared" si="266"/>
        <v>6.4261203210318083</v>
      </c>
      <c r="AB151" s="193">
        <f t="shared" si="267"/>
        <v>0.22852240642063618</v>
      </c>
      <c r="AC151" s="174">
        <f t="shared" si="268"/>
        <v>0.3238908121852131</v>
      </c>
      <c r="AD151" s="174">
        <f t="shared" si="269"/>
        <v>1.2351180237857145E-2</v>
      </c>
      <c r="AE151" s="174">
        <f t="shared" si="270"/>
        <v>1.0017777681008697</v>
      </c>
      <c r="AF151" s="194">
        <f t="shared" si="271"/>
        <v>0.29903813973160287</v>
      </c>
      <c r="AG151" s="174">
        <f t="shared" si="156"/>
        <v>5.9346679732037613</v>
      </c>
      <c r="AH151" s="174">
        <f t="shared" si="157"/>
        <v>0.1729451803607143</v>
      </c>
      <c r="AJ151" s="174"/>
      <c r="AK151" s="174"/>
      <c r="AM151" s="207">
        <f t="shared" si="272"/>
        <v>5</v>
      </c>
      <c r="AN151" s="167">
        <f>INDEX(Coefficients!$O$3:$O$7,MATCH(S151,Coefficients!$O$3:$O$7))</f>
        <v>0.3</v>
      </c>
      <c r="AO151" s="167">
        <f>INDEX(Coefficients!$O$3:$O$7,MATCH(S151,Coefficients!$O$3:$O$7)+1)</f>
        <v>0.4</v>
      </c>
      <c r="AP151" s="172">
        <f>INDEX(Coefficients!$P$3:$P$7,MATCH(S151,Coefficients!$O$3:$O$7))</f>
        <v>50</v>
      </c>
      <c r="AQ151" s="172">
        <f>INDEX(Coefficients!$P$3:$P$7,MATCH(S151,Coefficients!$O$3:$O$7)+1)</f>
        <v>41.8</v>
      </c>
      <c r="AR151" s="172">
        <f t="shared" si="273"/>
        <v>44.26</v>
      </c>
      <c r="AS151" s="106">
        <f t="shared" si="274"/>
        <v>2053</v>
      </c>
      <c r="AT151" s="107">
        <f t="shared" si="275"/>
        <v>24.419999999999998</v>
      </c>
      <c r="AU151" s="167">
        <f t="shared" si="240"/>
        <v>981.5100000000001</v>
      </c>
      <c r="AV151" s="173">
        <f t="shared" si="241"/>
        <v>23.369285714285716</v>
      </c>
      <c r="AW151" s="106">
        <v>12</v>
      </c>
      <c r="AX151" s="107">
        <f t="shared" si="276"/>
        <v>75.086829999999992</v>
      </c>
      <c r="AY151" s="174">
        <f t="shared" si="277"/>
        <v>1.2294369323885044</v>
      </c>
      <c r="AZ151" s="167">
        <f>INDEX(Coefficients!$K$3:$K$10,MATCH(S151,Coefficients!$K$3:$K$10))</f>
        <v>0.35</v>
      </c>
      <c r="BA151" s="167">
        <f>INDEX(Coefficients!$K$3:$K$10,MATCH(S151,Coefficients!$K$3:$K$10)+1)</f>
        <v>0.4</v>
      </c>
      <c r="BB151" s="167">
        <f>INDEX(Coefficients!$L$3:$L$10,MATCH(S151,Coefficients!$K$3:$K$10))</f>
        <v>0.19142307491680963</v>
      </c>
      <c r="BC151" s="167">
        <f>INDEX(Coefficients!$L$3:$L$10,MATCH(S151,Coefficients!$K$3:$K$10)+1)</f>
        <v>0.35425563574488944</v>
      </c>
      <c r="BD151" s="174">
        <f>INDEX(Coefficients!$M$3:$M$10,MATCH(S151,Coefficients!$K$3:$K$10))</f>
        <v>0.20023799980895765</v>
      </c>
      <c r="BE151" s="174">
        <f>INDEX(Coefficients!$M$3:$M$10,MATCH(S151,Coefficients!$K$3:$K$10)+1)</f>
        <v>0.20987997823914079</v>
      </c>
      <c r="BF151" s="70">
        <f t="shared" si="278"/>
        <v>2.5655609924804158E-5</v>
      </c>
      <c r="BG151" s="110">
        <f t="shared" si="279"/>
        <v>0.20409479118103091</v>
      </c>
      <c r="BH151" s="175">
        <f t="shared" si="242"/>
        <v>1.1964253845355942E-5</v>
      </c>
      <c r="BI151" s="89">
        <f t="shared" si="243"/>
        <v>3.7755507324311294E-2</v>
      </c>
      <c r="BJ151" s="106">
        <f t="shared" si="280"/>
        <v>0.71366705445737511</v>
      </c>
      <c r="BK151" s="165">
        <f t="shared" si="281"/>
        <v>84.741590689541354</v>
      </c>
      <c r="BM151" s="107">
        <f t="shared" si="282"/>
        <v>582.14999999999986</v>
      </c>
      <c r="BN151" s="173">
        <f t="shared" si="244"/>
        <v>19839.2</v>
      </c>
      <c r="BO151" s="187">
        <f t="shared" si="245"/>
        <v>8.9748761904761914E-4</v>
      </c>
      <c r="BP151" s="106" t="str">
        <f t="shared" si="219"/>
        <v>YES</v>
      </c>
      <c r="BQ151" s="209">
        <f t="shared" si="283"/>
        <v>6.4261203210318083</v>
      </c>
      <c r="BR151" s="164">
        <f t="shared" si="246"/>
        <v>11.426120321031808</v>
      </c>
      <c r="BS151" s="219">
        <f t="shared" si="247"/>
        <v>0.22852240642063618</v>
      </c>
      <c r="BT151" s="210"/>
      <c r="BU151" s="206">
        <f t="shared" si="248"/>
        <v>-0.81490990986690903</v>
      </c>
      <c r="BW151" s="164">
        <f>VLOOKUP(M151,Coefficients!$E$4:$I$7,3)</f>
        <v>0.43099999999999999</v>
      </c>
      <c r="BX151" s="106">
        <f t="shared" si="249"/>
        <v>7.2999999999999995E-2</v>
      </c>
      <c r="BY151" s="163">
        <f t="shared" si="250"/>
        <v>0.53700783642857153</v>
      </c>
      <c r="BZ151" s="18"/>
      <c r="CO151" s="165" t="str">
        <f t="shared" si="284"/>
        <v>splash</v>
      </c>
      <c r="CP151" s="172">
        <f t="shared" si="285"/>
        <v>1</v>
      </c>
      <c r="CQ151" s="165">
        <f>IF(CO151="atmospheric",IF(CP151&gt;=1,Coefficients!$T$5,Coefficients!$T$4),Coefficients!$T$3)</f>
        <v>7.35</v>
      </c>
      <c r="CR151" s="106">
        <f>IF(S151&lt;Coefficients!$V$3,Coefficients!$X$3-(Coefficients!$X$4-Coefficients!$X$3)*(Coefficients!$V$3-S151)/(Coefficients!$V$4-Coefficients!$V$3),IF(S151&gt;Coefficients!$V$6,(Coefficients!$X$6-Coefficients!$X$5)*(S151-Coefficients!$V$6)/(Coefficients!$V$6-Coefficients!$V$5)+Coefficients!$X$6,VLOOKUP(S151,Coefficients!$V$3:$X$6,3)))</f>
        <v>5.1999999999999975</v>
      </c>
      <c r="CS151" s="90">
        <f t="shared" si="251"/>
        <v>1.6409601519999992E-4</v>
      </c>
      <c r="CT151" s="106">
        <f>VLOOKUP(CO151,Coefficients!$Z$4:$AD$7,4,FALSE)</f>
        <v>0.26500000000000001</v>
      </c>
      <c r="CU151" s="106">
        <f>VLOOKUP(CO151,Coefficients!$Z$4:$AD$7,2,FALSE)</f>
        <v>0.37</v>
      </c>
      <c r="CV151" s="174">
        <f t="shared" si="286"/>
        <v>5.3914336260172329</v>
      </c>
      <c r="CW151" s="31">
        <f t="shared" si="287"/>
        <v>1.0017777681008697</v>
      </c>
      <c r="CX151" s="19">
        <f>Coefficients!$B$7</f>
        <v>3.35</v>
      </c>
      <c r="CY151" s="217">
        <f t="shared" si="252"/>
        <v>0.29903813973160287</v>
      </c>
      <c r="CZ151" s="33">
        <f>VLOOKUP(N151,Coefficients!$E$12:$I$16,3)</f>
        <v>6.0350000000000001</v>
      </c>
      <c r="DA151" s="165">
        <f t="shared" si="253"/>
        <v>7.2999999999999995E-2</v>
      </c>
      <c r="DB151" s="163">
        <f t="shared" si="254"/>
        <v>7.5193556678571438</v>
      </c>
      <c r="DC151" s="163"/>
      <c r="DD151" s="149"/>
      <c r="DU151" s="165">
        <f t="shared" si="288"/>
        <v>0.95</v>
      </c>
      <c r="DV151" s="165">
        <f t="shared" si="289"/>
        <v>1</v>
      </c>
      <c r="DW151" s="165">
        <f t="shared" si="290"/>
        <v>2400</v>
      </c>
      <c r="DX151" s="165">
        <f t="shared" si="291"/>
        <v>1.4999999999999999E-2</v>
      </c>
      <c r="DY151" s="169">
        <f t="shared" si="292"/>
        <v>70.566573324638455</v>
      </c>
      <c r="DZ151" s="136">
        <f t="shared" si="255"/>
        <v>33593.171347538875</v>
      </c>
      <c r="EA151" s="136">
        <f t="shared" si="293"/>
        <v>4.3067574809826485</v>
      </c>
      <c r="EB151" s="136">
        <f t="shared" si="294"/>
        <v>2.3330791552474604E-2</v>
      </c>
      <c r="EC151" s="136">
        <f t="shared" si="295"/>
        <v>0.96747185906460231</v>
      </c>
      <c r="ED151" s="136">
        <f t="shared" si="296"/>
        <v>0.21423753170396337</v>
      </c>
      <c r="EE151" s="136">
        <f t="shared" si="256"/>
        <v>1.5445604651050633E-4</v>
      </c>
      <c r="EF151" s="136">
        <f t="shared" si="297"/>
        <v>1</v>
      </c>
      <c r="EG151" s="136">
        <f t="shared" si="257"/>
        <v>2</v>
      </c>
      <c r="EH151" s="149">
        <f t="shared" si="298"/>
        <v>1.6602980319687917</v>
      </c>
      <c r="EI151" s="149">
        <f t="shared" si="299"/>
        <v>27.972963266527849</v>
      </c>
      <c r="EJ151" s="149">
        <f t="shared" si="258"/>
        <v>29.633261298496642</v>
      </c>
      <c r="EK151" s="18">
        <f t="shared" si="259"/>
        <v>1.4173262799842672</v>
      </c>
      <c r="EL151" s="18">
        <f t="shared" si="260"/>
        <v>0.3238908121852131</v>
      </c>
      <c r="EM151" s="18">
        <f t="shared" si="261"/>
        <v>1.2351180237857145E-2</v>
      </c>
      <c r="EN151" s="163">
        <f t="shared" si="300"/>
        <v>0.11857306574623848</v>
      </c>
      <c r="EO151" s="163">
        <f t="shared" si="301"/>
        <v>1.9977377245855019</v>
      </c>
      <c r="EP151" s="163">
        <f t="shared" si="262"/>
        <v>2.1163107903317404</v>
      </c>
      <c r="EQ151" s="18">
        <f t="shared" si="263"/>
        <v>19.845856379826106</v>
      </c>
      <c r="ER151" s="18">
        <f t="shared" si="264"/>
        <v>5.9346679732037613</v>
      </c>
      <c r="ES151" s="18">
        <f t="shared" si="265"/>
        <v>0.1729451803607143</v>
      </c>
    </row>
    <row r="152" spans="2:149" outlineLevel="1" x14ac:dyDescent="0.25">
      <c r="B152" s="36" t="s">
        <v>82</v>
      </c>
      <c r="C152" s="36" t="str">
        <f>MostLikely!$B$1</f>
        <v>CSIRO Mk3.5</v>
      </c>
      <c r="D152" s="36">
        <v>2054</v>
      </c>
      <c r="E152" s="37">
        <f>MostLikely!S82</f>
        <v>24.46</v>
      </c>
      <c r="F152" s="37">
        <f>MostLikely!W82</f>
        <v>75.063940000000002</v>
      </c>
      <c r="G152" s="37">
        <f>MostLikely!Q82</f>
        <v>589.19999999999982</v>
      </c>
      <c r="H152" s="115">
        <f t="shared" si="188"/>
        <v>2007</v>
      </c>
      <c r="I152" s="111" t="str">
        <f t="shared" si="189"/>
        <v>Pile No 243 @ Berth 107</v>
      </c>
      <c r="J152" s="165" t="str">
        <f t="shared" si="190"/>
        <v>splash</v>
      </c>
      <c r="K152" s="172">
        <f t="shared" si="191"/>
        <v>1</v>
      </c>
      <c r="L152" s="115" t="str">
        <f t="shared" si="192"/>
        <v>C1</v>
      </c>
      <c r="M152" s="115" t="str">
        <f t="shared" si="193"/>
        <v>CB4</v>
      </c>
      <c r="N152" s="115" t="str">
        <f t="shared" si="194"/>
        <v>CL5</v>
      </c>
      <c r="O152" s="115">
        <f t="shared" si="195"/>
        <v>0</v>
      </c>
      <c r="P152" s="115">
        <f t="shared" si="196"/>
        <v>50</v>
      </c>
      <c r="Q152" s="115">
        <f t="shared" si="197"/>
        <v>1200</v>
      </c>
      <c r="R152" s="115">
        <f t="shared" si="198"/>
        <v>60</v>
      </c>
      <c r="S152" s="115">
        <f t="shared" si="199"/>
        <v>0.37</v>
      </c>
      <c r="T152" s="115">
        <f t="shared" si="200"/>
        <v>310</v>
      </c>
      <c r="U152" s="165">
        <f t="shared" si="239"/>
        <v>12</v>
      </c>
      <c r="AA152" s="174">
        <f t="shared" si="266"/>
        <v>6.5102088159525495</v>
      </c>
      <c r="AB152" s="193">
        <f t="shared" si="267"/>
        <v>0.23020417631905096</v>
      </c>
      <c r="AC152" s="174">
        <f t="shared" si="268"/>
        <v>0.33438460602277964</v>
      </c>
      <c r="AD152" s="174">
        <f t="shared" si="269"/>
        <v>1.2369535919302328E-2</v>
      </c>
      <c r="AE152" s="174">
        <f t="shared" si="270"/>
        <v>1.0254566152454321</v>
      </c>
      <c r="AF152" s="194">
        <f t="shared" si="271"/>
        <v>0.30610645231206929</v>
      </c>
      <c r="AG152" s="174">
        <f t="shared" si="156"/>
        <v>6.2259490997180151</v>
      </c>
      <c r="AH152" s="174">
        <f t="shared" si="157"/>
        <v>0.17320220248953494</v>
      </c>
      <c r="AJ152" s="174"/>
      <c r="AK152" s="174"/>
      <c r="AM152" s="207">
        <f t="shared" si="272"/>
        <v>5</v>
      </c>
      <c r="AN152" s="167">
        <f>INDEX(Coefficients!$O$3:$O$7,MATCH(S152,Coefficients!$O$3:$O$7))</f>
        <v>0.3</v>
      </c>
      <c r="AO152" s="167">
        <f>INDEX(Coefficients!$O$3:$O$7,MATCH(S152,Coefficients!$O$3:$O$7)+1)</f>
        <v>0.4</v>
      </c>
      <c r="AP152" s="172">
        <f>INDEX(Coefficients!$P$3:$P$7,MATCH(S152,Coefficients!$O$3:$O$7))</f>
        <v>50</v>
      </c>
      <c r="AQ152" s="172">
        <f>INDEX(Coefficients!$P$3:$P$7,MATCH(S152,Coefficients!$O$3:$O$7)+1)</f>
        <v>41.8</v>
      </c>
      <c r="AR152" s="172">
        <f t="shared" si="273"/>
        <v>44.26</v>
      </c>
      <c r="AS152" s="106">
        <f t="shared" si="274"/>
        <v>2054</v>
      </c>
      <c r="AT152" s="107">
        <f t="shared" si="275"/>
        <v>24.46</v>
      </c>
      <c r="AU152" s="167">
        <f t="shared" si="240"/>
        <v>1005.9700000000001</v>
      </c>
      <c r="AV152" s="173">
        <f t="shared" si="241"/>
        <v>23.394651162790701</v>
      </c>
      <c r="AW152" s="106">
        <v>12</v>
      </c>
      <c r="AX152" s="107">
        <f t="shared" si="276"/>
        <v>75.063940000000002</v>
      </c>
      <c r="AY152" s="174">
        <f t="shared" si="277"/>
        <v>1.2313283197566722</v>
      </c>
      <c r="AZ152" s="167">
        <f>INDEX(Coefficients!$K$3:$K$10,MATCH(S152,Coefficients!$K$3:$K$10))</f>
        <v>0.35</v>
      </c>
      <c r="BA152" s="167">
        <f>INDEX(Coefficients!$K$3:$K$10,MATCH(S152,Coefficients!$K$3:$K$10)+1)</f>
        <v>0.4</v>
      </c>
      <c r="BB152" s="167">
        <f>INDEX(Coefficients!$L$3:$L$10,MATCH(S152,Coefficients!$K$3:$K$10))</f>
        <v>0.19142307491680963</v>
      </c>
      <c r="BC152" s="167">
        <f>INDEX(Coefficients!$L$3:$L$10,MATCH(S152,Coefficients!$K$3:$K$10)+1)</f>
        <v>0.35425563574488944</v>
      </c>
      <c r="BD152" s="174">
        <f>INDEX(Coefficients!$M$3:$M$10,MATCH(S152,Coefficients!$K$3:$K$10))</f>
        <v>0.20023799980895765</v>
      </c>
      <c r="BE152" s="174">
        <f>INDEX(Coefficients!$M$3:$M$10,MATCH(S152,Coefficients!$K$3:$K$10)+1)</f>
        <v>0.20987997823914079</v>
      </c>
      <c r="BF152" s="70">
        <f t="shared" si="278"/>
        <v>2.5655609924804158E-5</v>
      </c>
      <c r="BG152" s="110">
        <f t="shared" si="279"/>
        <v>0.20409479118103091</v>
      </c>
      <c r="BH152" s="175">
        <f t="shared" si="242"/>
        <v>1.1906933839536226E-5</v>
      </c>
      <c r="BI152" s="89">
        <f t="shared" si="243"/>
        <v>3.7574623006114055E-2</v>
      </c>
      <c r="BJ152" s="106">
        <f t="shared" si="280"/>
        <v>0.71366705445737511</v>
      </c>
      <c r="BK152" s="165">
        <f t="shared" si="281"/>
        <v>84.741590689541354</v>
      </c>
      <c r="BM152" s="107">
        <f t="shared" si="282"/>
        <v>589.19999999999982</v>
      </c>
      <c r="BN152" s="173">
        <f t="shared" si="244"/>
        <v>20428.400000000001</v>
      </c>
      <c r="BO152" s="187">
        <f t="shared" si="245"/>
        <v>9.026502325581397E-4</v>
      </c>
      <c r="BP152" s="106" t="str">
        <f t="shared" si="219"/>
        <v>YES</v>
      </c>
      <c r="BQ152" s="209">
        <f t="shared" si="283"/>
        <v>6.5102088159525495</v>
      </c>
      <c r="BR152" s="164">
        <f t="shared" si="246"/>
        <v>11.510208815952549</v>
      </c>
      <c r="BS152" s="219">
        <f t="shared" si="247"/>
        <v>0.23020417631905096</v>
      </c>
      <c r="BT152" s="210"/>
      <c r="BU152" s="206">
        <f t="shared" si="248"/>
        <v>-0.81640835766827435</v>
      </c>
      <c r="BW152" s="164">
        <f>VLOOKUP(M152,Coefficients!$E$4:$I$7,3)</f>
        <v>0.43099999999999999</v>
      </c>
      <c r="BX152" s="106">
        <f t="shared" si="249"/>
        <v>7.2999999999999995E-2</v>
      </c>
      <c r="BY152" s="163">
        <f t="shared" si="250"/>
        <v>0.53780590953488383</v>
      </c>
      <c r="BZ152" s="18"/>
      <c r="CO152" s="165" t="str">
        <f t="shared" si="284"/>
        <v>splash</v>
      </c>
      <c r="CP152" s="172">
        <f t="shared" si="285"/>
        <v>1</v>
      </c>
      <c r="CQ152" s="165">
        <f>IF(CO152="atmospheric",IF(CP152&gt;=1,Coefficients!$T$5,Coefficients!$T$4),Coefficients!$T$3)</f>
        <v>7.35</v>
      </c>
      <c r="CR152" s="106">
        <f>IF(S152&lt;Coefficients!$V$3,Coefficients!$X$3-(Coefficients!$X$4-Coefficients!$X$3)*(Coefficients!$V$3-S152)/(Coefficients!$V$4-Coefficients!$V$3),IF(S152&gt;Coefficients!$V$6,(Coefficients!$X$6-Coefficients!$X$5)*(S152-Coefficients!$V$6)/(Coefficients!$V$6-Coefficients!$V$5)+Coefficients!$X$6,VLOOKUP(S152,Coefficients!$V$3:$X$6,3)))</f>
        <v>5.1999999999999975</v>
      </c>
      <c r="CS152" s="90">
        <f t="shared" si="251"/>
        <v>1.6409601519999992E-4</v>
      </c>
      <c r="CT152" s="106">
        <f>VLOOKUP(CO152,Coefficients!$Z$4:$AD$7,4,FALSE)</f>
        <v>0.26500000000000001</v>
      </c>
      <c r="CU152" s="106">
        <f>VLOOKUP(CO152,Coefficients!$Z$4:$AD$7,2,FALSE)</f>
        <v>0.37</v>
      </c>
      <c r="CV152" s="174">
        <f t="shared" si="286"/>
        <v>5.3930313743598015</v>
      </c>
      <c r="CW152" s="31">
        <f t="shared" si="287"/>
        <v>1.0254566152454321</v>
      </c>
      <c r="CX152" s="19">
        <f>Coefficients!$B$7</f>
        <v>3.35</v>
      </c>
      <c r="CY152" s="217">
        <f t="shared" si="252"/>
        <v>0.30610645231206929</v>
      </c>
      <c r="CZ152" s="33">
        <f>VLOOKUP(N152,Coefficients!$E$12:$I$16,3)</f>
        <v>6.0350000000000001</v>
      </c>
      <c r="DA152" s="165">
        <f t="shared" si="253"/>
        <v>7.2999999999999995E-2</v>
      </c>
      <c r="DB152" s="163">
        <f t="shared" si="254"/>
        <v>7.5305305430232581</v>
      </c>
      <c r="DC152" s="163"/>
      <c r="DD152" s="149"/>
      <c r="DU152" s="165">
        <f t="shared" si="288"/>
        <v>0.95</v>
      </c>
      <c r="DV152" s="165">
        <f t="shared" si="289"/>
        <v>1</v>
      </c>
      <c r="DW152" s="165">
        <f t="shared" si="290"/>
        <v>2400</v>
      </c>
      <c r="DX152" s="165">
        <f t="shared" si="291"/>
        <v>1.4999999999999999E-2</v>
      </c>
      <c r="DY152" s="169">
        <f t="shared" si="292"/>
        <v>70.567076940369816</v>
      </c>
      <c r="DZ152" s="136">
        <f t="shared" si="255"/>
        <v>33593.251262662583</v>
      </c>
      <c r="EA152" s="136">
        <f t="shared" si="293"/>
        <v>4.3067574809826485</v>
      </c>
      <c r="EB152" s="136">
        <f t="shared" si="294"/>
        <v>2.3330791552474604E-2</v>
      </c>
      <c r="EC152" s="136">
        <f t="shared" si="295"/>
        <v>0.96747185906460231</v>
      </c>
      <c r="ED152" s="136">
        <f t="shared" si="296"/>
        <v>0.21434253914602028</v>
      </c>
      <c r="EE152" s="136">
        <f t="shared" si="256"/>
        <v>1.5445604651050633E-4</v>
      </c>
      <c r="EF152" s="136">
        <f t="shared" si="297"/>
        <v>1</v>
      </c>
      <c r="EG152" s="136">
        <f t="shared" si="257"/>
        <v>2</v>
      </c>
      <c r="EH152" s="149">
        <f t="shared" si="298"/>
        <v>1.6578328888014318</v>
      </c>
      <c r="EI152" s="149">
        <f t="shared" si="299"/>
        <v>27.945143454687436</v>
      </c>
      <c r="EJ152" s="149">
        <f t="shared" si="258"/>
        <v>29.602976343488869</v>
      </c>
      <c r="EK152" s="18">
        <f t="shared" si="259"/>
        <v>1.452556645016466</v>
      </c>
      <c r="EL152" s="18">
        <f t="shared" si="260"/>
        <v>0.33438460602277964</v>
      </c>
      <c r="EM152" s="18">
        <f t="shared" si="261"/>
        <v>1.2369535919302328E-2</v>
      </c>
      <c r="EN152" s="163">
        <f t="shared" si="300"/>
        <v>0.11839701326817184</v>
      </c>
      <c r="EO152" s="163">
        <f t="shared" si="301"/>
        <v>1.9957509244358382</v>
      </c>
      <c r="EP152" s="163">
        <f t="shared" si="262"/>
        <v>2.11414793770401</v>
      </c>
      <c r="EQ152" s="18">
        <f t="shared" si="263"/>
        <v>20.339163231263047</v>
      </c>
      <c r="ER152" s="18">
        <f t="shared" si="264"/>
        <v>6.2259490997180151</v>
      </c>
      <c r="ES152" s="18">
        <f t="shared" si="265"/>
        <v>0.17320220248953494</v>
      </c>
    </row>
    <row r="153" spans="2:149" outlineLevel="1" x14ac:dyDescent="0.25">
      <c r="B153" s="36" t="s">
        <v>82</v>
      </c>
      <c r="C153" s="36" t="str">
        <f>MostLikely!$B$1</f>
        <v>CSIRO Mk3.5</v>
      </c>
      <c r="D153" s="36">
        <v>2055</v>
      </c>
      <c r="E153" s="37">
        <f>MostLikely!S83</f>
        <v>24.5</v>
      </c>
      <c r="F153" s="37">
        <f>MostLikely!W83</f>
        <v>75.041049999999998</v>
      </c>
      <c r="G153" s="37">
        <f>MostLikely!Q83</f>
        <v>596.24999999999977</v>
      </c>
      <c r="H153" s="115">
        <f t="shared" si="188"/>
        <v>2007</v>
      </c>
      <c r="I153" s="111" t="str">
        <f t="shared" si="189"/>
        <v>Pile No 243 @ Berth 107</v>
      </c>
      <c r="J153" s="165" t="str">
        <f t="shared" si="190"/>
        <v>splash</v>
      </c>
      <c r="K153" s="172">
        <f t="shared" si="191"/>
        <v>1</v>
      </c>
      <c r="L153" s="115" t="str">
        <f t="shared" si="192"/>
        <v>C1</v>
      </c>
      <c r="M153" s="115" t="str">
        <f t="shared" si="193"/>
        <v>CB4</v>
      </c>
      <c r="N153" s="115" t="str">
        <f t="shared" si="194"/>
        <v>CL5</v>
      </c>
      <c r="O153" s="115">
        <f t="shared" si="195"/>
        <v>0</v>
      </c>
      <c r="P153" s="115">
        <f t="shared" si="196"/>
        <v>50</v>
      </c>
      <c r="Q153" s="115">
        <f t="shared" si="197"/>
        <v>1200</v>
      </c>
      <c r="R153" s="115">
        <f t="shared" si="198"/>
        <v>60</v>
      </c>
      <c r="S153" s="115">
        <f t="shared" si="199"/>
        <v>0.37</v>
      </c>
      <c r="T153" s="115">
        <f t="shared" si="200"/>
        <v>310</v>
      </c>
      <c r="U153" s="165">
        <f t="shared" si="239"/>
        <v>12</v>
      </c>
      <c r="AA153" s="174">
        <f t="shared" si="266"/>
        <v>6.5940738490594306</v>
      </c>
      <c r="AB153" s="193">
        <f t="shared" si="267"/>
        <v>0.23188147698118861</v>
      </c>
      <c r="AC153" s="174">
        <f t="shared" si="268"/>
        <v>0.34500301761522989</v>
      </c>
      <c r="AD153" s="174">
        <f t="shared" si="269"/>
        <v>1.2387715114318184E-2</v>
      </c>
      <c r="AE153" s="174">
        <f t="shared" si="270"/>
        <v>1.0488433561172099</v>
      </c>
      <c r="AF153" s="194">
        <f t="shared" si="271"/>
        <v>0.3130875689902119</v>
      </c>
      <c r="AG153" s="174">
        <f t="shared" si="156"/>
        <v>6.5226288116422557</v>
      </c>
      <c r="AH153" s="174">
        <f t="shared" si="157"/>
        <v>0.17345675339886368</v>
      </c>
      <c r="AJ153" s="174"/>
      <c r="AK153" s="174"/>
      <c r="AM153" s="207">
        <f t="shared" si="272"/>
        <v>5</v>
      </c>
      <c r="AN153" s="167">
        <f>INDEX(Coefficients!$O$3:$O$7,MATCH(S153,Coefficients!$O$3:$O$7))</f>
        <v>0.3</v>
      </c>
      <c r="AO153" s="167">
        <f>INDEX(Coefficients!$O$3:$O$7,MATCH(S153,Coefficients!$O$3:$O$7)+1)</f>
        <v>0.4</v>
      </c>
      <c r="AP153" s="172">
        <f>INDEX(Coefficients!$P$3:$P$7,MATCH(S153,Coefficients!$O$3:$O$7))</f>
        <v>50</v>
      </c>
      <c r="AQ153" s="172">
        <f>INDEX(Coefficients!$P$3:$P$7,MATCH(S153,Coefficients!$O$3:$O$7)+1)</f>
        <v>41.8</v>
      </c>
      <c r="AR153" s="172">
        <f t="shared" si="273"/>
        <v>44.26</v>
      </c>
      <c r="AS153" s="106">
        <f t="shared" si="274"/>
        <v>2055</v>
      </c>
      <c r="AT153" s="107">
        <f t="shared" si="275"/>
        <v>24.5</v>
      </c>
      <c r="AU153" s="167">
        <f t="shared" si="240"/>
        <v>1030.4700000000003</v>
      </c>
      <c r="AV153" s="173">
        <f t="shared" si="241"/>
        <v>23.419772727272733</v>
      </c>
      <c r="AW153" s="106">
        <v>12</v>
      </c>
      <c r="AX153" s="107">
        <f t="shared" si="276"/>
        <v>75.041049999999998</v>
      </c>
      <c r="AY153" s="174">
        <f t="shared" si="277"/>
        <v>1.2332040699089672</v>
      </c>
      <c r="AZ153" s="167">
        <f>INDEX(Coefficients!$K$3:$K$10,MATCH(S153,Coefficients!$K$3:$K$10))</f>
        <v>0.35</v>
      </c>
      <c r="BA153" s="167">
        <f>INDEX(Coefficients!$K$3:$K$10,MATCH(S153,Coefficients!$K$3:$K$10)+1)</f>
        <v>0.4</v>
      </c>
      <c r="BB153" s="167">
        <f>INDEX(Coefficients!$L$3:$L$10,MATCH(S153,Coefficients!$K$3:$K$10))</f>
        <v>0.19142307491680963</v>
      </c>
      <c r="BC153" s="167">
        <f>INDEX(Coefficients!$L$3:$L$10,MATCH(S153,Coefficients!$K$3:$K$10)+1)</f>
        <v>0.35425563574488944</v>
      </c>
      <c r="BD153" s="174">
        <f>INDEX(Coefficients!$M$3:$M$10,MATCH(S153,Coefficients!$K$3:$K$10))</f>
        <v>0.20023799980895765</v>
      </c>
      <c r="BE153" s="174">
        <f>INDEX(Coefficients!$M$3:$M$10,MATCH(S153,Coefficients!$K$3:$K$10)+1)</f>
        <v>0.20987997823914079</v>
      </c>
      <c r="BF153" s="70">
        <f t="shared" si="278"/>
        <v>2.5655609924804158E-5</v>
      </c>
      <c r="BG153" s="110">
        <f t="shared" si="279"/>
        <v>0.20409479118103091</v>
      </c>
      <c r="BH153" s="175">
        <f t="shared" si="242"/>
        <v>1.1851196881012775E-5</v>
      </c>
      <c r="BI153" s="89">
        <f t="shared" si="243"/>
        <v>3.7398734298555093E-2</v>
      </c>
      <c r="BJ153" s="106">
        <f t="shared" si="280"/>
        <v>0.71366705445737511</v>
      </c>
      <c r="BK153" s="165">
        <f t="shared" si="281"/>
        <v>84.741590689541354</v>
      </c>
      <c r="BM153" s="107">
        <f t="shared" si="282"/>
        <v>596.24999999999977</v>
      </c>
      <c r="BN153" s="173">
        <f t="shared" si="244"/>
        <v>21024.65</v>
      </c>
      <c r="BO153" s="187">
        <f t="shared" si="245"/>
        <v>9.0788261363636367E-4</v>
      </c>
      <c r="BP153" s="106" t="str">
        <f t="shared" si="219"/>
        <v>YES</v>
      </c>
      <c r="BQ153" s="209">
        <f t="shared" si="283"/>
        <v>6.5940738490594306</v>
      </c>
      <c r="BR153" s="164">
        <f t="shared" si="246"/>
        <v>11.594073849059431</v>
      </c>
      <c r="BS153" s="219">
        <f t="shared" si="247"/>
        <v>0.23188147698118861</v>
      </c>
      <c r="BT153" s="210"/>
      <c r="BU153" s="206">
        <f t="shared" si="248"/>
        <v>-0.81784275994134004</v>
      </c>
      <c r="BW153" s="164">
        <f>VLOOKUP(M153,Coefficients!$E$4:$I$7,3)</f>
        <v>0.43099999999999999</v>
      </c>
      <c r="BX153" s="106">
        <f t="shared" si="249"/>
        <v>7.2999999999999995E-2</v>
      </c>
      <c r="BY153" s="163">
        <f t="shared" si="250"/>
        <v>0.53859630931818192</v>
      </c>
      <c r="BZ153" s="18"/>
      <c r="CO153" s="165" t="str">
        <f t="shared" si="284"/>
        <v>splash</v>
      </c>
      <c r="CP153" s="172">
        <f t="shared" si="285"/>
        <v>1</v>
      </c>
      <c r="CQ153" s="165">
        <f>IF(CO153="atmospheric",IF(CP153&gt;=1,Coefficients!$T$5,Coefficients!$T$4),Coefficients!$T$3)</f>
        <v>7.35</v>
      </c>
      <c r="CR153" s="106">
        <f>IF(S153&lt;Coefficients!$V$3,Coefficients!$X$3-(Coefficients!$X$4-Coefficients!$X$3)*(Coefficients!$V$3-S153)/(Coefficients!$V$4-Coefficients!$V$3),IF(S153&gt;Coefficients!$V$6,(Coefficients!$X$6-Coefficients!$X$5)*(S153-Coefficients!$V$6)/(Coefficients!$V$6-Coefficients!$V$5)+Coefficients!$X$6,VLOOKUP(S153,Coefficients!$V$3:$X$6,3)))</f>
        <v>5.1999999999999975</v>
      </c>
      <c r="CS153" s="90">
        <f t="shared" si="251"/>
        <v>1.6409601519999992E-4</v>
      </c>
      <c r="CT153" s="106">
        <f>VLOOKUP(CO153,Coefficients!$Z$4:$AD$7,4,FALSE)</f>
        <v>0.26500000000000001</v>
      </c>
      <c r="CU153" s="106">
        <f>VLOOKUP(CO153,Coefficients!$Z$4:$AD$7,2,FALSE)</f>
        <v>0.37</v>
      </c>
      <c r="CV153" s="174">
        <f t="shared" si="286"/>
        <v>5.3944298545129854</v>
      </c>
      <c r="CW153" s="31">
        <f t="shared" si="287"/>
        <v>1.0488433561172099</v>
      </c>
      <c r="CX153" s="19">
        <f>Coefficients!$B$7</f>
        <v>3.35</v>
      </c>
      <c r="CY153" s="217">
        <f t="shared" si="252"/>
        <v>0.3130875689902119</v>
      </c>
      <c r="CZ153" s="33">
        <f>VLOOKUP(N153,Coefficients!$E$12:$I$16,3)</f>
        <v>6.0350000000000001</v>
      </c>
      <c r="DA153" s="165">
        <f t="shared" si="253"/>
        <v>7.2999999999999995E-2</v>
      </c>
      <c r="DB153" s="163">
        <f t="shared" si="254"/>
        <v>7.5415979738636389</v>
      </c>
      <c r="DC153" s="163"/>
      <c r="DD153" s="149"/>
      <c r="DU153" s="165">
        <f t="shared" si="288"/>
        <v>0.95</v>
      </c>
      <c r="DV153" s="165">
        <f t="shared" si="289"/>
        <v>1</v>
      </c>
      <c r="DW153" s="165">
        <f t="shared" si="290"/>
        <v>2400</v>
      </c>
      <c r="DX153" s="165">
        <f t="shared" si="291"/>
        <v>1.4999999999999999E-2</v>
      </c>
      <c r="DY153" s="169">
        <f t="shared" si="292"/>
        <v>70.567557671182712</v>
      </c>
      <c r="DZ153" s="136">
        <f t="shared" si="255"/>
        <v>33593.327545990047</v>
      </c>
      <c r="EA153" s="136">
        <f t="shared" si="293"/>
        <v>4.3067574809826485</v>
      </c>
      <c r="EB153" s="136">
        <f t="shared" si="294"/>
        <v>2.3330791552474604E-2</v>
      </c>
      <c r="EC153" s="136">
        <f t="shared" si="295"/>
        <v>0.96747185906460231</v>
      </c>
      <c r="ED153" s="136">
        <f t="shared" si="296"/>
        <v>0.2144462302422665</v>
      </c>
      <c r="EE153" s="136">
        <f t="shared" si="256"/>
        <v>1.5445604651050633E-4</v>
      </c>
      <c r="EF153" s="136">
        <f t="shared" si="297"/>
        <v>1</v>
      </c>
      <c r="EG153" s="136">
        <f t="shared" si="257"/>
        <v>2</v>
      </c>
      <c r="EH153" s="149">
        <f t="shared" si="298"/>
        <v>1.6553986965510128</v>
      </c>
      <c r="EI153" s="149">
        <f t="shared" si="299"/>
        <v>27.917632454588411</v>
      </c>
      <c r="EJ153" s="149">
        <f t="shared" si="258"/>
        <v>29.573031151139425</v>
      </c>
      <c r="EK153" s="18">
        <f t="shared" si="259"/>
        <v>1.4878420739195926</v>
      </c>
      <c r="EL153" s="18">
        <f t="shared" si="260"/>
        <v>0.34500301761522989</v>
      </c>
      <c r="EM153" s="18">
        <f t="shared" si="261"/>
        <v>1.2387715114318184E-2</v>
      </c>
      <c r="EN153" s="163">
        <f t="shared" si="300"/>
        <v>0.11822317120356031</v>
      </c>
      <c r="EO153" s="163">
        <f t="shared" si="301"/>
        <v>1.9937861786126934</v>
      </c>
      <c r="EP153" s="163">
        <f t="shared" si="262"/>
        <v>2.1120093498162538</v>
      </c>
      <c r="EQ153" s="18">
        <f t="shared" si="263"/>
        <v>20.833241104651375</v>
      </c>
      <c r="ER153" s="18">
        <f t="shared" si="264"/>
        <v>6.5226288116422557</v>
      </c>
      <c r="ES153" s="18">
        <f t="shared" si="265"/>
        <v>0.17345675339886368</v>
      </c>
    </row>
    <row r="154" spans="2:149" outlineLevel="1" x14ac:dyDescent="0.25">
      <c r="B154" s="36" t="s">
        <v>82</v>
      </c>
      <c r="C154" s="36" t="str">
        <f>MostLikely!$B$1</f>
        <v>CSIRO Mk3.5</v>
      </c>
      <c r="D154" s="36">
        <v>2056</v>
      </c>
      <c r="E154" s="37">
        <f>MostLikely!S84</f>
        <v>24.54</v>
      </c>
      <c r="F154" s="37">
        <f>MostLikely!W84</f>
        <v>75.018159999999995</v>
      </c>
      <c r="G154" s="37">
        <f>MostLikely!Q84</f>
        <v>603.29999999999973</v>
      </c>
      <c r="H154" s="115">
        <f t="shared" si="188"/>
        <v>2007</v>
      </c>
      <c r="I154" s="111" t="str">
        <f t="shared" si="189"/>
        <v>Pile No 243 @ Berth 107</v>
      </c>
      <c r="J154" s="165" t="str">
        <f t="shared" si="190"/>
        <v>splash</v>
      </c>
      <c r="K154" s="172">
        <f t="shared" si="191"/>
        <v>1</v>
      </c>
      <c r="L154" s="115" t="str">
        <f t="shared" si="192"/>
        <v>C1</v>
      </c>
      <c r="M154" s="115" t="str">
        <f t="shared" si="193"/>
        <v>CB4</v>
      </c>
      <c r="N154" s="115" t="str">
        <f t="shared" si="194"/>
        <v>CL5</v>
      </c>
      <c r="O154" s="115">
        <f t="shared" si="195"/>
        <v>0</v>
      </c>
      <c r="P154" s="115">
        <f t="shared" si="196"/>
        <v>50</v>
      </c>
      <c r="Q154" s="115">
        <f t="shared" si="197"/>
        <v>1200</v>
      </c>
      <c r="R154" s="115">
        <f t="shared" si="198"/>
        <v>60</v>
      </c>
      <c r="S154" s="115">
        <f t="shared" si="199"/>
        <v>0.37</v>
      </c>
      <c r="T154" s="115">
        <f t="shared" si="200"/>
        <v>310</v>
      </c>
      <c r="U154" s="165">
        <f t="shared" si="239"/>
        <v>12</v>
      </c>
      <c r="AA154" s="174">
        <f t="shared" si="266"/>
        <v>6.6777264141113797</v>
      </c>
      <c r="AB154" s="193">
        <f t="shared" si="267"/>
        <v>0.23355452828222759</v>
      </c>
      <c r="AC154" s="174">
        <f t="shared" si="268"/>
        <v>0.35574619087150122</v>
      </c>
      <c r="AD154" s="174">
        <f t="shared" si="269"/>
        <v>1.240572958866667E-2</v>
      </c>
      <c r="AE154" s="174">
        <f t="shared" si="270"/>
        <v>1.0719431415809353</v>
      </c>
      <c r="AF154" s="194">
        <f t="shared" si="271"/>
        <v>0.3199830273375926</v>
      </c>
      <c r="AG154" s="174">
        <f t="shared" si="156"/>
        <v>6.8246269018227101</v>
      </c>
      <c r="AH154" s="174">
        <f t="shared" si="157"/>
        <v>0.17370899783666671</v>
      </c>
      <c r="AJ154" s="174"/>
      <c r="AK154" s="174"/>
      <c r="AM154" s="207">
        <f t="shared" si="272"/>
        <v>5</v>
      </c>
      <c r="AN154" s="167">
        <f>INDEX(Coefficients!$O$3:$O$7,MATCH(S154,Coefficients!$O$3:$O$7))</f>
        <v>0.3</v>
      </c>
      <c r="AO154" s="167">
        <f>INDEX(Coefficients!$O$3:$O$7,MATCH(S154,Coefficients!$O$3:$O$7)+1)</f>
        <v>0.4</v>
      </c>
      <c r="AP154" s="172">
        <f>INDEX(Coefficients!$P$3:$P$7,MATCH(S154,Coefficients!$O$3:$O$7))</f>
        <v>50</v>
      </c>
      <c r="AQ154" s="172">
        <f>INDEX(Coefficients!$P$3:$P$7,MATCH(S154,Coefficients!$O$3:$O$7)+1)</f>
        <v>41.8</v>
      </c>
      <c r="AR154" s="172">
        <f t="shared" si="273"/>
        <v>44.26</v>
      </c>
      <c r="AS154" s="106">
        <f t="shared" si="274"/>
        <v>2056</v>
      </c>
      <c r="AT154" s="107">
        <f t="shared" si="275"/>
        <v>24.54</v>
      </c>
      <c r="AU154" s="167">
        <f t="shared" si="240"/>
        <v>1055.0100000000002</v>
      </c>
      <c r="AV154" s="173">
        <f t="shared" si="241"/>
        <v>23.44466666666667</v>
      </c>
      <c r="AW154" s="106">
        <v>12</v>
      </c>
      <c r="AX154" s="107">
        <f t="shared" si="276"/>
        <v>75.018159999999995</v>
      </c>
      <c r="AY154" s="174">
        <f t="shared" si="277"/>
        <v>1.2350653283779405</v>
      </c>
      <c r="AZ154" s="167">
        <f>INDEX(Coefficients!$K$3:$K$10,MATCH(S154,Coefficients!$K$3:$K$10))</f>
        <v>0.35</v>
      </c>
      <c r="BA154" s="167">
        <f>INDEX(Coefficients!$K$3:$K$10,MATCH(S154,Coefficients!$K$3:$K$10)+1)</f>
        <v>0.4</v>
      </c>
      <c r="BB154" s="167">
        <f>INDEX(Coefficients!$L$3:$L$10,MATCH(S154,Coefficients!$K$3:$K$10))</f>
        <v>0.19142307491680963</v>
      </c>
      <c r="BC154" s="167">
        <f>INDEX(Coefficients!$L$3:$L$10,MATCH(S154,Coefficients!$K$3:$K$10)+1)</f>
        <v>0.35425563574488944</v>
      </c>
      <c r="BD154" s="174">
        <f>INDEX(Coefficients!$M$3:$M$10,MATCH(S154,Coefficients!$K$3:$K$10))</f>
        <v>0.20023799980895765</v>
      </c>
      <c r="BE154" s="174">
        <f>INDEX(Coefficients!$M$3:$M$10,MATCH(S154,Coefficients!$K$3:$K$10)+1)</f>
        <v>0.20987997823914079</v>
      </c>
      <c r="BF154" s="70">
        <f t="shared" si="278"/>
        <v>2.5655609924804158E-5</v>
      </c>
      <c r="BG154" s="110">
        <f t="shared" si="279"/>
        <v>0.20409479118103091</v>
      </c>
      <c r="BH154" s="175">
        <f t="shared" si="242"/>
        <v>1.179696473192742E-5</v>
      </c>
      <c r="BI154" s="89">
        <f t="shared" si="243"/>
        <v>3.7227594307004341E-2</v>
      </c>
      <c r="BJ154" s="106">
        <f t="shared" si="280"/>
        <v>0.71366705445737511</v>
      </c>
      <c r="BK154" s="165">
        <f t="shared" si="281"/>
        <v>84.741590689541354</v>
      </c>
      <c r="BM154" s="107">
        <f t="shared" si="282"/>
        <v>603.29999999999973</v>
      </c>
      <c r="BN154" s="173">
        <f t="shared" si="244"/>
        <v>21627.95</v>
      </c>
      <c r="BO154" s="187">
        <f t="shared" si="245"/>
        <v>9.1318011111111118E-4</v>
      </c>
      <c r="BP154" s="106" t="str">
        <f t="shared" si="219"/>
        <v>YES</v>
      </c>
      <c r="BQ154" s="209">
        <f t="shared" si="283"/>
        <v>6.6777264141113797</v>
      </c>
      <c r="BR154" s="164">
        <f t="shared" si="246"/>
        <v>11.67772641411138</v>
      </c>
      <c r="BS154" s="219">
        <f t="shared" si="247"/>
        <v>0.23355452828222759</v>
      </c>
      <c r="BT154" s="210"/>
      <c r="BU154" s="206">
        <f t="shared" si="248"/>
        <v>-0.8192170863340823</v>
      </c>
      <c r="BW154" s="164">
        <f>VLOOKUP(M154,Coefficients!$E$4:$I$7,3)</f>
        <v>0.43099999999999999</v>
      </c>
      <c r="BX154" s="106">
        <f t="shared" si="249"/>
        <v>7.2999999999999995E-2</v>
      </c>
      <c r="BY154" s="163">
        <f t="shared" si="250"/>
        <v>0.53937954733333349</v>
      </c>
      <c r="BZ154" s="18"/>
      <c r="CO154" s="165" t="str">
        <f t="shared" si="284"/>
        <v>splash</v>
      </c>
      <c r="CP154" s="172">
        <f t="shared" si="285"/>
        <v>1</v>
      </c>
      <c r="CQ154" s="165">
        <f>IF(CO154="atmospheric",IF(CP154&gt;=1,Coefficients!$T$5,Coefficients!$T$4),Coefficients!$T$3)</f>
        <v>7.35</v>
      </c>
      <c r="CR154" s="106">
        <f>IF(S154&lt;Coefficients!$V$3,Coefficients!$X$3-(Coefficients!$X$4-Coefficients!$X$3)*(Coefficients!$V$3-S154)/(Coefficients!$V$4-Coefficients!$V$3),IF(S154&gt;Coefficients!$V$6,(Coefficients!$X$6-Coefficients!$X$5)*(S154-Coefficients!$V$6)/(Coefficients!$V$6-Coefficients!$V$5)+Coefficients!$X$6,VLOOKUP(S154,Coefficients!$V$3:$X$6,3)))</f>
        <v>5.1999999999999975</v>
      </c>
      <c r="CS154" s="90">
        <f t="shared" si="251"/>
        <v>1.6409601519999992E-4</v>
      </c>
      <c r="CT154" s="106">
        <f>VLOOKUP(CO154,Coefficients!$Z$4:$AD$7,4,FALSE)</f>
        <v>0.26500000000000001</v>
      </c>
      <c r="CU154" s="106">
        <f>VLOOKUP(CO154,Coefficients!$Z$4:$AD$7,2,FALSE)</f>
        <v>0.37</v>
      </c>
      <c r="CV154" s="174">
        <f t="shared" si="286"/>
        <v>5.3956407922927374</v>
      </c>
      <c r="CW154" s="31">
        <f t="shared" si="287"/>
        <v>1.0719431415809353</v>
      </c>
      <c r="CX154" s="19">
        <f>Coefficients!$B$7</f>
        <v>3.35</v>
      </c>
      <c r="CY154" s="217">
        <f t="shared" si="252"/>
        <v>0.3199830273375926</v>
      </c>
      <c r="CZ154" s="33">
        <f>VLOOKUP(N154,Coefficients!$E$12:$I$16,3)</f>
        <v>6.0350000000000001</v>
      </c>
      <c r="DA154" s="165">
        <f t="shared" si="253"/>
        <v>7.2999999999999995E-2</v>
      </c>
      <c r="DB154" s="163">
        <f t="shared" si="254"/>
        <v>7.5525651233333351</v>
      </c>
      <c r="DC154" s="163"/>
      <c r="DD154" s="149"/>
      <c r="DU154" s="165">
        <f t="shared" si="288"/>
        <v>0.95</v>
      </c>
      <c r="DV154" s="165">
        <f t="shared" si="289"/>
        <v>1</v>
      </c>
      <c r="DW154" s="165">
        <f t="shared" si="290"/>
        <v>2400</v>
      </c>
      <c r="DX154" s="165">
        <f t="shared" si="291"/>
        <v>1.4999999999999999E-2</v>
      </c>
      <c r="DY154" s="169">
        <f t="shared" si="292"/>
        <v>70.568017042301435</v>
      </c>
      <c r="DZ154" s="136">
        <f t="shared" si="255"/>
        <v>33593.400439594792</v>
      </c>
      <c r="EA154" s="136">
        <f t="shared" si="293"/>
        <v>4.3067574809826485</v>
      </c>
      <c r="EB154" s="136">
        <f t="shared" si="294"/>
        <v>2.3330791552474604E-2</v>
      </c>
      <c r="EC154" s="136">
        <f t="shared" si="295"/>
        <v>0.96747185906460231</v>
      </c>
      <c r="ED154" s="136">
        <f t="shared" si="296"/>
        <v>0.21454868202201924</v>
      </c>
      <c r="EE154" s="136">
        <f t="shared" si="256"/>
        <v>1.5445604651050633E-4</v>
      </c>
      <c r="EF154" s="136">
        <f t="shared" si="297"/>
        <v>1</v>
      </c>
      <c r="EG154" s="136">
        <f t="shared" si="257"/>
        <v>2</v>
      </c>
      <c r="EH154" s="149">
        <f t="shared" si="298"/>
        <v>1.6529936434442818</v>
      </c>
      <c r="EI154" s="149">
        <f t="shared" si="299"/>
        <v>27.890411296333507</v>
      </c>
      <c r="EJ154" s="149">
        <f t="shared" si="258"/>
        <v>29.54340493977779</v>
      </c>
      <c r="EK154" s="18">
        <f t="shared" si="259"/>
        <v>1.5231825881860748</v>
      </c>
      <c r="EL154" s="18">
        <f t="shared" si="260"/>
        <v>0.35574619087150122</v>
      </c>
      <c r="EM154" s="18">
        <f t="shared" si="261"/>
        <v>1.240572958866667E-2</v>
      </c>
      <c r="EN154" s="163">
        <f t="shared" si="300"/>
        <v>0.11805141016147233</v>
      </c>
      <c r="EO154" s="163">
        <f t="shared" si="301"/>
        <v>1.9918421323479274</v>
      </c>
      <c r="EP154" s="163">
        <f t="shared" si="262"/>
        <v>2.1098935425093996</v>
      </c>
      <c r="EQ154" s="18">
        <f t="shared" si="263"/>
        <v>21.328090300934946</v>
      </c>
      <c r="ER154" s="18">
        <f t="shared" si="264"/>
        <v>6.8246269018227101</v>
      </c>
      <c r="ES154" s="18">
        <f t="shared" si="265"/>
        <v>0.17370899783666671</v>
      </c>
    </row>
    <row r="155" spans="2:149" outlineLevel="1" x14ac:dyDescent="0.25">
      <c r="B155" s="36" t="s">
        <v>82</v>
      </c>
      <c r="C155" s="36" t="str">
        <f>MostLikely!$B$1</f>
        <v>CSIRO Mk3.5</v>
      </c>
      <c r="D155" s="36">
        <v>2057</v>
      </c>
      <c r="E155" s="37">
        <f>MostLikely!S85</f>
        <v>24.58</v>
      </c>
      <c r="F155" s="37">
        <f>MostLikely!W85</f>
        <v>74.995269999999991</v>
      </c>
      <c r="G155" s="37">
        <f>MostLikely!Q85</f>
        <v>610.34999999999968</v>
      </c>
      <c r="H155" s="115">
        <f t="shared" si="188"/>
        <v>2007</v>
      </c>
      <c r="I155" s="111" t="str">
        <f t="shared" si="189"/>
        <v>Pile No 243 @ Berth 107</v>
      </c>
      <c r="J155" s="165" t="str">
        <f t="shared" si="190"/>
        <v>splash</v>
      </c>
      <c r="K155" s="172">
        <f t="shared" si="191"/>
        <v>1</v>
      </c>
      <c r="L155" s="115" t="str">
        <f t="shared" si="192"/>
        <v>C1</v>
      </c>
      <c r="M155" s="115" t="str">
        <f t="shared" si="193"/>
        <v>CB4</v>
      </c>
      <c r="N155" s="115" t="str">
        <f t="shared" si="194"/>
        <v>CL5</v>
      </c>
      <c r="O155" s="115">
        <f t="shared" si="195"/>
        <v>0</v>
      </c>
      <c r="P155" s="115">
        <f t="shared" si="196"/>
        <v>50</v>
      </c>
      <c r="Q155" s="115">
        <f t="shared" si="197"/>
        <v>1200</v>
      </c>
      <c r="R155" s="115">
        <f t="shared" si="198"/>
        <v>60</v>
      </c>
      <c r="S155" s="115">
        <f t="shared" si="199"/>
        <v>0.37</v>
      </c>
      <c r="T155" s="115">
        <f t="shared" si="200"/>
        <v>310</v>
      </c>
      <c r="U155" s="165">
        <f t="shared" si="239"/>
        <v>12</v>
      </c>
      <c r="AA155" s="174">
        <f t="shared" si="266"/>
        <v>6.7611768841915323</v>
      </c>
      <c r="AB155" s="193">
        <f t="shared" si="267"/>
        <v>0.23522353768383064</v>
      </c>
      <c r="AC155" s="174">
        <f t="shared" si="268"/>
        <v>0.36661428016264241</v>
      </c>
      <c r="AD155" s="174">
        <f t="shared" si="269"/>
        <v>1.2423590085E-2</v>
      </c>
      <c r="AE155" s="174">
        <f t="shared" si="270"/>
        <v>1.0947611519660974</v>
      </c>
      <c r="AF155" s="194">
        <f t="shared" si="271"/>
        <v>0.32679437372122311</v>
      </c>
      <c r="AG155" s="174">
        <f t="shared" ref="AG155:AG218" si="302">ER155</f>
        <v>7.1318660083163401</v>
      </c>
      <c r="AH155" s="174">
        <f t="shared" ref="AH155:AH218" si="303">ES155</f>
        <v>0.17395908622500003</v>
      </c>
      <c r="AJ155" s="174"/>
      <c r="AK155" s="174"/>
      <c r="AM155" s="207">
        <f t="shared" si="272"/>
        <v>5</v>
      </c>
      <c r="AN155" s="167">
        <f>INDEX(Coefficients!$O$3:$O$7,MATCH(S155,Coefficients!$O$3:$O$7))</f>
        <v>0.3</v>
      </c>
      <c r="AO155" s="167">
        <f>INDEX(Coefficients!$O$3:$O$7,MATCH(S155,Coefficients!$O$3:$O$7)+1)</f>
        <v>0.4</v>
      </c>
      <c r="AP155" s="172">
        <f>INDEX(Coefficients!$P$3:$P$7,MATCH(S155,Coefficients!$O$3:$O$7))</f>
        <v>50</v>
      </c>
      <c r="AQ155" s="172">
        <f>INDEX(Coefficients!$P$3:$P$7,MATCH(S155,Coefficients!$O$3:$O$7)+1)</f>
        <v>41.8</v>
      </c>
      <c r="AR155" s="172">
        <f t="shared" si="273"/>
        <v>44.26</v>
      </c>
      <c r="AS155" s="106">
        <f t="shared" si="274"/>
        <v>2057</v>
      </c>
      <c r="AT155" s="107">
        <f t="shared" si="275"/>
        <v>24.58</v>
      </c>
      <c r="AU155" s="167">
        <f t="shared" si="240"/>
        <v>1079.5900000000001</v>
      </c>
      <c r="AV155" s="173">
        <f t="shared" si="241"/>
        <v>23.46934782608696</v>
      </c>
      <c r="AW155" s="106">
        <v>12</v>
      </c>
      <c r="AX155" s="107">
        <f t="shared" si="276"/>
        <v>74.995269999999991</v>
      </c>
      <c r="AY155" s="174">
        <f t="shared" si="277"/>
        <v>1.2369131417882964</v>
      </c>
      <c r="AZ155" s="167">
        <f>INDEX(Coefficients!$K$3:$K$10,MATCH(S155,Coefficients!$K$3:$K$10))</f>
        <v>0.35</v>
      </c>
      <c r="BA155" s="167">
        <f>INDEX(Coefficients!$K$3:$K$10,MATCH(S155,Coefficients!$K$3:$K$10)+1)</f>
        <v>0.4</v>
      </c>
      <c r="BB155" s="167">
        <f>INDEX(Coefficients!$L$3:$L$10,MATCH(S155,Coefficients!$K$3:$K$10))</f>
        <v>0.19142307491680963</v>
      </c>
      <c r="BC155" s="167">
        <f>INDEX(Coefficients!$L$3:$L$10,MATCH(S155,Coefficients!$K$3:$K$10)+1)</f>
        <v>0.35425563574488944</v>
      </c>
      <c r="BD155" s="174">
        <f>INDEX(Coefficients!$M$3:$M$10,MATCH(S155,Coefficients!$K$3:$K$10))</f>
        <v>0.20023799980895765</v>
      </c>
      <c r="BE155" s="174">
        <f>INDEX(Coefficients!$M$3:$M$10,MATCH(S155,Coefficients!$K$3:$K$10)+1)</f>
        <v>0.20987997823914079</v>
      </c>
      <c r="BF155" s="70">
        <f t="shared" si="278"/>
        <v>2.5655609924804158E-5</v>
      </c>
      <c r="BG155" s="110">
        <f t="shared" si="279"/>
        <v>0.20409479118103091</v>
      </c>
      <c r="BH155" s="175">
        <f t="shared" si="242"/>
        <v>1.1744164652341296E-5</v>
      </c>
      <c r="BI155" s="89">
        <f t="shared" si="243"/>
        <v>3.7060973486575E-2</v>
      </c>
      <c r="BJ155" s="106">
        <f t="shared" si="280"/>
        <v>0.71366705445737511</v>
      </c>
      <c r="BK155" s="165">
        <f t="shared" si="281"/>
        <v>84.741590689541354</v>
      </c>
      <c r="BM155" s="107">
        <f t="shared" si="282"/>
        <v>610.34999999999968</v>
      </c>
      <c r="BN155" s="173">
        <f t="shared" si="244"/>
        <v>22238.3</v>
      </c>
      <c r="BO155" s="187">
        <f t="shared" si="245"/>
        <v>9.1853847826086959E-4</v>
      </c>
      <c r="BP155" s="106" t="str">
        <f t="shared" si="219"/>
        <v>YES</v>
      </c>
      <c r="BQ155" s="209">
        <f t="shared" si="283"/>
        <v>6.7611768841915323</v>
      </c>
      <c r="BR155" s="164">
        <f t="shared" si="246"/>
        <v>11.761176884191531</v>
      </c>
      <c r="BS155" s="219">
        <f t="shared" si="247"/>
        <v>0.23522353768383064</v>
      </c>
      <c r="BT155" s="210"/>
      <c r="BU155" s="206">
        <f t="shared" si="248"/>
        <v>-0.82053497885723736</v>
      </c>
      <c r="BW155" s="164">
        <f>VLOOKUP(M155,Coefficients!$E$4:$I$7,3)</f>
        <v>0.43099999999999999</v>
      </c>
      <c r="BX155" s="106">
        <f t="shared" si="249"/>
        <v>7.2999999999999995E-2</v>
      </c>
      <c r="BY155" s="163">
        <f t="shared" si="250"/>
        <v>0.54015609065217396</v>
      </c>
      <c r="BZ155" s="18"/>
      <c r="CO155" s="165" t="str">
        <f t="shared" si="284"/>
        <v>splash</v>
      </c>
      <c r="CP155" s="172">
        <f t="shared" si="285"/>
        <v>1</v>
      </c>
      <c r="CQ155" s="165">
        <f>IF(CO155="atmospheric",IF(CP155&gt;=1,Coefficients!$T$5,Coefficients!$T$4),Coefficients!$T$3)</f>
        <v>7.35</v>
      </c>
      <c r="CR155" s="106">
        <f>IF(S155&lt;Coefficients!$V$3,Coefficients!$X$3-(Coefficients!$X$4-Coefficients!$X$3)*(Coefficients!$V$3-S155)/(Coefficients!$V$4-Coefficients!$V$3),IF(S155&gt;Coefficients!$V$6,(Coefficients!$X$6-Coefficients!$X$5)*(S155-Coefficients!$V$6)/(Coefficients!$V$6-Coefficients!$V$5)+Coefficients!$X$6,VLOOKUP(S155,Coefficients!$V$3:$X$6,3)))</f>
        <v>5.1999999999999975</v>
      </c>
      <c r="CS155" s="90">
        <f t="shared" si="251"/>
        <v>1.6409601519999992E-4</v>
      </c>
      <c r="CT155" s="106">
        <f>VLOOKUP(CO155,Coefficients!$Z$4:$AD$7,4,FALSE)</f>
        <v>0.26500000000000001</v>
      </c>
      <c r="CU155" s="106">
        <f>VLOOKUP(CO155,Coefficients!$Z$4:$AD$7,2,FALSE)</f>
        <v>0.37</v>
      </c>
      <c r="CV155" s="174">
        <f t="shared" si="286"/>
        <v>5.3966750105323076</v>
      </c>
      <c r="CW155" s="31">
        <f t="shared" si="287"/>
        <v>1.0947611519660974</v>
      </c>
      <c r="CX155" s="19">
        <f>Coefficients!$B$7</f>
        <v>3.35</v>
      </c>
      <c r="CY155" s="217">
        <f t="shared" si="252"/>
        <v>0.32679437372122311</v>
      </c>
      <c r="CZ155" s="33">
        <f>VLOOKUP(N155,Coefficients!$E$12:$I$16,3)</f>
        <v>6.0350000000000001</v>
      </c>
      <c r="DA155" s="165">
        <f t="shared" si="253"/>
        <v>7.2999999999999995E-2</v>
      </c>
      <c r="DB155" s="163">
        <f t="shared" si="254"/>
        <v>7.5634385315217401</v>
      </c>
      <c r="DC155" s="163"/>
      <c r="DD155" s="149"/>
      <c r="DU155" s="165">
        <f t="shared" si="288"/>
        <v>0.95</v>
      </c>
      <c r="DV155" s="165">
        <f t="shared" si="289"/>
        <v>1</v>
      </c>
      <c r="DW155" s="165">
        <f t="shared" si="290"/>
        <v>2400</v>
      </c>
      <c r="DX155" s="165">
        <f t="shared" si="291"/>
        <v>1.4999999999999999E-2</v>
      </c>
      <c r="DY155" s="169">
        <f t="shared" si="292"/>
        <v>70.56845644635915</v>
      </c>
      <c r="DZ155" s="136">
        <f t="shared" si="255"/>
        <v>33593.470164504404</v>
      </c>
      <c r="EA155" s="136">
        <f t="shared" si="293"/>
        <v>4.3067574809826485</v>
      </c>
      <c r="EB155" s="136">
        <f t="shared" si="294"/>
        <v>2.3330791552474604E-2</v>
      </c>
      <c r="EC155" s="136">
        <f t="shared" si="295"/>
        <v>0.96747185906460231</v>
      </c>
      <c r="ED155" s="136">
        <f t="shared" si="296"/>
        <v>0.21464996478310641</v>
      </c>
      <c r="EE155" s="136">
        <f t="shared" si="256"/>
        <v>1.5445604651050633E-4</v>
      </c>
      <c r="EF155" s="136">
        <f t="shared" si="297"/>
        <v>1</v>
      </c>
      <c r="EG155" s="136">
        <f t="shared" si="257"/>
        <v>2</v>
      </c>
      <c r="EH155" s="149">
        <f t="shared" si="298"/>
        <v>1.6506160760395217</v>
      </c>
      <c r="EI155" s="149">
        <f t="shared" si="299"/>
        <v>27.863462668127148</v>
      </c>
      <c r="EJ155" s="149">
        <f t="shared" si="258"/>
        <v>29.514078744166671</v>
      </c>
      <c r="EK155" s="18">
        <f t="shared" si="259"/>
        <v>1.5585782093602261</v>
      </c>
      <c r="EL155" s="18">
        <f t="shared" si="260"/>
        <v>0.36661428016264241</v>
      </c>
      <c r="EM155" s="18">
        <f t="shared" si="261"/>
        <v>1.2423590085E-2</v>
      </c>
      <c r="EN155" s="163">
        <f t="shared" si="300"/>
        <v>0.11788161205849772</v>
      </c>
      <c r="EO155" s="163">
        <f t="shared" si="301"/>
        <v>1.9899175492896106</v>
      </c>
      <c r="EP155" s="163">
        <f t="shared" si="262"/>
        <v>2.1077991613481082</v>
      </c>
      <c r="EQ155" s="18">
        <f t="shared" si="263"/>
        <v>21.823711121784143</v>
      </c>
      <c r="ER155" s="18">
        <f t="shared" si="264"/>
        <v>7.1318660083163401</v>
      </c>
      <c r="ES155" s="18">
        <f t="shared" si="265"/>
        <v>0.17395908622500003</v>
      </c>
    </row>
    <row r="156" spans="2:149" outlineLevel="1" x14ac:dyDescent="0.25">
      <c r="B156" s="36" t="s">
        <v>82</v>
      </c>
      <c r="C156" s="36" t="str">
        <f>MostLikely!$B$1</f>
        <v>CSIRO Mk3.5</v>
      </c>
      <c r="D156" s="36">
        <v>2058</v>
      </c>
      <c r="E156" s="37">
        <f>MostLikely!S86</f>
        <v>24.62</v>
      </c>
      <c r="F156" s="37">
        <f>MostLikely!W86</f>
        <v>74.972380000000001</v>
      </c>
      <c r="G156" s="37">
        <f>MostLikely!Q86</f>
        <v>617.39999999999964</v>
      </c>
      <c r="H156" s="115">
        <f t="shared" ref="H156:H168" si="304">$H$26</f>
        <v>2007</v>
      </c>
      <c r="I156" s="111" t="str">
        <f t="shared" ref="I156:I168" si="305">$I$26</f>
        <v>Pile No 243 @ Berth 107</v>
      </c>
      <c r="J156" s="165" t="str">
        <f t="shared" ref="J156:J168" si="306">$J$26</f>
        <v>splash</v>
      </c>
      <c r="K156" s="172">
        <f t="shared" ref="K156:K168" si="307">$K$26</f>
        <v>1</v>
      </c>
      <c r="L156" s="115" t="str">
        <f t="shared" ref="L156:L168" si="308">$L$26</f>
        <v>C1</v>
      </c>
      <c r="M156" s="115" t="str">
        <f t="shared" ref="M156:M168" si="309">$M$26</f>
        <v>CB4</v>
      </c>
      <c r="N156" s="115" t="str">
        <f t="shared" ref="N156:N168" si="310">$N$26</f>
        <v>CL5</v>
      </c>
      <c r="O156" s="115">
        <f t="shared" ref="O156:O168" si="311">$O$26</f>
        <v>0</v>
      </c>
      <c r="P156" s="115">
        <f t="shared" ref="P156:P168" si="312">$P$26</f>
        <v>50</v>
      </c>
      <c r="Q156" s="115">
        <f t="shared" ref="Q156:Q168" si="313">$Q$26</f>
        <v>1200</v>
      </c>
      <c r="R156" s="115">
        <f t="shared" ref="R156:R168" si="314">$R$26</f>
        <v>60</v>
      </c>
      <c r="S156" s="115">
        <f t="shared" ref="S156:S168" si="315">$S$26</f>
        <v>0.37</v>
      </c>
      <c r="T156" s="115">
        <f t="shared" ref="T156:T168" si="316">$T$26</f>
        <v>310</v>
      </c>
      <c r="U156" s="165">
        <f t="shared" si="239"/>
        <v>12</v>
      </c>
      <c r="AA156" s="174">
        <f t="shared" si="266"/>
        <v>6.8444350578618973</v>
      </c>
      <c r="AB156" s="193">
        <f t="shared" si="267"/>
        <v>0.23688870115723795</v>
      </c>
      <c r="AC156" s="174">
        <f t="shared" si="268"/>
        <v>0.37760744970887511</v>
      </c>
      <c r="AD156" s="174">
        <f t="shared" si="269"/>
        <v>1.2441306431702126E-2</v>
      </c>
      <c r="AE156" s="174">
        <f t="shared" si="270"/>
        <v>1.1173025728047683</v>
      </c>
      <c r="AF156" s="194">
        <f t="shared" si="271"/>
        <v>0.33352315606112487</v>
      </c>
      <c r="AG156" s="174">
        <f t="shared" si="302"/>
        <v>7.4442714861067039</v>
      </c>
      <c r="AH156" s="174">
        <f t="shared" si="303"/>
        <v>0.17420715618404256</v>
      </c>
      <c r="AJ156" s="174"/>
      <c r="AK156" s="174"/>
      <c r="AM156" s="207">
        <f t="shared" si="272"/>
        <v>5</v>
      </c>
      <c r="AN156" s="167">
        <f>INDEX(Coefficients!$O$3:$O$7,MATCH(S156,Coefficients!$O$3:$O$7))</f>
        <v>0.3</v>
      </c>
      <c r="AO156" s="167">
        <f>INDEX(Coefficients!$O$3:$O$7,MATCH(S156,Coefficients!$O$3:$O$7)+1)</f>
        <v>0.4</v>
      </c>
      <c r="AP156" s="172">
        <f>INDEX(Coefficients!$P$3:$P$7,MATCH(S156,Coefficients!$O$3:$O$7))</f>
        <v>50</v>
      </c>
      <c r="AQ156" s="172">
        <f>INDEX(Coefficients!$P$3:$P$7,MATCH(S156,Coefficients!$O$3:$O$7)+1)</f>
        <v>41.8</v>
      </c>
      <c r="AR156" s="172">
        <f t="shared" si="273"/>
        <v>44.26</v>
      </c>
      <c r="AS156" s="106">
        <f t="shared" si="274"/>
        <v>2058</v>
      </c>
      <c r="AT156" s="107">
        <f t="shared" si="275"/>
        <v>24.62</v>
      </c>
      <c r="AU156" s="167">
        <f t="shared" si="240"/>
        <v>1104.21</v>
      </c>
      <c r="AV156" s="173">
        <f t="shared" si="241"/>
        <v>23.493829787234045</v>
      </c>
      <c r="AW156" s="106">
        <v>12</v>
      </c>
      <c r="AX156" s="107">
        <f t="shared" si="276"/>
        <v>74.972380000000001</v>
      </c>
      <c r="AY156" s="174">
        <f t="shared" si="277"/>
        <v>1.2387484683198782</v>
      </c>
      <c r="AZ156" s="167">
        <f>INDEX(Coefficients!$K$3:$K$10,MATCH(S156,Coefficients!$K$3:$K$10))</f>
        <v>0.35</v>
      </c>
      <c r="BA156" s="167">
        <f>INDEX(Coefficients!$K$3:$K$10,MATCH(S156,Coefficients!$K$3:$K$10)+1)</f>
        <v>0.4</v>
      </c>
      <c r="BB156" s="167">
        <f>INDEX(Coefficients!$L$3:$L$10,MATCH(S156,Coefficients!$K$3:$K$10))</f>
        <v>0.19142307491680963</v>
      </c>
      <c r="BC156" s="167">
        <f>INDEX(Coefficients!$L$3:$L$10,MATCH(S156,Coefficients!$K$3:$K$10)+1)</f>
        <v>0.35425563574488944</v>
      </c>
      <c r="BD156" s="174">
        <f>INDEX(Coefficients!$M$3:$M$10,MATCH(S156,Coefficients!$K$3:$K$10))</f>
        <v>0.20023799980895765</v>
      </c>
      <c r="BE156" s="174">
        <f>INDEX(Coefficients!$M$3:$M$10,MATCH(S156,Coefficients!$K$3:$K$10)+1)</f>
        <v>0.20987997823914079</v>
      </c>
      <c r="BF156" s="70">
        <f t="shared" si="278"/>
        <v>2.5655609924804158E-5</v>
      </c>
      <c r="BG156" s="110">
        <f t="shared" si="279"/>
        <v>0.20409479118103091</v>
      </c>
      <c r="BH156" s="175">
        <f t="shared" si="242"/>
        <v>1.1692728904170272E-5</v>
      </c>
      <c r="BI156" s="89">
        <f t="shared" si="243"/>
        <v>3.689865807669624E-2</v>
      </c>
      <c r="BJ156" s="106">
        <f t="shared" si="280"/>
        <v>0.71366705445737511</v>
      </c>
      <c r="BK156" s="165">
        <f t="shared" si="281"/>
        <v>84.741590689541354</v>
      </c>
      <c r="BM156" s="107">
        <f t="shared" si="282"/>
        <v>617.39999999999964</v>
      </c>
      <c r="BN156" s="173">
        <f t="shared" si="244"/>
        <v>22855.699999999997</v>
      </c>
      <c r="BO156" s="187">
        <f t="shared" si="245"/>
        <v>9.2395382978723397E-4</v>
      </c>
      <c r="BP156" s="106" t="str">
        <f t="shared" si="219"/>
        <v>YES</v>
      </c>
      <c r="BQ156" s="209">
        <f t="shared" si="283"/>
        <v>6.8444350578618973</v>
      </c>
      <c r="BR156" s="164">
        <f t="shared" si="246"/>
        <v>11.844435057861897</v>
      </c>
      <c r="BS156" s="219">
        <f t="shared" si="247"/>
        <v>0.23688870115723795</v>
      </c>
      <c r="BT156" s="210"/>
      <c r="BU156" s="206">
        <f t="shared" si="248"/>
        <v>-0.82179978540837617</v>
      </c>
      <c r="BW156" s="164">
        <f>VLOOKUP(M156,Coefficients!$E$4:$I$7,3)</f>
        <v>0.43099999999999999</v>
      </c>
      <c r="BX156" s="106">
        <f t="shared" si="249"/>
        <v>7.2999999999999995E-2</v>
      </c>
      <c r="BY156" s="163">
        <f t="shared" si="250"/>
        <v>0.54092636659574467</v>
      </c>
      <c r="BZ156" s="18"/>
      <c r="CO156" s="165" t="str">
        <f t="shared" si="284"/>
        <v>splash</v>
      </c>
      <c r="CP156" s="172">
        <f t="shared" si="285"/>
        <v>1</v>
      </c>
      <c r="CQ156" s="165">
        <f>IF(CO156="atmospheric",IF(CP156&gt;=1,Coefficients!$T$5,Coefficients!$T$4),Coefficients!$T$3)</f>
        <v>7.35</v>
      </c>
      <c r="CR156" s="106">
        <f>IF(S156&lt;Coefficients!$V$3,Coefficients!$X$3-(Coefficients!$X$4-Coefficients!$X$3)*(Coefficients!$V$3-S156)/(Coefficients!$V$4-Coefficients!$V$3),IF(S156&gt;Coefficients!$V$6,(Coefficients!$X$6-Coefficients!$X$5)*(S156-Coefficients!$V$6)/(Coefficients!$V$6-Coefficients!$V$5)+Coefficients!$X$6,VLOOKUP(S156,Coefficients!$V$3:$X$6,3)))</f>
        <v>5.1999999999999975</v>
      </c>
      <c r="CS156" s="90">
        <f t="shared" si="251"/>
        <v>1.6409601519999992E-4</v>
      </c>
      <c r="CT156" s="106">
        <f>VLOOKUP(CO156,Coefficients!$Z$4:$AD$7,4,FALSE)</f>
        <v>0.26500000000000001</v>
      </c>
      <c r="CU156" s="106">
        <f>VLOOKUP(CO156,Coefficients!$Z$4:$AD$7,2,FALSE)</f>
        <v>0.37</v>
      </c>
      <c r="CV156" s="174">
        <f t="shared" si="286"/>
        <v>5.3975425161297181</v>
      </c>
      <c r="CW156" s="31">
        <f t="shared" si="287"/>
        <v>1.1173025728047683</v>
      </c>
      <c r="CX156" s="19">
        <f>Coefficients!$B$7</f>
        <v>3.35</v>
      </c>
      <c r="CY156" s="217">
        <f t="shared" si="252"/>
        <v>0.33352315606112487</v>
      </c>
      <c r="CZ156" s="33">
        <f>VLOOKUP(N156,Coefficients!$E$12:$I$16,3)</f>
        <v>6.0350000000000001</v>
      </c>
      <c r="DA156" s="165">
        <f t="shared" si="253"/>
        <v>7.2999999999999995E-2</v>
      </c>
      <c r="DB156" s="163">
        <f t="shared" si="254"/>
        <v>7.5742241819148939</v>
      </c>
      <c r="DC156" s="163"/>
      <c r="DD156" s="149"/>
      <c r="DU156" s="165">
        <f t="shared" si="288"/>
        <v>0.95</v>
      </c>
      <c r="DV156" s="165">
        <f t="shared" si="289"/>
        <v>1</v>
      </c>
      <c r="DW156" s="165">
        <f t="shared" si="290"/>
        <v>2400</v>
      </c>
      <c r="DX156" s="165">
        <f t="shared" si="291"/>
        <v>1.4999999999999999E-2</v>
      </c>
      <c r="DY156" s="169">
        <f t="shared" si="292"/>
        <v>70.568877157499614</v>
      </c>
      <c r="DZ156" s="136">
        <f t="shared" si="255"/>
        <v>33593.536922939027</v>
      </c>
      <c r="EA156" s="136">
        <f t="shared" si="293"/>
        <v>4.3067574809826485</v>
      </c>
      <c r="EB156" s="136">
        <f t="shared" si="294"/>
        <v>2.3330791552474604E-2</v>
      </c>
      <c r="EC156" s="136">
        <f t="shared" si="295"/>
        <v>0.96747185906460231</v>
      </c>
      <c r="ED156" s="136">
        <f t="shared" si="296"/>
        <v>0.21475014281675994</v>
      </c>
      <c r="EE156" s="136">
        <f t="shared" si="256"/>
        <v>1.5445604651050633E-4</v>
      </c>
      <c r="EF156" s="136">
        <f t="shared" si="297"/>
        <v>1</v>
      </c>
      <c r="EG156" s="136">
        <f t="shared" si="257"/>
        <v>2</v>
      </c>
      <c r="EH156" s="149">
        <f t="shared" si="298"/>
        <v>1.6482644821763099</v>
      </c>
      <c r="EI156" s="149">
        <f t="shared" si="299"/>
        <v>27.83677073885551</v>
      </c>
      <c r="EJ156" s="149">
        <f t="shared" si="258"/>
        <v>29.485035221031819</v>
      </c>
      <c r="EK156" s="18">
        <f t="shared" si="259"/>
        <v>1.594028959018325</v>
      </c>
      <c r="EL156" s="18">
        <f t="shared" si="260"/>
        <v>0.37760744970887511</v>
      </c>
      <c r="EM156" s="18">
        <f t="shared" si="261"/>
        <v>1.2441306431702126E-2</v>
      </c>
      <c r="EN156" s="163">
        <f t="shared" si="300"/>
        <v>0.11771366890107532</v>
      </c>
      <c r="EO156" s="163">
        <f t="shared" si="301"/>
        <v>1.9880112988312715</v>
      </c>
      <c r="EP156" s="163">
        <f t="shared" si="262"/>
        <v>2.1057249677323466</v>
      </c>
      <c r="EQ156" s="18">
        <f t="shared" si="263"/>
        <v>22.32010386931692</v>
      </c>
      <c r="ER156" s="18">
        <f t="shared" si="264"/>
        <v>7.4442714861067039</v>
      </c>
      <c r="ES156" s="18">
        <f t="shared" si="265"/>
        <v>0.17420715618404256</v>
      </c>
    </row>
    <row r="157" spans="2:149" outlineLevel="1" x14ac:dyDescent="0.25">
      <c r="B157" s="36" t="s">
        <v>82</v>
      </c>
      <c r="C157" s="36" t="str">
        <f>MostLikely!$B$1</f>
        <v>CSIRO Mk3.5</v>
      </c>
      <c r="D157" s="36">
        <v>2059</v>
      </c>
      <c r="E157" s="37">
        <f>MostLikely!S87</f>
        <v>24.66</v>
      </c>
      <c r="F157" s="37">
        <f>MostLikely!W87</f>
        <v>74.949489999999997</v>
      </c>
      <c r="G157" s="37">
        <f>MostLikely!Q87</f>
        <v>624.44999999999959</v>
      </c>
      <c r="H157" s="115">
        <f t="shared" si="304"/>
        <v>2007</v>
      </c>
      <c r="I157" s="111" t="str">
        <f t="shared" si="305"/>
        <v>Pile No 243 @ Berth 107</v>
      </c>
      <c r="J157" s="165" t="str">
        <f t="shared" si="306"/>
        <v>splash</v>
      </c>
      <c r="K157" s="172">
        <f t="shared" si="307"/>
        <v>1</v>
      </c>
      <c r="L157" s="115" t="str">
        <f t="shared" si="308"/>
        <v>C1</v>
      </c>
      <c r="M157" s="115" t="str">
        <f t="shared" si="309"/>
        <v>CB4</v>
      </c>
      <c r="N157" s="115" t="str">
        <f t="shared" si="310"/>
        <v>CL5</v>
      </c>
      <c r="O157" s="115">
        <f t="shared" si="311"/>
        <v>0</v>
      </c>
      <c r="P157" s="115">
        <f t="shared" si="312"/>
        <v>50</v>
      </c>
      <c r="Q157" s="115">
        <f t="shared" si="313"/>
        <v>1200</v>
      </c>
      <c r="R157" s="115">
        <f t="shared" si="314"/>
        <v>60</v>
      </c>
      <c r="S157" s="115">
        <f t="shared" si="315"/>
        <v>0.37</v>
      </c>
      <c r="T157" s="115">
        <f t="shared" si="316"/>
        <v>310</v>
      </c>
      <c r="U157" s="165">
        <f t="shared" si="239"/>
        <v>12</v>
      </c>
      <c r="AA157" s="174">
        <f t="shared" si="266"/>
        <v>6.9275102010919003</v>
      </c>
      <c r="AB157" s="193">
        <f t="shared" si="267"/>
        <v>0.23855020402183802</v>
      </c>
      <c r="AC157" s="174">
        <f t="shared" si="268"/>
        <v>0.38872587301583245</v>
      </c>
      <c r="AD157" s="174">
        <f t="shared" si="269"/>
        <v>1.2458887638125001E-2</v>
      </c>
      <c r="AE157" s="174">
        <f t="shared" si="270"/>
        <v>1.1395725746345748</v>
      </c>
      <c r="AF157" s="194">
        <f t="shared" si="271"/>
        <v>0.3401709178013656</v>
      </c>
      <c r="AG157" s="174">
        <f t="shared" si="302"/>
        <v>7.7617712850157252</v>
      </c>
      <c r="AH157" s="174">
        <f t="shared" si="303"/>
        <v>0.17445333386562503</v>
      </c>
      <c r="AJ157" s="174"/>
      <c r="AK157" s="174"/>
      <c r="AM157" s="207">
        <f t="shared" si="272"/>
        <v>5</v>
      </c>
      <c r="AN157" s="167">
        <f>INDEX(Coefficients!$O$3:$O$7,MATCH(S157,Coefficients!$O$3:$O$7))</f>
        <v>0.3</v>
      </c>
      <c r="AO157" s="167">
        <f>INDEX(Coefficients!$O$3:$O$7,MATCH(S157,Coefficients!$O$3:$O$7)+1)</f>
        <v>0.4</v>
      </c>
      <c r="AP157" s="172">
        <f>INDEX(Coefficients!$P$3:$P$7,MATCH(S157,Coefficients!$O$3:$O$7))</f>
        <v>50</v>
      </c>
      <c r="AQ157" s="172">
        <f>INDEX(Coefficients!$P$3:$P$7,MATCH(S157,Coefficients!$O$3:$O$7)+1)</f>
        <v>41.8</v>
      </c>
      <c r="AR157" s="172">
        <f t="shared" si="273"/>
        <v>44.26</v>
      </c>
      <c r="AS157" s="106">
        <f t="shared" si="274"/>
        <v>2059</v>
      </c>
      <c r="AT157" s="107">
        <f t="shared" si="275"/>
        <v>24.66</v>
      </c>
      <c r="AU157" s="167">
        <f t="shared" si="240"/>
        <v>1128.8700000000001</v>
      </c>
      <c r="AV157" s="173">
        <f t="shared" si="241"/>
        <v>23.518125000000001</v>
      </c>
      <c r="AW157" s="106">
        <v>12</v>
      </c>
      <c r="AX157" s="107">
        <f t="shared" si="276"/>
        <v>74.949489999999997</v>
      </c>
      <c r="AY157" s="174">
        <f t="shared" si="277"/>
        <v>1.240572186870017</v>
      </c>
      <c r="AZ157" s="167">
        <f>INDEX(Coefficients!$K$3:$K$10,MATCH(S157,Coefficients!$K$3:$K$10))</f>
        <v>0.35</v>
      </c>
      <c r="BA157" s="167">
        <f>INDEX(Coefficients!$K$3:$K$10,MATCH(S157,Coefficients!$K$3:$K$10)+1)</f>
        <v>0.4</v>
      </c>
      <c r="BB157" s="167">
        <f>INDEX(Coefficients!$L$3:$L$10,MATCH(S157,Coefficients!$K$3:$K$10))</f>
        <v>0.19142307491680963</v>
      </c>
      <c r="BC157" s="167">
        <f>INDEX(Coefficients!$L$3:$L$10,MATCH(S157,Coefficients!$K$3:$K$10)+1)</f>
        <v>0.35425563574488944</v>
      </c>
      <c r="BD157" s="174">
        <f>INDEX(Coefficients!$M$3:$M$10,MATCH(S157,Coefficients!$K$3:$K$10))</f>
        <v>0.20023799980895765</v>
      </c>
      <c r="BE157" s="174">
        <f>INDEX(Coefficients!$M$3:$M$10,MATCH(S157,Coefficients!$K$3:$K$10)+1)</f>
        <v>0.20987997823914079</v>
      </c>
      <c r="BF157" s="70">
        <f t="shared" si="278"/>
        <v>2.5655609924804158E-5</v>
      </c>
      <c r="BG157" s="110">
        <f t="shared" si="279"/>
        <v>0.20409479118103091</v>
      </c>
      <c r="BH157" s="175">
        <f t="shared" si="242"/>
        <v>1.1642594309363058E-5</v>
      </c>
      <c r="BI157" s="89">
        <f t="shared" si="243"/>
        <v>3.6740448706859108E-2</v>
      </c>
      <c r="BJ157" s="106">
        <f t="shared" si="280"/>
        <v>0.71366705445737511</v>
      </c>
      <c r="BK157" s="165">
        <f t="shared" si="281"/>
        <v>84.741590689541354</v>
      </c>
      <c r="BM157" s="107">
        <f t="shared" si="282"/>
        <v>624.44999999999959</v>
      </c>
      <c r="BN157" s="173">
        <f t="shared" si="244"/>
        <v>23480.149999999998</v>
      </c>
      <c r="BO157" s="187">
        <f t="shared" si="245"/>
        <v>9.2942260416666673E-4</v>
      </c>
      <c r="BP157" s="106" t="str">
        <f t="shared" si="219"/>
        <v>YES</v>
      </c>
      <c r="BQ157" s="209">
        <f t="shared" si="283"/>
        <v>6.9275102010919003</v>
      </c>
      <c r="BR157" s="164">
        <f t="shared" si="246"/>
        <v>11.9275102010919</v>
      </c>
      <c r="BS157" s="219">
        <f t="shared" si="247"/>
        <v>0.23855020402183802</v>
      </c>
      <c r="BT157" s="210"/>
      <c r="BU157" s="206">
        <f t="shared" si="248"/>
        <v>-0.8230145892295323</v>
      </c>
      <c r="BW157" s="164">
        <f>VLOOKUP(M157,Coefficients!$E$4:$I$7,3)</f>
        <v>0.43099999999999999</v>
      </c>
      <c r="BX157" s="106">
        <f t="shared" si="249"/>
        <v>7.2999999999999995E-2</v>
      </c>
      <c r="BY157" s="163">
        <f t="shared" si="250"/>
        <v>0.54169076687500006</v>
      </c>
      <c r="BZ157" s="18"/>
      <c r="CO157" s="165" t="str">
        <f t="shared" si="284"/>
        <v>splash</v>
      </c>
      <c r="CP157" s="172">
        <f t="shared" si="285"/>
        <v>1</v>
      </c>
      <c r="CQ157" s="165">
        <f>IF(CO157="atmospheric",IF(CP157&gt;=1,Coefficients!$T$5,Coefficients!$T$4),Coefficients!$T$3)</f>
        <v>7.35</v>
      </c>
      <c r="CR157" s="106">
        <f>IF(S157&lt;Coefficients!$V$3,Coefficients!$X$3-(Coefficients!$X$4-Coefficients!$X$3)*(Coefficients!$V$3-S157)/(Coefficients!$V$4-Coefficients!$V$3),IF(S157&gt;Coefficients!$V$6,(Coefficients!$X$6-Coefficients!$X$5)*(S157-Coefficients!$V$6)/(Coefficients!$V$6-Coefficients!$V$5)+Coefficients!$X$6,VLOOKUP(S157,Coefficients!$V$3:$X$6,3)))</f>
        <v>5.1999999999999975</v>
      </c>
      <c r="CS157" s="90">
        <f t="shared" si="251"/>
        <v>1.6409601519999992E-4</v>
      </c>
      <c r="CT157" s="106">
        <f>VLOOKUP(CO157,Coefficients!$Z$4:$AD$7,4,FALSE)</f>
        <v>0.26500000000000001</v>
      </c>
      <c r="CU157" s="106">
        <f>VLOOKUP(CO157,Coefficients!$Z$4:$AD$7,2,FALSE)</f>
        <v>0.37</v>
      </c>
      <c r="CV157" s="174">
        <f t="shared" si="286"/>
        <v>5.3982525770562653</v>
      </c>
      <c r="CW157" s="31">
        <f t="shared" si="287"/>
        <v>1.1395725746345748</v>
      </c>
      <c r="CX157" s="19">
        <f>Coefficients!$B$7</f>
        <v>3.35</v>
      </c>
      <c r="CY157" s="217">
        <f t="shared" si="252"/>
        <v>0.3401709178013656</v>
      </c>
      <c r="CZ157" s="33">
        <f>VLOOKUP(N157,Coefficients!$E$12:$I$16,3)</f>
        <v>6.0350000000000001</v>
      </c>
      <c r="DA157" s="165">
        <f t="shared" si="253"/>
        <v>7.2999999999999995E-2</v>
      </c>
      <c r="DB157" s="163">
        <f t="shared" si="254"/>
        <v>7.584927559375001</v>
      </c>
      <c r="DC157" s="163"/>
      <c r="DD157" s="149"/>
      <c r="DU157" s="165">
        <f t="shared" si="288"/>
        <v>0.95</v>
      </c>
      <c r="DV157" s="165">
        <f t="shared" si="289"/>
        <v>1</v>
      </c>
      <c r="DW157" s="165">
        <f t="shared" si="290"/>
        <v>2400</v>
      </c>
      <c r="DX157" s="165">
        <f t="shared" si="291"/>
        <v>1.4999999999999999E-2</v>
      </c>
      <c r="DY157" s="169">
        <f t="shared" si="292"/>
        <v>70.569280343716429</v>
      </c>
      <c r="DZ157" s="136">
        <f t="shared" si="255"/>
        <v>33593.600900270168</v>
      </c>
      <c r="EA157" s="136">
        <f t="shared" si="293"/>
        <v>4.3067574809826485</v>
      </c>
      <c r="EB157" s="136">
        <f t="shared" si="294"/>
        <v>2.3330791552474604E-2</v>
      </c>
      <c r="EC157" s="136">
        <f t="shared" si="295"/>
        <v>0.96747185906460231</v>
      </c>
      <c r="ED157" s="136">
        <f t="shared" si="296"/>
        <v>0.21484927504077461</v>
      </c>
      <c r="EE157" s="136">
        <f t="shared" si="256"/>
        <v>1.5445604651050633E-4</v>
      </c>
      <c r="EF157" s="136">
        <f t="shared" si="297"/>
        <v>1</v>
      </c>
      <c r="EG157" s="136">
        <f t="shared" si="257"/>
        <v>2</v>
      </c>
      <c r="EH157" s="149">
        <f t="shared" si="298"/>
        <v>1.6459374760829573</v>
      </c>
      <c r="EI157" s="149">
        <f t="shared" si="299"/>
        <v>27.810321002965747</v>
      </c>
      <c r="EJ157" s="149">
        <f t="shared" si="258"/>
        <v>29.456258479048703</v>
      </c>
      <c r="EK157" s="18">
        <f t="shared" si="259"/>
        <v>1.6295348587513538</v>
      </c>
      <c r="EL157" s="18">
        <f t="shared" si="260"/>
        <v>0.38872587301583245</v>
      </c>
      <c r="EM157" s="18">
        <f t="shared" si="261"/>
        <v>1.2458887638125001E-2</v>
      </c>
      <c r="EN157" s="163">
        <f t="shared" si="300"/>
        <v>0.11754748172191458</v>
      </c>
      <c r="EO157" s="163">
        <f t="shared" si="301"/>
        <v>1.9861223450336762</v>
      </c>
      <c r="EP157" s="163">
        <f t="shared" si="262"/>
        <v>2.1036698267555907</v>
      </c>
      <c r="EQ157" s="18">
        <f t="shared" si="263"/>
        <v>22.817268845857129</v>
      </c>
      <c r="ER157" s="18">
        <f t="shared" si="264"/>
        <v>7.7617712850157252</v>
      </c>
      <c r="ES157" s="18">
        <f t="shared" si="265"/>
        <v>0.17445333386562503</v>
      </c>
    </row>
    <row r="158" spans="2:149" outlineLevel="1" x14ac:dyDescent="0.25">
      <c r="B158" s="36" t="s">
        <v>82</v>
      </c>
      <c r="C158" s="36" t="str">
        <f>MostLikely!$B$1</f>
        <v>CSIRO Mk3.5</v>
      </c>
      <c r="D158" s="36">
        <v>2060</v>
      </c>
      <c r="E158" s="37">
        <f>MostLikely!S88</f>
        <v>24.7</v>
      </c>
      <c r="F158" s="37">
        <f>MostLikely!W88</f>
        <v>74.926599999999993</v>
      </c>
      <c r="G158" s="37">
        <f>MostLikely!Q88</f>
        <v>631.5</v>
      </c>
      <c r="H158" s="115">
        <f t="shared" si="304"/>
        <v>2007</v>
      </c>
      <c r="I158" s="111" t="str">
        <f t="shared" si="305"/>
        <v>Pile No 243 @ Berth 107</v>
      </c>
      <c r="J158" s="165" t="str">
        <f t="shared" si="306"/>
        <v>splash</v>
      </c>
      <c r="K158" s="172">
        <f t="shared" si="307"/>
        <v>1</v>
      </c>
      <c r="L158" s="115" t="str">
        <f t="shared" si="308"/>
        <v>C1</v>
      </c>
      <c r="M158" s="115" t="str">
        <f t="shared" si="309"/>
        <v>CB4</v>
      </c>
      <c r="N158" s="115" t="str">
        <f t="shared" si="310"/>
        <v>CL5</v>
      </c>
      <c r="O158" s="115">
        <f t="shared" si="311"/>
        <v>0</v>
      </c>
      <c r="P158" s="115">
        <f t="shared" si="312"/>
        <v>50</v>
      </c>
      <c r="Q158" s="115">
        <f t="shared" si="313"/>
        <v>1200</v>
      </c>
      <c r="R158" s="115">
        <f t="shared" si="314"/>
        <v>60</v>
      </c>
      <c r="S158" s="115">
        <f t="shared" si="315"/>
        <v>0.37</v>
      </c>
      <c r="T158" s="115">
        <f t="shared" si="316"/>
        <v>310</v>
      </c>
      <c r="U158" s="165">
        <f t="shared" si="239"/>
        <v>12</v>
      </c>
      <c r="AA158" s="174">
        <f t="shared" si="266"/>
        <v>7.0104110854199329</v>
      </c>
      <c r="AB158" s="193">
        <f t="shared" si="267"/>
        <v>0.24020822170839864</v>
      </c>
      <c r="AC158" s="174">
        <f t="shared" si="268"/>
        <v>0.39996973235522576</v>
      </c>
      <c r="AD158" s="174">
        <f t="shared" si="269"/>
        <v>1.2476341978163266E-2</v>
      </c>
      <c r="AE158" s="174">
        <f t="shared" si="270"/>
        <v>1.161576296247143</v>
      </c>
      <c r="AF158" s="194">
        <f t="shared" si="271"/>
        <v>0.34673919290959493</v>
      </c>
      <c r="AG158" s="174">
        <f t="shared" si="302"/>
        <v>8.084295833611133</v>
      </c>
      <c r="AH158" s="174">
        <f t="shared" si="303"/>
        <v>0.17469773512346939</v>
      </c>
      <c r="AJ158" s="174"/>
      <c r="AK158" s="174"/>
      <c r="AM158" s="207">
        <f t="shared" si="272"/>
        <v>5</v>
      </c>
      <c r="AN158" s="167">
        <f>INDEX(Coefficients!$O$3:$O$7,MATCH(S158,Coefficients!$O$3:$O$7))</f>
        <v>0.3</v>
      </c>
      <c r="AO158" s="167">
        <f>INDEX(Coefficients!$O$3:$O$7,MATCH(S158,Coefficients!$O$3:$O$7)+1)</f>
        <v>0.4</v>
      </c>
      <c r="AP158" s="172">
        <f>INDEX(Coefficients!$P$3:$P$7,MATCH(S158,Coefficients!$O$3:$O$7))</f>
        <v>50</v>
      </c>
      <c r="AQ158" s="172">
        <f>INDEX(Coefficients!$P$3:$P$7,MATCH(S158,Coefficients!$O$3:$O$7)+1)</f>
        <v>41.8</v>
      </c>
      <c r="AR158" s="172">
        <f t="shared" si="273"/>
        <v>44.26</v>
      </c>
      <c r="AS158" s="106">
        <f t="shared" si="274"/>
        <v>2060</v>
      </c>
      <c r="AT158" s="107">
        <f t="shared" si="275"/>
        <v>24.7</v>
      </c>
      <c r="AU158" s="167">
        <f t="shared" si="240"/>
        <v>1153.5700000000002</v>
      </c>
      <c r="AV158" s="173">
        <f t="shared" si="241"/>
        <v>23.542244897959186</v>
      </c>
      <c r="AW158" s="106">
        <v>12</v>
      </c>
      <c r="AX158" s="107">
        <f t="shared" si="276"/>
        <v>74.926599999999993</v>
      </c>
      <c r="AY158" s="174">
        <f t="shared" si="277"/>
        <v>1.2423851051000518</v>
      </c>
      <c r="AZ158" s="167">
        <f>INDEX(Coefficients!$K$3:$K$10,MATCH(S158,Coefficients!$K$3:$K$10))</f>
        <v>0.35</v>
      </c>
      <c r="BA158" s="167">
        <f>INDEX(Coefficients!$K$3:$K$10,MATCH(S158,Coefficients!$K$3:$K$10)+1)</f>
        <v>0.4</v>
      </c>
      <c r="BB158" s="167">
        <f>INDEX(Coefficients!$L$3:$L$10,MATCH(S158,Coefficients!$K$3:$K$10))</f>
        <v>0.19142307491680963</v>
      </c>
      <c r="BC158" s="167">
        <f>INDEX(Coefficients!$L$3:$L$10,MATCH(S158,Coefficients!$K$3:$K$10)+1)</f>
        <v>0.35425563574488944</v>
      </c>
      <c r="BD158" s="174">
        <f>INDEX(Coefficients!$M$3:$M$10,MATCH(S158,Coefficients!$K$3:$K$10))</f>
        <v>0.20023799980895765</v>
      </c>
      <c r="BE158" s="174">
        <f>INDEX(Coefficients!$M$3:$M$10,MATCH(S158,Coefficients!$K$3:$K$10)+1)</f>
        <v>0.20987997823914079</v>
      </c>
      <c r="BF158" s="70">
        <f t="shared" si="278"/>
        <v>2.5655609924804158E-5</v>
      </c>
      <c r="BG158" s="110">
        <f t="shared" si="279"/>
        <v>0.20409479118103091</v>
      </c>
      <c r="BH158" s="175">
        <f t="shared" si="242"/>
        <v>1.1593701855396413E-5</v>
      </c>
      <c r="BI158" s="89">
        <f t="shared" si="243"/>
        <v>3.6586159151680731E-2</v>
      </c>
      <c r="BJ158" s="106">
        <f t="shared" si="280"/>
        <v>0.71366705445737511</v>
      </c>
      <c r="BK158" s="165">
        <f t="shared" si="281"/>
        <v>84.741590689541354</v>
      </c>
      <c r="BM158" s="107">
        <f t="shared" si="282"/>
        <v>631.5</v>
      </c>
      <c r="BN158" s="173">
        <f t="shared" si="244"/>
        <v>24111.649999999998</v>
      </c>
      <c r="BO158" s="187">
        <f t="shared" si="245"/>
        <v>9.349415306122449E-4</v>
      </c>
      <c r="BP158" s="106" t="str">
        <f t="shared" si="219"/>
        <v>YES</v>
      </c>
      <c r="BQ158" s="209">
        <f t="shared" si="283"/>
        <v>7.0104110854199329</v>
      </c>
      <c r="BR158" s="164">
        <f t="shared" si="246"/>
        <v>12.010411085419932</v>
      </c>
      <c r="BS158" s="219">
        <f t="shared" si="247"/>
        <v>0.24020822170839864</v>
      </c>
      <c r="BT158" s="210"/>
      <c r="BU158" s="206">
        <f t="shared" si="248"/>
        <v>-0.8241822348655572</v>
      </c>
      <c r="BW158" s="164">
        <f>VLOOKUP(M158,Coefficients!$E$4:$I$7,3)</f>
        <v>0.43099999999999999</v>
      </c>
      <c r="BX158" s="106">
        <f t="shared" si="249"/>
        <v>7.2999999999999995E-2</v>
      </c>
      <c r="BY158" s="163">
        <f t="shared" si="250"/>
        <v>0.54244965122448985</v>
      </c>
      <c r="BZ158" s="18"/>
      <c r="CO158" s="165" t="str">
        <f t="shared" si="284"/>
        <v>splash</v>
      </c>
      <c r="CP158" s="172">
        <f t="shared" si="285"/>
        <v>1</v>
      </c>
      <c r="CQ158" s="165">
        <f>IF(CO158="atmospheric",IF(CP158&gt;=1,Coefficients!$T$5,Coefficients!$T$4),Coefficients!$T$3)</f>
        <v>7.35</v>
      </c>
      <c r="CR158" s="106">
        <f>IF(S158&lt;Coefficients!$V$3,Coefficients!$X$3-(Coefficients!$X$4-Coefficients!$X$3)*(Coefficients!$V$3-S158)/(Coefficients!$V$4-Coefficients!$V$3),IF(S158&gt;Coefficients!$V$6,(Coefficients!$X$6-Coefficients!$X$5)*(S158-Coefficients!$V$6)/(Coefficients!$V$6-Coefficients!$V$5)+Coefficients!$X$6,VLOOKUP(S158,Coefficients!$V$3:$X$6,3)))</f>
        <v>5.1999999999999975</v>
      </c>
      <c r="CS158" s="90">
        <f t="shared" si="251"/>
        <v>1.6409601519999992E-4</v>
      </c>
      <c r="CT158" s="106">
        <f>VLOOKUP(CO158,Coefficients!$Z$4:$AD$7,4,FALSE)</f>
        <v>0.26500000000000001</v>
      </c>
      <c r="CU158" s="106">
        <f>VLOOKUP(CO158,Coefficients!$Z$4:$AD$7,2,FALSE)</f>
        <v>0.37</v>
      </c>
      <c r="CV158" s="174">
        <f t="shared" si="286"/>
        <v>5.3988137906666864</v>
      </c>
      <c r="CW158" s="31">
        <f t="shared" si="287"/>
        <v>1.161576296247143</v>
      </c>
      <c r="CX158" s="19">
        <f>Coefficients!$B$7</f>
        <v>3.35</v>
      </c>
      <c r="CY158" s="217">
        <f t="shared" si="252"/>
        <v>0.34673919290959493</v>
      </c>
      <c r="CZ158" s="33">
        <f>VLOOKUP(N158,Coefficients!$E$12:$I$16,3)</f>
        <v>6.0350000000000001</v>
      </c>
      <c r="DA158" s="165">
        <f t="shared" si="253"/>
        <v>7.2999999999999995E-2</v>
      </c>
      <c r="DB158" s="163">
        <f t="shared" si="254"/>
        <v>7.5955537010204086</v>
      </c>
      <c r="DC158" s="163"/>
      <c r="DD158" s="149"/>
      <c r="DU158" s="165">
        <f t="shared" si="288"/>
        <v>0.95</v>
      </c>
      <c r="DV158" s="165">
        <f t="shared" si="289"/>
        <v>1</v>
      </c>
      <c r="DW158" s="165">
        <f t="shared" si="290"/>
        <v>2400</v>
      </c>
      <c r="DX158" s="165">
        <f t="shared" si="291"/>
        <v>1.4999999999999999E-2</v>
      </c>
      <c r="DY158" s="169">
        <f t="shared" si="292"/>
        <v>70.569667077681871</v>
      </c>
      <c r="DZ158" s="136">
        <f t="shared" si="255"/>
        <v>33593.662266739615</v>
      </c>
      <c r="EA158" s="136">
        <f t="shared" si="293"/>
        <v>4.3067574809826485</v>
      </c>
      <c r="EB158" s="136">
        <f t="shared" si="294"/>
        <v>2.3330791552474604E-2</v>
      </c>
      <c r="EC158" s="136">
        <f t="shared" si="295"/>
        <v>0.96747185906460231</v>
      </c>
      <c r="ED158" s="136">
        <f t="shared" si="296"/>
        <v>0.21494741555419689</v>
      </c>
      <c r="EE158" s="136">
        <f t="shared" si="256"/>
        <v>1.5445604651050633E-4</v>
      </c>
      <c r="EF158" s="136">
        <f t="shared" si="297"/>
        <v>1</v>
      </c>
      <c r="EG158" s="136">
        <f t="shared" si="257"/>
        <v>2</v>
      </c>
      <c r="EH158" s="149">
        <f t="shared" si="298"/>
        <v>1.6436337853296423</v>
      </c>
      <c r="EI158" s="149">
        <f t="shared" si="299"/>
        <v>27.784100144441933</v>
      </c>
      <c r="EJ158" s="149">
        <f t="shared" si="258"/>
        <v>29.427733929771573</v>
      </c>
      <c r="EK158" s="18">
        <f t="shared" si="259"/>
        <v>1.6650959301500097</v>
      </c>
      <c r="EL158" s="18">
        <f t="shared" si="260"/>
        <v>0.39996973235522576</v>
      </c>
      <c r="EM158" s="18">
        <f t="shared" si="261"/>
        <v>1.2476341978163266E-2</v>
      </c>
      <c r="EN158" s="163">
        <f t="shared" si="300"/>
        <v>0.11738295964823128</v>
      </c>
      <c r="EO158" s="163">
        <f t="shared" si="301"/>
        <v>1.9842497369104346</v>
      </c>
      <c r="EP158" s="163">
        <f t="shared" si="262"/>
        <v>2.1016326965586658</v>
      </c>
      <c r="EQ158" s="18">
        <f t="shared" si="263"/>
        <v>23.315206353724616</v>
      </c>
      <c r="ER158" s="18">
        <f t="shared" si="264"/>
        <v>8.084295833611133</v>
      </c>
      <c r="ES158" s="18">
        <f t="shared" si="265"/>
        <v>0.17469773512346939</v>
      </c>
    </row>
    <row r="159" spans="2:149" outlineLevel="1" x14ac:dyDescent="0.25">
      <c r="B159" s="36" t="s">
        <v>82</v>
      </c>
      <c r="C159" s="36" t="str">
        <f>MostLikely!$B$1</f>
        <v>CSIRO Mk3.5</v>
      </c>
      <c r="D159" s="36">
        <v>2061</v>
      </c>
      <c r="E159" s="37">
        <f>MostLikely!S89</f>
        <v>24.74</v>
      </c>
      <c r="F159" s="37">
        <f>MostLikely!W89</f>
        <v>74.903710000000004</v>
      </c>
      <c r="G159" s="37">
        <f>MostLikely!Q89</f>
        <v>639.25</v>
      </c>
      <c r="H159" s="115">
        <f t="shared" si="304"/>
        <v>2007</v>
      </c>
      <c r="I159" s="111" t="str">
        <f t="shared" si="305"/>
        <v>Pile No 243 @ Berth 107</v>
      </c>
      <c r="J159" s="165" t="str">
        <f t="shared" si="306"/>
        <v>splash</v>
      </c>
      <c r="K159" s="172">
        <f t="shared" si="307"/>
        <v>1</v>
      </c>
      <c r="L159" s="115" t="str">
        <f t="shared" si="308"/>
        <v>C1</v>
      </c>
      <c r="M159" s="115" t="str">
        <f t="shared" si="309"/>
        <v>CB4</v>
      </c>
      <c r="N159" s="115" t="str">
        <f t="shared" si="310"/>
        <v>CL5</v>
      </c>
      <c r="O159" s="115">
        <f t="shared" si="311"/>
        <v>0</v>
      </c>
      <c r="P159" s="115">
        <f t="shared" si="312"/>
        <v>50</v>
      </c>
      <c r="Q159" s="115">
        <f t="shared" si="313"/>
        <v>1200</v>
      </c>
      <c r="R159" s="115">
        <f t="shared" si="314"/>
        <v>60</v>
      </c>
      <c r="S159" s="115">
        <f t="shared" si="315"/>
        <v>0.37</v>
      </c>
      <c r="T159" s="115">
        <f t="shared" si="316"/>
        <v>310</v>
      </c>
      <c r="U159" s="165">
        <f t="shared" si="239"/>
        <v>12</v>
      </c>
      <c r="AA159" s="174">
        <f t="shared" si="266"/>
        <v>7.0932463283448426</v>
      </c>
      <c r="AB159" s="193">
        <f t="shared" si="267"/>
        <v>0.24186492656689687</v>
      </c>
      <c r="AC159" s="174">
        <f t="shared" si="268"/>
        <v>0.41134263010470984</v>
      </c>
      <c r="AD159" s="174">
        <f t="shared" si="269"/>
        <v>1.24936770638E-2</v>
      </c>
      <c r="AE159" s="174">
        <f t="shared" si="270"/>
        <v>1.1833188308591762</v>
      </c>
      <c r="AF159" s="194">
        <f t="shared" si="271"/>
        <v>0.3532295017490078</v>
      </c>
      <c r="AG159" s="174">
        <f t="shared" si="302"/>
        <v>8.4117779288857868</v>
      </c>
      <c r="AH159" s="174">
        <f t="shared" si="303"/>
        <v>0.17494046654300002</v>
      </c>
      <c r="AJ159" s="174"/>
      <c r="AK159" s="174"/>
      <c r="AM159" s="207">
        <f t="shared" si="272"/>
        <v>5</v>
      </c>
      <c r="AN159" s="167">
        <f>INDEX(Coefficients!$O$3:$O$7,MATCH(S159,Coefficients!$O$3:$O$7))</f>
        <v>0.3</v>
      </c>
      <c r="AO159" s="167">
        <f>INDEX(Coefficients!$O$3:$O$7,MATCH(S159,Coefficients!$O$3:$O$7)+1)</f>
        <v>0.4</v>
      </c>
      <c r="AP159" s="172">
        <f>INDEX(Coefficients!$P$3:$P$7,MATCH(S159,Coefficients!$O$3:$O$7))</f>
        <v>50</v>
      </c>
      <c r="AQ159" s="172">
        <f>INDEX(Coefficients!$P$3:$P$7,MATCH(S159,Coefficients!$O$3:$O$7)+1)</f>
        <v>41.8</v>
      </c>
      <c r="AR159" s="172">
        <f t="shared" si="273"/>
        <v>44.26</v>
      </c>
      <c r="AS159" s="106">
        <f t="shared" si="274"/>
        <v>2061</v>
      </c>
      <c r="AT159" s="107">
        <f t="shared" si="275"/>
        <v>24.74</v>
      </c>
      <c r="AU159" s="167">
        <f t="shared" si="240"/>
        <v>1178.3100000000002</v>
      </c>
      <c r="AV159" s="173">
        <f t="shared" si="241"/>
        <v>23.566200000000002</v>
      </c>
      <c r="AW159" s="106">
        <v>12</v>
      </c>
      <c r="AX159" s="107">
        <f t="shared" si="276"/>
        <v>74.903710000000004</v>
      </c>
      <c r="AY159" s="174">
        <f t="shared" si="277"/>
        <v>1.2441879665213507</v>
      </c>
      <c r="AZ159" s="167">
        <f>INDEX(Coefficients!$K$3:$K$10,MATCH(S159,Coefficients!$K$3:$K$10))</f>
        <v>0.35</v>
      </c>
      <c r="BA159" s="167">
        <f>INDEX(Coefficients!$K$3:$K$10,MATCH(S159,Coefficients!$K$3:$K$10)+1)</f>
        <v>0.4</v>
      </c>
      <c r="BB159" s="167">
        <f>INDEX(Coefficients!$L$3:$L$10,MATCH(S159,Coefficients!$K$3:$K$10))</f>
        <v>0.19142307491680963</v>
      </c>
      <c r="BC159" s="167">
        <f>INDEX(Coefficients!$L$3:$L$10,MATCH(S159,Coefficients!$K$3:$K$10)+1)</f>
        <v>0.35425563574488944</v>
      </c>
      <c r="BD159" s="174">
        <f>INDEX(Coefficients!$M$3:$M$10,MATCH(S159,Coefficients!$K$3:$K$10))</f>
        <v>0.20023799980895765</v>
      </c>
      <c r="BE159" s="174">
        <f>INDEX(Coefficients!$M$3:$M$10,MATCH(S159,Coefficients!$K$3:$K$10)+1)</f>
        <v>0.20987997823914079</v>
      </c>
      <c r="BF159" s="70">
        <f t="shared" si="278"/>
        <v>2.5655609924804158E-5</v>
      </c>
      <c r="BG159" s="110">
        <f t="shared" si="279"/>
        <v>0.20409479118103091</v>
      </c>
      <c r="BH159" s="175">
        <f t="shared" si="242"/>
        <v>1.154599634216788E-5</v>
      </c>
      <c r="BI159" s="89">
        <f t="shared" si="243"/>
        <v>3.6435615216606251E-2</v>
      </c>
      <c r="BJ159" s="106">
        <f t="shared" si="280"/>
        <v>0.71366705445737511</v>
      </c>
      <c r="BK159" s="165">
        <f t="shared" si="281"/>
        <v>84.741590689541354</v>
      </c>
      <c r="BM159" s="107">
        <f t="shared" si="282"/>
        <v>639.25</v>
      </c>
      <c r="BN159" s="173">
        <f t="shared" si="244"/>
        <v>24750.899999999998</v>
      </c>
      <c r="BO159" s="187">
        <f t="shared" si="245"/>
        <v>9.4053419999999999E-4</v>
      </c>
      <c r="BP159" s="106" t="str">
        <f t="shared" si="219"/>
        <v>YES</v>
      </c>
      <c r="BQ159" s="209">
        <f t="shared" si="283"/>
        <v>7.0932463283448426</v>
      </c>
      <c r="BR159" s="164">
        <f t="shared" si="246"/>
        <v>12.093246328344843</v>
      </c>
      <c r="BS159" s="219">
        <f t="shared" si="247"/>
        <v>0.24186492656689687</v>
      </c>
      <c r="BT159" s="210"/>
      <c r="BU159" s="206">
        <f t="shared" si="248"/>
        <v>-0.82530288070945423</v>
      </c>
      <c r="BW159" s="164">
        <f>VLOOKUP(M159,Coefficients!$E$4:$I$7,3)</f>
        <v>0.43099999999999999</v>
      </c>
      <c r="BX159" s="106">
        <f t="shared" si="249"/>
        <v>7.2999999999999995E-2</v>
      </c>
      <c r="BY159" s="163">
        <f t="shared" si="250"/>
        <v>0.54320335060000002</v>
      </c>
      <c r="BZ159" s="18"/>
      <c r="CO159" s="165" t="str">
        <f t="shared" si="284"/>
        <v>splash</v>
      </c>
      <c r="CP159" s="172">
        <f t="shared" si="285"/>
        <v>1</v>
      </c>
      <c r="CQ159" s="165">
        <f>IF(CO159="atmospheric",IF(CP159&gt;=1,Coefficients!$T$5,Coefficients!$T$4),Coefficients!$T$3)</f>
        <v>7.35</v>
      </c>
      <c r="CR159" s="106">
        <f>IF(S159&lt;Coefficients!$V$3,Coefficients!$X$3-(Coefficients!$X$4-Coefficients!$X$3)*(Coefficients!$V$3-S159)/(Coefficients!$V$4-Coefficients!$V$3),IF(S159&gt;Coefficients!$V$6,(Coefficients!$X$6-Coefficients!$X$5)*(S159-Coefficients!$V$6)/(Coefficients!$V$6-Coefficients!$V$5)+Coefficients!$X$6,VLOOKUP(S159,Coefficients!$V$3:$X$6,3)))</f>
        <v>5.1999999999999975</v>
      </c>
      <c r="CS159" s="90">
        <f t="shared" si="251"/>
        <v>1.6409601519999992E-4</v>
      </c>
      <c r="CT159" s="106">
        <f>VLOOKUP(CO159,Coefficients!$Z$4:$AD$7,4,FALSE)</f>
        <v>0.26500000000000001</v>
      </c>
      <c r="CU159" s="106">
        <f>VLOOKUP(CO159,Coefficients!$Z$4:$AD$7,2,FALSE)</f>
        <v>0.37</v>
      </c>
      <c r="CV159" s="174">
        <f t="shared" si="286"/>
        <v>5.3992185744655252</v>
      </c>
      <c r="CW159" s="31">
        <f t="shared" si="287"/>
        <v>1.1833188308591762</v>
      </c>
      <c r="CX159" s="19">
        <f>Coefficients!$B$7</f>
        <v>3.35</v>
      </c>
      <c r="CY159" s="217">
        <f t="shared" si="252"/>
        <v>0.3532295017490078</v>
      </c>
      <c r="CZ159" s="33">
        <f>VLOOKUP(N159,Coefficients!$E$12:$I$16,3)</f>
        <v>6.0350000000000001</v>
      </c>
      <c r="DA159" s="165">
        <f t="shared" si="253"/>
        <v>7.2999999999999995E-2</v>
      </c>
      <c r="DB159" s="163">
        <f t="shared" si="254"/>
        <v>7.606107241000001</v>
      </c>
      <c r="DC159" s="163"/>
      <c r="DD159" s="149"/>
      <c r="DU159" s="165">
        <f t="shared" si="288"/>
        <v>0.95</v>
      </c>
      <c r="DV159" s="165">
        <f t="shared" si="289"/>
        <v>1</v>
      </c>
      <c r="DW159" s="165">
        <f t="shared" si="290"/>
        <v>2400</v>
      </c>
      <c r="DX159" s="165">
        <f t="shared" si="291"/>
        <v>1.4999999999999999E-2</v>
      </c>
      <c r="DY159" s="169">
        <f t="shared" si="292"/>
        <v>70.570038346276547</v>
      </c>
      <c r="DZ159" s="136">
        <f t="shared" si="255"/>
        <v>33593.721178972133</v>
      </c>
      <c r="EA159" s="136">
        <f t="shared" si="293"/>
        <v>4.3067574809826485</v>
      </c>
      <c r="EB159" s="136">
        <f t="shared" si="294"/>
        <v>2.3330791552474604E-2</v>
      </c>
      <c r="EC159" s="136">
        <f t="shared" si="295"/>
        <v>0.96747185906460231</v>
      </c>
      <c r="ED159" s="136">
        <f t="shared" si="296"/>
        <v>0.21504461412466111</v>
      </c>
      <c r="EE159" s="136">
        <f t="shared" si="256"/>
        <v>1.5445604651050633E-4</v>
      </c>
      <c r="EF159" s="136">
        <f t="shared" si="297"/>
        <v>1</v>
      </c>
      <c r="EG159" s="136">
        <f t="shared" si="257"/>
        <v>2</v>
      </c>
      <c r="EH159" s="149">
        <f t="shared" si="298"/>
        <v>1.6413522393657596</v>
      </c>
      <c r="EI159" s="149">
        <f t="shared" si="299"/>
        <v>27.758095917190325</v>
      </c>
      <c r="EJ159" s="149">
        <f t="shared" si="258"/>
        <v>29.399448156556083</v>
      </c>
      <c r="EK159" s="18">
        <f t="shared" si="259"/>
        <v>1.7007121947916559</v>
      </c>
      <c r="EL159" s="18">
        <f t="shared" si="260"/>
        <v>0.41134263010470984</v>
      </c>
      <c r="EM159" s="18">
        <f t="shared" si="261"/>
        <v>1.24936770638E-2</v>
      </c>
      <c r="EN159" s="163">
        <f t="shared" si="300"/>
        <v>0.11722001908312217</v>
      </c>
      <c r="EO159" s="163">
        <f t="shared" si="301"/>
        <v>1.9823925998855063</v>
      </c>
      <c r="EP159" s="163">
        <f t="shared" si="262"/>
        <v>2.0996126189686284</v>
      </c>
      <c r="EQ159" s="18">
        <f t="shared" si="263"/>
        <v>23.813916695052537</v>
      </c>
      <c r="ER159" s="18">
        <f t="shared" si="264"/>
        <v>8.4117779288857868</v>
      </c>
      <c r="ES159" s="18">
        <f t="shared" si="265"/>
        <v>0.17494046654300002</v>
      </c>
    </row>
    <row r="160" spans="2:149" outlineLevel="1" x14ac:dyDescent="0.25">
      <c r="B160" s="36" t="s">
        <v>82</v>
      </c>
      <c r="C160" s="36" t="str">
        <f>MostLikely!$B$1</f>
        <v>CSIRO Mk3.5</v>
      </c>
      <c r="D160" s="36">
        <v>2062</v>
      </c>
      <c r="E160" s="37">
        <f>MostLikely!S90</f>
        <v>24.78</v>
      </c>
      <c r="F160" s="37">
        <f>MostLikely!W90</f>
        <v>74.88082</v>
      </c>
      <c r="G160" s="37">
        <f>MostLikely!Q90</f>
        <v>647</v>
      </c>
      <c r="H160" s="115">
        <f t="shared" si="304"/>
        <v>2007</v>
      </c>
      <c r="I160" s="111" t="str">
        <f t="shared" si="305"/>
        <v>Pile No 243 @ Berth 107</v>
      </c>
      <c r="J160" s="165" t="str">
        <f t="shared" si="306"/>
        <v>splash</v>
      </c>
      <c r="K160" s="172">
        <f t="shared" si="307"/>
        <v>1</v>
      </c>
      <c r="L160" s="115" t="str">
        <f t="shared" si="308"/>
        <v>C1</v>
      </c>
      <c r="M160" s="115" t="str">
        <f t="shared" si="309"/>
        <v>CB4</v>
      </c>
      <c r="N160" s="115" t="str">
        <f t="shared" si="310"/>
        <v>CL5</v>
      </c>
      <c r="O160" s="115">
        <f t="shared" si="311"/>
        <v>0</v>
      </c>
      <c r="P160" s="115">
        <f t="shared" si="312"/>
        <v>50</v>
      </c>
      <c r="Q160" s="115">
        <f t="shared" si="313"/>
        <v>1200</v>
      </c>
      <c r="R160" s="115">
        <f t="shared" si="314"/>
        <v>60</v>
      </c>
      <c r="S160" s="115">
        <f t="shared" si="315"/>
        <v>0.37</v>
      </c>
      <c r="T160" s="115">
        <f t="shared" si="316"/>
        <v>310</v>
      </c>
      <c r="U160" s="165">
        <f t="shared" si="239"/>
        <v>12</v>
      </c>
      <c r="AA160" s="174">
        <f t="shared" si="266"/>
        <v>7.176019574268782</v>
      </c>
      <c r="AB160" s="193">
        <f t="shared" si="267"/>
        <v>0.24352039148537563</v>
      </c>
      <c r="AC160" s="174">
        <f t="shared" si="268"/>
        <v>0.42284483211704893</v>
      </c>
      <c r="AD160" s="174">
        <f t="shared" si="269"/>
        <v>1.2510899910000001E-2</v>
      </c>
      <c r="AE160" s="174">
        <f t="shared" si="270"/>
        <v>1.2048052147643569</v>
      </c>
      <c r="AF160" s="194">
        <f t="shared" si="271"/>
        <v>0.35964334769085277</v>
      </c>
      <c r="AG160" s="174">
        <f t="shared" si="302"/>
        <v>8.7441526314716853</v>
      </c>
      <c r="AH160" s="174">
        <f t="shared" si="303"/>
        <v>0.17518162635000004</v>
      </c>
      <c r="AJ160" s="174"/>
      <c r="AK160" s="174"/>
      <c r="AM160" s="207">
        <f t="shared" si="272"/>
        <v>5</v>
      </c>
      <c r="AN160" s="167">
        <f>INDEX(Coefficients!$O$3:$O$7,MATCH(S160,Coefficients!$O$3:$O$7))</f>
        <v>0.3</v>
      </c>
      <c r="AO160" s="167">
        <f>INDEX(Coefficients!$O$3:$O$7,MATCH(S160,Coefficients!$O$3:$O$7)+1)</f>
        <v>0.4</v>
      </c>
      <c r="AP160" s="172">
        <f>INDEX(Coefficients!$P$3:$P$7,MATCH(S160,Coefficients!$O$3:$O$7))</f>
        <v>50</v>
      </c>
      <c r="AQ160" s="172">
        <f>INDEX(Coefficients!$P$3:$P$7,MATCH(S160,Coefficients!$O$3:$O$7)+1)</f>
        <v>41.8</v>
      </c>
      <c r="AR160" s="172">
        <f t="shared" si="273"/>
        <v>44.26</v>
      </c>
      <c r="AS160" s="106">
        <f t="shared" si="274"/>
        <v>2062</v>
      </c>
      <c r="AT160" s="107">
        <f t="shared" si="275"/>
        <v>24.78</v>
      </c>
      <c r="AU160" s="167">
        <f t="shared" si="240"/>
        <v>1203.0900000000001</v>
      </c>
      <c r="AV160" s="173">
        <f t="shared" si="241"/>
        <v>23.590000000000003</v>
      </c>
      <c r="AW160" s="106">
        <v>12</v>
      </c>
      <c r="AX160" s="107">
        <f t="shared" si="276"/>
        <v>74.88082</v>
      </c>
      <c r="AY160" s="174">
        <f t="shared" si="277"/>
        <v>1.2459814567520417</v>
      </c>
      <c r="AZ160" s="167">
        <f>INDEX(Coefficients!$K$3:$K$10,MATCH(S160,Coefficients!$K$3:$K$10))</f>
        <v>0.35</v>
      </c>
      <c r="BA160" s="167">
        <f>INDEX(Coefficients!$K$3:$K$10,MATCH(S160,Coefficients!$K$3:$K$10)+1)</f>
        <v>0.4</v>
      </c>
      <c r="BB160" s="167">
        <f>INDEX(Coefficients!$L$3:$L$10,MATCH(S160,Coefficients!$K$3:$K$10))</f>
        <v>0.19142307491680963</v>
      </c>
      <c r="BC160" s="167">
        <f>INDEX(Coefficients!$L$3:$L$10,MATCH(S160,Coefficients!$K$3:$K$10)+1)</f>
        <v>0.35425563574488944</v>
      </c>
      <c r="BD160" s="174">
        <f>INDEX(Coefficients!$M$3:$M$10,MATCH(S160,Coefficients!$K$3:$K$10))</f>
        <v>0.20023799980895765</v>
      </c>
      <c r="BE160" s="174">
        <f>INDEX(Coefficients!$M$3:$M$10,MATCH(S160,Coefficients!$K$3:$K$10)+1)</f>
        <v>0.20987997823914079</v>
      </c>
      <c r="BF160" s="70">
        <f t="shared" si="278"/>
        <v>2.5655609924804158E-5</v>
      </c>
      <c r="BG160" s="110">
        <f t="shared" si="279"/>
        <v>0.20409479118103091</v>
      </c>
      <c r="BH160" s="175">
        <f t="shared" si="242"/>
        <v>1.1499426065209516E-5</v>
      </c>
      <c r="BI160" s="89">
        <f t="shared" si="243"/>
        <v>3.6288653738228788E-2</v>
      </c>
      <c r="BJ160" s="106">
        <f t="shared" si="280"/>
        <v>0.71366705445737511</v>
      </c>
      <c r="BK160" s="165">
        <f t="shared" si="281"/>
        <v>84.741590689541354</v>
      </c>
      <c r="BM160" s="107">
        <f t="shared" si="282"/>
        <v>647</v>
      </c>
      <c r="BN160" s="173">
        <f t="shared" si="244"/>
        <v>25397.899999999998</v>
      </c>
      <c r="BO160" s="187">
        <f t="shared" si="245"/>
        <v>9.4619627450980384E-4</v>
      </c>
      <c r="BP160" s="106" t="str">
        <f t="shared" si="219"/>
        <v>YES</v>
      </c>
      <c r="BQ160" s="209">
        <f t="shared" si="283"/>
        <v>7.176019574268782</v>
      </c>
      <c r="BR160" s="164">
        <f t="shared" si="246"/>
        <v>12.176019574268782</v>
      </c>
      <c r="BS160" s="219">
        <f t="shared" si="247"/>
        <v>0.24352039148537563</v>
      </c>
      <c r="BT160" s="210"/>
      <c r="BU160" s="206">
        <f t="shared" si="248"/>
        <v>-0.82637919330308529</v>
      </c>
      <c r="BW160" s="164">
        <f>VLOOKUP(M160,Coefficients!$E$4:$I$7,3)</f>
        <v>0.43099999999999999</v>
      </c>
      <c r="BX160" s="106">
        <f t="shared" si="249"/>
        <v>7.2999999999999995E-2</v>
      </c>
      <c r="BY160" s="163">
        <f t="shared" si="250"/>
        <v>0.54395217000000007</v>
      </c>
      <c r="BZ160" s="18"/>
      <c r="CO160" s="165" t="str">
        <f t="shared" si="284"/>
        <v>splash</v>
      </c>
      <c r="CP160" s="172">
        <f t="shared" si="285"/>
        <v>1</v>
      </c>
      <c r="CQ160" s="165">
        <f>IF(CO160="atmospheric",IF(CP160&gt;=1,Coefficients!$T$5,Coefficients!$T$4),Coefficients!$T$3)</f>
        <v>7.35</v>
      </c>
      <c r="CR160" s="106">
        <f>IF(S160&lt;Coefficients!$V$3,Coefficients!$X$3-(Coefficients!$X$4-Coefficients!$X$3)*(Coefficients!$V$3-S160)/(Coefficients!$V$4-Coefficients!$V$3),IF(S160&gt;Coefficients!$V$6,(Coefficients!$X$6-Coefficients!$X$5)*(S160-Coefficients!$V$6)/(Coefficients!$V$6-Coefficients!$V$5)+Coefficients!$X$6,VLOOKUP(S160,Coefficients!$V$3:$X$6,3)))</f>
        <v>5.1999999999999975</v>
      </c>
      <c r="CS160" s="90">
        <f t="shared" si="251"/>
        <v>1.6409601519999992E-4</v>
      </c>
      <c r="CT160" s="106">
        <f>VLOOKUP(CO160,Coefficients!$Z$4:$AD$7,4,FALSE)</f>
        <v>0.26500000000000001</v>
      </c>
      <c r="CU160" s="106">
        <f>VLOOKUP(CO160,Coefficients!$Z$4:$AD$7,2,FALSE)</f>
        <v>0.37</v>
      </c>
      <c r="CV160" s="174">
        <f t="shared" si="286"/>
        <v>5.3994753368932633</v>
      </c>
      <c r="CW160" s="31">
        <f t="shared" si="287"/>
        <v>1.2048052147643569</v>
      </c>
      <c r="CX160" s="19">
        <f>Coefficients!$B$7</f>
        <v>3.35</v>
      </c>
      <c r="CY160" s="217">
        <f t="shared" si="252"/>
        <v>0.35964334769085277</v>
      </c>
      <c r="CZ160" s="33">
        <f>VLOOKUP(N160,Coefficients!$E$12:$I$16,3)</f>
        <v>6.0350000000000001</v>
      </c>
      <c r="DA160" s="165">
        <f t="shared" si="253"/>
        <v>7.2999999999999995E-2</v>
      </c>
      <c r="DB160" s="163">
        <f t="shared" si="254"/>
        <v>7.6165924500000015</v>
      </c>
      <c r="DC160" s="163"/>
      <c r="DD160" s="149"/>
      <c r="DU160" s="165">
        <f t="shared" si="288"/>
        <v>0.95</v>
      </c>
      <c r="DV160" s="165">
        <f t="shared" si="289"/>
        <v>1</v>
      </c>
      <c r="DW160" s="165">
        <f t="shared" si="290"/>
        <v>2400</v>
      </c>
      <c r="DX160" s="165">
        <f t="shared" si="291"/>
        <v>1.4999999999999999E-2</v>
      </c>
      <c r="DY160" s="169">
        <f t="shared" si="292"/>
        <v>70.570395058998216</v>
      </c>
      <c r="DZ160" s="136">
        <f t="shared" si="255"/>
        <v>33593.777781310295</v>
      </c>
      <c r="EA160" s="136">
        <f t="shared" si="293"/>
        <v>4.3067574809826485</v>
      </c>
      <c r="EB160" s="136">
        <f t="shared" si="294"/>
        <v>2.3330791552474604E-2</v>
      </c>
      <c r="EC160" s="136">
        <f t="shared" si="295"/>
        <v>0.96747185906460231</v>
      </c>
      <c r="ED160" s="136">
        <f t="shared" si="296"/>
        <v>0.21514091661772392</v>
      </c>
      <c r="EE160" s="136">
        <f t="shared" si="256"/>
        <v>1.5445604651050633E-4</v>
      </c>
      <c r="EF160" s="136">
        <f t="shared" si="297"/>
        <v>1</v>
      </c>
      <c r="EG160" s="136">
        <f t="shared" si="257"/>
        <v>2</v>
      </c>
      <c r="EH160" s="149">
        <f t="shared" si="298"/>
        <v>1.6390917594215155</v>
      </c>
      <c r="EI160" s="149">
        <f t="shared" si="299"/>
        <v>27.732297039570046</v>
      </c>
      <c r="EJ160" s="149">
        <f t="shared" si="258"/>
        <v>29.371388798991561</v>
      </c>
      <c r="EK160" s="18">
        <f t="shared" si="259"/>
        <v>1.7363836742289502</v>
      </c>
      <c r="EL160" s="18">
        <f t="shared" si="260"/>
        <v>0.42284483211704893</v>
      </c>
      <c r="EM160" s="18">
        <f t="shared" si="261"/>
        <v>1.2510899910000001E-2</v>
      </c>
      <c r="EN160" s="163">
        <f t="shared" si="300"/>
        <v>0.11705858298437004</v>
      </c>
      <c r="EO160" s="163">
        <f t="shared" si="301"/>
        <v>1.9805501282609264</v>
      </c>
      <c r="EP160" s="163">
        <f t="shared" si="262"/>
        <v>2.0976087112452966</v>
      </c>
      <c r="EQ160" s="18">
        <f t="shared" si="263"/>
        <v>24.313400171628103</v>
      </c>
      <c r="ER160" s="18">
        <f t="shared" si="264"/>
        <v>8.7441526314716853</v>
      </c>
      <c r="ES160" s="18">
        <f t="shared" si="265"/>
        <v>0.17518162635000004</v>
      </c>
    </row>
    <row r="161" spans="1:149" outlineLevel="1" x14ac:dyDescent="0.25">
      <c r="B161" s="36" t="s">
        <v>82</v>
      </c>
      <c r="C161" s="36" t="str">
        <f>MostLikely!$B$1</f>
        <v>CSIRO Mk3.5</v>
      </c>
      <c r="D161" s="36">
        <v>2063</v>
      </c>
      <c r="E161" s="37">
        <f>MostLikely!S91</f>
        <v>24.82</v>
      </c>
      <c r="F161" s="37">
        <f>MostLikely!W91</f>
        <v>74.857929999999996</v>
      </c>
      <c r="G161" s="37">
        <f>MostLikely!Q91</f>
        <v>654.75</v>
      </c>
      <c r="H161" s="115">
        <f t="shared" si="304"/>
        <v>2007</v>
      </c>
      <c r="I161" s="111" t="str">
        <f t="shared" si="305"/>
        <v>Pile No 243 @ Berth 107</v>
      </c>
      <c r="J161" s="165" t="str">
        <f t="shared" si="306"/>
        <v>splash</v>
      </c>
      <c r="K161" s="172">
        <f t="shared" si="307"/>
        <v>1</v>
      </c>
      <c r="L161" s="115" t="str">
        <f t="shared" si="308"/>
        <v>C1</v>
      </c>
      <c r="M161" s="115" t="str">
        <f t="shared" si="309"/>
        <v>CB4</v>
      </c>
      <c r="N161" s="115" t="str">
        <f t="shared" si="310"/>
        <v>CL5</v>
      </c>
      <c r="O161" s="115">
        <f t="shared" si="311"/>
        <v>0</v>
      </c>
      <c r="P161" s="115">
        <f t="shared" si="312"/>
        <v>50</v>
      </c>
      <c r="Q161" s="115">
        <f t="shared" si="313"/>
        <v>1200</v>
      </c>
      <c r="R161" s="115">
        <f t="shared" si="314"/>
        <v>60</v>
      </c>
      <c r="S161" s="115">
        <f t="shared" si="315"/>
        <v>0.37</v>
      </c>
      <c r="T161" s="115">
        <f t="shared" si="316"/>
        <v>310</v>
      </c>
      <c r="U161" s="165">
        <f t="shared" si="239"/>
        <v>12</v>
      </c>
      <c r="AA161" s="174">
        <f t="shared" si="266"/>
        <v>7.2587343149839079</v>
      </c>
      <c r="AB161" s="193">
        <f t="shared" si="267"/>
        <v>0.24517468629967815</v>
      </c>
      <c r="AC161" s="174">
        <f t="shared" si="268"/>
        <v>0.43447660895172563</v>
      </c>
      <c r="AD161" s="174">
        <f t="shared" si="269"/>
        <v>1.2528016992115386E-2</v>
      </c>
      <c r="AE161" s="174">
        <f t="shared" si="270"/>
        <v>1.2260404180919013</v>
      </c>
      <c r="AF161" s="194">
        <f t="shared" si="271"/>
        <v>0.36598221435579142</v>
      </c>
      <c r="AG161" s="174">
        <f t="shared" si="302"/>
        <v>9.0813571661433752</v>
      </c>
      <c r="AH161" s="174">
        <f t="shared" si="303"/>
        <v>0.17542130521442312</v>
      </c>
      <c r="AJ161" s="174"/>
      <c r="AK161" s="174"/>
      <c r="AM161" s="207">
        <f t="shared" si="272"/>
        <v>5</v>
      </c>
      <c r="AN161" s="167">
        <f>INDEX(Coefficients!$O$3:$O$7,MATCH(S161,Coefficients!$O$3:$O$7))</f>
        <v>0.3</v>
      </c>
      <c r="AO161" s="167">
        <f>INDEX(Coefficients!$O$3:$O$7,MATCH(S161,Coefficients!$O$3:$O$7)+1)</f>
        <v>0.4</v>
      </c>
      <c r="AP161" s="172">
        <f>INDEX(Coefficients!$P$3:$P$7,MATCH(S161,Coefficients!$O$3:$O$7))</f>
        <v>50</v>
      </c>
      <c r="AQ161" s="172">
        <f>INDEX(Coefficients!$P$3:$P$7,MATCH(S161,Coefficients!$O$3:$O$7)+1)</f>
        <v>41.8</v>
      </c>
      <c r="AR161" s="172">
        <f t="shared" si="273"/>
        <v>44.26</v>
      </c>
      <c r="AS161" s="106">
        <f t="shared" si="274"/>
        <v>2063</v>
      </c>
      <c r="AT161" s="107">
        <f t="shared" si="275"/>
        <v>24.82</v>
      </c>
      <c r="AU161" s="167">
        <f t="shared" si="240"/>
        <v>1227.9100000000001</v>
      </c>
      <c r="AV161" s="173">
        <f t="shared" si="241"/>
        <v>23.613653846153849</v>
      </c>
      <c r="AW161" s="106">
        <v>12</v>
      </c>
      <c r="AX161" s="107">
        <f t="shared" si="276"/>
        <v>74.857929999999996</v>
      </c>
      <c r="AY161" s="174">
        <f t="shared" si="277"/>
        <v>1.2477662090554686</v>
      </c>
      <c r="AZ161" s="167">
        <f>INDEX(Coefficients!$K$3:$K$10,MATCH(S161,Coefficients!$K$3:$K$10))</f>
        <v>0.35</v>
      </c>
      <c r="BA161" s="167">
        <f>INDEX(Coefficients!$K$3:$K$10,MATCH(S161,Coefficients!$K$3:$K$10)+1)</f>
        <v>0.4</v>
      </c>
      <c r="BB161" s="167">
        <f>INDEX(Coefficients!$L$3:$L$10,MATCH(S161,Coefficients!$K$3:$K$10))</f>
        <v>0.19142307491680963</v>
      </c>
      <c r="BC161" s="167">
        <f>INDEX(Coefficients!$L$3:$L$10,MATCH(S161,Coefficients!$K$3:$K$10)+1)</f>
        <v>0.35425563574488944</v>
      </c>
      <c r="BD161" s="174">
        <f>INDEX(Coefficients!$M$3:$M$10,MATCH(S161,Coefficients!$K$3:$K$10))</f>
        <v>0.20023799980895765</v>
      </c>
      <c r="BE161" s="174">
        <f>INDEX(Coefficients!$M$3:$M$10,MATCH(S161,Coefficients!$K$3:$K$10)+1)</f>
        <v>0.20987997823914079</v>
      </c>
      <c r="BF161" s="70">
        <f t="shared" si="278"/>
        <v>2.5655609924804158E-5</v>
      </c>
      <c r="BG161" s="110">
        <f t="shared" si="279"/>
        <v>0.20409479118103091</v>
      </c>
      <c r="BH161" s="175">
        <f t="shared" si="242"/>
        <v>1.1453942530854863E-5</v>
      </c>
      <c r="BI161" s="89">
        <f t="shared" si="243"/>
        <v>3.6145121685443961E-2</v>
      </c>
      <c r="BJ161" s="106">
        <f t="shared" si="280"/>
        <v>0.71366705445737511</v>
      </c>
      <c r="BK161" s="165">
        <f t="shared" si="281"/>
        <v>84.741590689541354</v>
      </c>
      <c r="BM161" s="107">
        <f t="shared" si="282"/>
        <v>654.75</v>
      </c>
      <c r="BN161" s="173">
        <f t="shared" si="244"/>
        <v>26052.649999999998</v>
      </c>
      <c r="BO161" s="187">
        <f t="shared" si="245"/>
        <v>9.5192374999999985E-4</v>
      </c>
      <c r="BP161" s="106" t="str">
        <f t="shared" si="219"/>
        <v>YES</v>
      </c>
      <c r="BQ161" s="209">
        <f t="shared" si="283"/>
        <v>7.2587343149839079</v>
      </c>
      <c r="BR161" s="164">
        <f t="shared" si="246"/>
        <v>12.258734314983908</v>
      </c>
      <c r="BS161" s="219">
        <f t="shared" si="247"/>
        <v>0.24517468629967815</v>
      </c>
      <c r="BT161" s="210"/>
      <c r="BU161" s="206">
        <f t="shared" si="248"/>
        <v>-0.8274136393076954</v>
      </c>
      <c r="BW161" s="164">
        <f>VLOOKUP(M161,Coefficients!$E$4:$I$7,3)</f>
        <v>0.43099999999999999</v>
      </c>
      <c r="BX161" s="106">
        <f t="shared" si="249"/>
        <v>7.2999999999999995E-2</v>
      </c>
      <c r="BY161" s="163">
        <f t="shared" si="250"/>
        <v>0.54469639096153855</v>
      </c>
      <c r="BZ161" s="18"/>
      <c r="CO161" s="165" t="str">
        <f t="shared" si="284"/>
        <v>splash</v>
      </c>
      <c r="CP161" s="172">
        <f t="shared" si="285"/>
        <v>1</v>
      </c>
      <c r="CQ161" s="165">
        <f>IF(CO161="atmospheric",IF(CP161&gt;=1,Coefficients!$T$5,Coefficients!$T$4),Coefficients!$T$3)</f>
        <v>7.35</v>
      </c>
      <c r="CR161" s="106">
        <f>IF(S161&lt;Coefficients!$V$3,Coefficients!$X$3-(Coefficients!$X$4-Coefficients!$X$3)*(Coefficients!$V$3-S161)/(Coefficients!$V$4-Coefficients!$V$3),IF(S161&gt;Coefficients!$V$6,(Coefficients!$X$6-Coefficients!$X$5)*(S161-Coefficients!$V$6)/(Coefficients!$V$6-Coefficients!$V$5)+Coefficients!$X$6,VLOOKUP(S161,Coefficients!$V$3:$X$6,3)))</f>
        <v>5.1999999999999975</v>
      </c>
      <c r="CS161" s="90">
        <f t="shared" si="251"/>
        <v>1.6409601519999992E-4</v>
      </c>
      <c r="CT161" s="106">
        <f>VLOOKUP(CO161,Coefficients!$Z$4:$AD$7,4,FALSE)</f>
        <v>0.26500000000000001</v>
      </c>
      <c r="CU161" s="106">
        <f>VLOOKUP(CO161,Coefficients!$Z$4:$AD$7,2,FALSE)</f>
        <v>0.37</v>
      </c>
      <c r="CV161" s="174">
        <f t="shared" si="286"/>
        <v>5.3995919083177126</v>
      </c>
      <c r="CW161" s="31">
        <f t="shared" si="287"/>
        <v>1.2260404180919013</v>
      </c>
      <c r="CX161" s="19">
        <f>Coefficients!$B$7</f>
        <v>3.35</v>
      </c>
      <c r="CY161" s="217">
        <f t="shared" si="252"/>
        <v>0.36598221435579142</v>
      </c>
      <c r="CZ161" s="33">
        <f>VLOOKUP(N161,Coefficients!$E$12:$I$16,3)</f>
        <v>6.0350000000000001</v>
      </c>
      <c r="DA161" s="165">
        <f t="shared" si="253"/>
        <v>7.2999999999999995E-2</v>
      </c>
      <c r="DB161" s="163">
        <f t="shared" si="254"/>
        <v>7.6270132701923092</v>
      </c>
      <c r="DC161" s="163"/>
      <c r="DD161" s="149"/>
      <c r="DU161" s="165">
        <f t="shared" si="288"/>
        <v>0.95</v>
      </c>
      <c r="DV161" s="165">
        <f t="shared" si="289"/>
        <v>1</v>
      </c>
      <c r="DW161" s="165">
        <f t="shared" si="290"/>
        <v>2400</v>
      </c>
      <c r="DX161" s="165">
        <f t="shared" si="291"/>
        <v>1.4999999999999999E-2</v>
      </c>
      <c r="DY161" s="169">
        <f t="shared" si="292"/>
        <v>70.570738055400625</v>
      </c>
      <c r="DZ161" s="136">
        <f t="shared" si="255"/>
        <v>33593.83220699519</v>
      </c>
      <c r="EA161" s="136">
        <f t="shared" si="293"/>
        <v>4.3067574809826485</v>
      </c>
      <c r="EB161" s="136">
        <f t="shared" si="294"/>
        <v>2.3330791552474604E-2</v>
      </c>
      <c r="EC161" s="136">
        <f t="shared" si="295"/>
        <v>0.96747185906460231</v>
      </c>
      <c r="ED161" s="136">
        <f t="shared" si="296"/>
        <v>0.21523636537609586</v>
      </c>
      <c r="EE161" s="136">
        <f t="shared" si="256"/>
        <v>1.5445604651050633E-4</v>
      </c>
      <c r="EF161" s="136">
        <f t="shared" si="297"/>
        <v>1</v>
      </c>
      <c r="EG161" s="136">
        <f t="shared" si="257"/>
        <v>2</v>
      </c>
      <c r="EH161" s="149">
        <f t="shared" si="298"/>
        <v>1.6368513495880141</v>
      </c>
      <c r="EI161" s="149">
        <f t="shared" si="299"/>
        <v>27.706693101155491</v>
      </c>
      <c r="EJ161" s="149">
        <f t="shared" si="258"/>
        <v>29.343544450743504</v>
      </c>
      <c r="EK161" s="18">
        <f t="shared" si="259"/>
        <v>1.7721103899799135</v>
      </c>
      <c r="EL161" s="18">
        <f t="shared" si="260"/>
        <v>0.43447660895172563</v>
      </c>
      <c r="EM161" s="18">
        <f t="shared" si="261"/>
        <v>1.2528016992115386E-2</v>
      </c>
      <c r="EN161" s="163">
        <f t="shared" si="300"/>
        <v>0.11689858022741245</v>
      </c>
      <c r="EO161" s="163">
        <f t="shared" si="301"/>
        <v>1.9787215785580805</v>
      </c>
      <c r="EP161" s="163">
        <f t="shared" si="262"/>
        <v>2.095620158785493</v>
      </c>
      <c r="EQ161" s="18">
        <f t="shared" si="263"/>
        <v>24.813657084753547</v>
      </c>
      <c r="ER161" s="18">
        <f t="shared" si="264"/>
        <v>9.0813571661433752</v>
      </c>
      <c r="ES161" s="18">
        <f t="shared" si="265"/>
        <v>0.17542130521442312</v>
      </c>
    </row>
    <row r="162" spans="1:149" outlineLevel="1" x14ac:dyDescent="0.25">
      <c r="B162" s="36" t="s">
        <v>82</v>
      </c>
      <c r="C162" s="36" t="str">
        <f>MostLikely!$B$1</f>
        <v>CSIRO Mk3.5</v>
      </c>
      <c r="D162" s="36">
        <v>2064</v>
      </c>
      <c r="E162" s="37">
        <f>MostLikely!S92</f>
        <v>24.86</v>
      </c>
      <c r="F162" s="37">
        <f>MostLikely!W92</f>
        <v>74.835039999999992</v>
      </c>
      <c r="G162" s="37">
        <f>MostLikely!Q92</f>
        <v>662.5</v>
      </c>
      <c r="H162" s="115">
        <f t="shared" si="304"/>
        <v>2007</v>
      </c>
      <c r="I162" s="111" t="str">
        <f t="shared" si="305"/>
        <v>Pile No 243 @ Berth 107</v>
      </c>
      <c r="J162" s="165" t="str">
        <f t="shared" si="306"/>
        <v>splash</v>
      </c>
      <c r="K162" s="172">
        <f t="shared" si="307"/>
        <v>1</v>
      </c>
      <c r="L162" s="115" t="str">
        <f t="shared" si="308"/>
        <v>C1</v>
      </c>
      <c r="M162" s="115" t="str">
        <f t="shared" si="309"/>
        <v>CB4</v>
      </c>
      <c r="N162" s="115" t="str">
        <f t="shared" si="310"/>
        <v>CL5</v>
      </c>
      <c r="O162" s="115">
        <f t="shared" si="311"/>
        <v>0</v>
      </c>
      <c r="P162" s="115">
        <f t="shared" si="312"/>
        <v>50</v>
      </c>
      <c r="Q162" s="115">
        <f t="shared" si="313"/>
        <v>1200</v>
      </c>
      <c r="R162" s="115">
        <f t="shared" si="314"/>
        <v>60</v>
      </c>
      <c r="S162" s="115">
        <f t="shared" si="315"/>
        <v>0.37</v>
      </c>
      <c r="T162" s="115">
        <f t="shared" si="316"/>
        <v>310</v>
      </c>
      <c r="U162" s="165">
        <f t="shared" si="239"/>
        <v>12</v>
      </c>
      <c r="AA162" s="174">
        <f t="shared" ref="AA162:AA168" si="317">BQ162</f>
        <v>7.3413938982876799</v>
      </c>
      <c r="AB162" s="193">
        <f t="shared" ref="AB162:AB168" si="318">BS162</f>
        <v>0.24682787796575362</v>
      </c>
      <c r="AC162" s="174">
        <f t="shared" ref="AC162:AC168" si="319">EL162</f>
        <v>0.44623823567794796</v>
      </c>
      <c r="AD162" s="174">
        <f t="shared" ref="AD162:AD168" si="320">EM162</f>
        <v>1.2545034296792452E-2</v>
      </c>
      <c r="AE162" s="174">
        <f t="shared" ref="AE162:AE168" si="321">CW162</f>
        <v>1.2470293373545349</v>
      </c>
      <c r="AF162" s="194">
        <f t="shared" ref="AF162:AF168" si="322">CY162</f>
        <v>0.37224756338941339</v>
      </c>
      <c r="AG162" s="174">
        <f t="shared" si="302"/>
        <v>9.4233308273639889</v>
      </c>
      <c r="AH162" s="174">
        <f t="shared" si="303"/>
        <v>0.17565958696320752</v>
      </c>
      <c r="AJ162" s="174"/>
      <c r="AK162" s="174"/>
      <c r="AM162" s="207">
        <f t="shared" ref="AM162:AM168" si="323">IF(AS162&gt;=$C$20,$C$21,0)</f>
        <v>5</v>
      </c>
      <c r="AN162" s="167">
        <f>INDEX(Coefficients!$O$3:$O$7,MATCH(S162,Coefficients!$O$3:$O$7))</f>
        <v>0.3</v>
      </c>
      <c r="AO162" s="167">
        <f>INDEX(Coefficients!$O$3:$O$7,MATCH(S162,Coefficients!$O$3:$O$7)+1)</f>
        <v>0.4</v>
      </c>
      <c r="AP162" s="172">
        <f>INDEX(Coefficients!$P$3:$P$7,MATCH(S162,Coefficients!$O$3:$O$7))</f>
        <v>50</v>
      </c>
      <c r="AQ162" s="172">
        <f>INDEX(Coefficients!$P$3:$P$7,MATCH(S162,Coefficients!$O$3:$O$7)+1)</f>
        <v>41.8</v>
      </c>
      <c r="AR162" s="172">
        <f t="shared" ref="AR162:AR168" si="324">AP162+(S162-AN162)/(AO162-AN162)*(AQ162-AP162)</f>
        <v>44.26</v>
      </c>
      <c r="AS162" s="106">
        <f t="shared" ref="AS162:AS168" si="325">D162</f>
        <v>2064</v>
      </c>
      <c r="AT162" s="107">
        <f t="shared" ref="AT162:AT168" si="326">E162</f>
        <v>24.86</v>
      </c>
      <c r="AU162" s="167">
        <f t="shared" si="240"/>
        <v>1252.77</v>
      </c>
      <c r="AV162" s="173">
        <f t="shared" si="241"/>
        <v>23.637169811320753</v>
      </c>
      <c r="AW162" s="106">
        <v>12</v>
      </c>
      <c r="AX162" s="107">
        <f t="shared" ref="AX162:AX168" si="327">F162</f>
        <v>74.835039999999992</v>
      </c>
      <c r="AY162" s="174">
        <f t="shared" ref="AY162:AY168" si="328">EXP(AR162/RR*(1/293-1/(273+AV162)))</f>
        <v>1.2495428092548366</v>
      </c>
      <c r="AZ162" s="167">
        <f>INDEX(Coefficients!$K$3:$K$10,MATCH(S162,Coefficients!$K$3:$K$10))</f>
        <v>0.35</v>
      </c>
      <c r="BA162" s="167">
        <f>INDEX(Coefficients!$K$3:$K$10,MATCH(S162,Coefficients!$K$3:$K$10)+1)</f>
        <v>0.4</v>
      </c>
      <c r="BB162" s="167">
        <f>INDEX(Coefficients!$L$3:$L$10,MATCH(S162,Coefficients!$K$3:$K$10))</f>
        <v>0.19142307491680963</v>
      </c>
      <c r="BC162" s="167">
        <f>INDEX(Coefficients!$L$3:$L$10,MATCH(S162,Coefficients!$K$3:$K$10)+1)</f>
        <v>0.35425563574488944</v>
      </c>
      <c r="BD162" s="174">
        <f>INDEX(Coefficients!$M$3:$M$10,MATCH(S162,Coefficients!$K$3:$K$10))</f>
        <v>0.20023799980895765</v>
      </c>
      <c r="BE162" s="174">
        <f>INDEX(Coefficients!$M$3:$M$10,MATCH(S162,Coefficients!$K$3:$K$10)+1)</f>
        <v>0.20987997823914079</v>
      </c>
      <c r="BF162" s="70">
        <f t="shared" ref="BF162:BF168" si="329">(BB162+(S162-AZ162)/(BA162-AZ162)*(BC162-BB162))*10^-4</f>
        <v>2.5655609924804158E-5</v>
      </c>
      <c r="BG162" s="110">
        <f t="shared" ref="BG162:BG168" si="330">BD162+(S162-AZ162)/(BA162-AZ162)*(BE162-BD162)</f>
        <v>0.20409479118103091</v>
      </c>
      <c r="BH162" s="175">
        <f t="shared" si="242"/>
        <v>1.1409500199589843E-5</v>
      </c>
      <c r="BI162" s="89">
        <f t="shared" si="243"/>
        <v>3.6004875349544184E-2</v>
      </c>
      <c r="BJ162" s="106">
        <f t="shared" ref="BJ162:BJ168" si="331">1-EXP(-3.38*S162)</f>
        <v>0.71366705445737511</v>
      </c>
      <c r="BK162" s="165">
        <f t="shared" ref="BK162:BK168" si="332">0.75*T162*CaO*BJ162*(MCO2_/MCaO)</f>
        <v>84.741590689541354</v>
      </c>
      <c r="BM162" s="107">
        <f t="shared" ref="BM162:BM168" si="333">G162</f>
        <v>662.5</v>
      </c>
      <c r="BN162" s="173">
        <f t="shared" si="244"/>
        <v>26715.149999999998</v>
      </c>
      <c r="BO162" s="187">
        <f t="shared" si="245"/>
        <v>9.5771292452830178E-4</v>
      </c>
      <c r="BP162" s="106" t="str">
        <f t="shared" ref="BP162:BP168" si="334">IF(AW162&gt;=12,IF(AX162&gt;=50,"YES","NO"),"NO")</f>
        <v>YES</v>
      </c>
      <c r="BQ162" s="209">
        <f t="shared" ref="BQ162:BQ168" si="335">IF(BP162="YES",SQRT((2*AY162*BI162/BK162)*kurban*BO162*(AS162-($C$20-1)))*(1/(AS162-($C$20-1)))^BL162*1000,0)</f>
        <v>7.3413938982876799</v>
      </c>
      <c r="BR162" s="164">
        <f t="shared" si="246"/>
        <v>12.341393898287681</v>
      </c>
      <c r="BS162" s="219">
        <f t="shared" si="247"/>
        <v>0.24682787796575362</v>
      </c>
      <c r="BT162" s="210"/>
      <c r="BU162" s="206">
        <f t="shared" si="248"/>
        <v>-0.82840850399593768</v>
      </c>
      <c r="BW162" s="164">
        <f>VLOOKUP(M162,Coefficients!$E$4:$I$7,3)</f>
        <v>0.43099999999999999</v>
      </c>
      <c r="BX162" s="106">
        <f t="shared" si="249"/>
        <v>7.2999999999999995E-2</v>
      </c>
      <c r="BY162" s="163">
        <f t="shared" si="250"/>
        <v>0.54543627377358483</v>
      </c>
      <c r="BZ162" s="18"/>
      <c r="CO162" s="165" t="str">
        <f t="shared" ref="CO162:CO168" si="336">J162</f>
        <v>splash</v>
      </c>
      <c r="CP162" s="172">
        <f t="shared" ref="CP162:CP168" si="337">K162</f>
        <v>1</v>
      </c>
      <c r="CQ162" s="165">
        <f>IF(CO162="atmospheric",IF(CP162&gt;=1,Coefficients!$T$5,Coefficients!$T$4),Coefficients!$T$3)</f>
        <v>7.35</v>
      </c>
      <c r="CR162" s="106">
        <f>IF(S162&lt;Coefficients!$V$3,Coefficients!$X$3-(Coefficients!$X$4-Coefficients!$X$3)*(Coefficients!$V$3-S162)/(Coefficients!$V$4-Coefficients!$V$3),IF(S162&gt;Coefficients!$V$6,(Coefficients!$X$6-Coefficients!$X$5)*(S162-Coefficients!$V$6)/(Coefficients!$V$6-Coefficients!$V$5)+Coefficients!$X$6,VLOOKUP(S162,Coefficients!$V$3:$X$6,3)))</f>
        <v>5.1999999999999975</v>
      </c>
      <c r="CS162" s="90">
        <f t="shared" si="251"/>
        <v>1.6409601519999992E-4</v>
      </c>
      <c r="CT162" s="106">
        <f>VLOOKUP(CO162,Coefficients!$Z$4:$AD$7,4,FALSE)</f>
        <v>0.26500000000000001</v>
      </c>
      <c r="CU162" s="106">
        <f>VLOOKUP(CO162,Coefficients!$Z$4:$AD$7,2,FALSE)</f>
        <v>0.37</v>
      </c>
      <c r="CV162" s="174">
        <f t="shared" ref="CV162:CV168" si="338">CQ162*(1-ERF(BR162/(2*(SQRT(CT162*kt*kc*AY162*CS162*10^6*(1/(AS162-($C$20-1)))^CU162*(AS162-($C$20-1)))))))</f>
        <v>5.3995755905125522</v>
      </c>
      <c r="CW162" s="31">
        <f t="shared" ref="CW162:CW168" si="339">CQ162*(1-ERF(P162/(2*(SQRT(CT162*kt*kc*AY162*CS162*10^6*(1/(AS162-($C$20-1)))^CU162*(AS162-($C$20-1)))))))</f>
        <v>1.2470293373545349</v>
      </c>
      <c r="CX162" s="19">
        <f>Coefficients!$B$7</f>
        <v>3.35</v>
      </c>
      <c r="CY162" s="217">
        <f t="shared" si="252"/>
        <v>0.37224756338941339</v>
      </c>
      <c r="CZ162" s="33">
        <f>VLOOKUP(N162,Coefficients!$E$12:$I$16,3)</f>
        <v>6.0350000000000001</v>
      </c>
      <c r="DA162" s="165">
        <f t="shared" si="253"/>
        <v>7.2999999999999995E-2</v>
      </c>
      <c r="DB162" s="163">
        <f t="shared" si="254"/>
        <v>7.637373346226414</v>
      </c>
      <c r="DC162" s="163"/>
      <c r="DD162" s="149"/>
      <c r="DU162" s="165">
        <f t="shared" ref="DU162:DU168" si="340">$DV$13</f>
        <v>0.95</v>
      </c>
      <c r="DV162" s="165">
        <f t="shared" ref="DV162:DV168" si="341">$DV$14</f>
        <v>1</v>
      </c>
      <c r="DW162" s="165">
        <f t="shared" ref="DW162:DW168" si="342">$DV$15</f>
        <v>2400</v>
      </c>
      <c r="DX162" s="165">
        <f t="shared" ref="DX162:DX168" si="343">$DV$16</f>
        <v>1.4999999999999999E-2</v>
      </c>
      <c r="DY162" s="169">
        <f t="shared" ref="DY162:DY168" si="344">365*(AS162-($C$20-1))/(4+310.25*(AS162-($C$20-1)))*R162</f>
        <v>70.571068111690408</v>
      </c>
      <c r="DZ162" s="136">
        <f t="shared" si="255"/>
        <v>33593.884579213656</v>
      </c>
      <c r="EA162" s="136">
        <f t="shared" ref="EA162:EA168" si="345">0.556*SQRT(R162)</f>
        <v>4.3067574809826485</v>
      </c>
      <c r="EB162" s="136">
        <f t="shared" ref="EB162:EB168" si="346">(U162+2*$DV$16)^2/(2*P162*(P162+U162+2*$DV$16))</f>
        <v>2.3330791552474604E-2</v>
      </c>
      <c r="EC162" s="136">
        <f t="shared" ref="EC162:EC168" si="347">P162/(U162*EA162)</f>
        <v>0.96747185906460231</v>
      </c>
      <c r="ED162" s="136">
        <f t="shared" ref="ED162:ED168" si="348">0.95*(EXP(-0.3*$DV$19/BY162)-$DV$19/(2500*BY162)+0.3)</f>
        <v>0.2153309995554602</v>
      </c>
      <c r="EE162" s="136">
        <f t="shared" si="256"/>
        <v>1.5445604651050633E-4</v>
      </c>
      <c r="EF162" s="136">
        <f t="shared" ref="EF162:EF168" si="349">$DV$20</f>
        <v>1</v>
      </c>
      <c r="EG162" s="136">
        <f t="shared" si="257"/>
        <v>2</v>
      </c>
      <c r="EH162" s="149">
        <f t="shared" ref="EH162:EH168" si="350">1/365*(7117.5*(U162+2*DX162)*(1+$DV$17+EB162))/(BY162*DZ162)*(((2*P162*EA162)/U162)+((2*DX162*DZ162)/((1+$DV$17+EB162)*(U162+2*DX162))))</f>
        <v>1.6346300889184384</v>
      </c>
      <c r="EI162" s="149">
        <f t="shared" ref="EI162:EI168" si="351">ED162*($DV$18-0.05)/(EF162*EE162)*(0.0114/BY162)</f>
        <v>27.681274480106861</v>
      </c>
      <c r="EJ162" s="149">
        <f t="shared" si="258"/>
        <v>29.3159045690253</v>
      </c>
      <c r="EK162" s="18">
        <f t="shared" si="259"/>
        <v>1.8078923635192525</v>
      </c>
      <c r="EL162" s="18">
        <f t="shared" si="260"/>
        <v>0.44623823567794796</v>
      </c>
      <c r="EM162" s="18">
        <f t="shared" si="261"/>
        <v>1.2545034296792452E-2</v>
      </c>
      <c r="EN162" s="163">
        <f t="shared" ref="EN162:EN168" si="352">1/365*(7117.5*(U162+2*DX162)*(1+$DV$17+EB162))/(DB162*DZ162)*(((2*P162*EA162)/U162)+((2*DX162*DZ162)/((1+$DV$17+EB162)*(U162+2*DX162))))</f>
        <v>0.11673994504123397</v>
      </c>
      <c r="EO162" s="163">
        <f t="shared" ref="EO162:EO168" si="353">ED162*($DV$18-0.05)/(EF162*EE162)*(0.0114/DB162)</f>
        <v>1.9769062636165793</v>
      </c>
      <c r="EP162" s="163">
        <f t="shared" si="262"/>
        <v>2.0936462086578134</v>
      </c>
      <c r="EQ162" s="18">
        <f t="shared" si="263"/>
        <v>25.314687735124568</v>
      </c>
      <c r="ER162" s="18">
        <f t="shared" si="264"/>
        <v>9.4233308273639889</v>
      </c>
      <c r="ES162" s="18">
        <f t="shared" si="265"/>
        <v>0.17565958696320752</v>
      </c>
    </row>
    <row r="163" spans="1:149" outlineLevel="1" x14ac:dyDescent="0.25">
      <c r="B163" s="36" t="s">
        <v>82</v>
      </c>
      <c r="C163" s="36" t="str">
        <f>MostLikely!$B$1</f>
        <v>CSIRO Mk3.5</v>
      </c>
      <c r="D163" s="36">
        <v>2065</v>
      </c>
      <c r="E163" s="37">
        <f>MostLikely!S93</f>
        <v>24.9</v>
      </c>
      <c r="F163" s="37">
        <f>MostLikely!W93</f>
        <v>74.812150000000003</v>
      </c>
      <c r="G163" s="37">
        <f>MostLikely!Q93</f>
        <v>670.25</v>
      </c>
      <c r="H163" s="115">
        <f t="shared" si="304"/>
        <v>2007</v>
      </c>
      <c r="I163" s="111" t="str">
        <f t="shared" si="305"/>
        <v>Pile No 243 @ Berth 107</v>
      </c>
      <c r="J163" s="165" t="str">
        <f t="shared" si="306"/>
        <v>splash</v>
      </c>
      <c r="K163" s="172">
        <f t="shared" si="307"/>
        <v>1</v>
      </c>
      <c r="L163" s="115" t="str">
        <f t="shared" si="308"/>
        <v>C1</v>
      </c>
      <c r="M163" s="115" t="str">
        <f t="shared" si="309"/>
        <v>CB4</v>
      </c>
      <c r="N163" s="115" t="str">
        <f t="shared" si="310"/>
        <v>CL5</v>
      </c>
      <c r="O163" s="115">
        <f t="shared" si="311"/>
        <v>0</v>
      </c>
      <c r="P163" s="115">
        <f t="shared" si="312"/>
        <v>50</v>
      </c>
      <c r="Q163" s="115">
        <f t="shared" si="313"/>
        <v>1200</v>
      </c>
      <c r="R163" s="115">
        <f t="shared" si="314"/>
        <v>60</v>
      </c>
      <c r="S163" s="115">
        <f t="shared" si="315"/>
        <v>0.37</v>
      </c>
      <c r="T163" s="115">
        <f t="shared" si="316"/>
        <v>310</v>
      </c>
      <c r="U163" s="165">
        <f t="shared" ref="U163:U168" si="354">$U$26</f>
        <v>12</v>
      </c>
      <c r="AA163" s="174">
        <f t="shared" si="317"/>
        <v>7.4240015360046447</v>
      </c>
      <c r="AB163" s="193">
        <f t="shared" si="318"/>
        <v>0.24848003072009292</v>
      </c>
      <c r="AC163" s="174">
        <f t="shared" si="319"/>
        <v>0.45812999169050334</v>
      </c>
      <c r="AD163" s="174">
        <f t="shared" si="320"/>
        <v>1.2561957367222225E-2</v>
      </c>
      <c r="AE163" s="174">
        <f t="shared" si="321"/>
        <v>1.2677767895162255</v>
      </c>
      <c r="AF163" s="194">
        <f t="shared" si="322"/>
        <v>0.3784408326914106</v>
      </c>
      <c r="AG163" s="174">
        <f t="shared" si="302"/>
        <v>9.7700148896271486</v>
      </c>
      <c r="AH163" s="174">
        <f t="shared" si="303"/>
        <v>0.17589654921388892</v>
      </c>
      <c r="AJ163" s="174"/>
      <c r="AK163" s="174"/>
      <c r="AM163" s="207">
        <f t="shared" si="323"/>
        <v>5</v>
      </c>
      <c r="AN163" s="167">
        <f>INDEX(Coefficients!$O$3:$O$7,MATCH(S163,Coefficients!$O$3:$O$7))</f>
        <v>0.3</v>
      </c>
      <c r="AO163" s="167">
        <f>INDEX(Coefficients!$O$3:$O$7,MATCH(S163,Coefficients!$O$3:$O$7)+1)</f>
        <v>0.4</v>
      </c>
      <c r="AP163" s="172">
        <f>INDEX(Coefficients!$P$3:$P$7,MATCH(S163,Coefficients!$O$3:$O$7))</f>
        <v>50</v>
      </c>
      <c r="AQ163" s="172">
        <f>INDEX(Coefficients!$P$3:$P$7,MATCH(S163,Coefficients!$O$3:$O$7)+1)</f>
        <v>41.8</v>
      </c>
      <c r="AR163" s="172">
        <f t="shared" si="324"/>
        <v>44.26</v>
      </c>
      <c r="AS163" s="106">
        <f t="shared" si="325"/>
        <v>2065</v>
      </c>
      <c r="AT163" s="107">
        <f t="shared" si="326"/>
        <v>24.9</v>
      </c>
      <c r="AU163" s="167">
        <f t="shared" ref="AU163:AU168" si="355">IF(AS163&gt;=$C$20,AT163+AU162,0)</f>
        <v>1277.67</v>
      </c>
      <c r="AV163" s="173">
        <f t="shared" ref="AV163:AV168" si="356">IF(ISERROR(AU163/(AS163-($C$20-1))),0,AU163/(AS163-($C$20-1)))</f>
        <v>23.660555555555558</v>
      </c>
      <c r="AW163" s="106">
        <v>12</v>
      </c>
      <c r="AX163" s="107">
        <f t="shared" si="327"/>
        <v>74.812150000000003</v>
      </c>
      <c r="AY163" s="174">
        <f t="shared" si="328"/>
        <v>1.2513118001044023</v>
      </c>
      <c r="AZ163" s="167">
        <f>INDEX(Coefficients!$K$3:$K$10,MATCH(S163,Coefficients!$K$3:$K$10))</f>
        <v>0.35</v>
      </c>
      <c r="BA163" s="167">
        <f>INDEX(Coefficients!$K$3:$K$10,MATCH(S163,Coefficients!$K$3:$K$10)+1)</f>
        <v>0.4</v>
      </c>
      <c r="BB163" s="167">
        <f>INDEX(Coefficients!$L$3:$L$10,MATCH(S163,Coefficients!$K$3:$K$10))</f>
        <v>0.19142307491680963</v>
      </c>
      <c r="BC163" s="167">
        <f>INDEX(Coefficients!$L$3:$L$10,MATCH(S163,Coefficients!$K$3:$K$10)+1)</f>
        <v>0.35425563574488944</v>
      </c>
      <c r="BD163" s="174">
        <f>INDEX(Coefficients!$M$3:$M$10,MATCH(S163,Coefficients!$K$3:$K$10))</f>
        <v>0.20023799980895765</v>
      </c>
      <c r="BE163" s="174">
        <f>INDEX(Coefficients!$M$3:$M$10,MATCH(S163,Coefficients!$K$3:$K$10)+1)</f>
        <v>0.20987997823914079</v>
      </c>
      <c r="BF163" s="70">
        <f t="shared" si="329"/>
        <v>2.5655609924804158E-5</v>
      </c>
      <c r="BG163" s="110">
        <f t="shared" si="330"/>
        <v>0.20409479118103091</v>
      </c>
      <c r="BH163" s="175">
        <f t="shared" ref="BH163:BH168" si="357">BF163*(AS163-($C$20-1))^(-BG163)</f>
        <v>1.1366056254324821E-5</v>
      </c>
      <c r="BI163" s="89">
        <f t="shared" ref="BI163:BI168" si="358">BH163*31556926/10000</f>
        <v>3.5867779612956556E-2</v>
      </c>
      <c r="BJ163" s="106">
        <f t="shared" si="331"/>
        <v>0.71366705445737511</v>
      </c>
      <c r="BK163" s="165">
        <f t="shared" si="332"/>
        <v>84.741590689541354</v>
      </c>
      <c r="BM163" s="107">
        <f t="shared" si="333"/>
        <v>670.25</v>
      </c>
      <c r="BN163" s="173">
        <f t="shared" ref="BN163:BN168" si="359">IF(AS163&gt;=$C$20,BN162+BM163,0)</f>
        <v>27385.399999999998</v>
      </c>
      <c r="BO163" s="187">
        <f t="shared" ref="BO163:BO168" si="360">BN163/(AS163-($C$20-1))*0.0019*10^-3</f>
        <v>9.6356037037037025E-4</v>
      </c>
      <c r="BP163" s="106" t="str">
        <f t="shared" si="334"/>
        <v>YES</v>
      </c>
      <c r="BQ163" s="209">
        <f t="shared" si="335"/>
        <v>7.4240015360046447</v>
      </c>
      <c r="BR163" s="164">
        <f t="shared" ref="BR163:BR168" si="361">AM163+BQ163</f>
        <v>12.424001536004646</v>
      </c>
      <c r="BS163" s="219">
        <f t="shared" ref="BS163:BS168" si="362">BR163/P163</f>
        <v>0.24848003072009292</v>
      </c>
      <c r="BT163" s="210"/>
      <c r="BU163" s="206">
        <f t="shared" ref="BU163:BU168" si="363">((SQRT(AY163*BO163)/SQRT(VLOOKUP($C$20,$AS$26:$BQ$96,7)*VLOOKUP($C$20,$AS$26:$BQ$96,23)*(AS163-($C$20-1))))-1)</f>
        <v>-0.82936590772039254</v>
      </c>
      <c r="BW163" s="164">
        <f>VLOOKUP(M163,Coefficients!$E$4:$I$7,3)</f>
        <v>0.43099999999999999</v>
      </c>
      <c r="BX163" s="106">
        <f t="shared" ref="BX163:BX168" si="364">IF($AV163&lt;20,0.025,0.073)</f>
        <v>7.2999999999999995E-2</v>
      </c>
      <c r="BY163" s="163">
        <f t="shared" ref="BY163:BY168" si="365">IF(AV163=0,0,BW163*(1+BX163*($AV163-20)))</f>
        <v>0.54617205944444458</v>
      </c>
      <c r="BZ163" s="18"/>
      <c r="CO163" s="165" t="str">
        <f t="shared" si="336"/>
        <v>splash</v>
      </c>
      <c r="CP163" s="172">
        <f t="shared" si="337"/>
        <v>1</v>
      </c>
      <c r="CQ163" s="165">
        <f>IF(CO163="atmospheric",IF(CP163&gt;=1,Coefficients!$T$5,Coefficients!$T$4),Coefficients!$T$3)</f>
        <v>7.35</v>
      </c>
      <c r="CR163" s="106">
        <f>IF(S163&lt;Coefficients!$V$3,Coefficients!$X$3-(Coefficients!$X$4-Coefficients!$X$3)*(Coefficients!$V$3-S163)/(Coefficients!$V$4-Coefficients!$V$3),IF(S163&gt;Coefficients!$V$6,(Coefficients!$X$6-Coefficients!$X$5)*(S163-Coefficients!$V$6)/(Coefficients!$V$6-Coefficients!$V$5)+Coefficients!$X$6,VLOOKUP(S163,Coefficients!$V$3:$X$6,3)))</f>
        <v>5.1999999999999975</v>
      </c>
      <c r="CS163" s="90">
        <f t="shared" ref="CS163:CS168" si="366">CR163*10^-12*31556926</f>
        <v>1.6409601519999992E-4</v>
      </c>
      <c r="CT163" s="106">
        <f>VLOOKUP(CO163,Coefficients!$Z$4:$AD$7,4,FALSE)</f>
        <v>0.26500000000000001</v>
      </c>
      <c r="CU163" s="106">
        <f>VLOOKUP(CO163,Coefficients!$Z$4:$AD$7,2,FALSE)</f>
        <v>0.37</v>
      </c>
      <c r="CV163" s="174">
        <f t="shared" si="338"/>
        <v>5.3994332010733546</v>
      </c>
      <c r="CW163" s="31">
        <f t="shared" si="339"/>
        <v>1.2677767895162255</v>
      </c>
      <c r="CX163" s="19">
        <f>Coefficients!$B$7</f>
        <v>3.35</v>
      </c>
      <c r="CY163" s="217">
        <f t="shared" ref="CY163:CY168" si="367">CW163/CX163</f>
        <v>0.3784408326914106</v>
      </c>
      <c r="CZ163" s="33">
        <f>VLOOKUP(N163,Coefficients!$E$12:$I$16,3)</f>
        <v>6.0350000000000001</v>
      </c>
      <c r="DA163" s="165">
        <f t="shared" ref="DA163:DA168" si="368">IF($AV163&lt;20,0.025,0.073)</f>
        <v>7.2999999999999995E-2</v>
      </c>
      <c r="DB163" s="163">
        <f t="shared" ref="DB163:DB168" si="369">IF(AV163=0,0,CZ163*(1+DA163*($AV163-20)))</f>
        <v>7.6476760527777792</v>
      </c>
      <c r="DC163" s="163"/>
      <c r="DD163" s="149"/>
      <c r="DU163" s="165">
        <f t="shared" si="340"/>
        <v>0.95</v>
      </c>
      <c r="DV163" s="165">
        <f t="shared" si="341"/>
        <v>1</v>
      </c>
      <c r="DW163" s="165">
        <f t="shared" si="342"/>
        <v>2400</v>
      </c>
      <c r="DX163" s="165">
        <f t="shared" si="343"/>
        <v>1.4999999999999999E-2</v>
      </c>
      <c r="DY163" s="169">
        <f t="shared" si="344"/>
        <v>70.571385946591079</v>
      </c>
      <c r="DZ163" s="136">
        <f t="shared" ref="DZ163:DZ168" si="370">DU163*DV163*3.35*10^4*(DW163/2400)^2*(DY163/60)^(1/3)</f>
        <v>33593.935012028996</v>
      </c>
      <c r="EA163" s="136">
        <f t="shared" si="345"/>
        <v>4.3067574809826485</v>
      </c>
      <c r="EB163" s="136">
        <f t="shared" si="346"/>
        <v>2.3330791552474604E-2</v>
      </c>
      <c r="EC163" s="136">
        <f t="shared" si="347"/>
        <v>0.96747185906460231</v>
      </c>
      <c r="ED163" s="136">
        <f t="shared" si="348"/>
        <v>0.21542485542256984</v>
      </c>
      <c r="EE163" s="136">
        <f t="shared" ref="EE163:EE168" si="371">0.0008*EXP(-1.7*EC163)</f>
        <v>1.5445604651050633E-4</v>
      </c>
      <c r="EF163" s="136">
        <f t="shared" si="349"/>
        <v>1</v>
      </c>
      <c r="EG163" s="136">
        <f t="shared" ref="EG163:EG168" si="372">$DV$21</f>
        <v>2</v>
      </c>
      <c r="EH163" s="149">
        <f t="shared" si="350"/>
        <v>1.632427124416501</v>
      </c>
      <c r="EI163" s="149">
        <f t="shared" si="351"/>
        <v>27.656032269767188</v>
      </c>
      <c r="EJ163" s="149">
        <f t="shared" ref="EJ163:EJ168" si="373">EH163+EI163</f>
        <v>29.28845939418369</v>
      </c>
      <c r="EK163" s="18">
        <f t="shared" ref="EK163:EK168" si="374">(AS163-($C$20-1))/EJ163</f>
        <v>1.843729616270759</v>
      </c>
      <c r="EL163" s="18">
        <f t="shared" ref="EL163:EL168" si="375">BS163*EK163</f>
        <v>0.45812999169050334</v>
      </c>
      <c r="EM163" s="18">
        <f t="shared" ref="EM163:EM168" si="376">EG163*0.0115*BY163</f>
        <v>1.2561957367222225E-2</v>
      </c>
      <c r="EN163" s="163">
        <f t="shared" si="352"/>
        <v>0.11658261650762422</v>
      </c>
      <c r="EO163" s="163">
        <f t="shared" si="353"/>
        <v>1.9751035473520564</v>
      </c>
      <c r="EP163" s="163">
        <f t="shared" ref="EP163:EP168" si="377">EN163+EO163</f>
        <v>2.0916861638596806</v>
      </c>
      <c r="EQ163" s="18">
        <f t="shared" ref="EQ163:EQ168" si="378">(AS163-($C$20-1))/EP163</f>
        <v>25.816492422723964</v>
      </c>
      <c r="ER163" s="18">
        <f t="shared" ref="ER163:ER168" si="379">CY163*EQ163</f>
        <v>9.7700148896271486</v>
      </c>
      <c r="ES163" s="18">
        <f t="shared" ref="ES163:ES168" si="380">EG163*0.0115*DB163</f>
        <v>0.17589654921388892</v>
      </c>
    </row>
    <row r="164" spans="1:149" outlineLevel="1" x14ac:dyDescent="0.25">
      <c r="B164" s="36" t="s">
        <v>82</v>
      </c>
      <c r="C164" s="36" t="str">
        <f>MostLikely!$B$1</f>
        <v>CSIRO Mk3.5</v>
      </c>
      <c r="D164" s="36">
        <v>2066</v>
      </c>
      <c r="E164" s="37">
        <f>MostLikely!S94</f>
        <v>24.94</v>
      </c>
      <c r="F164" s="37">
        <f>MostLikely!W94</f>
        <v>74.789259999999999</v>
      </c>
      <c r="G164" s="37">
        <f>MostLikely!Q94</f>
        <v>678</v>
      </c>
      <c r="H164" s="115">
        <f t="shared" si="304"/>
        <v>2007</v>
      </c>
      <c r="I164" s="111" t="str">
        <f t="shared" si="305"/>
        <v>Pile No 243 @ Berth 107</v>
      </c>
      <c r="J164" s="165" t="str">
        <f t="shared" si="306"/>
        <v>splash</v>
      </c>
      <c r="K164" s="172">
        <f t="shared" si="307"/>
        <v>1</v>
      </c>
      <c r="L164" s="115" t="str">
        <f t="shared" si="308"/>
        <v>C1</v>
      </c>
      <c r="M164" s="115" t="str">
        <f t="shared" si="309"/>
        <v>CB4</v>
      </c>
      <c r="N164" s="115" t="str">
        <f t="shared" si="310"/>
        <v>CL5</v>
      </c>
      <c r="O164" s="115">
        <f t="shared" si="311"/>
        <v>0</v>
      </c>
      <c r="P164" s="115">
        <f t="shared" si="312"/>
        <v>50</v>
      </c>
      <c r="Q164" s="115">
        <f t="shared" si="313"/>
        <v>1200</v>
      </c>
      <c r="R164" s="115">
        <f t="shared" si="314"/>
        <v>60</v>
      </c>
      <c r="S164" s="115">
        <f t="shared" si="315"/>
        <v>0.37</v>
      </c>
      <c r="T164" s="115">
        <f t="shared" si="316"/>
        <v>310</v>
      </c>
      <c r="U164" s="165">
        <f t="shared" si="354"/>
        <v>12</v>
      </c>
      <c r="AA164" s="174">
        <f t="shared" si="317"/>
        <v>7.5065603114627013</v>
      </c>
      <c r="AB164" s="193">
        <f t="shared" si="318"/>
        <v>0.250131206229254</v>
      </c>
      <c r="AC164" s="174">
        <f t="shared" si="319"/>
        <v>0.47015216053745873</v>
      </c>
      <c r="AD164" s="174">
        <f t="shared" si="320"/>
        <v>1.2578791343454548E-2</v>
      </c>
      <c r="AE164" s="174">
        <f t="shared" si="321"/>
        <v>1.2882875073505353</v>
      </c>
      <c r="AF164" s="194">
        <f t="shared" si="322"/>
        <v>0.38456343503001056</v>
      </c>
      <c r="AG164" s="174">
        <f t="shared" si="302"/>
        <v>10.121352522354142</v>
      </c>
      <c r="AH164" s="174">
        <f t="shared" si="303"/>
        <v>0.17613226393909096</v>
      </c>
      <c r="AJ164" s="174"/>
      <c r="AK164" s="174"/>
      <c r="AM164" s="207">
        <f t="shared" si="323"/>
        <v>5</v>
      </c>
      <c r="AN164" s="167">
        <f>INDEX(Coefficients!$O$3:$O$7,MATCH(S164,Coefficients!$O$3:$O$7))</f>
        <v>0.3</v>
      </c>
      <c r="AO164" s="167">
        <f>INDEX(Coefficients!$O$3:$O$7,MATCH(S164,Coefficients!$O$3:$O$7)+1)</f>
        <v>0.4</v>
      </c>
      <c r="AP164" s="172">
        <f>INDEX(Coefficients!$P$3:$P$7,MATCH(S164,Coefficients!$O$3:$O$7))</f>
        <v>50</v>
      </c>
      <c r="AQ164" s="172">
        <f>INDEX(Coefficients!$P$3:$P$7,MATCH(S164,Coefficients!$O$3:$O$7)+1)</f>
        <v>41.8</v>
      </c>
      <c r="AR164" s="172">
        <f t="shared" si="324"/>
        <v>44.26</v>
      </c>
      <c r="AS164" s="106">
        <f t="shared" si="325"/>
        <v>2066</v>
      </c>
      <c r="AT164" s="107">
        <f t="shared" si="326"/>
        <v>24.94</v>
      </c>
      <c r="AU164" s="167">
        <f t="shared" si="355"/>
        <v>1302.6100000000001</v>
      </c>
      <c r="AV164" s="173">
        <f t="shared" si="356"/>
        <v>23.683818181818186</v>
      </c>
      <c r="AW164" s="106">
        <v>12</v>
      </c>
      <c r="AX164" s="107">
        <f t="shared" si="327"/>
        <v>74.789259999999999</v>
      </c>
      <c r="AY164" s="174">
        <f t="shared" si="328"/>
        <v>1.253073685186137</v>
      </c>
      <c r="AZ164" s="167">
        <f>INDEX(Coefficients!$K$3:$K$10,MATCH(S164,Coefficients!$K$3:$K$10))</f>
        <v>0.35</v>
      </c>
      <c r="BA164" s="167">
        <f>INDEX(Coefficients!$K$3:$K$10,MATCH(S164,Coefficients!$K$3:$K$10)+1)</f>
        <v>0.4</v>
      </c>
      <c r="BB164" s="167">
        <f>INDEX(Coefficients!$L$3:$L$10,MATCH(S164,Coefficients!$K$3:$K$10))</f>
        <v>0.19142307491680963</v>
      </c>
      <c r="BC164" s="167">
        <f>INDEX(Coefficients!$L$3:$L$10,MATCH(S164,Coefficients!$K$3:$K$10)+1)</f>
        <v>0.35425563574488944</v>
      </c>
      <c r="BD164" s="174">
        <f>INDEX(Coefficients!$M$3:$M$10,MATCH(S164,Coefficients!$K$3:$K$10))</f>
        <v>0.20023799980895765</v>
      </c>
      <c r="BE164" s="174">
        <f>INDEX(Coefficients!$M$3:$M$10,MATCH(S164,Coefficients!$K$3:$K$10)+1)</f>
        <v>0.20987997823914079</v>
      </c>
      <c r="BF164" s="70">
        <f t="shared" si="329"/>
        <v>2.5655609924804158E-5</v>
      </c>
      <c r="BG164" s="110">
        <f t="shared" si="330"/>
        <v>0.20409479118103091</v>
      </c>
      <c r="BH164" s="175">
        <f t="shared" si="357"/>
        <v>1.1323570390755803E-5</v>
      </c>
      <c r="BI164" s="89">
        <f t="shared" si="358"/>
        <v>3.5733707287687197E-2</v>
      </c>
      <c r="BJ164" s="106">
        <f t="shared" si="331"/>
        <v>0.71366705445737511</v>
      </c>
      <c r="BK164" s="165">
        <f t="shared" si="332"/>
        <v>84.741590689541354</v>
      </c>
      <c r="BM164" s="107">
        <f t="shared" si="333"/>
        <v>678</v>
      </c>
      <c r="BN164" s="173">
        <f t="shared" si="359"/>
        <v>28063.399999999998</v>
      </c>
      <c r="BO164" s="187">
        <f t="shared" si="360"/>
        <v>9.6946290909090903E-4</v>
      </c>
      <c r="BP164" s="106" t="str">
        <f t="shared" si="334"/>
        <v>YES</v>
      </c>
      <c r="BQ164" s="209">
        <f t="shared" si="335"/>
        <v>7.5065603114627013</v>
      </c>
      <c r="BR164" s="164">
        <f t="shared" si="361"/>
        <v>12.506560311462701</v>
      </c>
      <c r="BS164" s="219">
        <f t="shared" si="362"/>
        <v>0.250131206229254</v>
      </c>
      <c r="BT164" s="210"/>
      <c r="BU164" s="206">
        <f t="shared" si="363"/>
        <v>-0.83028782061293893</v>
      </c>
      <c r="BW164" s="164">
        <f>VLOOKUP(M164,Coefficients!$E$4:$I$7,3)</f>
        <v>0.43099999999999999</v>
      </c>
      <c r="BX164" s="106">
        <f t="shared" si="364"/>
        <v>7.2999999999999995E-2</v>
      </c>
      <c r="BY164" s="163">
        <f t="shared" si="365"/>
        <v>0.54690397145454561</v>
      </c>
      <c r="BZ164" s="18"/>
      <c r="CO164" s="165" t="str">
        <f t="shared" si="336"/>
        <v>splash</v>
      </c>
      <c r="CP164" s="172">
        <f t="shared" si="337"/>
        <v>1</v>
      </c>
      <c r="CQ164" s="165">
        <f>IF(CO164="atmospheric",IF(CP164&gt;=1,Coefficients!$T$5,Coefficients!$T$4),Coefficients!$T$3)</f>
        <v>7.35</v>
      </c>
      <c r="CR164" s="106">
        <f>IF(S164&lt;Coefficients!$V$3,Coefficients!$X$3-(Coefficients!$X$4-Coefficients!$X$3)*(Coefficients!$V$3-S164)/(Coefficients!$V$4-Coefficients!$V$3),IF(S164&gt;Coefficients!$V$6,(Coefficients!$X$6-Coefficients!$X$5)*(S164-Coefficients!$V$6)/(Coefficients!$V$6-Coefficients!$V$5)+Coefficients!$X$6,VLOOKUP(S164,Coefficients!$V$3:$X$6,3)))</f>
        <v>5.1999999999999975</v>
      </c>
      <c r="CS164" s="90">
        <f t="shared" si="366"/>
        <v>1.6409601519999992E-4</v>
      </c>
      <c r="CT164" s="106">
        <f>VLOOKUP(CO164,Coefficients!$Z$4:$AD$7,4,FALSE)</f>
        <v>0.26500000000000001</v>
      </c>
      <c r="CU164" s="106">
        <f>VLOOKUP(CO164,Coefficients!$Z$4:$AD$7,2,FALSE)</f>
        <v>0.37</v>
      </c>
      <c r="CV164" s="174">
        <f t="shared" si="338"/>
        <v>5.3991711133715095</v>
      </c>
      <c r="CW164" s="31">
        <f t="shared" si="339"/>
        <v>1.2882875073505353</v>
      </c>
      <c r="CX164" s="19">
        <f>Coefficients!$B$7</f>
        <v>3.35</v>
      </c>
      <c r="CY164" s="217">
        <f t="shared" si="367"/>
        <v>0.38456343503001056</v>
      </c>
      <c r="CZ164" s="33">
        <f>VLOOKUP(N164,Coefficients!$E$12:$I$16,3)</f>
        <v>6.0350000000000001</v>
      </c>
      <c r="DA164" s="165">
        <f t="shared" si="368"/>
        <v>7.2999999999999995E-2</v>
      </c>
      <c r="DB164" s="163">
        <f t="shared" si="369"/>
        <v>7.6579245190909111</v>
      </c>
      <c r="DC164" s="163"/>
      <c r="DD164" s="149"/>
      <c r="DU164" s="165">
        <f t="shared" si="340"/>
        <v>0.95</v>
      </c>
      <c r="DV164" s="165">
        <f t="shared" si="341"/>
        <v>1</v>
      </c>
      <c r="DW164" s="165">
        <f t="shared" si="342"/>
        <v>2400</v>
      </c>
      <c r="DX164" s="165">
        <f t="shared" si="343"/>
        <v>1.4999999999999999E-2</v>
      </c>
      <c r="DY164" s="169">
        <f t="shared" si="344"/>
        <v>70.571692226567649</v>
      </c>
      <c r="DZ164" s="136">
        <f t="shared" si="370"/>
        <v>33593.983611210315</v>
      </c>
      <c r="EA164" s="136">
        <f t="shared" si="345"/>
        <v>4.3067574809826485</v>
      </c>
      <c r="EB164" s="136">
        <f t="shared" si="346"/>
        <v>2.3330791552474604E-2</v>
      </c>
      <c r="EC164" s="136">
        <f t="shared" si="347"/>
        <v>0.96747185906460231</v>
      </c>
      <c r="ED164" s="136">
        <f t="shared" si="348"/>
        <v>0.21551796662047409</v>
      </c>
      <c r="EE164" s="136">
        <f t="shared" si="371"/>
        <v>1.5445604651050633E-4</v>
      </c>
      <c r="EF164" s="136">
        <f t="shared" si="349"/>
        <v>1</v>
      </c>
      <c r="EG164" s="136">
        <f t="shared" si="372"/>
        <v>2</v>
      </c>
      <c r="EH164" s="149">
        <f t="shared" si="350"/>
        <v>1.6302416647980313</v>
      </c>
      <c r="EI164" s="149">
        <f t="shared" si="351"/>
        <v>27.630958213305863</v>
      </c>
      <c r="EJ164" s="149">
        <f t="shared" si="373"/>
        <v>29.261199878103895</v>
      </c>
      <c r="EK164" s="18">
        <f t="shared" si="374"/>
        <v>1.8796221696006528</v>
      </c>
      <c r="EL164" s="18">
        <f t="shared" si="375"/>
        <v>0.47015216053745873</v>
      </c>
      <c r="EM164" s="18">
        <f t="shared" si="376"/>
        <v>1.2578791343454548E-2</v>
      </c>
      <c r="EN164" s="163">
        <f t="shared" si="352"/>
        <v>0.11642653811565064</v>
      </c>
      <c r="EO164" s="163">
        <f t="shared" si="353"/>
        <v>1.9733128400886208</v>
      </c>
      <c r="EP164" s="163">
        <f t="shared" si="377"/>
        <v>2.0897393782042717</v>
      </c>
      <c r="EQ164" s="18">
        <f t="shared" si="378"/>
        <v>26.319071446728397</v>
      </c>
      <c r="ER164" s="18">
        <f t="shared" si="379"/>
        <v>10.121352522354142</v>
      </c>
      <c r="ES164" s="18">
        <f t="shared" si="380"/>
        <v>0.17613226393909096</v>
      </c>
    </row>
    <row r="165" spans="1:149" outlineLevel="1" x14ac:dyDescent="0.25">
      <c r="B165" s="36" t="s">
        <v>82</v>
      </c>
      <c r="C165" s="36" t="str">
        <f>MostLikely!$B$1</f>
        <v>CSIRO Mk3.5</v>
      </c>
      <c r="D165" s="36">
        <v>2067</v>
      </c>
      <c r="E165" s="37">
        <f>MostLikely!S95</f>
        <v>24.98</v>
      </c>
      <c r="F165" s="37">
        <f>MostLikely!W95</f>
        <v>74.766369999999995</v>
      </c>
      <c r="G165" s="37">
        <f>MostLikely!Q95</f>
        <v>685.75</v>
      </c>
      <c r="H165" s="115">
        <f t="shared" si="304"/>
        <v>2007</v>
      </c>
      <c r="I165" s="111" t="str">
        <f t="shared" si="305"/>
        <v>Pile No 243 @ Berth 107</v>
      </c>
      <c r="J165" s="165" t="str">
        <f t="shared" si="306"/>
        <v>splash</v>
      </c>
      <c r="K165" s="172">
        <f t="shared" si="307"/>
        <v>1</v>
      </c>
      <c r="L165" s="115" t="str">
        <f t="shared" si="308"/>
        <v>C1</v>
      </c>
      <c r="M165" s="115" t="str">
        <f t="shared" si="309"/>
        <v>CB4</v>
      </c>
      <c r="N165" s="115" t="str">
        <f t="shared" si="310"/>
        <v>CL5</v>
      </c>
      <c r="O165" s="115">
        <f t="shared" si="311"/>
        <v>0</v>
      </c>
      <c r="P165" s="115">
        <f t="shared" si="312"/>
        <v>50</v>
      </c>
      <c r="Q165" s="115">
        <f t="shared" si="313"/>
        <v>1200</v>
      </c>
      <c r="R165" s="115">
        <f t="shared" si="314"/>
        <v>60</v>
      </c>
      <c r="S165" s="115">
        <f t="shared" si="315"/>
        <v>0.37</v>
      </c>
      <c r="T165" s="115">
        <f t="shared" si="316"/>
        <v>310</v>
      </c>
      <c r="U165" s="165">
        <f t="shared" si="354"/>
        <v>12</v>
      </c>
      <c r="AA165" s="174">
        <f t="shared" si="317"/>
        <v>7.5890731864670764</v>
      </c>
      <c r="AB165" s="193">
        <f t="shared" si="318"/>
        <v>0.25178146372934151</v>
      </c>
      <c r="AC165" s="174">
        <f t="shared" si="319"/>
        <v>0.48230502975878364</v>
      </c>
      <c r="AD165" s="174">
        <f t="shared" si="320"/>
        <v>1.2595540998392859E-2</v>
      </c>
      <c r="AE165" s="174">
        <f t="shared" si="321"/>
        <v>1.3085661358942664</v>
      </c>
      <c r="AF165" s="194">
        <f t="shared" si="322"/>
        <v>0.39061675698336307</v>
      </c>
      <c r="AG165" s="174">
        <f t="shared" si="302"/>
        <v>10.47728870911094</v>
      </c>
      <c r="AH165" s="174">
        <f t="shared" si="303"/>
        <v>0.17636679797053573</v>
      </c>
      <c r="AJ165" s="174"/>
      <c r="AK165" s="174"/>
      <c r="AM165" s="207">
        <f t="shared" si="323"/>
        <v>5</v>
      </c>
      <c r="AN165" s="167">
        <f>INDEX(Coefficients!$O$3:$O$7,MATCH(S165,Coefficients!$O$3:$O$7))</f>
        <v>0.3</v>
      </c>
      <c r="AO165" s="167">
        <f>INDEX(Coefficients!$O$3:$O$7,MATCH(S165,Coefficients!$O$3:$O$7)+1)</f>
        <v>0.4</v>
      </c>
      <c r="AP165" s="172">
        <f>INDEX(Coefficients!$P$3:$P$7,MATCH(S165,Coefficients!$O$3:$O$7))</f>
        <v>50</v>
      </c>
      <c r="AQ165" s="172">
        <f>INDEX(Coefficients!$P$3:$P$7,MATCH(S165,Coefficients!$O$3:$O$7)+1)</f>
        <v>41.8</v>
      </c>
      <c r="AR165" s="172">
        <f t="shared" si="324"/>
        <v>44.26</v>
      </c>
      <c r="AS165" s="106">
        <f t="shared" si="325"/>
        <v>2067</v>
      </c>
      <c r="AT165" s="107">
        <f t="shared" si="326"/>
        <v>24.98</v>
      </c>
      <c r="AU165" s="167">
        <f t="shared" si="355"/>
        <v>1327.5900000000001</v>
      </c>
      <c r="AV165" s="173">
        <f t="shared" si="356"/>
        <v>23.706964285714289</v>
      </c>
      <c r="AW165" s="106">
        <v>12</v>
      </c>
      <c r="AX165" s="107">
        <f t="shared" si="327"/>
        <v>74.766369999999995</v>
      </c>
      <c r="AY165" s="174">
        <f t="shared" si="328"/>
        <v>1.254828932390857</v>
      </c>
      <c r="AZ165" s="167">
        <f>INDEX(Coefficients!$K$3:$K$10,MATCH(S165,Coefficients!$K$3:$K$10))</f>
        <v>0.35</v>
      </c>
      <c r="BA165" s="167">
        <f>INDEX(Coefficients!$K$3:$K$10,MATCH(S165,Coefficients!$K$3:$K$10)+1)</f>
        <v>0.4</v>
      </c>
      <c r="BB165" s="167">
        <f>INDEX(Coefficients!$L$3:$L$10,MATCH(S165,Coefficients!$K$3:$K$10))</f>
        <v>0.19142307491680963</v>
      </c>
      <c r="BC165" s="167">
        <f>INDEX(Coefficients!$L$3:$L$10,MATCH(S165,Coefficients!$K$3:$K$10)+1)</f>
        <v>0.35425563574488944</v>
      </c>
      <c r="BD165" s="174">
        <f>INDEX(Coefficients!$M$3:$M$10,MATCH(S165,Coefficients!$K$3:$K$10))</f>
        <v>0.20023799980895765</v>
      </c>
      <c r="BE165" s="174">
        <f>INDEX(Coefficients!$M$3:$M$10,MATCH(S165,Coefficients!$K$3:$K$10)+1)</f>
        <v>0.20987997823914079</v>
      </c>
      <c r="BF165" s="70">
        <f t="shared" si="329"/>
        <v>2.5655609924804158E-5</v>
      </c>
      <c r="BG165" s="110">
        <f t="shared" si="330"/>
        <v>0.20409479118103091</v>
      </c>
      <c r="BH165" s="175">
        <f t="shared" si="357"/>
        <v>1.1282004627349532E-5</v>
      </c>
      <c r="BI165" s="89">
        <f t="shared" si="358"/>
        <v>3.5602538515692672E-2</v>
      </c>
      <c r="BJ165" s="106">
        <f t="shared" si="331"/>
        <v>0.71366705445737511</v>
      </c>
      <c r="BK165" s="165">
        <f t="shared" si="332"/>
        <v>84.741590689541354</v>
      </c>
      <c r="BM165" s="107">
        <f t="shared" si="333"/>
        <v>685.75</v>
      </c>
      <c r="BN165" s="173">
        <f t="shared" si="359"/>
        <v>28749.149999999998</v>
      </c>
      <c r="BO165" s="187">
        <f t="shared" si="360"/>
        <v>9.7541758928571421E-4</v>
      </c>
      <c r="BP165" s="106" t="str">
        <f t="shared" si="334"/>
        <v>YES</v>
      </c>
      <c r="BQ165" s="209">
        <f t="shared" si="335"/>
        <v>7.5890731864670764</v>
      </c>
      <c r="BR165" s="164">
        <f t="shared" si="361"/>
        <v>12.589073186467076</v>
      </c>
      <c r="BS165" s="219">
        <f t="shared" si="362"/>
        <v>0.25178146372934151</v>
      </c>
      <c r="BT165" s="210"/>
      <c r="BU165" s="206">
        <f t="shared" si="363"/>
        <v>-0.83117607573338648</v>
      </c>
      <c r="BW165" s="164">
        <f>VLOOKUP(M165,Coefficients!$E$4:$I$7,3)</f>
        <v>0.43099999999999999</v>
      </c>
      <c r="BX165" s="106">
        <f t="shared" si="364"/>
        <v>7.2999999999999995E-2</v>
      </c>
      <c r="BY165" s="163">
        <f t="shared" si="365"/>
        <v>0.54763221732142864</v>
      </c>
      <c r="BZ165" s="18"/>
      <c r="CO165" s="165" t="str">
        <f t="shared" si="336"/>
        <v>splash</v>
      </c>
      <c r="CP165" s="172">
        <f t="shared" si="337"/>
        <v>1</v>
      </c>
      <c r="CQ165" s="165">
        <f>IF(CO165="atmospheric",IF(CP165&gt;=1,Coefficients!$T$5,Coefficients!$T$4),Coefficients!$T$3)</f>
        <v>7.35</v>
      </c>
      <c r="CR165" s="106">
        <f>IF(S165&lt;Coefficients!$V$3,Coefficients!$X$3-(Coefficients!$X$4-Coefficients!$X$3)*(Coefficients!$V$3-S165)/(Coefficients!$V$4-Coefficients!$V$3),IF(S165&gt;Coefficients!$V$6,(Coefficients!$X$6-Coefficients!$X$5)*(S165-Coefficients!$V$6)/(Coefficients!$V$6-Coefficients!$V$5)+Coefficients!$X$6,VLOOKUP(S165,Coefficients!$V$3:$X$6,3)))</f>
        <v>5.1999999999999975</v>
      </c>
      <c r="CS165" s="90">
        <f t="shared" si="366"/>
        <v>1.6409601519999992E-4</v>
      </c>
      <c r="CT165" s="106">
        <f>VLOOKUP(CO165,Coefficients!$Z$4:$AD$7,4,FALSE)</f>
        <v>0.26500000000000001</v>
      </c>
      <c r="CU165" s="106">
        <f>VLOOKUP(CO165,Coefficients!$Z$4:$AD$7,2,FALSE)</f>
        <v>0.37</v>
      </c>
      <c r="CV165" s="174">
        <f t="shared" si="338"/>
        <v>5.3987952925657119</v>
      </c>
      <c r="CW165" s="31">
        <f t="shared" si="339"/>
        <v>1.3085661358942664</v>
      </c>
      <c r="CX165" s="19">
        <f>Coefficients!$B$7</f>
        <v>3.35</v>
      </c>
      <c r="CY165" s="217">
        <f t="shared" si="367"/>
        <v>0.39061675698336307</v>
      </c>
      <c r="CZ165" s="33">
        <f>VLOOKUP(N165,Coefficients!$E$12:$I$16,3)</f>
        <v>6.0350000000000001</v>
      </c>
      <c r="DA165" s="165">
        <f t="shared" si="368"/>
        <v>7.2999999999999995E-2</v>
      </c>
      <c r="DB165" s="163">
        <f t="shared" si="369"/>
        <v>7.668121650892858</v>
      </c>
      <c r="DC165" s="163"/>
      <c r="DD165" s="149"/>
      <c r="DU165" s="165">
        <f t="shared" si="340"/>
        <v>0.95</v>
      </c>
      <c r="DV165" s="165">
        <f t="shared" si="341"/>
        <v>1</v>
      </c>
      <c r="DW165" s="165">
        <f t="shared" si="342"/>
        <v>2400</v>
      </c>
      <c r="DX165" s="165">
        <f t="shared" si="343"/>
        <v>1.4999999999999999E-2</v>
      </c>
      <c r="DY165" s="169">
        <f t="shared" si="344"/>
        <v>70.57198757049143</v>
      </c>
      <c r="DZ165" s="136">
        <f t="shared" si="370"/>
        <v>33594.030474972918</v>
      </c>
      <c r="EA165" s="136">
        <f t="shared" si="345"/>
        <v>4.3067574809826485</v>
      </c>
      <c r="EB165" s="136">
        <f t="shared" si="346"/>
        <v>2.3330791552474604E-2</v>
      </c>
      <c r="EC165" s="136">
        <f t="shared" si="347"/>
        <v>0.96747185906460231</v>
      </c>
      <c r="ED165" s="136">
        <f t="shared" si="348"/>
        <v>0.21561036440502879</v>
      </c>
      <c r="EE165" s="136">
        <f t="shared" si="371"/>
        <v>1.5445604651050633E-4</v>
      </c>
      <c r="EF165" s="136">
        <f t="shared" si="349"/>
        <v>1</v>
      </c>
      <c r="EG165" s="136">
        <f t="shared" si="372"/>
        <v>2</v>
      </c>
      <c r="EH165" s="149">
        <f t="shared" si="350"/>
        <v>1.6280729749280123</v>
      </c>
      <c r="EI165" s="149">
        <f t="shared" si="351"/>
        <v>27.606044645398011</v>
      </c>
      <c r="EJ165" s="149">
        <f t="shared" si="373"/>
        <v>29.234117620326025</v>
      </c>
      <c r="EK165" s="18">
        <f t="shared" si="374"/>
        <v>1.9155700448117536</v>
      </c>
      <c r="EL165" s="18">
        <f t="shared" si="375"/>
        <v>0.48230502975878364</v>
      </c>
      <c r="EM165" s="18">
        <f t="shared" si="376"/>
        <v>1.2595540998392859E-2</v>
      </c>
      <c r="EN165" s="163">
        <f t="shared" si="352"/>
        <v>0.11627165736437006</v>
      </c>
      <c r="EO165" s="163">
        <f t="shared" si="353"/>
        <v>1.9715335943937935</v>
      </c>
      <c r="EP165" s="163">
        <f t="shared" si="377"/>
        <v>2.0878052517581636</v>
      </c>
      <c r="EQ165" s="18">
        <f t="shared" si="378"/>
        <v>26.82242510542676</v>
      </c>
      <c r="ER165" s="18">
        <f t="shared" si="379"/>
        <v>10.47728870911094</v>
      </c>
      <c r="ES165" s="18">
        <f t="shared" si="380"/>
        <v>0.17636679797053573</v>
      </c>
    </row>
    <row r="166" spans="1:149" outlineLevel="1" x14ac:dyDescent="0.25">
      <c r="B166" s="36" t="s">
        <v>82</v>
      </c>
      <c r="C166" s="36" t="str">
        <f>MostLikely!$B$1</f>
        <v>CSIRO Mk3.5</v>
      </c>
      <c r="D166" s="36">
        <v>2068</v>
      </c>
      <c r="E166" s="37">
        <f>MostLikely!S96</f>
        <v>25.02</v>
      </c>
      <c r="F166" s="37">
        <f>MostLikely!W96</f>
        <v>74.743479999999991</v>
      </c>
      <c r="G166" s="37">
        <f>MostLikely!Q96</f>
        <v>693.5</v>
      </c>
      <c r="H166" s="115">
        <f t="shared" si="304"/>
        <v>2007</v>
      </c>
      <c r="I166" s="111" t="str">
        <f t="shared" si="305"/>
        <v>Pile No 243 @ Berth 107</v>
      </c>
      <c r="J166" s="165" t="str">
        <f t="shared" si="306"/>
        <v>splash</v>
      </c>
      <c r="K166" s="172">
        <f t="shared" si="307"/>
        <v>1</v>
      </c>
      <c r="L166" s="115" t="str">
        <f t="shared" si="308"/>
        <v>C1</v>
      </c>
      <c r="M166" s="115" t="str">
        <f t="shared" si="309"/>
        <v>CB4</v>
      </c>
      <c r="N166" s="115" t="str">
        <f t="shared" si="310"/>
        <v>CL5</v>
      </c>
      <c r="O166" s="115">
        <f t="shared" si="311"/>
        <v>0</v>
      </c>
      <c r="P166" s="115">
        <f t="shared" si="312"/>
        <v>50</v>
      </c>
      <c r="Q166" s="115">
        <f t="shared" si="313"/>
        <v>1200</v>
      </c>
      <c r="R166" s="115">
        <f t="shared" si="314"/>
        <v>60</v>
      </c>
      <c r="S166" s="115">
        <f t="shared" si="315"/>
        <v>0.37</v>
      </c>
      <c r="T166" s="115">
        <f t="shared" si="316"/>
        <v>310</v>
      </c>
      <c r="U166" s="165">
        <f t="shared" si="354"/>
        <v>12</v>
      </c>
      <c r="AA166" s="174">
        <f t="shared" si="317"/>
        <v>7.671543007811513</v>
      </c>
      <c r="AB166" s="193">
        <f t="shared" si="318"/>
        <v>0.25343086015623029</v>
      </c>
      <c r="AC166" s="174">
        <f t="shared" si="319"/>
        <v>0.49458889073505641</v>
      </c>
      <c r="AD166" s="174">
        <f t="shared" si="320"/>
        <v>1.2612210770000003E-2</v>
      </c>
      <c r="AE166" s="174">
        <f t="shared" si="321"/>
        <v>1.3286172298298948</v>
      </c>
      <c r="AF166" s="194">
        <f t="shared" si="322"/>
        <v>0.39660215815817756</v>
      </c>
      <c r="AG166" s="174">
        <f t="shared" si="302"/>
        <v>10.837770170917835</v>
      </c>
      <c r="AH166" s="174">
        <f t="shared" si="303"/>
        <v>0.17660021345000004</v>
      </c>
      <c r="AJ166" s="174"/>
      <c r="AK166" s="174"/>
      <c r="AM166" s="207">
        <f t="shared" si="323"/>
        <v>5</v>
      </c>
      <c r="AN166" s="167">
        <f>INDEX(Coefficients!$O$3:$O$7,MATCH(S166,Coefficients!$O$3:$O$7))</f>
        <v>0.3</v>
      </c>
      <c r="AO166" s="167">
        <f>INDEX(Coefficients!$O$3:$O$7,MATCH(S166,Coefficients!$O$3:$O$7)+1)</f>
        <v>0.4</v>
      </c>
      <c r="AP166" s="172">
        <f>INDEX(Coefficients!$P$3:$P$7,MATCH(S166,Coefficients!$O$3:$O$7))</f>
        <v>50</v>
      </c>
      <c r="AQ166" s="172">
        <f>INDEX(Coefficients!$P$3:$P$7,MATCH(S166,Coefficients!$O$3:$O$7)+1)</f>
        <v>41.8</v>
      </c>
      <c r="AR166" s="172">
        <f t="shared" si="324"/>
        <v>44.26</v>
      </c>
      <c r="AS166" s="106">
        <f t="shared" si="325"/>
        <v>2068</v>
      </c>
      <c r="AT166" s="107">
        <f t="shared" si="326"/>
        <v>25.02</v>
      </c>
      <c r="AU166" s="167">
        <f t="shared" si="355"/>
        <v>1352.6100000000001</v>
      </c>
      <c r="AV166" s="173">
        <f t="shared" si="356"/>
        <v>23.730000000000004</v>
      </c>
      <c r="AW166" s="106">
        <v>12</v>
      </c>
      <c r="AX166" s="107">
        <f t="shared" si="327"/>
        <v>74.743479999999991</v>
      </c>
      <c r="AY166" s="174">
        <f t="shared" si="328"/>
        <v>1.2565779770346395</v>
      </c>
      <c r="AZ166" s="167">
        <f>INDEX(Coefficients!$K$3:$K$10,MATCH(S166,Coefficients!$K$3:$K$10))</f>
        <v>0.35</v>
      </c>
      <c r="BA166" s="167">
        <f>INDEX(Coefficients!$K$3:$K$10,MATCH(S166,Coefficients!$K$3:$K$10)+1)</f>
        <v>0.4</v>
      </c>
      <c r="BB166" s="167">
        <f>INDEX(Coefficients!$L$3:$L$10,MATCH(S166,Coefficients!$K$3:$K$10))</f>
        <v>0.19142307491680963</v>
      </c>
      <c r="BC166" s="167">
        <f>INDEX(Coefficients!$L$3:$L$10,MATCH(S166,Coefficients!$K$3:$K$10)+1)</f>
        <v>0.35425563574488944</v>
      </c>
      <c r="BD166" s="174">
        <f>INDEX(Coefficients!$M$3:$M$10,MATCH(S166,Coefficients!$K$3:$K$10))</f>
        <v>0.20023799980895765</v>
      </c>
      <c r="BE166" s="174">
        <f>INDEX(Coefficients!$M$3:$M$10,MATCH(S166,Coefficients!$K$3:$K$10)+1)</f>
        <v>0.20987997823914079</v>
      </c>
      <c r="BF166" s="70">
        <f t="shared" si="329"/>
        <v>2.5655609924804158E-5</v>
      </c>
      <c r="BG166" s="110">
        <f t="shared" si="330"/>
        <v>0.20409479118103091</v>
      </c>
      <c r="BH166" s="175">
        <f t="shared" si="357"/>
        <v>1.1241323132801305E-5</v>
      </c>
      <c r="BI166" s="89">
        <f t="shared" si="358"/>
        <v>3.54741602243899E-2</v>
      </c>
      <c r="BJ166" s="106">
        <f t="shared" si="331"/>
        <v>0.71366705445737511</v>
      </c>
      <c r="BK166" s="165">
        <f t="shared" si="332"/>
        <v>84.741590689541354</v>
      </c>
      <c r="BM166" s="107">
        <f t="shared" si="333"/>
        <v>693.5</v>
      </c>
      <c r="BN166" s="173">
        <f t="shared" si="359"/>
        <v>29442.649999999998</v>
      </c>
      <c r="BO166" s="187">
        <f t="shared" si="360"/>
        <v>9.8142166666666665E-4</v>
      </c>
      <c r="BP166" s="106" t="str">
        <f t="shared" si="334"/>
        <v>YES</v>
      </c>
      <c r="BQ166" s="209">
        <f t="shared" si="335"/>
        <v>7.671543007811513</v>
      </c>
      <c r="BR166" s="164">
        <f t="shared" si="361"/>
        <v>12.671543007811513</v>
      </c>
      <c r="BS166" s="219">
        <f t="shared" si="362"/>
        <v>0.25343086015623029</v>
      </c>
      <c r="BT166" s="210"/>
      <c r="BU166" s="206">
        <f t="shared" si="363"/>
        <v>-0.83203238085543085</v>
      </c>
      <c r="BW166" s="164">
        <f>VLOOKUP(M166,Coefficients!$E$4:$I$7,3)</f>
        <v>0.43099999999999999</v>
      </c>
      <c r="BX166" s="106">
        <f t="shared" si="364"/>
        <v>7.2999999999999995E-2</v>
      </c>
      <c r="BY166" s="163">
        <f t="shared" si="365"/>
        <v>0.54835699000000016</v>
      </c>
      <c r="BZ166" s="18"/>
      <c r="CO166" s="165" t="str">
        <f t="shared" si="336"/>
        <v>splash</v>
      </c>
      <c r="CP166" s="172">
        <f t="shared" si="337"/>
        <v>1</v>
      </c>
      <c r="CQ166" s="165">
        <f>IF(CO166="atmospheric",IF(CP166&gt;=1,Coefficients!$T$5,Coefficients!$T$4),Coefficients!$T$3)</f>
        <v>7.35</v>
      </c>
      <c r="CR166" s="106">
        <f>IF(S166&lt;Coefficients!$V$3,Coefficients!$X$3-(Coefficients!$X$4-Coefficients!$X$3)*(Coefficients!$V$3-S166)/(Coefficients!$V$4-Coefficients!$V$3),IF(S166&gt;Coefficients!$V$6,(Coefficients!$X$6-Coefficients!$X$5)*(S166-Coefficients!$V$6)/(Coefficients!$V$6-Coefficients!$V$5)+Coefficients!$X$6,VLOOKUP(S166,Coefficients!$V$3:$X$6,3)))</f>
        <v>5.1999999999999975</v>
      </c>
      <c r="CS166" s="90">
        <f t="shared" si="366"/>
        <v>1.6409601519999992E-4</v>
      </c>
      <c r="CT166" s="106">
        <f>VLOOKUP(CO166,Coefficients!$Z$4:$AD$7,4,FALSE)</f>
        <v>0.26500000000000001</v>
      </c>
      <c r="CU166" s="106">
        <f>VLOOKUP(CO166,Coefficients!$Z$4:$AD$7,2,FALSE)</f>
        <v>0.37</v>
      </c>
      <c r="CV166" s="174">
        <f t="shared" si="338"/>
        <v>5.3983113281221575</v>
      </c>
      <c r="CW166" s="31">
        <f t="shared" si="339"/>
        <v>1.3286172298298948</v>
      </c>
      <c r="CX166" s="19">
        <f>Coefficients!$B$7</f>
        <v>3.35</v>
      </c>
      <c r="CY166" s="217">
        <f t="shared" si="367"/>
        <v>0.39660215815817756</v>
      </c>
      <c r="CZ166" s="33">
        <f>VLOOKUP(N166,Coefficients!$E$12:$I$16,3)</f>
        <v>6.0350000000000001</v>
      </c>
      <c r="DA166" s="165">
        <f t="shared" si="368"/>
        <v>7.2999999999999995E-2</v>
      </c>
      <c r="DB166" s="163">
        <f t="shared" si="369"/>
        <v>7.6782701500000021</v>
      </c>
      <c r="DC166" s="163"/>
      <c r="DD166" s="149"/>
      <c r="DU166" s="165">
        <f t="shared" si="340"/>
        <v>0.95</v>
      </c>
      <c r="DV166" s="165">
        <f t="shared" si="341"/>
        <v>1</v>
      </c>
      <c r="DW166" s="165">
        <f t="shared" si="342"/>
        <v>2400</v>
      </c>
      <c r="DX166" s="165">
        <f t="shared" si="343"/>
        <v>1.4999999999999999E-2</v>
      </c>
      <c r="DY166" s="169">
        <f t="shared" si="344"/>
        <v>70.57227255381396</v>
      </c>
      <c r="DZ166" s="136">
        <f t="shared" si="370"/>
        <v>33594.075694640873</v>
      </c>
      <c r="EA166" s="136">
        <f t="shared" si="345"/>
        <v>4.3067574809826485</v>
      </c>
      <c r="EB166" s="136">
        <f t="shared" si="346"/>
        <v>2.3330791552474604E-2</v>
      </c>
      <c r="EC166" s="136">
        <f t="shared" si="347"/>
        <v>0.96747185906460231</v>
      </c>
      <c r="ED166" s="136">
        <f t="shared" si="348"/>
        <v>0.21570207785625201</v>
      </c>
      <c r="EE166" s="136">
        <f t="shared" si="371"/>
        <v>1.5445604651050633E-4</v>
      </c>
      <c r="EF166" s="136">
        <f t="shared" si="349"/>
        <v>1</v>
      </c>
      <c r="EG166" s="136">
        <f t="shared" si="372"/>
        <v>2</v>
      </c>
      <c r="EH166" s="149">
        <f t="shared" si="350"/>
        <v>1.6259203708492689</v>
      </c>
      <c r="EI166" s="149">
        <f t="shared" si="351"/>
        <v>27.581284440071947</v>
      </c>
      <c r="EJ166" s="149">
        <f t="shared" si="373"/>
        <v>29.207204810921215</v>
      </c>
      <c r="EK166" s="18">
        <f t="shared" si="374"/>
        <v>1.9515732631383627</v>
      </c>
      <c r="EL166" s="18">
        <f t="shared" si="375"/>
        <v>0.49458889073505641</v>
      </c>
      <c r="EM166" s="18">
        <f t="shared" si="376"/>
        <v>1.2612210770000003E-2</v>
      </c>
      <c r="EN166" s="163">
        <f t="shared" si="352"/>
        <v>0.11611792540779366</v>
      </c>
      <c r="EO166" s="163">
        <f t="shared" si="353"/>
        <v>1.9697653013539367</v>
      </c>
      <c r="EP166" s="163">
        <f t="shared" si="377"/>
        <v>2.0858832267617302</v>
      </c>
      <c r="EQ166" s="18">
        <f t="shared" si="378"/>
        <v>27.32655369614854</v>
      </c>
      <c r="ER166" s="18">
        <f t="shared" si="379"/>
        <v>10.837770170917835</v>
      </c>
      <c r="ES166" s="18">
        <f t="shared" si="380"/>
        <v>0.17660021345000004</v>
      </c>
    </row>
    <row r="167" spans="1:149" outlineLevel="1" x14ac:dyDescent="0.25">
      <c r="B167" s="36" t="s">
        <v>82</v>
      </c>
      <c r="C167" s="36" t="str">
        <f>MostLikely!$B$1</f>
        <v>CSIRO Mk3.5</v>
      </c>
      <c r="D167" s="36">
        <v>2069</v>
      </c>
      <c r="E167" s="37">
        <f>MostLikely!S97</f>
        <v>25.06</v>
      </c>
      <c r="F167" s="37">
        <f>MostLikely!W97</f>
        <v>74.720590000000001</v>
      </c>
      <c r="G167" s="37">
        <f>MostLikely!Q97</f>
        <v>701.25</v>
      </c>
      <c r="H167" s="115">
        <f t="shared" si="304"/>
        <v>2007</v>
      </c>
      <c r="I167" s="111" t="str">
        <f t="shared" si="305"/>
        <v>Pile No 243 @ Berth 107</v>
      </c>
      <c r="J167" s="165" t="str">
        <f t="shared" si="306"/>
        <v>splash</v>
      </c>
      <c r="K167" s="172">
        <f t="shared" si="307"/>
        <v>1</v>
      </c>
      <c r="L167" s="115" t="str">
        <f t="shared" si="308"/>
        <v>C1</v>
      </c>
      <c r="M167" s="115" t="str">
        <f t="shared" si="309"/>
        <v>CB4</v>
      </c>
      <c r="N167" s="115" t="str">
        <f t="shared" si="310"/>
        <v>CL5</v>
      </c>
      <c r="O167" s="115">
        <f t="shared" si="311"/>
        <v>0</v>
      </c>
      <c r="P167" s="115">
        <f t="shared" si="312"/>
        <v>50</v>
      </c>
      <c r="Q167" s="115">
        <f t="shared" si="313"/>
        <v>1200</v>
      </c>
      <c r="R167" s="115">
        <f t="shared" si="314"/>
        <v>60</v>
      </c>
      <c r="S167" s="115">
        <f t="shared" si="315"/>
        <v>0.37</v>
      </c>
      <c r="T167" s="115">
        <f t="shared" si="316"/>
        <v>310</v>
      </c>
      <c r="U167" s="165">
        <f t="shared" si="354"/>
        <v>12</v>
      </c>
      <c r="AA167" s="174">
        <f t="shared" si="317"/>
        <v>7.7539725133623278</v>
      </c>
      <c r="AB167" s="193">
        <f t="shared" si="318"/>
        <v>0.25507945026724654</v>
      </c>
      <c r="AC167" s="174">
        <f t="shared" si="319"/>
        <v>0.50700403854548548</v>
      </c>
      <c r="AD167" s="174">
        <f t="shared" si="320"/>
        <v>1.2628804790172412E-2</v>
      </c>
      <c r="AE167" s="174">
        <f t="shared" si="321"/>
        <v>1.34844525165458</v>
      </c>
      <c r="AF167" s="194">
        <f t="shared" si="322"/>
        <v>0.40252097064315817</v>
      </c>
      <c r="AG167" s="174">
        <f t="shared" si="302"/>
        <v>11.202745293432526</v>
      </c>
      <c r="AH167" s="174">
        <f t="shared" si="303"/>
        <v>0.1768325682336207</v>
      </c>
      <c r="AJ167" s="174"/>
      <c r="AK167" s="174"/>
      <c r="AM167" s="207">
        <f t="shared" si="323"/>
        <v>5</v>
      </c>
      <c r="AN167" s="167">
        <f>INDEX(Coefficients!$O$3:$O$7,MATCH(S167,Coefficients!$O$3:$O$7))</f>
        <v>0.3</v>
      </c>
      <c r="AO167" s="167">
        <f>INDEX(Coefficients!$O$3:$O$7,MATCH(S167,Coefficients!$O$3:$O$7)+1)</f>
        <v>0.4</v>
      </c>
      <c r="AP167" s="172">
        <f>INDEX(Coefficients!$P$3:$P$7,MATCH(S167,Coefficients!$O$3:$O$7))</f>
        <v>50</v>
      </c>
      <c r="AQ167" s="172">
        <f>INDEX(Coefficients!$P$3:$P$7,MATCH(S167,Coefficients!$O$3:$O$7)+1)</f>
        <v>41.8</v>
      </c>
      <c r="AR167" s="172">
        <f t="shared" si="324"/>
        <v>44.26</v>
      </c>
      <c r="AS167" s="106">
        <f t="shared" si="325"/>
        <v>2069</v>
      </c>
      <c r="AT167" s="107">
        <f t="shared" si="326"/>
        <v>25.06</v>
      </c>
      <c r="AU167" s="167">
        <f t="shared" si="355"/>
        <v>1377.67</v>
      </c>
      <c r="AV167" s="173">
        <f t="shared" si="356"/>
        <v>23.75293103448276</v>
      </c>
      <c r="AW167" s="106">
        <v>12</v>
      </c>
      <c r="AX167" s="107">
        <f t="shared" si="327"/>
        <v>74.720590000000001</v>
      </c>
      <c r="AY167" s="174">
        <f t="shared" si="328"/>
        <v>1.2583212246542723</v>
      </c>
      <c r="AZ167" s="167">
        <f>INDEX(Coefficients!$K$3:$K$10,MATCH(S167,Coefficients!$K$3:$K$10))</f>
        <v>0.35</v>
      </c>
      <c r="BA167" s="167">
        <f>INDEX(Coefficients!$K$3:$K$10,MATCH(S167,Coefficients!$K$3:$K$10)+1)</f>
        <v>0.4</v>
      </c>
      <c r="BB167" s="167">
        <f>INDEX(Coefficients!$L$3:$L$10,MATCH(S167,Coefficients!$K$3:$K$10))</f>
        <v>0.19142307491680963</v>
      </c>
      <c r="BC167" s="167">
        <f>INDEX(Coefficients!$L$3:$L$10,MATCH(S167,Coefficients!$K$3:$K$10)+1)</f>
        <v>0.35425563574488944</v>
      </c>
      <c r="BD167" s="174">
        <f>INDEX(Coefficients!$M$3:$M$10,MATCH(S167,Coefficients!$K$3:$K$10))</f>
        <v>0.20023799980895765</v>
      </c>
      <c r="BE167" s="174">
        <f>INDEX(Coefficients!$M$3:$M$10,MATCH(S167,Coefficients!$K$3:$K$10)+1)</f>
        <v>0.20987997823914079</v>
      </c>
      <c r="BF167" s="70">
        <f t="shared" si="329"/>
        <v>2.5655609924804158E-5</v>
      </c>
      <c r="BG167" s="110">
        <f t="shared" si="330"/>
        <v>0.20409479118103091</v>
      </c>
      <c r="BH167" s="175">
        <f t="shared" si="357"/>
        <v>1.1201492069083236E-5</v>
      </c>
      <c r="BI167" s="89">
        <f t="shared" si="358"/>
        <v>3.5348465631364658E-2</v>
      </c>
      <c r="BJ167" s="106">
        <f t="shared" si="331"/>
        <v>0.71366705445737511</v>
      </c>
      <c r="BK167" s="165">
        <f t="shared" si="332"/>
        <v>84.741590689541354</v>
      </c>
      <c r="BM167" s="107">
        <f t="shared" si="333"/>
        <v>701.25</v>
      </c>
      <c r="BN167" s="173">
        <f t="shared" si="359"/>
        <v>30143.899999999998</v>
      </c>
      <c r="BO167" s="187">
        <f t="shared" si="360"/>
        <v>9.8747258620689648E-4</v>
      </c>
      <c r="BP167" s="106" t="str">
        <f t="shared" si="334"/>
        <v>YES</v>
      </c>
      <c r="BQ167" s="209">
        <f t="shared" si="335"/>
        <v>7.7539725133623278</v>
      </c>
      <c r="BR167" s="164">
        <f t="shared" si="361"/>
        <v>12.753972513362328</v>
      </c>
      <c r="BS167" s="219">
        <f t="shared" si="362"/>
        <v>0.25507945026724654</v>
      </c>
      <c r="BT167" s="210"/>
      <c r="BU167" s="206">
        <f t="shared" si="363"/>
        <v>-0.83285832905233881</v>
      </c>
      <c r="BW167" s="164">
        <f>VLOOKUP(M167,Coefficients!$E$4:$I$7,3)</f>
        <v>0.43099999999999999</v>
      </c>
      <c r="BX167" s="106">
        <f t="shared" si="364"/>
        <v>7.2999999999999995E-2</v>
      </c>
      <c r="BY167" s="163">
        <f t="shared" si="365"/>
        <v>0.54907846913793101</v>
      </c>
      <c r="BZ167" s="18"/>
      <c r="CO167" s="165" t="str">
        <f t="shared" si="336"/>
        <v>splash</v>
      </c>
      <c r="CP167" s="172">
        <f t="shared" si="337"/>
        <v>1</v>
      </c>
      <c r="CQ167" s="165">
        <f>IF(CO167="atmospheric",IF(CP167&gt;=1,Coefficients!$T$5,Coefficients!$T$4),Coefficients!$T$3)</f>
        <v>7.35</v>
      </c>
      <c r="CR167" s="106">
        <f>IF(S167&lt;Coefficients!$V$3,Coefficients!$X$3-(Coefficients!$X$4-Coefficients!$X$3)*(Coefficients!$V$3-S167)/(Coefficients!$V$4-Coefficients!$V$3),IF(S167&gt;Coefficients!$V$6,(Coefficients!$X$6-Coefficients!$X$5)*(S167-Coefficients!$V$6)/(Coefficients!$V$6-Coefficients!$V$5)+Coefficients!$X$6,VLOOKUP(S167,Coefficients!$V$3:$X$6,3)))</f>
        <v>5.1999999999999975</v>
      </c>
      <c r="CS167" s="90">
        <f t="shared" si="366"/>
        <v>1.6409601519999992E-4</v>
      </c>
      <c r="CT167" s="106">
        <f>VLOOKUP(CO167,Coefficients!$Z$4:$AD$7,4,FALSE)</f>
        <v>0.26500000000000001</v>
      </c>
      <c r="CU167" s="106">
        <f>VLOOKUP(CO167,Coefficients!$Z$4:$AD$7,2,FALSE)</f>
        <v>0.37</v>
      </c>
      <c r="CV167" s="174">
        <f t="shared" si="338"/>
        <v>5.3977244632360328</v>
      </c>
      <c r="CW167" s="31">
        <f t="shared" si="339"/>
        <v>1.34844525165458</v>
      </c>
      <c r="CX167" s="19">
        <f>Coefficients!$B$7</f>
        <v>3.35</v>
      </c>
      <c r="CY167" s="217">
        <f t="shared" si="367"/>
        <v>0.40252097064315817</v>
      </c>
      <c r="CZ167" s="33">
        <f>VLOOKUP(N167,Coefficients!$E$12:$I$16,3)</f>
        <v>6.0350000000000001</v>
      </c>
      <c r="DA167" s="165">
        <f t="shared" si="368"/>
        <v>7.2999999999999995E-2</v>
      </c>
      <c r="DB167" s="163">
        <f t="shared" si="369"/>
        <v>7.6883725318965519</v>
      </c>
      <c r="DC167" s="163"/>
      <c r="DD167" s="149"/>
      <c r="DU167" s="165">
        <f t="shared" si="340"/>
        <v>0.95</v>
      </c>
      <c r="DV167" s="165">
        <f t="shared" si="341"/>
        <v>1</v>
      </c>
      <c r="DW167" s="165">
        <f t="shared" si="342"/>
        <v>2400</v>
      </c>
      <c r="DX167" s="165">
        <f t="shared" si="343"/>
        <v>1.4999999999999999E-2</v>
      </c>
      <c r="DY167" s="169">
        <f t="shared" si="344"/>
        <v>70.572547712309358</v>
      </c>
      <c r="DZ167" s="136">
        <f t="shared" si="370"/>
        <v>33594.119355240968</v>
      </c>
      <c r="EA167" s="136">
        <f t="shared" si="345"/>
        <v>4.3067574809826485</v>
      </c>
      <c r="EB167" s="136">
        <f t="shared" si="346"/>
        <v>2.3330791552474604E-2</v>
      </c>
      <c r="EC167" s="136">
        <f t="shared" si="347"/>
        <v>0.96747185906460231</v>
      </c>
      <c r="ED167" s="136">
        <f t="shared" si="348"/>
        <v>0.2157931340675931</v>
      </c>
      <c r="EE167" s="136">
        <f t="shared" si="371"/>
        <v>1.5445604651050633E-4</v>
      </c>
      <c r="EF167" s="136">
        <f t="shared" si="349"/>
        <v>1</v>
      </c>
      <c r="EG167" s="136">
        <f t="shared" si="372"/>
        <v>2</v>
      </c>
      <c r="EH167" s="149">
        <f t="shared" si="350"/>
        <v>1.6237832153306611</v>
      </c>
      <c r="EI167" s="149">
        <f t="shared" si="351"/>
        <v>27.556670963976657</v>
      </c>
      <c r="EJ167" s="149">
        <f t="shared" si="373"/>
        <v>29.180454179307318</v>
      </c>
      <c r="EK167" s="18">
        <f t="shared" si="374"/>
        <v>1.9876318457417785</v>
      </c>
      <c r="EL167" s="18">
        <f t="shared" si="375"/>
        <v>0.50700403854548548</v>
      </c>
      <c r="EM167" s="18">
        <f t="shared" si="376"/>
        <v>1.2628804790172412E-2</v>
      </c>
      <c r="EN167" s="163">
        <f t="shared" si="352"/>
        <v>0.11596529673695358</v>
      </c>
      <c r="EO167" s="163">
        <f t="shared" si="353"/>
        <v>1.9680074872367754</v>
      </c>
      <c r="EP167" s="163">
        <f t="shared" si="377"/>
        <v>2.0839727839737292</v>
      </c>
      <c r="EQ167" s="18">
        <f t="shared" si="378"/>
        <v>27.831457515201002</v>
      </c>
      <c r="ER167" s="18">
        <f t="shared" si="379"/>
        <v>11.202745293432526</v>
      </c>
      <c r="ES167" s="18">
        <f t="shared" si="380"/>
        <v>0.1768325682336207</v>
      </c>
    </row>
    <row r="168" spans="1:149" outlineLevel="1" x14ac:dyDescent="0.25">
      <c r="B168" s="36" t="s">
        <v>82</v>
      </c>
      <c r="C168" s="36" t="str">
        <f>MostLikely!$B$1</f>
        <v>CSIRO Mk3.5</v>
      </c>
      <c r="D168" s="36">
        <v>2070</v>
      </c>
      <c r="E168" s="37">
        <f>MostLikely!S98</f>
        <v>25.099999999999998</v>
      </c>
      <c r="F168" s="37">
        <f>MostLikely!W98</f>
        <v>74.697699999999998</v>
      </c>
      <c r="G168" s="37">
        <f>MostLikely!Q98</f>
        <v>709</v>
      </c>
      <c r="H168" s="115">
        <f t="shared" si="304"/>
        <v>2007</v>
      </c>
      <c r="I168" s="111" t="str">
        <f t="shared" si="305"/>
        <v>Pile No 243 @ Berth 107</v>
      </c>
      <c r="J168" s="165" t="str">
        <f t="shared" si="306"/>
        <v>splash</v>
      </c>
      <c r="K168" s="172">
        <f t="shared" si="307"/>
        <v>1</v>
      </c>
      <c r="L168" s="115" t="str">
        <f t="shared" si="308"/>
        <v>C1</v>
      </c>
      <c r="M168" s="115" t="str">
        <f t="shared" si="309"/>
        <v>CB4</v>
      </c>
      <c r="N168" s="115" t="str">
        <f t="shared" si="310"/>
        <v>CL5</v>
      </c>
      <c r="O168" s="115">
        <f t="shared" si="311"/>
        <v>0</v>
      </c>
      <c r="P168" s="115">
        <f t="shared" si="312"/>
        <v>50</v>
      </c>
      <c r="Q168" s="115">
        <f t="shared" si="313"/>
        <v>1200</v>
      </c>
      <c r="R168" s="115">
        <f t="shared" si="314"/>
        <v>60</v>
      </c>
      <c r="S168" s="115">
        <f t="shared" si="315"/>
        <v>0.37</v>
      </c>
      <c r="T168" s="115">
        <f t="shared" si="316"/>
        <v>310</v>
      </c>
      <c r="U168" s="165">
        <f t="shared" si="354"/>
        <v>12</v>
      </c>
      <c r="AA168" s="174">
        <f t="shared" si="317"/>
        <v>7.8363643377484493</v>
      </c>
      <c r="AB168" s="193">
        <f t="shared" si="318"/>
        <v>0.25672728675496898</v>
      </c>
      <c r="AC168" s="174">
        <f t="shared" si="319"/>
        <v>0.519550771834562</v>
      </c>
      <c r="AD168" s="174">
        <f t="shared" si="320"/>
        <v>1.2645326910677964E-2</v>
      </c>
      <c r="AE168" s="174">
        <f t="shared" si="321"/>
        <v>1.3680545705144016</v>
      </c>
      <c r="AF168" s="194">
        <f t="shared" si="322"/>
        <v>0.40837449866101538</v>
      </c>
      <c r="AG168" s="174">
        <f t="shared" si="302"/>
        <v>11.572164057798444</v>
      </c>
      <c r="AH168" s="174">
        <f t="shared" si="303"/>
        <v>0.17706391625508472</v>
      </c>
      <c r="AJ168" s="174"/>
      <c r="AK168" s="174"/>
      <c r="AM168" s="207">
        <f t="shared" si="323"/>
        <v>5</v>
      </c>
      <c r="AN168" s="167">
        <f>INDEX(Coefficients!$O$3:$O$7,MATCH(S168,Coefficients!$O$3:$O$7))</f>
        <v>0.3</v>
      </c>
      <c r="AO168" s="167">
        <f>INDEX(Coefficients!$O$3:$O$7,MATCH(S168,Coefficients!$O$3:$O$7)+1)</f>
        <v>0.4</v>
      </c>
      <c r="AP168" s="172">
        <f>INDEX(Coefficients!$P$3:$P$7,MATCH(S168,Coefficients!$O$3:$O$7))</f>
        <v>50</v>
      </c>
      <c r="AQ168" s="172">
        <f>INDEX(Coefficients!$P$3:$P$7,MATCH(S168,Coefficients!$O$3:$O$7)+1)</f>
        <v>41.8</v>
      </c>
      <c r="AR168" s="172">
        <f t="shared" si="324"/>
        <v>44.26</v>
      </c>
      <c r="AS168" s="106">
        <f t="shared" si="325"/>
        <v>2070</v>
      </c>
      <c r="AT168" s="107">
        <f t="shared" si="326"/>
        <v>25.099999999999998</v>
      </c>
      <c r="AU168" s="167">
        <f t="shared" si="355"/>
        <v>1402.77</v>
      </c>
      <c r="AV168" s="173">
        <f t="shared" si="356"/>
        <v>23.775762711864406</v>
      </c>
      <c r="AW168" s="106">
        <v>12</v>
      </c>
      <c r="AX168" s="107">
        <f t="shared" si="327"/>
        <v>74.697699999999998</v>
      </c>
      <c r="AY168" s="174">
        <f t="shared" si="328"/>
        <v>1.2600590535197629</v>
      </c>
      <c r="AZ168" s="167">
        <f>INDEX(Coefficients!$K$3:$K$10,MATCH(S168,Coefficients!$K$3:$K$10))</f>
        <v>0.35</v>
      </c>
      <c r="BA168" s="167">
        <f>INDEX(Coefficients!$K$3:$K$10,MATCH(S168,Coefficients!$K$3:$K$10)+1)</f>
        <v>0.4</v>
      </c>
      <c r="BB168" s="167">
        <f>INDEX(Coefficients!$L$3:$L$10,MATCH(S168,Coefficients!$K$3:$K$10))</f>
        <v>0.19142307491680963</v>
      </c>
      <c r="BC168" s="167">
        <f>INDEX(Coefficients!$L$3:$L$10,MATCH(S168,Coefficients!$K$3:$K$10)+1)</f>
        <v>0.35425563574488944</v>
      </c>
      <c r="BD168" s="174">
        <f>INDEX(Coefficients!$M$3:$M$10,MATCH(S168,Coefficients!$K$3:$K$10))</f>
        <v>0.20023799980895765</v>
      </c>
      <c r="BE168" s="174">
        <f>INDEX(Coefficients!$M$3:$M$10,MATCH(S168,Coefficients!$K$3:$K$10)+1)</f>
        <v>0.20987997823914079</v>
      </c>
      <c r="BF168" s="70">
        <f t="shared" si="329"/>
        <v>2.5655609924804158E-5</v>
      </c>
      <c r="BG168" s="110">
        <f t="shared" si="330"/>
        <v>0.20409479118103091</v>
      </c>
      <c r="BH168" s="175">
        <f t="shared" si="357"/>
        <v>1.1162479448432201E-5</v>
      </c>
      <c r="BI168" s="89">
        <f t="shared" si="358"/>
        <v>3.5225353793069583E-2</v>
      </c>
      <c r="BJ168" s="106">
        <f t="shared" si="331"/>
        <v>0.71366705445737511</v>
      </c>
      <c r="BK168" s="165">
        <f t="shared" si="332"/>
        <v>84.741590689541354</v>
      </c>
      <c r="BM168" s="107">
        <f t="shared" si="333"/>
        <v>709</v>
      </c>
      <c r="BN168" s="173">
        <f t="shared" si="359"/>
        <v>30852.899999999998</v>
      </c>
      <c r="BO168" s="187">
        <f t="shared" si="360"/>
        <v>9.9356796610169484E-4</v>
      </c>
      <c r="BP168" s="106" t="str">
        <f t="shared" si="334"/>
        <v>YES</v>
      </c>
      <c r="BQ168" s="209">
        <f t="shared" si="335"/>
        <v>7.8363643377484493</v>
      </c>
      <c r="BR168" s="164">
        <f t="shared" si="361"/>
        <v>12.836364337748449</v>
      </c>
      <c r="BS168" s="219">
        <f t="shared" si="362"/>
        <v>0.25672728675496898</v>
      </c>
      <c r="BT168" s="210"/>
      <c r="BU168" s="206">
        <f t="shared" si="363"/>
        <v>-0.83365540822296391</v>
      </c>
      <c r="BW168" s="164">
        <f>VLOOKUP(M168,Coefficients!$E$4:$I$7,3)</f>
        <v>0.43099999999999999</v>
      </c>
      <c r="BX168" s="106">
        <f t="shared" si="364"/>
        <v>7.2999999999999995E-2</v>
      </c>
      <c r="BY168" s="163">
        <f t="shared" si="365"/>
        <v>0.54979682220338977</v>
      </c>
      <c r="BZ168" s="18"/>
      <c r="CO168" s="165" t="str">
        <f t="shared" si="336"/>
        <v>splash</v>
      </c>
      <c r="CP168" s="172">
        <f t="shared" si="337"/>
        <v>1</v>
      </c>
      <c r="CQ168" s="165">
        <f>IF(CO168="atmospheric",IF(CP168&gt;=1,Coefficients!$T$5,Coefficients!$T$4),Coefficients!$T$3)</f>
        <v>7.35</v>
      </c>
      <c r="CR168" s="106">
        <f>IF(S168&lt;Coefficients!$V$3,Coefficients!$X$3-(Coefficients!$X$4-Coefficients!$X$3)*(Coefficients!$V$3-S168)/(Coefficients!$V$4-Coefficients!$V$3),IF(S168&gt;Coefficients!$V$6,(Coefficients!$X$6-Coefficients!$X$5)*(S168-Coefficients!$V$6)/(Coefficients!$V$6-Coefficients!$V$5)+Coefficients!$X$6,VLOOKUP(S168,Coefficients!$V$3:$X$6,3)))</f>
        <v>5.1999999999999975</v>
      </c>
      <c r="CS168" s="90">
        <f t="shared" si="366"/>
        <v>1.6409601519999992E-4</v>
      </c>
      <c r="CT168" s="106">
        <f>VLOOKUP(CO168,Coefficients!$Z$4:$AD$7,4,FALSE)</f>
        <v>0.26500000000000001</v>
      </c>
      <c r="CU168" s="106">
        <f>VLOOKUP(CO168,Coefficients!$Z$4:$AD$7,2,FALSE)</f>
        <v>0.37</v>
      </c>
      <c r="CV168" s="174">
        <f t="shared" si="338"/>
        <v>5.3970396214968774</v>
      </c>
      <c r="CW168" s="31">
        <f t="shared" si="339"/>
        <v>1.3680545705144016</v>
      </c>
      <c r="CX168" s="19">
        <f>Coefficients!$B$7</f>
        <v>3.35</v>
      </c>
      <c r="CY168" s="217">
        <f t="shared" si="367"/>
        <v>0.40837449866101538</v>
      </c>
      <c r="CZ168" s="33">
        <f>VLOOKUP(N168,Coefficients!$E$12:$I$16,3)</f>
        <v>6.0350000000000001</v>
      </c>
      <c r="DA168" s="165">
        <f t="shared" si="368"/>
        <v>7.2999999999999995E-2</v>
      </c>
      <c r="DB168" s="163">
        <f t="shared" si="369"/>
        <v>7.6984311415254227</v>
      </c>
      <c r="DC168" s="163"/>
      <c r="DD168" s="149"/>
      <c r="DU168" s="165">
        <f t="shared" si="340"/>
        <v>0.95</v>
      </c>
      <c r="DV168" s="165">
        <f t="shared" si="341"/>
        <v>1</v>
      </c>
      <c r="DW168" s="165">
        <f t="shared" si="342"/>
        <v>2400</v>
      </c>
      <c r="DX168" s="165">
        <f t="shared" si="343"/>
        <v>1.4999999999999999E-2</v>
      </c>
      <c r="DY168" s="169">
        <f t="shared" si="344"/>
        <v>70.57281354543592</v>
      </c>
      <c r="DZ168" s="136">
        <f t="shared" si="370"/>
        <v>33594.161536036278</v>
      </c>
      <c r="EA168" s="136">
        <f t="shared" si="345"/>
        <v>4.3067574809826485</v>
      </c>
      <c r="EB168" s="136">
        <f t="shared" si="346"/>
        <v>2.3330791552474604E-2</v>
      </c>
      <c r="EC168" s="136">
        <f t="shared" si="347"/>
        <v>0.96747185906460231</v>
      </c>
      <c r="ED168" s="136">
        <f t="shared" si="348"/>
        <v>0.21588355831576189</v>
      </c>
      <c r="EE168" s="136">
        <f t="shared" si="371"/>
        <v>1.5445604651050633E-4</v>
      </c>
      <c r="EF168" s="136">
        <f t="shared" si="349"/>
        <v>1</v>
      </c>
      <c r="EG168" s="136">
        <f t="shared" si="372"/>
        <v>2</v>
      </c>
      <c r="EH168" s="149">
        <f t="shared" si="350"/>
        <v>1.6216609138725284</v>
      </c>
      <c r="EI168" s="149">
        <f t="shared" si="351"/>
        <v>27.532198034423534</v>
      </c>
      <c r="EJ168" s="149">
        <f t="shared" si="373"/>
        <v>29.153858948296062</v>
      </c>
      <c r="EK168" s="18">
        <f t="shared" si="374"/>
        <v>2.0237458137063649</v>
      </c>
      <c r="EL168" s="18">
        <f t="shared" si="375"/>
        <v>0.519550771834562</v>
      </c>
      <c r="EM168" s="18">
        <f t="shared" si="376"/>
        <v>1.2645326910677964E-2</v>
      </c>
      <c r="EN168" s="163">
        <f t="shared" si="352"/>
        <v>0.11581372889462464</v>
      </c>
      <c r="EO168" s="163">
        <f t="shared" si="353"/>
        <v>1.9662597104948707</v>
      </c>
      <c r="EP168" s="163">
        <f t="shared" si="377"/>
        <v>2.0820734393894953</v>
      </c>
      <c r="EQ168" s="18">
        <f t="shared" si="378"/>
        <v>28.337136857814176</v>
      </c>
      <c r="ER168" s="18">
        <f t="shared" si="379"/>
        <v>11.572164057798444</v>
      </c>
      <c r="ES168" s="18">
        <f t="shared" si="380"/>
        <v>0.17706391625508472</v>
      </c>
    </row>
    <row r="169" spans="1:149" s="22" customFormat="1" x14ac:dyDescent="0.25">
      <c r="A169" s="159" t="s">
        <v>327</v>
      </c>
      <c r="B169" s="54" t="str">
        <f>B170&amp;" "&amp;C170</f>
        <v>A1FI MRI-CGCM2.3.2</v>
      </c>
      <c r="C169" s="52"/>
      <c r="D169" s="159"/>
      <c r="E169" s="44"/>
      <c r="F169" s="44"/>
      <c r="G169" s="44"/>
      <c r="J169" s="159"/>
      <c r="K169" s="159"/>
      <c r="L169" s="35"/>
      <c r="M169" s="35"/>
      <c r="N169" s="35"/>
      <c r="O169" s="35"/>
      <c r="P169" s="35"/>
      <c r="Q169" s="35"/>
      <c r="R169" s="35"/>
      <c r="S169" s="35"/>
      <c r="T169" s="35"/>
      <c r="U169" s="166"/>
      <c r="V169" s="166"/>
      <c r="W169" s="166"/>
      <c r="X169" s="166"/>
      <c r="Y169" s="166"/>
      <c r="AA169" s="68"/>
      <c r="AB169" s="215"/>
      <c r="AC169" s="68"/>
      <c r="AD169" s="68"/>
      <c r="AE169" s="68"/>
      <c r="AF169" s="216"/>
      <c r="AG169" s="68"/>
      <c r="AH169" s="68"/>
      <c r="AJ169" s="166"/>
      <c r="AK169" s="166"/>
      <c r="AM169" s="166"/>
      <c r="AN169" s="208" t="str">
        <f>B170&amp;" "&amp;C170</f>
        <v>A1FI MRI-CGCM2.3.2</v>
      </c>
      <c r="AO169" s="63"/>
      <c r="AP169" s="63"/>
      <c r="AQ169" s="63"/>
      <c r="AR169" s="63"/>
      <c r="AS169" s="35"/>
      <c r="AT169" s="66"/>
      <c r="AU169" s="66"/>
      <c r="AV169" s="66"/>
      <c r="AW169" s="35"/>
      <c r="AX169" s="63"/>
      <c r="AY169" s="68"/>
      <c r="AZ169" s="66"/>
      <c r="BA169" s="66"/>
      <c r="BB169" s="66"/>
      <c r="BC169" s="66"/>
      <c r="BD169" s="68"/>
      <c r="BE169" s="68"/>
      <c r="BF169" s="71"/>
      <c r="BG169" s="68"/>
      <c r="BH169" s="68"/>
      <c r="BI169" s="91"/>
      <c r="BJ169" s="35"/>
      <c r="BK169" s="35"/>
      <c r="BL169" s="208"/>
      <c r="BM169" s="66"/>
      <c r="BN169" s="66"/>
      <c r="BO169" s="92"/>
      <c r="BP169" s="35"/>
      <c r="BQ169" s="35"/>
      <c r="BR169" s="45"/>
      <c r="BS169" s="220"/>
      <c r="BT169" s="98"/>
      <c r="BU169" s="45"/>
      <c r="BW169" s="46"/>
      <c r="BX169" s="35"/>
      <c r="BY169" s="47"/>
      <c r="BZ169" s="48"/>
      <c r="CO169" s="54" t="str">
        <f>B170&amp;" "&amp;C170</f>
        <v>A1FI MRI-CGCM2.3.2</v>
      </c>
      <c r="CP169" s="63"/>
      <c r="CQ169" s="35"/>
      <c r="CR169" s="35"/>
      <c r="CS169" s="92"/>
      <c r="CV169" s="68"/>
      <c r="CW169" s="49"/>
      <c r="CX169" s="25"/>
      <c r="CY169" s="218"/>
      <c r="CZ169" s="46"/>
      <c r="DA169" s="35"/>
      <c r="DB169" s="47"/>
      <c r="DC169" s="47"/>
      <c r="DD169" s="23"/>
      <c r="DU169" s="159" t="str">
        <f>B170&amp;" "&amp;C170</f>
        <v>A1FI MRI-CGCM2.3.2</v>
      </c>
      <c r="DV169" s="47"/>
      <c r="DW169" s="47"/>
      <c r="DX169" s="47"/>
      <c r="DY169" s="47"/>
      <c r="DZ169" s="159"/>
      <c r="EA169" s="159"/>
      <c r="EC169" s="159"/>
      <c r="ED169" s="159"/>
      <c r="EG169" s="159"/>
      <c r="EH169" s="23"/>
      <c r="EI169" s="23"/>
      <c r="EJ169" s="48"/>
      <c r="EK169" s="48"/>
      <c r="EL169" s="48"/>
      <c r="EM169" s="48"/>
      <c r="EN169" s="47"/>
      <c r="EO169" s="47"/>
      <c r="EP169" s="47"/>
      <c r="EQ169" s="221"/>
      <c r="ER169" s="221"/>
    </row>
    <row r="170" spans="1:149" outlineLevel="1" x14ac:dyDescent="0.25">
      <c r="B170" s="36" t="s">
        <v>82</v>
      </c>
      <c r="C170" s="36" t="str">
        <f>'Hotter&amp;Drier'!$B$1</f>
        <v>MRI-CGCM2.3.2</v>
      </c>
      <c r="D170" s="36">
        <v>2000</v>
      </c>
      <c r="E170" s="37">
        <f>'Hotter&amp;Drier'!S28</f>
        <v>22.3</v>
      </c>
      <c r="F170" s="37">
        <f>'Hotter&amp;Drier'!W28</f>
        <v>76.223699999999994</v>
      </c>
      <c r="G170" s="37">
        <f>'Hotter&amp;Drier'!Q28</f>
        <v>368</v>
      </c>
      <c r="H170" s="115">
        <f t="shared" ref="H170:H233" si="381">$H$26</f>
        <v>2007</v>
      </c>
      <c r="I170" s="111" t="str">
        <f t="shared" ref="I170:I233" si="382">$I$26</f>
        <v>Pile No 243 @ Berth 107</v>
      </c>
      <c r="J170" s="165" t="str">
        <f t="shared" ref="J170:J233" si="383">$J$26</f>
        <v>splash</v>
      </c>
      <c r="K170" s="172">
        <f t="shared" ref="K170:K233" si="384">$K$26</f>
        <v>1</v>
      </c>
      <c r="L170" s="115" t="str">
        <f t="shared" ref="L170:L233" si="385">$L$26</f>
        <v>C1</v>
      </c>
      <c r="M170" s="115" t="str">
        <f t="shared" ref="M170:M233" si="386">$M$26</f>
        <v>CB4</v>
      </c>
      <c r="N170" s="115" t="str">
        <f t="shared" ref="N170:N233" si="387">$N$26</f>
        <v>CL5</v>
      </c>
      <c r="O170" s="115">
        <f t="shared" ref="O170:O233" si="388">$O$26</f>
        <v>0</v>
      </c>
      <c r="P170" s="115">
        <f t="shared" ref="P170:P233" si="389">$P$26</f>
        <v>50</v>
      </c>
      <c r="Q170" s="115">
        <f t="shared" ref="Q170:Q233" si="390">$Q$26</f>
        <v>1200</v>
      </c>
      <c r="R170" s="115">
        <f t="shared" ref="R170:R233" si="391">$R$26</f>
        <v>60</v>
      </c>
      <c r="S170" s="115">
        <f t="shared" ref="S170:S233" si="392">$S$26</f>
        <v>0.37</v>
      </c>
      <c r="T170" s="115">
        <f t="shared" ref="T170:T233" si="393">$T$26</f>
        <v>310</v>
      </c>
      <c r="U170" s="165">
        <f>$U$26</f>
        <v>12</v>
      </c>
      <c r="AA170" s="174" t="e">
        <f t="shared" ref="AA170:AA201" si="394">BQ170</f>
        <v>#NUM!</v>
      </c>
      <c r="AB170" s="193" t="e">
        <f t="shared" ref="AB170:AB201" si="395">BS170</f>
        <v>#NUM!</v>
      </c>
      <c r="AC170" s="174" t="e">
        <f t="shared" ref="AC170:AC201" si="396">EL170</f>
        <v>#NUM!</v>
      </c>
      <c r="AD170" s="174">
        <f t="shared" ref="AD170:AD201" si="397">EM170</f>
        <v>0</v>
      </c>
      <c r="AE170" s="174" t="e">
        <f t="shared" ref="AE170:AE201" si="398">CW170</f>
        <v>#NUM!</v>
      </c>
      <c r="AF170" s="194" t="e">
        <f t="shared" ref="AF170:AF201" si="399">CY170</f>
        <v>#NUM!</v>
      </c>
      <c r="AG170" s="174" t="e">
        <f t="shared" si="302"/>
        <v>#NUM!</v>
      </c>
      <c r="AH170" s="174">
        <f t="shared" si="303"/>
        <v>0</v>
      </c>
      <c r="AJ170" s="174"/>
      <c r="AK170" s="174"/>
      <c r="AM170" s="207">
        <f t="shared" ref="AM170:AM201" si="400">IF(AS170&gt;=$C$20,$C$21,0)</f>
        <v>0</v>
      </c>
      <c r="AN170" s="167">
        <f>INDEX(Coefficients!$O$3:$O$7,MATCH(S170,Coefficients!$O$3:$O$7))</f>
        <v>0.3</v>
      </c>
      <c r="AO170" s="167">
        <f>INDEX(Coefficients!$O$3:$O$7,MATCH(S170,Coefficients!$O$3:$O$7)+1)</f>
        <v>0.4</v>
      </c>
      <c r="AP170" s="172">
        <f>INDEX(Coefficients!$P$3:$P$7,MATCH(S170,Coefficients!$O$3:$O$7))</f>
        <v>50</v>
      </c>
      <c r="AQ170" s="172">
        <f>INDEX(Coefficients!$P$3:$P$7,MATCH(S170,Coefficients!$O$3:$O$7)+1)</f>
        <v>41.8</v>
      </c>
      <c r="AR170" s="172">
        <f t="shared" ref="AR170:AR201" si="401">AP170+(S170-AN170)/(AO170-AN170)*(AQ170-AP170)</f>
        <v>44.26</v>
      </c>
      <c r="AS170" s="106">
        <f t="shared" ref="AS170:AS201" si="402">D170</f>
        <v>2000</v>
      </c>
      <c r="AT170" s="107">
        <f t="shared" ref="AT170:AT201" si="403">E170</f>
        <v>22.3</v>
      </c>
      <c r="AU170" s="167">
        <f>IF(AS170&gt;=$C$20,AT170+AU169,0)</f>
        <v>0</v>
      </c>
      <c r="AV170" s="173">
        <f>IF(ISERROR(AU170/(AS170-($C$20-1))),0,AU170/(AS170-($C$20-1)))</f>
        <v>0</v>
      </c>
      <c r="AW170" s="106">
        <v>12</v>
      </c>
      <c r="AX170" s="107">
        <f t="shared" ref="AX170:AX201" si="404">F170</f>
        <v>76.223699999999994</v>
      </c>
      <c r="AY170" s="174">
        <f t="shared" ref="AY170:AY201" si="405">EXP(AR170/RR*(1/293-1/(273+AV170)))</f>
        <v>0.26419424190444968</v>
      </c>
      <c r="AZ170" s="167">
        <f>INDEX(Coefficients!$K$3:$K$10,MATCH(S170,Coefficients!$K$3:$K$10))</f>
        <v>0.35</v>
      </c>
      <c r="BA170" s="167">
        <f>INDEX(Coefficients!$K$3:$K$10,MATCH(S170,Coefficients!$K$3:$K$10)+1)</f>
        <v>0.4</v>
      </c>
      <c r="BB170" s="167">
        <f>INDEX(Coefficients!$L$3:$L$10,MATCH(S170,Coefficients!$K$3:$K$10))</f>
        <v>0.19142307491680963</v>
      </c>
      <c r="BC170" s="167">
        <f>INDEX(Coefficients!$L$3:$L$10,MATCH(S170,Coefficients!$K$3:$K$10)+1)</f>
        <v>0.35425563574488944</v>
      </c>
      <c r="BD170" s="174">
        <f>INDEX(Coefficients!$M$3:$M$10,MATCH(S170,Coefficients!$K$3:$K$10))</f>
        <v>0.20023799980895765</v>
      </c>
      <c r="BE170" s="174">
        <f>INDEX(Coefficients!$M$3:$M$10,MATCH(S170,Coefficients!$K$3:$K$10)+1)</f>
        <v>0.20987997823914079</v>
      </c>
      <c r="BF170" s="70">
        <f t="shared" ref="BF170:BF201" si="406">(BB170+(S170-AZ170)/(BA170-AZ170)*(BC170-BB170))*10^-4</f>
        <v>2.5655609924804158E-5</v>
      </c>
      <c r="BG170" s="110">
        <f t="shared" ref="BG170:BG201" si="407">BD170+(S170-AZ170)/(BA170-AZ170)*(BE170-BD170)</f>
        <v>0.20409479118103091</v>
      </c>
      <c r="BH170" s="175" t="e">
        <f>BF170*(AS170-($C$20-1))^(-BG170)</f>
        <v>#NUM!</v>
      </c>
      <c r="BI170" s="89" t="e">
        <f>BH170*31556926/10000</f>
        <v>#NUM!</v>
      </c>
      <c r="BJ170" s="106">
        <f t="shared" ref="BJ170:BJ201" si="408">1-EXP(-3.38*S170)</f>
        <v>0.71366705445737511</v>
      </c>
      <c r="BK170" s="165">
        <f t="shared" ref="BK170:BK201" si="409">0.75*T170*CaO*BJ170*(MCO2_/MCaO)</f>
        <v>84.741590689541354</v>
      </c>
      <c r="BM170" s="107">
        <f t="shared" ref="BM170:BM201" si="410">G170</f>
        <v>368</v>
      </c>
      <c r="BN170" s="173">
        <f>IF(AS170&gt;=$C$20,BN169+BM170,0)</f>
        <v>0</v>
      </c>
      <c r="BO170" s="187">
        <f>BN170/(AS170-($C$20-1))*0.0019*10^-3</f>
        <v>0</v>
      </c>
      <c r="BP170" s="106" t="str">
        <f t="shared" ref="BP170:BP233" si="411">IF(AW170&gt;=12,IF(AX170&gt;=50,"YES","NO"),"NO")</f>
        <v>YES</v>
      </c>
      <c r="BQ170" s="209" t="e">
        <f t="shared" ref="BQ170:BQ201" si="412">IF(BP170="YES",SQRT((2*AY170*BI170/BK170)*kurban*BO170*(AS170-($C$20-1)))*(1/(AS170-($C$20-1)))^BL170*1000,0)</f>
        <v>#NUM!</v>
      </c>
      <c r="BR170" s="164" t="e">
        <f>AM170+BQ170</f>
        <v>#NUM!</v>
      </c>
      <c r="BS170" s="219" t="e">
        <f>BR170/P170</f>
        <v>#NUM!</v>
      </c>
      <c r="BT170" s="210"/>
      <c r="BU170" s="206" t="e">
        <f>((SQRT(AY170*BO170)/SQRT(VLOOKUP($C$20,$AS$26:$BQ$96,7)*VLOOKUP($C$20,$AS$26:$BQ$96,23)*(AS170-($C$20-1))))-1)</f>
        <v>#NUM!</v>
      </c>
      <c r="BW170" s="164">
        <f>VLOOKUP(M170,Coefficients!$E$4:$I$7,3)</f>
        <v>0.43099999999999999</v>
      </c>
      <c r="BX170" s="106">
        <f>IF($AV170&lt;20,0.025,0.073)</f>
        <v>2.5000000000000001E-2</v>
      </c>
      <c r="BY170" s="163">
        <f>IF(AV170=0,0,BW170*(1+BX170*($AV170-20)))</f>
        <v>0</v>
      </c>
      <c r="BZ170" s="18"/>
      <c r="CO170" s="165" t="str">
        <f t="shared" ref="CO170:CO201" si="413">J170</f>
        <v>splash</v>
      </c>
      <c r="CP170" s="172">
        <f t="shared" ref="CP170:CP201" si="414">K170</f>
        <v>1</v>
      </c>
      <c r="CQ170" s="165">
        <f>IF(CO170="atmospheric",IF(CP170&gt;=1,Coefficients!$T$5,Coefficients!$T$4),Coefficients!$T$3)</f>
        <v>7.35</v>
      </c>
      <c r="CR170" s="106">
        <f>IF(S170&lt;Coefficients!$V$3,Coefficients!$X$3-(Coefficients!$X$4-Coefficients!$X$3)*(Coefficients!$V$3-S170)/(Coefficients!$V$4-Coefficients!$V$3),IF(S170&gt;Coefficients!$V$6,(Coefficients!$X$6-Coefficients!$X$5)*(S170-Coefficients!$V$6)/(Coefficients!$V$6-Coefficients!$V$5)+Coefficients!$X$6,VLOOKUP(S170,Coefficients!$V$3:$X$6,3)))</f>
        <v>5.1999999999999975</v>
      </c>
      <c r="CS170" s="90">
        <f>CR170*10^-12*31556926</f>
        <v>1.6409601519999992E-4</v>
      </c>
      <c r="CT170" s="106">
        <f>VLOOKUP(CO170,Coefficients!$Z$4:$AD$7,4,FALSE)</f>
        <v>0.26500000000000001</v>
      </c>
      <c r="CU170" s="106">
        <f>VLOOKUP(CO170,Coefficients!$Z$4:$AD$7,2,FALSE)</f>
        <v>0.37</v>
      </c>
      <c r="CV170" s="174" t="e">
        <f t="shared" ref="CV170:CV201" si="415">CQ170*(1-ERF(BR170/(2*(SQRT(CT170*kt*kc*AY170*CS170*10^6*(1/(AS170-($C$20-1)))^CU170*(AS170-($C$20-1)))))))</f>
        <v>#NUM!</v>
      </c>
      <c r="CW170" s="31" t="e">
        <f t="shared" ref="CW170:CW201" si="416">CQ170*(1-ERF(P170/(2*(SQRT(CT170*kt*kc*AY170*CS170*10^6*(1/(AS170-($C$20-1)))^CU170*(AS170-($C$20-1)))))))</f>
        <v>#NUM!</v>
      </c>
      <c r="CX170" s="19">
        <f>Coefficients!$B$7</f>
        <v>3.35</v>
      </c>
      <c r="CY170" s="217" t="e">
        <f>CW170/CX170</f>
        <v>#NUM!</v>
      </c>
      <c r="CZ170" s="164">
        <f>VLOOKUP(N170,Coefficients!$E$12:$I$16,3)</f>
        <v>6.0350000000000001</v>
      </c>
      <c r="DA170" s="165">
        <f>IF($AV170&lt;20,0.025,0.073)</f>
        <v>2.5000000000000001E-2</v>
      </c>
      <c r="DB170" s="163">
        <f>IF(AV170=0,0,CZ170*(1+DA170*($AV170-20)))</f>
        <v>0</v>
      </c>
      <c r="DC170" s="163"/>
      <c r="DD170" s="149"/>
      <c r="DU170" s="165">
        <f t="shared" ref="DU170:DU201" si="417">$DV$13</f>
        <v>0.95</v>
      </c>
      <c r="DV170" s="165">
        <f t="shared" ref="DV170:DV201" si="418">$DV$14</f>
        <v>1</v>
      </c>
      <c r="DW170" s="165">
        <f t="shared" ref="DW170:DW201" si="419">$DV$15</f>
        <v>2400</v>
      </c>
      <c r="DX170" s="165">
        <f t="shared" ref="DX170:DX201" si="420">$DV$16</f>
        <v>1.4999999999999999E-2</v>
      </c>
      <c r="DY170" s="169">
        <f t="shared" ref="DY170:DY201" si="421">365*(AS170-($C$20-1))/(4+310.25*(AS170-($C$20-1)))*R170</f>
        <v>70.671067106710666</v>
      </c>
      <c r="DZ170" s="136">
        <f>DU170*DV170*3.35*10^4*(DW170/2400)^2*(DY170/60)^(1/3)</f>
        <v>33609.74456878459</v>
      </c>
      <c r="EA170" s="136">
        <f t="shared" ref="EA170:EA201" si="422">0.556*SQRT(R170)</f>
        <v>4.3067574809826485</v>
      </c>
      <c r="EB170" s="136">
        <f t="shared" ref="EB170:EB201" si="423">(U170+2*$DV$16)^2/(2*P170*(P170+U170+2*$DV$16))</f>
        <v>2.3330791552474604E-2</v>
      </c>
      <c r="EC170" s="136">
        <f t="shared" ref="EC170:EC201" si="424">P170/(U170*EA170)</f>
        <v>0.96747185906460231</v>
      </c>
      <c r="ED170" s="136" t="e">
        <f t="shared" ref="ED170:ED201" si="425">0.95*(EXP(-0.3*$DV$19/BY170)-$DV$19/(2500*BY170)+0.3)</f>
        <v>#DIV/0!</v>
      </c>
      <c r="EE170" s="136">
        <f>0.0008*EXP(-1.7*EC170)</f>
        <v>1.5445604651050633E-4</v>
      </c>
      <c r="EF170" s="136">
        <f t="shared" ref="EF170:EF201" si="426">$DV$20</f>
        <v>1</v>
      </c>
      <c r="EG170" s="136">
        <f>$DV$21</f>
        <v>2</v>
      </c>
      <c r="EH170" s="149" t="e">
        <f t="shared" ref="EH170:EH201" si="427">1/365*(7117.5*(U170+2*DX170)*(1+$DV$17+EB170))/(BY170*DZ170)*(((2*P170*EA170)/U170)+((2*DX170*DZ170)/((1+$DV$17+EB170)*(U170+2*DX170))))</f>
        <v>#DIV/0!</v>
      </c>
      <c r="EI170" s="149" t="e">
        <f t="shared" ref="EI170:EI201" si="428">ED170*($DV$18-0.05)/(EF170*EE170)*(0.0114/BY170)</f>
        <v>#DIV/0!</v>
      </c>
      <c r="EJ170" s="149" t="e">
        <f>EH170+EI170</f>
        <v>#DIV/0!</v>
      </c>
      <c r="EK170" s="18" t="e">
        <f>(AS170-($C$20-1))/EJ170</f>
        <v>#DIV/0!</v>
      </c>
      <c r="EL170" s="18" t="e">
        <f>BS170*EK170</f>
        <v>#NUM!</v>
      </c>
      <c r="EM170" s="18">
        <f>EG170*0.0115*BY170</f>
        <v>0</v>
      </c>
      <c r="EN170" s="163" t="e">
        <f t="shared" ref="EN170:EN201" si="429">1/365*(7117.5*(U170+2*DX170)*(1+$DV$17+EB170))/(DB170*DZ170)*(((2*P170*EA170)/U170)+((2*DX170*DZ170)/((1+$DV$17+EB170)*(U170+2*DX170))))</f>
        <v>#DIV/0!</v>
      </c>
      <c r="EO170" s="163" t="e">
        <f t="shared" ref="EO170:EO201" si="430">ED170*($DV$18-0.05)/(EF170*EE170)*(0.0114/DB170)</f>
        <v>#DIV/0!</v>
      </c>
      <c r="EP170" s="163" t="e">
        <f>EN170+EO170</f>
        <v>#DIV/0!</v>
      </c>
      <c r="EQ170" s="18" t="e">
        <f>(AS170-($C$20-1))/EP170</f>
        <v>#DIV/0!</v>
      </c>
      <c r="ER170" s="18" t="e">
        <f>CY170*EQ170</f>
        <v>#NUM!</v>
      </c>
      <c r="ES170" s="18">
        <f>EG170*0.0115*DB170</f>
        <v>0</v>
      </c>
    </row>
    <row r="171" spans="1:149" outlineLevel="1" x14ac:dyDescent="0.25">
      <c r="B171" s="36" t="s">
        <v>82</v>
      </c>
      <c r="C171" s="36" t="str">
        <f>'Hotter&amp;Drier'!$B$1</f>
        <v>MRI-CGCM2.3.2</v>
      </c>
      <c r="D171" s="36">
        <v>2001</v>
      </c>
      <c r="E171" s="37">
        <f>'Hotter&amp;Drier'!S29</f>
        <v>22.31</v>
      </c>
      <c r="F171" s="37">
        <f>'Hotter&amp;Drier'!W29</f>
        <v>76.216070000000002</v>
      </c>
      <c r="G171" s="37">
        <f>'Hotter&amp;Drier'!Q29</f>
        <v>369.95</v>
      </c>
      <c r="H171" s="115">
        <f t="shared" si="381"/>
        <v>2007</v>
      </c>
      <c r="I171" s="111" t="str">
        <f t="shared" si="382"/>
        <v>Pile No 243 @ Berth 107</v>
      </c>
      <c r="J171" s="165" t="str">
        <f t="shared" si="383"/>
        <v>splash</v>
      </c>
      <c r="K171" s="172">
        <f t="shared" si="384"/>
        <v>1</v>
      </c>
      <c r="L171" s="115" t="str">
        <f t="shared" si="385"/>
        <v>C1</v>
      </c>
      <c r="M171" s="115" t="str">
        <f t="shared" si="386"/>
        <v>CB4</v>
      </c>
      <c r="N171" s="115" t="str">
        <f t="shared" si="387"/>
        <v>CL5</v>
      </c>
      <c r="O171" s="115">
        <f t="shared" si="388"/>
        <v>0</v>
      </c>
      <c r="P171" s="115">
        <f t="shared" si="389"/>
        <v>50</v>
      </c>
      <c r="Q171" s="115">
        <f t="shared" si="390"/>
        <v>1200</v>
      </c>
      <c r="R171" s="115">
        <f t="shared" si="391"/>
        <v>60</v>
      </c>
      <c r="S171" s="115">
        <f t="shared" si="392"/>
        <v>0.37</v>
      </c>
      <c r="T171" s="115">
        <f t="shared" si="393"/>
        <v>310</v>
      </c>
      <c r="U171" s="165">
        <f t="shared" ref="U171:U234" si="431">$U$26</f>
        <v>12</v>
      </c>
      <c r="AA171" s="174" t="e">
        <f t="shared" si="394"/>
        <v>#NUM!</v>
      </c>
      <c r="AB171" s="193" t="e">
        <f t="shared" si="395"/>
        <v>#NUM!</v>
      </c>
      <c r="AC171" s="174" t="e">
        <f t="shared" si="396"/>
        <v>#NUM!</v>
      </c>
      <c r="AD171" s="174">
        <f t="shared" si="397"/>
        <v>0</v>
      </c>
      <c r="AE171" s="174" t="e">
        <f t="shared" si="398"/>
        <v>#NUM!</v>
      </c>
      <c r="AF171" s="194" t="e">
        <f t="shared" si="399"/>
        <v>#NUM!</v>
      </c>
      <c r="AG171" s="174" t="e">
        <f t="shared" si="302"/>
        <v>#NUM!</v>
      </c>
      <c r="AH171" s="174">
        <f t="shared" si="303"/>
        <v>0</v>
      </c>
      <c r="AJ171" s="174"/>
      <c r="AK171" s="174"/>
      <c r="AM171" s="207">
        <f t="shared" si="400"/>
        <v>0</v>
      </c>
      <c r="AN171" s="167">
        <f>INDEX(Coefficients!$O$3:$O$7,MATCH(S171,Coefficients!$O$3:$O$7))</f>
        <v>0.3</v>
      </c>
      <c r="AO171" s="167">
        <f>INDEX(Coefficients!$O$3:$O$7,MATCH(S171,Coefficients!$O$3:$O$7)+1)</f>
        <v>0.4</v>
      </c>
      <c r="AP171" s="172">
        <f>INDEX(Coefficients!$P$3:$P$7,MATCH(S171,Coefficients!$O$3:$O$7))</f>
        <v>50</v>
      </c>
      <c r="AQ171" s="172">
        <f>INDEX(Coefficients!$P$3:$P$7,MATCH(S171,Coefficients!$O$3:$O$7)+1)</f>
        <v>41.8</v>
      </c>
      <c r="AR171" s="172">
        <f t="shared" si="401"/>
        <v>44.26</v>
      </c>
      <c r="AS171" s="106">
        <f t="shared" si="402"/>
        <v>2001</v>
      </c>
      <c r="AT171" s="107">
        <f t="shared" si="403"/>
        <v>22.31</v>
      </c>
      <c r="AU171" s="167">
        <f t="shared" ref="AU171:AU234" si="432">IF(AS171&gt;=$C$20,AT171+AU170,0)</f>
        <v>0</v>
      </c>
      <c r="AV171" s="173">
        <f t="shared" ref="AV171:AV234" si="433">IF(ISERROR(AU171/(AS171-($C$20-1))),0,AU171/(AS171-($C$20-1)))</f>
        <v>0</v>
      </c>
      <c r="AW171" s="106">
        <v>13</v>
      </c>
      <c r="AX171" s="107">
        <f t="shared" si="404"/>
        <v>76.216070000000002</v>
      </c>
      <c r="AY171" s="174">
        <f t="shared" si="405"/>
        <v>0.26419424190444968</v>
      </c>
      <c r="AZ171" s="167">
        <f>INDEX(Coefficients!$K$3:$K$10,MATCH(S171,Coefficients!$K$3:$K$10))</f>
        <v>0.35</v>
      </c>
      <c r="BA171" s="167">
        <f>INDEX(Coefficients!$K$3:$K$10,MATCH(S171,Coefficients!$K$3:$K$10)+1)</f>
        <v>0.4</v>
      </c>
      <c r="BB171" s="167">
        <f>INDEX(Coefficients!$L$3:$L$10,MATCH(S171,Coefficients!$K$3:$K$10))</f>
        <v>0.19142307491680963</v>
      </c>
      <c r="BC171" s="167">
        <f>INDEX(Coefficients!$L$3:$L$10,MATCH(S171,Coefficients!$K$3:$K$10)+1)</f>
        <v>0.35425563574488944</v>
      </c>
      <c r="BD171" s="174">
        <f>INDEX(Coefficients!$M$3:$M$10,MATCH(S171,Coefficients!$K$3:$K$10))</f>
        <v>0.20023799980895765</v>
      </c>
      <c r="BE171" s="174">
        <f>INDEX(Coefficients!$M$3:$M$10,MATCH(S171,Coefficients!$K$3:$K$10)+1)</f>
        <v>0.20987997823914079</v>
      </c>
      <c r="BF171" s="70">
        <f t="shared" si="406"/>
        <v>2.5655609924804158E-5</v>
      </c>
      <c r="BG171" s="110">
        <f t="shared" si="407"/>
        <v>0.20409479118103091</v>
      </c>
      <c r="BH171" s="175" t="e">
        <f t="shared" ref="BH171:BH234" si="434">BF171*(AS171-($C$20-1))^(-BG171)</f>
        <v>#NUM!</v>
      </c>
      <c r="BI171" s="89" t="e">
        <f t="shared" ref="BI171:BI234" si="435">BH171*31556926/10000</f>
        <v>#NUM!</v>
      </c>
      <c r="BJ171" s="106">
        <f t="shared" si="408"/>
        <v>0.71366705445737511</v>
      </c>
      <c r="BK171" s="165">
        <f t="shared" si="409"/>
        <v>84.741590689541354</v>
      </c>
      <c r="BM171" s="107">
        <f t="shared" si="410"/>
        <v>369.95</v>
      </c>
      <c r="BN171" s="173">
        <f t="shared" ref="BN171:BN234" si="436">IF(AS171&gt;=$C$20,BN170+BM171,0)</f>
        <v>0</v>
      </c>
      <c r="BO171" s="187">
        <f t="shared" ref="BO171:BO234" si="437">BN171/(AS171-($C$20-1))*0.0019*10^-3</f>
        <v>0</v>
      </c>
      <c r="BP171" s="106" t="str">
        <f t="shared" si="411"/>
        <v>YES</v>
      </c>
      <c r="BQ171" s="209" t="e">
        <f t="shared" si="412"/>
        <v>#NUM!</v>
      </c>
      <c r="BR171" s="164" t="e">
        <f t="shared" ref="BR171:BR234" si="438">AM171+BQ171</f>
        <v>#NUM!</v>
      </c>
      <c r="BS171" s="219" t="e">
        <f t="shared" ref="BS171:BS234" si="439">BR171/P171</f>
        <v>#NUM!</v>
      </c>
      <c r="BT171" s="210"/>
      <c r="BU171" s="206" t="e">
        <f t="shared" ref="BU171:BU234" si="440">((SQRT(AY171*BO171)/SQRT(VLOOKUP($C$20,$AS$26:$BQ$96,7)*VLOOKUP($C$20,$AS$26:$BQ$96,23)*(AS171-($C$20-1))))-1)</f>
        <v>#NUM!</v>
      </c>
      <c r="BW171" s="164">
        <f>VLOOKUP(M171,Coefficients!$E$4:$I$7,3)</f>
        <v>0.43099999999999999</v>
      </c>
      <c r="BX171" s="106">
        <f t="shared" ref="BX171:BX234" si="441">IF($AV171&lt;20,0.025,0.073)</f>
        <v>2.5000000000000001E-2</v>
      </c>
      <c r="BY171" s="163">
        <f t="shared" ref="BY171:BY234" si="442">IF(AV171=0,0,BW171*(1+BX171*($AV171-20)))</f>
        <v>0</v>
      </c>
      <c r="BZ171" s="18"/>
      <c r="CO171" s="165" t="str">
        <f t="shared" si="413"/>
        <v>splash</v>
      </c>
      <c r="CP171" s="172">
        <f t="shared" si="414"/>
        <v>1</v>
      </c>
      <c r="CQ171" s="165">
        <f>IF(CO171="atmospheric",IF(CP171&gt;=1,Coefficients!$T$5,Coefficients!$T$4),Coefficients!$T$3)</f>
        <v>7.35</v>
      </c>
      <c r="CR171" s="106">
        <f>IF(S171&lt;Coefficients!$V$3,Coefficients!$X$3-(Coefficients!$X$4-Coefficients!$X$3)*(Coefficients!$V$3-S171)/(Coefficients!$V$4-Coefficients!$V$3),IF(S171&gt;Coefficients!$V$6,(Coefficients!$X$6-Coefficients!$X$5)*(S171-Coefficients!$V$6)/(Coefficients!$V$6-Coefficients!$V$5)+Coefficients!$X$6,VLOOKUP(S171,Coefficients!$V$3:$X$6,3)))</f>
        <v>5.1999999999999975</v>
      </c>
      <c r="CS171" s="90">
        <f t="shared" ref="CS171:CS234" si="443">CR171*10^-12*31556926</f>
        <v>1.6409601519999992E-4</v>
      </c>
      <c r="CT171" s="106">
        <f>VLOOKUP(CO171,Coefficients!$Z$4:$AD$7,4,FALSE)</f>
        <v>0.26500000000000001</v>
      </c>
      <c r="CU171" s="106">
        <f>VLOOKUP(CO171,Coefficients!$Z$4:$AD$7,2,FALSE)</f>
        <v>0.37</v>
      </c>
      <c r="CV171" s="174" t="e">
        <f t="shared" si="415"/>
        <v>#NUM!</v>
      </c>
      <c r="CW171" s="31" t="e">
        <f t="shared" si="416"/>
        <v>#NUM!</v>
      </c>
      <c r="CX171" s="19">
        <f>Coefficients!$B$7</f>
        <v>3.35</v>
      </c>
      <c r="CY171" s="217" t="e">
        <f t="shared" ref="CY171:CY234" si="444">CW171/CX171</f>
        <v>#NUM!</v>
      </c>
      <c r="CZ171" s="164">
        <f>VLOOKUP(N171,Coefficients!$E$12:$I$16,3)</f>
        <v>6.0350000000000001</v>
      </c>
      <c r="DA171" s="165">
        <f t="shared" ref="DA171:DA234" si="445">IF($AV171&lt;20,0.025,0.073)</f>
        <v>2.5000000000000001E-2</v>
      </c>
      <c r="DB171" s="163">
        <f t="shared" ref="DB171:DB234" si="446">IF(AV171=0,0,CZ171*(1+DA171*($AV171-20)))</f>
        <v>0</v>
      </c>
      <c r="DC171" s="163"/>
      <c r="DD171" s="149"/>
      <c r="DU171" s="165">
        <f t="shared" si="417"/>
        <v>0.95</v>
      </c>
      <c r="DV171" s="165">
        <f t="shared" si="418"/>
        <v>1</v>
      </c>
      <c r="DW171" s="165">
        <f t="shared" si="419"/>
        <v>2400</v>
      </c>
      <c r="DX171" s="165">
        <f t="shared" si="420"/>
        <v>1.4999999999999999E-2</v>
      </c>
      <c r="DY171" s="169">
        <f t="shared" si="421"/>
        <v>70.679360981119885</v>
      </c>
      <c r="DZ171" s="136">
        <f t="shared" ref="DZ171:DZ234" si="447">DU171*DV171*3.35*10^4*(DW171/2400)^2*(DY171/60)^(1/3)</f>
        <v>33611.059317557629</v>
      </c>
      <c r="EA171" s="136">
        <f t="shared" si="422"/>
        <v>4.3067574809826485</v>
      </c>
      <c r="EB171" s="136">
        <f t="shared" si="423"/>
        <v>2.3330791552474604E-2</v>
      </c>
      <c r="EC171" s="136">
        <f t="shared" si="424"/>
        <v>0.96747185906460231</v>
      </c>
      <c r="ED171" s="136" t="e">
        <f t="shared" si="425"/>
        <v>#DIV/0!</v>
      </c>
      <c r="EE171" s="136">
        <f t="shared" ref="EE171:EE234" si="448">0.0008*EXP(-1.7*EC171)</f>
        <v>1.5445604651050633E-4</v>
      </c>
      <c r="EF171" s="136">
        <f t="shared" si="426"/>
        <v>1</v>
      </c>
      <c r="EG171" s="136">
        <f t="shared" ref="EG171:EG234" si="449">$DV$21</f>
        <v>2</v>
      </c>
      <c r="EH171" s="149" t="e">
        <f t="shared" si="427"/>
        <v>#DIV/0!</v>
      </c>
      <c r="EI171" s="149" t="e">
        <f t="shared" si="428"/>
        <v>#DIV/0!</v>
      </c>
      <c r="EJ171" s="149" t="e">
        <f t="shared" ref="EJ171:EJ234" si="450">EH171+EI171</f>
        <v>#DIV/0!</v>
      </c>
      <c r="EK171" s="18" t="e">
        <f t="shared" ref="EK171:EK234" si="451">(AS171-($C$20-1))/EJ171</f>
        <v>#DIV/0!</v>
      </c>
      <c r="EL171" s="18" t="e">
        <f t="shared" ref="EL171:EL234" si="452">BS171*EK171</f>
        <v>#NUM!</v>
      </c>
      <c r="EM171" s="18">
        <f t="shared" ref="EM171:EM234" si="453">EG171*0.0115*BY171</f>
        <v>0</v>
      </c>
      <c r="EN171" s="163" t="e">
        <f t="shared" si="429"/>
        <v>#DIV/0!</v>
      </c>
      <c r="EO171" s="163" t="e">
        <f t="shared" si="430"/>
        <v>#DIV/0!</v>
      </c>
      <c r="EP171" s="163" t="e">
        <f t="shared" ref="EP171:EP234" si="454">EN171+EO171</f>
        <v>#DIV/0!</v>
      </c>
      <c r="EQ171" s="18" t="e">
        <f t="shared" ref="EQ171:EQ234" si="455">(AS171-($C$20-1))/EP171</f>
        <v>#DIV/0!</v>
      </c>
      <c r="ER171" s="18" t="e">
        <f t="shared" ref="ER171:ER234" si="456">CY171*EQ171</f>
        <v>#NUM!</v>
      </c>
      <c r="ES171" s="18">
        <f t="shared" ref="ES171:ES234" si="457">EG171*0.0115*DB171</f>
        <v>0</v>
      </c>
    </row>
    <row r="172" spans="1:149" outlineLevel="1" x14ac:dyDescent="0.25">
      <c r="B172" s="36" t="s">
        <v>82</v>
      </c>
      <c r="C172" s="36" t="str">
        <f>'Hotter&amp;Drier'!$B$1</f>
        <v>MRI-CGCM2.3.2</v>
      </c>
      <c r="D172" s="36">
        <v>2002</v>
      </c>
      <c r="E172" s="37">
        <f>'Hotter&amp;Drier'!S30</f>
        <v>22.32</v>
      </c>
      <c r="F172" s="37">
        <f>'Hotter&amp;Drier'!W30</f>
        <v>76.208439999999996</v>
      </c>
      <c r="G172" s="37">
        <f>'Hotter&amp;Drier'!Q30</f>
        <v>371.9</v>
      </c>
      <c r="H172" s="115">
        <f t="shared" si="381"/>
        <v>2007</v>
      </c>
      <c r="I172" s="111" t="str">
        <f t="shared" si="382"/>
        <v>Pile No 243 @ Berth 107</v>
      </c>
      <c r="J172" s="165" t="str">
        <f t="shared" si="383"/>
        <v>splash</v>
      </c>
      <c r="K172" s="172">
        <f t="shared" si="384"/>
        <v>1</v>
      </c>
      <c r="L172" s="115" t="str">
        <f t="shared" si="385"/>
        <v>C1</v>
      </c>
      <c r="M172" s="115" t="str">
        <f t="shared" si="386"/>
        <v>CB4</v>
      </c>
      <c r="N172" s="115" t="str">
        <f t="shared" si="387"/>
        <v>CL5</v>
      </c>
      <c r="O172" s="115">
        <f t="shared" si="388"/>
        <v>0</v>
      </c>
      <c r="P172" s="115">
        <f t="shared" si="389"/>
        <v>50</v>
      </c>
      <c r="Q172" s="115">
        <f t="shared" si="390"/>
        <v>1200</v>
      </c>
      <c r="R172" s="115">
        <f t="shared" si="391"/>
        <v>60</v>
      </c>
      <c r="S172" s="115">
        <f t="shared" si="392"/>
        <v>0.37</v>
      </c>
      <c r="T172" s="115">
        <f t="shared" si="393"/>
        <v>310</v>
      </c>
      <c r="U172" s="165">
        <f t="shared" si="431"/>
        <v>12</v>
      </c>
      <c r="AA172" s="174" t="e">
        <f t="shared" si="394"/>
        <v>#NUM!</v>
      </c>
      <c r="AB172" s="193" t="e">
        <f t="shared" si="395"/>
        <v>#NUM!</v>
      </c>
      <c r="AC172" s="174" t="e">
        <f t="shared" si="396"/>
        <v>#NUM!</v>
      </c>
      <c r="AD172" s="174">
        <f t="shared" si="397"/>
        <v>0</v>
      </c>
      <c r="AE172" s="174" t="e">
        <f t="shared" si="398"/>
        <v>#NUM!</v>
      </c>
      <c r="AF172" s="194" t="e">
        <f t="shared" si="399"/>
        <v>#NUM!</v>
      </c>
      <c r="AG172" s="174" t="e">
        <f t="shared" si="302"/>
        <v>#NUM!</v>
      </c>
      <c r="AH172" s="174">
        <f t="shared" si="303"/>
        <v>0</v>
      </c>
      <c r="AJ172" s="174"/>
      <c r="AK172" s="174"/>
      <c r="AM172" s="207">
        <f t="shared" si="400"/>
        <v>0</v>
      </c>
      <c r="AN172" s="167">
        <f>INDEX(Coefficients!$O$3:$O$7,MATCH(S172,Coefficients!$O$3:$O$7))</f>
        <v>0.3</v>
      </c>
      <c r="AO172" s="167">
        <f>INDEX(Coefficients!$O$3:$O$7,MATCH(S172,Coefficients!$O$3:$O$7)+1)</f>
        <v>0.4</v>
      </c>
      <c r="AP172" s="172">
        <f>INDEX(Coefficients!$P$3:$P$7,MATCH(S172,Coefficients!$O$3:$O$7))</f>
        <v>50</v>
      </c>
      <c r="AQ172" s="172">
        <f>INDEX(Coefficients!$P$3:$P$7,MATCH(S172,Coefficients!$O$3:$O$7)+1)</f>
        <v>41.8</v>
      </c>
      <c r="AR172" s="172">
        <f t="shared" si="401"/>
        <v>44.26</v>
      </c>
      <c r="AS172" s="106">
        <f t="shared" si="402"/>
        <v>2002</v>
      </c>
      <c r="AT172" s="107">
        <f t="shared" si="403"/>
        <v>22.32</v>
      </c>
      <c r="AU172" s="167">
        <f t="shared" si="432"/>
        <v>0</v>
      </c>
      <c r="AV172" s="173">
        <f t="shared" si="433"/>
        <v>0</v>
      </c>
      <c r="AW172" s="106">
        <v>14</v>
      </c>
      <c r="AX172" s="107">
        <f t="shared" si="404"/>
        <v>76.208439999999996</v>
      </c>
      <c r="AY172" s="174">
        <f t="shared" si="405"/>
        <v>0.26419424190444968</v>
      </c>
      <c r="AZ172" s="167">
        <f>INDEX(Coefficients!$K$3:$K$10,MATCH(S172,Coefficients!$K$3:$K$10))</f>
        <v>0.35</v>
      </c>
      <c r="BA172" s="167">
        <f>INDEX(Coefficients!$K$3:$K$10,MATCH(S172,Coefficients!$K$3:$K$10)+1)</f>
        <v>0.4</v>
      </c>
      <c r="BB172" s="167">
        <f>INDEX(Coefficients!$L$3:$L$10,MATCH(S172,Coefficients!$K$3:$K$10))</f>
        <v>0.19142307491680963</v>
      </c>
      <c r="BC172" s="167">
        <f>INDEX(Coefficients!$L$3:$L$10,MATCH(S172,Coefficients!$K$3:$K$10)+1)</f>
        <v>0.35425563574488944</v>
      </c>
      <c r="BD172" s="174">
        <f>INDEX(Coefficients!$M$3:$M$10,MATCH(S172,Coefficients!$K$3:$K$10))</f>
        <v>0.20023799980895765</v>
      </c>
      <c r="BE172" s="174">
        <f>INDEX(Coefficients!$M$3:$M$10,MATCH(S172,Coefficients!$K$3:$K$10)+1)</f>
        <v>0.20987997823914079</v>
      </c>
      <c r="BF172" s="70">
        <f t="shared" si="406"/>
        <v>2.5655609924804158E-5</v>
      </c>
      <c r="BG172" s="110">
        <f t="shared" si="407"/>
        <v>0.20409479118103091</v>
      </c>
      <c r="BH172" s="175" t="e">
        <f t="shared" si="434"/>
        <v>#NUM!</v>
      </c>
      <c r="BI172" s="89" t="e">
        <f t="shared" si="435"/>
        <v>#NUM!</v>
      </c>
      <c r="BJ172" s="106">
        <f t="shared" si="408"/>
        <v>0.71366705445737511</v>
      </c>
      <c r="BK172" s="165">
        <f t="shared" si="409"/>
        <v>84.741590689541354</v>
      </c>
      <c r="BM172" s="107">
        <f t="shared" si="410"/>
        <v>371.9</v>
      </c>
      <c r="BN172" s="173">
        <f t="shared" si="436"/>
        <v>0</v>
      </c>
      <c r="BO172" s="187">
        <f t="shared" si="437"/>
        <v>0</v>
      </c>
      <c r="BP172" s="106" t="str">
        <f t="shared" si="411"/>
        <v>YES</v>
      </c>
      <c r="BQ172" s="209" t="e">
        <f t="shared" si="412"/>
        <v>#NUM!</v>
      </c>
      <c r="BR172" s="164" t="e">
        <f t="shared" si="438"/>
        <v>#NUM!</v>
      </c>
      <c r="BS172" s="219" t="e">
        <f t="shared" si="439"/>
        <v>#NUM!</v>
      </c>
      <c r="BT172" s="210"/>
      <c r="BU172" s="206" t="e">
        <f t="shared" si="440"/>
        <v>#NUM!</v>
      </c>
      <c r="BW172" s="164">
        <f>VLOOKUP(M172,Coefficients!$E$4:$I$7,3)</f>
        <v>0.43099999999999999</v>
      </c>
      <c r="BX172" s="106">
        <f t="shared" si="441"/>
        <v>2.5000000000000001E-2</v>
      </c>
      <c r="BY172" s="163">
        <f t="shared" si="442"/>
        <v>0</v>
      </c>
      <c r="BZ172" s="18"/>
      <c r="CO172" s="165" t="str">
        <f t="shared" si="413"/>
        <v>splash</v>
      </c>
      <c r="CP172" s="172">
        <f t="shared" si="414"/>
        <v>1</v>
      </c>
      <c r="CQ172" s="165">
        <f>IF(CO172="atmospheric",IF(CP172&gt;=1,Coefficients!$T$5,Coefficients!$T$4),Coefficients!$T$3)</f>
        <v>7.35</v>
      </c>
      <c r="CR172" s="106">
        <f>IF(S172&lt;Coefficients!$V$3,Coefficients!$X$3-(Coefficients!$X$4-Coefficients!$X$3)*(Coefficients!$V$3-S172)/(Coefficients!$V$4-Coefficients!$V$3),IF(S172&gt;Coefficients!$V$6,(Coefficients!$X$6-Coefficients!$X$5)*(S172-Coefficients!$V$6)/(Coefficients!$V$6-Coefficients!$V$5)+Coefficients!$X$6,VLOOKUP(S172,Coefficients!$V$3:$X$6,3)))</f>
        <v>5.1999999999999975</v>
      </c>
      <c r="CS172" s="90">
        <f t="shared" si="443"/>
        <v>1.6409601519999992E-4</v>
      </c>
      <c r="CT172" s="106">
        <f>VLOOKUP(CO172,Coefficients!$Z$4:$AD$7,4,FALSE)</f>
        <v>0.26500000000000001</v>
      </c>
      <c r="CU172" s="106">
        <f>VLOOKUP(CO172,Coefficients!$Z$4:$AD$7,2,FALSE)</f>
        <v>0.37</v>
      </c>
      <c r="CV172" s="174" t="e">
        <f t="shared" si="415"/>
        <v>#NUM!</v>
      </c>
      <c r="CW172" s="31" t="e">
        <f t="shared" si="416"/>
        <v>#NUM!</v>
      </c>
      <c r="CX172" s="19">
        <f>Coefficients!$B$7</f>
        <v>3.35</v>
      </c>
      <c r="CY172" s="217" t="e">
        <f t="shared" si="444"/>
        <v>#NUM!</v>
      </c>
      <c r="CZ172" s="164">
        <f>VLOOKUP(N172,Coefficients!$E$12:$I$16,3)</f>
        <v>6.0350000000000001</v>
      </c>
      <c r="DA172" s="165">
        <f t="shared" si="445"/>
        <v>2.5000000000000001E-2</v>
      </c>
      <c r="DB172" s="163">
        <f t="shared" si="446"/>
        <v>0</v>
      </c>
      <c r="DC172" s="163"/>
      <c r="DD172" s="149"/>
      <c r="DU172" s="165">
        <f t="shared" si="417"/>
        <v>0.95</v>
      </c>
      <c r="DV172" s="165">
        <f t="shared" si="418"/>
        <v>1</v>
      </c>
      <c r="DW172" s="165">
        <f t="shared" si="419"/>
        <v>2400</v>
      </c>
      <c r="DX172" s="165">
        <f t="shared" si="420"/>
        <v>1.4999999999999999E-2</v>
      </c>
      <c r="DY172" s="169">
        <f t="shared" si="421"/>
        <v>70.689500582802836</v>
      </c>
      <c r="DZ172" s="136">
        <f t="shared" si="447"/>
        <v>33612.666512138421</v>
      </c>
      <c r="EA172" s="136">
        <f t="shared" si="422"/>
        <v>4.3067574809826485</v>
      </c>
      <c r="EB172" s="136">
        <f t="shared" si="423"/>
        <v>2.3330791552474604E-2</v>
      </c>
      <c r="EC172" s="136">
        <f t="shared" si="424"/>
        <v>0.96747185906460231</v>
      </c>
      <c r="ED172" s="136" t="e">
        <f t="shared" si="425"/>
        <v>#DIV/0!</v>
      </c>
      <c r="EE172" s="136">
        <f t="shared" si="448"/>
        <v>1.5445604651050633E-4</v>
      </c>
      <c r="EF172" s="136">
        <f t="shared" si="426"/>
        <v>1</v>
      </c>
      <c r="EG172" s="136">
        <f t="shared" si="449"/>
        <v>2</v>
      </c>
      <c r="EH172" s="149" t="e">
        <f t="shared" si="427"/>
        <v>#DIV/0!</v>
      </c>
      <c r="EI172" s="149" t="e">
        <f t="shared" si="428"/>
        <v>#DIV/0!</v>
      </c>
      <c r="EJ172" s="149" t="e">
        <f t="shared" si="450"/>
        <v>#DIV/0!</v>
      </c>
      <c r="EK172" s="18" t="e">
        <f t="shared" si="451"/>
        <v>#DIV/0!</v>
      </c>
      <c r="EL172" s="18" t="e">
        <f t="shared" si="452"/>
        <v>#NUM!</v>
      </c>
      <c r="EM172" s="18">
        <f t="shared" si="453"/>
        <v>0</v>
      </c>
      <c r="EN172" s="163" t="e">
        <f t="shared" si="429"/>
        <v>#DIV/0!</v>
      </c>
      <c r="EO172" s="163" t="e">
        <f t="shared" si="430"/>
        <v>#DIV/0!</v>
      </c>
      <c r="EP172" s="163" t="e">
        <f t="shared" si="454"/>
        <v>#DIV/0!</v>
      </c>
      <c r="EQ172" s="18" t="e">
        <f t="shared" si="455"/>
        <v>#DIV/0!</v>
      </c>
      <c r="ER172" s="18" t="e">
        <f t="shared" si="456"/>
        <v>#NUM!</v>
      </c>
      <c r="ES172" s="18">
        <f t="shared" si="457"/>
        <v>0</v>
      </c>
    </row>
    <row r="173" spans="1:149" outlineLevel="1" x14ac:dyDescent="0.25">
      <c r="B173" s="36" t="s">
        <v>82</v>
      </c>
      <c r="C173" s="36" t="str">
        <f>'Hotter&amp;Drier'!$B$1</f>
        <v>MRI-CGCM2.3.2</v>
      </c>
      <c r="D173" s="36">
        <v>2003</v>
      </c>
      <c r="E173" s="37">
        <f>'Hotter&amp;Drier'!S31</f>
        <v>22.33</v>
      </c>
      <c r="F173" s="37">
        <f>'Hotter&amp;Drier'!W31</f>
        <v>76.200810000000004</v>
      </c>
      <c r="G173" s="37">
        <f>'Hotter&amp;Drier'!Q31</f>
        <v>373.84999999999997</v>
      </c>
      <c r="H173" s="115">
        <f t="shared" si="381"/>
        <v>2007</v>
      </c>
      <c r="I173" s="111" t="str">
        <f t="shared" si="382"/>
        <v>Pile No 243 @ Berth 107</v>
      </c>
      <c r="J173" s="165" t="str">
        <f t="shared" si="383"/>
        <v>splash</v>
      </c>
      <c r="K173" s="172">
        <f t="shared" si="384"/>
        <v>1</v>
      </c>
      <c r="L173" s="115" t="str">
        <f t="shared" si="385"/>
        <v>C1</v>
      </c>
      <c r="M173" s="115" t="str">
        <f t="shared" si="386"/>
        <v>CB4</v>
      </c>
      <c r="N173" s="115" t="str">
        <f t="shared" si="387"/>
        <v>CL5</v>
      </c>
      <c r="O173" s="115">
        <f t="shared" si="388"/>
        <v>0</v>
      </c>
      <c r="P173" s="115">
        <f t="shared" si="389"/>
        <v>50</v>
      </c>
      <c r="Q173" s="115">
        <f t="shared" si="390"/>
        <v>1200</v>
      </c>
      <c r="R173" s="115">
        <f t="shared" si="391"/>
        <v>60</v>
      </c>
      <c r="S173" s="115">
        <f t="shared" si="392"/>
        <v>0.37</v>
      </c>
      <c r="T173" s="115">
        <f t="shared" si="393"/>
        <v>310</v>
      </c>
      <c r="U173" s="165">
        <f t="shared" si="431"/>
        <v>12</v>
      </c>
      <c r="AA173" s="174" t="e">
        <f t="shared" si="394"/>
        <v>#NUM!</v>
      </c>
      <c r="AB173" s="193" t="e">
        <f t="shared" si="395"/>
        <v>#NUM!</v>
      </c>
      <c r="AC173" s="174" t="e">
        <f t="shared" si="396"/>
        <v>#NUM!</v>
      </c>
      <c r="AD173" s="174">
        <f t="shared" si="397"/>
        <v>0</v>
      </c>
      <c r="AE173" s="174" t="e">
        <f t="shared" si="398"/>
        <v>#NUM!</v>
      </c>
      <c r="AF173" s="194" t="e">
        <f t="shared" si="399"/>
        <v>#NUM!</v>
      </c>
      <c r="AG173" s="174" t="e">
        <f t="shared" si="302"/>
        <v>#NUM!</v>
      </c>
      <c r="AH173" s="174">
        <f t="shared" si="303"/>
        <v>0</v>
      </c>
      <c r="AJ173" s="174"/>
      <c r="AK173" s="174"/>
      <c r="AM173" s="207">
        <f t="shared" si="400"/>
        <v>0</v>
      </c>
      <c r="AN173" s="167">
        <f>INDEX(Coefficients!$O$3:$O$7,MATCH(S173,Coefficients!$O$3:$O$7))</f>
        <v>0.3</v>
      </c>
      <c r="AO173" s="167">
        <f>INDEX(Coefficients!$O$3:$O$7,MATCH(S173,Coefficients!$O$3:$O$7)+1)</f>
        <v>0.4</v>
      </c>
      <c r="AP173" s="172">
        <f>INDEX(Coefficients!$P$3:$P$7,MATCH(S173,Coefficients!$O$3:$O$7))</f>
        <v>50</v>
      </c>
      <c r="AQ173" s="172">
        <f>INDEX(Coefficients!$P$3:$P$7,MATCH(S173,Coefficients!$O$3:$O$7)+1)</f>
        <v>41.8</v>
      </c>
      <c r="AR173" s="172">
        <f t="shared" si="401"/>
        <v>44.26</v>
      </c>
      <c r="AS173" s="106">
        <f t="shared" si="402"/>
        <v>2003</v>
      </c>
      <c r="AT173" s="107">
        <f t="shared" si="403"/>
        <v>22.33</v>
      </c>
      <c r="AU173" s="167">
        <f t="shared" si="432"/>
        <v>0</v>
      </c>
      <c r="AV173" s="173">
        <f t="shared" si="433"/>
        <v>0</v>
      </c>
      <c r="AW173" s="106">
        <v>15</v>
      </c>
      <c r="AX173" s="107">
        <f t="shared" si="404"/>
        <v>76.200810000000004</v>
      </c>
      <c r="AY173" s="174">
        <f t="shared" si="405"/>
        <v>0.26419424190444968</v>
      </c>
      <c r="AZ173" s="167">
        <f>INDEX(Coefficients!$K$3:$K$10,MATCH(S173,Coefficients!$K$3:$K$10))</f>
        <v>0.35</v>
      </c>
      <c r="BA173" s="167">
        <f>INDEX(Coefficients!$K$3:$K$10,MATCH(S173,Coefficients!$K$3:$K$10)+1)</f>
        <v>0.4</v>
      </c>
      <c r="BB173" s="167">
        <f>INDEX(Coefficients!$L$3:$L$10,MATCH(S173,Coefficients!$K$3:$K$10))</f>
        <v>0.19142307491680963</v>
      </c>
      <c r="BC173" s="167">
        <f>INDEX(Coefficients!$L$3:$L$10,MATCH(S173,Coefficients!$K$3:$K$10)+1)</f>
        <v>0.35425563574488944</v>
      </c>
      <c r="BD173" s="174">
        <f>INDEX(Coefficients!$M$3:$M$10,MATCH(S173,Coefficients!$K$3:$K$10))</f>
        <v>0.20023799980895765</v>
      </c>
      <c r="BE173" s="174">
        <f>INDEX(Coefficients!$M$3:$M$10,MATCH(S173,Coefficients!$K$3:$K$10)+1)</f>
        <v>0.20987997823914079</v>
      </c>
      <c r="BF173" s="70">
        <f t="shared" si="406"/>
        <v>2.5655609924804158E-5</v>
      </c>
      <c r="BG173" s="110">
        <f t="shared" si="407"/>
        <v>0.20409479118103091</v>
      </c>
      <c r="BH173" s="175" t="e">
        <f t="shared" si="434"/>
        <v>#NUM!</v>
      </c>
      <c r="BI173" s="89" t="e">
        <f t="shared" si="435"/>
        <v>#NUM!</v>
      </c>
      <c r="BJ173" s="106">
        <f t="shared" si="408"/>
        <v>0.71366705445737511</v>
      </c>
      <c r="BK173" s="165">
        <f t="shared" si="409"/>
        <v>84.741590689541354</v>
      </c>
      <c r="BM173" s="107">
        <f t="shared" si="410"/>
        <v>373.84999999999997</v>
      </c>
      <c r="BN173" s="173">
        <f t="shared" si="436"/>
        <v>0</v>
      </c>
      <c r="BO173" s="187">
        <f t="shared" si="437"/>
        <v>0</v>
      </c>
      <c r="BP173" s="106" t="str">
        <f t="shared" si="411"/>
        <v>YES</v>
      </c>
      <c r="BQ173" s="209" t="e">
        <f t="shared" si="412"/>
        <v>#NUM!</v>
      </c>
      <c r="BR173" s="164" t="e">
        <f t="shared" si="438"/>
        <v>#NUM!</v>
      </c>
      <c r="BS173" s="219" t="e">
        <f t="shared" si="439"/>
        <v>#NUM!</v>
      </c>
      <c r="BT173" s="210"/>
      <c r="BU173" s="206" t="e">
        <f t="shared" si="440"/>
        <v>#NUM!</v>
      </c>
      <c r="BW173" s="164">
        <f>VLOOKUP(M173,Coefficients!$E$4:$I$7,3)</f>
        <v>0.43099999999999999</v>
      </c>
      <c r="BX173" s="106">
        <f t="shared" si="441"/>
        <v>2.5000000000000001E-2</v>
      </c>
      <c r="BY173" s="163">
        <f t="shared" si="442"/>
        <v>0</v>
      </c>
      <c r="BZ173" s="18"/>
      <c r="CO173" s="165" t="str">
        <f t="shared" si="413"/>
        <v>splash</v>
      </c>
      <c r="CP173" s="172">
        <f t="shared" si="414"/>
        <v>1</v>
      </c>
      <c r="CQ173" s="165">
        <f>IF(CO173="atmospheric",IF(CP173&gt;=1,Coefficients!$T$5,Coefficients!$T$4),Coefficients!$T$3)</f>
        <v>7.35</v>
      </c>
      <c r="CR173" s="106">
        <f>IF(S173&lt;Coefficients!$V$3,Coefficients!$X$3-(Coefficients!$X$4-Coefficients!$X$3)*(Coefficients!$V$3-S173)/(Coefficients!$V$4-Coefficients!$V$3),IF(S173&gt;Coefficients!$V$6,(Coefficients!$X$6-Coefficients!$X$5)*(S173-Coefficients!$V$6)/(Coefficients!$V$6-Coefficients!$V$5)+Coefficients!$X$6,VLOOKUP(S173,Coefficients!$V$3:$X$6,3)))</f>
        <v>5.1999999999999975</v>
      </c>
      <c r="CS173" s="90">
        <f t="shared" si="443"/>
        <v>1.6409601519999992E-4</v>
      </c>
      <c r="CT173" s="106">
        <f>VLOOKUP(CO173,Coefficients!$Z$4:$AD$7,4,FALSE)</f>
        <v>0.26500000000000001</v>
      </c>
      <c r="CU173" s="106">
        <f>VLOOKUP(CO173,Coefficients!$Z$4:$AD$7,2,FALSE)</f>
        <v>0.37</v>
      </c>
      <c r="CV173" s="174" t="e">
        <f t="shared" si="415"/>
        <v>#NUM!</v>
      </c>
      <c r="CW173" s="31" t="e">
        <f t="shared" si="416"/>
        <v>#NUM!</v>
      </c>
      <c r="CX173" s="19">
        <f>Coefficients!$B$7</f>
        <v>3.35</v>
      </c>
      <c r="CY173" s="217" t="e">
        <f t="shared" si="444"/>
        <v>#NUM!</v>
      </c>
      <c r="CZ173" s="164">
        <f>VLOOKUP(N173,Coefficients!$E$12:$I$16,3)</f>
        <v>6.0350000000000001</v>
      </c>
      <c r="DA173" s="165">
        <f t="shared" si="445"/>
        <v>2.5000000000000001E-2</v>
      </c>
      <c r="DB173" s="163">
        <f t="shared" si="446"/>
        <v>0</v>
      </c>
      <c r="DC173" s="163"/>
      <c r="DD173" s="149"/>
      <c r="DU173" s="165">
        <f t="shared" si="417"/>
        <v>0.95</v>
      </c>
      <c r="DV173" s="165">
        <f t="shared" si="418"/>
        <v>1</v>
      </c>
      <c r="DW173" s="165">
        <f t="shared" si="419"/>
        <v>2400</v>
      </c>
      <c r="DX173" s="165">
        <f t="shared" si="420"/>
        <v>1.4999999999999999E-2</v>
      </c>
      <c r="DY173" s="169">
        <f t="shared" si="421"/>
        <v>70.70217917675545</v>
      </c>
      <c r="DZ173" s="136">
        <f t="shared" si="447"/>
        <v>33614.675937730543</v>
      </c>
      <c r="EA173" s="136">
        <f t="shared" si="422"/>
        <v>4.3067574809826485</v>
      </c>
      <c r="EB173" s="136">
        <f t="shared" si="423"/>
        <v>2.3330791552474604E-2</v>
      </c>
      <c r="EC173" s="136">
        <f t="shared" si="424"/>
        <v>0.96747185906460231</v>
      </c>
      <c r="ED173" s="136" t="e">
        <f t="shared" si="425"/>
        <v>#DIV/0!</v>
      </c>
      <c r="EE173" s="136">
        <f t="shared" si="448"/>
        <v>1.5445604651050633E-4</v>
      </c>
      <c r="EF173" s="136">
        <f t="shared" si="426"/>
        <v>1</v>
      </c>
      <c r="EG173" s="136">
        <f t="shared" si="449"/>
        <v>2</v>
      </c>
      <c r="EH173" s="149" t="e">
        <f t="shared" si="427"/>
        <v>#DIV/0!</v>
      </c>
      <c r="EI173" s="149" t="e">
        <f t="shared" si="428"/>
        <v>#DIV/0!</v>
      </c>
      <c r="EJ173" s="149" t="e">
        <f t="shared" si="450"/>
        <v>#DIV/0!</v>
      </c>
      <c r="EK173" s="18" t="e">
        <f t="shared" si="451"/>
        <v>#DIV/0!</v>
      </c>
      <c r="EL173" s="18" t="e">
        <f t="shared" si="452"/>
        <v>#NUM!</v>
      </c>
      <c r="EM173" s="18">
        <f t="shared" si="453"/>
        <v>0</v>
      </c>
      <c r="EN173" s="163" t="e">
        <f t="shared" si="429"/>
        <v>#DIV/0!</v>
      </c>
      <c r="EO173" s="163" t="e">
        <f t="shared" si="430"/>
        <v>#DIV/0!</v>
      </c>
      <c r="EP173" s="163" t="e">
        <f t="shared" si="454"/>
        <v>#DIV/0!</v>
      </c>
      <c r="EQ173" s="18" t="e">
        <f t="shared" si="455"/>
        <v>#DIV/0!</v>
      </c>
      <c r="ER173" s="18" t="e">
        <f t="shared" si="456"/>
        <v>#NUM!</v>
      </c>
      <c r="ES173" s="18">
        <f t="shared" si="457"/>
        <v>0</v>
      </c>
    </row>
    <row r="174" spans="1:149" outlineLevel="1" x14ac:dyDescent="0.25">
      <c r="B174" s="36" t="s">
        <v>82</v>
      </c>
      <c r="C174" s="36" t="str">
        <f>'Hotter&amp;Drier'!$B$1</f>
        <v>MRI-CGCM2.3.2</v>
      </c>
      <c r="D174" s="36">
        <v>2004</v>
      </c>
      <c r="E174" s="37">
        <f>'Hotter&amp;Drier'!S32</f>
        <v>22.34</v>
      </c>
      <c r="F174" s="37">
        <f>'Hotter&amp;Drier'!W32</f>
        <v>76.193179999999998</v>
      </c>
      <c r="G174" s="37">
        <f>'Hotter&amp;Drier'!Q32</f>
        <v>375.79999999999995</v>
      </c>
      <c r="H174" s="115">
        <f t="shared" si="381"/>
        <v>2007</v>
      </c>
      <c r="I174" s="111" t="str">
        <f t="shared" si="382"/>
        <v>Pile No 243 @ Berth 107</v>
      </c>
      <c r="J174" s="165" t="str">
        <f t="shared" si="383"/>
        <v>splash</v>
      </c>
      <c r="K174" s="172">
        <f t="shared" si="384"/>
        <v>1</v>
      </c>
      <c r="L174" s="115" t="str">
        <f t="shared" si="385"/>
        <v>C1</v>
      </c>
      <c r="M174" s="115" t="str">
        <f t="shared" si="386"/>
        <v>CB4</v>
      </c>
      <c r="N174" s="115" t="str">
        <f t="shared" si="387"/>
        <v>CL5</v>
      </c>
      <c r="O174" s="115">
        <f t="shared" si="388"/>
        <v>0</v>
      </c>
      <c r="P174" s="115">
        <f t="shared" si="389"/>
        <v>50</v>
      </c>
      <c r="Q174" s="115">
        <f t="shared" si="390"/>
        <v>1200</v>
      </c>
      <c r="R174" s="115">
        <f t="shared" si="391"/>
        <v>60</v>
      </c>
      <c r="S174" s="115">
        <f t="shared" si="392"/>
        <v>0.37</v>
      </c>
      <c r="T174" s="115">
        <f t="shared" si="393"/>
        <v>310</v>
      </c>
      <c r="U174" s="165">
        <f t="shared" si="431"/>
        <v>12</v>
      </c>
      <c r="AA174" s="174" t="e">
        <f t="shared" si="394"/>
        <v>#NUM!</v>
      </c>
      <c r="AB174" s="193" t="e">
        <f t="shared" si="395"/>
        <v>#NUM!</v>
      </c>
      <c r="AC174" s="174" t="e">
        <f t="shared" si="396"/>
        <v>#NUM!</v>
      </c>
      <c r="AD174" s="174">
        <f t="shared" si="397"/>
        <v>0</v>
      </c>
      <c r="AE174" s="174" t="e">
        <f t="shared" si="398"/>
        <v>#NUM!</v>
      </c>
      <c r="AF174" s="194" t="e">
        <f t="shared" si="399"/>
        <v>#NUM!</v>
      </c>
      <c r="AG174" s="174" t="e">
        <f t="shared" si="302"/>
        <v>#NUM!</v>
      </c>
      <c r="AH174" s="174">
        <f t="shared" si="303"/>
        <v>0</v>
      </c>
      <c r="AJ174" s="174"/>
      <c r="AK174" s="174"/>
      <c r="AM174" s="207">
        <f t="shared" si="400"/>
        <v>0</v>
      </c>
      <c r="AN174" s="167">
        <f>INDEX(Coefficients!$O$3:$O$7,MATCH(S174,Coefficients!$O$3:$O$7))</f>
        <v>0.3</v>
      </c>
      <c r="AO174" s="167">
        <f>INDEX(Coefficients!$O$3:$O$7,MATCH(S174,Coefficients!$O$3:$O$7)+1)</f>
        <v>0.4</v>
      </c>
      <c r="AP174" s="172">
        <f>INDEX(Coefficients!$P$3:$P$7,MATCH(S174,Coefficients!$O$3:$O$7))</f>
        <v>50</v>
      </c>
      <c r="AQ174" s="172">
        <f>INDEX(Coefficients!$P$3:$P$7,MATCH(S174,Coefficients!$O$3:$O$7)+1)</f>
        <v>41.8</v>
      </c>
      <c r="AR174" s="172">
        <f t="shared" si="401"/>
        <v>44.26</v>
      </c>
      <c r="AS174" s="106">
        <f t="shared" si="402"/>
        <v>2004</v>
      </c>
      <c r="AT174" s="107">
        <f t="shared" si="403"/>
        <v>22.34</v>
      </c>
      <c r="AU174" s="167">
        <f t="shared" si="432"/>
        <v>0</v>
      </c>
      <c r="AV174" s="173">
        <f t="shared" si="433"/>
        <v>0</v>
      </c>
      <c r="AW174" s="106">
        <v>16</v>
      </c>
      <c r="AX174" s="107">
        <f t="shared" si="404"/>
        <v>76.193179999999998</v>
      </c>
      <c r="AY174" s="174">
        <f t="shared" si="405"/>
        <v>0.26419424190444968</v>
      </c>
      <c r="AZ174" s="167">
        <f>INDEX(Coefficients!$K$3:$K$10,MATCH(S174,Coefficients!$K$3:$K$10))</f>
        <v>0.35</v>
      </c>
      <c r="BA174" s="167">
        <f>INDEX(Coefficients!$K$3:$K$10,MATCH(S174,Coefficients!$K$3:$K$10)+1)</f>
        <v>0.4</v>
      </c>
      <c r="BB174" s="167">
        <f>INDEX(Coefficients!$L$3:$L$10,MATCH(S174,Coefficients!$K$3:$K$10))</f>
        <v>0.19142307491680963</v>
      </c>
      <c r="BC174" s="167">
        <f>INDEX(Coefficients!$L$3:$L$10,MATCH(S174,Coefficients!$K$3:$K$10)+1)</f>
        <v>0.35425563574488944</v>
      </c>
      <c r="BD174" s="174">
        <f>INDEX(Coefficients!$M$3:$M$10,MATCH(S174,Coefficients!$K$3:$K$10))</f>
        <v>0.20023799980895765</v>
      </c>
      <c r="BE174" s="174">
        <f>INDEX(Coefficients!$M$3:$M$10,MATCH(S174,Coefficients!$K$3:$K$10)+1)</f>
        <v>0.20987997823914079</v>
      </c>
      <c r="BF174" s="70">
        <f t="shared" si="406"/>
        <v>2.5655609924804158E-5</v>
      </c>
      <c r="BG174" s="110">
        <f t="shared" si="407"/>
        <v>0.20409479118103091</v>
      </c>
      <c r="BH174" s="175" t="e">
        <f t="shared" si="434"/>
        <v>#NUM!</v>
      </c>
      <c r="BI174" s="89" t="e">
        <f t="shared" si="435"/>
        <v>#NUM!</v>
      </c>
      <c r="BJ174" s="106">
        <f t="shared" si="408"/>
        <v>0.71366705445737511</v>
      </c>
      <c r="BK174" s="165">
        <f t="shared" si="409"/>
        <v>84.741590689541354</v>
      </c>
      <c r="BM174" s="107">
        <f t="shared" si="410"/>
        <v>375.79999999999995</v>
      </c>
      <c r="BN174" s="173">
        <f t="shared" si="436"/>
        <v>0</v>
      </c>
      <c r="BO174" s="187">
        <f t="shared" si="437"/>
        <v>0</v>
      </c>
      <c r="BP174" s="106" t="str">
        <f t="shared" si="411"/>
        <v>YES</v>
      </c>
      <c r="BQ174" s="209" t="e">
        <f t="shared" si="412"/>
        <v>#NUM!</v>
      </c>
      <c r="BR174" s="164" t="e">
        <f t="shared" si="438"/>
        <v>#NUM!</v>
      </c>
      <c r="BS174" s="219" t="e">
        <f t="shared" si="439"/>
        <v>#NUM!</v>
      </c>
      <c r="BT174" s="210"/>
      <c r="BU174" s="206" t="e">
        <f t="shared" si="440"/>
        <v>#NUM!</v>
      </c>
      <c r="BW174" s="164">
        <f>VLOOKUP(M174,Coefficients!$E$4:$I$7,3)</f>
        <v>0.43099999999999999</v>
      </c>
      <c r="BX174" s="106">
        <f t="shared" si="441"/>
        <v>2.5000000000000001E-2</v>
      </c>
      <c r="BY174" s="163">
        <f t="shared" si="442"/>
        <v>0</v>
      </c>
      <c r="BZ174" s="18"/>
      <c r="CO174" s="165" t="str">
        <f t="shared" si="413"/>
        <v>splash</v>
      </c>
      <c r="CP174" s="172">
        <f t="shared" si="414"/>
        <v>1</v>
      </c>
      <c r="CQ174" s="165">
        <f>IF(CO174="atmospheric",IF(CP174&gt;=1,Coefficients!$T$5,Coefficients!$T$4),Coefficients!$T$3)</f>
        <v>7.35</v>
      </c>
      <c r="CR174" s="106">
        <f>IF(S174&lt;Coefficients!$V$3,Coefficients!$X$3-(Coefficients!$X$4-Coefficients!$X$3)*(Coefficients!$V$3-S174)/(Coefficients!$V$4-Coefficients!$V$3),IF(S174&gt;Coefficients!$V$6,(Coefficients!$X$6-Coefficients!$X$5)*(S174-Coefficients!$V$6)/(Coefficients!$V$6-Coefficients!$V$5)+Coefficients!$X$6,VLOOKUP(S174,Coefficients!$V$3:$X$6,3)))</f>
        <v>5.1999999999999975</v>
      </c>
      <c r="CS174" s="90">
        <f t="shared" si="443"/>
        <v>1.6409601519999992E-4</v>
      </c>
      <c r="CT174" s="106">
        <f>VLOOKUP(CO174,Coefficients!$Z$4:$AD$7,4,FALSE)</f>
        <v>0.26500000000000001</v>
      </c>
      <c r="CU174" s="106">
        <f>VLOOKUP(CO174,Coefficients!$Z$4:$AD$7,2,FALSE)</f>
        <v>0.37</v>
      </c>
      <c r="CV174" s="174" t="e">
        <f t="shared" si="415"/>
        <v>#NUM!</v>
      </c>
      <c r="CW174" s="31" t="e">
        <f t="shared" si="416"/>
        <v>#NUM!</v>
      </c>
      <c r="CX174" s="19">
        <f>Coefficients!$B$7</f>
        <v>3.35</v>
      </c>
      <c r="CY174" s="217" t="e">
        <f t="shared" si="444"/>
        <v>#NUM!</v>
      </c>
      <c r="CZ174" s="164">
        <f>VLOOKUP(N174,Coefficients!$E$12:$I$16,3)</f>
        <v>6.0350000000000001</v>
      </c>
      <c r="DA174" s="165">
        <f t="shared" si="445"/>
        <v>2.5000000000000001E-2</v>
      </c>
      <c r="DB174" s="163">
        <f t="shared" si="446"/>
        <v>0</v>
      </c>
      <c r="DC174" s="163"/>
      <c r="DD174" s="149"/>
      <c r="DU174" s="165">
        <f t="shared" si="417"/>
        <v>0.95</v>
      </c>
      <c r="DV174" s="165">
        <f t="shared" si="418"/>
        <v>1</v>
      </c>
      <c r="DW174" s="165">
        <f t="shared" si="419"/>
        <v>2400</v>
      </c>
      <c r="DX174" s="165">
        <f t="shared" si="420"/>
        <v>1.4999999999999999E-2</v>
      </c>
      <c r="DY174" s="169">
        <f t="shared" si="421"/>
        <v>70.718486910390965</v>
      </c>
      <c r="DZ174" s="136">
        <f t="shared" si="447"/>
        <v>33617.260191128211</v>
      </c>
      <c r="EA174" s="136">
        <f t="shared" si="422"/>
        <v>4.3067574809826485</v>
      </c>
      <c r="EB174" s="136">
        <f t="shared" si="423"/>
        <v>2.3330791552474604E-2</v>
      </c>
      <c r="EC174" s="136">
        <f t="shared" si="424"/>
        <v>0.96747185906460231</v>
      </c>
      <c r="ED174" s="136" t="e">
        <f t="shared" si="425"/>
        <v>#DIV/0!</v>
      </c>
      <c r="EE174" s="136">
        <f t="shared" si="448"/>
        <v>1.5445604651050633E-4</v>
      </c>
      <c r="EF174" s="136">
        <f t="shared" si="426"/>
        <v>1</v>
      </c>
      <c r="EG174" s="136">
        <f t="shared" si="449"/>
        <v>2</v>
      </c>
      <c r="EH174" s="149" t="e">
        <f t="shared" si="427"/>
        <v>#DIV/0!</v>
      </c>
      <c r="EI174" s="149" t="e">
        <f t="shared" si="428"/>
        <v>#DIV/0!</v>
      </c>
      <c r="EJ174" s="149" t="e">
        <f t="shared" si="450"/>
        <v>#DIV/0!</v>
      </c>
      <c r="EK174" s="18" t="e">
        <f t="shared" si="451"/>
        <v>#DIV/0!</v>
      </c>
      <c r="EL174" s="18" t="e">
        <f t="shared" si="452"/>
        <v>#NUM!</v>
      </c>
      <c r="EM174" s="18">
        <f t="shared" si="453"/>
        <v>0</v>
      </c>
      <c r="EN174" s="163" t="e">
        <f t="shared" si="429"/>
        <v>#DIV/0!</v>
      </c>
      <c r="EO174" s="163" t="e">
        <f t="shared" si="430"/>
        <v>#DIV/0!</v>
      </c>
      <c r="EP174" s="163" t="e">
        <f t="shared" si="454"/>
        <v>#DIV/0!</v>
      </c>
      <c r="EQ174" s="18" t="e">
        <f t="shared" si="455"/>
        <v>#DIV/0!</v>
      </c>
      <c r="ER174" s="18" t="e">
        <f t="shared" si="456"/>
        <v>#NUM!</v>
      </c>
      <c r="ES174" s="18">
        <f t="shared" si="457"/>
        <v>0</v>
      </c>
    </row>
    <row r="175" spans="1:149" outlineLevel="1" x14ac:dyDescent="0.25">
      <c r="B175" s="36" t="s">
        <v>82</v>
      </c>
      <c r="C175" s="36" t="str">
        <f>'Hotter&amp;Drier'!$B$1</f>
        <v>MRI-CGCM2.3.2</v>
      </c>
      <c r="D175" s="36">
        <v>2005</v>
      </c>
      <c r="E175" s="37">
        <f>'Hotter&amp;Drier'!S33</f>
        <v>22.349999999999998</v>
      </c>
      <c r="F175" s="37">
        <f>'Hotter&amp;Drier'!W33</f>
        <v>76.185549999999992</v>
      </c>
      <c r="G175" s="37">
        <f>'Hotter&amp;Drier'!Q33</f>
        <v>377.74999999999994</v>
      </c>
      <c r="H175" s="115">
        <f t="shared" si="381"/>
        <v>2007</v>
      </c>
      <c r="I175" s="111" t="str">
        <f t="shared" si="382"/>
        <v>Pile No 243 @ Berth 107</v>
      </c>
      <c r="J175" s="165" t="str">
        <f t="shared" si="383"/>
        <v>splash</v>
      </c>
      <c r="K175" s="172">
        <f t="shared" si="384"/>
        <v>1</v>
      </c>
      <c r="L175" s="115" t="str">
        <f t="shared" si="385"/>
        <v>C1</v>
      </c>
      <c r="M175" s="115" t="str">
        <f t="shared" si="386"/>
        <v>CB4</v>
      </c>
      <c r="N175" s="115" t="str">
        <f t="shared" si="387"/>
        <v>CL5</v>
      </c>
      <c r="O175" s="115">
        <f t="shared" si="388"/>
        <v>0</v>
      </c>
      <c r="P175" s="115">
        <f t="shared" si="389"/>
        <v>50</v>
      </c>
      <c r="Q175" s="115">
        <f t="shared" si="390"/>
        <v>1200</v>
      </c>
      <c r="R175" s="115">
        <f t="shared" si="391"/>
        <v>60</v>
      </c>
      <c r="S175" s="115">
        <f t="shared" si="392"/>
        <v>0.37</v>
      </c>
      <c r="T175" s="115">
        <f t="shared" si="393"/>
        <v>310</v>
      </c>
      <c r="U175" s="165">
        <f t="shared" si="431"/>
        <v>12</v>
      </c>
      <c r="AA175" s="174" t="e">
        <f t="shared" si="394"/>
        <v>#NUM!</v>
      </c>
      <c r="AB175" s="193" t="e">
        <f t="shared" si="395"/>
        <v>#NUM!</v>
      </c>
      <c r="AC175" s="174" t="e">
        <f t="shared" si="396"/>
        <v>#NUM!</v>
      </c>
      <c r="AD175" s="174">
        <f t="shared" si="397"/>
        <v>0</v>
      </c>
      <c r="AE175" s="174" t="e">
        <f t="shared" si="398"/>
        <v>#NUM!</v>
      </c>
      <c r="AF175" s="194" t="e">
        <f t="shared" si="399"/>
        <v>#NUM!</v>
      </c>
      <c r="AG175" s="174" t="e">
        <f t="shared" si="302"/>
        <v>#NUM!</v>
      </c>
      <c r="AH175" s="174">
        <f t="shared" si="303"/>
        <v>0</v>
      </c>
      <c r="AJ175" s="174"/>
      <c r="AK175" s="174"/>
      <c r="AM175" s="207">
        <f t="shared" si="400"/>
        <v>0</v>
      </c>
      <c r="AN175" s="167">
        <f>INDEX(Coefficients!$O$3:$O$7,MATCH(S175,Coefficients!$O$3:$O$7))</f>
        <v>0.3</v>
      </c>
      <c r="AO175" s="167">
        <f>INDEX(Coefficients!$O$3:$O$7,MATCH(S175,Coefficients!$O$3:$O$7)+1)</f>
        <v>0.4</v>
      </c>
      <c r="AP175" s="172">
        <f>INDEX(Coefficients!$P$3:$P$7,MATCH(S175,Coefficients!$O$3:$O$7))</f>
        <v>50</v>
      </c>
      <c r="AQ175" s="172">
        <f>INDEX(Coefficients!$P$3:$P$7,MATCH(S175,Coefficients!$O$3:$O$7)+1)</f>
        <v>41.8</v>
      </c>
      <c r="AR175" s="172">
        <f t="shared" si="401"/>
        <v>44.26</v>
      </c>
      <c r="AS175" s="106">
        <f t="shared" si="402"/>
        <v>2005</v>
      </c>
      <c r="AT175" s="107">
        <f t="shared" si="403"/>
        <v>22.349999999999998</v>
      </c>
      <c r="AU175" s="167">
        <f t="shared" si="432"/>
        <v>0</v>
      </c>
      <c r="AV175" s="173">
        <f t="shared" si="433"/>
        <v>0</v>
      </c>
      <c r="AW175" s="106">
        <v>17</v>
      </c>
      <c r="AX175" s="107">
        <f t="shared" si="404"/>
        <v>76.185549999999992</v>
      </c>
      <c r="AY175" s="174">
        <f t="shared" si="405"/>
        <v>0.26419424190444968</v>
      </c>
      <c r="AZ175" s="167">
        <f>INDEX(Coefficients!$K$3:$K$10,MATCH(S175,Coefficients!$K$3:$K$10))</f>
        <v>0.35</v>
      </c>
      <c r="BA175" s="167">
        <f>INDEX(Coefficients!$K$3:$K$10,MATCH(S175,Coefficients!$K$3:$K$10)+1)</f>
        <v>0.4</v>
      </c>
      <c r="BB175" s="167">
        <f>INDEX(Coefficients!$L$3:$L$10,MATCH(S175,Coefficients!$K$3:$K$10))</f>
        <v>0.19142307491680963</v>
      </c>
      <c r="BC175" s="167">
        <f>INDEX(Coefficients!$L$3:$L$10,MATCH(S175,Coefficients!$K$3:$K$10)+1)</f>
        <v>0.35425563574488944</v>
      </c>
      <c r="BD175" s="174">
        <f>INDEX(Coefficients!$M$3:$M$10,MATCH(S175,Coefficients!$K$3:$K$10))</f>
        <v>0.20023799980895765</v>
      </c>
      <c r="BE175" s="174">
        <f>INDEX(Coefficients!$M$3:$M$10,MATCH(S175,Coefficients!$K$3:$K$10)+1)</f>
        <v>0.20987997823914079</v>
      </c>
      <c r="BF175" s="70">
        <f t="shared" si="406"/>
        <v>2.5655609924804158E-5</v>
      </c>
      <c r="BG175" s="110">
        <f t="shared" si="407"/>
        <v>0.20409479118103091</v>
      </c>
      <c r="BH175" s="175" t="e">
        <f t="shared" si="434"/>
        <v>#NUM!</v>
      </c>
      <c r="BI175" s="89" t="e">
        <f t="shared" si="435"/>
        <v>#NUM!</v>
      </c>
      <c r="BJ175" s="106">
        <f t="shared" si="408"/>
        <v>0.71366705445737511</v>
      </c>
      <c r="BK175" s="165">
        <f t="shared" si="409"/>
        <v>84.741590689541354</v>
      </c>
      <c r="BM175" s="107">
        <f t="shared" si="410"/>
        <v>377.74999999999994</v>
      </c>
      <c r="BN175" s="173">
        <f t="shared" si="436"/>
        <v>0</v>
      </c>
      <c r="BO175" s="187">
        <f t="shared" si="437"/>
        <v>0</v>
      </c>
      <c r="BP175" s="106" t="str">
        <f t="shared" si="411"/>
        <v>YES</v>
      </c>
      <c r="BQ175" s="209" t="e">
        <f t="shared" si="412"/>
        <v>#NUM!</v>
      </c>
      <c r="BR175" s="164" t="e">
        <f t="shared" si="438"/>
        <v>#NUM!</v>
      </c>
      <c r="BS175" s="219" t="e">
        <f t="shared" si="439"/>
        <v>#NUM!</v>
      </c>
      <c r="BT175" s="210"/>
      <c r="BU175" s="206" t="e">
        <f t="shared" si="440"/>
        <v>#NUM!</v>
      </c>
      <c r="BW175" s="164">
        <f>VLOOKUP(M175,Coefficients!$E$4:$I$7,3)</f>
        <v>0.43099999999999999</v>
      </c>
      <c r="BX175" s="106">
        <f t="shared" si="441"/>
        <v>2.5000000000000001E-2</v>
      </c>
      <c r="BY175" s="163">
        <f t="shared" si="442"/>
        <v>0</v>
      </c>
      <c r="BZ175" s="18"/>
      <c r="CO175" s="165" t="str">
        <f t="shared" si="413"/>
        <v>splash</v>
      </c>
      <c r="CP175" s="172">
        <f t="shared" si="414"/>
        <v>1</v>
      </c>
      <c r="CQ175" s="165">
        <f>IF(CO175="atmospheric",IF(CP175&gt;=1,Coefficients!$T$5,Coefficients!$T$4),Coefficients!$T$3)</f>
        <v>7.35</v>
      </c>
      <c r="CR175" s="106">
        <f>IF(S175&lt;Coefficients!$V$3,Coefficients!$X$3-(Coefficients!$X$4-Coefficients!$X$3)*(Coefficients!$V$3-S175)/(Coefficients!$V$4-Coefficients!$V$3),IF(S175&gt;Coefficients!$V$6,(Coefficients!$X$6-Coefficients!$X$5)*(S175-Coefficients!$V$6)/(Coefficients!$V$6-Coefficients!$V$5)+Coefficients!$X$6,VLOOKUP(S175,Coefficients!$V$3:$X$6,3)))</f>
        <v>5.1999999999999975</v>
      </c>
      <c r="CS175" s="90">
        <f t="shared" si="443"/>
        <v>1.6409601519999992E-4</v>
      </c>
      <c r="CT175" s="106">
        <f>VLOOKUP(CO175,Coefficients!$Z$4:$AD$7,4,FALSE)</f>
        <v>0.26500000000000001</v>
      </c>
      <c r="CU175" s="106">
        <f>VLOOKUP(CO175,Coefficients!$Z$4:$AD$7,2,FALSE)</f>
        <v>0.37</v>
      </c>
      <c r="CV175" s="174" t="e">
        <f t="shared" si="415"/>
        <v>#NUM!</v>
      </c>
      <c r="CW175" s="31" t="e">
        <f t="shared" si="416"/>
        <v>#NUM!</v>
      </c>
      <c r="CX175" s="19">
        <f>Coefficients!$B$7</f>
        <v>3.35</v>
      </c>
      <c r="CY175" s="217" t="e">
        <f t="shared" si="444"/>
        <v>#NUM!</v>
      </c>
      <c r="CZ175" s="164">
        <f>VLOOKUP(N175,Coefficients!$E$12:$I$16,3)</f>
        <v>6.0350000000000001</v>
      </c>
      <c r="DA175" s="165">
        <f t="shared" si="445"/>
        <v>2.5000000000000001E-2</v>
      </c>
      <c r="DB175" s="163">
        <f t="shared" si="446"/>
        <v>0</v>
      </c>
      <c r="DC175" s="163"/>
      <c r="DD175" s="149"/>
      <c r="DU175" s="165">
        <f t="shared" si="417"/>
        <v>0.95</v>
      </c>
      <c r="DV175" s="165">
        <f t="shared" si="418"/>
        <v>1</v>
      </c>
      <c r="DW175" s="165">
        <f t="shared" si="419"/>
        <v>2400</v>
      </c>
      <c r="DX175" s="165">
        <f t="shared" si="420"/>
        <v>1.4999999999999999E-2</v>
      </c>
      <c r="DY175" s="169">
        <f t="shared" si="421"/>
        <v>70.740242261103631</v>
      </c>
      <c r="DZ175" s="136">
        <f t="shared" si="447"/>
        <v>33620.707098878665</v>
      </c>
      <c r="EA175" s="136">
        <f t="shared" si="422"/>
        <v>4.3067574809826485</v>
      </c>
      <c r="EB175" s="136">
        <f t="shared" si="423"/>
        <v>2.3330791552474604E-2</v>
      </c>
      <c r="EC175" s="136">
        <f t="shared" si="424"/>
        <v>0.96747185906460231</v>
      </c>
      <c r="ED175" s="136" t="e">
        <f t="shared" si="425"/>
        <v>#DIV/0!</v>
      </c>
      <c r="EE175" s="136">
        <f t="shared" si="448"/>
        <v>1.5445604651050633E-4</v>
      </c>
      <c r="EF175" s="136">
        <f t="shared" si="426"/>
        <v>1</v>
      </c>
      <c r="EG175" s="136">
        <f t="shared" si="449"/>
        <v>2</v>
      </c>
      <c r="EH175" s="149" t="e">
        <f t="shared" si="427"/>
        <v>#DIV/0!</v>
      </c>
      <c r="EI175" s="149" t="e">
        <f t="shared" si="428"/>
        <v>#DIV/0!</v>
      </c>
      <c r="EJ175" s="149" t="e">
        <f t="shared" si="450"/>
        <v>#DIV/0!</v>
      </c>
      <c r="EK175" s="18" t="e">
        <f t="shared" si="451"/>
        <v>#DIV/0!</v>
      </c>
      <c r="EL175" s="18" t="e">
        <f t="shared" si="452"/>
        <v>#NUM!</v>
      </c>
      <c r="EM175" s="18">
        <f t="shared" si="453"/>
        <v>0</v>
      </c>
      <c r="EN175" s="163" t="e">
        <f t="shared" si="429"/>
        <v>#DIV/0!</v>
      </c>
      <c r="EO175" s="163" t="e">
        <f t="shared" si="430"/>
        <v>#DIV/0!</v>
      </c>
      <c r="EP175" s="163" t="e">
        <f t="shared" si="454"/>
        <v>#DIV/0!</v>
      </c>
      <c r="EQ175" s="18" t="e">
        <f t="shared" si="455"/>
        <v>#DIV/0!</v>
      </c>
      <c r="ER175" s="18" t="e">
        <f t="shared" si="456"/>
        <v>#NUM!</v>
      </c>
      <c r="ES175" s="18">
        <f t="shared" si="457"/>
        <v>0</v>
      </c>
    </row>
    <row r="176" spans="1:149" outlineLevel="1" x14ac:dyDescent="0.25">
      <c r="B176" s="36" t="s">
        <v>82</v>
      </c>
      <c r="C176" s="36" t="str">
        <f>'Hotter&amp;Drier'!$B$1</f>
        <v>MRI-CGCM2.3.2</v>
      </c>
      <c r="D176" s="36">
        <v>2006</v>
      </c>
      <c r="E176" s="37">
        <f>'Hotter&amp;Drier'!S34</f>
        <v>22.36</v>
      </c>
      <c r="F176" s="37">
        <f>'Hotter&amp;Drier'!W34</f>
        <v>76.17792</v>
      </c>
      <c r="G176" s="37">
        <f>'Hotter&amp;Drier'!Q34</f>
        <v>379.69999999999993</v>
      </c>
      <c r="H176" s="115">
        <f t="shared" si="381"/>
        <v>2007</v>
      </c>
      <c r="I176" s="111" t="str">
        <f t="shared" si="382"/>
        <v>Pile No 243 @ Berth 107</v>
      </c>
      <c r="J176" s="165" t="str">
        <f t="shared" si="383"/>
        <v>splash</v>
      </c>
      <c r="K176" s="172">
        <f t="shared" si="384"/>
        <v>1</v>
      </c>
      <c r="L176" s="115" t="str">
        <f t="shared" si="385"/>
        <v>C1</v>
      </c>
      <c r="M176" s="115" t="str">
        <f t="shared" si="386"/>
        <v>CB4</v>
      </c>
      <c r="N176" s="115" t="str">
        <f t="shared" si="387"/>
        <v>CL5</v>
      </c>
      <c r="O176" s="115">
        <f t="shared" si="388"/>
        <v>0</v>
      </c>
      <c r="P176" s="115">
        <f t="shared" si="389"/>
        <v>50</v>
      </c>
      <c r="Q176" s="115">
        <f t="shared" si="390"/>
        <v>1200</v>
      </c>
      <c r="R176" s="115">
        <f t="shared" si="391"/>
        <v>60</v>
      </c>
      <c r="S176" s="115">
        <f t="shared" si="392"/>
        <v>0.37</v>
      </c>
      <c r="T176" s="115">
        <f t="shared" si="393"/>
        <v>310</v>
      </c>
      <c r="U176" s="165">
        <f t="shared" si="431"/>
        <v>12</v>
      </c>
      <c r="AA176" s="174" t="e">
        <f t="shared" si="394"/>
        <v>#NUM!</v>
      </c>
      <c r="AB176" s="193" t="e">
        <f t="shared" si="395"/>
        <v>#NUM!</v>
      </c>
      <c r="AC176" s="174" t="e">
        <f t="shared" si="396"/>
        <v>#NUM!</v>
      </c>
      <c r="AD176" s="174">
        <f t="shared" si="397"/>
        <v>0</v>
      </c>
      <c r="AE176" s="174" t="e">
        <f t="shared" si="398"/>
        <v>#NUM!</v>
      </c>
      <c r="AF176" s="194" t="e">
        <f t="shared" si="399"/>
        <v>#NUM!</v>
      </c>
      <c r="AG176" s="174" t="e">
        <f t="shared" si="302"/>
        <v>#NUM!</v>
      </c>
      <c r="AH176" s="174">
        <f t="shared" si="303"/>
        <v>0</v>
      </c>
      <c r="AJ176" s="174"/>
      <c r="AK176" s="174"/>
      <c r="AM176" s="207">
        <f t="shared" si="400"/>
        <v>0</v>
      </c>
      <c r="AN176" s="167">
        <f>INDEX(Coefficients!$O$3:$O$7,MATCH(S176,Coefficients!$O$3:$O$7))</f>
        <v>0.3</v>
      </c>
      <c r="AO176" s="167">
        <f>INDEX(Coefficients!$O$3:$O$7,MATCH(S176,Coefficients!$O$3:$O$7)+1)</f>
        <v>0.4</v>
      </c>
      <c r="AP176" s="172">
        <f>INDEX(Coefficients!$P$3:$P$7,MATCH(S176,Coefficients!$O$3:$O$7))</f>
        <v>50</v>
      </c>
      <c r="AQ176" s="172">
        <f>INDEX(Coefficients!$P$3:$P$7,MATCH(S176,Coefficients!$O$3:$O$7)+1)</f>
        <v>41.8</v>
      </c>
      <c r="AR176" s="172">
        <f t="shared" si="401"/>
        <v>44.26</v>
      </c>
      <c r="AS176" s="106">
        <f t="shared" si="402"/>
        <v>2006</v>
      </c>
      <c r="AT176" s="107">
        <f t="shared" si="403"/>
        <v>22.36</v>
      </c>
      <c r="AU176" s="167">
        <f t="shared" si="432"/>
        <v>0</v>
      </c>
      <c r="AV176" s="173">
        <f t="shared" si="433"/>
        <v>0</v>
      </c>
      <c r="AW176" s="106">
        <v>18</v>
      </c>
      <c r="AX176" s="107">
        <f t="shared" si="404"/>
        <v>76.17792</v>
      </c>
      <c r="AY176" s="174">
        <f t="shared" si="405"/>
        <v>0.26419424190444968</v>
      </c>
      <c r="AZ176" s="167">
        <f>INDEX(Coefficients!$K$3:$K$10,MATCH(S176,Coefficients!$K$3:$K$10))</f>
        <v>0.35</v>
      </c>
      <c r="BA176" s="167">
        <f>INDEX(Coefficients!$K$3:$K$10,MATCH(S176,Coefficients!$K$3:$K$10)+1)</f>
        <v>0.4</v>
      </c>
      <c r="BB176" s="167">
        <f>INDEX(Coefficients!$L$3:$L$10,MATCH(S176,Coefficients!$K$3:$K$10))</f>
        <v>0.19142307491680963</v>
      </c>
      <c r="BC176" s="167">
        <f>INDEX(Coefficients!$L$3:$L$10,MATCH(S176,Coefficients!$K$3:$K$10)+1)</f>
        <v>0.35425563574488944</v>
      </c>
      <c r="BD176" s="174">
        <f>INDEX(Coefficients!$M$3:$M$10,MATCH(S176,Coefficients!$K$3:$K$10))</f>
        <v>0.20023799980895765</v>
      </c>
      <c r="BE176" s="174">
        <f>INDEX(Coefficients!$M$3:$M$10,MATCH(S176,Coefficients!$K$3:$K$10)+1)</f>
        <v>0.20987997823914079</v>
      </c>
      <c r="BF176" s="70">
        <f t="shared" si="406"/>
        <v>2.5655609924804158E-5</v>
      </c>
      <c r="BG176" s="110">
        <f t="shared" si="407"/>
        <v>0.20409479118103091</v>
      </c>
      <c r="BH176" s="175" t="e">
        <f t="shared" si="434"/>
        <v>#NUM!</v>
      </c>
      <c r="BI176" s="89" t="e">
        <f t="shared" si="435"/>
        <v>#NUM!</v>
      </c>
      <c r="BJ176" s="106">
        <f t="shared" si="408"/>
        <v>0.71366705445737511</v>
      </c>
      <c r="BK176" s="165">
        <f t="shared" si="409"/>
        <v>84.741590689541354</v>
      </c>
      <c r="BM176" s="107">
        <f t="shared" si="410"/>
        <v>379.69999999999993</v>
      </c>
      <c r="BN176" s="173">
        <f t="shared" si="436"/>
        <v>0</v>
      </c>
      <c r="BO176" s="187">
        <f t="shared" si="437"/>
        <v>0</v>
      </c>
      <c r="BP176" s="106" t="str">
        <f t="shared" si="411"/>
        <v>YES</v>
      </c>
      <c r="BQ176" s="209" t="e">
        <f t="shared" si="412"/>
        <v>#NUM!</v>
      </c>
      <c r="BR176" s="164" t="e">
        <f t="shared" si="438"/>
        <v>#NUM!</v>
      </c>
      <c r="BS176" s="219" t="e">
        <f t="shared" si="439"/>
        <v>#NUM!</v>
      </c>
      <c r="BT176" s="210"/>
      <c r="BU176" s="206" t="e">
        <f t="shared" si="440"/>
        <v>#NUM!</v>
      </c>
      <c r="BW176" s="164">
        <f>VLOOKUP(M176,Coefficients!$E$4:$I$7,3)</f>
        <v>0.43099999999999999</v>
      </c>
      <c r="BX176" s="106">
        <f t="shared" si="441"/>
        <v>2.5000000000000001E-2</v>
      </c>
      <c r="BY176" s="163">
        <f t="shared" si="442"/>
        <v>0</v>
      </c>
      <c r="BZ176" s="18"/>
      <c r="CO176" s="165" t="str">
        <f t="shared" si="413"/>
        <v>splash</v>
      </c>
      <c r="CP176" s="172">
        <f t="shared" si="414"/>
        <v>1</v>
      </c>
      <c r="CQ176" s="165">
        <f>IF(CO176="atmospheric",IF(CP176&gt;=1,Coefficients!$T$5,Coefficients!$T$4),Coefficients!$T$3)</f>
        <v>7.35</v>
      </c>
      <c r="CR176" s="106">
        <f>IF(S176&lt;Coefficients!$V$3,Coefficients!$X$3-(Coefficients!$X$4-Coefficients!$X$3)*(Coefficients!$V$3-S176)/(Coefficients!$V$4-Coefficients!$V$3),IF(S176&gt;Coefficients!$V$6,(Coefficients!$X$6-Coefficients!$X$5)*(S176-Coefficients!$V$6)/(Coefficients!$V$6-Coefficients!$V$5)+Coefficients!$X$6,VLOOKUP(S176,Coefficients!$V$3:$X$6,3)))</f>
        <v>5.1999999999999975</v>
      </c>
      <c r="CS176" s="90">
        <f t="shared" si="443"/>
        <v>1.6409601519999992E-4</v>
      </c>
      <c r="CT176" s="106">
        <f>VLOOKUP(CO176,Coefficients!$Z$4:$AD$7,4,FALSE)</f>
        <v>0.26500000000000001</v>
      </c>
      <c r="CU176" s="106">
        <f>VLOOKUP(CO176,Coefficients!$Z$4:$AD$7,2,FALSE)</f>
        <v>0.37</v>
      </c>
      <c r="CV176" s="174" t="e">
        <f t="shared" si="415"/>
        <v>#NUM!</v>
      </c>
      <c r="CW176" s="31" t="e">
        <f t="shared" si="416"/>
        <v>#NUM!</v>
      </c>
      <c r="CX176" s="19">
        <f>Coefficients!$B$7</f>
        <v>3.35</v>
      </c>
      <c r="CY176" s="217" t="e">
        <f t="shared" si="444"/>
        <v>#NUM!</v>
      </c>
      <c r="CZ176" s="164">
        <f>VLOOKUP(N176,Coefficients!$E$12:$I$16,3)</f>
        <v>6.0350000000000001</v>
      </c>
      <c r="DA176" s="165">
        <f t="shared" si="445"/>
        <v>2.5000000000000001E-2</v>
      </c>
      <c r="DB176" s="163">
        <f t="shared" si="446"/>
        <v>0</v>
      </c>
      <c r="DC176" s="163"/>
      <c r="DD176" s="149"/>
      <c r="DU176" s="165">
        <f t="shared" si="417"/>
        <v>0.95</v>
      </c>
      <c r="DV176" s="165">
        <f t="shared" si="418"/>
        <v>1</v>
      </c>
      <c r="DW176" s="165">
        <f t="shared" si="419"/>
        <v>2400</v>
      </c>
      <c r="DX176" s="165">
        <f t="shared" si="420"/>
        <v>1.4999999999999999E-2</v>
      </c>
      <c r="DY176" s="169">
        <f t="shared" si="421"/>
        <v>70.770722249151731</v>
      </c>
      <c r="DZ176" s="136">
        <f t="shared" si="447"/>
        <v>33625.535145702132</v>
      </c>
      <c r="EA176" s="136">
        <f t="shared" si="422"/>
        <v>4.3067574809826485</v>
      </c>
      <c r="EB176" s="136">
        <f t="shared" si="423"/>
        <v>2.3330791552474604E-2</v>
      </c>
      <c r="EC176" s="136">
        <f t="shared" si="424"/>
        <v>0.96747185906460231</v>
      </c>
      <c r="ED176" s="136" t="e">
        <f t="shared" si="425"/>
        <v>#DIV/0!</v>
      </c>
      <c r="EE176" s="136">
        <f t="shared" si="448"/>
        <v>1.5445604651050633E-4</v>
      </c>
      <c r="EF176" s="136">
        <f t="shared" si="426"/>
        <v>1</v>
      </c>
      <c r="EG176" s="136">
        <f t="shared" si="449"/>
        <v>2</v>
      </c>
      <c r="EH176" s="149" t="e">
        <f t="shared" si="427"/>
        <v>#DIV/0!</v>
      </c>
      <c r="EI176" s="149" t="e">
        <f t="shared" si="428"/>
        <v>#DIV/0!</v>
      </c>
      <c r="EJ176" s="149" t="e">
        <f t="shared" si="450"/>
        <v>#DIV/0!</v>
      </c>
      <c r="EK176" s="18" t="e">
        <f t="shared" si="451"/>
        <v>#DIV/0!</v>
      </c>
      <c r="EL176" s="18" t="e">
        <f t="shared" si="452"/>
        <v>#NUM!</v>
      </c>
      <c r="EM176" s="18">
        <f t="shared" si="453"/>
        <v>0</v>
      </c>
      <c r="EN176" s="163" t="e">
        <f t="shared" si="429"/>
        <v>#DIV/0!</v>
      </c>
      <c r="EO176" s="163" t="e">
        <f t="shared" si="430"/>
        <v>#DIV/0!</v>
      </c>
      <c r="EP176" s="163" t="e">
        <f t="shared" si="454"/>
        <v>#DIV/0!</v>
      </c>
      <c r="EQ176" s="18" t="e">
        <f t="shared" si="455"/>
        <v>#DIV/0!</v>
      </c>
      <c r="ER176" s="18" t="e">
        <f t="shared" si="456"/>
        <v>#NUM!</v>
      </c>
      <c r="ES176" s="18">
        <f t="shared" si="457"/>
        <v>0</v>
      </c>
    </row>
    <row r="177" spans="2:149" outlineLevel="1" x14ac:dyDescent="0.25">
      <c r="B177" s="36" t="s">
        <v>82</v>
      </c>
      <c r="C177" s="36" t="str">
        <f>'Hotter&amp;Drier'!$B$1</f>
        <v>MRI-CGCM2.3.2</v>
      </c>
      <c r="D177" s="36">
        <v>2007</v>
      </c>
      <c r="E177" s="37">
        <f>'Hotter&amp;Drier'!S35</f>
        <v>22.37</v>
      </c>
      <c r="F177" s="37">
        <f>'Hotter&amp;Drier'!W35</f>
        <v>76.170289999999994</v>
      </c>
      <c r="G177" s="37">
        <f>'Hotter&amp;Drier'!Q35</f>
        <v>381.64999999999992</v>
      </c>
      <c r="H177" s="115">
        <f t="shared" si="381"/>
        <v>2007</v>
      </c>
      <c r="I177" s="111" t="str">
        <f t="shared" si="382"/>
        <v>Pile No 243 @ Berth 107</v>
      </c>
      <c r="J177" s="165" t="str">
        <f t="shared" si="383"/>
        <v>splash</v>
      </c>
      <c r="K177" s="172">
        <f t="shared" si="384"/>
        <v>1</v>
      </c>
      <c r="L177" s="115" t="str">
        <f t="shared" si="385"/>
        <v>C1</v>
      </c>
      <c r="M177" s="115" t="str">
        <f t="shared" si="386"/>
        <v>CB4</v>
      </c>
      <c r="N177" s="115" t="str">
        <f t="shared" si="387"/>
        <v>CL5</v>
      </c>
      <c r="O177" s="115">
        <f t="shared" si="388"/>
        <v>0</v>
      </c>
      <c r="P177" s="115">
        <f t="shared" si="389"/>
        <v>50</v>
      </c>
      <c r="Q177" s="115">
        <f t="shared" si="390"/>
        <v>1200</v>
      </c>
      <c r="R177" s="115">
        <f t="shared" si="391"/>
        <v>60</v>
      </c>
      <c r="S177" s="115">
        <f t="shared" si="392"/>
        <v>0.37</v>
      </c>
      <c r="T177" s="115">
        <f t="shared" si="393"/>
        <v>310</v>
      </c>
      <c r="U177" s="165">
        <f t="shared" si="431"/>
        <v>12</v>
      </c>
      <c r="AA177" s="174" t="e">
        <f t="shared" si="394"/>
        <v>#NUM!</v>
      </c>
      <c r="AB177" s="193" t="e">
        <f t="shared" si="395"/>
        <v>#NUM!</v>
      </c>
      <c r="AC177" s="174" t="e">
        <f t="shared" si="396"/>
        <v>#NUM!</v>
      </c>
      <c r="AD177" s="174">
        <f t="shared" si="397"/>
        <v>0</v>
      </c>
      <c r="AE177" s="174" t="e">
        <f t="shared" si="398"/>
        <v>#NUM!</v>
      </c>
      <c r="AF177" s="194" t="e">
        <f t="shared" si="399"/>
        <v>#NUM!</v>
      </c>
      <c r="AG177" s="174" t="e">
        <f t="shared" si="302"/>
        <v>#NUM!</v>
      </c>
      <c r="AH177" s="174">
        <f t="shared" si="303"/>
        <v>0</v>
      </c>
      <c r="AJ177" s="174"/>
      <c r="AK177" s="174"/>
      <c r="AM177" s="207">
        <f t="shared" si="400"/>
        <v>0</v>
      </c>
      <c r="AN177" s="167">
        <f>INDEX(Coefficients!$O$3:$O$7,MATCH(S177,Coefficients!$O$3:$O$7))</f>
        <v>0.3</v>
      </c>
      <c r="AO177" s="167">
        <f>INDEX(Coefficients!$O$3:$O$7,MATCH(S177,Coefficients!$O$3:$O$7)+1)</f>
        <v>0.4</v>
      </c>
      <c r="AP177" s="172">
        <f>INDEX(Coefficients!$P$3:$P$7,MATCH(S177,Coefficients!$O$3:$O$7))</f>
        <v>50</v>
      </c>
      <c r="AQ177" s="172">
        <f>INDEX(Coefficients!$P$3:$P$7,MATCH(S177,Coefficients!$O$3:$O$7)+1)</f>
        <v>41.8</v>
      </c>
      <c r="AR177" s="172">
        <f t="shared" si="401"/>
        <v>44.26</v>
      </c>
      <c r="AS177" s="106">
        <f t="shared" si="402"/>
        <v>2007</v>
      </c>
      <c r="AT177" s="107">
        <f t="shared" si="403"/>
        <v>22.37</v>
      </c>
      <c r="AU177" s="167">
        <f t="shared" si="432"/>
        <v>0</v>
      </c>
      <c r="AV177" s="173">
        <f t="shared" si="433"/>
        <v>0</v>
      </c>
      <c r="AW177" s="106">
        <v>19</v>
      </c>
      <c r="AX177" s="107">
        <f t="shared" si="404"/>
        <v>76.170289999999994</v>
      </c>
      <c r="AY177" s="174">
        <f t="shared" si="405"/>
        <v>0.26419424190444968</v>
      </c>
      <c r="AZ177" s="167">
        <f>INDEX(Coefficients!$K$3:$K$10,MATCH(S177,Coefficients!$K$3:$K$10))</f>
        <v>0.35</v>
      </c>
      <c r="BA177" s="167">
        <f>INDEX(Coefficients!$K$3:$K$10,MATCH(S177,Coefficients!$K$3:$K$10)+1)</f>
        <v>0.4</v>
      </c>
      <c r="BB177" s="167">
        <f>INDEX(Coefficients!$L$3:$L$10,MATCH(S177,Coefficients!$K$3:$K$10))</f>
        <v>0.19142307491680963</v>
      </c>
      <c r="BC177" s="167">
        <f>INDEX(Coefficients!$L$3:$L$10,MATCH(S177,Coefficients!$K$3:$K$10)+1)</f>
        <v>0.35425563574488944</v>
      </c>
      <c r="BD177" s="174">
        <f>INDEX(Coefficients!$M$3:$M$10,MATCH(S177,Coefficients!$K$3:$K$10))</f>
        <v>0.20023799980895765</v>
      </c>
      <c r="BE177" s="174">
        <f>INDEX(Coefficients!$M$3:$M$10,MATCH(S177,Coefficients!$K$3:$K$10)+1)</f>
        <v>0.20987997823914079</v>
      </c>
      <c r="BF177" s="70">
        <f t="shared" si="406"/>
        <v>2.5655609924804158E-5</v>
      </c>
      <c r="BG177" s="110">
        <f t="shared" si="407"/>
        <v>0.20409479118103091</v>
      </c>
      <c r="BH177" s="175" t="e">
        <f t="shared" si="434"/>
        <v>#NUM!</v>
      </c>
      <c r="BI177" s="89" t="e">
        <f t="shared" si="435"/>
        <v>#NUM!</v>
      </c>
      <c r="BJ177" s="106">
        <f t="shared" si="408"/>
        <v>0.71366705445737511</v>
      </c>
      <c r="BK177" s="165">
        <f t="shared" si="409"/>
        <v>84.741590689541354</v>
      </c>
      <c r="BM177" s="107">
        <f t="shared" si="410"/>
        <v>381.64999999999992</v>
      </c>
      <c r="BN177" s="173">
        <f t="shared" si="436"/>
        <v>0</v>
      </c>
      <c r="BO177" s="187">
        <f t="shared" si="437"/>
        <v>0</v>
      </c>
      <c r="BP177" s="106" t="str">
        <f t="shared" si="411"/>
        <v>YES</v>
      </c>
      <c r="BQ177" s="209" t="e">
        <f t="shared" si="412"/>
        <v>#NUM!</v>
      </c>
      <c r="BR177" s="164" t="e">
        <f t="shared" si="438"/>
        <v>#NUM!</v>
      </c>
      <c r="BS177" s="219" t="e">
        <f t="shared" si="439"/>
        <v>#NUM!</v>
      </c>
      <c r="BT177" s="210"/>
      <c r="BU177" s="206" t="e">
        <f t="shared" si="440"/>
        <v>#NUM!</v>
      </c>
      <c r="BW177" s="164">
        <f>VLOOKUP(M177,Coefficients!$E$4:$I$7,3)</f>
        <v>0.43099999999999999</v>
      </c>
      <c r="BX177" s="106">
        <f t="shared" si="441"/>
        <v>2.5000000000000001E-2</v>
      </c>
      <c r="BY177" s="163">
        <f t="shared" si="442"/>
        <v>0</v>
      </c>
      <c r="BZ177" s="18"/>
      <c r="CO177" s="165" t="str">
        <f t="shared" si="413"/>
        <v>splash</v>
      </c>
      <c r="CP177" s="172">
        <f t="shared" si="414"/>
        <v>1</v>
      </c>
      <c r="CQ177" s="165">
        <f>IF(CO177="atmospheric",IF(CP177&gt;=1,Coefficients!$T$5,Coefficients!$T$4),Coefficients!$T$3)</f>
        <v>7.35</v>
      </c>
      <c r="CR177" s="106">
        <f>IF(S177&lt;Coefficients!$V$3,Coefficients!$X$3-(Coefficients!$X$4-Coefficients!$X$3)*(Coefficients!$V$3-S177)/(Coefficients!$V$4-Coefficients!$V$3),IF(S177&gt;Coefficients!$V$6,(Coefficients!$X$6-Coefficients!$X$5)*(S177-Coefficients!$V$6)/(Coefficients!$V$6-Coefficients!$V$5)+Coefficients!$X$6,VLOOKUP(S177,Coefficients!$V$3:$X$6,3)))</f>
        <v>5.1999999999999975</v>
      </c>
      <c r="CS177" s="90">
        <f t="shared" si="443"/>
        <v>1.6409601519999992E-4</v>
      </c>
      <c r="CT177" s="106">
        <f>VLOOKUP(CO177,Coefficients!$Z$4:$AD$7,4,FALSE)</f>
        <v>0.26500000000000001</v>
      </c>
      <c r="CU177" s="106">
        <f>VLOOKUP(CO177,Coefficients!$Z$4:$AD$7,2,FALSE)</f>
        <v>0.37</v>
      </c>
      <c r="CV177" s="174" t="e">
        <f t="shared" si="415"/>
        <v>#NUM!</v>
      </c>
      <c r="CW177" s="31" t="e">
        <f t="shared" si="416"/>
        <v>#NUM!</v>
      </c>
      <c r="CX177" s="19">
        <f>Coefficients!$B$7</f>
        <v>3.35</v>
      </c>
      <c r="CY177" s="217" t="e">
        <f t="shared" si="444"/>
        <v>#NUM!</v>
      </c>
      <c r="CZ177" s="164">
        <f>VLOOKUP(N177,Coefficients!$E$12:$I$16,3)</f>
        <v>6.0350000000000001</v>
      </c>
      <c r="DA177" s="165">
        <f t="shared" si="445"/>
        <v>2.5000000000000001E-2</v>
      </c>
      <c r="DB177" s="163">
        <f t="shared" si="446"/>
        <v>0</v>
      </c>
      <c r="DC177" s="163"/>
      <c r="DD177" s="149"/>
      <c r="DU177" s="165">
        <f t="shared" si="417"/>
        <v>0.95</v>
      </c>
      <c r="DV177" s="165">
        <f t="shared" si="418"/>
        <v>1</v>
      </c>
      <c r="DW177" s="165">
        <f t="shared" si="419"/>
        <v>2400</v>
      </c>
      <c r="DX177" s="165">
        <f t="shared" si="420"/>
        <v>1.4999999999999999E-2</v>
      </c>
      <c r="DY177" s="169">
        <f t="shared" si="421"/>
        <v>70.816491511721907</v>
      </c>
      <c r="DZ177" s="136">
        <f t="shared" si="447"/>
        <v>33632.782418979121</v>
      </c>
      <c r="EA177" s="136">
        <f t="shared" si="422"/>
        <v>4.3067574809826485</v>
      </c>
      <c r="EB177" s="136">
        <f t="shared" si="423"/>
        <v>2.3330791552474604E-2</v>
      </c>
      <c r="EC177" s="136">
        <f t="shared" si="424"/>
        <v>0.96747185906460231</v>
      </c>
      <c r="ED177" s="136" t="e">
        <f t="shared" si="425"/>
        <v>#DIV/0!</v>
      </c>
      <c r="EE177" s="136">
        <f t="shared" si="448"/>
        <v>1.5445604651050633E-4</v>
      </c>
      <c r="EF177" s="136">
        <f t="shared" si="426"/>
        <v>1</v>
      </c>
      <c r="EG177" s="136">
        <f t="shared" si="449"/>
        <v>2</v>
      </c>
      <c r="EH177" s="149" t="e">
        <f t="shared" si="427"/>
        <v>#DIV/0!</v>
      </c>
      <c r="EI177" s="149" t="e">
        <f t="shared" si="428"/>
        <v>#DIV/0!</v>
      </c>
      <c r="EJ177" s="149" t="e">
        <f t="shared" si="450"/>
        <v>#DIV/0!</v>
      </c>
      <c r="EK177" s="18" t="e">
        <f t="shared" si="451"/>
        <v>#DIV/0!</v>
      </c>
      <c r="EL177" s="18" t="e">
        <f t="shared" si="452"/>
        <v>#NUM!</v>
      </c>
      <c r="EM177" s="18">
        <f t="shared" si="453"/>
        <v>0</v>
      </c>
      <c r="EN177" s="163" t="e">
        <f t="shared" si="429"/>
        <v>#DIV/0!</v>
      </c>
      <c r="EO177" s="163" t="e">
        <f t="shared" si="430"/>
        <v>#DIV/0!</v>
      </c>
      <c r="EP177" s="163" t="e">
        <f t="shared" si="454"/>
        <v>#DIV/0!</v>
      </c>
      <c r="EQ177" s="18" t="e">
        <f t="shared" si="455"/>
        <v>#DIV/0!</v>
      </c>
      <c r="ER177" s="18" t="e">
        <f t="shared" si="456"/>
        <v>#NUM!</v>
      </c>
      <c r="ES177" s="18">
        <f t="shared" si="457"/>
        <v>0</v>
      </c>
    </row>
    <row r="178" spans="2:149" outlineLevel="1" x14ac:dyDescent="0.25">
      <c r="B178" s="36" t="s">
        <v>82</v>
      </c>
      <c r="C178" s="36" t="str">
        <f>'Hotter&amp;Drier'!$B$1</f>
        <v>MRI-CGCM2.3.2</v>
      </c>
      <c r="D178" s="36">
        <v>2008</v>
      </c>
      <c r="E178" s="37">
        <f>'Hotter&amp;Drier'!S36</f>
        <v>22.38</v>
      </c>
      <c r="F178" s="37">
        <f>'Hotter&amp;Drier'!W36</f>
        <v>76.162660000000002</v>
      </c>
      <c r="G178" s="37">
        <f>'Hotter&amp;Drier'!Q36</f>
        <v>383.59999999999991</v>
      </c>
      <c r="H178" s="115">
        <f t="shared" si="381"/>
        <v>2007</v>
      </c>
      <c r="I178" s="111" t="str">
        <f t="shared" si="382"/>
        <v>Pile No 243 @ Berth 107</v>
      </c>
      <c r="J178" s="165" t="str">
        <f t="shared" si="383"/>
        <v>splash</v>
      </c>
      <c r="K178" s="172">
        <f t="shared" si="384"/>
        <v>1</v>
      </c>
      <c r="L178" s="115" t="str">
        <f t="shared" si="385"/>
        <v>C1</v>
      </c>
      <c r="M178" s="115" t="str">
        <f t="shared" si="386"/>
        <v>CB4</v>
      </c>
      <c r="N178" s="115" t="str">
        <f t="shared" si="387"/>
        <v>CL5</v>
      </c>
      <c r="O178" s="115">
        <f t="shared" si="388"/>
        <v>0</v>
      </c>
      <c r="P178" s="115">
        <f t="shared" si="389"/>
        <v>50</v>
      </c>
      <c r="Q178" s="115">
        <f t="shared" si="390"/>
        <v>1200</v>
      </c>
      <c r="R178" s="115">
        <f t="shared" si="391"/>
        <v>60</v>
      </c>
      <c r="S178" s="115">
        <f t="shared" si="392"/>
        <v>0.37</v>
      </c>
      <c r="T178" s="115">
        <f t="shared" si="393"/>
        <v>310</v>
      </c>
      <c r="U178" s="165">
        <f t="shared" si="431"/>
        <v>12</v>
      </c>
      <c r="AA178" s="174" t="e">
        <f t="shared" si="394"/>
        <v>#NUM!</v>
      </c>
      <c r="AB178" s="193" t="e">
        <f t="shared" si="395"/>
        <v>#NUM!</v>
      </c>
      <c r="AC178" s="174" t="e">
        <f t="shared" si="396"/>
        <v>#NUM!</v>
      </c>
      <c r="AD178" s="174">
        <f t="shared" si="397"/>
        <v>0</v>
      </c>
      <c r="AE178" s="174" t="e">
        <f t="shared" si="398"/>
        <v>#NUM!</v>
      </c>
      <c r="AF178" s="194" t="e">
        <f t="shared" si="399"/>
        <v>#NUM!</v>
      </c>
      <c r="AG178" s="174" t="e">
        <f t="shared" si="302"/>
        <v>#NUM!</v>
      </c>
      <c r="AH178" s="174">
        <f t="shared" si="303"/>
        <v>0</v>
      </c>
      <c r="AJ178" s="174"/>
      <c r="AK178" s="174"/>
      <c r="AM178" s="207">
        <f t="shared" si="400"/>
        <v>0</v>
      </c>
      <c r="AN178" s="167">
        <f>INDEX(Coefficients!$O$3:$O$7,MATCH(S178,Coefficients!$O$3:$O$7))</f>
        <v>0.3</v>
      </c>
      <c r="AO178" s="167">
        <f>INDEX(Coefficients!$O$3:$O$7,MATCH(S178,Coefficients!$O$3:$O$7)+1)</f>
        <v>0.4</v>
      </c>
      <c r="AP178" s="172">
        <f>INDEX(Coefficients!$P$3:$P$7,MATCH(S178,Coefficients!$O$3:$O$7))</f>
        <v>50</v>
      </c>
      <c r="AQ178" s="172">
        <f>INDEX(Coefficients!$P$3:$P$7,MATCH(S178,Coefficients!$O$3:$O$7)+1)</f>
        <v>41.8</v>
      </c>
      <c r="AR178" s="172">
        <f t="shared" si="401"/>
        <v>44.26</v>
      </c>
      <c r="AS178" s="106">
        <f t="shared" si="402"/>
        <v>2008</v>
      </c>
      <c r="AT178" s="107">
        <f t="shared" si="403"/>
        <v>22.38</v>
      </c>
      <c r="AU178" s="167">
        <f t="shared" si="432"/>
        <v>0</v>
      </c>
      <c r="AV178" s="173">
        <f t="shared" si="433"/>
        <v>0</v>
      </c>
      <c r="AW178" s="106">
        <v>20</v>
      </c>
      <c r="AX178" s="107">
        <f t="shared" si="404"/>
        <v>76.162660000000002</v>
      </c>
      <c r="AY178" s="174">
        <f t="shared" si="405"/>
        <v>0.26419424190444968</v>
      </c>
      <c r="AZ178" s="167">
        <f>INDEX(Coefficients!$K$3:$K$10,MATCH(S178,Coefficients!$K$3:$K$10))</f>
        <v>0.35</v>
      </c>
      <c r="BA178" s="167">
        <f>INDEX(Coefficients!$K$3:$K$10,MATCH(S178,Coefficients!$K$3:$K$10)+1)</f>
        <v>0.4</v>
      </c>
      <c r="BB178" s="167">
        <f>INDEX(Coefficients!$L$3:$L$10,MATCH(S178,Coefficients!$K$3:$K$10))</f>
        <v>0.19142307491680963</v>
      </c>
      <c r="BC178" s="167">
        <f>INDEX(Coefficients!$L$3:$L$10,MATCH(S178,Coefficients!$K$3:$K$10)+1)</f>
        <v>0.35425563574488944</v>
      </c>
      <c r="BD178" s="174">
        <f>INDEX(Coefficients!$M$3:$M$10,MATCH(S178,Coefficients!$K$3:$K$10))</f>
        <v>0.20023799980895765</v>
      </c>
      <c r="BE178" s="174">
        <f>INDEX(Coefficients!$M$3:$M$10,MATCH(S178,Coefficients!$K$3:$K$10)+1)</f>
        <v>0.20987997823914079</v>
      </c>
      <c r="BF178" s="70">
        <f t="shared" si="406"/>
        <v>2.5655609924804158E-5</v>
      </c>
      <c r="BG178" s="110">
        <f t="shared" si="407"/>
        <v>0.20409479118103091</v>
      </c>
      <c r="BH178" s="175" t="e">
        <f t="shared" si="434"/>
        <v>#NUM!</v>
      </c>
      <c r="BI178" s="89" t="e">
        <f t="shared" si="435"/>
        <v>#NUM!</v>
      </c>
      <c r="BJ178" s="106">
        <f t="shared" si="408"/>
        <v>0.71366705445737511</v>
      </c>
      <c r="BK178" s="165">
        <f t="shared" si="409"/>
        <v>84.741590689541354</v>
      </c>
      <c r="BM178" s="107">
        <f t="shared" si="410"/>
        <v>383.59999999999991</v>
      </c>
      <c r="BN178" s="173">
        <f t="shared" si="436"/>
        <v>0</v>
      </c>
      <c r="BO178" s="187">
        <f t="shared" si="437"/>
        <v>0</v>
      </c>
      <c r="BP178" s="106" t="str">
        <f t="shared" si="411"/>
        <v>YES</v>
      </c>
      <c r="BQ178" s="209" t="e">
        <f t="shared" si="412"/>
        <v>#NUM!</v>
      </c>
      <c r="BR178" s="164" t="e">
        <f t="shared" si="438"/>
        <v>#NUM!</v>
      </c>
      <c r="BS178" s="219" t="e">
        <f t="shared" si="439"/>
        <v>#NUM!</v>
      </c>
      <c r="BT178" s="210"/>
      <c r="BU178" s="206" t="e">
        <f t="shared" si="440"/>
        <v>#NUM!</v>
      </c>
      <c r="BW178" s="164">
        <f>VLOOKUP(M178,Coefficients!$E$4:$I$7,3)</f>
        <v>0.43099999999999999</v>
      </c>
      <c r="BX178" s="106">
        <f t="shared" si="441"/>
        <v>2.5000000000000001E-2</v>
      </c>
      <c r="BY178" s="163">
        <f t="shared" si="442"/>
        <v>0</v>
      </c>
      <c r="BZ178" s="18"/>
      <c r="CO178" s="165" t="str">
        <f t="shared" si="413"/>
        <v>splash</v>
      </c>
      <c r="CP178" s="172">
        <f t="shared" si="414"/>
        <v>1</v>
      </c>
      <c r="CQ178" s="165">
        <f>IF(CO178="atmospheric",IF(CP178&gt;=1,Coefficients!$T$5,Coefficients!$T$4),Coefficients!$T$3)</f>
        <v>7.35</v>
      </c>
      <c r="CR178" s="106">
        <f>IF(S178&lt;Coefficients!$V$3,Coefficients!$X$3-(Coefficients!$X$4-Coefficients!$X$3)*(Coefficients!$V$3-S178)/(Coefficients!$V$4-Coefficients!$V$3),IF(S178&gt;Coefficients!$V$6,(Coefficients!$X$6-Coefficients!$X$5)*(S178-Coefficients!$V$6)/(Coefficients!$V$6-Coefficients!$V$5)+Coefficients!$X$6,VLOOKUP(S178,Coefficients!$V$3:$X$6,3)))</f>
        <v>5.1999999999999975</v>
      </c>
      <c r="CS178" s="90">
        <f t="shared" si="443"/>
        <v>1.6409601519999992E-4</v>
      </c>
      <c r="CT178" s="106">
        <f>VLOOKUP(CO178,Coefficients!$Z$4:$AD$7,4,FALSE)</f>
        <v>0.26500000000000001</v>
      </c>
      <c r="CU178" s="106">
        <f>VLOOKUP(CO178,Coefficients!$Z$4:$AD$7,2,FALSE)</f>
        <v>0.37</v>
      </c>
      <c r="CV178" s="174" t="e">
        <f t="shared" si="415"/>
        <v>#NUM!</v>
      </c>
      <c r="CW178" s="31" t="e">
        <f t="shared" si="416"/>
        <v>#NUM!</v>
      </c>
      <c r="CX178" s="19">
        <f>Coefficients!$B$7</f>
        <v>3.35</v>
      </c>
      <c r="CY178" s="217" t="e">
        <f t="shared" si="444"/>
        <v>#NUM!</v>
      </c>
      <c r="CZ178" s="164">
        <f>VLOOKUP(N178,Coefficients!$E$12:$I$16,3)</f>
        <v>6.0350000000000001</v>
      </c>
      <c r="DA178" s="165">
        <f t="shared" si="445"/>
        <v>2.5000000000000001E-2</v>
      </c>
      <c r="DB178" s="163">
        <f t="shared" si="446"/>
        <v>0</v>
      </c>
      <c r="DC178" s="163"/>
      <c r="DD178" s="149"/>
      <c r="DU178" s="165">
        <f t="shared" si="417"/>
        <v>0.95</v>
      </c>
      <c r="DV178" s="165">
        <f t="shared" si="418"/>
        <v>1</v>
      </c>
      <c r="DW178" s="165">
        <f t="shared" si="419"/>
        <v>2400</v>
      </c>
      <c r="DX178" s="165">
        <f t="shared" si="420"/>
        <v>1.4999999999999999E-2</v>
      </c>
      <c r="DY178" s="169">
        <f t="shared" si="421"/>
        <v>70.892905314270294</v>
      </c>
      <c r="DZ178" s="136">
        <f t="shared" si="447"/>
        <v>33644.875105834704</v>
      </c>
      <c r="EA178" s="136">
        <f t="shared" si="422"/>
        <v>4.3067574809826485</v>
      </c>
      <c r="EB178" s="136">
        <f t="shared" si="423"/>
        <v>2.3330791552474604E-2</v>
      </c>
      <c r="EC178" s="136">
        <f t="shared" si="424"/>
        <v>0.96747185906460231</v>
      </c>
      <c r="ED178" s="136" t="e">
        <f t="shared" si="425"/>
        <v>#DIV/0!</v>
      </c>
      <c r="EE178" s="136">
        <f t="shared" si="448"/>
        <v>1.5445604651050633E-4</v>
      </c>
      <c r="EF178" s="136">
        <f t="shared" si="426"/>
        <v>1</v>
      </c>
      <c r="EG178" s="136">
        <f t="shared" si="449"/>
        <v>2</v>
      </c>
      <c r="EH178" s="149" t="e">
        <f t="shared" si="427"/>
        <v>#DIV/0!</v>
      </c>
      <c r="EI178" s="149" t="e">
        <f t="shared" si="428"/>
        <v>#DIV/0!</v>
      </c>
      <c r="EJ178" s="149" t="e">
        <f t="shared" si="450"/>
        <v>#DIV/0!</v>
      </c>
      <c r="EK178" s="18" t="e">
        <f t="shared" si="451"/>
        <v>#DIV/0!</v>
      </c>
      <c r="EL178" s="18" t="e">
        <f t="shared" si="452"/>
        <v>#NUM!</v>
      </c>
      <c r="EM178" s="18">
        <f t="shared" si="453"/>
        <v>0</v>
      </c>
      <c r="EN178" s="163" t="e">
        <f t="shared" si="429"/>
        <v>#DIV/0!</v>
      </c>
      <c r="EO178" s="163" t="e">
        <f t="shared" si="430"/>
        <v>#DIV/0!</v>
      </c>
      <c r="EP178" s="163" t="e">
        <f t="shared" si="454"/>
        <v>#DIV/0!</v>
      </c>
      <c r="EQ178" s="18" t="e">
        <f t="shared" si="455"/>
        <v>#DIV/0!</v>
      </c>
      <c r="ER178" s="18" t="e">
        <f t="shared" si="456"/>
        <v>#NUM!</v>
      </c>
      <c r="ES178" s="18">
        <f t="shared" si="457"/>
        <v>0</v>
      </c>
    </row>
    <row r="179" spans="2:149" outlineLevel="1" x14ac:dyDescent="0.25">
      <c r="B179" s="36" t="s">
        <v>82</v>
      </c>
      <c r="C179" s="36" t="str">
        <f>'Hotter&amp;Drier'!$B$1</f>
        <v>MRI-CGCM2.3.2</v>
      </c>
      <c r="D179" s="36">
        <v>2009</v>
      </c>
      <c r="E179" s="37">
        <f>'Hotter&amp;Drier'!S37</f>
        <v>22.39</v>
      </c>
      <c r="F179" s="37">
        <f>'Hotter&amp;Drier'!W37</f>
        <v>76.155029999999996</v>
      </c>
      <c r="G179" s="37">
        <f>'Hotter&amp;Drier'!Q37</f>
        <v>385.5499999999999</v>
      </c>
      <c r="H179" s="115">
        <f t="shared" si="381"/>
        <v>2007</v>
      </c>
      <c r="I179" s="111" t="str">
        <f t="shared" si="382"/>
        <v>Pile No 243 @ Berth 107</v>
      </c>
      <c r="J179" s="165" t="str">
        <f t="shared" si="383"/>
        <v>splash</v>
      </c>
      <c r="K179" s="172">
        <f t="shared" si="384"/>
        <v>1</v>
      </c>
      <c r="L179" s="115" t="str">
        <f t="shared" si="385"/>
        <v>C1</v>
      </c>
      <c r="M179" s="115" t="str">
        <f t="shared" si="386"/>
        <v>CB4</v>
      </c>
      <c r="N179" s="115" t="str">
        <f t="shared" si="387"/>
        <v>CL5</v>
      </c>
      <c r="O179" s="115">
        <f t="shared" si="388"/>
        <v>0</v>
      </c>
      <c r="P179" s="115">
        <f t="shared" si="389"/>
        <v>50</v>
      </c>
      <c r="Q179" s="115">
        <f t="shared" si="390"/>
        <v>1200</v>
      </c>
      <c r="R179" s="115">
        <f t="shared" si="391"/>
        <v>60</v>
      </c>
      <c r="S179" s="115">
        <f t="shared" si="392"/>
        <v>0.37</v>
      </c>
      <c r="T179" s="115">
        <f t="shared" si="393"/>
        <v>310</v>
      </c>
      <c r="U179" s="165">
        <f t="shared" si="431"/>
        <v>12</v>
      </c>
      <c r="AA179" s="174" t="e">
        <f t="shared" si="394"/>
        <v>#NUM!</v>
      </c>
      <c r="AB179" s="193" t="e">
        <f t="shared" si="395"/>
        <v>#NUM!</v>
      </c>
      <c r="AC179" s="174" t="e">
        <f t="shared" si="396"/>
        <v>#NUM!</v>
      </c>
      <c r="AD179" s="174">
        <f t="shared" si="397"/>
        <v>0</v>
      </c>
      <c r="AE179" s="174" t="e">
        <f t="shared" si="398"/>
        <v>#NUM!</v>
      </c>
      <c r="AF179" s="194" t="e">
        <f t="shared" si="399"/>
        <v>#NUM!</v>
      </c>
      <c r="AG179" s="174" t="e">
        <f t="shared" si="302"/>
        <v>#NUM!</v>
      </c>
      <c r="AH179" s="174">
        <f t="shared" si="303"/>
        <v>0</v>
      </c>
      <c r="AJ179" s="174"/>
      <c r="AK179" s="174"/>
      <c r="AM179" s="207">
        <f t="shared" si="400"/>
        <v>0</v>
      </c>
      <c r="AN179" s="167">
        <f>INDEX(Coefficients!$O$3:$O$7,MATCH(S179,Coefficients!$O$3:$O$7))</f>
        <v>0.3</v>
      </c>
      <c r="AO179" s="167">
        <f>INDEX(Coefficients!$O$3:$O$7,MATCH(S179,Coefficients!$O$3:$O$7)+1)</f>
        <v>0.4</v>
      </c>
      <c r="AP179" s="172">
        <f>INDEX(Coefficients!$P$3:$P$7,MATCH(S179,Coefficients!$O$3:$O$7))</f>
        <v>50</v>
      </c>
      <c r="AQ179" s="172">
        <f>INDEX(Coefficients!$P$3:$P$7,MATCH(S179,Coefficients!$O$3:$O$7)+1)</f>
        <v>41.8</v>
      </c>
      <c r="AR179" s="172">
        <f t="shared" si="401"/>
        <v>44.26</v>
      </c>
      <c r="AS179" s="106">
        <f t="shared" si="402"/>
        <v>2009</v>
      </c>
      <c r="AT179" s="107">
        <f t="shared" si="403"/>
        <v>22.39</v>
      </c>
      <c r="AU179" s="167">
        <f t="shared" si="432"/>
        <v>0</v>
      </c>
      <c r="AV179" s="173">
        <f t="shared" si="433"/>
        <v>0</v>
      </c>
      <c r="AW179" s="106">
        <v>21</v>
      </c>
      <c r="AX179" s="107">
        <f t="shared" si="404"/>
        <v>76.155029999999996</v>
      </c>
      <c r="AY179" s="174">
        <f t="shared" si="405"/>
        <v>0.26419424190444968</v>
      </c>
      <c r="AZ179" s="167">
        <f>INDEX(Coefficients!$K$3:$K$10,MATCH(S179,Coefficients!$K$3:$K$10))</f>
        <v>0.35</v>
      </c>
      <c r="BA179" s="167">
        <f>INDEX(Coefficients!$K$3:$K$10,MATCH(S179,Coefficients!$K$3:$K$10)+1)</f>
        <v>0.4</v>
      </c>
      <c r="BB179" s="167">
        <f>INDEX(Coefficients!$L$3:$L$10,MATCH(S179,Coefficients!$K$3:$K$10))</f>
        <v>0.19142307491680963</v>
      </c>
      <c r="BC179" s="167">
        <f>INDEX(Coefficients!$L$3:$L$10,MATCH(S179,Coefficients!$K$3:$K$10)+1)</f>
        <v>0.35425563574488944</v>
      </c>
      <c r="BD179" s="174">
        <f>INDEX(Coefficients!$M$3:$M$10,MATCH(S179,Coefficients!$K$3:$K$10))</f>
        <v>0.20023799980895765</v>
      </c>
      <c r="BE179" s="174">
        <f>INDEX(Coefficients!$M$3:$M$10,MATCH(S179,Coefficients!$K$3:$K$10)+1)</f>
        <v>0.20987997823914079</v>
      </c>
      <c r="BF179" s="70">
        <f t="shared" si="406"/>
        <v>2.5655609924804158E-5</v>
      </c>
      <c r="BG179" s="110">
        <f t="shared" si="407"/>
        <v>0.20409479118103091</v>
      </c>
      <c r="BH179" s="175" t="e">
        <f t="shared" si="434"/>
        <v>#NUM!</v>
      </c>
      <c r="BI179" s="89" t="e">
        <f t="shared" si="435"/>
        <v>#NUM!</v>
      </c>
      <c r="BJ179" s="106">
        <f t="shared" si="408"/>
        <v>0.71366705445737511</v>
      </c>
      <c r="BK179" s="165">
        <f t="shared" si="409"/>
        <v>84.741590689541354</v>
      </c>
      <c r="BM179" s="107">
        <f t="shared" si="410"/>
        <v>385.5499999999999</v>
      </c>
      <c r="BN179" s="173">
        <f t="shared" si="436"/>
        <v>0</v>
      </c>
      <c r="BO179" s="187">
        <f t="shared" si="437"/>
        <v>0</v>
      </c>
      <c r="BP179" s="106" t="str">
        <f t="shared" si="411"/>
        <v>YES</v>
      </c>
      <c r="BQ179" s="209" t="e">
        <f t="shared" si="412"/>
        <v>#NUM!</v>
      </c>
      <c r="BR179" s="164" t="e">
        <f t="shared" si="438"/>
        <v>#NUM!</v>
      </c>
      <c r="BS179" s="219" t="e">
        <f t="shared" si="439"/>
        <v>#NUM!</v>
      </c>
      <c r="BT179" s="210"/>
      <c r="BU179" s="206" t="e">
        <f t="shared" si="440"/>
        <v>#NUM!</v>
      </c>
      <c r="BW179" s="164">
        <f>VLOOKUP(M179,Coefficients!$E$4:$I$7,3)</f>
        <v>0.43099999999999999</v>
      </c>
      <c r="BX179" s="106">
        <f t="shared" si="441"/>
        <v>2.5000000000000001E-2</v>
      </c>
      <c r="BY179" s="163">
        <f t="shared" si="442"/>
        <v>0</v>
      </c>
      <c r="BZ179" s="18"/>
      <c r="CO179" s="165" t="str">
        <f t="shared" si="413"/>
        <v>splash</v>
      </c>
      <c r="CP179" s="172">
        <f t="shared" si="414"/>
        <v>1</v>
      </c>
      <c r="CQ179" s="165">
        <f>IF(CO179="atmospheric",IF(CP179&gt;=1,Coefficients!$T$5,Coefficients!$T$4),Coefficients!$T$3)</f>
        <v>7.35</v>
      </c>
      <c r="CR179" s="106">
        <f>IF(S179&lt;Coefficients!$V$3,Coefficients!$X$3-(Coefficients!$X$4-Coefficients!$X$3)*(Coefficients!$V$3-S179)/(Coefficients!$V$4-Coefficients!$V$3),IF(S179&gt;Coefficients!$V$6,(Coefficients!$X$6-Coefficients!$X$5)*(S179-Coefficients!$V$6)/(Coefficients!$V$6-Coefficients!$V$5)+Coefficients!$X$6,VLOOKUP(S179,Coefficients!$V$3:$X$6,3)))</f>
        <v>5.1999999999999975</v>
      </c>
      <c r="CS179" s="90">
        <f t="shared" si="443"/>
        <v>1.6409601519999992E-4</v>
      </c>
      <c r="CT179" s="106">
        <f>VLOOKUP(CO179,Coefficients!$Z$4:$AD$7,4,FALSE)</f>
        <v>0.26500000000000001</v>
      </c>
      <c r="CU179" s="106">
        <f>VLOOKUP(CO179,Coefficients!$Z$4:$AD$7,2,FALSE)</f>
        <v>0.37</v>
      </c>
      <c r="CV179" s="174" t="e">
        <f t="shared" si="415"/>
        <v>#NUM!</v>
      </c>
      <c r="CW179" s="31" t="e">
        <f t="shared" si="416"/>
        <v>#NUM!</v>
      </c>
      <c r="CX179" s="19">
        <f>Coefficients!$B$7</f>
        <v>3.35</v>
      </c>
      <c r="CY179" s="217" t="e">
        <f t="shared" si="444"/>
        <v>#NUM!</v>
      </c>
      <c r="CZ179" s="164">
        <f>VLOOKUP(N179,Coefficients!$E$12:$I$16,3)</f>
        <v>6.0350000000000001</v>
      </c>
      <c r="DA179" s="165">
        <f t="shared" si="445"/>
        <v>2.5000000000000001E-2</v>
      </c>
      <c r="DB179" s="163">
        <f t="shared" si="446"/>
        <v>0</v>
      </c>
      <c r="DC179" s="163"/>
      <c r="DD179" s="149"/>
      <c r="DU179" s="165">
        <f t="shared" si="417"/>
        <v>0.95</v>
      </c>
      <c r="DV179" s="165">
        <f t="shared" si="418"/>
        <v>1</v>
      </c>
      <c r="DW179" s="165">
        <f t="shared" si="419"/>
        <v>2400</v>
      </c>
      <c r="DX179" s="165">
        <f t="shared" si="420"/>
        <v>1.4999999999999999E-2</v>
      </c>
      <c r="DY179" s="169">
        <f t="shared" si="421"/>
        <v>71.046228710462287</v>
      </c>
      <c r="DZ179" s="136">
        <f t="shared" si="447"/>
        <v>33669.112754996073</v>
      </c>
      <c r="EA179" s="136">
        <f t="shared" si="422"/>
        <v>4.3067574809826485</v>
      </c>
      <c r="EB179" s="136">
        <f t="shared" si="423"/>
        <v>2.3330791552474604E-2</v>
      </c>
      <c r="EC179" s="136">
        <f t="shared" si="424"/>
        <v>0.96747185906460231</v>
      </c>
      <c r="ED179" s="136" t="e">
        <f t="shared" si="425"/>
        <v>#DIV/0!</v>
      </c>
      <c r="EE179" s="136">
        <f t="shared" si="448"/>
        <v>1.5445604651050633E-4</v>
      </c>
      <c r="EF179" s="136">
        <f t="shared" si="426"/>
        <v>1</v>
      </c>
      <c r="EG179" s="136">
        <f t="shared" si="449"/>
        <v>2</v>
      </c>
      <c r="EH179" s="149" t="e">
        <f t="shared" si="427"/>
        <v>#DIV/0!</v>
      </c>
      <c r="EI179" s="149" t="e">
        <f t="shared" si="428"/>
        <v>#DIV/0!</v>
      </c>
      <c r="EJ179" s="149" t="e">
        <f t="shared" si="450"/>
        <v>#DIV/0!</v>
      </c>
      <c r="EK179" s="18" t="e">
        <f t="shared" si="451"/>
        <v>#DIV/0!</v>
      </c>
      <c r="EL179" s="18" t="e">
        <f t="shared" si="452"/>
        <v>#NUM!</v>
      </c>
      <c r="EM179" s="18">
        <f t="shared" si="453"/>
        <v>0</v>
      </c>
      <c r="EN179" s="163" t="e">
        <f t="shared" si="429"/>
        <v>#DIV/0!</v>
      </c>
      <c r="EO179" s="163" t="e">
        <f t="shared" si="430"/>
        <v>#DIV/0!</v>
      </c>
      <c r="EP179" s="163" t="e">
        <f t="shared" si="454"/>
        <v>#DIV/0!</v>
      </c>
      <c r="EQ179" s="18" t="e">
        <f t="shared" si="455"/>
        <v>#DIV/0!</v>
      </c>
      <c r="ER179" s="18" t="e">
        <f t="shared" si="456"/>
        <v>#NUM!</v>
      </c>
      <c r="ES179" s="18">
        <f t="shared" si="457"/>
        <v>0</v>
      </c>
    </row>
    <row r="180" spans="2:149" outlineLevel="1" x14ac:dyDescent="0.25">
      <c r="B180" s="36" t="s">
        <v>82</v>
      </c>
      <c r="C180" s="36" t="str">
        <f>'Hotter&amp;Drier'!$B$1</f>
        <v>MRI-CGCM2.3.2</v>
      </c>
      <c r="D180" s="36">
        <v>2010</v>
      </c>
      <c r="E180" s="37">
        <f>'Hotter&amp;Drier'!S38</f>
        <v>22.4</v>
      </c>
      <c r="F180" s="37">
        <f>'Hotter&amp;Drier'!W38</f>
        <v>76.14739999999999</v>
      </c>
      <c r="G180" s="37">
        <f>'Hotter&amp;Drier'!Q38</f>
        <v>387.5</v>
      </c>
      <c r="H180" s="115">
        <f t="shared" si="381"/>
        <v>2007</v>
      </c>
      <c r="I180" s="111" t="str">
        <f t="shared" si="382"/>
        <v>Pile No 243 @ Berth 107</v>
      </c>
      <c r="J180" s="165" t="str">
        <f t="shared" si="383"/>
        <v>splash</v>
      </c>
      <c r="K180" s="172">
        <f t="shared" si="384"/>
        <v>1</v>
      </c>
      <c r="L180" s="115" t="str">
        <f t="shared" si="385"/>
        <v>C1</v>
      </c>
      <c r="M180" s="115" t="str">
        <f t="shared" si="386"/>
        <v>CB4</v>
      </c>
      <c r="N180" s="115" t="str">
        <f t="shared" si="387"/>
        <v>CL5</v>
      </c>
      <c r="O180" s="115">
        <f t="shared" si="388"/>
        <v>0</v>
      </c>
      <c r="P180" s="115">
        <f t="shared" si="389"/>
        <v>50</v>
      </c>
      <c r="Q180" s="115">
        <f t="shared" si="390"/>
        <v>1200</v>
      </c>
      <c r="R180" s="115">
        <f t="shared" si="391"/>
        <v>60</v>
      </c>
      <c r="S180" s="115">
        <f t="shared" si="392"/>
        <v>0.37</v>
      </c>
      <c r="T180" s="115">
        <f t="shared" si="393"/>
        <v>310</v>
      </c>
      <c r="U180" s="165">
        <f t="shared" si="431"/>
        <v>12</v>
      </c>
      <c r="AA180" s="174" t="e">
        <f t="shared" si="394"/>
        <v>#NUM!</v>
      </c>
      <c r="AB180" s="193" t="e">
        <f t="shared" si="395"/>
        <v>#NUM!</v>
      </c>
      <c r="AC180" s="174" t="e">
        <f t="shared" si="396"/>
        <v>#NUM!</v>
      </c>
      <c r="AD180" s="174">
        <f t="shared" si="397"/>
        <v>0</v>
      </c>
      <c r="AE180" s="174" t="e">
        <f t="shared" si="398"/>
        <v>#NUM!</v>
      </c>
      <c r="AF180" s="194" t="e">
        <f t="shared" si="399"/>
        <v>#NUM!</v>
      </c>
      <c r="AG180" s="174" t="e">
        <f t="shared" si="302"/>
        <v>#NUM!</v>
      </c>
      <c r="AH180" s="174">
        <f t="shared" si="303"/>
        <v>0</v>
      </c>
      <c r="AJ180" s="174"/>
      <c r="AK180" s="174"/>
      <c r="AM180" s="207">
        <f t="shared" si="400"/>
        <v>0</v>
      </c>
      <c r="AN180" s="167">
        <f>INDEX(Coefficients!$O$3:$O$7,MATCH(S180,Coefficients!$O$3:$O$7))</f>
        <v>0.3</v>
      </c>
      <c r="AO180" s="167">
        <f>INDEX(Coefficients!$O$3:$O$7,MATCH(S180,Coefficients!$O$3:$O$7)+1)</f>
        <v>0.4</v>
      </c>
      <c r="AP180" s="172">
        <f>INDEX(Coefficients!$P$3:$P$7,MATCH(S180,Coefficients!$O$3:$O$7))</f>
        <v>50</v>
      </c>
      <c r="AQ180" s="172">
        <f>INDEX(Coefficients!$P$3:$P$7,MATCH(S180,Coefficients!$O$3:$O$7)+1)</f>
        <v>41.8</v>
      </c>
      <c r="AR180" s="172">
        <f t="shared" si="401"/>
        <v>44.26</v>
      </c>
      <c r="AS180" s="106">
        <f t="shared" si="402"/>
        <v>2010</v>
      </c>
      <c r="AT180" s="107">
        <f t="shared" si="403"/>
        <v>22.4</v>
      </c>
      <c r="AU180" s="167">
        <f t="shared" si="432"/>
        <v>0</v>
      </c>
      <c r="AV180" s="173">
        <f t="shared" si="433"/>
        <v>0</v>
      </c>
      <c r="AW180" s="106">
        <v>22</v>
      </c>
      <c r="AX180" s="107">
        <f t="shared" si="404"/>
        <v>76.14739999999999</v>
      </c>
      <c r="AY180" s="174">
        <f t="shared" si="405"/>
        <v>0.26419424190444968</v>
      </c>
      <c r="AZ180" s="167">
        <f>INDEX(Coefficients!$K$3:$K$10,MATCH(S180,Coefficients!$K$3:$K$10))</f>
        <v>0.35</v>
      </c>
      <c r="BA180" s="167">
        <f>INDEX(Coefficients!$K$3:$K$10,MATCH(S180,Coefficients!$K$3:$K$10)+1)</f>
        <v>0.4</v>
      </c>
      <c r="BB180" s="167">
        <f>INDEX(Coefficients!$L$3:$L$10,MATCH(S180,Coefficients!$K$3:$K$10))</f>
        <v>0.19142307491680963</v>
      </c>
      <c r="BC180" s="167">
        <f>INDEX(Coefficients!$L$3:$L$10,MATCH(S180,Coefficients!$K$3:$K$10)+1)</f>
        <v>0.35425563574488944</v>
      </c>
      <c r="BD180" s="174">
        <f>INDEX(Coefficients!$M$3:$M$10,MATCH(S180,Coefficients!$K$3:$K$10))</f>
        <v>0.20023799980895765</v>
      </c>
      <c r="BE180" s="174">
        <f>INDEX(Coefficients!$M$3:$M$10,MATCH(S180,Coefficients!$K$3:$K$10)+1)</f>
        <v>0.20987997823914079</v>
      </c>
      <c r="BF180" s="70">
        <f t="shared" si="406"/>
        <v>2.5655609924804158E-5</v>
      </c>
      <c r="BG180" s="110">
        <f t="shared" si="407"/>
        <v>0.20409479118103091</v>
      </c>
      <c r="BH180" s="175" t="e">
        <f t="shared" si="434"/>
        <v>#NUM!</v>
      </c>
      <c r="BI180" s="89" t="e">
        <f t="shared" si="435"/>
        <v>#NUM!</v>
      </c>
      <c r="BJ180" s="106">
        <f t="shared" si="408"/>
        <v>0.71366705445737511</v>
      </c>
      <c r="BK180" s="165">
        <f t="shared" si="409"/>
        <v>84.741590689541354</v>
      </c>
      <c r="BM180" s="107">
        <f t="shared" si="410"/>
        <v>387.5</v>
      </c>
      <c r="BN180" s="173">
        <f t="shared" si="436"/>
        <v>0</v>
      </c>
      <c r="BO180" s="187">
        <f t="shared" si="437"/>
        <v>0</v>
      </c>
      <c r="BP180" s="106" t="str">
        <f t="shared" si="411"/>
        <v>YES</v>
      </c>
      <c r="BQ180" s="209" t="e">
        <f t="shared" si="412"/>
        <v>#NUM!</v>
      </c>
      <c r="BR180" s="164" t="e">
        <f t="shared" si="438"/>
        <v>#NUM!</v>
      </c>
      <c r="BS180" s="219" t="e">
        <f t="shared" si="439"/>
        <v>#NUM!</v>
      </c>
      <c r="BT180" s="210"/>
      <c r="BU180" s="206" t="e">
        <f t="shared" si="440"/>
        <v>#NUM!</v>
      </c>
      <c r="BW180" s="164">
        <f>VLOOKUP(M180,Coefficients!$E$4:$I$7,3)</f>
        <v>0.43099999999999999</v>
      </c>
      <c r="BX180" s="106">
        <f t="shared" si="441"/>
        <v>2.5000000000000001E-2</v>
      </c>
      <c r="BY180" s="163">
        <f t="shared" si="442"/>
        <v>0</v>
      </c>
      <c r="BZ180" s="18"/>
      <c r="CO180" s="165" t="str">
        <f t="shared" si="413"/>
        <v>splash</v>
      </c>
      <c r="CP180" s="172">
        <f t="shared" si="414"/>
        <v>1</v>
      </c>
      <c r="CQ180" s="165">
        <f>IF(CO180="atmospheric",IF(CP180&gt;=1,Coefficients!$T$5,Coefficients!$T$4),Coefficients!$T$3)</f>
        <v>7.35</v>
      </c>
      <c r="CR180" s="106">
        <f>IF(S180&lt;Coefficients!$V$3,Coefficients!$X$3-(Coefficients!$X$4-Coefficients!$X$3)*(Coefficients!$V$3-S180)/(Coefficients!$V$4-Coefficients!$V$3),IF(S180&gt;Coefficients!$V$6,(Coefficients!$X$6-Coefficients!$X$5)*(S180-Coefficients!$V$6)/(Coefficients!$V$6-Coefficients!$V$5)+Coefficients!$X$6,VLOOKUP(S180,Coefficients!$V$3:$X$6,3)))</f>
        <v>5.1999999999999975</v>
      </c>
      <c r="CS180" s="90">
        <f t="shared" si="443"/>
        <v>1.6409601519999992E-4</v>
      </c>
      <c r="CT180" s="106">
        <f>VLOOKUP(CO180,Coefficients!$Z$4:$AD$7,4,FALSE)</f>
        <v>0.26500000000000001</v>
      </c>
      <c r="CU180" s="106">
        <f>VLOOKUP(CO180,Coefficients!$Z$4:$AD$7,2,FALSE)</f>
        <v>0.37</v>
      </c>
      <c r="CV180" s="174" t="e">
        <f t="shared" si="415"/>
        <v>#NUM!</v>
      </c>
      <c r="CW180" s="31" t="e">
        <f t="shared" si="416"/>
        <v>#NUM!</v>
      </c>
      <c r="CX180" s="19">
        <f>Coefficients!$B$7</f>
        <v>3.35</v>
      </c>
      <c r="CY180" s="217" t="e">
        <f t="shared" si="444"/>
        <v>#NUM!</v>
      </c>
      <c r="CZ180" s="164">
        <f>VLOOKUP(N180,Coefficients!$E$12:$I$16,3)</f>
        <v>6.0350000000000001</v>
      </c>
      <c r="DA180" s="165">
        <f t="shared" si="445"/>
        <v>2.5000000000000001E-2</v>
      </c>
      <c r="DB180" s="163">
        <f t="shared" si="446"/>
        <v>0</v>
      </c>
      <c r="DC180" s="163"/>
      <c r="DD180" s="149"/>
      <c r="DU180" s="165">
        <f t="shared" si="417"/>
        <v>0.95</v>
      </c>
      <c r="DV180" s="165">
        <f t="shared" si="418"/>
        <v>1</v>
      </c>
      <c r="DW180" s="165">
        <f t="shared" si="419"/>
        <v>2400</v>
      </c>
      <c r="DX180" s="165">
        <f t="shared" si="420"/>
        <v>1.4999999999999999E-2</v>
      </c>
      <c r="DY180" s="169">
        <f t="shared" si="421"/>
        <v>71.510204081632651</v>
      </c>
      <c r="DZ180" s="136">
        <f t="shared" si="447"/>
        <v>33742.247087976444</v>
      </c>
      <c r="EA180" s="136">
        <f t="shared" si="422"/>
        <v>4.3067574809826485</v>
      </c>
      <c r="EB180" s="136">
        <f t="shared" si="423"/>
        <v>2.3330791552474604E-2</v>
      </c>
      <c r="EC180" s="136">
        <f t="shared" si="424"/>
        <v>0.96747185906460231</v>
      </c>
      <c r="ED180" s="136" t="e">
        <f t="shared" si="425"/>
        <v>#DIV/0!</v>
      </c>
      <c r="EE180" s="136">
        <f t="shared" si="448"/>
        <v>1.5445604651050633E-4</v>
      </c>
      <c r="EF180" s="136">
        <f t="shared" si="426"/>
        <v>1</v>
      </c>
      <c r="EG180" s="136">
        <f t="shared" si="449"/>
        <v>2</v>
      </c>
      <c r="EH180" s="149" t="e">
        <f t="shared" si="427"/>
        <v>#DIV/0!</v>
      </c>
      <c r="EI180" s="149" t="e">
        <f t="shared" si="428"/>
        <v>#DIV/0!</v>
      </c>
      <c r="EJ180" s="149" t="e">
        <f t="shared" si="450"/>
        <v>#DIV/0!</v>
      </c>
      <c r="EK180" s="18" t="e">
        <f t="shared" si="451"/>
        <v>#DIV/0!</v>
      </c>
      <c r="EL180" s="18" t="e">
        <f t="shared" si="452"/>
        <v>#NUM!</v>
      </c>
      <c r="EM180" s="18">
        <f t="shared" si="453"/>
        <v>0</v>
      </c>
      <c r="EN180" s="163" t="e">
        <f t="shared" si="429"/>
        <v>#DIV/0!</v>
      </c>
      <c r="EO180" s="163" t="e">
        <f t="shared" si="430"/>
        <v>#DIV/0!</v>
      </c>
      <c r="EP180" s="163" t="e">
        <f t="shared" si="454"/>
        <v>#DIV/0!</v>
      </c>
      <c r="EQ180" s="18" t="e">
        <f t="shared" si="455"/>
        <v>#DIV/0!</v>
      </c>
      <c r="ER180" s="18" t="e">
        <f t="shared" si="456"/>
        <v>#NUM!</v>
      </c>
      <c r="ES180" s="18">
        <f t="shared" si="457"/>
        <v>0</v>
      </c>
    </row>
    <row r="181" spans="2:149" outlineLevel="1" x14ac:dyDescent="0.25">
      <c r="B181" s="36" t="s">
        <v>82</v>
      </c>
      <c r="C181" s="36" t="str">
        <f>'Hotter&amp;Drier'!$B$1</f>
        <v>MRI-CGCM2.3.2</v>
      </c>
      <c r="D181" s="36">
        <v>2011</v>
      </c>
      <c r="E181" s="37">
        <f>'Hotter&amp;Drier'!S39</f>
        <v>22.419999999999998</v>
      </c>
      <c r="F181" s="37">
        <f>'Hotter&amp;Drier'!W39</f>
        <v>76.132139999999993</v>
      </c>
      <c r="G181" s="37">
        <f>'Hotter&amp;Drier'!Q39</f>
        <v>390.35</v>
      </c>
      <c r="H181" s="115">
        <f t="shared" si="381"/>
        <v>2007</v>
      </c>
      <c r="I181" s="111" t="str">
        <f t="shared" si="382"/>
        <v>Pile No 243 @ Berth 107</v>
      </c>
      <c r="J181" s="165" t="str">
        <f t="shared" si="383"/>
        <v>splash</v>
      </c>
      <c r="K181" s="172">
        <f t="shared" si="384"/>
        <v>1</v>
      </c>
      <c r="L181" s="115" t="str">
        <f t="shared" si="385"/>
        <v>C1</v>
      </c>
      <c r="M181" s="115" t="str">
        <f t="shared" si="386"/>
        <v>CB4</v>
      </c>
      <c r="N181" s="115" t="str">
        <f t="shared" si="387"/>
        <v>CL5</v>
      </c>
      <c r="O181" s="115">
        <f t="shared" si="388"/>
        <v>0</v>
      </c>
      <c r="P181" s="115">
        <f t="shared" si="389"/>
        <v>50</v>
      </c>
      <c r="Q181" s="115">
        <f t="shared" si="390"/>
        <v>1200</v>
      </c>
      <c r="R181" s="115">
        <f t="shared" si="391"/>
        <v>60</v>
      </c>
      <c r="S181" s="115">
        <f t="shared" si="392"/>
        <v>0.37</v>
      </c>
      <c r="T181" s="115">
        <f t="shared" si="393"/>
        <v>310</v>
      </c>
      <c r="U181" s="165">
        <f t="shared" si="431"/>
        <v>12</v>
      </c>
      <c r="AA181" s="174" t="e">
        <f t="shared" si="394"/>
        <v>#DIV/0!</v>
      </c>
      <c r="AB181" s="193" t="e">
        <f t="shared" si="395"/>
        <v>#DIV/0!</v>
      </c>
      <c r="AC181" s="174" t="e">
        <f t="shared" si="396"/>
        <v>#DIV/0!</v>
      </c>
      <c r="AD181" s="174">
        <f t="shared" si="397"/>
        <v>0</v>
      </c>
      <c r="AE181" s="174" t="e">
        <f t="shared" si="398"/>
        <v>#DIV/0!</v>
      </c>
      <c r="AF181" s="194" t="e">
        <f t="shared" si="399"/>
        <v>#DIV/0!</v>
      </c>
      <c r="AG181" s="174" t="e">
        <f t="shared" si="302"/>
        <v>#DIV/0!</v>
      </c>
      <c r="AH181" s="174">
        <f t="shared" si="303"/>
        <v>0</v>
      </c>
      <c r="AJ181" s="174"/>
      <c r="AK181" s="174"/>
      <c r="AM181" s="207">
        <f t="shared" si="400"/>
        <v>0</v>
      </c>
      <c r="AN181" s="167">
        <f>INDEX(Coefficients!$O$3:$O$7,MATCH(S181,Coefficients!$O$3:$O$7))</f>
        <v>0.3</v>
      </c>
      <c r="AO181" s="167">
        <f>INDEX(Coefficients!$O$3:$O$7,MATCH(S181,Coefficients!$O$3:$O$7)+1)</f>
        <v>0.4</v>
      </c>
      <c r="AP181" s="172">
        <f>INDEX(Coefficients!$P$3:$P$7,MATCH(S181,Coefficients!$O$3:$O$7))</f>
        <v>50</v>
      </c>
      <c r="AQ181" s="172">
        <f>INDEX(Coefficients!$P$3:$P$7,MATCH(S181,Coefficients!$O$3:$O$7)+1)</f>
        <v>41.8</v>
      </c>
      <c r="AR181" s="172">
        <f t="shared" si="401"/>
        <v>44.26</v>
      </c>
      <c r="AS181" s="106">
        <f t="shared" si="402"/>
        <v>2011</v>
      </c>
      <c r="AT181" s="107">
        <f t="shared" si="403"/>
        <v>22.419999999999998</v>
      </c>
      <c r="AU181" s="167">
        <f t="shared" si="432"/>
        <v>0</v>
      </c>
      <c r="AV181" s="173">
        <f t="shared" si="433"/>
        <v>0</v>
      </c>
      <c r="AW181" s="106">
        <v>23</v>
      </c>
      <c r="AX181" s="107">
        <f t="shared" si="404"/>
        <v>76.132139999999993</v>
      </c>
      <c r="AY181" s="174">
        <f t="shared" si="405"/>
        <v>0.26419424190444968</v>
      </c>
      <c r="AZ181" s="167">
        <f>INDEX(Coefficients!$K$3:$K$10,MATCH(S181,Coefficients!$K$3:$K$10))</f>
        <v>0.35</v>
      </c>
      <c r="BA181" s="167">
        <f>INDEX(Coefficients!$K$3:$K$10,MATCH(S181,Coefficients!$K$3:$K$10)+1)</f>
        <v>0.4</v>
      </c>
      <c r="BB181" s="167">
        <f>INDEX(Coefficients!$L$3:$L$10,MATCH(S181,Coefficients!$K$3:$K$10))</f>
        <v>0.19142307491680963</v>
      </c>
      <c r="BC181" s="167">
        <f>INDEX(Coefficients!$L$3:$L$10,MATCH(S181,Coefficients!$K$3:$K$10)+1)</f>
        <v>0.35425563574488944</v>
      </c>
      <c r="BD181" s="174">
        <f>INDEX(Coefficients!$M$3:$M$10,MATCH(S181,Coefficients!$K$3:$K$10))</f>
        <v>0.20023799980895765</v>
      </c>
      <c r="BE181" s="174">
        <f>INDEX(Coefficients!$M$3:$M$10,MATCH(S181,Coefficients!$K$3:$K$10)+1)</f>
        <v>0.20987997823914079</v>
      </c>
      <c r="BF181" s="70">
        <f t="shared" si="406"/>
        <v>2.5655609924804158E-5</v>
      </c>
      <c r="BG181" s="110">
        <f t="shared" si="407"/>
        <v>0.20409479118103091</v>
      </c>
      <c r="BH181" s="175" t="e">
        <f t="shared" si="434"/>
        <v>#DIV/0!</v>
      </c>
      <c r="BI181" s="89" t="e">
        <f t="shared" si="435"/>
        <v>#DIV/0!</v>
      </c>
      <c r="BJ181" s="106">
        <f t="shared" si="408"/>
        <v>0.71366705445737511</v>
      </c>
      <c r="BK181" s="165">
        <f t="shared" si="409"/>
        <v>84.741590689541354</v>
      </c>
      <c r="BM181" s="107">
        <f t="shared" si="410"/>
        <v>390.35</v>
      </c>
      <c r="BN181" s="173">
        <f t="shared" si="436"/>
        <v>0</v>
      </c>
      <c r="BO181" s="187" t="e">
        <f t="shared" si="437"/>
        <v>#DIV/0!</v>
      </c>
      <c r="BP181" s="106" t="str">
        <f t="shared" si="411"/>
        <v>YES</v>
      </c>
      <c r="BQ181" s="209" t="e">
        <f t="shared" si="412"/>
        <v>#DIV/0!</v>
      </c>
      <c r="BR181" s="164" t="e">
        <f t="shared" si="438"/>
        <v>#DIV/0!</v>
      </c>
      <c r="BS181" s="219" t="e">
        <f t="shared" si="439"/>
        <v>#DIV/0!</v>
      </c>
      <c r="BT181" s="210"/>
      <c r="BU181" s="206" t="e">
        <f t="shared" si="440"/>
        <v>#DIV/0!</v>
      </c>
      <c r="BW181" s="164">
        <f>VLOOKUP(M181,Coefficients!$E$4:$I$7,3)</f>
        <v>0.43099999999999999</v>
      </c>
      <c r="BX181" s="106">
        <f t="shared" si="441"/>
        <v>2.5000000000000001E-2</v>
      </c>
      <c r="BY181" s="163">
        <f t="shared" si="442"/>
        <v>0</v>
      </c>
      <c r="BZ181" s="18"/>
      <c r="CO181" s="165" t="str">
        <f t="shared" si="413"/>
        <v>splash</v>
      </c>
      <c r="CP181" s="172">
        <f t="shared" si="414"/>
        <v>1</v>
      </c>
      <c r="CQ181" s="165">
        <f>IF(CO181="atmospheric",IF(CP181&gt;=1,Coefficients!$T$5,Coefficients!$T$4),Coefficients!$T$3)</f>
        <v>7.35</v>
      </c>
      <c r="CR181" s="106">
        <f>IF(S181&lt;Coefficients!$V$3,Coefficients!$X$3-(Coefficients!$X$4-Coefficients!$X$3)*(Coefficients!$V$3-S181)/(Coefficients!$V$4-Coefficients!$V$3),IF(S181&gt;Coefficients!$V$6,(Coefficients!$X$6-Coefficients!$X$5)*(S181-Coefficients!$V$6)/(Coefficients!$V$6-Coefficients!$V$5)+Coefficients!$X$6,VLOOKUP(S181,Coefficients!$V$3:$X$6,3)))</f>
        <v>5.1999999999999975</v>
      </c>
      <c r="CS181" s="90">
        <f t="shared" si="443"/>
        <v>1.6409601519999992E-4</v>
      </c>
      <c r="CT181" s="106">
        <f>VLOOKUP(CO181,Coefficients!$Z$4:$AD$7,4,FALSE)</f>
        <v>0.26500000000000001</v>
      </c>
      <c r="CU181" s="106">
        <f>VLOOKUP(CO181,Coefficients!$Z$4:$AD$7,2,FALSE)</f>
        <v>0.37</v>
      </c>
      <c r="CV181" s="174" t="e">
        <f t="shared" si="415"/>
        <v>#DIV/0!</v>
      </c>
      <c r="CW181" s="31" t="e">
        <f t="shared" si="416"/>
        <v>#DIV/0!</v>
      </c>
      <c r="CX181" s="19">
        <f>Coefficients!$B$7</f>
        <v>3.35</v>
      </c>
      <c r="CY181" s="217" t="e">
        <f t="shared" si="444"/>
        <v>#DIV/0!</v>
      </c>
      <c r="CZ181" s="164">
        <f>VLOOKUP(N181,Coefficients!$E$12:$I$16,3)</f>
        <v>6.0350000000000001</v>
      </c>
      <c r="DA181" s="165">
        <f t="shared" si="445"/>
        <v>2.5000000000000001E-2</v>
      </c>
      <c r="DB181" s="163">
        <f t="shared" si="446"/>
        <v>0</v>
      </c>
      <c r="DC181" s="163"/>
      <c r="DD181" s="149"/>
      <c r="DU181" s="165">
        <f t="shared" si="417"/>
        <v>0.95</v>
      </c>
      <c r="DV181" s="165">
        <f t="shared" si="418"/>
        <v>1</v>
      </c>
      <c r="DW181" s="165">
        <f t="shared" si="419"/>
        <v>2400</v>
      </c>
      <c r="DX181" s="165">
        <f t="shared" si="420"/>
        <v>1.4999999999999999E-2</v>
      </c>
      <c r="DY181" s="169">
        <f t="shared" si="421"/>
        <v>0</v>
      </c>
      <c r="DZ181" s="136">
        <f t="shared" si="447"/>
        <v>0</v>
      </c>
      <c r="EA181" s="136">
        <f t="shared" si="422"/>
        <v>4.3067574809826485</v>
      </c>
      <c r="EB181" s="136">
        <f t="shared" si="423"/>
        <v>2.3330791552474604E-2</v>
      </c>
      <c r="EC181" s="136">
        <f t="shared" si="424"/>
        <v>0.96747185906460231</v>
      </c>
      <c r="ED181" s="136" t="e">
        <f t="shared" si="425"/>
        <v>#DIV/0!</v>
      </c>
      <c r="EE181" s="136">
        <f t="shared" si="448"/>
        <v>1.5445604651050633E-4</v>
      </c>
      <c r="EF181" s="136">
        <f t="shared" si="426"/>
        <v>1</v>
      </c>
      <c r="EG181" s="136">
        <f t="shared" si="449"/>
        <v>2</v>
      </c>
      <c r="EH181" s="149" t="e">
        <f t="shared" si="427"/>
        <v>#DIV/0!</v>
      </c>
      <c r="EI181" s="149" t="e">
        <f t="shared" si="428"/>
        <v>#DIV/0!</v>
      </c>
      <c r="EJ181" s="149" t="e">
        <f t="shared" si="450"/>
        <v>#DIV/0!</v>
      </c>
      <c r="EK181" s="18" t="e">
        <f t="shared" si="451"/>
        <v>#DIV/0!</v>
      </c>
      <c r="EL181" s="18" t="e">
        <f t="shared" si="452"/>
        <v>#DIV/0!</v>
      </c>
      <c r="EM181" s="18">
        <f t="shared" si="453"/>
        <v>0</v>
      </c>
      <c r="EN181" s="163" t="e">
        <f t="shared" si="429"/>
        <v>#DIV/0!</v>
      </c>
      <c r="EO181" s="163" t="e">
        <f t="shared" si="430"/>
        <v>#DIV/0!</v>
      </c>
      <c r="EP181" s="163" t="e">
        <f t="shared" si="454"/>
        <v>#DIV/0!</v>
      </c>
      <c r="EQ181" s="18" t="e">
        <f t="shared" si="455"/>
        <v>#DIV/0!</v>
      </c>
      <c r="ER181" s="18" t="e">
        <f t="shared" si="456"/>
        <v>#DIV/0!</v>
      </c>
      <c r="ES181" s="18">
        <f t="shared" si="457"/>
        <v>0</v>
      </c>
    </row>
    <row r="182" spans="2:149" outlineLevel="1" x14ac:dyDescent="0.25">
      <c r="B182" s="36" t="s">
        <v>82</v>
      </c>
      <c r="C182" s="36" t="str">
        <f>'Hotter&amp;Drier'!$B$1</f>
        <v>MRI-CGCM2.3.2</v>
      </c>
      <c r="D182" s="36">
        <v>2012</v>
      </c>
      <c r="E182" s="37">
        <f>'Hotter&amp;Drier'!S40</f>
        <v>22.439999999999998</v>
      </c>
      <c r="F182" s="37">
        <f>'Hotter&amp;Drier'!W40</f>
        <v>76.116879999999995</v>
      </c>
      <c r="G182" s="37">
        <f>'Hotter&amp;Drier'!Q40</f>
        <v>393.20000000000005</v>
      </c>
      <c r="H182" s="115">
        <f t="shared" si="381"/>
        <v>2007</v>
      </c>
      <c r="I182" s="111" t="str">
        <f t="shared" si="382"/>
        <v>Pile No 243 @ Berth 107</v>
      </c>
      <c r="J182" s="165" t="str">
        <f t="shared" si="383"/>
        <v>splash</v>
      </c>
      <c r="K182" s="172">
        <f t="shared" si="384"/>
        <v>1</v>
      </c>
      <c r="L182" s="115" t="str">
        <f t="shared" si="385"/>
        <v>C1</v>
      </c>
      <c r="M182" s="115" t="str">
        <f t="shared" si="386"/>
        <v>CB4</v>
      </c>
      <c r="N182" s="115" t="str">
        <f t="shared" si="387"/>
        <v>CL5</v>
      </c>
      <c r="O182" s="115">
        <f t="shared" si="388"/>
        <v>0</v>
      </c>
      <c r="P182" s="115">
        <f t="shared" si="389"/>
        <v>50</v>
      </c>
      <c r="Q182" s="115">
        <f t="shared" si="390"/>
        <v>1200</v>
      </c>
      <c r="R182" s="115">
        <f t="shared" si="391"/>
        <v>60</v>
      </c>
      <c r="S182" s="115">
        <f t="shared" si="392"/>
        <v>0.37</v>
      </c>
      <c r="T182" s="115">
        <f t="shared" si="393"/>
        <v>310</v>
      </c>
      <c r="U182" s="165">
        <f t="shared" si="431"/>
        <v>12</v>
      </c>
      <c r="AA182" s="174">
        <f t="shared" si="394"/>
        <v>1.2878731267171399</v>
      </c>
      <c r="AB182" s="193">
        <f t="shared" si="395"/>
        <v>0.12575746253434281</v>
      </c>
      <c r="AC182" s="174">
        <f t="shared" si="396"/>
        <v>4.0857600084742195E-3</v>
      </c>
      <c r="AD182" s="174">
        <f t="shared" si="397"/>
        <v>1.1678703559999996E-2</v>
      </c>
      <c r="AE182" s="174">
        <f t="shared" si="398"/>
        <v>4.8225282328839821E-6</v>
      </c>
      <c r="AF182" s="194">
        <f t="shared" si="399"/>
        <v>1.4395606665325319E-6</v>
      </c>
      <c r="AG182" s="174">
        <f t="shared" si="302"/>
        <v>6.5489106244590477E-7</v>
      </c>
      <c r="AH182" s="174">
        <f t="shared" si="303"/>
        <v>0.16352894659999997</v>
      </c>
      <c r="AJ182" s="174"/>
      <c r="AK182" s="174"/>
      <c r="AM182" s="207">
        <f t="shared" si="400"/>
        <v>5</v>
      </c>
      <c r="AN182" s="167">
        <f>INDEX(Coefficients!$O$3:$O$7,MATCH(S182,Coefficients!$O$3:$O$7))</f>
        <v>0.3</v>
      </c>
      <c r="AO182" s="167">
        <f>INDEX(Coefficients!$O$3:$O$7,MATCH(S182,Coefficients!$O$3:$O$7)+1)</f>
        <v>0.4</v>
      </c>
      <c r="AP182" s="172">
        <f>INDEX(Coefficients!$P$3:$P$7,MATCH(S182,Coefficients!$O$3:$O$7))</f>
        <v>50</v>
      </c>
      <c r="AQ182" s="172">
        <f>INDEX(Coefficients!$P$3:$P$7,MATCH(S182,Coefficients!$O$3:$O$7)+1)</f>
        <v>41.8</v>
      </c>
      <c r="AR182" s="172">
        <f t="shared" si="401"/>
        <v>44.26</v>
      </c>
      <c r="AS182" s="106">
        <f t="shared" si="402"/>
        <v>2012</v>
      </c>
      <c r="AT182" s="107">
        <f t="shared" si="403"/>
        <v>22.439999999999998</v>
      </c>
      <c r="AU182" s="167">
        <f t="shared" si="432"/>
        <v>22.439999999999998</v>
      </c>
      <c r="AV182" s="173">
        <f t="shared" si="433"/>
        <v>22.439999999999998</v>
      </c>
      <c r="AW182" s="106">
        <v>24</v>
      </c>
      <c r="AX182" s="107">
        <f t="shared" si="404"/>
        <v>76.116879999999995</v>
      </c>
      <c r="AY182" s="174">
        <f t="shared" si="405"/>
        <v>1.161899682773043</v>
      </c>
      <c r="AZ182" s="167">
        <f>INDEX(Coefficients!$K$3:$K$10,MATCH(S182,Coefficients!$K$3:$K$10))</f>
        <v>0.35</v>
      </c>
      <c r="BA182" s="167">
        <f>INDEX(Coefficients!$K$3:$K$10,MATCH(S182,Coefficients!$K$3:$K$10)+1)</f>
        <v>0.4</v>
      </c>
      <c r="BB182" s="167">
        <f>INDEX(Coefficients!$L$3:$L$10,MATCH(S182,Coefficients!$K$3:$K$10))</f>
        <v>0.19142307491680963</v>
      </c>
      <c r="BC182" s="167">
        <f>INDEX(Coefficients!$L$3:$L$10,MATCH(S182,Coefficients!$K$3:$K$10)+1)</f>
        <v>0.35425563574488944</v>
      </c>
      <c r="BD182" s="174">
        <f>INDEX(Coefficients!$M$3:$M$10,MATCH(S182,Coefficients!$K$3:$K$10))</f>
        <v>0.20023799980895765</v>
      </c>
      <c r="BE182" s="174">
        <f>INDEX(Coefficients!$M$3:$M$10,MATCH(S182,Coefficients!$K$3:$K$10)+1)</f>
        <v>0.20987997823914079</v>
      </c>
      <c r="BF182" s="70">
        <f t="shared" si="406"/>
        <v>2.5655609924804158E-5</v>
      </c>
      <c r="BG182" s="110">
        <f t="shared" si="407"/>
        <v>0.20409479118103091</v>
      </c>
      <c r="BH182" s="175">
        <f t="shared" si="434"/>
        <v>2.5655609924804158E-5</v>
      </c>
      <c r="BI182" s="89">
        <f t="shared" si="435"/>
        <v>8.0961218388191036E-2</v>
      </c>
      <c r="BJ182" s="106">
        <f t="shared" si="408"/>
        <v>0.71366705445737511</v>
      </c>
      <c r="BK182" s="165">
        <f t="shared" si="409"/>
        <v>84.741590689541354</v>
      </c>
      <c r="BM182" s="107">
        <f t="shared" si="410"/>
        <v>393.20000000000005</v>
      </c>
      <c r="BN182" s="173">
        <f t="shared" si="436"/>
        <v>393.20000000000005</v>
      </c>
      <c r="BO182" s="187">
        <f t="shared" si="437"/>
        <v>7.4708000000000012E-4</v>
      </c>
      <c r="BP182" s="106" t="str">
        <f t="shared" si="411"/>
        <v>YES</v>
      </c>
      <c r="BQ182" s="209">
        <f t="shared" si="412"/>
        <v>1.2878731267171399</v>
      </c>
      <c r="BR182" s="164">
        <f t="shared" si="438"/>
        <v>6.2878731267171402</v>
      </c>
      <c r="BS182" s="219">
        <f t="shared" si="439"/>
        <v>0.12575746253434281</v>
      </c>
      <c r="BT182" s="210"/>
      <c r="BU182" s="206">
        <f t="shared" si="440"/>
        <v>6.3918407747140193E-2</v>
      </c>
      <c r="BW182" s="164">
        <f>VLOOKUP(M182,Coefficients!$E$4:$I$7,3)</f>
        <v>0.43099999999999999</v>
      </c>
      <c r="BX182" s="106">
        <f t="shared" si="441"/>
        <v>7.2999999999999995E-2</v>
      </c>
      <c r="BY182" s="163">
        <f t="shared" si="442"/>
        <v>0.50776971999999987</v>
      </c>
      <c r="BZ182" s="18"/>
      <c r="CO182" s="165" t="str">
        <f t="shared" si="413"/>
        <v>splash</v>
      </c>
      <c r="CP182" s="172">
        <f t="shared" si="414"/>
        <v>1</v>
      </c>
      <c r="CQ182" s="165">
        <f>IF(CO182="atmospheric",IF(CP182&gt;=1,Coefficients!$T$5,Coefficients!$T$4),Coefficients!$T$3)</f>
        <v>7.35</v>
      </c>
      <c r="CR182" s="106">
        <f>IF(S182&lt;Coefficients!$V$3,Coefficients!$X$3-(Coefficients!$X$4-Coefficients!$X$3)*(Coefficients!$V$3-S182)/(Coefficients!$V$4-Coefficients!$V$3),IF(S182&gt;Coefficients!$V$6,(Coefficients!$X$6-Coefficients!$X$5)*(S182-Coefficients!$V$6)/(Coefficients!$V$6-Coefficients!$V$5)+Coefficients!$X$6,VLOOKUP(S182,Coefficients!$V$3:$X$6,3)))</f>
        <v>5.1999999999999975</v>
      </c>
      <c r="CS182" s="90">
        <f t="shared" si="443"/>
        <v>1.6409601519999992E-4</v>
      </c>
      <c r="CT182" s="106">
        <f>VLOOKUP(CO182,Coefficients!$Z$4:$AD$7,4,FALSE)</f>
        <v>0.26500000000000001</v>
      </c>
      <c r="CU182" s="106">
        <f>VLOOKUP(CO182,Coefficients!$Z$4:$AD$7,2,FALSE)</f>
        <v>0.37</v>
      </c>
      <c r="CV182" s="174">
        <f t="shared" si="415"/>
        <v>3.9075396420878197</v>
      </c>
      <c r="CW182" s="31">
        <f t="shared" si="416"/>
        <v>4.8225282328839821E-6</v>
      </c>
      <c r="CX182" s="19">
        <f>Coefficients!$B$7</f>
        <v>3.35</v>
      </c>
      <c r="CY182" s="217">
        <f t="shared" si="444"/>
        <v>1.4395606665325319E-6</v>
      </c>
      <c r="CZ182" s="164">
        <f>VLOOKUP(N182,Coefficients!$E$12:$I$16,3)</f>
        <v>6.0350000000000001</v>
      </c>
      <c r="DA182" s="165">
        <f t="shared" si="445"/>
        <v>7.2999999999999995E-2</v>
      </c>
      <c r="DB182" s="163">
        <f t="shared" si="446"/>
        <v>7.1099541999999989</v>
      </c>
      <c r="DC182" s="163"/>
      <c r="DD182" s="149"/>
      <c r="DU182" s="165">
        <f t="shared" si="417"/>
        <v>0.95</v>
      </c>
      <c r="DV182" s="165">
        <f t="shared" si="418"/>
        <v>1</v>
      </c>
      <c r="DW182" s="165">
        <f t="shared" si="419"/>
        <v>2400</v>
      </c>
      <c r="DX182" s="165">
        <f t="shared" si="420"/>
        <v>1.4999999999999999E-2</v>
      </c>
      <c r="DY182" s="169">
        <f t="shared" si="421"/>
        <v>69.68973747016706</v>
      </c>
      <c r="DZ182" s="136">
        <f t="shared" si="447"/>
        <v>33453.451991984191</v>
      </c>
      <c r="EA182" s="136">
        <f t="shared" si="422"/>
        <v>4.3067574809826485</v>
      </c>
      <c r="EB182" s="136">
        <f t="shared" si="423"/>
        <v>2.3330791552474604E-2</v>
      </c>
      <c r="EC182" s="136">
        <f t="shared" si="424"/>
        <v>0.96747185906460231</v>
      </c>
      <c r="ED182" s="136">
        <f t="shared" si="425"/>
        <v>0.21016292621781382</v>
      </c>
      <c r="EE182" s="136">
        <f t="shared" si="448"/>
        <v>1.5445604651050633E-4</v>
      </c>
      <c r="EF182" s="136">
        <f t="shared" si="426"/>
        <v>1</v>
      </c>
      <c r="EG182" s="136">
        <f t="shared" si="449"/>
        <v>2</v>
      </c>
      <c r="EH182" s="149">
        <f t="shared" si="427"/>
        <v>1.7584222019990674</v>
      </c>
      <c r="EI182" s="149">
        <f t="shared" si="428"/>
        <v>29.021031871052447</v>
      </c>
      <c r="EJ182" s="149">
        <f t="shared" si="450"/>
        <v>30.779454073051514</v>
      </c>
      <c r="EK182" s="18">
        <f t="shared" si="451"/>
        <v>3.2489205221983938E-2</v>
      </c>
      <c r="EL182" s="18">
        <f t="shared" si="452"/>
        <v>4.0857600084742195E-3</v>
      </c>
      <c r="EM182" s="18">
        <f t="shared" si="453"/>
        <v>1.1678703559999996E-2</v>
      </c>
      <c r="EN182" s="163">
        <f t="shared" si="429"/>
        <v>0.12558077366389361</v>
      </c>
      <c r="EO182" s="163">
        <f t="shared" si="430"/>
        <v>2.072587363119073</v>
      </c>
      <c r="EP182" s="163">
        <f t="shared" si="454"/>
        <v>2.1981681367829666</v>
      </c>
      <c r="EQ182" s="18">
        <f t="shared" si="455"/>
        <v>0.45492425409436898</v>
      </c>
      <c r="ER182" s="18">
        <f t="shared" si="456"/>
        <v>6.5489106244590477E-7</v>
      </c>
      <c r="ES182" s="18">
        <f t="shared" si="457"/>
        <v>0.16352894659999997</v>
      </c>
    </row>
    <row r="183" spans="2:149" outlineLevel="1" x14ac:dyDescent="0.25">
      <c r="B183" s="36" t="s">
        <v>82</v>
      </c>
      <c r="C183" s="36" t="str">
        <f>'Hotter&amp;Drier'!$B$1</f>
        <v>MRI-CGCM2.3.2</v>
      </c>
      <c r="D183" s="36">
        <v>2013</v>
      </c>
      <c r="E183" s="37">
        <f>'Hotter&amp;Drier'!S41</f>
        <v>22.46</v>
      </c>
      <c r="F183" s="37">
        <f>'Hotter&amp;Drier'!W41</f>
        <v>76.101619999999997</v>
      </c>
      <c r="G183" s="37">
        <f>'Hotter&amp;Drier'!Q41</f>
        <v>396.05000000000007</v>
      </c>
      <c r="H183" s="115">
        <f t="shared" si="381"/>
        <v>2007</v>
      </c>
      <c r="I183" s="111" t="str">
        <f t="shared" si="382"/>
        <v>Pile No 243 @ Berth 107</v>
      </c>
      <c r="J183" s="165" t="str">
        <f t="shared" si="383"/>
        <v>splash</v>
      </c>
      <c r="K183" s="172">
        <f t="shared" si="384"/>
        <v>1</v>
      </c>
      <c r="L183" s="115" t="str">
        <f t="shared" si="385"/>
        <v>C1</v>
      </c>
      <c r="M183" s="115" t="str">
        <f t="shared" si="386"/>
        <v>CB4</v>
      </c>
      <c r="N183" s="115" t="str">
        <f t="shared" si="387"/>
        <v>CL5</v>
      </c>
      <c r="O183" s="115">
        <f t="shared" si="388"/>
        <v>0</v>
      </c>
      <c r="P183" s="115">
        <f t="shared" si="389"/>
        <v>50</v>
      </c>
      <c r="Q183" s="115">
        <f t="shared" si="390"/>
        <v>1200</v>
      </c>
      <c r="R183" s="115">
        <f t="shared" si="391"/>
        <v>60</v>
      </c>
      <c r="S183" s="115">
        <f t="shared" si="392"/>
        <v>0.37</v>
      </c>
      <c r="T183" s="115">
        <f t="shared" si="393"/>
        <v>310</v>
      </c>
      <c r="U183" s="165">
        <f t="shared" si="431"/>
        <v>12</v>
      </c>
      <c r="AA183" s="174">
        <f t="shared" si="394"/>
        <v>1.7005395216322683</v>
      </c>
      <c r="AB183" s="193">
        <f t="shared" si="395"/>
        <v>0.13401079043264535</v>
      </c>
      <c r="AC183" s="174">
        <f t="shared" si="396"/>
        <v>8.7117573512043266E-3</v>
      </c>
      <c r="AD183" s="174">
        <f t="shared" si="397"/>
        <v>1.1685940049999999E-2</v>
      </c>
      <c r="AE183" s="174">
        <f t="shared" si="398"/>
        <v>4.7136356601811257E-4</v>
      </c>
      <c r="AF183" s="194">
        <f t="shared" si="399"/>
        <v>1.4070554209495898E-4</v>
      </c>
      <c r="AG183" s="174">
        <f t="shared" si="302"/>
        <v>1.2807878813803211E-4</v>
      </c>
      <c r="AH183" s="174">
        <f t="shared" si="303"/>
        <v>0.16363027425000001</v>
      </c>
      <c r="AJ183" s="174"/>
      <c r="AK183" s="174"/>
      <c r="AM183" s="207">
        <f t="shared" si="400"/>
        <v>5</v>
      </c>
      <c r="AN183" s="167">
        <f>INDEX(Coefficients!$O$3:$O$7,MATCH(S183,Coefficients!$O$3:$O$7))</f>
        <v>0.3</v>
      </c>
      <c r="AO183" s="167">
        <f>INDEX(Coefficients!$O$3:$O$7,MATCH(S183,Coefficients!$O$3:$O$7)+1)</f>
        <v>0.4</v>
      </c>
      <c r="AP183" s="172">
        <f>INDEX(Coefficients!$P$3:$P$7,MATCH(S183,Coefficients!$O$3:$O$7))</f>
        <v>50</v>
      </c>
      <c r="AQ183" s="172">
        <f>INDEX(Coefficients!$P$3:$P$7,MATCH(S183,Coefficients!$O$3:$O$7)+1)</f>
        <v>41.8</v>
      </c>
      <c r="AR183" s="172">
        <f t="shared" si="401"/>
        <v>44.26</v>
      </c>
      <c r="AS183" s="106">
        <f t="shared" si="402"/>
        <v>2013</v>
      </c>
      <c r="AT183" s="107">
        <f t="shared" si="403"/>
        <v>22.46</v>
      </c>
      <c r="AU183" s="167">
        <f t="shared" si="432"/>
        <v>44.9</v>
      </c>
      <c r="AV183" s="173">
        <f t="shared" si="433"/>
        <v>22.45</v>
      </c>
      <c r="AW183" s="106">
        <v>25</v>
      </c>
      <c r="AX183" s="107">
        <f t="shared" si="404"/>
        <v>76.101619999999997</v>
      </c>
      <c r="AY183" s="174">
        <f t="shared" si="405"/>
        <v>1.1626085243371658</v>
      </c>
      <c r="AZ183" s="167">
        <f>INDEX(Coefficients!$K$3:$K$10,MATCH(S183,Coefficients!$K$3:$K$10))</f>
        <v>0.35</v>
      </c>
      <c r="BA183" s="167">
        <f>INDEX(Coefficients!$K$3:$K$10,MATCH(S183,Coefficients!$K$3:$K$10)+1)</f>
        <v>0.4</v>
      </c>
      <c r="BB183" s="167">
        <f>INDEX(Coefficients!$L$3:$L$10,MATCH(S183,Coefficients!$K$3:$K$10))</f>
        <v>0.19142307491680963</v>
      </c>
      <c r="BC183" s="167">
        <f>INDEX(Coefficients!$L$3:$L$10,MATCH(S183,Coefficients!$K$3:$K$10)+1)</f>
        <v>0.35425563574488944</v>
      </c>
      <c r="BD183" s="174">
        <f>INDEX(Coefficients!$M$3:$M$10,MATCH(S183,Coefficients!$K$3:$K$10))</f>
        <v>0.20023799980895765</v>
      </c>
      <c r="BE183" s="174">
        <f>INDEX(Coefficients!$M$3:$M$10,MATCH(S183,Coefficients!$K$3:$K$10)+1)</f>
        <v>0.20987997823914079</v>
      </c>
      <c r="BF183" s="70">
        <f t="shared" si="406"/>
        <v>2.5655609924804158E-5</v>
      </c>
      <c r="BG183" s="110">
        <f t="shared" si="407"/>
        <v>0.20409479118103091</v>
      </c>
      <c r="BH183" s="175">
        <f t="shared" si="434"/>
        <v>2.2271203678780301E-5</v>
      </c>
      <c r="BI183" s="89">
        <f t="shared" si="435"/>
        <v>7.0281072642219777E-2</v>
      </c>
      <c r="BJ183" s="106">
        <f t="shared" si="408"/>
        <v>0.71366705445737511</v>
      </c>
      <c r="BK183" s="165">
        <f t="shared" si="409"/>
        <v>84.741590689541354</v>
      </c>
      <c r="BM183" s="107">
        <f t="shared" si="410"/>
        <v>396.05000000000007</v>
      </c>
      <c r="BN183" s="173">
        <f t="shared" si="436"/>
        <v>789.25000000000011</v>
      </c>
      <c r="BO183" s="187">
        <f t="shared" si="437"/>
        <v>7.4978750000000008E-4</v>
      </c>
      <c r="BP183" s="106" t="str">
        <f t="shared" si="411"/>
        <v>YES</v>
      </c>
      <c r="BQ183" s="209">
        <f t="shared" si="412"/>
        <v>1.7005395216322683</v>
      </c>
      <c r="BR183" s="164">
        <f t="shared" si="438"/>
        <v>6.7005395216322681</v>
      </c>
      <c r="BS183" s="219">
        <f t="shared" si="439"/>
        <v>0.13401079043264535</v>
      </c>
      <c r="BT183" s="210"/>
      <c r="BU183" s="206">
        <f t="shared" si="440"/>
        <v>-0.24610423621090805</v>
      </c>
      <c r="BW183" s="164">
        <f>VLOOKUP(M183,Coefficients!$E$4:$I$7,3)</f>
        <v>0.43099999999999999</v>
      </c>
      <c r="BX183" s="106">
        <f t="shared" si="441"/>
        <v>7.2999999999999995E-2</v>
      </c>
      <c r="BY183" s="163">
        <f t="shared" si="442"/>
        <v>0.50808434999999996</v>
      </c>
      <c r="BZ183" s="18"/>
      <c r="CO183" s="165" t="str">
        <f t="shared" si="413"/>
        <v>splash</v>
      </c>
      <c r="CP183" s="172">
        <f t="shared" si="414"/>
        <v>1</v>
      </c>
      <c r="CQ183" s="165">
        <f>IF(CO183="atmospheric",IF(CP183&gt;=1,Coefficients!$T$5,Coefficients!$T$4),Coefficients!$T$3)</f>
        <v>7.35</v>
      </c>
      <c r="CR183" s="106">
        <f>IF(S183&lt;Coefficients!$V$3,Coefficients!$X$3-(Coefficients!$X$4-Coefficients!$X$3)*(Coefficients!$V$3-S183)/(Coefficients!$V$4-Coefficients!$V$3),IF(S183&gt;Coefficients!$V$6,(Coefficients!$X$6-Coefficients!$X$5)*(S183-Coefficients!$V$6)/(Coefficients!$V$6-Coefficients!$V$5)+Coefficients!$X$6,VLOOKUP(S183,Coefficients!$V$3:$X$6,3)))</f>
        <v>5.1999999999999975</v>
      </c>
      <c r="CS183" s="90">
        <f t="shared" si="443"/>
        <v>1.6409601519999992E-4</v>
      </c>
      <c r="CT183" s="106">
        <f>VLOOKUP(CO183,Coefficients!$Z$4:$AD$7,4,FALSE)</f>
        <v>0.26500000000000001</v>
      </c>
      <c r="CU183" s="106">
        <f>VLOOKUP(CO183,Coefficients!$Z$4:$AD$7,2,FALSE)</f>
        <v>0.37</v>
      </c>
      <c r="CV183" s="174">
        <f t="shared" si="415"/>
        <v>4.3526702181103412</v>
      </c>
      <c r="CW183" s="31">
        <f t="shared" si="416"/>
        <v>4.7136356601811257E-4</v>
      </c>
      <c r="CX183" s="19">
        <f>Coefficients!$B$7</f>
        <v>3.35</v>
      </c>
      <c r="CY183" s="217">
        <f t="shared" si="444"/>
        <v>1.4070554209495898E-4</v>
      </c>
      <c r="CZ183" s="164">
        <f>VLOOKUP(N183,Coefficients!$E$12:$I$16,3)</f>
        <v>6.0350000000000001</v>
      </c>
      <c r="DA183" s="165">
        <f t="shared" si="445"/>
        <v>7.2999999999999995E-2</v>
      </c>
      <c r="DB183" s="163">
        <f t="shared" si="446"/>
        <v>7.1143597500000002</v>
      </c>
      <c r="DC183" s="163"/>
      <c r="DD183" s="149"/>
      <c r="DU183" s="165">
        <f t="shared" si="417"/>
        <v>0.95</v>
      </c>
      <c r="DV183" s="165">
        <f t="shared" si="418"/>
        <v>1</v>
      </c>
      <c r="DW183" s="165">
        <f t="shared" si="419"/>
        <v>2400</v>
      </c>
      <c r="DX183" s="165">
        <f t="shared" si="420"/>
        <v>1.4999999999999999E-2</v>
      </c>
      <c r="DY183" s="169">
        <f t="shared" si="421"/>
        <v>70.136108887109685</v>
      </c>
      <c r="DZ183" s="136">
        <f t="shared" si="447"/>
        <v>33524.724541896227</v>
      </c>
      <c r="EA183" s="136">
        <f t="shared" si="422"/>
        <v>4.3067574809826485</v>
      </c>
      <c r="EB183" s="136">
        <f t="shared" si="423"/>
        <v>2.3330791552474604E-2</v>
      </c>
      <c r="EC183" s="136">
        <f t="shared" si="424"/>
        <v>0.96747185906460231</v>
      </c>
      <c r="ED183" s="136">
        <f t="shared" si="425"/>
        <v>0.21020926889403302</v>
      </c>
      <c r="EE183" s="136">
        <f t="shared" si="448"/>
        <v>1.5445604651050633E-4</v>
      </c>
      <c r="EF183" s="136">
        <f t="shared" si="426"/>
        <v>1</v>
      </c>
      <c r="EG183" s="136">
        <f t="shared" si="449"/>
        <v>2</v>
      </c>
      <c r="EH183" s="149">
        <f t="shared" si="427"/>
        <v>1.7560450726373729</v>
      </c>
      <c r="EI183" s="149">
        <f t="shared" si="428"/>
        <v>29.009456084053934</v>
      </c>
      <c r="EJ183" s="149">
        <f t="shared" si="450"/>
        <v>30.765501156691307</v>
      </c>
      <c r="EK183" s="18">
        <f t="shared" si="451"/>
        <v>6.5007879761614484E-2</v>
      </c>
      <c r="EL183" s="18">
        <f t="shared" si="452"/>
        <v>8.7117573512043266E-3</v>
      </c>
      <c r="EM183" s="18">
        <f t="shared" si="453"/>
        <v>1.1685940049999999E-2</v>
      </c>
      <c r="EN183" s="163">
        <f t="shared" si="429"/>
        <v>0.12541100684452489</v>
      </c>
      <c r="EO183" s="163">
        <f t="shared" si="430"/>
        <v>2.0717606581983836</v>
      </c>
      <c r="EP183" s="163">
        <f t="shared" si="454"/>
        <v>2.1971716650429087</v>
      </c>
      <c r="EQ183" s="18">
        <f t="shared" si="455"/>
        <v>0.91026114701007754</v>
      </c>
      <c r="ER183" s="18">
        <f t="shared" si="456"/>
        <v>1.2807878813803211E-4</v>
      </c>
      <c r="ES183" s="18">
        <f t="shared" si="457"/>
        <v>0.16363027425000001</v>
      </c>
    </row>
    <row r="184" spans="2:149" outlineLevel="1" x14ac:dyDescent="0.25">
      <c r="B184" s="36" t="s">
        <v>82</v>
      </c>
      <c r="C184" s="36" t="str">
        <f>'Hotter&amp;Drier'!$B$1</f>
        <v>MRI-CGCM2.3.2</v>
      </c>
      <c r="D184" s="36">
        <v>2014</v>
      </c>
      <c r="E184" s="37">
        <f>'Hotter&amp;Drier'!S42</f>
        <v>22.48</v>
      </c>
      <c r="F184" s="37">
        <f>'Hotter&amp;Drier'!W42</f>
        <v>76.086359999999999</v>
      </c>
      <c r="G184" s="37">
        <f>'Hotter&amp;Drier'!Q42</f>
        <v>398.90000000000009</v>
      </c>
      <c r="H184" s="115">
        <f t="shared" si="381"/>
        <v>2007</v>
      </c>
      <c r="I184" s="111" t="str">
        <f t="shared" si="382"/>
        <v>Pile No 243 @ Berth 107</v>
      </c>
      <c r="J184" s="165" t="str">
        <f t="shared" si="383"/>
        <v>splash</v>
      </c>
      <c r="K184" s="172">
        <f t="shared" si="384"/>
        <v>1</v>
      </c>
      <c r="L184" s="115" t="str">
        <f t="shared" si="385"/>
        <v>C1</v>
      </c>
      <c r="M184" s="115" t="str">
        <f t="shared" si="386"/>
        <v>CB4</v>
      </c>
      <c r="N184" s="115" t="str">
        <f t="shared" si="387"/>
        <v>CL5</v>
      </c>
      <c r="O184" s="115">
        <f t="shared" si="388"/>
        <v>0</v>
      </c>
      <c r="P184" s="115">
        <f t="shared" si="389"/>
        <v>50</v>
      </c>
      <c r="Q184" s="115">
        <f t="shared" si="390"/>
        <v>1200</v>
      </c>
      <c r="R184" s="115">
        <f t="shared" si="391"/>
        <v>60</v>
      </c>
      <c r="S184" s="115">
        <f t="shared" si="392"/>
        <v>0.37</v>
      </c>
      <c r="T184" s="115">
        <f t="shared" si="393"/>
        <v>310</v>
      </c>
      <c r="U184" s="165">
        <f t="shared" si="431"/>
        <v>12</v>
      </c>
      <c r="AA184" s="174">
        <f t="shared" si="394"/>
        <v>2.0025245180895985</v>
      </c>
      <c r="AB184" s="193">
        <f t="shared" si="395"/>
        <v>0.14005049036179198</v>
      </c>
      <c r="AC184" s="174">
        <f t="shared" si="396"/>
        <v>1.366238962486511E-2</v>
      </c>
      <c r="AD184" s="174">
        <f t="shared" si="397"/>
        <v>1.1693176539999999E-2</v>
      </c>
      <c r="AE184" s="174">
        <f t="shared" si="398"/>
        <v>3.2110380427961323E-3</v>
      </c>
      <c r="AF184" s="194">
        <f t="shared" si="399"/>
        <v>9.5851881874511413E-4</v>
      </c>
      <c r="AG184" s="174">
        <f t="shared" si="302"/>
        <v>1.3093105906666722E-3</v>
      </c>
      <c r="AH184" s="174">
        <f t="shared" si="303"/>
        <v>0.16373160189999997</v>
      </c>
      <c r="AJ184" s="174"/>
      <c r="AK184" s="174"/>
      <c r="AM184" s="207">
        <f t="shared" si="400"/>
        <v>5</v>
      </c>
      <c r="AN184" s="167">
        <f>INDEX(Coefficients!$O$3:$O$7,MATCH(S184,Coefficients!$O$3:$O$7))</f>
        <v>0.3</v>
      </c>
      <c r="AO184" s="167">
        <f>INDEX(Coefficients!$O$3:$O$7,MATCH(S184,Coefficients!$O$3:$O$7)+1)</f>
        <v>0.4</v>
      </c>
      <c r="AP184" s="172">
        <f>INDEX(Coefficients!$P$3:$P$7,MATCH(S184,Coefficients!$O$3:$O$7))</f>
        <v>50</v>
      </c>
      <c r="AQ184" s="172">
        <f>INDEX(Coefficients!$P$3:$P$7,MATCH(S184,Coefficients!$O$3:$O$7)+1)</f>
        <v>41.8</v>
      </c>
      <c r="AR184" s="172">
        <f t="shared" si="401"/>
        <v>44.26</v>
      </c>
      <c r="AS184" s="106">
        <f t="shared" si="402"/>
        <v>2014</v>
      </c>
      <c r="AT184" s="107">
        <f t="shared" si="403"/>
        <v>22.48</v>
      </c>
      <c r="AU184" s="167">
        <f t="shared" si="432"/>
        <v>67.38</v>
      </c>
      <c r="AV184" s="173">
        <f t="shared" si="433"/>
        <v>22.459999999999997</v>
      </c>
      <c r="AW184" s="106">
        <v>26</v>
      </c>
      <c r="AX184" s="107">
        <f t="shared" si="404"/>
        <v>76.086359999999999</v>
      </c>
      <c r="AY184" s="174">
        <f t="shared" si="405"/>
        <v>1.1633177503189802</v>
      </c>
      <c r="AZ184" s="167">
        <f>INDEX(Coefficients!$K$3:$K$10,MATCH(S184,Coefficients!$K$3:$K$10))</f>
        <v>0.35</v>
      </c>
      <c r="BA184" s="167">
        <f>INDEX(Coefficients!$K$3:$K$10,MATCH(S184,Coefficients!$K$3:$K$10)+1)</f>
        <v>0.4</v>
      </c>
      <c r="BB184" s="167">
        <f>INDEX(Coefficients!$L$3:$L$10,MATCH(S184,Coefficients!$K$3:$K$10))</f>
        <v>0.19142307491680963</v>
      </c>
      <c r="BC184" s="167">
        <f>INDEX(Coefficients!$L$3:$L$10,MATCH(S184,Coefficients!$K$3:$K$10)+1)</f>
        <v>0.35425563574488944</v>
      </c>
      <c r="BD184" s="174">
        <f>INDEX(Coefficients!$M$3:$M$10,MATCH(S184,Coefficients!$K$3:$K$10))</f>
        <v>0.20023799980895765</v>
      </c>
      <c r="BE184" s="174">
        <f>INDEX(Coefficients!$M$3:$M$10,MATCH(S184,Coefficients!$K$3:$K$10)+1)</f>
        <v>0.20987997823914079</v>
      </c>
      <c r="BF184" s="70">
        <f t="shared" si="406"/>
        <v>2.5655609924804158E-5</v>
      </c>
      <c r="BG184" s="110">
        <f t="shared" si="407"/>
        <v>0.20409479118103091</v>
      </c>
      <c r="BH184" s="175">
        <f t="shared" si="434"/>
        <v>2.0502384830579242E-5</v>
      </c>
      <c r="BI184" s="89">
        <f t="shared" si="435"/>
        <v>6.4699224092211169E-2</v>
      </c>
      <c r="BJ184" s="106">
        <f t="shared" si="408"/>
        <v>0.71366705445737511</v>
      </c>
      <c r="BK184" s="165">
        <f t="shared" si="409"/>
        <v>84.741590689541354</v>
      </c>
      <c r="BM184" s="107">
        <f t="shared" si="410"/>
        <v>398.90000000000009</v>
      </c>
      <c r="BN184" s="173">
        <f t="shared" si="436"/>
        <v>1188.1500000000001</v>
      </c>
      <c r="BO184" s="187">
        <f t="shared" si="437"/>
        <v>7.5249500000000005E-4</v>
      </c>
      <c r="BP184" s="106" t="str">
        <f t="shared" si="411"/>
        <v>YES</v>
      </c>
      <c r="BQ184" s="209">
        <f t="shared" si="412"/>
        <v>2.0025245180895985</v>
      </c>
      <c r="BR184" s="164">
        <f t="shared" si="438"/>
        <v>7.002524518089599</v>
      </c>
      <c r="BS184" s="219">
        <f t="shared" si="439"/>
        <v>0.14005049036179198</v>
      </c>
      <c r="BT184" s="210"/>
      <c r="BU184" s="206">
        <f t="shared" si="440"/>
        <v>-0.38314823639459872</v>
      </c>
      <c r="BW184" s="164">
        <f>VLOOKUP(M184,Coefficients!$E$4:$I$7,3)</f>
        <v>0.43099999999999999</v>
      </c>
      <c r="BX184" s="106">
        <f t="shared" si="441"/>
        <v>7.2999999999999995E-2</v>
      </c>
      <c r="BY184" s="163">
        <f t="shared" si="442"/>
        <v>0.50839897999999994</v>
      </c>
      <c r="BZ184" s="18"/>
      <c r="CO184" s="165" t="str">
        <f t="shared" si="413"/>
        <v>splash</v>
      </c>
      <c r="CP184" s="172">
        <f t="shared" si="414"/>
        <v>1</v>
      </c>
      <c r="CQ184" s="165">
        <f>IF(CO184="atmospheric",IF(CP184&gt;=1,Coefficients!$T$5,Coefficients!$T$4),Coefficients!$T$3)</f>
        <v>7.35</v>
      </c>
      <c r="CR184" s="106">
        <f>IF(S184&lt;Coefficients!$V$3,Coefficients!$X$3-(Coefficients!$X$4-Coefficients!$X$3)*(Coefficients!$V$3-S184)/(Coefficients!$V$4-Coefficients!$V$3),IF(S184&gt;Coefficients!$V$6,(Coefficients!$X$6-Coefficients!$X$5)*(S184-Coefficients!$V$6)/(Coefficients!$V$6-Coefficients!$V$5)+Coefficients!$X$6,VLOOKUP(S184,Coefficients!$V$3:$X$6,3)))</f>
        <v>5.1999999999999975</v>
      </c>
      <c r="CS184" s="90">
        <f t="shared" si="443"/>
        <v>1.6409601519999992E-4</v>
      </c>
      <c r="CT184" s="106">
        <f>VLOOKUP(CO184,Coefficients!$Z$4:$AD$7,4,FALSE)</f>
        <v>0.26500000000000001</v>
      </c>
      <c r="CU184" s="106">
        <f>VLOOKUP(CO184,Coefficients!$Z$4:$AD$7,2,FALSE)</f>
        <v>0.37</v>
      </c>
      <c r="CV184" s="174">
        <f t="shared" si="415"/>
        <v>4.5742771365592176</v>
      </c>
      <c r="CW184" s="31">
        <f t="shared" si="416"/>
        <v>3.2110380427961323E-3</v>
      </c>
      <c r="CX184" s="19">
        <f>Coefficients!$B$7</f>
        <v>3.35</v>
      </c>
      <c r="CY184" s="217">
        <f t="shared" si="444"/>
        <v>9.5851881874511413E-4</v>
      </c>
      <c r="CZ184" s="164">
        <f>VLOOKUP(N184,Coefficients!$E$12:$I$16,3)</f>
        <v>6.0350000000000001</v>
      </c>
      <c r="DA184" s="165">
        <f t="shared" si="445"/>
        <v>7.2999999999999995E-2</v>
      </c>
      <c r="DB184" s="163">
        <f t="shared" si="446"/>
        <v>7.1187652999999989</v>
      </c>
      <c r="DC184" s="163"/>
      <c r="DD184" s="149"/>
      <c r="DU184" s="165">
        <f t="shared" si="417"/>
        <v>0.95</v>
      </c>
      <c r="DV184" s="165">
        <f t="shared" si="418"/>
        <v>1</v>
      </c>
      <c r="DW184" s="165">
        <f t="shared" si="419"/>
        <v>2400</v>
      </c>
      <c r="DX184" s="165">
        <f t="shared" si="420"/>
        <v>1.4999999999999999E-2</v>
      </c>
      <c r="DY184" s="169">
        <f t="shared" si="421"/>
        <v>70.286172773468834</v>
      </c>
      <c r="DZ184" s="136">
        <f t="shared" si="447"/>
        <v>33548.617449434823</v>
      </c>
      <c r="EA184" s="136">
        <f t="shared" si="422"/>
        <v>4.3067574809826485</v>
      </c>
      <c r="EB184" s="136">
        <f t="shared" si="423"/>
        <v>2.3330791552474604E-2</v>
      </c>
      <c r="EC184" s="136">
        <f t="shared" si="424"/>
        <v>0.96747185906460231</v>
      </c>
      <c r="ED184" s="136">
        <f t="shared" si="425"/>
        <v>0.21025555421059261</v>
      </c>
      <c r="EE184" s="136">
        <f t="shared" si="448"/>
        <v>1.5445604651050633E-4</v>
      </c>
      <c r="EF184" s="136">
        <f t="shared" si="426"/>
        <v>1</v>
      </c>
      <c r="EG184" s="136">
        <f t="shared" si="449"/>
        <v>2</v>
      </c>
      <c r="EH184" s="149">
        <f t="shared" si="427"/>
        <v>1.7545279531091318</v>
      </c>
      <c r="EI184" s="149">
        <f t="shared" si="428"/>
        <v>28.997886713847357</v>
      </c>
      <c r="EJ184" s="149">
        <f t="shared" si="450"/>
        <v>30.75241466695649</v>
      </c>
      <c r="EK184" s="18">
        <f t="shared" si="451"/>
        <v>9.7553315162061213E-2</v>
      </c>
      <c r="EL184" s="18">
        <f t="shared" si="452"/>
        <v>1.366238962486511E-2</v>
      </c>
      <c r="EM184" s="18">
        <f t="shared" si="453"/>
        <v>1.1693176539999999E-2</v>
      </c>
      <c r="EN184" s="163">
        <f t="shared" si="429"/>
        <v>0.12530265912013852</v>
      </c>
      <c r="EO184" s="163">
        <f t="shared" si="430"/>
        <v>2.0709344115440285</v>
      </c>
      <c r="EP184" s="163">
        <f t="shared" si="454"/>
        <v>2.196237070664167</v>
      </c>
      <c r="EQ184" s="18">
        <f t="shared" si="455"/>
        <v>1.3659727540673767</v>
      </c>
      <c r="ER184" s="18">
        <f t="shared" si="456"/>
        <v>1.3093105906666722E-3</v>
      </c>
      <c r="ES184" s="18">
        <f t="shared" si="457"/>
        <v>0.16373160189999997</v>
      </c>
    </row>
    <row r="185" spans="2:149" outlineLevel="1" x14ac:dyDescent="0.25">
      <c r="B185" s="36" t="s">
        <v>82</v>
      </c>
      <c r="C185" s="36" t="str">
        <f>'Hotter&amp;Drier'!$B$1</f>
        <v>MRI-CGCM2.3.2</v>
      </c>
      <c r="D185" s="36">
        <v>2015</v>
      </c>
      <c r="E185" s="37">
        <f>'Hotter&amp;Drier'!S43</f>
        <v>22.5</v>
      </c>
      <c r="F185" s="37">
        <f>'Hotter&amp;Drier'!W43</f>
        <v>76.071100000000001</v>
      </c>
      <c r="G185" s="37">
        <f>'Hotter&amp;Drier'!Q43</f>
        <v>401.75000000000011</v>
      </c>
      <c r="H185" s="115">
        <f t="shared" si="381"/>
        <v>2007</v>
      </c>
      <c r="I185" s="111" t="str">
        <f t="shared" si="382"/>
        <v>Pile No 243 @ Berth 107</v>
      </c>
      <c r="J185" s="165" t="str">
        <f t="shared" si="383"/>
        <v>splash</v>
      </c>
      <c r="K185" s="172">
        <f t="shared" si="384"/>
        <v>1</v>
      </c>
      <c r="L185" s="115" t="str">
        <f t="shared" si="385"/>
        <v>C1</v>
      </c>
      <c r="M185" s="115" t="str">
        <f t="shared" si="386"/>
        <v>CB4</v>
      </c>
      <c r="N185" s="115" t="str">
        <f t="shared" si="387"/>
        <v>CL5</v>
      </c>
      <c r="O185" s="115">
        <f t="shared" si="388"/>
        <v>0</v>
      </c>
      <c r="P185" s="115">
        <f t="shared" si="389"/>
        <v>50</v>
      </c>
      <c r="Q185" s="115">
        <f t="shared" si="390"/>
        <v>1200</v>
      </c>
      <c r="R185" s="115">
        <f t="shared" si="391"/>
        <v>60</v>
      </c>
      <c r="S185" s="115">
        <f t="shared" si="392"/>
        <v>0.37</v>
      </c>
      <c r="T185" s="115">
        <f t="shared" si="393"/>
        <v>310</v>
      </c>
      <c r="U185" s="165">
        <f t="shared" si="431"/>
        <v>12</v>
      </c>
      <c r="AA185" s="174">
        <f t="shared" si="394"/>
        <v>2.2501416313105964</v>
      </c>
      <c r="AB185" s="193">
        <f t="shared" si="395"/>
        <v>0.14500283262621191</v>
      </c>
      <c r="AC185" s="174">
        <f t="shared" si="396"/>
        <v>1.8868568541341828E-2</v>
      </c>
      <c r="AD185" s="174">
        <f t="shared" si="397"/>
        <v>1.1700413029999999E-2</v>
      </c>
      <c r="AE185" s="174">
        <f t="shared" si="398"/>
        <v>9.719069194030993E-3</v>
      </c>
      <c r="AF185" s="194">
        <f t="shared" si="399"/>
        <v>2.9012146847853708E-3</v>
      </c>
      <c r="AG185" s="174">
        <f t="shared" si="302"/>
        <v>5.2861847664807306E-3</v>
      </c>
      <c r="AH185" s="174">
        <f t="shared" si="303"/>
        <v>0.16383292955000001</v>
      </c>
      <c r="AJ185" s="174"/>
      <c r="AK185" s="174"/>
      <c r="AM185" s="207">
        <f t="shared" si="400"/>
        <v>5</v>
      </c>
      <c r="AN185" s="167">
        <f>INDEX(Coefficients!$O$3:$O$7,MATCH(S185,Coefficients!$O$3:$O$7))</f>
        <v>0.3</v>
      </c>
      <c r="AO185" s="167">
        <f>INDEX(Coefficients!$O$3:$O$7,MATCH(S185,Coefficients!$O$3:$O$7)+1)</f>
        <v>0.4</v>
      </c>
      <c r="AP185" s="172">
        <f>INDEX(Coefficients!$P$3:$P$7,MATCH(S185,Coefficients!$O$3:$O$7))</f>
        <v>50</v>
      </c>
      <c r="AQ185" s="172">
        <f>INDEX(Coefficients!$P$3:$P$7,MATCH(S185,Coefficients!$O$3:$O$7)+1)</f>
        <v>41.8</v>
      </c>
      <c r="AR185" s="172">
        <f t="shared" si="401"/>
        <v>44.26</v>
      </c>
      <c r="AS185" s="106">
        <f t="shared" si="402"/>
        <v>2015</v>
      </c>
      <c r="AT185" s="107">
        <f t="shared" si="403"/>
        <v>22.5</v>
      </c>
      <c r="AU185" s="167">
        <f t="shared" si="432"/>
        <v>89.88</v>
      </c>
      <c r="AV185" s="173">
        <f t="shared" si="433"/>
        <v>22.47</v>
      </c>
      <c r="AW185" s="106">
        <v>27</v>
      </c>
      <c r="AX185" s="107">
        <f t="shared" si="404"/>
        <v>76.071100000000001</v>
      </c>
      <c r="AY185" s="174">
        <f t="shared" si="405"/>
        <v>1.1640273608993013</v>
      </c>
      <c r="AZ185" s="167">
        <f>INDEX(Coefficients!$K$3:$K$10,MATCH(S185,Coefficients!$K$3:$K$10))</f>
        <v>0.35</v>
      </c>
      <c r="BA185" s="167">
        <f>INDEX(Coefficients!$K$3:$K$10,MATCH(S185,Coefficients!$K$3:$K$10)+1)</f>
        <v>0.4</v>
      </c>
      <c r="BB185" s="167">
        <f>INDEX(Coefficients!$L$3:$L$10,MATCH(S185,Coefficients!$K$3:$K$10))</f>
        <v>0.19142307491680963</v>
      </c>
      <c r="BC185" s="167">
        <f>INDEX(Coefficients!$L$3:$L$10,MATCH(S185,Coefficients!$K$3:$K$10)+1)</f>
        <v>0.35425563574488944</v>
      </c>
      <c r="BD185" s="174">
        <f>INDEX(Coefficients!$M$3:$M$10,MATCH(S185,Coefficients!$K$3:$K$10))</f>
        <v>0.20023799980895765</v>
      </c>
      <c r="BE185" s="174">
        <f>INDEX(Coefficients!$M$3:$M$10,MATCH(S185,Coefficients!$K$3:$K$10)+1)</f>
        <v>0.20987997823914079</v>
      </c>
      <c r="BF185" s="70">
        <f t="shared" si="406"/>
        <v>2.5655609924804158E-5</v>
      </c>
      <c r="BG185" s="110">
        <f t="shared" si="407"/>
        <v>0.20409479118103091</v>
      </c>
      <c r="BH185" s="175">
        <f t="shared" si="434"/>
        <v>1.9333257511924208E-5</v>
      </c>
      <c r="BI185" s="89">
        <f t="shared" si="435"/>
        <v>6.1009817664273637E-2</v>
      </c>
      <c r="BJ185" s="106">
        <f t="shared" si="408"/>
        <v>0.71366705445737511</v>
      </c>
      <c r="BK185" s="165">
        <f t="shared" si="409"/>
        <v>84.741590689541354</v>
      </c>
      <c r="BM185" s="107">
        <f t="shared" si="410"/>
        <v>401.75000000000011</v>
      </c>
      <c r="BN185" s="173">
        <f t="shared" si="436"/>
        <v>1589.9</v>
      </c>
      <c r="BO185" s="187">
        <f t="shared" si="437"/>
        <v>7.5520250000000002E-4</v>
      </c>
      <c r="BP185" s="106" t="str">
        <f t="shared" si="411"/>
        <v>YES</v>
      </c>
      <c r="BQ185" s="209">
        <f t="shared" si="412"/>
        <v>2.2501416313105964</v>
      </c>
      <c r="BR185" s="164">
        <f t="shared" si="438"/>
        <v>7.250141631310596</v>
      </c>
      <c r="BS185" s="219">
        <f t="shared" si="439"/>
        <v>0.14500283262621191</v>
      </c>
      <c r="BT185" s="210"/>
      <c r="BU185" s="206">
        <f t="shared" si="440"/>
        <v>-0.46466731581987908</v>
      </c>
      <c r="BW185" s="164">
        <f>VLOOKUP(M185,Coefficients!$E$4:$I$7,3)</f>
        <v>0.43099999999999999</v>
      </c>
      <c r="BX185" s="106">
        <f t="shared" si="441"/>
        <v>7.2999999999999995E-2</v>
      </c>
      <c r="BY185" s="163">
        <f t="shared" si="442"/>
        <v>0.50871360999999993</v>
      </c>
      <c r="BZ185" s="18"/>
      <c r="CO185" s="165" t="str">
        <f t="shared" si="413"/>
        <v>splash</v>
      </c>
      <c r="CP185" s="172">
        <f t="shared" si="414"/>
        <v>1</v>
      </c>
      <c r="CQ185" s="165">
        <f>IF(CO185="atmospheric",IF(CP185&gt;=1,Coefficients!$T$5,Coefficients!$T$4),Coefficients!$T$3)</f>
        <v>7.35</v>
      </c>
      <c r="CR185" s="106">
        <f>IF(S185&lt;Coefficients!$V$3,Coefficients!$X$3-(Coefficients!$X$4-Coefficients!$X$3)*(Coefficients!$V$3-S185)/(Coefficients!$V$4-Coefficients!$V$3),IF(S185&gt;Coefficients!$V$6,(Coefficients!$X$6-Coefficients!$X$5)*(S185-Coefficients!$V$6)/(Coefficients!$V$6-Coefficients!$V$5)+Coefficients!$X$6,VLOOKUP(S185,Coefficients!$V$3:$X$6,3)))</f>
        <v>5.1999999999999975</v>
      </c>
      <c r="CS185" s="90">
        <f t="shared" si="443"/>
        <v>1.6409601519999992E-4</v>
      </c>
      <c r="CT185" s="106">
        <f>VLOOKUP(CO185,Coefficients!$Z$4:$AD$7,4,FALSE)</f>
        <v>0.26500000000000001</v>
      </c>
      <c r="CU185" s="106">
        <f>VLOOKUP(CO185,Coefficients!$Z$4:$AD$7,2,FALSE)</f>
        <v>0.37</v>
      </c>
      <c r="CV185" s="174">
        <f t="shared" si="415"/>
        <v>4.7149478600333197</v>
      </c>
      <c r="CW185" s="31">
        <f t="shared" si="416"/>
        <v>9.719069194030993E-3</v>
      </c>
      <c r="CX185" s="19">
        <f>Coefficients!$B$7</f>
        <v>3.35</v>
      </c>
      <c r="CY185" s="217">
        <f t="shared" si="444"/>
        <v>2.9012146847853708E-3</v>
      </c>
      <c r="CZ185" s="164">
        <f>VLOOKUP(N185,Coefficients!$E$12:$I$16,3)</f>
        <v>6.0350000000000001</v>
      </c>
      <c r="DA185" s="165">
        <f t="shared" si="445"/>
        <v>7.2999999999999995E-2</v>
      </c>
      <c r="DB185" s="163">
        <f t="shared" si="446"/>
        <v>7.1231708500000002</v>
      </c>
      <c r="DC185" s="163"/>
      <c r="DD185" s="149"/>
      <c r="DU185" s="165">
        <f t="shared" si="417"/>
        <v>0.95</v>
      </c>
      <c r="DV185" s="165">
        <f t="shared" si="418"/>
        <v>1</v>
      </c>
      <c r="DW185" s="165">
        <f t="shared" si="419"/>
        <v>2400</v>
      </c>
      <c r="DX185" s="165">
        <f t="shared" si="420"/>
        <v>1.4999999999999999E-2</v>
      </c>
      <c r="DY185" s="169">
        <f t="shared" si="421"/>
        <v>70.361445783132524</v>
      </c>
      <c r="DZ185" s="136">
        <f t="shared" si="447"/>
        <v>33560.589479159906</v>
      </c>
      <c r="EA185" s="136">
        <f t="shared" si="422"/>
        <v>4.3067574809826485</v>
      </c>
      <c r="EB185" s="136">
        <f t="shared" si="423"/>
        <v>2.3330791552474604E-2</v>
      </c>
      <c r="EC185" s="136">
        <f t="shared" si="424"/>
        <v>0.96747185906460231</v>
      </c>
      <c r="ED185" s="136">
        <f t="shared" si="425"/>
        <v>0.21030178227392027</v>
      </c>
      <c r="EE185" s="136">
        <f t="shared" si="448"/>
        <v>1.5445604651050633E-4</v>
      </c>
      <c r="EF185" s="136">
        <f t="shared" si="426"/>
        <v>1</v>
      </c>
      <c r="EG185" s="136">
        <f t="shared" si="449"/>
        <v>2</v>
      </c>
      <c r="EH185" s="149">
        <f t="shared" si="427"/>
        <v>1.7532275299517104</v>
      </c>
      <c r="EI185" s="149">
        <f t="shared" si="428"/>
        <v>28.986323763195855</v>
      </c>
      <c r="EJ185" s="149">
        <f t="shared" si="450"/>
        <v>30.739551293147567</v>
      </c>
      <c r="EK185" s="18">
        <f t="shared" si="451"/>
        <v>0.13012551685787543</v>
      </c>
      <c r="EL185" s="18">
        <f t="shared" si="452"/>
        <v>1.8868568541341828E-2</v>
      </c>
      <c r="EM185" s="18">
        <f t="shared" si="453"/>
        <v>1.1700413029999999E-2</v>
      </c>
      <c r="EN185" s="163">
        <f t="shared" si="429"/>
        <v>0.12520978714319586</v>
      </c>
      <c r="EO185" s="163">
        <f t="shared" si="430"/>
        <v>2.0701086233533408</v>
      </c>
      <c r="EP185" s="163">
        <f t="shared" si="454"/>
        <v>2.1953184104965366</v>
      </c>
      <c r="EQ185" s="18">
        <f t="shared" si="455"/>
        <v>1.8220591513625948</v>
      </c>
      <c r="ER185" s="18">
        <f t="shared" si="456"/>
        <v>5.2861847664807306E-3</v>
      </c>
      <c r="ES185" s="18">
        <f t="shared" si="457"/>
        <v>0.16383292955000001</v>
      </c>
    </row>
    <row r="186" spans="2:149" outlineLevel="1" x14ac:dyDescent="0.25">
      <c r="B186" s="36" t="s">
        <v>82</v>
      </c>
      <c r="C186" s="36" t="str">
        <f>'Hotter&amp;Drier'!$B$1</f>
        <v>MRI-CGCM2.3.2</v>
      </c>
      <c r="D186" s="36">
        <v>2016</v>
      </c>
      <c r="E186" s="37">
        <f>'Hotter&amp;Drier'!S44</f>
        <v>22.52</v>
      </c>
      <c r="F186" s="37">
        <f>'Hotter&amp;Drier'!W44</f>
        <v>76.055840000000003</v>
      </c>
      <c r="G186" s="37">
        <f>'Hotter&amp;Drier'!Q44</f>
        <v>404.60000000000014</v>
      </c>
      <c r="H186" s="115">
        <f t="shared" si="381"/>
        <v>2007</v>
      </c>
      <c r="I186" s="111" t="str">
        <f t="shared" si="382"/>
        <v>Pile No 243 @ Berth 107</v>
      </c>
      <c r="J186" s="165" t="str">
        <f t="shared" si="383"/>
        <v>splash</v>
      </c>
      <c r="K186" s="172">
        <f t="shared" si="384"/>
        <v>1</v>
      </c>
      <c r="L186" s="115" t="str">
        <f t="shared" si="385"/>
        <v>C1</v>
      </c>
      <c r="M186" s="115" t="str">
        <f t="shared" si="386"/>
        <v>CB4</v>
      </c>
      <c r="N186" s="115" t="str">
        <f t="shared" si="387"/>
        <v>CL5</v>
      </c>
      <c r="O186" s="115">
        <f t="shared" si="388"/>
        <v>0</v>
      </c>
      <c r="P186" s="115">
        <f t="shared" si="389"/>
        <v>50</v>
      </c>
      <c r="Q186" s="115">
        <f t="shared" si="390"/>
        <v>1200</v>
      </c>
      <c r="R186" s="115">
        <f t="shared" si="391"/>
        <v>60</v>
      </c>
      <c r="S186" s="115">
        <f t="shared" si="392"/>
        <v>0.37</v>
      </c>
      <c r="T186" s="115">
        <f t="shared" si="393"/>
        <v>310</v>
      </c>
      <c r="U186" s="165">
        <f t="shared" si="431"/>
        <v>12</v>
      </c>
      <c r="AA186" s="174">
        <f t="shared" si="394"/>
        <v>2.4642511284955053</v>
      </c>
      <c r="AB186" s="193">
        <f t="shared" si="395"/>
        <v>0.14928502256991011</v>
      </c>
      <c r="AC186" s="174">
        <f t="shared" si="396"/>
        <v>2.4292329553026116E-2</v>
      </c>
      <c r="AD186" s="174">
        <f t="shared" si="397"/>
        <v>1.1707649519999998E-2</v>
      </c>
      <c r="AE186" s="174">
        <f t="shared" si="398"/>
        <v>2.0356320528302163E-2</v>
      </c>
      <c r="AF186" s="194">
        <f t="shared" si="399"/>
        <v>6.0765135905379592E-3</v>
      </c>
      <c r="AG186" s="174">
        <f t="shared" si="302"/>
        <v>1.3845460466566182E-2</v>
      </c>
      <c r="AH186" s="174">
        <f t="shared" si="303"/>
        <v>0.16393425719999999</v>
      </c>
      <c r="AJ186" s="174"/>
      <c r="AK186" s="174"/>
      <c r="AM186" s="207">
        <f t="shared" si="400"/>
        <v>5</v>
      </c>
      <c r="AN186" s="167">
        <f>INDEX(Coefficients!$O$3:$O$7,MATCH(S186,Coefficients!$O$3:$O$7))</f>
        <v>0.3</v>
      </c>
      <c r="AO186" s="167">
        <f>INDEX(Coefficients!$O$3:$O$7,MATCH(S186,Coefficients!$O$3:$O$7)+1)</f>
        <v>0.4</v>
      </c>
      <c r="AP186" s="172">
        <f>INDEX(Coefficients!$P$3:$P$7,MATCH(S186,Coefficients!$O$3:$O$7))</f>
        <v>50</v>
      </c>
      <c r="AQ186" s="172">
        <f>INDEX(Coefficients!$P$3:$P$7,MATCH(S186,Coefficients!$O$3:$O$7)+1)</f>
        <v>41.8</v>
      </c>
      <c r="AR186" s="172">
        <f t="shared" si="401"/>
        <v>44.26</v>
      </c>
      <c r="AS186" s="106">
        <f t="shared" si="402"/>
        <v>2016</v>
      </c>
      <c r="AT186" s="107">
        <f t="shared" si="403"/>
        <v>22.52</v>
      </c>
      <c r="AU186" s="167">
        <f t="shared" si="432"/>
        <v>112.39999999999999</v>
      </c>
      <c r="AV186" s="173">
        <f t="shared" si="433"/>
        <v>22.479999999999997</v>
      </c>
      <c r="AW186" s="106">
        <v>28</v>
      </c>
      <c r="AX186" s="107">
        <f t="shared" si="404"/>
        <v>76.055840000000003</v>
      </c>
      <c r="AY186" s="174">
        <f t="shared" si="405"/>
        <v>1.1647373562589971</v>
      </c>
      <c r="AZ186" s="167">
        <f>INDEX(Coefficients!$K$3:$K$10,MATCH(S186,Coefficients!$K$3:$K$10))</f>
        <v>0.35</v>
      </c>
      <c r="BA186" s="167">
        <f>INDEX(Coefficients!$K$3:$K$10,MATCH(S186,Coefficients!$K$3:$K$10)+1)</f>
        <v>0.4</v>
      </c>
      <c r="BB186" s="167">
        <f>INDEX(Coefficients!$L$3:$L$10,MATCH(S186,Coefficients!$K$3:$K$10))</f>
        <v>0.19142307491680963</v>
      </c>
      <c r="BC186" s="167">
        <f>INDEX(Coefficients!$L$3:$L$10,MATCH(S186,Coefficients!$K$3:$K$10)+1)</f>
        <v>0.35425563574488944</v>
      </c>
      <c r="BD186" s="174">
        <f>INDEX(Coefficients!$M$3:$M$10,MATCH(S186,Coefficients!$K$3:$K$10))</f>
        <v>0.20023799980895765</v>
      </c>
      <c r="BE186" s="174">
        <f>INDEX(Coefficients!$M$3:$M$10,MATCH(S186,Coefficients!$K$3:$K$10)+1)</f>
        <v>0.20987997823914079</v>
      </c>
      <c r="BF186" s="70">
        <f t="shared" si="406"/>
        <v>2.5655609924804158E-5</v>
      </c>
      <c r="BG186" s="110">
        <f t="shared" si="407"/>
        <v>0.20409479118103091</v>
      </c>
      <c r="BH186" s="175">
        <f t="shared" si="434"/>
        <v>1.8472522608212184E-5</v>
      </c>
      <c r="BI186" s="89">
        <f t="shared" si="435"/>
        <v>5.8293602898067891E-2</v>
      </c>
      <c r="BJ186" s="106">
        <f t="shared" si="408"/>
        <v>0.71366705445737511</v>
      </c>
      <c r="BK186" s="165">
        <f t="shared" si="409"/>
        <v>84.741590689541354</v>
      </c>
      <c r="BM186" s="107">
        <f t="shared" si="410"/>
        <v>404.60000000000014</v>
      </c>
      <c r="BN186" s="173">
        <f t="shared" si="436"/>
        <v>1994.5000000000002</v>
      </c>
      <c r="BO186" s="187">
        <f t="shared" si="437"/>
        <v>7.5791000000000009E-4</v>
      </c>
      <c r="BP186" s="106" t="str">
        <f t="shared" si="411"/>
        <v>YES</v>
      </c>
      <c r="BQ186" s="209">
        <f t="shared" si="412"/>
        <v>2.4642511284955053</v>
      </c>
      <c r="BR186" s="164">
        <f t="shared" si="438"/>
        <v>7.4642511284955049</v>
      </c>
      <c r="BS186" s="219">
        <f t="shared" si="439"/>
        <v>0.14928502256991011</v>
      </c>
      <c r="BT186" s="210"/>
      <c r="BU186" s="206">
        <f t="shared" si="440"/>
        <v>-0.52018008415225125</v>
      </c>
      <c r="BW186" s="164">
        <f>VLOOKUP(M186,Coefficients!$E$4:$I$7,3)</f>
        <v>0.43099999999999999</v>
      </c>
      <c r="BX186" s="106">
        <f t="shared" si="441"/>
        <v>7.2999999999999995E-2</v>
      </c>
      <c r="BY186" s="163">
        <f t="shared" si="442"/>
        <v>0.50902823999999991</v>
      </c>
      <c r="BZ186" s="18"/>
      <c r="CO186" s="165" t="str">
        <f t="shared" si="413"/>
        <v>splash</v>
      </c>
      <c r="CP186" s="172">
        <f t="shared" si="414"/>
        <v>1</v>
      </c>
      <c r="CQ186" s="165">
        <f>IF(CO186="atmospheric",IF(CP186&gt;=1,Coefficients!$T$5,Coefficients!$T$4),Coefficients!$T$3)</f>
        <v>7.35</v>
      </c>
      <c r="CR186" s="106">
        <f>IF(S186&lt;Coefficients!$V$3,Coefficients!$X$3-(Coefficients!$X$4-Coefficients!$X$3)*(Coefficients!$V$3-S186)/(Coefficients!$V$4-Coefficients!$V$3),IF(S186&gt;Coefficients!$V$6,(Coefficients!$X$6-Coefficients!$X$5)*(S186-Coefficients!$V$6)/(Coefficients!$V$6-Coefficients!$V$5)+Coefficients!$X$6,VLOOKUP(S186,Coefficients!$V$3:$X$6,3)))</f>
        <v>5.1999999999999975</v>
      </c>
      <c r="CS186" s="90">
        <f t="shared" si="443"/>
        <v>1.6409601519999992E-4</v>
      </c>
      <c r="CT186" s="106">
        <f>VLOOKUP(CO186,Coefficients!$Z$4:$AD$7,4,FALSE)</f>
        <v>0.26500000000000001</v>
      </c>
      <c r="CU186" s="106">
        <f>VLOOKUP(CO186,Coefficients!$Z$4:$AD$7,2,FALSE)</f>
        <v>0.37</v>
      </c>
      <c r="CV186" s="174">
        <f t="shared" si="415"/>
        <v>4.8149577960321874</v>
      </c>
      <c r="CW186" s="31">
        <f t="shared" si="416"/>
        <v>2.0356320528302163E-2</v>
      </c>
      <c r="CX186" s="19">
        <f>Coefficients!$B$7</f>
        <v>3.35</v>
      </c>
      <c r="CY186" s="217">
        <f t="shared" si="444"/>
        <v>6.0765135905379592E-3</v>
      </c>
      <c r="CZ186" s="164">
        <f>VLOOKUP(N186,Coefficients!$E$12:$I$16,3)</f>
        <v>6.0350000000000001</v>
      </c>
      <c r="DA186" s="165">
        <f t="shared" si="445"/>
        <v>7.2999999999999995E-2</v>
      </c>
      <c r="DB186" s="163">
        <f t="shared" si="446"/>
        <v>7.1275763999999997</v>
      </c>
      <c r="DC186" s="163"/>
      <c r="DD186" s="149"/>
      <c r="DU186" s="165">
        <f t="shared" si="417"/>
        <v>0.95</v>
      </c>
      <c r="DV186" s="165">
        <f t="shared" si="418"/>
        <v>1</v>
      </c>
      <c r="DW186" s="165">
        <f t="shared" si="419"/>
        <v>2400</v>
      </c>
      <c r="DX186" s="165">
        <f t="shared" si="420"/>
        <v>1.4999999999999999E-2</v>
      </c>
      <c r="DY186" s="169">
        <f t="shared" si="421"/>
        <v>70.406687027809028</v>
      </c>
      <c r="DZ186" s="136">
        <f t="shared" si="447"/>
        <v>33567.780905850086</v>
      </c>
      <c r="EA186" s="136">
        <f t="shared" si="422"/>
        <v>4.3067574809826485</v>
      </c>
      <c r="EB186" s="136">
        <f t="shared" si="423"/>
        <v>2.3330791552474604E-2</v>
      </c>
      <c r="EC186" s="136">
        <f t="shared" si="424"/>
        <v>0.96747185906460231</v>
      </c>
      <c r="ED186" s="136">
        <f t="shared" si="425"/>
        <v>0.21034795319018051</v>
      </c>
      <c r="EE186" s="136">
        <f t="shared" si="448"/>
        <v>1.5445604651050633E-4</v>
      </c>
      <c r="EF186" s="136">
        <f t="shared" si="426"/>
        <v>1</v>
      </c>
      <c r="EG186" s="136">
        <f t="shared" si="449"/>
        <v>2</v>
      </c>
      <c r="EH186" s="149">
        <f t="shared" si="427"/>
        <v>1.7520146993803039</v>
      </c>
      <c r="EI186" s="149">
        <f t="shared" si="428"/>
        <v>28.974767234819485</v>
      </c>
      <c r="EJ186" s="149">
        <f t="shared" si="450"/>
        <v>30.726781934199789</v>
      </c>
      <c r="EK186" s="18">
        <f t="shared" si="451"/>
        <v>0.16272449261713465</v>
      </c>
      <c r="EL186" s="18">
        <f t="shared" si="452"/>
        <v>2.4292329553026116E-2</v>
      </c>
      <c r="EM186" s="18">
        <f t="shared" si="453"/>
        <v>1.1707649519999998E-2</v>
      </c>
      <c r="EN186" s="163">
        <f t="shared" si="429"/>
        <v>0.12512317074281873</v>
      </c>
      <c r="EO186" s="163">
        <f t="shared" si="430"/>
        <v>2.0692832938205794</v>
      </c>
      <c r="EP186" s="163">
        <f t="shared" si="454"/>
        <v>2.1944064645633983</v>
      </c>
      <c r="EQ186" s="18">
        <f t="shared" si="455"/>
        <v>2.278520447666839</v>
      </c>
      <c r="ER186" s="18">
        <f t="shared" si="456"/>
        <v>1.3845460466566182E-2</v>
      </c>
      <c r="ES186" s="18">
        <f t="shared" si="457"/>
        <v>0.16393425719999999</v>
      </c>
    </row>
    <row r="187" spans="2:149" outlineLevel="1" x14ac:dyDescent="0.25">
      <c r="B187" s="36" t="s">
        <v>82</v>
      </c>
      <c r="C187" s="36" t="str">
        <f>'Hotter&amp;Drier'!$B$1</f>
        <v>MRI-CGCM2.3.2</v>
      </c>
      <c r="D187" s="36">
        <v>2017</v>
      </c>
      <c r="E187" s="37">
        <f>'Hotter&amp;Drier'!S45</f>
        <v>22.54</v>
      </c>
      <c r="F187" s="37">
        <f>'Hotter&amp;Drier'!W45</f>
        <v>76.040579999999991</v>
      </c>
      <c r="G187" s="37">
        <f>'Hotter&amp;Drier'!Q45</f>
        <v>407.45000000000016</v>
      </c>
      <c r="H187" s="115">
        <f t="shared" si="381"/>
        <v>2007</v>
      </c>
      <c r="I187" s="111" t="str">
        <f t="shared" si="382"/>
        <v>Pile No 243 @ Berth 107</v>
      </c>
      <c r="J187" s="165" t="str">
        <f t="shared" si="383"/>
        <v>splash</v>
      </c>
      <c r="K187" s="172">
        <f t="shared" si="384"/>
        <v>1</v>
      </c>
      <c r="L187" s="115" t="str">
        <f t="shared" si="385"/>
        <v>C1</v>
      </c>
      <c r="M187" s="115" t="str">
        <f t="shared" si="386"/>
        <v>CB4</v>
      </c>
      <c r="N187" s="115" t="str">
        <f t="shared" si="387"/>
        <v>CL5</v>
      </c>
      <c r="O187" s="115">
        <f t="shared" si="388"/>
        <v>0</v>
      </c>
      <c r="P187" s="115">
        <f t="shared" si="389"/>
        <v>50</v>
      </c>
      <c r="Q187" s="115">
        <f t="shared" si="390"/>
        <v>1200</v>
      </c>
      <c r="R187" s="115">
        <f t="shared" si="391"/>
        <v>60</v>
      </c>
      <c r="S187" s="115">
        <f t="shared" si="392"/>
        <v>0.37</v>
      </c>
      <c r="T187" s="115">
        <f t="shared" si="393"/>
        <v>310</v>
      </c>
      <c r="U187" s="165">
        <f t="shared" si="431"/>
        <v>12</v>
      </c>
      <c r="AA187" s="174">
        <f t="shared" si="394"/>
        <v>2.655229620648297</v>
      </c>
      <c r="AB187" s="193">
        <f t="shared" si="395"/>
        <v>0.15310459241296595</v>
      </c>
      <c r="AC187" s="174">
        <f t="shared" si="396"/>
        <v>2.9909020492243983E-2</v>
      </c>
      <c r="AD187" s="174">
        <f t="shared" si="397"/>
        <v>1.1714886009999998E-2</v>
      </c>
      <c r="AE187" s="174">
        <f t="shared" si="398"/>
        <v>3.4821466608600908E-2</v>
      </c>
      <c r="AF187" s="194">
        <f t="shared" si="399"/>
        <v>1.0394467644358479E-2</v>
      </c>
      <c r="AG187" s="174">
        <f t="shared" si="302"/>
        <v>2.8432577305461917E-2</v>
      </c>
      <c r="AH187" s="174">
        <f t="shared" si="303"/>
        <v>0.16403558484999997</v>
      </c>
      <c r="AJ187" s="174"/>
      <c r="AK187" s="174"/>
      <c r="AM187" s="207">
        <f t="shared" si="400"/>
        <v>5</v>
      </c>
      <c r="AN187" s="167">
        <f>INDEX(Coefficients!$O$3:$O$7,MATCH(S187,Coefficients!$O$3:$O$7))</f>
        <v>0.3</v>
      </c>
      <c r="AO187" s="167">
        <f>INDEX(Coefficients!$O$3:$O$7,MATCH(S187,Coefficients!$O$3:$O$7)+1)</f>
        <v>0.4</v>
      </c>
      <c r="AP187" s="172">
        <f>INDEX(Coefficients!$P$3:$P$7,MATCH(S187,Coefficients!$O$3:$O$7))</f>
        <v>50</v>
      </c>
      <c r="AQ187" s="172">
        <f>INDEX(Coefficients!$P$3:$P$7,MATCH(S187,Coefficients!$O$3:$O$7)+1)</f>
        <v>41.8</v>
      </c>
      <c r="AR187" s="172">
        <f t="shared" si="401"/>
        <v>44.26</v>
      </c>
      <c r="AS187" s="106">
        <f t="shared" si="402"/>
        <v>2017</v>
      </c>
      <c r="AT187" s="107">
        <f t="shared" si="403"/>
        <v>22.54</v>
      </c>
      <c r="AU187" s="167">
        <f t="shared" si="432"/>
        <v>134.94</v>
      </c>
      <c r="AV187" s="173">
        <f t="shared" si="433"/>
        <v>22.49</v>
      </c>
      <c r="AW187" s="106">
        <v>29</v>
      </c>
      <c r="AX187" s="107">
        <f t="shared" si="404"/>
        <v>76.040579999999991</v>
      </c>
      <c r="AY187" s="174">
        <f t="shared" si="405"/>
        <v>1.1654477365790257</v>
      </c>
      <c r="AZ187" s="167">
        <f>INDEX(Coefficients!$K$3:$K$10,MATCH(S187,Coefficients!$K$3:$K$10))</f>
        <v>0.35</v>
      </c>
      <c r="BA187" s="167">
        <f>INDEX(Coefficients!$K$3:$K$10,MATCH(S187,Coefficients!$K$3:$K$10)+1)</f>
        <v>0.4</v>
      </c>
      <c r="BB187" s="167">
        <f>INDEX(Coefficients!$L$3:$L$10,MATCH(S187,Coefficients!$K$3:$K$10))</f>
        <v>0.19142307491680963</v>
      </c>
      <c r="BC187" s="167">
        <f>INDEX(Coefficients!$L$3:$L$10,MATCH(S187,Coefficients!$K$3:$K$10)+1)</f>
        <v>0.35425563574488944</v>
      </c>
      <c r="BD187" s="174">
        <f>INDEX(Coefficients!$M$3:$M$10,MATCH(S187,Coefficients!$K$3:$K$10))</f>
        <v>0.20023799980895765</v>
      </c>
      <c r="BE187" s="174">
        <f>INDEX(Coefficients!$M$3:$M$10,MATCH(S187,Coefficients!$K$3:$K$10)+1)</f>
        <v>0.20987997823914079</v>
      </c>
      <c r="BF187" s="70">
        <f t="shared" si="406"/>
        <v>2.5655609924804158E-5</v>
      </c>
      <c r="BG187" s="110">
        <f t="shared" si="407"/>
        <v>0.20409479118103091</v>
      </c>
      <c r="BH187" s="175">
        <f t="shared" si="434"/>
        <v>1.7797775605447878E-5</v>
      </c>
      <c r="BI187" s="89">
        <f t="shared" si="435"/>
        <v>5.6164308774572382E-2</v>
      </c>
      <c r="BJ187" s="106">
        <f t="shared" si="408"/>
        <v>0.71366705445737511</v>
      </c>
      <c r="BK187" s="165">
        <f t="shared" si="409"/>
        <v>84.741590689541354</v>
      </c>
      <c r="BM187" s="107">
        <f t="shared" si="410"/>
        <v>407.45000000000016</v>
      </c>
      <c r="BN187" s="173">
        <f t="shared" si="436"/>
        <v>2401.9500000000003</v>
      </c>
      <c r="BO187" s="187">
        <f t="shared" si="437"/>
        <v>7.6061750000000006E-4</v>
      </c>
      <c r="BP187" s="106" t="str">
        <f t="shared" si="411"/>
        <v>YES</v>
      </c>
      <c r="BQ187" s="209">
        <f t="shared" si="412"/>
        <v>2.655229620648297</v>
      </c>
      <c r="BR187" s="164">
        <f t="shared" si="438"/>
        <v>7.6552296206482975</v>
      </c>
      <c r="BS187" s="219">
        <f t="shared" si="439"/>
        <v>0.15310459241296595</v>
      </c>
      <c r="BT187" s="210"/>
      <c r="BU187" s="206">
        <f t="shared" si="440"/>
        <v>-0.5610708901792012</v>
      </c>
      <c r="BW187" s="164">
        <f>VLOOKUP(M187,Coefficients!$E$4:$I$7,3)</f>
        <v>0.43099999999999999</v>
      </c>
      <c r="BX187" s="106">
        <f t="shared" si="441"/>
        <v>7.2999999999999995E-2</v>
      </c>
      <c r="BY187" s="163">
        <f t="shared" si="442"/>
        <v>0.50934286999999989</v>
      </c>
      <c r="BZ187" s="18"/>
      <c r="CD187" s="105"/>
      <c r="CE187" s="105"/>
      <c r="CF187" s="105"/>
      <c r="CO187" s="165" t="str">
        <f t="shared" si="413"/>
        <v>splash</v>
      </c>
      <c r="CP187" s="172">
        <f t="shared" si="414"/>
        <v>1</v>
      </c>
      <c r="CQ187" s="165">
        <f>IF(CO187="atmospheric",IF(CP187&gt;=1,Coefficients!$T$5,Coefficients!$T$4),Coefficients!$T$3)</f>
        <v>7.35</v>
      </c>
      <c r="CR187" s="106">
        <f>IF(S187&lt;Coefficients!$V$3,Coefficients!$X$3-(Coefficients!$X$4-Coefficients!$X$3)*(Coefficients!$V$3-S187)/(Coefficients!$V$4-Coefficients!$V$3),IF(S187&gt;Coefficients!$V$6,(Coefficients!$X$6-Coefficients!$X$5)*(S187-Coefficients!$V$6)/(Coefficients!$V$6-Coefficients!$V$5)+Coefficients!$X$6,VLOOKUP(S187,Coefficients!$V$3:$X$6,3)))</f>
        <v>5.1999999999999975</v>
      </c>
      <c r="CS187" s="90">
        <f t="shared" si="443"/>
        <v>1.6409601519999992E-4</v>
      </c>
      <c r="CT187" s="106">
        <f>VLOOKUP(CO187,Coefficients!$Z$4:$AD$7,4,FALSE)</f>
        <v>0.26500000000000001</v>
      </c>
      <c r="CU187" s="106">
        <f>VLOOKUP(CO187,Coefficients!$Z$4:$AD$7,2,FALSE)</f>
        <v>0.37</v>
      </c>
      <c r="CV187" s="174">
        <f t="shared" si="415"/>
        <v>4.8909482358437417</v>
      </c>
      <c r="CW187" s="31">
        <f t="shared" si="416"/>
        <v>3.4821466608600908E-2</v>
      </c>
      <c r="CX187" s="19">
        <f>Coefficients!$B$7</f>
        <v>3.35</v>
      </c>
      <c r="CY187" s="217">
        <f t="shared" si="444"/>
        <v>1.0394467644358479E-2</v>
      </c>
      <c r="CZ187" s="164">
        <f>VLOOKUP(N187,Coefficients!$E$12:$I$16,3)</f>
        <v>6.0350000000000001</v>
      </c>
      <c r="DA187" s="165">
        <f t="shared" si="445"/>
        <v>7.2999999999999995E-2</v>
      </c>
      <c r="DB187" s="163">
        <f t="shared" si="446"/>
        <v>7.1319819499999983</v>
      </c>
      <c r="DC187" s="163"/>
      <c r="DD187" s="149"/>
      <c r="DU187" s="165">
        <f t="shared" si="417"/>
        <v>0.95</v>
      </c>
      <c r="DV187" s="165">
        <f t="shared" si="418"/>
        <v>1</v>
      </c>
      <c r="DW187" s="165">
        <f t="shared" si="419"/>
        <v>2400</v>
      </c>
      <c r="DX187" s="165">
        <f t="shared" si="420"/>
        <v>1.4999999999999999E-2</v>
      </c>
      <c r="DY187" s="169">
        <f t="shared" si="421"/>
        <v>70.436880192977753</v>
      </c>
      <c r="DZ187" s="136">
        <f t="shared" si="447"/>
        <v>33572.578616369508</v>
      </c>
      <c r="EA187" s="136">
        <f t="shared" si="422"/>
        <v>4.3067574809826485</v>
      </c>
      <c r="EB187" s="136">
        <f t="shared" si="423"/>
        <v>2.3330791552474604E-2</v>
      </c>
      <c r="EC187" s="136">
        <f t="shared" si="424"/>
        <v>0.96747185906460231</v>
      </c>
      <c r="ED187" s="136">
        <f t="shared" si="425"/>
        <v>0.21039406706527564</v>
      </c>
      <c r="EE187" s="136">
        <f t="shared" si="448"/>
        <v>1.5445604651050633E-4</v>
      </c>
      <c r="EF187" s="136">
        <f t="shared" si="426"/>
        <v>1</v>
      </c>
      <c r="EG187" s="136">
        <f t="shared" si="449"/>
        <v>2</v>
      </c>
      <c r="EH187" s="149">
        <f t="shared" si="427"/>
        <v>1.750846363797024</v>
      </c>
      <c r="EI187" s="149">
        <f t="shared" si="428"/>
        <v>28.963217131395488</v>
      </c>
      <c r="EJ187" s="149">
        <f t="shared" si="450"/>
        <v>30.714063495192512</v>
      </c>
      <c r="EK187" s="18">
        <f t="shared" si="451"/>
        <v>0.19535025057622687</v>
      </c>
      <c r="EL187" s="18">
        <f t="shared" si="452"/>
        <v>2.9909020492243983E-2</v>
      </c>
      <c r="EM187" s="18">
        <f t="shared" si="453"/>
        <v>1.1714886009999998E-2</v>
      </c>
      <c r="EN187" s="163">
        <f t="shared" si="429"/>
        <v>0.1250397320292489</v>
      </c>
      <c r="EO187" s="163">
        <f t="shared" si="430"/>
        <v>2.0684584231369438</v>
      </c>
      <c r="EP187" s="163">
        <f t="shared" si="454"/>
        <v>2.1934981551661927</v>
      </c>
      <c r="EQ187" s="18">
        <f t="shared" si="455"/>
        <v>2.7353567569084203</v>
      </c>
      <c r="ER187" s="18">
        <f t="shared" si="456"/>
        <v>2.8432577305461917E-2</v>
      </c>
      <c r="ES187" s="18">
        <f t="shared" si="457"/>
        <v>0.16403558484999997</v>
      </c>
    </row>
    <row r="188" spans="2:149" outlineLevel="1" x14ac:dyDescent="0.25">
      <c r="B188" s="36" t="s">
        <v>82</v>
      </c>
      <c r="C188" s="36" t="str">
        <f>'Hotter&amp;Drier'!$B$1</f>
        <v>MRI-CGCM2.3.2</v>
      </c>
      <c r="D188" s="36">
        <v>2018</v>
      </c>
      <c r="E188" s="37">
        <f>'Hotter&amp;Drier'!S46</f>
        <v>22.56</v>
      </c>
      <c r="F188" s="37">
        <f>'Hotter&amp;Drier'!W46</f>
        <v>76.025319999999994</v>
      </c>
      <c r="G188" s="37">
        <f>'Hotter&amp;Drier'!Q46</f>
        <v>410.30000000000018</v>
      </c>
      <c r="H188" s="115">
        <f t="shared" si="381"/>
        <v>2007</v>
      </c>
      <c r="I188" s="111" t="str">
        <f t="shared" si="382"/>
        <v>Pile No 243 @ Berth 107</v>
      </c>
      <c r="J188" s="165" t="str">
        <f t="shared" si="383"/>
        <v>splash</v>
      </c>
      <c r="K188" s="172">
        <f t="shared" si="384"/>
        <v>1</v>
      </c>
      <c r="L188" s="115" t="str">
        <f t="shared" si="385"/>
        <v>C1</v>
      </c>
      <c r="M188" s="115" t="str">
        <f t="shared" si="386"/>
        <v>CB4</v>
      </c>
      <c r="N188" s="115" t="str">
        <f t="shared" si="387"/>
        <v>CL5</v>
      </c>
      <c r="O188" s="115">
        <f t="shared" si="388"/>
        <v>0</v>
      </c>
      <c r="P188" s="115">
        <f t="shared" si="389"/>
        <v>50</v>
      </c>
      <c r="Q188" s="115">
        <f t="shared" si="390"/>
        <v>1200</v>
      </c>
      <c r="R188" s="115">
        <f t="shared" si="391"/>
        <v>60</v>
      </c>
      <c r="S188" s="115">
        <f t="shared" si="392"/>
        <v>0.37</v>
      </c>
      <c r="T188" s="115">
        <f t="shared" si="393"/>
        <v>310</v>
      </c>
      <c r="U188" s="165">
        <f t="shared" si="431"/>
        <v>12</v>
      </c>
      <c r="AA188" s="174">
        <f t="shared" si="394"/>
        <v>2.8290961660877372</v>
      </c>
      <c r="AB188" s="193">
        <f t="shared" si="395"/>
        <v>0.15658192332175475</v>
      </c>
      <c r="AC188" s="174">
        <f t="shared" si="396"/>
        <v>3.5701116783505626E-2</v>
      </c>
      <c r="AD188" s="174">
        <f t="shared" si="397"/>
        <v>1.1722122499999999E-2</v>
      </c>
      <c r="AE188" s="174">
        <f t="shared" si="398"/>
        <v>5.2569795726890772E-2</v>
      </c>
      <c r="AF188" s="194">
        <f t="shared" si="399"/>
        <v>1.5692476336385305E-2</v>
      </c>
      <c r="AG188" s="174">
        <f t="shared" si="302"/>
        <v>5.009930084007818E-2</v>
      </c>
      <c r="AH188" s="174">
        <f t="shared" si="303"/>
        <v>0.16413691250000001</v>
      </c>
      <c r="AJ188" s="174"/>
      <c r="AK188" s="174"/>
      <c r="AM188" s="207">
        <f t="shared" si="400"/>
        <v>5</v>
      </c>
      <c r="AN188" s="167">
        <f>INDEX(Coefficients!$O$3:$O$7,MATCH(S188,Coefficients!$O$3:$O$7))</f>
        <v>0.3</v>
      </c>
      <c r="AO188" s="167">
        <f>INDEX(Coefficients!$O$3:$O$7,MATCH(S188,Coefficients!$O$3:$O$7)+1)</f>
        <v>0.4</v>
      </c>
      <c r="AP188" s="172">
        <f>INDEX(Coefficients!$P$3:$P$7,MATCH(S188,Coefficients!$O$3:$O$7))</f>
        <v>50</v>
      </c>
      <c r="AQ188" s="172">
        <f>INDEX(Coefficients!$P$3:$P$7,MATCH(S188,Coefficients!$O$3:$O$7)+1)</f>
        <v>41.8</v>
      </c>
      <c r="AR188" s="172">
        <f t="shared" si="401"/>
        <v>44.26</v>
      </c>
      <c r="AS188" s="106">
        <f t="shared" si="402"/>
        <v>2018</v>
      </c>
      <c r="AT188" s="107">
        <f t="shared" si="403"/>
        <v>22.56</v>
      </c>
      <c r="AU188" s="167">
        <f t="shared" si="432"/>
        <v>157.5</v>
      </c>
      <c r="AV188" s="173">
        <f t="shared" si="433"/>
        <v>22.5</v>
      </c>
      <c r="AW188" s="106">
        <v>30</v>
      </c>
      <c r="AX188" s="107">
        <f t="shared" si="404"/>
        <v>76.025319999999994</v>
      </c>
      <c r="AY188" s="174">
        <f t="shared" si="405"/>
        <v>1.1661585020404091</v>
      </c>
      <c r="AZ188" s="167">
        <f>INDEX(Coefficients!$K$3:$K$10,MATCH(S188,Coefficients!$K$3:$K$10))</f>
        <v>0.35</v>
      </c>
      <c r="BA188" s="167">
        <f>INDEX(Coefficients!$K$3:$K$10,MATCH(S188,Coefficients!$K$3:$K$10)+1)</f>
        <v>0.4</v>
      </c>
      <c r="BB188" s="167">
        <f>INDEX(Coefficients!$L$3:$L$10,MATCH(S188,Coefficients!$K$3:$K$10))</f>
        <v>0.19142307491680963</v>
      </c>
      <c r="BC188" s="167">
        <f>INDEX(Coefficients!$L$3:$L$10,MATCH(S188,Coefficients!$K$3:$K$10)+1)</f>
        <v>0.35425563574488944</v>
      </c>
      <c r="BD188" s="174">
        <f>INDEX(Coefficients!$M$3:$M$10,MATCH(S188,Coefficients!$K$3:$K$10))</f>
        <v>0.20023799980895765</v>
      </c>
      <c r="BE188" s="174">
        <f>INDEX(Coefficients!$M$3:$M$10,MATCH(S188,Coefficients!$K$3:$K$10)+1)</f>
        <v>0.20987997823914079</v>
      </c>
      <c r="BF188" s="70">
        <f t="shared" si="406"/>
        <v>2.5655609924804158E-5</v>
      </c>
      <c r="BG188" s="110">
        <f t="shared" si="407"/>
        <v>0.20409479118103091</v>
      </c>
      <c r="BH188" s="175">
        <f t="shared" si="434"/>
        <v>1.7246550158989146E-5</v>
      </c>
      <c r="BI188" s="89">
        <f t="shared" si="435"/>
        <v>5.4424810712250873E-2</v>
      </c>
      <c r="BJ188" s="106">
        <f t="shared" si="408"/>
        <v>0.71366705445737511</v>
      </c>
      <c r="BK188" s="165">
        <f t="shared" si="409"/>
        <v>84.741590689541354</v>
      </c>
      <c r="BM188" s="107">
        <f t="shared" si="410"/>
        <v>410.30000000000018</v>
      </c>
      <c r="BN188" s="173">
        <f t="shared" si="436"/>
        <v>2812.2500000000005</v>
      </c>
      <c r="BO188" s="187">
        <f t="shared" si="437"/>
        <v>7.6332500000000014E-4</v>
      </c>
      <c r="BP188" s="106" t="str">
        <f t="shared" si="411"/>
        <v>YES</v>
      </c>
      <c r="BQ188" s="209">
        <f t="shared" si="412"/>
        <v>2.8290961660877372</v>
      </c>
      <c r="BR188" s="164">
        <f t="shared" si="438"/>
        <v>7.8290961660877372</v>
      </c>
      <c r="BS188" s="219">
        <f t="shared" si="439"/>
        <v>0.15658192332175475</v>
      </c>
      <c r="BT188" s="210"/>
      <c r="BU188" s="206">
        <f t="shared" si="440"/>
        <v>-0.59278387579866543</v>
      </c>
      <c r="BW188" s="164">
        <f>VLOOKUP(M188,Coefficients!$E$4:$I$7,3)</f>
        <v>0.43099999999999999</v>
      </c>
      <c r="BX188" s="106">
        <f t="shared" si="441"/>
        <v>7.2999999999999995E-2</v>
      </c>
      <c r="BY188" s="163">
        <f t="shared" si="442"/>
        <v>0.50965749999999999</v>
      </c>
      <c r="BZ188" s="18"/>
      <c r="CD188" s="105"/>
      <c r="CE188" s="105"/>
      <c r="CF188" s="105"/>
      <c r="CO188" s="165" t="str">
        <f t="shared" si="413"/>
        <v>splash</v>
      </c>
      <c r="CP188" s="172">
        <f t="shared" si="414"/>
        <v>1</v>
      </c>
      <c r="CQ188" s="165">
        <f>IF(CO188="atmospheric",IF(CP188&gt;=1,Coefficients!$T$5,Coefficients!$T$4),Coefficients!$T$3)</f>
        <v>7.35</v>
      </c>
      <c r="CR188" s="106">
        <f>IF(S188&lt;Coefficients!$V$3,Coefficients!$X$3-(Coefficients!$X$4-Coefficients!$X$3)*(Coefficients!$V$3-S188)/(Coefficients!$V$4-Coefficients!$V$3),IF(S188&gt;Coefficients!$V$6,(Coefficients!$X$6-Coefficients!$X$5)*(S188-Coefficients!$V$6)/(Coefficients!$V$6-Coefficients!$V$5)+Coefficients!$X$6,VLOOKUP(S188,Coefficients!$V$3:$X$6,3)))</f>
        <v>5.1999999999999975</v>
      </c>
      <c r="CS188" s="90">
        <f t="shared" si="443"/>
        <v>1.6409601519999992E-4</v>
      </c>
      <c r="CT188" s="106">
        <f>VLOOKUP(CO188,Coefficients!$Z$4:$AD$7,4,FALSE)</f>
        <v>0.26500000000000001</v>
      </c>
      <c r="CU188" s="106">
        <f>VLOOKUP(CO188,Coefficients!$Z$4:$AD$7,2,FALSE)</f>
        <v>0.37</v>
      </c>
      <c r="CV188" s="174">
        <f t="shared" si="415"/>
        <v>4.9512781774257579</v>
      </c>
      <c r="CW188" s="31">
        <f t="shared" si="416"/>
        <v>5.2569795726890772E-2</v>
      </c>
      <c r="CX188" s="19">
        <f>Coefficients!$B$7</f>
        <v>3.35</v>
      </c>
      <c r="CY188" s="217">
        <f t="shared" si="444"/>
        <v>1.5692476336385305E-2</v>
      </c>
      <c r="CZ188" s="164">
        <f>VLOOKUP(N188,Coefficients!$E$12:$I$16,3)</f>
        <v>6.0350000000000001</v>
      </c>
      <c r="DA188" s="165">
        <f t="shared" si="445"/>
        <v>7.2999999999999995E-2</v>
      </c>
      <c r="DB188" s="163">
        <f t="shared" si="446"/>
        <v>7.1363875000000005</v>
      </c>
      <c r="DC188" s="163"/>
      <c r="DD188" s="149"/>
      <c r="DU188" s="165">
        <f t="shared" si="417"/>
        <v>0.95</v>
      </c>
      <c r="DV188" s="165">
        <f t="shared" si="418"/>
        <v>1</v>
      </c>
      <c r="DW188" s="165">
        <f t="shared" si="419"/>
        <v>2400</v>
      </c>
      <c r="DX188" s="165">
        <f t="shared" si="420"/>
        <v>1.4999999999999999E-2</v>
      </c>
      <c r="DY188" s="169">
        <f t="shared" si="421"/>
        <v>70.458462599103768</v>
      </c>
      <c r="DZ188" s="136">
        <f t="shared" si="447"/>
        <v>33576.007232324046</v>
      </c>
      <c r="EA188" s="136">
        <f t="shared" si="422"/>
        <v>4.3067574809826485</v>
      </c>
      <c r="EB188" s="136">
        <f t="shared" si="423"/>
        <v>2.3330791552474604E-2</v>
      </c>
      <c r="EC188" s="136">
        <f t="shared" si="424"/>
        <v>0.96747185906460231</v>
      </c>
      <c r="ED188" s="136">
        <f t="shared" si="425"/>
        <v>0.21044012400484638</v>
      </c>
      <c r="EE188" s="136">
        <f t="shared" si="448"/>
        <v>1.5445604651050633E-4</v>
      </c>
      <c r="EF188" s="136">
        <f t="shared" si="426"/>
        <v>1</v>
      </c>
      <c r="EG188" s="136">
        <f t="shared" si="449"/>
        <v>2</v>
      </c>
      <c r="EH188" s="149">
        <f t="shared" si="427"/>
        <v>1.7497040363266452</v>
      </c>
      <c r="EI188" s="149">
        <f t="shared" si="428"/>
        <v>28.951673455558513</v>
      </c>
      <c r="EJ188" s="149">
        <f t="shared" si="450"/>
        <v>30.701377491885157</v>
      </c>
      <c r="EK188" s="18">
        <f t="shared" si="451"/>
        <v>0.22800279895748021</v>
      </c>
      <c r="EL188" s="18">
        <f t="shared" si="452"/>
        <v>3.5701116783505626E-2</v>
      </c>
      <c r="EM188" s="18">
        <f t="shared" si="453"/>
        <v>1.1722122499999999E-2</v>
      </c>
      <c r="EN188" s="163">
        <f t="shared" si="429"/>
        <v>0.12495815073020451</v>
      </c>
      <c r="EO188" s="163">
        <f t="shared" si="430"/>
        <v>2.0676340114905911</v>
      </c>
      <c r="EP188" s="163">
        <f t="shared" si="454"/>
        <v>2.1925921622207958</v>
      </c>
      <c r="EQ188" s="18">
        <f t="shared" si="455"/>
        <v>3.1925681942190098</v>
      </c>
      <c r="ER188" s="18">
        <f t="shared" si="456"/>
        <v>5.009930084007818E-2</v>
      </c>
      <c r="ES188" s="18">
        <f t="shared" si="457"/>
        <v>0.16413691250000001</v>
      </c>
    </row>
    <row r="189" spans="2:149" outlineLevel="1" x14ac:dyDescent="0.25">
      <c r="B189" s="36" t="s">
        <v>82</v>
      </c>
      <c r="C189" s="36" t="str">
        <f>'Hotter&amp;Drier'!$B$1</f>
        <v>MRI-CGCM2.3.2</v>
      </c>
      <c r="D189" s="36">
        <v>2019</v>
      </c>
      <c r="E189" s="37">
        <f>'Hotter&amp;Drier'!S47</f>
        <v>22.58</v>
      </c>
      <c r="F189" s="37">
        <f>'Hotter&amp;Drier'!W47</f>
        <v>76.010059999999996</v>
      </c>
      <c r="G189" s="37">
        <f>'Hotter&amp;Drier'!Q47</f>
        <v>413.1500000000002</v>
      </c>
      <c r="H189" s="115">
        <f t="shared" si="381"/>
        <v>2007</v>
      </c>
      <c r="I189" s="111" t="str">
        <f t="shared" si="382"/>
        <v>Pile No 243 @ Berth 107</v>
      </c>
      <c r="J189" s="165" t="str">
        <f t="shared" si="383"/>
        <v>splash</v>
      </c>
      <c r="K189" s="172">
        <f t="shared" si="384"/>
        <v>1</v>
      </c>
      <c r="L189" s="115" t="str">
        <f t="shared" si="385"/>
        <v>C1</v>
      </c>
      <c r="M189" s="115" t="str">
        <f t="shared" si="386"/>
        <v>CB4</v>
      </c>
      <c r="N189" s="115" t="str">
        <f t="shared" si="387"/>
        <v>CL5</v>
      </c>
      <c r="O189" s="115">
        <f t="shared" si="388"/>
        <v>0</v>
      </c>
      <c r="P189" s="115">
        <f t="shared" si="389"/>
        <v>50</v>
      </c>
      <c r="Q189" s="115">
        <f t="shared" si="390"/>
        <v>1200</v>
      </c>
      <c r="R189" s="115">
        <f t="shared" si="391"/>
        <v>60</v>
      </c>
      <c r="S189" s="115">
        <f t="shared" si="392"/>
        <v>0.37</v>
      </c>
      <c r="T189" s="115">
        <f t="shared" si="393"/>
        <v>310</v>
      </c>
      <c r="U189" s="165">
        <f t="shared" si="431"/>
        <v>12</v>
      </c>
      <c r="AA189" s="174">
        <f t="shared" si="394"/>
        <v>2.9896957371589474</v>
      </c>
      <c r="AB189" s="193">
        <f t="shared" si="395"/>
        <v>0.15979391474317894</v>
      </c>
      <c r="AC189" s="174">
        <f t="shared" si="396"/>
        <v>4.1655420612747671E-2</v>
      </c>
      <c r="AD189" s="174">
        <f t="shared" si="397"/>
        <v>1.1729358989999996E-2</v>
      </c>
      <c r="AE189" s="174">
        <f t="shared" si="398"/>
        <v>7.3020291103757975E-2</v>
      </c>
      <c r="AF189" s="194">
        <f t="shared" si="399"/>
        <v>2.1797101822017304E-2</v>
      </c>
      <c r="AG189" s="174">
        <f t="shared" si="302"/>
        <v>7.9562797475280819E-2</v>
      </c>
      <c r="AH189" s="174">
        <f t="shared" si="303"/>
        <v>0.16423824014999999</v>
      </c>
      <c r="AJ189" s="174"/>
      <c r="AK189" s="174"/>
      <c r="AM189" s="207">
        <f t="shared" si="400"/>
        <v>5</v>
      </c>
      <c r="AN189" s="167">
        <f>INDEX(Coefficients!$O$3:$O$7,MATCH(S189,Coefficients!$O$3:$O$7))</f>
        <v>0.3</v>
      </c>
      <c r="AO189" s="167">
        <f>INDEX(Coefficients!$O$3:$O$7,MATCH(S189,Coefficients!$O$3:$O$7)+1)</f>
        <v>0.4</v>
      </c>
      <c r="AP189" s="172">
        <f>INDEX(Coefficients!$P$3:$P$7,MATCH(S189,Coefficients!$O$3:$O$7))</f>
        <v>50</v>
      </c>
      <c r="AQ189" s="172">
        <f>INDEX(Coefficients!$P$3:$P$7,MATCH(S189,Coefficients!$O$3:$O$7)+1)</f>
        <v>41.8</v>
      </c>
      <c r="AR189" s="172">
        <f t="shared" si="401"/>
        <v>44.26</v>
      </c>
      <c r="AS189" s="106">
        <f t="shared" si="402"/>
        <v>2019</v>
      </c>
      <c r="AT189" s="107">
        <f t="shared" si="403"/>
        <v>22.58</v>
      </c>
      <c r="AU189" s="167">
        <f t="shared" si="432"/>
        <v>180.07999999999998</v>
      </c>
      <c r="AV189" s="173">
        <f t="shared" si="433"/>
        <v>22.509999999999998</v>
      </c>
      <c r="AW189" s="106">
        <v>31</v>
      </c>
      <c r="AX189" s="107">
        <f t="shared" si="404"/>
        <v>76.010059999999996</v>
      </c>
      <c r="AY189" s="174">
        <f t="shared" si="405"/>
        <v>1.1668696528242353</v>
      </c>
      <c r="AZ189" s="167">
        <f>INDEX(Coefficients!$K$3:$K$10,MATCH(S189,Coefficients!$K$3:$K$10))</f>
        <v>0.35</v>
      </c>
      <c r="BA189" s="167">
        <f>INDEX(Coefficients!$K$3:$K$10,MATCH(S189,Coefficients!$K$3:$K$10)+1)</f>
        <v>0.4</v>
      </c>
      <c r="BB189" s="167">
        <f>INDEX(Coefficients!$L$3:$L$10,MATCH(S189,Coefficients!$K$3:$K$10))</f>
        <v>0.19142307491680963</v>
      </c>
      <c r="BC189" s="167">
        <f>INDEX(Coefficients!$L$3:$L$10,MATCH(S189,Coefficients!$K$3:$K$10)+1)</f>
        <v>0.35425563574488944</v>
      </c>
      <c r="BD189" s="174">
        <f>INDEX(Coefficients!$M$3:$M$10,MATCH(S189,Coefficients!$K$3:$K$10))</f>
        <v>0.20023799980895765</v>
      </c>
      <c r="BE189" s="174">
        <f>INDEX(Coefficients!$M$3:$M$10,MATCH(S189,Coefficients!$K$3:$K$10)+1)</f>
        <v>0.20987997823914079</v>
      </c>
      <c r="BF189" s="70">
        <f t="shared" si="406"/>
        <v>2.5655609924804158E-5</v>
      </c>
      <c r="BG189" s="110">
        <f t="shared" si="407"/>
        <v>0.20409479118103091</v>
      </c>
      <c r="BH189" s="175">
        <f t="shared" si="434"/>
        <v>1.6782875834344841E-5</v>
      </c>
      <c r="BI189" s="89">
        <f t="shared" si="435"/>
        <v>5.2961597077160846E-2</v>
      </c>
      <c r="BJ189" s="106">
        <f t="shared" si="408"/>
        <v>0.71366705445737511</v>
      </c>
      <c r="BK189" s="165">
        <f t="shared" si="409"/>
        <v>84.741590689541354</v>
      </c>
      <c r="BM189" s="107">
        <f t="shared" si="410"/>
        <v>413.1500000000002</v>
      </c>
      <c r="BN189" s="173">
        <f t="shared" si="436"/>
        <v>3225.4000000000005</v>
      </c>
      <c r="BO189" s="187">
        <f t="shared" si="437"/>
        <v>7.660325000000001E-4</v>
      </c>
      <c r="BP189" s="106" t="str">
        <f t="shared" si="411"/>
        <v>YES</v>
      </c>
      <c r="BQ189" s="209">
        <f t="shared" si="412"/>
        <v>2.9896957371589474</v>
      </c>
      <c r="BR189" s="164">
        <f t="shared" si="438"/>
        <v>7.9896957371589474</v>
      </c>
      <c r="BS189" s="219">
        <f t="shared" si="439"/>
        <v>0.15979391474317894</v>
      </c>
      <c r="BT189" s="210"/>
      <c r="BU189" s="206">
        <f t="shared" si="440"/>
        <v>-0.61829290869565035</v>
      </c>
      <c r="BW189" s="164">
        <f>VLOOKUP(M189,Coefficients!$E$4:$I$7,3)</f>
        <v>0.43099999999999999</v>
      </c>
      <c r="BX189" s="106">
        <f t="shared" si="441"/>
        <v>7.2999999999999995E-2</v>
      </c>
      <c r="BY189" s="163">
        <f t="shared" si="442"/>
        <v>0.50997212999999986</v>
      </c>
      <c r="BZ189" s="18"/>
      <c r="CD189" s="105"/>
      <c r="CE189" s="105"/>
      <c r="CF189" s="105"/>
      <c r="CO189" s="165" t="str">
        <f t="shared" si="413"/>
        <v>splash</v>
      </c>
      <c r="CP189" s="172">
        <f t="shared" si="414"/>
        <v>1</v>
      </c>
      <c r="CQ189" s="165">
        <f>IF(CO189="atmospheric",IF(CP189&gt;=1,Coefficients!$T$5,Coefficients!$T$4),Coefficients!$T$3)</f>
        <v>7.35</v>
      </c>
      <c r="CR189" s="106">
        <f>IF(S189&lt;Coefficients!$V$3,Coefficients!$X$3-(Coefficients!$X$4-Coefficients!$X$3)*(Coefficients!$V$3-S189)/(Coefficients!$V$4-Coefficients!$V$3),IF(S189&gt;Coefficients!$V$6,(Coefficients!$X$6-Coefficients!$X$5)*(S189-Coefficients!$V$6)/(Coefficients!$V$6-Coefficients!$V$5)+Coefficients!$X$6,VLOOKUP(S189,Coefficients!$V$3:$X$6,3)))</f>
        <v>5.1999999999999975</v>
      </c>
      <c r="CS189" s="90">
        <f t="shared" si="443"/>
        <v>1.6409601519999992E-4</v>
      </c>
      <c r="CT189" s="106">
        <f>VLOOKUP(CO189,Coefficients!$Z$4:$AD$7,4,FALSE)</f>
        <v>0.26500000000000001</v>
      </c>
      <c r="CU189" s="106">
        <f>VLOOKUP(CO189,Coefficients!$Z$4:$AD$7,2,FALSE)</f>
        <v>0.37</v>
      </c>
      <c r="CV189" s="174">
        <f t="shared" si="415"/>
        <v>5.000691239556029</v>
      </c>
      <c r="CW189" s="31">
        <f t="shared" si="416"/>
        <v>7.3020291103757975E-2</v>
      </c>
      <c r="CX189" s="19">
        <f>Coefficients!$B$7</f>
        <v>3.35</v>
      </c>
      <c r="CY189" s="217">
        <f t="shared" si="444"/>
        <v>2.1797101822017304E-2</v>
      </c>
      <c r="CZ189" s="164">
        <f>VLOOKUP(N189,Coefficients!$E$12:$I$16,3)</f>
        <v>6.0350000000000001</v>
      </c>
      <c r="DA189" s="165">
        <f t="shared" si="445"/>
        <v>7.2999999999999995E-2</v>
      </c>
      <c r="DB189" s="163">
        <f t="shared" si="446"/>
        <v>7.1407930499999992</v>
      </c>
      <c r="DC189" s="163"/>
      <c r="DD189" s="149"/>
      <c r="DU189" s="165">
        <f t="shared" si="417"/>
        <v>0.95</v>
      </c>
      <c r="DV189" s="165">
        <f t="shared" si="418"/>
        <v>1</v>
      </c>
      <c r="DW189" s="165">
        <f t="shared" si="419"/>
        <v>2400</v>
      </c>
      <c r="DX189" s="165">
        <f t="shared" si="420"/>
        <v>1.4999999999999999E-2</v>
      </c>
      <c r="DY189" s="169">
        <f t="shared" si="421"/>
        <v>70.474658085277554</v>
      </c>
      <c r="DZ189" s="136">
        <f t="shared" si="447"/>
        <v>33578.57961365817</v>
      </c>
      <c r="EA189" s="136">
        <f t="shared" si="422"/>
        <v>4.3067574809826485</v>
      </c>
      <c r="EB189" s="136">
        <f t="shared" si="423"/>
        <v>2.3330791552474604E-2</v>
      </c>
      <c r="EC189" s="136">
        <f t="shared" si="424"/>
        <v>0.96747185906460231</v>
      </c>
      <c r="ED189" s="136">
        <f t="shared" si="425"/>
        <v>0.21048612411427262</v>
      </c>
      <c r="EE189" s="136">
        <f t="shared" si="448"/>
        <v>1.5445604651050633E-4</v>
      </c>
      <c r="EF189" s="136">
        <f t="shared" si="426"/>
        <v>1</v>
      </c>
      <c r="EG189" s="136">
        <f t="shared" si="449"/>
        <v>2</v>
      </c>
      <c r="EH189" s="149">
        <f t="shared" si="427"/>
        <v>1.7485784673486784</v>
      </c>
      <c r="EI189" s="149">
        <f t="shared" si="428"/>
        <v>28.940136209900839</v>
      </c>
      <c r="EJ189" s="149">
        <f t="shared" si="450"/>
        <v>30.688714677249518</v>
      </c>
      <c r="EK189" s="18">
        <f t="shared" si="451"/>
        <v>0.26068214599846518</v>
      </c>
      <c r="EL189" s="18">
        <f t="shared" si="452"/>
        <v>4.1655420612747671E-2</v>
      </c>
      <c r="EM189" s="18">
        <f t="shared" si="453"/>
        <v>1.1729358989999996E-2</v>
      </c>
      <c r="EN189" s="163">
        <f t="shared" si="429"/>
        <v>0.1248777662679835</v>
      </c>
      <c r="EO189" s="163">
        <f t="shared" si="430"/>
        <v>2.0668100590666545</v>
      </c>
      <c r="EP189" s="163">
        <f t="shared" si="454"/>
        <v>2.1916878253346379</v>
      </c>
      <c r="EQ189" s="18">
        <f t="shared" si="455"/>
        <v>3.6501548749437069</v>
      </c>
      <c r="ER189" s="18">
        <f t="shared" si="456"/>
        <v>7.9562797475280819E-2</v>
      </c>
      <c r="ES189" s="18">
        <f t="shared" si="457"/>
        <v>0.16423824014999999</v>
      </c>
    </row>
    <row r="190" spans="2:149" outlineLevel="1" x14ac:dyDescent="0.25">
      <c r="B190" s="36" t="s">
        <v>82</v>
      </c>
      <c r="C190" s="36" t="str">
        <f>'Hotter&amp;Drier'!$B$1</f>
        <v>MRI-CGCM2.3.2</v>
      </c>
      <c r="D190" s="36">
        <v>2020</v>
      </c>
      <c r="E190" s="37">
        <f>'Hotter&amp;Drier'!S48</f>
        <v>22.599999999999998</v>
      </c>
      <c r="F190" s="37">
        <f>'Hotter&amp;Drier'!W48</f>
        <v>75.994799999999998</v>
      </c>
      <c r="G190" s="37">
        <f>'Hotter&amp;Drier'!Q48</f>
        <v>416</v>
      </c>
      <c r="H190" s="115">
        <f t="shared" si="381"/>
        <v>2007</v>
      </c>
      <c r="I190" s="111" t="str">
        <f t="shared" si="382"/>
        <v>Pile No 243 @ Berth 107</v>
      </c>
      <c r="J190" s="165" t="str">
        <f t="shared" si="383"/>
        <v>splash</v>
      </c>
      <c r="K190" s="172">
        <f t="shared" si="384"/>
        <v>1</v>
      </c>
      <c r="L190" s="115" t="str">
        <f t="shared" si="385"/>
        <v>C1</v>
      </c>
      <c r="M190" s="115" t="str">
        <f t="shared" si="386"/>
        <v>CB4</v>
      </c>
      <c r="N190" s="115" t="str">
        <f t="shared" si="387"/>
        <v>CL5</v>
      </c>
      <c r="O190" s="115">
        <f t="shared" si="388"/>
        <v>0</v>
      </c>
      <c r="P190" s="115">
        <f t="shared" si="389"/>
        <v>50</v>
      </c>
      <c r="Q190" s="115">
        <f t="shared" si="390"/>
        <v>1200</v>
      </c>
      <c r="R190" s="115">
        <f t="shared" si="391"/>
        <v>60</v>
      </c>
      <c r="S190" s="115">
        <f t="shared" si="392"/>
        <v>0.37</v>
      </c>
      <c r="T190" s="115">
        <f t="shared" si="393"/>
        <v>310</v>
      </c>
      <c r="U190" s="165">
        <f t="shared" si="431"/>
        <v>12</v>
      </c>
      <c r="AA190" s="174">
        <f t="shared" si="394"/>
        <v>3.1396539692141294</v>
      </c>
      <c r="AB190" s="193">
        <f t="shared" si="395"/>
        <v>0.16279307938428261</v>
      </c>
      <c r="AC190" s="174">
        <f t="shared" si="396"/>
        <v>4.7761584800674391E-2</v>
      </c>
      <c r="AD190" s="174">
        <f t="shared" si="397"/>
        <v>1.1736595479999995E-2</v>
      </c>
      <c r="AE190" s="174">
        <f t="shared" si="398"/>
        <v>9.5639238157771367E-2</v>
      </c>
      <c r="AF190" s="194">
        <f t="shared" si="399"/>
        <v>2.8549026315752644E-2</v>
      </c>
      <c r="AG190" s="174">
        <f t="shared" si="302"/>
        <v>0.11728273789486973</v>
      </c>
      <c r="AH190" s="174">
        <f t="shared" si="303"/>
        <v>0.16433956779999995</v>
      </c>
      <c r="AJ190" s="174"/>
      <c r="AK190" s="174"/>
      <c r="AM190" s="207">
        <f t="shared" si="400"/>
        <v>5</v>
      </c>
      <c r="AN190" s="167">
        <f>INDEX(Coefficients!$O$3:$O$7,MATCH(S190,Coefficients!$O$3:$O$7))</f>
        <v>0.3</v>
      </c>
      <c r="AO190" s="167">
        <f>INDEX(Coefficients!$O$3:$O$7,MATCH(S190,Coefficients!$O$3:$O$7)+1)</f>
        <v>0.4</v>
      </c>
      <c r="AP190" s="172">
        <f>INDEX(Coefficients!$P$3:$P$7,MATCH(S190,Coefficients!$O$3:$O$7))</f>
        <v>50</v>
      </c>
      <c r="AQ190" s="172">
        <f>INDEX(Coefficients!$P$3:$P$7,MATCH(S190,Coefficients!$O$3:$O$7)+1)</f>
        <v>41.8</v>
      </c>
      <c r="AR190" s="172">
        <f t="shared" si="401"/>
        <v>44.26</v>
      </c>
      <c r="AS190" s="106">
        <f t="shared" si="402"/>
        <v>2020</v>
      </c>
      <c r="AT190" s="107">
        <f t="shared" si="403"/>
        <v>22.599999999999998</v>
      </c>
      <c r="AU190" s="167">
        <f t="shared" si="432"/>
        <v>202.67999999999998</v>
      </c>
      <c r="AV190" s="173">
        <f t="shared" si="433"/>
        <v>22.519999999999996</v>
      </c>
      <c r="AW190" s="106">
        <v>32</v>
      </c>
      <c r="AX190" s="107">
        <f t="shared" si="404"/>
        <v>75.994799999999998</v>
      </c>
      <c r="AY190" s="174">
        <f t="shared" si="405"/>
        <v>1.1675811891116719</v>
      </c>
      <c r="AZ190" s="167">
        <f>INDEX(Coefficients!$K$3:$K$10,MATCH(S190,Coefficients!$K$3:$K$10))</f>
        <v>0.35</v>
      </c>
      <c r="BA190" s="167">
        <f>INDEX(Coefficients!$K$3:$K$10,MATCH(S190,Coefficients!$K$3:$K$10)+1)</f>
        <v>0.4</v>
      </c>
      <c r="BB190" s="167">
        <f>INDEX(Coefficients!$L$3:$L$10,MATCH(S190,Coefficients!$K$3:$K$10))</f>
        <v>0.19142307491680963</v>
      </c>
      <c r="BC190" s="167">
        <f>INDEX(Coefficients!$L$3:$L$10,MATCH(S190,Coefficients!$K$3:$K$10)+1)</f>
        <v>0.35425563574488944</v>
      </c>
      <c r="BD190" s="174">
        <f>INDEX(Coefficients!$M$3:$M$10,MATCH(S190,Coefficients!$K$3:$K$10))</f>
        <v>0.20023799980895765</v>
      </c>
      <c r="BE190" s="174">
        <f>INDEX(Coefficients!$M$3:$M$10,MATCH(S190,Coefficients!$K$3:$K$10)+1)</f>
        <v>0.20987997823914079</v>
      </c>
      <c r="BF190" s="70">
        <f t="shared" si="406"/>
        <v>2.5655609924804158E-5</v>
      </c>
      <c r="BG190" s="110">
        <f t="shared" si="407"/>
        <v>0.20409479118103091</v>
      </c>
      <c r="BH190" s="175">
        <f t="shared" si="434"/>
        <v>1.6384244419571115E-5</v>
      </c>
      <c r="BI190" s="89">
        <f t="shared" si="435"/>
        <v>5.170363887143186E-2</v>
      </c>
      <c r="BJ190" s="106">
        <f t="shared" si="408"/>
        <v>0.71366705445737511</v>
      </c>
      <c r="BK190" s="165">
        <f t="shared" si="409"/>
        <v>84.741590689541354</v>
      </c>
      <c r="BM190" s="107">
        <f t="shared" si="410"/>
        <v>416</v>
      </c>
      <c r="BN190" s="173">
        <f t="shared" si="436"/>
        <v>3641.4000000000005</v>
      </c>
      <c r="BO190" s="187">
        <f t="shared" si="437"/>
        <v>7.6874000000000018E-4</v>
      </c>
      <c r="BP190" s="106" t="str">
        <f t="shared" si="411"/>
        <v>YES</v>
      </c>
      <c r="BQ190" s="209">
        <f t="shared" si="412"/>
        <v>3.1396539692141294</v>
      </c>
      <c r="BR190" s="164">
        <f t="shared" si="438"/>
        <v>8.1396539692141303</v>
      </c>
      <c r="BS190" s="219">
        <f t="shared" si="439"/>
        <v>0.16279307938428261</v>
      </c>
      <c r="BT190" s="210"/>
      <c r="BU190" s="206">
        <f t="shared" si="440"/>
        <v>-0.63937778120474609</v>
      </c>
      <c r="BW190" s="164">
        <f>VLOOKUP(M190,Coefficients!$E$4:$I$7,3)</f>
        <v>0.43099999999999999</v>
      </c>
      <c r="BX190" s="106">
        <f t="shared" si="441"/>
        <v>7.2999999999999995E-2</v>
      </c>
      <c r="BY190" s="163">
        <f t="shared" si="442"/>
        <v>0.51028675999999984</v>
      </c>
      <c r="BZ190" s="18"/>
      <c r="CD190" s="105"/>
      <c r="CE190" s="105"/>
      <c r="CF190" s="105"/>
      <c r="CO190" s="165" t="str">
        <f t="shared" si="413"/>
        <v>splash</v>
      </c>
      <c r="CP190" s="172">
        <f t="shared" si="414"/>
        <v>1</v>
      </c>
      <c r="CQ190" s="165">
        <f>IF(CO190="atmospheric",IF(CP190&gt;=1,Coefficients!$T$5,Coefficients!$T$4),Coefficients!$T$3)</f>
        <v>7.35</v>
      </c>
      <c r="CR190" s="106">
        <f>IF(S190&lt;Coefficients!$V$3,Coefficients!$X$3-(Coefficients!$X$4-Coefficients!$X$3)*(Coefficients!$V$3-S190)/(Coefficients!$V$4-Coefficients!$V$3),IF(S190&gt;Coefficients!$V$6,(Coefficients!$X$6-Coefficients!$X$5)*(S190-Coefficients!$V$6)/(Coefficients!$V$6-Coefficients!$V$5)+Coefficients!$X$6,VLOOKUP(S190,Coefficients!$V$3:$X$6,3)))</f>
        <v>5.1999999999999975</v>
      </c>
      <c r="CS190" s="90">
        <f t="shared" si="443"/>
        <v>1.6409601519999992E-4</v>
      </c>
      <c r="CT190" s="106">
        <f>VLOOKUP(CO190,Coefficients!$Z$4:$AD$7,4,FALSE)</f>
        <v>0.26500000000000001</v>
      </c>
      <c r="CU190" s="106">
        <f>VLOOKUP(CO190,Coefficients!$Z$4:$AD$7,2,FALSE)</f>
        <v>0.37</v>
      </c>
      <c r="CV190" s="174">
        <f t="shared" si="415"/>
        <v>5.0421160071696827</v>
      </c>
      <c r="CW190" s="31">
        <f t="shared" si="416"/>
        <v>9.5639238157771367E-2</v>
      </c>
      <c r="CX190" s="19">
        <f>Coefficients!$B$7</f>
        <v>3.35</v>
      </c>
      <c r="CY190" s="217">
        <f t="shared" si="444"/>
        <v>2.8549026315752644E-2</v>
      </c>
      <c r="CZ190" s="164">
        <f>VLOOKUP(N190,Coefficients!$E$12:$I$16,3)</f>
        <v>6.0350000000000001</v>
      </c>
      <c r="DA190" s="165">
        <f t="shared" si="445"/>
        <v>7.2999999999999995E-2</v>
      </c>
      <c r="DB190" s="163">
        <f t="shared" si="446"/>
        <v>7.1451985999999978</v>
      </c>
      <c r="DC190" s="163"/>
      <c r="DD190" s="149"/>
      <c r="DU190" s="165">
        <f t="shared" si="417"/>
        <v>0.95</v>
      </c>
      <c r="DV190" s="165">
        <f t="shared" si="418"/>
        <v>1</v>
      </c>
      <c r="DW190" s="165">
        <f t="shared" si="419"/>
        <v>2400</v>
      </c>
      <c r="DX190" s="165">
        <f t="shared" si="420"/>
        <v>1.4999999999999999E-2</v>
      </c>
      <c r="DY190" s="169">
        <f t="shared" si="421"/>
        <v>70.487259722843092</v>
      </c>
      <c r="DZ190" s="136">
        <f t="shared" si="447"/>
        <v>33580.580899809684</v>
      </c>
      <c r="EA190" s="136">
        <f t="shared" si="422"/>
        <v>4.3067574809826485</v>
      </c>
      <c r="EB190" s="136">
        <f t="shared" si="423"/>
        <v>2.3330791552474604E-2</v>
      </c>
      <c r="EC190" s="136">
        <f t="shared" si="424"/>
        <v>0.96747185906460231</v>
      </c>
      <c r="ED190" s="136">
        <f t="shared" si="425"/>
        <v>0.21053206749867465</v>
      </c>
      <c r="EE190" s="136">
        <f t="shared" si="448"/>
        <v>1.5445604651050633E-4</v>
      </c>
      <c r="EF190" s="136">
        <f t="shared" si="426"/>
        <v>1</v>
      </c>
      <c r="EG190" s="136">
        <f t="shared" si="449"/>
        <v>2</v>
      </c>
      <c r="EH190" s="149">
        <f t="shared" si="427"/>
        <v>1.7474645151349208</v>
      </c>
      <c r="EI190" s="149">
        <f t="shared" si="428"/>
        <v>28.928605396972682</v>
      </c>
      <c r="EJ190" s="149">
        <f t="shared" si="450"/>
        <v>30.676069912107604</v>
      </c>
      <c r="EK190" s="18">
        <f t="shared" si="451"/>
        <v>0.29338829992846543</v>
      </c>
      <c r="EL190" s="18">
        <f t="shared" si="452"/>
        <v>4.7761584800674391E-2</v>
      </c>
      <c r="EM190" s="18">
        <f t="shared" si="453"/>
        <v>1.1736595479999995E-2</v>
      </c>
      <c r="EN190" s="163">
        <f t="shared" si="429"/>
        <v>0.12479821143714183</v>
      </c>
      <c r="EO190" s="163">
        <f t="shared" si="430"/>
        <v>2.0659865660472621</v>
      </c>
      <c r="EP190" s="163">
        <f t="shared" si="454"/>
        <v>2.1907847774844038</v>
      </c>
      <c r="EQ190" s="18">
        <f t="shared" si="455"/>
        <v>4.1081169143115757</v>
      </c>
      <c r="ER190" s="18">
        <f t="shared" si="456"/>
        <v>0.11728273789486973</v>
      </c>
      <c r="ES190" s="18">
        <f t="shared" si="457"/>
        <v>0.16433956779999995</v>
      </c>
    </row>
    <row r="191" spans="2:149" outlineLevel="1" x14ac:dyDescent="0.25">
      <c r="B191" s="36" t="s">
        <v>82</v>
      </c>
      <c r="C191" s="36" t="str">
        <f>'Hotter&amp;Drier'!$B$1</f>
        <v>MRI-CGCM2.3.2</v>
      </c>
      <c r="D191" s="36">
        <v>2021</v>
      </c>
      <c r="E191" s="37">
        <f>'Hotter&amp;Drier'!S49</f>
        <v>22.62</v>
      </c>
      <c r="F191" s="37">
        <f>'Hotter&amp;Drier'!W49</f>
        <v>75.97954</v>
      </c>
      <c r="G191" s="37">
        <f>'Hotter&amp;Drier'!Q49</f>
        <v>419.6</v>
      </c>
      <c r="H191" s="115">
        <f t="shared" si="381"/>
        <v>2007</v>
      </c>
      <c r="I191" s="111" t="str">
        <f t="shared" si="382"/>
        <v>Pile No 243 @ Berth 107</v>
      </c>
      <c r="J191" s="165" t="str">
        <f t="shared" si="383"/>
        <v>splash</v>
      </c>
      <c r="K191" s="172">
        <f t="shared" si="384"/>
        <v>1</v>
      </c>
      <c r="L191" s="115" t="str">
        <f t="shared" si="385"/>
        <v>C1</v>
      </c>
      <c r="M191" s="115" t="str">
        <f t="shared" si="386"/>
        <v>CB4</v>
      </c>
      <c r="N191" s="115" t="str">
        <f t="shared" si="387"/>
        <v>CL5</v>
      </c>
      <c r="O191" s="115">
        <f t="shared" si="388"/>
        <v>0</v>
      </c>
      <c r="P191" s="115">
        <f t="shared" si="389"/>
        <v>50</v>
      </c>
      <c r="Q191" s="115">
        <f t="shared" si="390"/>
        <v>1200</v>
      </c>
      <c r="R191" s="115">
        <f t="shared" si="391"/>
        <v>60</v>
      </c>
      <c r="S191" s="115">
        <f t="shared" si="392"/>
        <v>0.37</v>
      </c>
      <c r="T191" s="115">
        <f t="shared" si="393"/>
        <v>310</v>
      </c>
      <c r="U191" s="165">
        <f t="shared" si="431"/>
        <v>12</v>
      </c>
      <c r="AA191" s="174">
        <f t="shared" si="394"/>
        <v>3.2811570425775769</v>
      </c>
      <c r="AB191" s="193">
        <f t="shared" si="395"/>
        <v>0.16562314085155155</v>
      </c>
      <c r="AC191" s="174">
        <f t="shared" si="396"/>
        <v>5.4013228863503696E-2</v>
      </c>
      <c r="AD191" s="174">
        <f t="shared" si="397"/>
        <v>1.1743831969999998E-2</v>
      </c>
      <c r="AE191" s="174">
        <f t="shared" si="398"/>
        <v>0.11996633780518988</v>
      </c>
      <c r="AF191" s="194">
        <f t="shared" si="399"/>
        <v>3.5810847106026826E-2</v>
      </c>
      <c r="AG191" s="174">
        <f t="shared" si="302"/>
        <v>0.1635286013128468</v>
      </c>
      <c r="AH191" s="174">
        <f t="shared" si="303"/>
        <v>0.16444089544999999</v>
      </c>
      <c r="AJ191" s="174"/>
      <c r="AK191" s="174"/>
      <c r="AM191" s="207">
        <f t="shared" si="400"/>
        <v>5</v>
      </c>
      <c r="AN191" s="167">
        <f>INDEX(Coefficients!$O$3:$O$7,MATCH(S191,Coefficients!$O$3:$O$7))</f>
        <v>0.3</v>
      </c>
      <c r="AO191" s="167">
        <f>INDEX(Coefficients!$O$3:$O$7,MATCH(S191,Coefficients!$O$3:$O$7)+1)</f>
        <v>0.4</v>
      </c>
      <c r="AP191" s="172">
        <f>INDEX(Coefficients!$P$3:$P$7,MATCH(S191,Coefficients!$O$3:$O$7))</f>
        <v>50</v>
      </c>
      <c r="AQ191" s="172">
        <f>INDEX(Coefficients!$P$3:$P$7,MATCH(S191,Coefficients!$O$3:$O$7)+1)</f>
        <v>41.8</v>
      </c>
      <c r="AR191" s="172">
        <f t="shared" si="401"/>
        <v>44.26</v>
      </c>
      <c r="AS191" s="106">
        <f t="shared" si="402"/>
        <v>2021</v>
      </c>
      <c r="AT191" s="107">
        <f t="shared" si="403"/>
        <v>22.62</v>
      </c>
      <c r="AU191" s="167">
        <f t="shared" si="432"/>
        <v>225.29999999999998</v>
      </c>
      <c r="AV191" s="173">
        <f t="shared" si="433"/>
        <v>22.529999999999998</v>
      </c>
      <c r="AW191" s="106">
        <v>33</v>
      </c>
      <c r="AX191" s="107">
        <f t="shared" si="404"/>
        <v>75.97954</v>
      </c>
      <c r="AY191" s="174">
        <f t="shared" si="405"/>
        <v>1.1682931110839507</v>
      </c>
      <c r="AZ191" s="167">
        <f>INDEX(Coefficients!$K$3:$K$10,MATCH(S191,Coefficients!$K$3:$K$10))</f>
        <v>0.35</v>
      </c>
      <c r="BA191" s="167">
        <f>INDEX(Coefficients!$K$3:$K$10,MATCH(S191,Coefficients!$K$3:$K$10)+1)</f>
        <v>0.4</v>
      </c>
      <c r="BB191" s="167">
        <f>INDEX(Coefficients!$L$3:$L$10,MATCH(S191,Coefficients!$K$3:$K$10))</f>
        <v>0.19142307491680963</v>
      </c>
      <c r="BC191" s="167">
        <f>INDEX(Coefficients!$L$3:$L$10,MATCH(S191,Coefficients!$K$3:$K$10)+1)</f>
        <v>0.35425563574488944</v>
      </c>
      <c r="BD191" s="174">
        <f>INDEX(Coefficients!$M$3:$M$10,MATCH(S191,Coefficients!$K$3:$K$10))</f>
        <v>0.20023799980895765</v>
      </c>
      <c r="BE191" s="174">
        <f>INDEX(Coefficients!$M$3:$M$10,MATCH(S191,Coefficients!$K$3:$K$10)+1)</f>
        <v>0.20987997823914079</v>
      </c>
      <c r="BF191" s="70">
        <f t="shared" si="406"/>
        <v>2.5655609924804158E-5</v>
      </c>
      <c r="BG191" s="110">
        <f t="shared" si="407"/>
        <v>0.20409479118103091</v>
      </c>
      <c r="BH191" s="175">
        <f t="shared" si="434"/>
        <v>1.6035686334263126E-5</v>
      </c>
      <c r="BI191" s="89">
        <f t="shared" si="435"/>
        <v>5.060369670095527E-2</v>
      </c>
      <c r="BJ191" s="106">
        <f t="shared" si="408"/>
        <v>0.71366705445737511</v>
      </c>
      <c r="BK191" s="165">
        <f t="shared" si="409"/>
        <v>84.741590689541354</v>
      </c>
      <c r="BM191" s="107">
        <f t="shared" si="410"/>
        <v>419.6</v>
      </c>
      <c r="BN191" s="173">
        <f t="shared" si="436"/>
        <v>4061.0000000000005</v>
      </c>
      <c r="BO191" s="187">
        <f t="shared" si="437"/>
        <v>7.7159000000000006E-4</v>
      </c>
      <c r="BP191" s="106" t="str">
        <f t="shared" si="411"/>
        <v>YES</v>
      </c>
      <c r="BQ191" s="209">
        <f t="shared" si="412"/>
        <v>3.2811570425775769</v>
      </c>
      <c r="BR191" s="164">
        <f t="shared" si="438"/>
        <v>8.2811570425775773</v>
      </c>
      <c r="BS191" s="219">
        <f t="shared" si="439"/>
        <v>0.16562314085155155</v>
      </c>
      <c r="BT191" s="210"/>
      <c r="BU191" s="206">
        <f t="shared" si="440"/>
        <v>-0.6571456574341098</v>
      </c>
      <c r="BW191" s="164">
        <f>VLOOKUP(M191,Coefficients!$E$4:$I$7,3)</f>
        <v>0.43099999999999999</v>
      </c>
      <c r="BX191" s="106">
        <f t="shared" si="441"/>
        <v>7.2999999999999995E-2</v>
      </c>
      <c r="BY191" s="163">
        <f t="shared" si="442"/>
        <v>0.51060138999999993</v>
      </c>
      <c r="BZ191" s="18"/>
      <c r="CD191" s="105"/>
      <c r="CE191" s="105"/>
      <c r="CF191" s="105"/>
      <c r="CO191" s="165" t="str">
        <f t="shared" si="413"/>
        <v>splash</v>
      </c>
      <c r="CP191" s="172">
        <f t="shared" si="414"/>
        <v>1</v>
      </c>
      <c r="CQ191" s="165">
        <f>IF(CO191="atmospheric",IF(CP191&gt;=1,Coefficients!$T$5,Coefficients!$T$4),Coefficients!$T$3)</f>
        <v>7.35</v>
      </c>
      <c r="CR191" s="106">
        <f>IF(S191&lt;Coefficients!$V$3,Coefficients!$X$3-(Coefficients!$X$4-Coefficients!$X$3)*(Coefficients!$V$3-S191)/(Coefficients!$V$4-Coefficients!$V$3),IF(S191&gt;Coefficients!$V$6,(Coefficients!$X$6-Coefficients!$X$5)*(S191-Coefficients!$V$6)/(Coefficients!$V$6-Coefficients!$V$5)+Coefficients!$X$6,VLOOKUP(S191,Coefficients!$V$3:$X$6,3)))</f>
        <v>5.1999999999999975</v>
      </c>
      <c r="CS191" s="90">
        <f t="shared" si="443"/>
        <v>1.6409601519999992E-4</v>
      </c>
      <c r="CT191" s="106">
        <f>VLOOKUP(CO191,Coefficients!$Z$4:$AD$7,4,FALSE)</f>
        <v>0.26500000000000001</v>
      </c>
      <c r="CU191" s="106">
        <f>VLOOKUP(CO191,Coefficients!$Z$4:$AD$7,2,FALSE)</f>
        <v>0.37</v>
      </c>
      <c r="CV191" s="174">
        <f t="shared" si="415"/>
        <v>5.0773972182439469</v>
      </c>
      <c r="CW191" s="31">
        <f t="shared" si="416"/>
        <v>0.11996633780518988</v>
      </c>
      <c r="CX191" s="19">
        <f>Coefficients!$B$7</f>
        <v>3.35</v>
      </c>
      <c r="CY191" s="217">
        <f t="shared" si="444"/>
        <v>3.5810847106026826E-2</v>
      </c>
      <c r="CZ191" s="164">
        <f>VLOOKUP(N191,Coefficients!$E$12:$I$16,3)</f>
        <v>6.0350000000000001</v>
      </c>
      <c r="DA191" s="165">
        <f t="shared" si="445"/>
        <v>7.2999999999999995E-2</v>
      </c>
      <c r="DB191" s="163">
        <f t="shared" si="446"/>
        <v>7.1496041499999992</v>
      </c>
      <c r="DC191" s="163"/>
      <c r="DD191" s="149"/>
      <c r="DU191" s="165">
        <f t="shared" si="417"/>
        <v>0.95</v>
      </c>
      <c r="DV191" s="165">
        <f t="shared" si="418"/>
        <v>1</v>
      </c>
      <c r="DW191" s="165">
        <f t="shared" si="419"/>
        <v>2400</v>
      </c>
      <c r="DX191" s="165">
        <f t="shared" si="420"/>
        <v>1.4999999999999999E-2</v>
      </c>
      <c r="DY191" s="169">
        <f t="shared" si="421"/>
        <v>70.497344278126505</v>
      </c>
      <c r="DZ191" s="136">
        <f t="shared" si="447"/>
        <v>33582.182272300015</v>
      </c>
      <c r="EA191" s="136">
        <f t="shared" si="422"/>
        <v>4.3067574809826485</v>
      </c>
      <c r="EB191" s="136">
        <f t="shared" si="423"/>
        <v>2.3330791552474604E-2</v>
      </c>
      <c r="EC191" s="136">
        <f t="shared" si="424"/>
        <v>0.96747185906460231</v>
      </c>
      <c r="ED191" s="136">
        <f t="shared" si="425"/>
        <v>0.21057795426291334</v>
      </c>
      <c r="EE191" s="136">
        <f t="shared" si="448"/>
        <v>1.5445604651050633E-4</v>
      </c>
      <c r="EF191" s="136">
        <f t="shared" si="426"/>
        <v>1</v>
      </c>
      <c r="EG191" s="136">
        <f t="shared" si="449"/>
        <v>2</v>
      </c>
      <c r="EH191" s="149">
        <f t="shared" si="427"/>
        <v>1.7463590927865409</v>
      </c>
      <c r="EI191" s="149">
        <f t="shared" si="428"/>
        <v>28.917081019282332</v>
      </c>
      <c r="EJ191" s="149">
        <f t="shared" si="450"/>
        <v>30.663440112068873</v>
      </c>
      <c r="EK191" s="18">
        <f t="shared" si="451"/>
        <v>0.32612126895912386</v>
      </c>
      <c r="EL191" s="18">
        <f t="shared" si="452"/>
        <v>5.4013228863503696E-2</v>
      </c>
      <c r="EM191" s="18">
        <f t="shared" si="453"/>
        <v>1.1743831969999998E-2</v>
      </c>
      <c r="EN191" s="163">
        <f t="shared" si="429"/>
        <v>0.12471926578144146</v>
      </c>
      <c r="EO191" s="163">
        <f t="shared" si="430"/>
        <v>2.0651635326115469</v>
      </c>
      <c r="EP191" s="163">
        <f t="shared" si="454"/>
        <v>2.1898827983929885</v>
      </c>
      <c r="EQ191" s="18">
        <f t="shared" si="455"/>
        <v>4.5664544273046692</v>
      </c>
      <c r="ER191" s="18">
        <f t="shared" si="456"/>
        <v>0.1635286013128468</v>
      </c>
      <c r="ES191" s="18">
        <f t="shared" si="457"/>
        <v>0.16444089544999999</v>
      </c>
    </row>
    <row r="192" spans="2:149" outlineLevel="1" x14ac:dyDescent="0.25">
      <c r="B192" s="36" t="s">
        <v>82</v>
      </c>
      <c r="C192" s="36" t="str">
        <f>'Hotter&amp;Drier'!$B$1</f>
        <v>MRI-CGCM2.3.2</v>
      </c>
      <c r="D192" s="36">
        <v>2022</v>
      </c>
      <c r="E192" s="37">
        <f>'Hotter&amp;Drier'!S50</f>
        <v>22.64</v>
      </c>
      <c r="F192" s="37">
        <f>'Hotter&amp;Drier'!W50</f>
        <v>75.964280000000002</v>
      </c>
      <c r="G192" s="37">
        <f>'Hotter&amp;Drier'!Q50</f>
        <v>423.20000000000005</v>
      </c>
      <c r="H192" s="115">
        <f t="shared" si="381"/>
        <v>2007</v>
      </c>
      <c r="I192" s="111" t="str">
        <f t="shared" si="382"/>
        <v>Pile No 243 @ Berth 107</v>
      </c>
      <c r="J192" s="165" t="str">
        <f t="shared" si="383"/>
        <v>splash</v>
      </c>
      <c r="K192" s="172">
        <f t="shared" si="384"/>
        <v>1</v>
      </c>
      <c r="L192" s="115" t="str">
        <f t="shared" si="385"/>
        <v>C1</v>
      </c>
      <c r="M192" s="115" t="str">
        <f t="shared" si="386"/>
        <v>CB4</v>
      </c>
      <c r="N192" s="115" t="str">
        <f t="shared" si="387"/>
        <v>CL5</v>
      </c>
      <c r="O192" s="115">
        <f t="shared" si="388"/>
        <v>0</v>
      </c>
      <c r="P192" s="115">
        <f t="shared" si="389"/>
        <v>50</v>
      </c>
      <c r="Q192" s="115">
        <f t="shared" si="390"/>
        <v>1200</v>
      </c>
      <c r="R192" s="115">
        <f t="shared" si="391"/>
        <v>60</v>
      </c>
      <c r="S192" s="115">
        <f t="shared" si="392"/>
        <v>0.37</v>
      </c>
      <c r="T192" s="115">
        <f t="shared" si="393"/>
        <v>310</v>
      </c>
      <c r="U192" s="165">
        <f t="shared" si="431"/>
        <v>12</v>
      </c>
      <c r="AA192" s="174">
        <f t="shared" si="394"/>
        <v>3.4155555106529571</v>
      </c>
      <c r="AB192" s="193">
        <f t="shared" si="395"/>
        <v>0.16831111021305914</v>
      </c>
      <c r="AC192" s="174">
        <f t="shared" si="396"/>
        <v>6.0403669858519145E-2</v>
      </c>
      <c r="AD192" s="174">
        <f t="shared" si="397"/>
        <v>1.1751068459999998E-2</v>
      </c>
      <c r="AE192" s="174">
        <f t="shared" si="398"/>
        <v>0.14561653730874269</v>
      </c>
      <c r="AF192" s="194">
        <f t="shared" si="399"/>
        <v>4.3467623077236624E-2</v>
      </c>
      <c r="AG192" s="174">
        <f t="shared" si="302"/>
        <v>0.21843208803312175</v>
      </c>
      <c r="AH192" s="174">
        <f t="shared" si="303"/>
        <v>0.1645422231</v>
      </c>
      <c r="AJ192" s="174"/>
      <c r="AK192" s="174"/>
      <c r="AM192" s="207">
        <f t="shared" si="400"/>
        <v>5</v>
      </c>
      <c r="AN192" s="167">
        <f>INDEX(Coefficients!$O$3:$O$7,MATCH(S192,Coefficients!$O$3:$O$7))</f>
        <v>0.3</v>
      </c>
      <c r="AO192" s="167">
        <f>INDEX(Coefficients!$O$3:$O$7,MATCH(S192,Coefficients!$O$3:$O$7)+1)</f>
        <v>0.4</v>
      </c>
      <c r="AP192" s="172">
        <f>INDEX(Coefficients!$P$3:$P$7,MATCH(S192,Coefficients!$O$3:$O$7))</f>
        <v>50</v>
      </c>
      <c r="AQ192" s="172">
        <f>INDEX(Coefficients!$P$3:$P$7,MATCH(S192,Coefficients!$O$3:$O$7)+1)</f>
        <v>41.8</v>
      </c>
      <c r="AR192" s="172">
        <f t="shared" si="401"/>
        <v>44.26</v>
      </c>
      <c r="AS192" s="106">
        <f t="shared" si="402"/>
        <v>2022</v>
      </c>
      <c r="AT192" s="107">
        <f t="shared" si="403"/>
        <v>22.64</v>
      </c>
      <c r="AU192" s="167">
        <f t="shared" si="432"/>
        <v>247.94</v>
      </c>
      <c r="AV192" s="173">
        <f t="shared" si="433"/>
        <v>22.54</v>
      </c>
      <c r="AW192" s="106">
        <v>34</v>
      </c>
      <c r="AX192" s="107">
        <f t="shared" si="404"/>
        <v>75.964280000000002</v>
      </c>
      <c r="AY192" s="174">
        <f t="shared" si="405"/>
        <v>1.1690054189223802</v>
      </c>
      <c r="AZ192" s="167">
        <f>INDEX(Coefficients!$K$3:$K$10,MATCH(S192,Coefficients!$K$3:$K$10))</f>
        <v>0.35</v>
      </c>
      <c r="BA192" s="167">
        <f>INDEX(Coefficients!$K$3:$K$10,MATCH(S192,Coefficients!$K$3:$K$10)+1)</f>
        <v>0.4</v>
      </c>
      <c r="BB192" s="167">
        <f>INDEX(Coefficients!$L$3:$L$10,MATCH(S192,Coefficients!$K$3:$K$10))</f>
        <v>0.19142307491680963</v>
      </c>
      <c r="BC192" s="167">
        <f>INDEX(Coefficients!$L$3:$L$10,MATCH(S192,Coefficients!$K$3:$K$10)+1)</f>
        <v>0.35425563574488944</v>
      </c>
      <c r="BD192" s="174">
        <f>INDEX(Coefficients!$M$3:$M$10,MATCH(S192,Coefficients!$K$3:$K$10))</f>
        <v>0.20023799980895765</v>
      </c>
      <c r="BE192" s="174">
        <f>INDEX(Coefficients!$M$3:$M$10,MATCH(S192,Coefficients!$K$3:$K$10)+1)</f>
        <v>0.20987997823914079</v>
      </c>
      <c r="BF192" s="70">
        <f t="shared" si="406"/>
        <v>2.5655609924804158E-5</v>
      </c>
      <c r="BG192" s="110">
        <f t="shared" si="407"/>
        <v>0.20409479118103091</v>
      </c>
      <c r="BH192" s="175">
        <f t="shared" si="434"/>
        <v>1.5726769486921184E-5</v>
      </c>
      <c r="BI192" s="89">
        <f t="shared" si="435"/>
        <v>4.9628850091782979E-2</v>
      </c>
      <c r="BJ192" s="106">
        <f t="shared" si="408"/>
        <v>0.71366705445737511</v>
      </c>
      <c r="BK192" s="165">
        <f t="shared" si="409"/>
        <v>84.741590689541354</v>
      </c>
      <c r="BM192" s="107">
        <f t="shared" si="410"/>
        <v>423.20000000000005</v>
      </c>
      <c r="BN192" s="173">
        <f t="shared" si="436"/>
        <v>4484.2000000000007</v>
      </c>
      <c r="BO192" s="187">
        <f t="shared" si="437"/>
        <v>7.7454363636363652E-4</v>
      </c>
      <c r="BP192" s="106" t="str">
        <f t="shared" si="411"/>
        <v>YES</v>
      </c>
      <c r="BQ192" s="209">
        <f t="shared" si="412"/>
        <v>3.4155555106529571</v>
      </c>
      <c r="BR192" s="164">
        <f t="shared" si="438"/>
        <v>8.4155555106529576</v>
      </c>
      <c r="BS192" s="219">
        <f t="shared" si="439"/>
        <v>0.16831111021305914</v>
      </c>
      <c r="BT192" s="210"/>
      <c r="BU192" s="206">
        <f t="shared" si="440"/>
        <v>-0.67237629593189518</v>
      </c>
      <c r="BW192" s="164">
        <f>VLOOKUP(M192,Coefficients!$E$4:$I$7,3)</f>
        <v>0.43099999999999999</v>
      </c>
      <c r="BX192" s="106">
        <f t="shared" si="441"/>
        <v>7.2999999999999995E-2</v>
      </c>
      <c r="BY192" s="163">
        <f t="shared" si="442"/>
        <v>0.51091601999999992</v>
      </c>
      <c r="BZ192" s="18"/>
      <c r="CD192" s="105"/>
      <c r="CE192" s="105"/>
      <c r="CF192" s="105"/>
      <c r="CO192" s="165" t="str">
        <f t="shared" si="413"/>
        <v>splash</v>
      </c>
      <c r="CP192" s="172">
        <f t="shared" si="414"/>
        <v>1</v>
      </c>
      <c r="CQ192" s="165">
        <f>IF(CO192="atmospheric",IF(CP192&gt;=1,Coefficients!$T$5,Coefficients!$T$4),Coefficients!$T$3)</f>
        <v>7.35</v>
      </c>
      <c r="CR192" s="106">
        <f>IF(S192&lt;Coefficients!$V$3,Coefficients!$X$3-(Coefficients!$X$4-Coefficients!$X$3)*(Coefficients!$V$3-S192)/(Coefficients!$V$4-Coefficients!$V$3),IF(S192&gt;Coefficients!$V$6,(Coefficients!$X$6-Coefficients!$X$5)*(S192-Coefficients!$V$6)/(Coefficients!$V$6-Coefficients!$V$5)+Coefficients!$X$6,VLOOKUP(S192,Coefficients!$V$3:$X$6,3)))</f>
        <v>5.1999999999999975</v>
      </c>
      <c r="CS192" s="90">
        <f t="shared" si="443"/>
        <v>1.6409601519999992E-4</v>
      </c>
      <c r="CT192" s="106">
        <f>VLOOKUP(CO192,Coefficients!$Z$4:$AD$7,4,FALSE)</f>
        <v>0.26500000000000001</v>
      </c>
      <c r="CU192" s="106">
        <f>VLOOKUP(CO192,Coefficients!$Z$4:$AD$7,2,FALSE)</f>
        <v>0.37</v>
      </c>
      <c r="CV192" s="174">
        <f t="shared" si="415"/>
        <v>5.107879663756977</v>
      </c>
      <c r="CW192" s="31">
        <f t="shared" si="416"/>
        <v>0.14561653730874269</v>
      </c>
      <c r="CX192" s="19">
        <f>Coefficients!$B$7</f>
        <v>3.35</v>
      </c>
      <c r="CY192" s="217">
        <f t="shared" si="444"/>
        <v>4.3467623077236624E-2</v>
      </c>
      <c r="CZ192" s="164">
        <f>VLOOKUP(N192,Coefficients!$E$12:$I$16,3)</f>
        <v>6.0350000000000001</v>
      </c>
      <c r="DA192" s="165">
        <f t="shared" si="445"/>
        <v>7.2999999999999995E-2</v>
      </c>
      <c r="DB192" s="163">
        <f t="shared" si="446"/>
        <v>7.1540096999999996</v>
      </c>
      <c r="DC192" s="163"/>
      <c r="DD192" s="149"/>
      <c r="DU192" s="165">
        <f t="shared" si="417"/>
        <v>0.95</v>
      </c>
      <c r="DV192" s="165">
        <f t="shared" si="418"/>
        <v>1</v>
      </c>
      <c r="DW192" s="165">
        <f t="shared" si="419"/>
        <v>2400</v>
      </c>
      <c r="DX192" s="165">
        <f t="shared" si="420"/>
        <v>1.4999999999999999E-2</v>
      </c>
      <c r="DY192" s="169">
        <f t="shared" si="421"/>
        <v>70.505597424453057</v>
      </c>
      <c r="DZ192" s="136">
        <f t="shared" si="447"/>
        <v>33583.49271338644</v>
      </c>
      <c r="EA192" s="136">
        <f t="shared" si="422"/>
        <v>4.3067574809826485</v>
      </c>
      <c r="EB192" s="136">
        <f t="shared" si="423"/>
        <v>2.3330791552474604E-2</v>
      </c>
      <c r="EC192" s="136">
        <f t="shared" si="424"/>
        <v>0.96747185906460231</v>
      </c>
      <c r="ED192" s="136">
        <f t="shared" si="425"/>
        <v>0.21062378451159153</v>
      </c>
      <c r="EE192" s="136">
        <f t="shared" si="448"/>
        <v>1.5445604651050633E-4</v>
      </c>
      <c r="EF192" s="136">
        <f t="shared" si="426"/>
        <v>1</v>
      </c>
      <c r="EG192" s="136">
        <f t="shared" si="449"/>
        <v>2</v>
      </c>
      <c r="EH192" s="149">
        <f t="shared" si="427"/>
        <v>1.7452602345874733</v>
      </c>
      <c r="EI192" s="149">
        <f t="shared" si="428"/>
        <v>28.905563079296524</v>
      </c>
      <c r="EJ192" s="149">
        <f t="shared" si="450"/>
        <v>30.650823313883997</v>
      </c>
      <c r="EK192" s="18">
        <f t="shared" si="451"/>
        <v>0.35888106128024616</v>
      </c>
      <c r="EL192" s="18">
        <f t="shared" si="452"/>
        <v>6.0403669858519145E-2</v>
      </c>
      <c r="EM192" s="18">
        <f t="shared" si="453"/>
        <v>1.1751068459999998E-2</v>
      </c>
      <c r="EN192" s="163">
        <f t="shared" si="429"/>
        <v>0.12464078891585766</v>
      </c>
      <c r="EO192" s="163">
        <f t="shared" si="430"/>
        <v>2.0643409589356754</v>
      </c>
      <c r="EP192" s="163">
        <f t="shared" si="454"/>
        <v>2.1889817478515332</v>
      </c>
      <c r="EQ192" s="18">
        <f t="shared" si="455"/>
        <v>5.0251675285992699</v>
      </c>
      <c r="ER192" s="18">
        <f t="shared" si="456"/>
        <v>0.21843208803312175</v>
      </c>
      <c r="ES192" s="18">
        <f t="shared" si="457"/>
        <v>0.1645422231</v>
      </c>
    </row>
    <row r="193" spans="2:149" outlineLevel="1" x14ac:dyDescent="0.25">
      <c r="B193" s="36" t="s">
        <v>82</v>
      </c>
      <c r="C193" s="36" t="str">
        <f>'Hotter&amp;Drier'!$B$1</f>
        <v>MRI-CGCM2.3.2</v>
      </c>
      <c r="D193" s="36">
        <v>2023</v>
      </c>
      <c r="E193" s="37">
        <f>'Hotter&amp;Drier'!S51</f>
        <v>22.66</v>
      </c>
      <c r="F193" s="37">
        <f>'Hotter&amp;Drier'!W51</f>
        <v>75.94901999999999</v>
      </c>
      <c r="G193" s="37">
        <f>'Hotter&amp;Drier'!Q51</f>
        <v>426.80000000000007</v>
      </c>
      <c r="H193" s="115">
        <f t="shared" si="381"/>
        <v>2007</v>
      </c>
      <c r="I193" s="111" t="str">
        <f t="shared" si="382"/>
        <v>Pile No 243 @ Berth 107</v>
      </c>
      <c r="J193" s="165" t="str">
        <f t="shared" si="383"/>
        <v>splash</v>
      </c>
      <c r="K193" s="172">
        <f t="shared" si="384"/>
        <v>1</v>
      </c>
      <c r="L193" s="115" t="str">
        <f t="shared" si="385"/>
        <v>C1</v>
      </c>
      <c r="M193" s="115" t="str">
        <f t="shared" si="386"/>
        <v>CB4</v>
      </c>
      <c r="N193" s="115" t="str">
        <f t="shared" si="387"/>
        <v>CL5</v>
      </c>
      <c r="O193" s="115">
        <f t="shared" si="388"/>
        <v>0</v>
      </c>
      <c r="P193" s="115">
        <f t="shared" si="389"/>
        <v>50</v>
      </c>
      <c r="Q193" s="115">
        <f t="shared" si="390"/>
        <v>1200</v>
      </c>
      <c r="R193" s="115">
        <f t="shared" si="391"/>
        <v>60</v>
      </c>
      <c r="S193" s="115">
        <f t="shared" si="392"/>
        <v>0.37</v>
      </c>
      <c r="T193" s="115">
        <f t="shared" si="393"/>
        <v>310</v>
      </c>
      <c r="U193" s="165">
        <f t="shared" si="431"/>
        <v>12</v>
      </c>
      <c r="AA193" s="174">
        <f t="shared" si="394"/>
        <v>3.5438876805842607</v>
      </c>
      <c r="AB193" s="193">
        <f t="shared" si="395"/>
        <v>0.17087775361168522</v>
      </c>
      <c r="AC193" s="174">
        <f t="shared" si="396"/>
        <v>6.6927294184958797E-2</v>
      </c>
      <c r="AD193" s="174">
        <f t="shared" si="397"/>
        <v>1.1758304949999999E-2</v>
      </c>
      <c r="AE193" s="174">
        <f t="shared" si="398"/>
        <v>0.17227271523144089</v>
      </c>
      <c r="AF193" s="194">
        <f t="shared" si="399"/>
        <v>5.1424691113862948E-2</v>
      </c>
      <c r="AG193" s="174">
        <f t="shared" si="302"/>
        <v>0.28202618788997713</v>
      </c>
      <c r="AH193" s="174">
        <f t="shared" si="303"/>
        <v>0.16464355075000001</v>
      </c>
      <c r="AJ193" s="174"/>
      <c r="AK193" s="174"/>
      <c r="AM193" s="207">
        <f t="shared" si="400"/>
        <v>5</v>
      </c>
      <c r="AN193" s="167">
        <f>INDEX(Coefficients!$O$3:$O$7,MATCH(S193,Coefficients!$O$3:$O$7))</f>
        <v>0.3</v>
      </c>
      <c r="AO193" s="167">
        <f>INDEX(Coefficients!$O$3:$O$7,MATCH(S193,Coefficients!$O$3:$O$7)+1)</f>
        <v>0.4</v>
      </c>
      <c r="AP193" s="172">
        <f>INDEX(Coefficients!$P$3:$P$7,MATCH(S193,Coefficients!$O$3:$O$7))</f>
        <v>50</v>
      </c>
      <c r="AQ193" s="172">
        <f>INDEX(Coefficients!$P$3:$P$7,MATCH(S193,Coefficients!$O$3:$O$7)+1)</f>
        <v>41.8</v>
      </c>
      <c r="AR193" s="172">
        <f t="shared" si="401"/>
        <v>44.26</v>
      </c>
      <c r="AS193" s="106">
        <f t="shared" si="402"/>
        <v>2023</v>
      </c>
      <c r="AT193" s="107">
        <f t="shared" si="403"/>
        <v>22.66</v>
      </c>
      <c r="AU193" s="167">
        <f t="shared" si="432"/>
        <v>270.60000000000002</v>
      </c>
      <c r="AV193" s="173">
        <f t="shared" si="433"/>
        <v>22.55</v>
      </c>
      <c r="AW193" s="106">
        <v>35</v>
      </c>
      <c r="AX193" s="107">
        <f t="shared" si="404"/>
        <v>75.94901999999999</v>
      </c>
      <c r="AY193" s="174">
        <f t="shared" si="405"/>
        <v>1.1697181128083352</v>
      </c>
      <c r="AZ193" s="167">
        <f>INDEX(Coefficients!$K$3:$K$10,MATCH(S193,Coefficients!$K$3:$K$10))</f>
        <v>0.35</v>
      </c>
      <c r="BA193" s="167">
        <f>INDEX(Coefficients!$K$3:$K$10,MATCH(S193,Coefficients!$K$3:$K$10)+1)</f>
        <v>0.4</v>
      </c>
      <c r="BB193" s="167">
        <f>INDEX(Coefficients!$L$3:$L$10,MATCH(S193,Coefficients!$K$3:$K$10))</f>
        <v>0.19142307491680963</v>
      </c>
      <c r="BC193" s="167">
        <f>INDEX(Coefficients!$L$3:$L$10,MATCH(S193,Coefficients!$K$3:$K$10)+1)</f>
        <v>0.35425563574488944</v>
      </c>
      <c r="BD193" s="174">
        <f>INDEX(Coefficients!$M$3:$M$10,MATCH(S193,Coefficients!$K$3:$K$10))</f>
        <v>0.20023799980895765</v>
      </c>
      <c r="BE193" s="174">
        <f>INDEX(Coefficients!$M$3:$M$10,MATCH(S193,Coefficients!$K$3:$K$10)+1)</f>
        <v>0.20987997823914079</v>
      </c>
      <c r="BF193" s="70">
        <f t="shared" si="406"/>
        <v>2.5655609924804158E-5</v>
      </c>
      <c r="BG193" s="110">
        <f t="shared" si="407"/>
        <v>0.20409479118103091</v>
      </c>
      <c r="BH193" s="175">
        <f t="shared" si="434"/>
        <v>1.5449949804348019E-5</v>
      </c>
      <c r="BI193" s="89">
        <f t="shared" si="435"/>
        <v>4.8755292267952492E-2</v>
      </c>
      <c r="BJ193" s="106">
        <f t="shared" si="408"/>
        <v>0.71366705445737511</v>
      </c>
      <c r="BK193" s="165">
        <f t="shared" si="409"/>
        <v>84.741590689541354</v>
      </c>
      <c r="BM193" s="107">
        <f t="shared" si="410"/>
        <v>426.80000000000007</v>
      </c>
      <c r="BN193" s="173">
        <f t="shared" si="436"/>
        <v>4911.0000000000009</v>
      </c>
      <c r="BO193" s="187">
        <f t="shared" si="437"/>
        <v>7.7757500000000018E-4</v>
      </c>
      <c r="BP193" s="106" t="str">
        <f t="shared" si="411"/>
        <v>YES</v>
      </c>
      <c r="BQ193" s="209">
        <f t="shared" si="412"/>
        <v>3.5438876805842607</v>
      </c>
      <c r="BR193" s="164">
        <f t="shared" si="438"/>
        <v>8.5438876805842607</v>
      </c>
      <c r="BS193" s="219">
        <f t="shared" si="439"/>
        <v>0.17087775361168522</v>
      </c>
      <c r="BT193" s="210"/>
      <c r="BU193" s="206">
        <f t="shared" si="440"/>
        <v>-0.6856151710874252</v>
      </c>
      <c r="BW193" s="164">
        <f>VLOOKUP(M193,Coefficients!$E$4:$I$7,3)</f>
        <v>0.43099999999999999</v>
      </c>
      <c r="BX193" s="106">
        <f t="shared" si="441"/>
        <v>7.2999999999999995E-2</v>
      </c>
      <c r="BY193" s="163">
        <f t="shared" si="442"/>
        <v>0.51123065000000001</v>
      </c>
      <c r="BZ193" s="18"/>
      <c r="CD193" s="105"/>
      <c r="CE193" s="105"/>
      <c r="CF193" s="105"/>
      <c r="CO193" s="165" t="str">
        <f t="shared" si="413"/>
        <v>splash</v>
      </c>
      <c r="CP193" s="172">
        <f t="shared" si="414"/>
        <v>1</v>
      </c>
      <c r="CQ193" s="165">
        <f>IF(CO193="atmospheric",IF(CP193&gt;=1,Coefficients!$T$5,Coefficients!$T$4),Coefficients!$T$3)</f>
        <v>7.35</v>
      </c>
      <c r="CR193" s="106">
        <f>IF(S193&lt;Coefficients!$V$3,Coefficients!$X$3-(Coefficients!$X$4-Coefficients!$X$3)*(Coefficients!$V$3-S193)/(Coefficients!$V$4-Coefficients!$V$3),IF(S193&gt;Coefficients!$V$6,(Coefficients!$X$6-Coefficients!$X$5)*(S193-Coefficients!$V$6)/(Coefficients!$V$6-Coefficients!$V$5)+Coefficients!$X$6,VLOOKUP(S193,Coefficients!$V$3:$X$6,3)))</f>
        <v>5.1999999999999975</v>
      </c>
      <c r="CS193" s="90">
        <f t="shared" si="443"/>
        <v>1.6409601519999992E-4</v>
      </c>
      <c r="CT193" s="106">
        <f>VLOOKUP(CO193,Coefficients!$Z$4:$AD$7,4,FALSE)</f>
        <v>0.26500000000000001</v>
      </c>
      <c r="CU193" s="106">
        <f>VLOOKUP(CO193,Coefficients!$Z$4:$AD$7,2,FALSE)</f>
        <v>0.37</v>
      </c>
      <c r="CV193" s="174">
        <f t="shared" si="415"/>
        <v>5.1345247776138203</v>
      </c>
      <c r="CW193" s="31">
        <f t="shared" si="416"/>
        <v>0.17227271523144089</v>
      </c>
      <c r="CX193" s="19">
        <f>Coefficients!$B$7</f>
        <v>3.35</v>
      </c>
      <c r="CY193" s="217">
        <f t="shared" si="444"/>
        <v>5.1424691113862948E-2</v>
      </c>
      <c r="CZ193" s="164">
        <f>VLOOKUP(N193,Coefficients!$E$12:$I$16,3)</f>
        <v>6.0350000000000001</v>
      </c>
      <c r="DA193" s="165">
        <f t="shared" si="445"/>
        <v>7.2999999999999995E-2</v>
      </c>
      <c r="DB193" s="163">
        <f t="shared" si="446"/>
        <v>7.15841525</v>
      </c>
      <c r="DC193" s="163"/>
      <c r="DD193" s="149"/>
      <c r="DU193" s="165">
        <f t="shared" si="417"/>
        <v>0.95</v>
      </c>
      <c r="DV193" s="165">
        <f t="shared" si="418"/>
        <v>1</v>
      </c>
      <c r="DW193" s="165">
        <f t="shared" si="419"/>
        <v>2400</v>
      </c>
      <c r="DX193" s="165">
        <f t="shared" si="420"/>
        <v>1.4999999999999999E-2</v>
      </c>
      <c r="DY193" s="169">
        <f t="shared" si="421"/>
        <v>70.512476522672387</v>
      </c>
      <c r="DZ193" s="136">
        <f t="shared" si="447"/>
        <v>33584.584903889699</v>
      </c>
      <c r="EA193" s="136">
        <f t="shared" si="422"/>
        <v>4.3067574809826485</v>
      </c>
      <c r="EB193" s="136">
        <f t="shared" si="423"/>
        <v>2.3330791552474604E-2</v>
      </c>
      <c r="EC193" s="136">
        <f t="shared" si="424"/>
        <v>0.96747185906460231</v>
      </c>
      <c r="ED193" s="136">
        <f t="shared" si="425"/>
        <v>0.21066955834905435</v>
      </c>
      <c r="EE193" s="136">
        <f t="shared" si="448"/>
        <v>1.5445604651050633E-4</v>
      </c>
      <c r="EF193" s="136">
        <f t="shared" si="426"/>
        <v>1</v>
      </c>
      <c r="EG193" s="136">
        <f t="shared" si="449"/>
        <v>2</v>
      </c>
      <c r="EH193" s="149">
        <f t="shared" si="427"/>
        <v>1.7441666290143671</v>
      </c>
      <c r="EI193" s="149">
        <f t="shared" si="428"/>
        <v>28.894051579440539</v>
      </c>
      <c r="EJ193" s="149">
        <f t="shared" si="450"/>
        <v>30.638218208454905</v>
      </c>
      <c r="EK193" s="18">
        <f t="shared" si="451"/>
        <v>0.39166768505775856</v>
      </c>
      <c r="EL193" s="18">
        <f t="shared" si="452"/>
        <v>6.6927294184958797E-2</v>
      </c>
      <c r="EM193" s="18">
        <f t="shared" si="453"/>
        <v>1.1758304949999999E-2</v>
      </c>
      <c r="EN193" s="163">
        <f t="shared" si="429"/>
        <v>0.12456268717567394</v>
      </c>
      <c r="EO193" s="163">
        <f t="shared" si="430"/>
        <v>2.0635188451928537</v>
      </c>
      <c r="EP193" s="163">
        <f t="shared" si="454"/>
        <v>2.1880815323685274</v>
      </c>
      <c r="EQ193" s="18">
        <f t="shared" si="455"/>
        <v>5.4842563325372931</v>
      </c>
      <c r="ER193" s="18">
        <f t="shared" si="456"/>
        <v>0.28202618788997713</v>
      </c>
      <c r="ES193" s="18">
        <f t="shared" si="457"/>
        <v>0.16464355075000001</v>
      </c>
    </row>
    <row r="194" spans="2:149" outlineLevel="1" x14ac:dyDescent="0.25">
      <c r="B194" s="36" t="s">
        <v>82</v>
      </c>
      <c r="C194" s="36" t="str">
        <f>'Hotter&amp;Drier'!$B$1</f>
        <v>MRI-CGCM2.3.2</v>
      </c>
      <c r="D194" s="36">
        <v>2024</v>
      </c>
      <c r="E194" s="37">
        <f>'Hotter&amp;Drier'!S52</f>
        <v>22.68</v>
      </c>
      <c r="F194" s="37">
        <f>'Hotter&amp;Drier'!W52</f>
        <v>75.933759999999992</v>
      </c>
      <c r="G194" s="37">
        <f>'Hotter&amp;Drier'!Q52</f>
        <v>430.40000000000009</v>
      </c>
      <c r="H194" s="115">
        <f t="shared" si="381"/>
        <v>2007</v>
      </c>
      <c r="I194" s="111" t="str">
        <f t="shared" si="382"/>
        <v>Pile No 243 @ Berth 107</v>
      </c>
      <c r="J194" s="165" t="str">
        <f t="shared" si="383"/>
        <v>splash</v>
      </c>
      <c r="K194" s="172">
        <f t="shared" si="384"/>
        <v>1</v>
      </c>
      <c r="L194" s="115" t="str">
        <f t="shared" si="385"/>
        <v>C1</v>
      </c>
      <c r="M194" s="115" t="str">
        <f t="shared" si="386"/>
        <v>CB4</v>
      </c>
      <c r="N194" s="115" t="str">
        <f t="shared" si="387"/>
        <v>CL5</v>
      </c>
      <c r="O194" s="115">
        <f t="shared" si="388"/>
        <v>0</v>
      </c>
      <c r="P194" s="115">
        <f t="shared" si="389"/>
        <v>50</v>
      </c>
      <c r="Q194" s="115">
        <f t="shared" si="390"/>
        <v>1200</v>
      </c>
      <c r="R194" s="115">
        <f t="shared" si="391"/>
        <v>60</v>
      </c>
      <c r="S194" s="115">
        <f t="shared" si="392"/>
        <v>0.37</v>
      </c>
      <c r="T194" s="115">
        <f t="shared" si="393"/>
        <v>310</v>
      </c>
      <c r="U194" s="165">
        <f t="shared" si="431"/>
        <v>12</v>
      </c>
      <c r="AA194" s="174">
        <f t="shared" si="394"/>
        <v>3.6669710969585192</v>
      </c>
      <c r="AB194" s="193">
        <f t="shared" si="395"/>
        <v>0.1733394219391704</v>
      </c>
      <c r="AC194" s="174">
        <f t="shared" si="396"/>
        <v>7.3579316893391811E-2</v>
      </c>
      <c r="AD194" s="174">
        <f t="shared" si="397"/>
        <v>1.1765541440000003E-2</v>
      </c>
      <c r="AE194" s="174">
        <f t="shared" si="398"/>
        <v>0.19967579433570132</v>
      </c>
      <c r="AF194" s="194">
        <f t="shared" si="399"/>
        <v>5.9604714727075021E-2</v>
      </c>
      <c r="AG194" s="174">
        <f t="shared" si="302"/>
        <v>0.35427379182755275</v>
      </c>
      <c r="AH194" s="174">
        <f t="shared" si="303"/>
        <v>0.16474487840000002</v>
      </c>
      <c r="AJ194" s="174"/>
      <c r="AK194" s="174"/>
      <c r="AM194" s="207">
        <f t="shared" si="400"/>
        <v>5</v>
      </c>
      <c r="AN194" s="167">
        <f>INDEX(Coefficients!$O$3:$O$7,MATCH(S194,Coefficients!$O$3:$O$7))</f>
        <v>0.3</v>
      </c>
      <c r="AO194" s="167">
        <f>INDEX(Coefficients!$O$3:$O$7,MATCH(S194,Coefficients!$O$3:$O$7)+1)</f>
        <v>0.4</v>
      </c>
      <c r="AP194" s="172">
        <f>INDEX(Coefficients!$P$3:$P$7,MATCH(S194,Coefficients!$O$3:$O$7))</f>
        <v>50</v>
      </c>
      <c r="AQ194" s="172">
        <f>INDEX(Coefficients!$P$3:$P$7,MATCH(S194,Coefficients!$O$3:$O$7)+1)</f>
        <v>41.8</v>
      </c>
      <c r="AR194" s="172">
        <f t="shared" si="401"/>
        <v>44.26</v>
      </c>
      <c r="AS194" s="106">
        <f t="shared" si="402"/>
        <v>2024</v>
      </c>
      <c r="AT194" s="107">
        <f t="shared" si="403"/>
        <v>22.68</v>
      </c>
      <c r="AU194" s="167">
        <f t="shared" si="432"/>
        <v>293.28000000000003</v>
      </c>
      <c r="AV194" s="173">
        <f t="shared" si="433"/>
        <v>22.560000000000002</v>
      </c>
      <c r="AW194" s="106">
        <v>36</v>
      </c>
      <c r="AX194" s="107">
        <f t="shared" si="404"/>
        <v>75.933759999999992</v>
      </c>
      <c r="AY194" s="174">
        <f t="shared" si="405"/>
        <v>1.1704311929232594</v>
      </c>
      <c r="AZ194" s="167">
        <f>INDEX(Coefficients!$K$3:$K$10,MATCH(S194,Coefficients!$K$3:$K$10))</f>
        <v>0.35</v>
      </c>
      <c r="BA194" s="167">
        <f>INDEX(Coefficients!$K$3:$K$10,MATCH(S194,Coefficients!$K$3:$K$10)+1)</f>
        <v>0.4</v>
      </c>
      <c r="BB194" s="167">
        <f>INDEX(Coefficients!$L$3:$L$10,MATCH(S194,Coefficients!$K$3:$K$10))</f>
        <v>0.19142307491680963</v>
      </c>
      <c r="BC194" s="167">
        <f>INDEX(Coefficients!$L$3:$L$10,MATCH(S194,Coefficients!$K$3:$K$10)+1)</f>
        <v>0.35425563574488944</v>
      </c>
      <c r="BD194" s="174">
        <f>INDEX(Coefficients!$M$3:$M$10,MATCH(S194,Coefficients!$K$3:$K$10))</f>
        <v>0.20023799980895765</v>
      </c>
      <c r="BE194" s="174">
        <f>INDEX(Coefficients!$M$3:$M$10,MATCH(S194,Coefficients!$K$3:$K$10)+1)</f>
        <v>0.20987997823914079</v>
      </c>
      <c r="BF194" s="70">
        <f t="shared" si="406"/>
        <v>2.5655609924804158E-5</v>
      </c>
      <c r="BG194" s="110">
        <f t="shared" si="407"/>
        <v>0.20409479118103091</v>
      </c>
      <c r="BH194" s="175">
        <f t="shared" si="434"/>
        <v>1.519960521352872E-5</v>
      </c>
      <c r="BI194" s="89">
        <f t="shared" si="435"/>
        <v>4.7965281695254006E-2</v>
      </c>
      <c r="BJ194" s="106">
        <f t="shared" si="408"/>
        <v>0.71366705445737511</v>
      </c>
      <c r="BK194" s="165">
        <f t="shared" si="409"/>
        <v>84.741590689541354</v>
      </c>
      <c r="BM194" s="107">
        <f t="shared" si="410"/>
        <v>430.40000000000009</v>
      </c>
      <c r="BN194" s="173">
        <f t="shared" si="436"/>
        <v>5341.4000000000015</v>
      </c>
      <c r="BO194" s="187">
        <f t="shared" si="437"/>
        <v>7.8066615384615398E-4</v>
      </c>
      <c r="BP194" s="106" t="str">
        <f t="shared" si="411"/>
        <v>YES</v>
      </c>
      <c r="BQ194" s="209">
        <f t="shared" si="412"/>
        <v>3.6669710969585192</v>
      </c>
      <c r="BR194" s="164">
        <f t="shared" si="438"/>
        <v>8.6669710969585196</v>
      </c>
      <c r="BS194" s="219">
        <f t="shared" si="439"/>
        <v>0.1733394219391704</v>
      </c>
      <c r="BT194" s="210"/>
      <c r="BU194" s="206">
        <f t="shared" si="440"/>
        <v>-0.69725680187836203</v>
      </c>
      <c r="BW194" s="164">
        <f>VLOOKUP(M194,Coefficients!$E$4:$I$7,3)</f>
        <v>0.43099999999999999</v>
      </c>
      <c r="BX194" s="106">
        <f t="shared" si="441"/>
        <v>7.2999999999999995E-2</v>
      </c>
      <c r="BY194" s="163">
        <f t="shared" si="442"/>
        <v>0.5115452800000001</v>
      </c>
      <c r="BZ194" s="18"/>
      <c r="CD194" s="105"/>
      <c r="CE194" s="105"/>
      <c r="CF194" s="105"/>
      <c r="CO194" s="165" t="str">
        <f t="shared" si="413"/>
        <v>splash</v>
      </c>
      <c r="CP194" s="172">
        <f t="shared" si="414"/>
        <v>1</v>
      </c>
      <c r="CQ194" s="165">
        <f>IF(CO194="atmospheric",IF(CP194&gt;=1,Coefficients!$T$5,Coefficients!$T$4),Coefficients!$T$3)</f>
        <v>7.35</v>
      </c>
      <c r="CR194" s="106">
        <f>IF(S194&lt;Coefficients!$V$3,Coefficients!$X$3-(Coefficients!$X$4-Coefficients!$X$3)*(Coefficients!$V$3-S194)/(Coefficients!$V$4-Coefficients!$V$3),IF(S194&gt;Coefficients!$V$6,(Coefficients!$X$6-Coefficients!$X$5)*(S194-Coefficients!$V$6)/(Coefficients!$V$6-Coefficients!$V$5)+Coefficients!$X$6,VLOOKUP(S194,Coefficients!$V$3:$X$6,3)))</f>
        <v>5.1999999999999975</v>
      </c>
      <c r="CS194" s="90">
        <f t="shared" si="443"/>
        <v>1.6409601519999992E-4</v>
      </c>
      <c r="CT194" s="106">
        <f>VLOOKUP(CO194,Coefficients!$Z$4:$AD$7,4,FALSE)</f>
        <v>0.26500000000000001</v>
      </c>
      <c r="CU194" s="106">
        <f>VLOOKUP(CO194,Coefficients!$Z$4:$AD$7,2,FALSE)</f>
        <v>0.37</v>
      </c>
      <c r="CV194" s="174">
        <f t="shared" si="415"/>
        <v>5.15804143196811</v>
      </c>
      <c r="CW194" s="31">
        <f t="shared" si="416"/>
        <v>0.19967579433570132</v>
      </c>
      <c r="CX194" s="19">
        <f>Coefficients!$B$7</f>
        <v>3.35</v>
      </c>
      <c r="CY194" s="217">
        <f t="shared" si="444"/>
        <v>5.9604714727075021E-2</v>
      </c>
      <c r="CZ194" s="164">
        <f>VLOOKUP(N194,Coefficients!$E$12:$I$16,3)</f>
        <v>6.0350000000000001</v>
      </c>
      <c r="DA194" s="165">
        <f t="shared" si="445"/>
        <v>7.2999999999999995E-2</v>
      </c>
      <c r="DB194" s="163">
        <f t="shared" si="446"/>
        <v>7.1628208000000013</v>
      </c>
      <c r="DC194" s="163"/>
      <c r="DD194" s="149"/>
      <c r="DU194" s="165">
        <f t="shared" si="417"/>
        <v>0.95</v>
      </c>
      <c r="DV194" s="165">
        <f t="shared" si="418"/>
        <v>1</v>
      </c>
      <c r="DW194" s="165">
        <f t="shared" si="419"/>
        <v>2400</v>
      </c>
      <c r="DX194" s="165">
        <f t="shared" si="420"/>
        <v>1.4999999999999999E-2</v>
      </c>
      <c r="DY194" s="169">
        <f t="shared" si="421"/>
        <v>70.518298346646858</v>
      </c>
      <c r="DZ194" s="136">
        <f t="shared" si="447"/>
        <v>33585.509176067506</v>
      </c>
      <c r="EA194" s="136">
        <f t="shared" si="422"/>
        <v>4.3067574809826485</v>
      </c>
      <c r="EB194" s="136">
        <f t="shared" si="423"/>
        <v>2.3330791552474604E-2</v>
      </c>
      <c r="EC194" s="136">
        <f t="shared" si="424"/>
        <v>0.96747185906460231</v>
      </c>
      <c r="ED194" s="136">
        <f t="shared" si="425"/>
        <v>0.21071527587939037</v>
      </c>
      <c r="EE194" s="136">
        <f t="shared" si="448"/>
        <v>1.5445604651050633E-4</v>
      </c>
      <c r="EF194" s="136">
        <f t="shared" si="426"/>
        <v>1</v>
      </c>
      <c r="EG194" s="136">
        <f t="shared" si="449"/>
        <v>2</v>
      </c>
      <c r="EH194" s="149">
        <f t="shared" si="427"/>
        <v>1.7430773672093267</v>
      </c>
      <c r="EI194" s="149">
        <f t="shared" si="428"/>
        <v>28.882546522098551</v>
      </c>
      <c r="EJ194" s="149">
        <f t="shared" si="450"/>
        <v>30.625623889307878</v>
      </c>
      <c r="EK194" s="18">
        <f t="shared" si="451"/>
        <v>0.42448114843265622</v>
      </c>
      <c r="EL194" s="18">
        <f t="shared" si="452"/>
        <v>7.3579316893391811E-2</v>
      </c>
      <c r="EM194" s="18">
        <f t="shared" si="453"/>
        <v>1.1765541440000003E-2</v>
      </c>
      <c r="EN194" s="163">
        <f t="shared" si="429"/>
        <v>0.12448489565322614</v>
      </c>
      <c r="EO194" s="163">
        <f t="shared" si="430"/>
        <v>2.0626971915533514</v>
      </c>
      <c r="EP194" s="163">
        <f t="shared" si="454"/>
        <v>2.1871820872065775</v>
      </c>
      <c r="EQ194" s="18">
        <f t="shared" si="455"/>
        <v>5.9437209531115558</v>
      </c>
      <c r="ER194" s="18">
        <f t="shared" si="456"/>
        <v>0.35427379182755275</v>
      </c>
      <c r="ES194" s="18">
        <f t="shared" si="457"/>
        <v>0.16474487840000002</v>
      </c>
    </row>
    <row r="195" spans="2:149" outlineLevel="1" x14ac:dyDescent="0.25">
      <c r="B195" s="36" t="s">
        <v>82</v>
      </c>
      <c r="C195" s="36" t="str">
        <f>'Hotter&amp;Drier'!$B$1</f>
        <v>MRI-CGCM2.3.2</v>
      </c>
      <c r="D195" s="36">
        <v>2025</v>
      </c>
      <c r="E195" s="37">
        <f>'Hotter&amp;Drier'!S53</f>
        <v>22.7</v>
      </c>
      <c r="F195" s="37">
        <f>'Hotter&amp;Drier'!W53</f>
        <v>75.918499999999995</v>
      </c>
      <c r="G195" s="37">
        <f>'Hotter&amp;Drier'!Q53</f>
        <v>434.00000000000011</v>
      </c>
      <c r="H195" s="115">
        <f t="shared" si="381"/>
        <v>2007</v>
      </c>
      <c r="I195" s="111" t="str">
        <f t="shared" si="382"/>
        <v>Pile No 243 @ Berth 107</v>
      </c>
      <c r="J195" s="165" t="str">
        <f t="shared" si="383"/>
        <v>splash</v>
      </c>
      <c r="K195" s="172">
        <f t="shared" si="384"/>
        <v>1</v>
      </c>
      <c r="L195" s="115" t="str">
        <f t="shared" si="385"/>
        <v>C1</v>
      </c>
      <c r="M195" s="115" t="str">
        <f t="shared" si="386"/>
        <v>CB4</v>
      </c>
      <c r="N195" s="115" t="str">
        <f t="shared" si="387"/>
        <v>CL5</v>
      </c>
      <c r="O195" s="115">
        <f t="shared" si="388"/>
        <v>0</v>
      </c>
      <c r="P195" s="115">
        <f t="shared" si="389"/>
        <v>50</v>
      </c>
      <c r="Q195" s="115">
        <f t="shared" si="390"/>
        <v>1200</v>
      </c>
      <c r="R195" s="115">
        <f t="shared" si="391"/>
        <v>60</v>
      </c>
      <c r="S195" s="115">
        <f t="shared" si="392"/>
        <v>0.37</v>
      </c>
      <c r="T195" s="115">
        <f t="shared" si="393"/>
        <v>310</v>
      </c>
      <c r="U195" s="165">
        <f t="shared" si="431"/>
        <v>12</v>
      </c>
      <c r="AA195" s="174">
        <f t="shared" si="394"/>
        <v>3.785462378548659</v>
      </c>
      <c r="AB195" s="193">
        <f t="shared" si="395"/>
        <v>0.17570924757097317</v>
      </c>
      <c r="AC195" s="174">
        <f t="shared" si="396"/>
        <v>8.0355609550397555E-2</v>
      </c>
      <c r="AD195" s="174">
        <f t="shared" si="397"/>
        <v>1.1772777929999999E-2</v>
      </c>
      <c r="AE195" s="174">
        <f t="shared" si="398"/>
        <v>0.22761497863288488</v>
      </c>
      <c r="AF195" s="194">
        <f t="shared" si="399"/>
        <v>6.7944769741159664E-2</v>
      </c>
      <c r="AG195" s="174">
        <f t="shared" si="302"/>
        <v>0.43508851190978337</v>
      </c>
      <c r="AH195" s="174">
        <f t="shared" si="303"/>
        <v>0.16484620605000003</v>
      </c>
      <c r="AJ195" s="174"/>
      <c r="AK195" s="174"/>
      <c r="AM195" s="207">
        <f t="shared" si="400"/>
        <v>5</v>
      </c>
      <c r="AN195" s="167">
        <f>INDEX(Coefficients!$O$3:$O$7,MATCH(S195,Coefficients!$O$3:$O$7))</f>
        <v>0.3</v>
      </c>
      <c r="AO195" s="167">
        <f>INDEX(Coefficients!$O$3:$O$7,MATCH(S195,Coefficients!$O$3:$O$7)+1)</f>
        <v>0.4</v>
      </c>
      <c r="AP195" s="172">
        <f>INDEX(Coefficients!$P$3:$P$7,MATCH(S195,Coefficients!$O$3:$O$7))</f>
        <v>50</v>
      </c>
      <c r="AQ195" s="172">
        <f>INDEX(Coefficients!$P$3:$P$7,MATCH(S195,Coefficients!$O$3:$O$7)+1)</f>
        <v>41.8</v>
      </c>
      <c r="AR195" s="172">
        <f t="shared" si="401"/>
        <v>44.26</v>
      </c>
      <c r="AS195" s="106">
        <f t="shared" si="402"/>
        <v>2025</v>
      </c>
      <c r="AT195" s="107">
        <f t="shared" si="403"/>
        <v>22.7</v>
      </c>
      <c r="AU195" s="167">
        <f t="shared" si="432"/>
        <v>315.98</v>
      </c>
      <c r="AV195" s="173">
        <f t="shared" si="433"/>
        <v>22.57</v>
      </c>
      <c r="AW195" s="106">
        <v>37</v>
      </c>
      <c r="AX195" s="107">
        <f t="shared" si="404"/>
        <v>75.918499999999995</v>
      </c>
      <c r="AY195" s="174">
        <f t="shared" si="405"/>
        <v>1.1711446594486767</v>
      </c>
      <c r="AZ195" s="167">
        <f>INDEX(Coefficients!$K$3:$K$10,MATCH(S195,Coefficients!$K$3:$K$10))</f>
        <v>0.35</v>
      </c>
      <c r="BA195" s="167">
        <f>INDEX(Coefficients!$K$3:$K$10,MATCH(S195,Coefficients!$K$3:$K$10)+1)</f>
        <v>0.4</v>
      </c>
      <c r="BB195" s="167">
        <f>INDEX(Coefficients!$L$3:$L$10,MATCH(S195,Coefficients!$K$3:$K$10))</f>
        <v>0.19142307491680963</v>
      </c>
      <c r="BC195" s="167">
        <f>INDEX(Coefficients!$L$3:$L$10,MATCH(S195,Coefficients!$K$3:$K$10)+1)</f>
        <v>0.35425563574488944</v>
      </c>
      <c r="BD195" s="174">
        <f>INDEX(Coefficients!$M$3:$M$10,MATCH(S195,Coefficients!$K$3:$K$10))</f>
        <v>0.20023799980895765</v>
      </c>
      <c r="BE195" s="174">
        <f>INDEX(Coefficients!$M$3:$M$10,MATCH(S195,Coefficients!$K$3:$K$10)+1)</f>
        <v>0.20987997823914079</v>
      </c>
      <c r="BF195" s="70">
        <f t="shared" si="406"/>
        <v>2.5655609924804158E-5</v>
      </c>
      <c r="BG195" s="110">
        <f t="shared" si="407"/>
        <v>0.20409479118103091</v>
      </c>
      <c r="BH195" s="175">
        <f t="shared" si="434"/>
        <v>1.4971440260938567E-5</v>
      </c>
      <c r="BI195" s="89">
        <f t="shared" si="435"/>
        <v>4.7245263242785905E-2</v>
      </c>
      <c r="BJ195" s="106">
        <f t="shared" si="408"/>
        <v>0.71366705445737511</v>
      </c>
      <c r="BK195" s="165">
        <f t="shared" si="409"/>
        <v>84.741590689541354</v>
      </c>
      <c r="BM195" s="107">
        <f t="shared" si="410"/>
        <v>434.00000000000011</v>
      </c>
      <c r="BN195" s="173">
        <f t="shared" si="436"/>
        <v>5775.4000000000015</v>
      </c>
      <c r="BO195" s="187">
        <f t="shared" si="437"/>
        <v>7.8380428571428581E-4</v>
      </c>
      <c r="BP195" s="106" t="str">
        <f t="shared" si="411"/>
        <v>YES</v>
      </c>
      <c r="BQ195" s="209">
        <f t="shared" si="412"/>
        <v>3.785462378548659</v>
      </c>
      <c r="BR195" s="164">
        <f t="shared" si="438"/>
        <v>8.7854623785486581</v>
      </c>
      <c r="BS195" s="219">
        <f t="shared" si="439"/>
        <v>0.17570924757097317</v>
      </c>
      <c r="BT195" s="210"/>
      <c r="BU195" s="206">
        <f t="shared" si="440"/>
        <v>-0.70759451048872468</v>
      </c>
      <c r="BW195" s="164">
        <f>VLOOKUP(M195,Coefficients!$E$4:$I$7,3)</f>
        <v>0.43099999999999999</v>
      </c>
      <c r="BX195" s="106">
        <f t="shared" si="441"/>
        <v>7.2999999999999995E-2</v>
      </c>
      <c r="BY195" s="163">
        <f t="shared" si="442"/>
        <v>0.51185990999999997</v>
      </c>
      <c r="BZ195" s="18"/>
      <c r="CD195" s="105"/>
      <c r="CE195" s="105"/>
      <c r="CF195" s="105"/>
      <c r="CO195" s="165" t="str">
        <f t="shared" si="413"/>
        <v>splash</v>
      </c>
      <c r="CP195" s="172">
        <f t="shared" si="414"/>
        <v>1</v>
      </c>
      <c r="CQ195" s="165">
        <f>IF(CO195="atmospheric",IF(CP195&gt;=1,Coefficients!$T$5,Coefficients!$T$4),Coefficients!$T$3)</f>
        <v>7.35</v>
      </c>
      <c r="CR195" s="106">
        <f>IF(S195&lt;Coefficients!$V$3,Coefficients!$X$3-(Coefficients!$X$4-Coefficients!$X$3)*(Coefficients!$V$3-S195)/(Coefficients!$V$4-Coefficients!$V$3),IF(S195&gt;Coefficients!$V$6,(Coefficients!$X$6-Coefficients!$X$5)*(S195-Coefficients!$V$6)/(Coefficients!$V$6-Coefficients!$V$5)+Coefficients!$X$6,VLOOKUP(S195,Coefficients!$V$3:$X$6,3)))</f>
        <v>5.1999999999999975</v>
      </c>
      <c r="CS195" s="90">
        <f t="shared" si="443"/>
        <v>1.6409601519999992E-4</v>
      </c>
      <c r="CT195" s="106">
        <f>VLOOKUP(CO195,Coefficients!$Z$4:$AD$7,4,FALSE)</f>
        <v>0.26500000000000001</v>
      </c>
      <c r="CU195" s="106">
        <f>VLOOKUP(CO195,Coefficients!$Z$4:$AD$7,2,FALSE)</f>
        <v>0.37</v>
      </c>
      <c r="CV195" s="174">
        <f t="shared" si="415"/>
        <v>5.1789658220400607</v>
      </c>
      <c r="CW195" s="31">
        <f t="shared" si="416"/>
        <v>0.22761497863288488</v>
      </c>
      <c r="CX195" s="19">
        <f>Coefficients!$B$7</f>
        <v>3.35</v>
      </c>
      <c r="CY195" s="217">
        <f t="shared" si="444"/>
        <v>6.7944769741159664E-2</v>
      </c>
      <c r="CZ195" s="164">
        <f>VLOOKUP(N195,Coefficients!$E$12:$I$16,3)</f>
        <v>6.0350000000000001</v>
      </c>
      <c r="DA195" s="165">
        <f t="shared" si="445"/>
        <v>7.2999999999999995E-2</v>
      </c>
      <c r="DB195" s="163">
        <f t="shared" si="446"/>
        <v>7.1672263500000009</v>
      </c>
      <c r="DC195" s="163"/>
      <c r="DD195" s="149"/>
      <c r="DU195" s="165">
        <f t="shared" si="417"/>
        <v>0.95</v>
      </c>
      <c r="DV195" s="165">
        <f t="shared" si="418"/>
        <v>1</v>
      </c>
      <c r="DW195" s="165">
        <f t="shared" si="419"/>
        <v>2400</v>
      </c>
      <c r="DX195" s="165">
        <f t="shared" si="420"/>
        <v>1.4999999999999999E-2</v>
      </c>
      <c r="DY195" s="169">
        <f t="shared" si="421"/>
        <v>70.523289246693494</v>
      </c>
      <c r="DZ195" s="136">
        <f t="shared" si="447"/>
        <v>33586.301490350677</v>
      </c>
      <c r="EA195" s="136">
        <f t="shared" si="422"/>
        <v>4.3067574809826485</v>
      </c>
      <c r="EB195" s="136">
        <f t="shared" si="423"/>
        <v>2.3330791552474604E-2</v>
      </c>
      <c r="EC195" s="136">
        <f t="shared" si="424"/>
        <v>0.96747185906460231</v>
      </c>
      <c r="ED195" s="136">
        <f t="shared" si="425"/>
        <v>0.2107609372064321</v>
      </c>
      <c r="EE195" s="136">
        <f t="shared" si="448"/>
        <v>1.5445604651050633E-4</v>
      </c>
      <c r="EF195" s="136">
        <f t="shared" si="426"/>
        <v>1</v>
      </c>
      <c r="EG195" s="136">
        <f t="shared" si="449"/>
        <v>2</v>
      </c>
      <c r="EH195" s="149">
        <f t="shared" si="427"/>
        <v>1.741991799217012</v>
      </c>
      <c r="EI195" s="149">
        <f t="shared" si="428"/>
        <v>28.871047909613797</v>
      </c>
      <c r="EJ195" s="149">
        <f t="shared" si="450"/>
        <v>30.613039708830808</v>
      </c>
      <c r="EK195" s="18">
        <f t="shared" si="451"/>
        <v>0.45732145952045011</v>
      </c>
      <c r="EL195" s="18">
        <f t="shared" si="452"/>
        <v>8.0355609550397555E-2</v>
      </c>
      <c r="EM195" s="18">
        <f t="shared" si="453"/>
        <v>1.1772777929999999E-2</v>
      </c>
      <c r="EN195" s="163">
        <f t="shared" si="429"/>
        <v>0.12440736793082553</v>
      </c>
      <c r="EO195" s="163">
        <f t="shared" si="430"/>
        <v>2.0618759981845143</v>
      </c>
      <c r="EP195" s="163">
        <f t="shared" si="454"/>
        <v>2.1862833661153398</v>
      </c>
      <c r="EQ195" s="18">
        <f t="shared" si="455"/>
        <v>6.403561503958044</v>
      </c>
      <c r="ER195" s="18">
        <f t="shared" si="456"/>
        <v>0.43508851190978337</v>
      </c>
      <c r="ES195" s="18">
        <f t="shared" si="457"/>
        <v>0.16484620605000003</v>
      </c>
    </row>
    <row r="196" spans="2:149" outlineLevel="1" x14ac:dyDescent="0.25">
      <c r="B196" s="36" t="s">
        <v>82</v>
      </c>
      <c r="C196" s="36" t="str">
        <f>'Hotter&amp;Drier'!$B$1</f>
        <v>MRI-CGCM2.3.2</v>
      </c>
      <c r="D196" s="36">
        <v>2026</v>
      </c>
      <c r="E196" s="37">
        <f>'Hotter&amp;Drier'!S54</f>
        <v>22.72</v>
      </c>
      <c r="F196" s="37">
        <f>'Hotter&amp;Drier'!W54</f>
        <v>75.903239999999997</v>
      </c>
      <c r="G196" s="37">
        <f>'Hotter&amp;Drier'!Q54</f>
        <v>437.60000000000014</v>
      </c>
      <c r="H196" s="115">
        <f t="shared" si="381"/>
        <v>2007</v>
      </c>
      <c r="I196" s="111" t="str">
        <f t="shared" si="382"/>
        <v>Pile No 243 @ Berth 107</v>
      </c>
      <c r="J196" s="165" t="str">
        <f t="shared" si="383"/>
        <v>splash</v>
      </c>
      <c r="K196" s="172">
        <f t="shared" si="384"/>
        <v>1</v>
      </c>
      <c r="L196" s="115" t="str">
        <f t="shared" si="385"/>
        <v>C1</v>
      </c>
      <c r="M196" s="115" t="str">
        <f t="shared" si="386"/>
        <v>CB4</v>
      </c>
      <c r="N196" s="115" t="str">
        <f t="shared" si="387"/>
        <v>CL5</v>
      </c>
      <c r="O196" s="115">
        <f t="shared" si="388"/>
        <v>0</v>
      </c>
      <c r="P196" s="115">
        <f t="shared" si="389"/>
        <v>50</v>
      </c>
      <c r="Q196" s="115">
        <f t="shared" si="390"/>
        <v>1200</v>
      </c>
      <c r="R196" s="115">
        <f t="shared" si="391"/>
        <v>60</v>
      </c>
      <c r="S196" s="115">
        <f t="shared" si="392"/>
        <v>0.37</v>
      </c>
      <c r="T196" s="115">
        <f t="shared" si="393"/>
        <v>310</v>
      </c>
      <c r="U196" s="165">
        <f t="shared" si="431"/>
        <v>12</v>
      </c>
      <c r="AA196" s="174">
        <f t="shared" si="394"/>
        <v>3.8998978024117243</v>
      </c>
      <c r="AB196" s="193">
        <f t="shared" si="395"/>
        <v>0.17799795604823448</v>
      </c>
      <c r="AC196" s="174">
        <f t="shared" si="396"/>
        <v>8.725257357922786E-2</v>
      </c>
      <c r="AD196" s="174">
        <f t="shared" si="397"/>
        <v>1.1780014420000002E-2</v>
      </c>
      <c r="AE196" s="174">
        <f t="shared" si="398"/>
        <v>0.25591909360705878</v>
      </c>
      <c r="AF196" s="194">
        <f t="shared" si="399"/>
        <v>7.6393759285689186E-2</v>
      </c>
      <c r="AG196" s="174">
        <f t="shared" si="302"/>
        <v>0.5243498118358767</v>
      </c>
      <c r="AH196" s="174">
        <f t="shared" si="303"/>
        <v>0.16494753370000004</v>
      </c>
      <c r="AJ196" s="174"/>
      <c r="AK196" s="174"/>
      <c r="AM196" s="207">
        <f t="shared" si="400"/>
        <v>5</v>
      </c>
      <c r="AN196" s="167">
        <f>INDEX(Coefficients!$O$3:$O$7,MATCH(S196,Coefficients!$O$3:$O$7))</f>
        <v>0.3</v>
      </c>
      <c r="AO196" s="167">
        <f>INDEX(Coefficients!$O$3:$O$7,MATCH(S196,Coefficients!$O$3:$O$7)+1)</f>
        <v>0.4</v>
      </c>
      <c r="AP196" s="172">
        <f>INDEX(Coefficients!$P$3:$P$7,MATCH(S196,Coefficients!$O$3:$O$7))</f>
        <v>50</v>
      </c>
      <c r="AQ196" s="172">
        <f>INDEX(Coefficients!$P$3:$P$7,MATCH(S196,Coefficients!$O$3:$O$7)+1)</f>
        <v>41.8</v>
      </c>
      <c r="AR196" s="172">
        <f t="shared" si="401"/>
        <v>44.26</v>
      </c>
      <c r="AS196" s="106">
        <f t="shared" si="402"/>
        <v>2026</v>
      </c>
      <c r="AT196" s="107">
        <f t="shared" si="403"/>
        <v>22.72</v>
      </c>
      <c r="AU196" s="167">
        <f t="shared" si="432"/>
        <v>338.70000000000005</v>
      </c>
      <c r="AV196" s="173">
        <f t="shared" si="433"/>
        <v>22.580000000000002</v>
      </c>
      <c r="AW196" s="106">
        <v>38</v>
      </c>
      <c r="AX196" s="107">
        <f t="shared" si="404"/>
        <v>75.903239999999997</v>
      </c>
      <c r="AY196" s="174">
        <f t="shared" si="405"/>
        <v>1.1718585125661722</v>
      </c>
      <c r="AZ196" s="167">
        <f>INDEX(Coefficients!$K$3:$K$10,MATCH(S196,Coefficients!$K$3:$K$10))</f>
        <v>0.35</v>
      </c>
      <c r="BA196" s="167">
        <f>INDEX(Coefficients!$K$3:$K$10,MATCH(S196,Coefficients!$K$3:$K$10)+1)</f>
        <v>0.4</v>
      </c>
      <c r="BB196" s="167">
        <f>INDEX(Coefficients!$L$3:$L$10,MATCH(S196,Coefficients!$K$3:$K$10))</f>
        <v>0.19142307491680963</v>
      </c>
      <c r="BC196" s="167">
        <f>INDEX(Coefficients!$L$3:$L$10,MATCH(S196,Coefficients!$K$3:$K$10)+1)</f>
        <v>0.35425563574488944</v>
      </c>
      <c r="BD196" s="174">
        <f>INDEX(Coefficients!$M$3:$M$10,MATCH(S196,Coefficients!$K$3:$K$10))</f>
        <v>0.20023799980895765</v>
      </c>
      <c r="BE196" s="174">
        <f>INDEX(Coefficients!$M$3:$M$10,MATCH(S196,Coefficients!$K$3:$K$10)+1)</f>
        <v>0.20987997823914079</v>
      </c>
      <c r="BF196" s="70">
        <f t="shared" si="406"/>
        <v>2.5655609924804158E-5</v>
      </c>
      <c r="BG196" s="110">
        <f t="shared" si="407"/>
        <v>0.20409479118103091</v>
      </c>
      <c r="BH196" s="175">
        <f t="shared" si="434"/>
        <v>1.4762103431381688E-5</v>
      </c>
      <c r="BI196" s="89">
        <f t="shared" si="435"/>
        <v>4.6584660558845803E-2</v>
      </c>
      <c r="BJ196" s="106">
        <f t="shared" si="408"/>
        <v>0.71366705445737511</v>
      </c>
      <c r="BK196" s="165">
        <f t="shared" si="409"/>
        <v>84.741590689541354</v>
      </c>
      <c r="BM196" s="107">
        <f t="shared" si="410"/>
        <v>437.60000000000014</v>
      </c>
      <c r="BN196" s="173">
        <f t="shared" si="436"/>
        <v>6213.0000000000018</v>
      </c>
      <c r="BO196" s="187">
        <f t="shared" si="437"/>
        <v>7.8698000000000027E-4</v>
      </c>
      <c r="BP196" s="106" t="str">
        <f t="shared" si="411"/>
        <v>YES</v>
      </c>
      <c r="BQ196" s="209">
        <f t="shared" si="412"/>
        <v>3.8998978024117243</v>
      </c>
      <c r="BR196" s="164">
        <f t="shared" si="438"/>
        <v>8.8998978024117239</v>
      </c>
      <c r="BS196" s="219">
        <f t="shared" si="439"/>
        <v>0.17799795604823448</v>
      </c>
      <c r="BT196" s="210"/>
      <c r="BU196" s="206">
        <f t="shared" si="440"/>
        <v>-0.71685150393149744</v>
      </c>
      <c r="BW196" s="164">
        <f>VLOOKUP(M196,Coefficients!$E$4:$I$7,3)</f>
        <v>0.43099999999999999</v>
      </c>
      <c r="BX196" s="106">
        <f t="shared" si="441"/>
        <v>7.2999999999999995E-2</v>
      </c>
      <c r="BY196" s="163">
        <f t="shared" si="442"/>
        <v>0.51217454000000007</v>
      </c>
      <c r="BZ196" s="18"/>
      <c r="CD196" s="105"/>
      <c r="CE196" s="105"/>
      <c r="CF196" s="105"/>
      <c r="CO196" s="165" t="str">
        <f t="shared" si="413"/>
        <v>splash</v>
      </c>
      <c r="CP196" s="172">
        <f t="shared" si="414"/>
        <v>1</v>
      </c>
      <c r="CQ196" s="165">
        <f>IF(CO196="atmospheric",IF(CP196&gt;=1,Coefficients!$T$5,Coefficients!$T$4),Coefficients!$T$3)</f>
        <v>7.35</v>
      </c>
      <c r="CR196" s="106">
        <f>IF(S196&lt;Coefficients!$V$3,Coefficients!$X$3-(Coefficients!$X$4-Coefficients!$X$3)*(Coefficients!$V$3-S196)/(Coefficients!$V$4-Coefficients!$V$3),IF(S196&gt;Coefficients!$V$6,(Coefficients!$X$6-Coefficients!$X$5)*(S196-Coefficients!$V$6)/(Coefficients!$V$6-Coefficients!$V$5)+Coefficients!$X$6,VLOOKUP(S196,Coefficients!$V$3:$X$6,3)))</f>
        <v>5.1999999999999975</v>
      </c>
      <c r="CS196" s="90">
        <f t="shared" si="443"/>
        <v>1.6409601519999992E-4</v>
      </c>
      <c r="CT196" s="106">
        <f>VLOOKUP(CO196,Coefficients!$Z$4:$AD$7,4,FALSE)</f>
        <v>0.26500000000000001</v>
      </c>
      <c r="CU196" s="106">
        <f>VLOOKUP(CO196,Coefficients!$Z$4:$AD$7,2,FALSE)</f>
        <v>0.37</v>
      </c>
      <c r="CV196" s="174">
        <f t="shared" si="415"/>
        <v>5.1977123739005506</v>
      </c>
      <c r="CW196" s="31">
        <f t="shared" si="416"/>
        <v>0.25591909360705878</v>
      </c>
      <c r="CX196" s="19">
        <f>Coefficients!$B$7</f>
        <v>3.35</v>
      </c>
      <c r="CY196" s="217">
        <f t="shared" si="444"/>
        <v>7.6393759285689186E-2</v>
      </c>
      <c r="CZ196" s="164">
        <f>VLOOKUP(N196,Coefficients!$E$12:$I$16,3)</f>
        <v>6.0350000000000001</v>
      </c>
      <c r="DA196" s="165">
        <f t="shared" si="445"/>
        <v>7.2999999999999995E-2</v>
      </c>
      <c r="DB196" s="163">
        <f t="shared" si="446"/>
        <v>7.1716319000000013</v>
      </c>
      <c r="DC196" s="163"/>
      <c r="DD196" s="149"/>
      <c r="DU196" s="165">
        <f t="shared" si="417"/>
        <v>0.95</v>
      </c>
      <c r="DV196" s="165">
        <f t="shared" si="418"/>
        <v>1</v>
      </c>
      <c r="DW196" s="165">
        <f t="shared" si="419"/>
        <v>2400</v>
      </c>
      <c r="DX196" s="165">
        <f t="shared" si="420"/>
        <v>1.4999999999999999E-2</v>
      </c>
      <c r="DY196" s="169">
        <f t="shared" si="421"/>
        <v>70.527615264881121</v>
      </c>
      <c r="DZ196" s="136">
        <f t="shared" si="447"/>
        <v>33586.988223210486</v>
      </c>
      <c r="EA196" s="136">
        <f t="shared" si="422"/>
        <v>4.3067574809826485</v>
      </c>
      <c r="EB196" s="136">
        <f t="shared" si="423"/>
        <v>2.3330791552474604E-2</v>
      </c>
      <c r="EC196" s="136">
        <f t="shared" si="424"/>
        <v>0.96747185906460231</v>
      </c>
      <c r="ED196" s="136">
        <f t="shared" si="425"/>
        <v>0.21080654243375707</v>
      </c>
      <c r="EE196" s="136">
        <f t="shared" si="448"/>
        <v>1.5445604651050633E-4</v>
      </c>
      <c r="EF196" s="136">
        <f t="shared" si="426"/>
        <v>1</v>
      </c>
      <c r="EG196" s="136">
        <f t="shared" si="449"/>
        <v>2</v>
      </c>
      <c r="EH196" s="149">
        <f t="shared" si="427"/>
        <v>1.740909447710455</v>
      </c>
      <c r="EI196" s="149">
        <f t="shared" si="428"/>
        <v>28.859555744288816</v>
      </c>
      <c r="EJ196" s="149">
        <f t="shared" si="450"/>
        <v>30.60046519199927</v>
      </c>
      <c r="EK196" s="18">
        <f t="shared" si="451"/>
        <v>0.49018862641087779</v>
      </c>
      <c r="EL196" s="18">
        <f t="shared" si="452"/>
        <v>8.725257357922786E-2</v>
      </c>
      <c r="EM196" s="18">
        <f t="shared" si="453"/>
        <v>1.1780014420000002E-2</v>
      </c>
      <c r="EN196" s="163">
        <f t="shared" si="429"/>
        <v>0.12433006991933819</v>
      </c>
      <c r="EO196" s="163">
        <f t="shared" si="430"/>
        <v>2.0610552652507836</v>
      </c>
      <c r="EP196" s="163">
        <f t="shared" si="454"/>
        <v>2.185385335170122</v>
      </c>
      <c r="EQ196" s="18">
        <f t="shared" si="455"/>
        <v>6.8637780983518502</v>
      </c>
      <c r="ER196" s="18">
        <f t="shared" si="456"/>
        <v>0.5243498118358767</v>
      </c>
      <c r="ES196" s="18">
        <f t="shared" si="457"/>
        <v>0.16494753370000004</v>
      </c>
    </row>
    <row r="197" spans="2:149" outlineLevel="1" x14ac:dyDescent="0.25">
      <c r="B197" s="36" t="s">
        <v>82</v>
      </c>
      <c r="C197" s="36" t="str">
        <f>'Hotter&amp;Drier'!$B$1</f>
        <v>MRI-CGCM2.3.2</v>
      </c>
      <c r="D197" s="36">
        <v>2027</v>
      </c>
      <c r="E197" s="37">
        <f>'Hotter&amp;Drier'!S55</f>
        <v>22.74</v>
      </c>
      <c r="F197" s="37">
        <f>'Hotter&amp;Drier'!W55</f>
        <v>75.887979999999999</v>
      </c>
      <c r="G197" s="37">
        <f>'Hotter&amp;Drier'!Q55</f>
        <v>441.20000000000016</v>
      </c>
      <c r="H197" s="115">
        <f t="shared" si="381"/>
        <v>2007</v>
      </c>
      <c r="I197" s="111" t="str">
        <f t="shared" si="382"/>
        <v>Pile No 243 @ Berth 107</v>
      </c>
      <c r="J197" s="165" t="str">
        <f t="shared" si="383"/>
        <v>splash</v>
      </c>
      <c r="K197" s="172">
        <f t="shared" si="384"/>
        <v>1</v>
      </c>
      <c r="L197" s="115" t="str">
        <f t="shared" si="385"/>
        <v>C1</v>
      </c>
      <c r="M197" s="115" t="str">
        <f t="shared" si="386"/>
        <v>CB4</v>
      </c>
      <c r="N197" s="115" t="str">
        <f t="shared" si="387"/>
        <v>CL5</v>
      </c>
      <c r="O197" s="115">
        <f t="shared" si="388"/>
        <v>0</v>
      </c>
      <c r="P197" s="115">
        <f t="shared" si="389"/>
        <v>50</v>
      </c>
      <c r="Q197" s="115">
        <f t="shared" si="390"/>
        <v>1200</v>
      </c>
      <c r="R197" s="115">
        <f t="shared" si="391"/>
        <v>60</v>
      </c>
      <c r="S197" s="115">
        <f t="shared" si="392"/>
        <v>0.37</v>
      </c>
      <c r="T197" s="115">
        <f t="shared" si="393"/>
        <v>310</v>
      </c>
      <c r="U197" s="165">
        <f t="shared" si="431"/>
        <v>12</v>
      </c>
      <c r="AA197" s="174">
        <f t="shared" si="394"/>
        <v>4.0107216819195353</v>
      </c>
      <c r="AB197" s="193">
        <f t="shared" si="395"/>
        <v>0.18021443363839068</v>
      </c>
      <c r="AC197" s="174">
        <f t="shared" si="396"/>
        <v>9.4267044807552908E-2</v>
      </c>
      <c r="AD197" s="174">
        <f t="shared" si="397"/>
        <v>1.1787250910000003E-2</v>
      </c>
      <c r="AE197" s="174">
        <f t="shared" si="398"/>
        <v>0.28444926969864676</v>
      </c>
      <c r="AF197" s="194">
        <f t="shared" si="399"/>
        <v>8.4910229760790074E-2</v>
      </c>
      <c r="AG197" s="174">
        <f t="shared" si="302"/>
        <v>0.62191401165924853</v>
      </c>
      <c r="AH197" s="174">
        <f t="shared" si="303"/>
        <v>0.16504886135000005</v>
      </c>
      <c r="AJ197" s="174"/>
      <c r="AK197" s="174"/>
      <c r="AM197" s="207">
        <f t="shared" si="400"/>
        <v>5</v>
      </c>
      <c r="AN197" s="167">
        <f>INDEX(Coefficients!$O$3:$O$7,MATCH(S197,Coefficients!$O$3:$O$7))</f>
        <v>0.3</v>
      </c>
      <c r="AO197" s="167">
        <f>INDEX(Coefficients!$O$3:$O$7,MATCH(S197,Coefficients!$O$3:$O$7)+1)</f>
        <v>0.4</v>
      </c>
      <c r="AP197" s="172">
        <f>INDEX(Coefficients!$P$3:$P$7,MATCH(S197,Coefficients!$O$3:$O$7))</f>
        <v>50</v>
      </c>
      <c r="AQ197" s="172">
        <f>INDEX(Coefficients!$P$3:$P$7,MATCH(S197,Coefficients!$O$3:$O$7)+1)</f>
        <v>41.8</v>
      </c>
      <c r="AR197" s="172">
        <f t="shared" si="401"/>
        <v>44.26</v>
      </c>
      <c r="AS197" s="106">
        <f t="shared" si="402"/>
        <v>2027</v>
      </c>
      <c r="AT197" s="107">
        <f t="shared" si="403"/>
        <v>22.74</v>
      </c>
      <c r="AU197" s="167">
        <f t="shared" si="432"/>
        <v>361.44000000000005</v>
      </c>
      <c r="AV197" s="173">
        <f t="shared" si="433"/>
        <v>22.590000000000003</v>
      </c>
      <c r="AW197" s="106">
        <v>39</v>
      </c>
      <c r="AX197" s="107">
        <f t="shared" si="404"/>
        <v>75.887979999999999</v>
      </c>
      <c r="AY197" s="174">
        <f t="shared" si="405"/>
        <v>1.1725727524574183</v>
      </c>
      <c r="AZ197" s="167">
        <f>INDEX(Coefficients!$K$3:$K$10,MATCH(S197,Coefficients!$K$3:$K$10))</f>
        <v>0.35</v>
      </c>
      <c r="BA197" s="167">
        <f>INDEX(Coefficients!$K$3:$K$10,MATCH(S197,Coefficients!$K$3:$K$10)+1)</f>
        <v>0.4</v>
      </c>
      <c r="BB197" s="167">
        <f>INDEX(Coefficients!$L$3:$L$10,MATCH(S197,Coefficients!$K$3:$K$10))</f>
        <v>0.19142307491680963</v>
      </c>
      <c r="BC197" s="167">
        <f>INDEX(Coefficients!$L$3:$L$10,MATCH(S197,Coefficients!$K$3:$K$10)+1)</f>
        <v>0.35425563574488944</v>
      </c>
      <c r="BD197" s="174">
        <f>INDEX(Coefficients!$M$3:$M$10,MATCH(S197,Coefficients!$K$3:$K$10))</f>
        <v>0.20023799980895765</v>
      </c>
      <c r="BE197" s="174">
        <f>INDEX(Coefficients!$M$3:$M$10,MATCH(S197,Coefficients!$K$3:$K$10)+1)</f>
        <v>0.20987997823914079</v>
      </c>
      <c r="BF197" s="70">
        <f t="shared" si="406"/>
        <v>2.5655609924804158E-5</v>
      </c>
      <c r="BG197" s="110">
        <f t="shared" si="407"/>
        <v>0.20409479118103091</v>
      </c>
      <c r="BH197" s="175">
        <f t="shared" si="434"/>
        <v>1.456893237455266E-5</v>
      </c>
      <c r="BI197" s="89">
        <f t="shared" si="435"/>
        <v>4.5975072084276258E-2</v>
      </c>
      <c r="BJ197" s="106">
        <f t="shared" si="408"/>
        <v>0.71366705445737511</v>
      </c>
      <c r="BK197" s="165">
        <f t="shared" si="409"/>
        <v>84.741590689541354</v>
      </c>
      <c r="BM197" s="107">
        <f t="shared" si="410"/>
        <v>441.20000000000016</v>
      </c>
      <c r="BN197" s="173">
        <f t="shared" si="436"/>
        <v>6654.2000000000016</v>
      </c>
      <c r="BO197" s="187">
        <f t="shared" si="437"/>
        <v>7.9018625000000021E-4</v>
      </c>
      <c r="BP197" s="106" t="str">
        <f t="shared" si="411"/>
        <v>YES</v>
      </c>
      <c r="BQ197" s="209">
        <f t="shared" si="412"/>
        <v>4.0107216819195353</v>
      </c>
      <c r="BR197" s="164">
        <f t="shared" si="438"/>
        <v>9.0107216819195344</v>
      </c>
      <c r="BS197" s="219">
        <f t="shared" si="439"/>
        <v>0.18021443363839068</v>
      </c>
      <c r="BT197" s="210"/>
      <c r="BU197" s="206">
        <f t="shared" si="440"/>
        <v>-0.72520103461352714</v>
      </c>
      <c r="BW197" s="164">
        <f>VLOOKUP(M197,Coefficients!$E$4:$I$7,3)</f>
        <v>0.43099999999999999</v>
      </c>
      <c r="BX197" s="106">
        <f t="shared" si="441"/>
        <v>7.2999999999999995E-2</v>
      </c>
      <c r="BY197" s="163">
        <f t="shared" si="442"/>
        <v>0.51248917000000016</v>
      </c>
      <c r="BZ197" s="18"/>
      <c r="CD197" s="105"/>
      <c r="CE197" s="105"/>
      <c r="CF197" s="105"/>
      <c r="CO197" s="165" t="str">
        <f t="shared" si="413"/>
        <v>splash</v>
      </c>
      <c r="CP197" s="172">
        <f t="shared" si="414"/>
        <v>1</v>
      </c>
      <c r="CQ197" s="165">
        <f>IF(CO197="atmospheric",IF(CP197&gt;=1,Coefficients!$T$5,Coefficients!$T$4),Coefficients!$T$3)</f>
        <v>7.35</v>
      </c>
      <c r="CR197" s="106">
        <f>IF(S197&lt;Coefficients!$V$3,Coefficients!$X$3-(Coefficients!$X$4-Coefficients!$X$3)*(Coefficients!$V$3-S197)/(Coefficients!$V$4-Coefficients!$V$3),IF(S197&gt;Coefficients!$V$6,(Coefficients!$X$6-Coefficients!$X$5)*(S197-Coefficients!$V$6)/(Coefficients!$V$6-Coefficients!$V$5)+Coefficients!$X$6,VLOOKUP(S197,Coefficients!$V$3:$X$6,3)))</f>
        <v>5.1999999999999975</v>
      </c>
      <c r="CS197" s="90">
        <f t="shared" si="443"/>
        <v>1.6409601519999992E-4</v>
      </c>
      <c r="CT197" s="106">
        <f>VLOOKUP(CO197,Coefficients!$Z$4:$AD$7,4,FALSE)</f>
        <v>0.26500000000000001</v>
      </c>
      <c r="CU197" s="106">
        <f>VLOOKUP(CO197,Coefficients!$Z$4:$AD$7,2,FALSE)</f>
        <v>0.37</v>
      </c>
      <c r="CV197" s="174">
        <f t="shared" si="415"/>
        <v>5.2146073624074694</v>
      </c>
      <c r="CW197" s="31">
        <f t="shared" si="416"/>
        <v>0.28444926969864676</v>
      </c>
      <c r="CX197" s="19">
        <f>Coefficients!$B$7</f>
        <v>3.35</v>
      </c>
      <c r="CY197" s="217">
        <f t="shared" si="444"/>
        <v>8.4910229760790074E-2</v>
      </c>
      <c r="CZ197" s="164">
        <f>VLOOKUP(N197,Coefficients!$E$12:$I$16,3)</f>
        <v>6.0350000000000001</v>
      </c>
      <c r="DA197" s="165">
        <f t="shared" si="445"/>
        <v>7.2999999999999995E-2</v>
      </c>
      <c r="DB197" s="163">
        <f t="shared" si="446"/>
        <v>7.1760374500000017</v>
      </c>
      <c r="DC197" s="163"/>
      <c r="DD197" s="149"/>
      <c r="DU197" s="165">
        <f t="shared" si="417"/>
        <v>0.95</v>
      </c>
      <c r="DV197" s="165">
        <f t="shared" si="418"/>
        <v>1</v>
      </c>
      <c r="DW197" s="165">
        <f t="shared" si="419"/>
        <v>2400</v>
      </c>
      <c r="DX197" s="165">
        <f t="shared" si="420"/>
        <v>1.4999999999999999E-2</v>
      </c>
      <c r="DY197" s="169">
        <f t="shared" si="421"/>
        <v>70.531400966183568</v>
      </c>
      <c r="DZ197" s="136">
        <f t="shared" si="447"/>
        <v>33587.589160539042</v>
      </c>
      <c r="EA197" s="136">
        <f t="shared" si="422"/>
        <v>4.3067574809826485</v>
      </c>
      <c r="EB197" s="136">
        <f t="shared" si="423"/>
        <v>2.3330791552474604E-2</v>
      </c>
      <c r="EC197" s="136">
        <f t="shared" si="424"/>
        <v>0.96747185906460231</v>
      </c>
      <c r="ED197" s="136">
        <f t="shared" si="425"/>
        <v>0.21085209166468827</v>
      </c>
      <c r="EE197" s="136">
        <f t="shared" si="448"/>
        <v>1.5445604651050633E-4</v>
      </c>
      <c r="EF197" s="136">
        <f t="shared" si="426"/>
        <v>1</v>
      </c>
      <c r="EG197" s="136">
        <f t="shared" si="449"/>
        <v>2</v>
      </c>
      <c r="EH197" s="149">
        <f t="shared" si="427"/>
        <v>1.739829954061012</v>
      </c>
      <c r="EI197" s="149">
        <f t="shared" si="428"/>
        <v>28.848070028385699</v>
      </c>
      <c r="EJ197" s="149">
        <f t="shared" si="450"/>
        <v>30.587899982446711</v>
      </c>
      <c r="EK197" s="18">
        <f t="shared" si="451"/>
        <v>0.52308265716776314</v>
      </c>
      <c r="EL197" s="18">
        <f t="shared" si="452"/>
        <v>9.4267044807552908E-2</v>
      </c>
      <c r="EM197" s="18">
        <f t="shared" si="453"/>
        <v>1.1787250910000003E-2</v>
      </c>
      <c r="EN197" s="163">
        <f t="shared" si="429"/>
        <v>0.12425297600667706</v>
      </c>
      <c r="EO197" s="163">
        <f t="shared" si="430"/>
        <v>2.0602349929137094</v>
      </c>
      <c r="EP197" s="163">
        <f t="shared" si="454"/>
        <v>2.1844879689203864</v>
      </c>
      <c r="EQ197" s="18">
        <f t="shared" si="455"/>
        <v>7.3243708492052217</v>
      </c>
      <c r="ER197" s="18">
        <f t="shared" si="456"/>
        <v>0.62191401165924853</v>
      </c>
      <c r="ES197" s="18">
        <f t="shared" si="457"/>
        <v>0.16504886135000005</v>
      </c>
    </row>
    <row r="198" spans="2:149" s="105" customFormat="1" outlineLevel="1" x14ac:dyDescent="0.25">
      <c r="B198" s="36" t="s">
        <v>82</v>
      </c>
      <c r="C198" s="36" t="str">
        <f>'Hotter&amp;Drier'!$B$1</f>
        <v>MRI-CGCM2.3.2</v>
      </c>
      <c r="D198" s="36">
        <v>2028</v>
      </c>
      <c r="E198" s="37">
        <f>'Hotter&amp;Drier'!S56</f>
        <v>22.759999999999998</v>
      </c>
      <c r="F198" s="37">
        <f>'Hotter&amp;Drier'!W56</f>
        <v>75.872720000000001</v>
      </c>
      <c r="G198" s="37">
        <f>'Hotter&amp;Drier'!Q56</f>
        <v>444.80000000000018</v>
      </c>
      <c r="H198" s="115">
        <f t="shared" si="381"/>
        <v>2007</v>
      </c>
      <c r="I198" s="111" t="str">
        <f t="shared" si="382"/>
        <v>Pile No 243 @ Berth 107</v>
      </c>
      <c r="J198" s="165" t="str">
        <f t="shared" si="383"/>
        <v>splash</v>
      </c>
      <c r="K198" s="172">
        <f t="shared" si="384"/>
        <v>1</v>
      </c>
      <c r="L198" s="115" t="str">
        <f t="shared" si="385"/>
        <v>C1</v>
      </c>
      <c r="M198" s="115" t="str">
        <f t="shared" si="386"/>
        <v>CB4</v>
      </c>
      <c r="N198" s="115" t="str">
        <f t="shared" si="387"/>
        <v>CL5</v>
      </c>
      <c r="O198" s="115">
        <f t="shared" si="388"/>
        <v>0</v>
      </c>
      <c r="P198" s="115">
        <f t="shared" si="389"/>
        <v>50</v>
      </c>
      <c r="Q198" s="115">
        <f t="shared" si="390"/>
        <v>1200</v>
      </c>
      <c r="R198" s="115">
        <f t="shared" si="391"/>
        <v>60</v>
      </c>
      <c r="S198" s="115">
        <f t="shared" si="392"/>
        <v>0.37</v>
      </c>
      <c r="T198" s="115">
        <f t="shared" si="393"/>
        <v>310</v>
      </c>
      <c r="U198" s="165">
        <f t="shared" si="431"/>
        <v>12</v>
      </c>
      <c r="V198" s="165"/>
      <c r="W198" s="165"/>
      <c r="X198" s="165"/>
      <c r="Y198" s="165"/>
      <c r="AA198" s="174">
        <f t="shared" si="394"/>
        <v>4.118306732031848</v>
      </c>
      <c r="AB198" s="193">
        <f t="shared" si="395"/>
        <v>0.18236613464063695</v>
      </c>
      <c r="AC198" s="174">
        <f t="shared" si="396"/>
        <v>0.10139622005244206</v>
      </c>
      <c r="AD198" s="174">
        <f t="shared" si="397"/>
        <v>1.1794487400000001E-2</v>
      </c>
      <c r="AE198" s="174">
        <f t="shared" si="398"/>
        <v>0.3130929097435608</v>
      </c>
      <c r="AF198" s="194">
        <f t="shared" si="399"/>
        <v>9.346057007270471E-2</v>
      </c>
      <c r="AG198" s="174">
        <f t="shared" si="302"/>
        <v>0.72762230237273928</v>
      </c>
      <c r="AH198" s="174">
        <f t="shared" si="303"/>
        <v>0.165150189</v>
      </c>
      <c r="AJ198" s="174"/>
      <c r="AK198" s="174"/>
      <c r="AM198" s="207">
        <f t="shared" si="400"/>
        <v>5</v>
      </c>
      <c r="AN198" s="167">
        <f>INDEX(Coefficients!$O$3:$O$7,MATCH(S198,Coefficients!$O$3:$O$7))</f>
        <v>0.3</v>
      </c>
      <c r="AO198" s="167">
        <f>INDEX(Coefficients!$O$3:$O$7,MATCH(S198,Coefficients!$O$3:$O$7)+1)</f>
        <v>0.4</v>
      </c>
      <c r="AP198" s="172">
        <f>INDEX(Coefficients!$P$3:$P$7,MATCH(S198,Coefficients!$O$3:$O$7))</f>
        <v>50</v>
      </c>
      <c r="AQ198" s="172">
        <f>INDEX(Coefficients!$P$3:$P$7,MATCH(S198,Coefficients!$O$3:$O$7)+1)</f>
        <v>41.8</v>
      </c>
      <c r="AR198" s="172">
        <f t="shared" si="401"/>
        <v>44.26</v>
      </c>
      <c r="AS198" s="106">
        <f t="shared" si="402"/>
        <v>2028</v>
      </c>
      <c r="AT198" s="107">
        <f t="shared" si="403"/>
        <v>22.759999999999998</v>
      </c>
      <c r="AU198" s="167">
        <f t="shared" si="432"/>
        <v>384.20000000000005</v>
      </c>
      <c r="AV198" s="173">
        <f t="shared" si="433"/>
        <v>22.6</v>
      </c>
      <c r="AW198" s="106">
        <v>40</v>
      </c>
      <c r="AX198" s="107">
        <f t="shared" si="404"/>
        <v>75.872720000000001</v>
      </c>
      <c r="AY198" s="174">
        <f t="shared" si="405"/>
        <v>1.1732873793041325</v>
      </c>
      <c r="AZ198" s="167">
        <f>INDEX(Coefficients!$K$3:$K$10,MATCH(S198,Coefficients!$K$3:$K$10))</f>
        <v>0.35</v>
      </c>
      <c r="BA198" s="167">
        <f>INDEX(Coefficients!$K$3:$K$10,MATCH(S198,Coefficients!$K$3:$K$10)+1)</f>
        <v>0.4</v>
      </c>
      <c r="BB198" s="167">
        <f>INDEX(Coefficients!$L$3:$L$10,MATCH(S198,Coefficients!$K$3:$K$10))</f>
        <v>0.19142307491680963</v>
      </c>
      <c r="BC198" s="167">
        <f>INDEX(Coefficients!$L$3:$L$10,MATCH(S198,Coefficients!$K$3:$K$10)+1)</f>
        <v>0.35425563574488944</v>
      </c>
      <c r="BD198" s="174">
        <f>INDEX(Coefficients!$M$3:$M$10,MATCH(S198,Coefficients!$K$3:$K$10))</f>
        <v>0.20023799980895765</v>
      </c>
      <c r="BE198" s="174">
        <f>INDEX(Coefficients!$M$3:$M$10,MATCH(S198,Coefficients!$K$3:$K$10)+1)</f>
        <v>0.20987997823914079</v>
      </c>
      <c r="BF198" s="70">
        <f t="shared" si="406"/>
        <v>2.5655609924804158E-5</v>
      </c>
      <c r="BG198" s="110">
        <f t="shared" si="407"/>
        <v>0.20409479118103091</v>
      </c>
      <c r="BH198" s="175">
        <f t="shared" si="434"/>
        <v>1.4389779136723271E-5</v>
      </c>
      <c r="BI198" s="89">
        <f t="shared" si="435"/>
        <v>4.5409719537392014E-2</v>
      </c>
      <c r="BJ198" s="106">
        <f t="shared" si="408"/>
        <v>0.71366705445737511</v>
      </c>
      <c r="BK198" s="165">
        <f t="shared" si="409"/>
        <v>84.741590689541354</v>
      </c>
      <c r="BL198" s="207"/>
      <c r="BM198" s="107">
        <f t="shared" si="410"/>
        <v>444.80000000000018</v>
      </c>
      <c r="BN198" s="173">
        <f t="shared" si="436"/>
        <v>7099.0000000000018</v>
      </c>
      <c r="BO198" s="187">
        <f t="shared" si="437"/>
        <v>7.9341764705882366E-4</v>
      </c>
      <c r="BP198" s="106" t="str">
        <f t="shared" si="411"/>
        <v>YES</v>
      </c>
      <c r="BQ198" s="209">
        <f t="shared" si="412"/>
        <v>4.118306732031848</v>
      </c>
      <c r="BR198" s="164">
        <f t="shared" si="438"/>
        <v>9.1183067320318472</v>
      </c>
      <c r="BS198" s="219">
        <f t="shared" si="439"/>
        <v>0.18236613464063695</v>
      </c>
      <c r="BT198" s="210"/>
      <c r="BU198" s="206">
        <f t="shared" si="440"/>
        <v>-0.73277990246665137</v>
      </c>
      <c r="BW198" s="164">
        <f>VLOOKUP(M198,Coefficients!$E$4:$I$7,3)</f>
        <v>0.43099999999999999</v>
      </c>
      <c r="BX198" s="106">
        <f t="shared" si="441"/>
        <v>7.2999999999999995E-2</v>
      </c>
      <c r="BY198" s="163">
        <f t="shared" si="442"/>
        <v>0.51280380000000003</v>
      </c>
      <c r="BZ198" s="18"/>
      <c r="CO198" s="165" t="str">
        <f t="shared" si="413"/>
        <v>splash</v>
      </c>
      <c r="CP198" s="172">
        <f t="shared" si="414"/>
        <v>1</v>
      </c>
      <c r="CQ198" s="165">
        <f>IF(CO198="atmospheric",IF(CP198&gt;=1,Coefficients!$T$5,Coefficients!$T$4),Coefficients!$T$3)</f>
        <v>7.35</v>
      </c>
      <c r="CR198" s="106">
        <f>IF(S198&lt;Coefficients!$V$3,Coefficients!$X$3-(Coefficients!$X$4-Coefficients!$X$3)*(Coefficients!$V$3-S198)/(Coefficients!$V$4-Coefficients!$V$3),IF(S198&gt;Coefficients!$V$6,(Coefficients!$X$6-Coefficients!$X$5)*(S198-Coefficients!$V$6)/(Coefficients!$V$6-Coefficients!$V$5)+Coefficients!$X$6,VLOOKUP(S198,Coefficients!$V$3:$X$6,3)))</f>
        <v>5.1999999999999975</v>
      </c>
      <c r="CS198" s="90">
        <f t="shared" si="443"/>
        <v>1.6409601519999992E-4</v>
      </c>
      <c r="CT198" s="106">
        <f>VLOOKUP(CO198,Coefficients!$Z$4:$AD$7,4,FALSE)</f>
        <v>0.26500000000000001</v>
      </c>
      <c r="CU198" s="106">
        <f>VLOOKUP(CO198,Coefficients!$Z$4:$AD$7,2,FALSE)</f>
        <v>0.37</v>
      </c>
      <c r="CV198" s="174">
        <f t="shared" si="415"/>
        <v>5.2299117946777844</v>
      </c>
      <c r="CW198" s="31">
        <f t="shared" si="416"/>
        <v>0.3130929097435608</v>
      </c>
      <c r="CX198" s="19">
        <f>Coefficients!$B$7</f>
        <v>3.35</v>
      </c>
      <c r="CY198" s="217">
        <f t="shared" si="444"/>
        <v>9.346057007270471E-2</v>
      </c>
      <c r="CZ198" s="164">
        <f>VLOOKUP(N198,Coefficients!$E$12:$I$16,3)</f>
        <v>6.0350000000000001</v>
      </c>
      <c r="DA198" s="165">
        <f t="shared" si="445"/>
        <v>7.2999999999999995E-2</v>
      </c>
      <c r="DB198" s="163">
        <f t="shared" si="446"/>
        <v>7.1804430000000004</v>
      </c>
      <c r="DC198" s="163"/>
      <c r="DD198" s="149"/>
      <c r="DU198" s="165">
        <f t="shared" si="417"/>
        <v>0.95</v>
      </c>
      <c r="DV198" s="165">
        <f t="shared" si="418"/>
        <v>1</v>
      </c>
      <c r="DW198" s="165">
        <f t="shared" si="419"/>
        <v>2400</v>
      </c>
      <c r="DX198" s="165">
        <f t="shared" si="420"/>
        <v>1.4999999999999999E-2</v>
      </c>
      <c r="DY198" s="169">
        <f t="shared" si="421"/>
        <v>70.534741628380615</v>
      </c>
      <c r="DZ198" s="136">
        <f t="shared" si="447"/>
        <v>33588.119435075925</v>
      </c>
      <c r="EA198" s="136">
        <f t="shared" si="422"/>
        <v>4.3067574809826485</v>
      </c>
      <c r="EB198" s="136">
        <f t="shared" si="423"/>
        <v>2.3330791552474604E-2</v>
      </c>
      <c r="EC198" s="136">
        <f t="shared" si="424"/>
        <v>0.96747185906460231</v>
      </c>
      <c r="ED198" s="136">
        <f t="shared" si="425"/>
        <v>0.21089758500229522</v>
      </c>
      <c r="EE198" s="136">
        <f t="shared" si="448"/>
        <v>1.5445604651050633E-4</v>
      </c>
      <c r="EF198" s="136">
        <f t="shared" si="426"/>
        <v>1</v>
      </c>
      <c r="EG198" s="136">
        <f t="shared" si="449"/>
        <v>2</v>
      </c>
      <c r="EH198" s="149">
        <f t="shared" si="427"/>
        <v>1.7387530434376439</v>
      </c>
      <c r="EI198" s="149">
        <f t="shared" si="428"/>
        <v>28.836590764126324</v>
      </c>
      <c r="EJ198" s="149">
        <f t="shared" si="450"/>
        <v>30.575343807563968</v>
      </c>
      <c r="EK198" s="18">
        <f t="shared" si="451"/>
        <v>0.55600355982896277</v>
      </c>
      <c r="EL198" s="18">
        <f t="shared" si="452"/>
        <v>0.10139622005244206</v>
      </c>
      <c r="EM198" s="18">
        <f t="shared" si="453"/>
        <v>1.1794487400000001E-2</v>
      </c>
      <c r="EN198" s="163">
        <f t="shared" si="429"/>
        <v>0.12417606656530648</v>
      </c>
      <c r="EO198" s="163">
        <f t="shared" si="430"/>
        <v>2.0594151813319712</v>
      </c>
      <c r="EP198" s="163">
        <f t="shared" si="454"/>
        <v>2.1835912478972777</v>
      </c>
      <c r="EQ198" s="18">
        <f t="shared" si="455"/>
        <v>7.7853398690667994</v>
      </c>
      <c r="ER198" s="18">
        <f t="shared" si="456"/>
        <v>0.72762230237273928</v>
      </c>
      <c r="ES198" s="18">
        <f t="shared" si="457"/>
        <v>0.165150189</v>
      </c>
    </row>
    <row r="199" spans="2:149" s="105" customFormat="1" outlineLevel="1" x14ac:dyDescent="0.25">
      <c r="B199" s="36" t="s">
        <v>82</v>
      </c>
      <c r="C199" s="36" t="str">
        <f>'Hotter&amp;Drier'!$B$1</f>
        <v>MRI-CGCM2.3.2</v>
      </c>
      <c r="D199" s="36">
        <v>2029</v>
      </c>
      <c r="E199" s="37">
        <f>'Hotter&amp;Drier'!S57</f>
        <v>22.78</v>
      </c>
      <c r="F199" s="37">
        <f>'Hotter&amp;Drier'!W57</f>
        <v>75.857460000000003</v>
      </c>
      <c r="G199" s="37">
        <f>'Hotter&amp;Drier'!Q57</f>
        <v>448.4000000000002</v>
      </c>
      <c r="H199" s="115">
        <f t="shared" si="381"/>
        <v>2007</v>
      </c>
      <c r="I199" s="111" t="str">
        <f t="shared" si="382"/>
        <v>Pile No 243 @ Berth 107</v>
      </c>
      <c r="J199" s="165" t="str">
        <f t="shared" si="383"/>
        <v>splash</v>
      </c>
      <c r="K199" s="172">
        <f t="shared" si="384"/>
        <v>1</v>
      </c>
      <c r="L199" s="115" t="str">
        <f t="shared" si="385"/>
        <v>C1</v>
      </c>
      <c r="M199" s="115" t="str">
        <f t="shared" si="386"/>
        <v>CB4</v>
      </c>
      <c r="N199" s="115" t="str">
        <f t="shared" si="387"/>
        <v>CL5</v>
      </c>
      <c r="O199" s="115">
        <f t="shared" si="388"/>
        <v>0</v>
      </c>
      <c r="P199" s="115">
        <f t="shared" si="389"/>
        <v>50</v>
      </c>
      <c r="Q199" s="115">
        <f t="shared" si="390"/>
        <v>1200</v>
      </c>
      <c r="R199" s="115">
        <f t="shared" si="391"/>
        <v>60</v>
      </c>
      <c r="S199" s="115">
        <f t="shared" si="392"/>
        <v>0.37</v>
      </c>
      <c r="T199" s="115">
        <f t="shared" si="393"/>
        <v>310</v>
      </c>
      <c r="U199" s="165">
        <f t="shared" si="431"/>
        <v>12</v>
      </c>
      <c r="V199" s="165"/>
      <c r="W199" s="165"/>
      <c r="X199" s="165"/>
      <c r="Y199" s="165"/>
      <c r="AA199" s="174">
        <f t="shared" si="394"/>
        <v>4.2229690155144795</v>
      </c>
      <c r="AB199" s="193">
        <f t="shared" si="395"/>
        <v>0.18445938031028958</v>
      </c>
      <c r="AC199" s="174">
        <f t="shared" si="396"/>
        <v>0.10863759965319164</v>
      </c>
      <c r="AD199" s="174">
        <f t="shared" si="397"/>
        <v>1.1801723889999997E-2</v>
      </c>
      <c r="AE199" s="174">
        <f t="shared" si="398"/>
        <v>0.34175877667348548</v>
      </c>
      <c r="AF199" s="194">
        <f t="shared" si="399"/>
        <v>0.10201754527566731</v>
      </c>
      <c r="AG199" s="174">
        <f t="shared" si="302"/>
        <v>0.84130658791881296</v>
      </c>
      <c r="AH199" s="174">
        <f t="shared" si="303"/>
        <v>0.16525151664999999</v>
      </c>
      <c r="AJ199" s="174"/>
      <c r="AK199" s="174"/>
      <c r="AM199" s="207">
        <f t="shared" si="400"/>
        <v>5</v>
      </c>
      <c r="AN199" s="167">
        <f>INDEX(Coefficients!$O$3:$O$7,MATCH(S199,Coefficients!$O$3:$O$7))</f>
        <v>0.3</v>
      </c>
      <c r="AO199" s="167">
        <f>INDEX(Coefficients!$O$3:$O$7,MATCH(S199,Coefficients!$O$3:$O$7)+1)</f>
        <v>0.4</v>
      </c>
      <c r="AP199" s="172">
        <f>INDEX(Coefficients!$P$3:$P$7,MATCH(S199,Coefficients!$O$3:$O$7))</f>
        <v>50</v>
      </c>
      <c r="AQ199" s="172">
        <f>INDEX(Coefficients!$P$3:$P$7,MATCH(S199,Coefficients!$O$3:$O$7)+1)</f>
        <v>41.8</v>
      </c>
      <c r="AR199" s="172">
        <f t="shared" si="401"/>
        <v>44.26</v>
      </c>
      <c r="AS199" s="106">
        <f t="shared" si="402"/>
        <v>2029</v>
      </c>
      <c r="AT199" s="107">
        <f t="shared" si="403"/>
        <v>22.78</v>
      </c>
      <c r="AU199" s="167">
        <f t="shared" si="432"/>
        <v>406.98</v>
      </c>
      <c r="AV199" s="173">
        <f t="shared" si="433"/>
        <v>22.61</v>
      </c>
      <c r="AW199" s="106">
        <v>41</v>
      </c>
      <c r="AX199" s="107">
        <f t="shared" si="404"/>
        <v>75.857460000000003</v>
      </c>
      <c r="AY199" s="174">
        <f t="shared" si="405"/>
        <v>1.1740023932881238</v>
      </c>
      <c r="AZ199" s="167">
        <f>INDEX(Coefficients!$K$3:$K$10,MATCH(S199,Coefficients!$K$3:$K$10))</f>
        <v>0.35</v>
      </c>
      <c r="BA199" s="167">
        <f>INDEX(Coefficients!$K$3:$K$10,MATCH(S199,Coefficients!$K$3:$K$10)+1)</f>
        <v>0.4</v>
      </c>
      <c r="BB199" s="167">
        <f>INDEX(Coefficients!$L$3:$L$10,MATCH(S199,Coefficients!$K$3:$K$10))</f>
        <v>0.19142307491680963</v>
      </c>
      <c r="BC199" s="167">
        <f>INDEX(Coefficients!$L$3:$L$10,MATCH(S199,Coefficients!$K$3:$K$10)+1)</f>
        <v>0.35425563574488944</v>
      </c>
      <c r="BD199" s="174">
        <f>INDEX(Coefficients!$M$3:$M$10,MATCH(S199,Coefficients!$K$3:$K$10))</f>
        <v>0.20023799980895765</v>
      </c>
      <c r="BE199" s="174">
        <f>INDEX(Coefficients!$M$3:$M$10,MATCH(S199,Coefficients!$K$3:$K$10)+1)</f>
        <v>0.20987997823914079</v>
      </c>
      <c r="BF199" s="70">
        <f t="shared" si="406"/>
        <v>2.5655609924804158E-5</v>
      </c>
      <c r="BG199" s="110">
        <f t="shared" si="407"/>
        <v>0.20409479118103091</v>
      </c>
      <c r="BH199" s="175">
        <f t="shared" si="434"/>
        <v>1.4222887144787821E-5</v>
      </c>
      <c r="BI199" s="89">
        <f t="shared" si="435"/>
        <v>4.4883059713442051E-2</v>
      </c>
      <c r="BJ199" s="106">
        <f t="shared" si="408"/>
        <v>0.71366705445737511</v>
      </c>
      <c r="BK199" s="165">
        <f t="shared" si="409"/>
        <v>84.741590689541354</v>
      </c>
      <c r="BL199" s="207"/>
      <c r="BM199" s="107">
        <f t="shared" si="410"/>
        <v>448.4000000000002</v>
      </c>
      <c r="BN199" s="173">
        <f t="shared" si="436"/>
        <v>7547.4000000000024</v>
      </c>
      <c r="BO199" s="187">
        <f t="shared" si="437"/>
        <v>7.9667000000000019E-4</v>
      </c>
      <c r="BP199" s="106" t="str">
        <f t="shared" si="411"/>
        <v>YES</v>
      </c>
      <c r="BQ199" s="209">
        <f t="shared" si="412"/>
        <v>4.2229690155144795</v>
      </c>
      <c r="BR199" s="164">
        <f t="shared" si="438"/>
        <v>9.2229690155144795</v>
      </c>
      <c r="BS199" s="219">
        <f t="shared" si="439"/>
        <v>0.18445938031028958</v>
      </c>
      <c r="BT199" s="210"/>
      <c r="BU199" s="206">
        <f t="shared" si="440"/>
        <v>-0.7396977502395109</v>
      </c>
      <c r="BW199" s="164">
        <f>VLOOKUP(M199,Coefficients!$E$4:$I$7,3)</f>
        <v>0.43099999999999999</v>
      </c>
      <c r="BX199" s="106">
        <f t="shared" si="441"/>
        <v>7.2999999999999995E-2</v>
      </c>
      <c r="BY199" s="163">
        <f t="shared" si="442"/>
        <v>0.5131184299999999</v>
      </c>
      <c r="BZ199" s="28"/>
      <c r="CO199" s="165" t="str">
        <f t="shared" si="413"/>
        <v>splash</v>
      </c>
      <c r="CP199" s="172">
        <f t="shared" si="414"/>
        <v>1</v>
      </c>
      <c r="CQ199" s="165">
        <f>IF(CO199="atmospheric",IF(CP199&gt;=1,Coefficients!$T$5,Coefficients!$T$4),Coefficients!$T$3)</f>
        <v>7.35</v>
      </c>
      <c r="CR199" s="106">
        <f>IF(S199&lt;Coefficients!$V$3,Coefficients!$X$3-(Coefficients!$X$4-Coefficients!$X$3)*(Coefficients!$V$3-S199)/(Coefficients!$V$4-Coefficients!$V$3),IF(S199&gt;Coefficients!$V$6,(Coefficients!$X$6-Coefficients!$X$5)*(S199-Coefficients!$V$6)/(Coefficients!$V$6-Coefficients!$V$5)+Coefficients!$X$6,VLOOKUP(S199,Coefficients!$V$3:$X$6,3)))</f>
        <v>5.1999999999999975</v>
      </c>
      <c r="CS199" s="90">
        <f t="shared" si="443"/>
        <v>1.6409601519999992E-4</v>
      </c>
      <c r="CT199" s="106">
        <f>VLOOKUP(CO199,Coefficients!$Z$4:$AD$7,4,FALSE)</f>
        <v>0.26500000000000001</v>
      </c>
      <c r="CU199" s="106">
        <f>VLOOKUP(CO199,Coefficients!$Z$4:$AD$7,2,FALSE)</f>
        <v>0.37</v>
      </c>
      <c r="CV199" s="174">
        <f t="shared" si="415"/>
        <v>5.2438373989888181</v>
      </c>
      <c r="CW199" s="31">
        <f t="shared" si="416"/>
        <v>0.34175877667348548</v>
      </c>
      <c r="CX199" s="19">
        <f>Coefficients!$B$7</f>
        <v>3.35</v>
      </c>
      <c r="CY199" s="217">
        <f t="shared" si="444"/>
        <v>0.10201754527566731</v>
      </c>
      <c r="CZ199" s="164">
        <f>VLOOKUP(N199,Coefficients!$E$12:$I$16,3)</f>
        <v>6.0350000000000001</v>
      </c>
      <c r="DA199" s="165">
        <f t="shared" si="445"/>
        <v>7.2999999999999995E-2</v>
      </c>
      <c r="DB199" s="163">
        <f t="shared" si="446"/>
        <v>7.184848549999999</v>
      </c>
      <c r="DC199" s="163"/>
      <c r="DD199" s="149"/>
      <c r="DU199" s="165">
        <f t="shared" si="417"/>
        <v>0.95</v>
      </c>
      <c r="DV199" s="165">
        <f t="shared" si="418"/>
        <v>1</v>
      </c>
      <c r="DW199" s="165">
        <f t="shared" si="419"/>
        <v>2400</v>
      </c>
      <c r="DX199" s="165">
        <f t="shared" si="420"/>
        <v>1.4999999999999999E-2</v>
      </c>
      <c r="DY199" s="169">
        <f t="shared" si="421"/>
        <v>70.537711371566601</v>
      </c>
      <c r="DZ199" s="136">
        <f t="shared" si="447"/>
        <v>33588.590818334</v>
      </c>
      <c r="EA199" s="136">
        <f t="shared" si="422"/>
        <v>4.3067574809826485</v>
      </c>
      <c r="EB199" s="136">
        <f t="shared" si="423"/>
        <v>2.3330791552474604E-2</v>
      </c>
      <c r="EC199" s="136">
        <f t="shared" si="424"/>
        <v>0.96747185906460231</v>
      </c>
      <c r="ED199" s="136">
        <f t="shared" si="425"/>
        <v>0.21094302254939465</v>
      </c>
      <c r="EE199" s="136">
        <f t="shared" si="448"/>
        <v>1.5445604651050633E-4</v>
      </c>
      <c r="EF199" s="136">
        <f t="shared" si="426"/>
        <v>1</v>
      </c>
      <c r="EG199" s="136">
        <f t="shared" si="449"/>
        <v>2</v>
      </c>
      <c r="EH199" s="149">
        <f t="shared" si="427"/>
        <v>1.7376785015369831</v>
      </c>
      <c r="EI199" s="149">
        <f t="shared" si="428"/>
        <v>28.825117953692565</v>
      </c>
      <c r="EJ199" s="149">
        <f t="shared" si="450"/>
        <v>30.562796455229549</v>
      </c>
      <c r="EK199" s="18">
        <f t="shared" si="451"/>
        <v>0.58895134240636704</v>
      </c>
      <c r="EL199" s="18">
        <f t="shared" si="452"/>
        <v>0.10863759965319164</v>
      </c>
      <c r="EM199" s="18">
        <f t="shared" si="453"/>
        <v>1.1801723889999997E-2</v>
      </c>
      <c r="EN199" s="163">
        <f t="shared" si="429"/>
        <v>0.12409932629037942</v>
      </c>
      <c r="EO199" s="163">
        <f t="shared" si="430"/>
        <v>2.0585958306613907</v>
      </c>
      <c r="EP199" s="163">
        <f t="shared" si="454"/>
        <v>2.1826951569517701</v>
      </c>
      <c r="EQ199" s="18">
        <f t="shared" si="455"/>
        <v>8.2466852701216382</v>
      </c>
      <c r="ER199" s="18">
        <f t="shared" si="456"/>
        <v>0.84130658791881296</v>
      </c>
      <c r="ES199" s="18">
        <f t="shared" si="457"/>
        <v>0.16525151664999999</v>
      </c>
    </row>
    <row r="200" spans="2:149" s="105" customFormat="1" outlineLevel="1" x14ac:dyDescent="0.25">
      <c r="B200" s="36" t="s">
        <v>82</v>
      </c>
      <c r="C200" s="36" t="str">
        <f>'Hotter&amp;Drier'!$B$1</f>
        <v>MRI-CGCM2.3.2</v>
      </c>
      <c r="D200" s="36">
        <v>2030</v>
      </c>
      <c r="E200" s="37">
        <f>'Hotter&amp;Drier'!S58</f>
        <v>22.8</v>
      </c>
      <c r="F200" s="37">
        <f>'Hotter&amp;Drier'!W58</f>
        <v>75.842199999999991</v>
      </c>
      <c r="G200" s="37">
        <f>'Hotter&amp;Drier'!Q58</f>
        <v>452</v>
      </c>
      <c r="H200" s="115">
        <f t="shared" si="381"/>
        <v>2007</v>
      </c>
      <c r="I200" s="111" t="str">
        <f t="shared" si="382"/>
        <v>Pile No 243 @ Berth 107</v>
      </c>
      <c r="J200" s="165" t="str">
        <f t="shared" si="383"/>
        <v>splash</v>
      </c>
      <c r="K200" s="172">
        <f t="shared" si="384"/>
        <v>1</v>
      </c>
      <c r="L200" s="115" t="str">
        <f t="shared" si="385"/>
        <v>C1</v>
      </c>
      <c r="M200" s="115" t="str">
        <f t="shared" si="386"/>
        <v>CB4</v>
      </c>
      <c r="N200" s="115" t="str">
        <f t="shared" si="387"/>
        <v>CL5</v>
      </c>
      <c r="O200" s="115">
        <f t="shared" si="388"/>
        <v>0</v>
      </c>
      <c r="P200" s="115">
        <f t="shared" si="389"/>
        <v>50</v>
      </c>
      <c r="Q200" s="115">
        <f t="shared" si="390"/>
        <v>1200</v>
      </c>
      <c r="R200" s="115">
        <f t="shared" si="391"/>
        <v>60</v>
      </c>
      <c r="S200" s="115">
        <f t="shared" si="392"/>
        <v>0.37</v>
      </c>
      <c r="T200" s="115">
        <f t="shared" si="393"/>
        <v>310</v>
      </c>
      <c r="U200" s="165">
        <f t="shared" si="431"/>
        <v>12</v>
      </c>
      <c r="V200" s="165"/>
      <c r="W200" s="165"/>
      <c r="X200" s="165"/>
      <c r="Y200" s="165"/>
      <c r="AA200" s="174">
        <f t="shared" si="394"/>
        <v>4.3249791285066044</v>
      </c>
      <c r="AB200" s="193">
        <f t="shared" si="395"/>
        <v>0.18649958257013211</v>
      </c>
      <c r="AC200" s="174">
        <f t="shared" si="396"/>
        <v>0.11598894179273314</v>
      </c>
      <c r="AD200" s="174">
        <f t="shared" si="397"/>
        <v>1.1808960380000001E-2</v>
      </c>
      <c r="AE200" s="174">
        <f t="shared" si="398"/>
        <v>0.37037301725908212</v>
      </c>
      <c r="AF200" s="194">
        <f t="shared" si="399"/>
        <v>0.11055910962957675</v>
      </c>
      <c r="AG200" s="174">
        <f t="shared" si="302"/>
        <v>0.9627937423648576</v>
      </c>
      <c r="AH200" s="174">
        <f t="shared" si="303"/>
        <v>0.1653528443</v>
      </c>
      <c r="AJ200" s="174"/>
      <c r="AK200" s="174"/>
      <c r="AM200" s="207">
        <f t="shared" si="400"/>
        <v>5</v>
      </c>
      <c r="AN200" s="167">
        <f>INDEX(Coefficients!$O$3:$O$7,MATCH(S200,Coefficients!$O$3:$O$7))</f>
        <v>0.3</v>
      </c>
      <c r="AO200" s="167">
        <f>INDEX(Coefficients!$O$3:$O$7,MATCH(S200,Coefficients!$O$3:$O$7)+1)</f>
        <v>0.4</v>
      </c>
      <c r="AP200" s="172">
        <f>INDEX(Coefficients!$P$3:$P$7,MATCH(S200,Coefficients!$O$3:$O$7))</f>
        <v>50</v>
      </c>
      <c r="AQ200" s="172">
        <f>INDEX(Coefficients!$P$3:$P$7,MATCH(S200,Coefficients!$O$3:$O$7)+1)</f>
        <v>41.8</v>
      </c>
      <c r="AR200" s="172">
        <f t="shared" si="401"/>
        <v>44.26</v>
      </c>
      <c r="AS200" s="106">
        <f t="shared" si="402"/>
        <v>2030</v>
      </c>
      <c r="AT200" s="107">
        <f t="shared" si="403"/>
        <v>22.8</v>
      </c>
      <c r="AU200" s="167">
        <f t="shared" si="432"/>
        <v>429.78000000000003</v>
      </c>
      <c r="AV200" s="173">
        <f t="shared" si="433"/>
        <v>22.62</v>
      </c>
      <c r="AW200" s="106">
        <v>42</v>
      </c>
      <c r="AX200" s="107">
        <f t="shared" si="404"/>
        <v>75.842199999999991</v>
      </c>
      <c r="AY200" s="174">
        <f t="shared" si="405"/>
        <v>1.1747177945912692</v>
      </c>
      <c r="AZ200" s="167">
        <f>INDEX(Coefficients!$K$3:$K$10,MATCH(S200,Coefficients!$K$3:$K$10))</f>
        <v>0.35</v>
      </c>
      <c r="BA200" s="167">
        <f>INDEX(Coefficients!$K$3:$K$10,MATCH(S200,Coefficients!$K$3:$K$10)+1)</f>
        <v>0.4</v>
      </c>
      <c r="BB200" s="167">
        <f>INDEX(Coefficients!$L$3:$L$10,MATCH(S200,Coefficients!$K$3:$K$10))</f>
        <v>0.19142307491680963</v>
      </c>
      <c r="BC200" s="167">
        <f>INDEX(Coefficients!$L$3:$L$10,MATCH(S200,Coefficients!$K$3:$K$10)+1)</f>
        <v>0.35425563574488944</v>
      </c>
      <c r="BD200" s="174">
        <f>INDEX(Coefficients!$M$3:$M$10,MATCH(S200,Coefficients!$K$3:$K$10))</f>
        <v>0.20023799980895765</v>
      </c>
      <c r="BE200" s="174">
        <f>INDEX(Coefficients!$M$3:$M$10,MATCH(S200,Coefficients!$K$3:$K$10)+1)</f>
        <v>0.20987997823914079</v>
      </c>
      <c r="BF200" s="70">
        <f t="shared" si="406"/>
        <v>2.5655609924804158E-5</v>
      </c>
      <c r="BG200" s="110">
        <f t="shared" si="407"/>
        <v>0.20409479118103091</v>
      </c>
      <c r="BH200" s="175">
        <f t="shared" si="434"/>
        <v>1.4066802653302827E-5</v>
      </c>
      <c r="BI200" s="89">
        <f t="shared" si="435"/>
        <v>4.4390505038688098E-2</v>
      </c>
      <c r="BJ200" s="106">
        <f t="shared" si="408"/>
        <v>0.71366705445737511</v>
      </c>
      <c r="BK200" s="165">
        <f t="shared" si="409"/>
        <v>84.741590689541354</v>
      </c>
      <c r="BL200" s="207"/>
      <c r="BM200" s="107">
        <f t="shared" si="410"/>
        <v>452</v>
      </c>
      <c r="BN200" s="173">
        <f t="shared" si="436"/>
        <v>7999.4000000000024</v>
      </c>
      <c r="BO200" s="187">
        <f t="shared" si="437"/>
        <v>7.9994000000000029E-4</v>
      </c>
      <c r="BP200" s="106" t="str">
        <f t="shared" si="411"/>
        <v>YES</v>
      </c>
      <c r="BQ200" s="209">
        <f t="shared" si="412"/>
        <v>4.3249791285066044</v>
      </c>
      <c r="BR200" s="164">
        <f t="shared" si="438"/>
        <v>9.3249791285066053</v>
      </c>
      <c r="BS200" s="219">
        <f t="shared" si="439"/>
        <v>0.18649958257013211</v>
      </c>
      <c r="BT200" s="210"/>
      <c r="BU200" s="206">
        <f t="shared" si="440"/>
        <v>-0.74604361783553741</v>
      </c>
      <c r="BW200" s="164">
        <f>VLOOKUP(M200,Coefficients!$E$4:$I$7,3)</f>
        <v>0.43099999999999999</v>
      </c>
      <c r="BX200" s="106">
        <f t="shared" si="441"/>
        <v>7.2999999999999995E-2</v>
      </c>
      <c r="BY200" s="163">
        <f t="shared" si="442"/>
        <v>0.51343306</v>
      </c>
      <c r="BZ200" s="28"/>
      <c r="CO200" s="165" t="str">
        <f t="shared" si="413"/>
        <v>splash</v>
      </c>
      <c r="CP200" s="172">
        <f t="shared" si="414"/>
        <v>1</v>
      </c>
      <c r="CQ200" s="165">
        <f>IF(CO200="atmospheric",IF(CP200&gt;=1,Coefficients!$T$5,Coefficients!$T$4),Coefficients!$T$3)</f>
        <v>7.35</v>
      </c>
      <c r="CR200" s="106">
        <f>IF(S200&lt;Coefficients!$V$3,Coefficients!$X$3-(Coefficients!$X$4-Coefficients!$X$3)*(Coefficients!$V$3-S200)/(Coefficients!$V$4-Coefficients!$V$3),IF(S200&gt;Coefficients!$V$6,(Coefficients!$X$6-Coefficients!$X$5)*(S200-Coefficients!$V$6)/(Coefficients!$V$6-Coefficients!$V$5)+Coefficients!$X$6,VLOOKUP(S200,Coefficients!$V$3:$X$6,3)))</f>
        <v>5.1999999999999975</v>
      </c>
      <c r="CS200" s="90">
        <f t="shared" si="443"/>
        <v>1.6409601519999992E-4</v>
      </c>
      <c r="CT200" s="106">
        <f>VLOOKUP(CO200,Coefficients!$Z$4:$AD$7,4,FALSE)</f>
        <v>0.26500000000000001</v>
      </c>
      <c r="CU200" s="106">
        <f>VLOOKUP(CO200,Coefficients!$Z$4:$AD$7,2,FALSE)</f>
        <v>0.37</v>
      </c>
      <c r="CV200" s="174">
        <f t="shared" si="415"/>
        <v>5.2565580535422072</v>
      </c>
      <c r="CW200" s="31">
        <f t="shared" si="416"/>
        <v>0.37037301725908212</v>
      </c>
      <c r="CX200" s="19">
        <f>Coefficients!$B$7</f>
        <v>3.35</v>
      </c>
      <c r="CY200" s="217">
        <f t="shared" si="444"/>
        <v>0.11055910962957675</v>
      </c>
      <c r="CZ200" s="164">
        <f>VLOOKUP(N200,Coefficients!$E$12:$I$16,3)</f>
        <v>6.0350000000000001</v>
      </c>
      <c r="DA200" s="165">
        <f t="shared" si="445"/>
        <v>7.2999999999999995E-2</v>
      </c>
      <c r="DB200" s="163">
        <f t="shared" si="446"/>
        <v>7.1892541000000003</v>
      </c>
      <c r="DC200" s="163"/>
      <c r="DD200" s="149"/>
      <c r="DU200" s="165">
        <f t="shared" si="417"/>
        <v>0.95</v>
      </c>
      <c r="DV200" s="165">
        <f t="shared" si="418"/>
        <v>1</v>
      </c>
      <c r="DW200" s="165">
        <f t="shared" si="419"/>
        <v>2400</v>
      </c>
      <c r="DX200" s="165">
        <f t="shared" si="420"/>
        <v>1.4999999999999999E-2</v>
      </c>
      <c r="DY200" s="169">
        <f t="shared" si="421"/>
        <v>70.540368722186898</v>
      </c>
      <c r="DZ200" s="136">
        <f t="shared" si="447"/>
        <v>33589.012604733005</v>
      </c>
      <c r="EA200" s="136">
        <f t="shared" si="422"/>
        <v>4.3067574809826485</v>
      </c>
      <c r="EB200" s="136">
        <f t="shared" si="423"/>
        <v>2.3330791552474604E-2</v>
      </c>
      <c r="EC200" s="136">
        <f t="shared" si="424"/>
        <v>0.96747185906460231</v>
      </c>
      <c r="ED200" s="136">
        <f t="shared" si="425"/>
        <v>0.21098840440855129</v>
      </c>
      <c r="EE200" s="136">
        <f t="shared" si="448"/>
        <v>1.5445604651050633E-4</v>
      </c>
      <c r="EF200" s="136">
        <f t="shared" si="426"/>
        <v>1</v>
      </c>
      <c r="EG200" s="136">
        <f t="shared" si="449"/>
        <v>2</v>
      </c>
      <c r="EH200" s="149">
        <f t="shared" si="427"/>
        <v>1.7366061586601427</v>
      </c>
      <c r="EI200" s="149">
        <f t="shared" si="428"/>
        <v>28.813651599226521</v>
      </c>
      <c r="EJ200" s="149">
        <f t="shared" si="450"/>
        <v>30.550257757886662</v>
      </c>
      <c r="EK200" s="18">
        <f t="shared" si="451"/>
        <v>0.62192601288593319</v>
      </c>
      <c r="EL200" s="18">
        <f t="shared" si="452"/>
        <v>0.11598894179273314</v>
      </c>
      <c r="EM200" s="18">
        <f t="shared" si="453"/>
        <v>1.1808960380000001E-2</v>
      </c>
      <c r="EN200" s="163">
        <f t="shared" si="429"/>
        <v>0.12402274306255534</v>
      </c>
      <c r="EO200" s="163">
        <f t="shared" si="430"/>
        <v>2.0577769410549509</v>
      </c>
      <c r="EP200" s="163">
        <f t="shared" si="454"/>
        <v>2.1817996841175065</v>
      </c>
      <c r="EQ200" s="18">
        <f t="shared" si="455"/>
        <v>8.7084071641916623</v>
      </c>
      <c r="ER200" s="18">
        <f t="shared" si="456"/>
        <v>0.9627937423648576</v>
      </c>
      <c r="ES200" s="18">
        <f t="shared" si="457"/>
        <v>0.1653528443</v>
      </c>
    </row>
    <row r="201" spans="2:149" s="105" customFormat="1" outlineLevel="1" x14ac:dyDescent="0.25">
      <c r="B201" s="36" t="s">
        <v>82</v>
      </c>
      <c r="C201" s="36" t="str">
        <f>'Hotter&amp;Drier'!$B$1</f>
        <v>MRI-CGCM2.3.2</v>
      </c>
      <c r="D201" s="36">
        <v>2031</v>
      </c>
      <c r="E201" s="37">
        <f>'Hotter&amp;Drier'!S59</f>
        <v>22.844999999999999</v>
      </c>
      <c r="F201" s="37">
        <f>'Hotter&amp;Drier'!W59</f>
        <v>75.811679999999996</v>
      </c>
      <c r="G201" s="37">
        <f>'Hotter&amp;Drier'!Q59</f>
        <v>456.75</v>
      </c>
      <c r="H201" s="115">
        <f t="shared" si="381"/>
        <v>2007</v>
      </c>
      <c r="I201" s="111" t="str">
        <f t="shared" si="382"/>
        <v>Pile No 243 @ Berth 107</v>
      </c>
      <c r="J201" s="165" t="str">
        <f t="shared" si="383"/>
        <v>splash</v>
      </c>
      <c r="K201" s="172">
        <f t="shared" si="384"/>
        <v>1</v>
      </c>
      <c r="L201" s="115" t="str">
        <f t="shared" si="385"/>
        <v>C1</v>
      </c>
      <c r="M201" s="115" t="str">
        <f t="shared" si="386"/>
        <v>CB4</v>
      </c>
      <c r="N201" s="115" t="str">
        <f t="shared" si="387"/>
        <v>CL5</v>
      </c>
      <c r="O201" s="115">
        <f t="shared" si="388"/>
        <v>0</v>
      </c>
      <c r="P201" s="115">
        <f t="shared" si="389"/>
        <v>50</v>
      </c>
      <c r="Q201" s="115">
        <f t="shared" si="390"/>
        <v>1200</v>
      </c>
      <c r="R201" s="115">
        <f t="shared" si="391"/>
        <v>60</v>
      </c>
      <c r="S201" s="115">
        <f t="shared" si="392"/>
        <v>0.37</v>
      </c>
      <c r="T201" s="115">
        <f t="shared" si="393"/>
        <v>310</v>
      </c>
      <c r="U201" s="165">
        <f t="shared" si="431"/>
        <v>12</v>
      </c>
      <c r="V201" s="165"/>
      <c r="W201" s="165"/>
      <c r="X201" s="165"/>
      <c r="Y201" s="165"/>
      <c r="AA201" s="174">
        <f t="shared" si="394"/>
        <v>4.4250400667274548</v>
      </c>
      <c r="AB201" s="193">
        <f t="shared" si="395"/>
        <v>0.18850080133454911</v>
      </c>
      <c r="AC201" s="174">
        <f t="shared" si="396"/>
        <v>0.12346070015000124</v>
      </c>
      <c r="AD201" s="174">
        <f t="shared" si="397"/>
        <v>1.1817101431250003E-2</v>
      </c>
      <c r="AE201" s="174">
        <f t="shared" si="398"/>
        <v>0.39894337077106901</v>
      </c>
      <c r="AF201" s="194">
        <f t="shared" si="399"/>
        <v>0.11908757336449821</v>
      </c>
      <c r="AG201" s="174">
        <f t="shared" si="302"/>
        <v>1.0921492322556301</v>
      </c>
      <c r="AH201" s="174">
        <f t="shared" si="303"/>
        <v>0.16546683790625002</v>
      </c>
      <c r="AJ201" s="174"/>
      <c r="AK201" s="174"/>
      <c r="AM201" s="207">
        <f t="shared" si="400"/>
        <v>5</v>
      </c>
      <c r="AN201" s="167">
        <f>INDEX(Coefficients!$O$3:$O$7,MATCH(S201,Coefficients!$O$3:$O$7))</f>
        <v>0.3</v>
      </c>
      <c r="AO201" s="167">
        <f>INDEX(Coefficients!$O$3:$O$7,MATCH(S201,Coefficients!$O$3:$O$7)+1)</f>
        <v>0.4</v>
      </c>
      <c r="AP201" s="172">
        <f>INDEX(Coefficients!$P$3:$P$7,MATCH(S201,Coefficients!$O$3:$O$7))</f>
        <v>50</v>
      </c>
      <c r="AQ201" s="172">
        <f>INDEX(Coefficients!$P$3:$P$7,MATCH(S201,Coefficients!$O$3:$O$7)+1)</f>
        <v>41.8</v>
      </c>
      <c r="AR201" s="172">
        <f t="shared" si="401"/>
        <v>44.26</v>
      </c>
      <c r="AS201" s="106">
        <f t="shared" si="402"/>
        <v>2031</v>
      </c>
      <c r="AT201" s="107">
        <f t="shared" si="403"/>
        <v>22.844999999999999</v>
      </c>
      <c r="AU201" s="167">
        <f t="shared" si="432"/>
        <v>452.625</v>
      </c>
      <c r="AV201" s="173">
        <f t="shared" si="433"/>
        <v>22.631250000000001</v>
      </c>
      <c r="AW201" s="106">
        <v>43</v>
      </c>
      <c r="AX201" s="107">
        <f t="shared" si="404"/>
        <v>75.811679999999996</v>
      </c>
      <c r="AY201" s="174">
        <f t="shared" si="405"/>
        <v>1.1755230842512803</v>
      </c>
      <c r="AZ201" s="167">
        <f>INDEX(Coefficients!$K$3:$K$10,MATCH(S201,Coefficients!$K$3:$K$10))</f>
        <v>0.35</v>
      </c>
      <c r="BA201" s="167">
        <f>INDEX(Coefficients!$K$3:$K$10,MATCH(S201,Coefficients!$K$3:$K$10)+1)</f>
        <v>0.4</v>
      </c>
      <c r="BB201" s="167">
        <f>INDEX(Coefficients!$L$3:$L$10,MATCH(S201,Coefficients!$K$3:$K$10))</f>
        <v>0.19142307491680963</v>
      </c>
      <c r="BC201" s="167">
        <f>INDEX(Coefficients!$L$3:$L$10,MATCH(S201,Coefficients!$K$3:$K$10)+1)</f>
        <v>0.35425563574488944</v>
      </c>
      <c r="BD201" s="174">
        <f>INDEX(Coefficients!$M$3:$M$10,MATCH(S201,Coefficients!$K$3:$K$10))</f>
        <v>0.20023799980895765</v>
      </c>
      <c r="BE201" s="174">
        <f>INDEX(Coefficients!$M$3:$M$10,MATCH(S201,Coefficients!$K$3:$K$10)+1)</f>
        <v>0.20987997823914079</v>
      </c>
      <c r="BF201" s="70">
        <f t="shared" si="406"/>
        <v>2.5655609924804158E-5</v>
      </c>
      <c r="BG201" s="110">
        <f t="shared" si="407"/>
        <v>0.20409479118103091</v>
      </c>
      <c r="BH201" s="175">
        <f t="shared" si="434"/>
        <v>1.3920309730548499E-5</v>
      </c>
      <c r="BI201" s="89">
        <f t="shared" si="435"/>
        <v>4.3928218406399898E-2</v>
      </c>
      <c r="BJ201" s="106">
        <f t="shared" si="408"/>
        <v>0.71366705445737511</v>
      </c>
      <c r="BK201" s="165">
        <f t="shared" si="409"/>
        <v>84.741590689541354</v>
      </c>
      <c r="BL201" s="207"/>
      <c r="BM201" s="107">
        <f t="shared" si="410"/>
        <v>456.75</v>
      </c>
      <c r="BN201" s="173">
        <f t="shared" si="436"/>
        <v>8456.1500000000015</v>
      </c>
      <c r="BO201" s="187">
        <f t="shared" si="437"/>
        <v>8.0333425000000014E-4</v>
      </c>
      <c r="BP201" s="106" t="str">
        <f t="shared" si="411"/>
        <v>YES</v>
      </c>
      <c r="BQ201" s="209">
        <f t="shared" si="412"/>
        <v>4.4250400667274548</v>
      </c>
      <c r="BR201" s="164">
        <f t="shared" si="438"/>
        <v>9.4250400667274548</v>
      </c>
      <c r="BS201" s="219">
        <f t="shared" si="439"/>
        <v>0.18850080133454911</v>
      </c>
      <c r="BT201" s="210"/>
      <c r="BU201" s="206">
        <f t="shared" si="440"/>
        <v>-0.75186434323958806</v>
      </c>
      <c r="BW201" s="164">
        <f>VLOOKUP(M201,Coefficients!$E$4:$I$7,3)</f>
        <v>0.43099999999999999</v>
      </c>
      <c r="BX201" s="106">
        <f t="shared" si="441"/>
        <v>7.2999999999999995E-2</v>
      </c>
      <c r="BY201" s="163">
        <f t="shared" si="442"/>
        <v>0.5137870187500001</v>
      </c>
      <c r="BZ201" s="28"/>
      <c r="CO201" s="165" t="str">
        <f t="shared" si="413"/>
        <v>splash</v>
      </c>
      <c r="CP201" s="172">
        <f t="shared" si="414"/>
        <v>1</v>
      </c>
      <c r="CQ201" s="165">
        <f>IF(CO201="atmospheric",IF(CP201&gt;=1,Coefficients!$T$5,Coefficients!$T$4),Coefficients!$T$3)</f>
        <v>7.35</v>
      </c>
      <c r="CR201" s="106">
        <f>IF(S201&lt;Coefficients!$V$3,Coefficients!$X$3-(Coefficients!$X$4-Coefficients!$X$3)*(Coefficients!$V$3-S201)/(Coefficients!$V$4-Coefficients!$V$3),IF(S201&gt;Coefficients!$V$6,(Coefficients!$X$6-Coefficients!$X$5)*(S201-Coefficients!$V$6)/(Coefficients!$V$6-Coefficients!$V$5)+Coefficients!$X$6,VLOOKUP(S201,Coefficients!$V$3:$X$6,3)))</f>
        <v>5.1999999999999975</v>
      </c>
      <c r="CS201" s="90">
        <f t="shared" si="443"/>
        <v>1.6409601519999992E-4</v>
      </c>
      <c r="CT201" s="106">
        <f>VLOOKUP(CO201,Coefficients!$Z$4:$AD$7,4,FALSE)</f>
        <v>0.26500000000000001</v>
      </c>
      <c r="CU201" s="106">
        <f>VLOOKUP(CO201,Coefficients!$Z$4:$AD$7,2,FALSE)</f>
        <v>0.37</v>
      </c>
      <c r="CV201" s="174">
        <f t="shared" si="415"/>
        <v>5.2681947550715726</v>
      </c>
      <c r="CW201" s="31">
        <f t="shared" si="416"/>
        <v>0.39894337077106901</v>
      </c>
      <c r="CX201" s="19">
        <f>Coefficients!$B$7</f>
        <v>3.35</v>
      </c>
      <c r="CY201" s="217">
        <f t="shared" si="444"/>
        <v>0.11908757336449821</v>
      </c>
      <c r="CZ201" s="164">
        <f>VLOOKUP(N201,Coefficients!$E$12:$I$16,3)</f>
        <v>6.0350000000000001</v>
      </c>
      <c r="DA201" s="165">
        <f t="shared" si="445"/>
        <v>7.2999999999999995E-2</v>
      </c>
      <c r="DB201" s="163">
        <f t="shared" si="446"/>
        <v>7.1942103437500018</v>
      </c>
      <c r="DC201" s="163"/>
      <c r="DD201" s="149"/>
      <c r="DU201" s="165">
        <f t="shared" si="417"/>
        <v>0.95</v>
      </c>
      <c r="DV201" s="165">
        <f t="shared" si="418"/>
        <v>1</v>
      </c>
      <c r="DW201" s="165">
        <f t="shared" si="419"/>
        <v>2400</v>
      </c>
      <c r="DX201" s="165">
        <f t="shared" si="420"/>
        <v>1.4999999999999999E-2</v>
      </c>
      <c r="DY201" s="169">
        <f t="shared" si="421"/>
        <v>70.542760508938642</v>
      </c>
      <c r="DZ201" s="136">
        <f t="shared" si="447"/>
        <v>33589.392230606951</v>
      </c>
      <c r="EA201" s="136">
        <f t="shared" si="422"/>
        <v>4.3067574809826485</v>
      </c>
      <c r="EB201" s="136">
        <f t="shared" si="423"/>
        <v>2.3330791552474604E-2</v>
      </c>
      <c r="EC201" s="136">
        <f t="shared" si="424"/>
        <v>0.96747185906460231</v>
      </c>
      <c r="ED201" s="136">
        <f t="shared" si="425"/>
        <v>0.21103939256299087</v>
      </c>
      <c r="EE201" s="136">
        <f t="shared" si="448"/>
        <v>1.5445604651050633E-4</v>
      </c>
      <c r="EF201" s="136">
        <f t="shared" si="426"/>
        <v>1</v>
      </c>
      <c r="EG201" s="136">
        <f t="shared" si="449"/>
        <v>2</v>
      </c>
      <c r="EH201" s="149">
        <f t="shared" si="427"/>
        <v>1.7354030288549793</v>
      </c>
      <c r="EI201" s="149">
        <f t="shared" si="428"/>
        <v>28.800759669967562</v>
      </c>
      <c r="EJ201" s="149">
        <f t="shared" si="450"/>
        <v>30.53616269882254</v>
      </c>
      <c r="EK201" s="18">
        <f t="shared" si="451"/>
        <v>0.65496114221225288</v>
      </c>
      <c r="EL201" s="18">
        <f t="shared" si="452"/>
        <v>0.12346070015000124</v>
      </c>
      <c r="EM201" s="18">
        <f t="shared" si="453"/>
        <v>1.1817101431250003E-2</v>
      </c>
      <c r="EN201" s="163">
        <f t="shared" si="429"/>
        <v>0.12393681945923714</v>
      </c>
      <c r="EO201" s="163">
        <f t="shared" si="430"/>
        <v>2.0568562415502933</v>
      </c>
      <c r="EP201" s="163">
        <f t="shared" si="454"/>
        <v>2.1807930610095303</v>
      </c>
      <c r="EQ201" s="18">
        <f t="shared" si="455"/>
        <v>9.1709756223919854</v>
      </c>
      <c r="ER201" s="18">
        <f t="shared" si="456"/>
        <v>1.0921492322556301</v>
      </c>
      <c r="ES201" s="18">
        <f t="shared" si="457"/>
        <v>0.16546683790625002</v>
      </c>
    </row>
    <row r="202" spans="2:149" s="105" customFormat="1" outlineLevel="1" x14ac:dyDescent="0.25">
      <c r="B202" s="36" t="s">
        <v>82</v>
      </c>
      <c r="C202" s="36" t="str">
        <f>'Hotter&amp;Drier'!$B$1</f>
        <v>MRI-CGCM2.3.2</v>
      </c>
      <c r="D202" s="36">
        <v>2032</v>
      </c>
      <c r="E202" s="37">
        <f>'Hotter&amp;Drier'!S60</f>
        <v>22.89</v>
      </c>
      <c r="F202" s="37">
        <f>'Hotter&amp;Drier'!W60</f>
        <v>75.78116</v>
      </c>
      <c r="G202" s="37">
        <f>'Hotter&amp;Drier'!Q60</f>
        <v>461.5</v>
      </c>
      <c r="H202" s="115">
        <f t="shared" si="381"/>
        <v>2007</v>
      </c>
      <c r="I202" s="111" t="str">
        <f t="shared" si="382"/>
        <v>Pile No 243 @ Berth 107</v>
      </c>
      <c r="J202" s="165" t="str">
        <f t="shared" si="383"/>
        <v>splash</v>
      </c>
      <c r="K202" s="172">
        <f t="shared" si="384"/>
        <v>1</v>
      </c>
      <c r="L202" s="115" t="str">
        <f t="shared" si="385"/>
        <v>C1</v>
      </c>
      <c r="M202" s="115" t="str">
        <f t="shared" si="386"/>
        <v>CB4</v>
      </c>
      <c r="N202" s="115" t="str">
        <f t="shared" si="387"/>
        <v>CL5</v>
      </c>
      <c r="O202" s="115">
        <f t="shared" si="388"/>
        <v>0</v>
      </c>
      <c r="P202" s="115">
        <f t="shared" si="389"/>
        <v>50</v>
      </c>
      <c r="Q202" s="115">
        <f t="shared" si="390"/>
        <v>1200</v>
      </c>
      <c r="R202" s="115">
        <f t="shared" si="391"/>
        <v>60</v>
      </c>
      <c r="S202" s="115">
        <f t="shared" si="392"/>
        <v>0.37</v>
      </c>
      <c r="T202" s="115">
        <f t="shared" si="393"/>
        <v>310</v>
      </c>
      <c r="U202" s="165">
        <f t="shared" si="431"/>
        <v>12</v>
      </c>
      <c r="V202" s="165"/>
      <c r="W202" s="165"/>
      <c r="X202" s="165"/>
      <c r="Y202" s="165"/>
      <c r="AA202" s="174">
        <f t="shared" ref="AA202:AA233" si="458">BQ202</f>
        <v>4.5233139665072732</v>
      </c>
      <c r="AB202" s="193">
        <f t="shared" ref="AB202:AB233" si="459">BS202</f>
        <v>0.19046627933014548</v>
      </c>
      <c r="AC202" s="174">
        <f t="shared" ref="AC202:AC233" si="460">EL202</f>
        <v>0.13105161119081654</v>
      </c>
      <c r="AD202" s="174">
        <f t="shared" ref="AD202:AD233" si="461">EM202</f>
        <v>1.1826017820714282E-2</v>
      </c>
      <c r="AE202" s="174">
        <f t="shared" ref="AE202:AE233" si="462">CW202</f>
        <v>0.42742026602680427</v>
      </c>
      <c r="AF202" s="194">
        <f t="shared" ref="AF202:AF233" si="463">CY202</f>
        <v>0.12758813911247888</v>
      </c>
      <c r="AG202" s="174">
        <f t="shared" si="302"/>
        <v>1.229234028116609</v>
      </c>
      <c r="AH202" s="174">
        <f t="shared" si="303"/>
        <v>0.16559168804642854</v>
      </c>
      <c r="AJ202" s="174"/>
      <c r="AK202" s="174"/>
      <c r="AM202" s="207">
        <f t="shared" ref="AM202:AM233" si="464">IF(AS202&gt;=$C$20,$C$21,0)</f>
        <v>5</v>
      </c>
      <c r="AN202" s="167">
        <f>INDEX(Coefficients!$O$3:$O$7,MATCH(S202,Coefficients!$O$3:$O$7))</f>
        <v>0.3</v>
      </c>
      <c r="AO202" s="167">
        <f>INDEX(Coefficients!$O$3:$O$7,MATCH(S202,Coefficients!$O$3:$O$7)+1)</f>
        <v>0.4</v>
      </c>
      <c r="AP202" s="172">
        <f>INDEX(Coefficients!$P$3:$P$7,MATCH(S202,Coefficients!$O$3:$O$7))</f>
        <v>50</v>
      </c>
      <c r="AQ202" s="172">
        <f>INDEX(Coefficients!$P$3:$P$7,MATCH(S202,Coefficients!$O$3:$O$7)+1)</f>
        <v>41.8</v>
      </c>
      <c r="AR202" s="172">
        <f t="shared" ref="AR202:AR233" si="465">AP202+(S202-AN202)/(AO202-AN202)*(AQ202-AP202)</f>
        <v>44.26</v>
      </c>
      <c r="AS202" s="106">
        <f t="shared" ref="AS202:AS233" si="466">D202</f>
        <v>2032</v>
      </c>
      <c r="AT202" s="107">
        <f t="shared" ref="AT202:AT233" si="467">E202</f>
        <v>22.89</v>
      </c>
      <c r="AU202" s="167">
        <f t="shared" si="432"/>
        <v>475.51499999999999</v>
      </c>
      <c r="AV202" s="173">
        <f t="shared" si="433"/>
        <v>22.643571428571427</v>
      </c>
      <c r="AW202" s="106">
        <v>44</v>
      </c>
      <c r="AX202" s="107">
        <f t="shared" ref="AX202:AX233" si="468">F202</f>
        <v>75.78116</v>
      </c>
      <c r="AY202" s="174">
        <f t="shared" ref="AY202:AY233" si="469">EXP(AR202/RR*(1/293-1/(273+AV202)))</f>
        <v>1.17640563118827</v>
      </c>
      <c r="AZ202" s="167">
        <f>INDEX(Coefficients!$K$3:$K$10,MATCH(S202,Coefficients!$K$3:$K$10))</f>
        <v>0.35</v>
      </c>
      <c r="BA202" s="167">
        <f>INDEX(Coefficients!$K$3:$K$10,MATCH(S202,Coefficients!$K$3:$K$10)+1)</f>
        <v>0.4</v>
      </c>
      <c r="BB202" s="167">
        <f>INDEX(Coefficients!$L$3:$L$10,MATCH(S202,Coefficients!$K$3:$K$10))</f>
        <v>0.19142307491680963</v>
      </c>
      <c r="BC202" s="167">
        <f>INDEX(Coefficients!$L$3:$L$10,MATCH(S202,Coefficients!$K$3:$K$10)+1)</f>
        <v>0.35425563574488944</v>
      </c>
      <c r="BD202" s="174">
        <f>INDEX(Coefficients!$M$3:$M$10,MATCH(S202,Coefficients!$K$3:$K$10))</f>
        <v>0.20023799980895765</v>
      </c>
      <c r="BE202" s="174">
        <f>INDEX(Coefficients!$M$3:$M$10,MATCH(S202,Coefficients!$K$3:$K$10)+1)</f>
        <v>0.20987997823914079</v>
      </c>
      <c r="BF202" s="70">
        <f t="shared" ref="BF202:BF233" si="470">(BB202+(S202-AZ202)/(BA202-AZ202)*(BC202-BB202))*10^-4</f>
        <v>2.5655609924804158E-5</v>
      </c>
      <c r="BG202" s="110">
        <f t="shared" ref="BG202:BG233" si="471">BD202+(S202-AZ202)/(BA202-AZ202)*(BE202-BD202)</f>
        <v>0.20409479118103091</v>
      </c>
      <c r="BH202" s="175">
        <f t="shared" si="434"/>
        <v>1.3782381685559643E-5</v>
      </c>
      <c r="BI202" s="89">
        <f t="shared" si="435"/>
        <v>4.3492959895496092E-2</v>
      </c>
      <c r="BJ202" s="106">
        <f t="shared" ref="BJ202:BJ233" si="472">1-EXP(-3.38*S202)</f>
        <v>0.71366705445737511</v>
      </c>
      <c r="BK202" s="165">
        <f t="shared" ref="BK202:BK233" si="473">0.75*T202*CaO*BJ202*(MCO2_/MCaO)</f>
        <v>84.741590689541354</v>
      </c>
      <c r="BL202" s="207"/>
      <c r="BM202" s="107">
        <f t="shared" ref="BM202:BM233" si="474">G202</f>
        <v>461.5</v>
      </c>
      <c r="BN202" s="173">
        <f t="shared" si="436"/>
        <v>8917.6500000000015</v>
      </c>
      <c r="BO202" s="187">
        <f t="shared" si="437"/>
        <v>8.0683500000000021E-4</v>
      </c>
      <c r="BP202" s="106" t="str">
        <f t="shared" si="411"/>
        <v>YES</v>
      </c>
      <c r="BQ202" s="209">
        <f t="shared" ref="BQ202:BQ233" si="475">IF(BP202="YES",SQRT((2*AY202*BI202/BK202)*kurban*BO202*(AS202-($C$20-1)))*(1/(AS202-($C$20-1)))^BL202*1000,0)</f>
        <v>4.5233139665072732</v>
      </c>
      <c r="BR202" s="164">
        <f t="shared" si="438"/>
        <v>9.5233139665072741</v>
      </c>
      <c r="BS202" s="219">
        <f t="shared" si="439"/>
        <v>0.19046627933014548</v>
      </c>
      <c r="BT202" s="210"/>
      <c r="BU202" s="206">
        <f t="shared" si="440"/>
        <v>-0.75722625592087534</v>
      </c>
      <c r="BW202" s="164">
        <f>VLOOKUP(M202,Coefficients!$E$4:$I$7,3)</f>
        <v>0.43099999999999999</v>
      </c>
      <c r="BX202" s="106">
        <f t="shared" si="441"/>
        <v>7.2999999999999995E-2</v>
      </c>
      <c r="BY202" s="163">
        <f t="shared" si="442"/>
        <v>0.51417468785714271</v>
      </c>
      <c r="BZ202" s="28"/>
      <c r="CO202" s="165" t="str">
        <f t="shared" ref="CO202:CO233" si="476">J202</f>
        <v>splash</v>
      </c>
      <c r="CP202" s="172">
        <f t="shared" ref="CP202:CP233" si="477">K202</f>
        <v>1</v>
      </c>
      <c r="CQ202" s="165">
        <f>IF(CO202="atmospheric",IF(CP202&gt;=1,Coefficients!$T$5,Coefficients!$T$4),Coefficients!$T$3)</f>
        <v>7.35</v>
      </c>
      <c r="CR202" s="106">
        <f>IF(S202&lt;Coefficients!$V$3,Coefficients!$X$3-(Coefficients!$X$4-Coefficients!$X$3)*(Coefficients!$V$3-S202)/(Coefficients!$V$4-Coefficients!$V$3),IF(S202&gt;Coefficients!$V$6,(Coefficients!$X$6-Coefficients!$X$5)*(S202-Coefficients!$V$6)/(Coefficients!$V$6-Coefficients!$V$5)+Coefficients!$X$6,VLOOKUP(S202,Coefficients!$V$3:$X$6,3)))</f>
        <v>5.1999999999999975</v>
      </c>
      <c r="CS202" s="90">
        <f t="shared" si="443"/>
        <v>1.6409601519999992E-4</v>
      </c>
      <c r="CT202" s="106">
        <f>VLOOKUP(CO202,Coefficients!$Z$4:$AD$7,4,FALSE)</f>
        <v>0.26500000000000001</v>
      </c>
      <c r="CU202" s="106">
        <f>VLOOKUP(CO202,Coefficients!$Z$4:$AD$7,2,FALSE)</f>
        <v>0.37</v>
      </c>
      <c r="CV202" s="174">
        <f t="shared" ref="CV202:CV233" si="478">CQ202*(1-ERF(BR202/(2*(SQRT(CT202*kt*kc*AY202*CS202*10^6*(1/(AS202-($C$20-1)))^CU202*(AS202-($C$20-1)))))))</f>
        <v>5.2788696738344738</v>
      </c>
      <c r="CW202" s="31">
        <f t="shared" ref="CW202:CW233" si="479">CQ202*(1-ERF(P202/(2*(SQRT(CT202*kt*kc*AY202*CS202*10^6*(1/(AS202-($C$20-1)))^CU202*(AS202-($C$20-1)))))))</f>
        <v>0.42742026602680427</v>
      </c>
      <c r="CX202" s="19">
        <f>Coefficients!$B$7</f>
        <v>3.35</v>
      </c>
      <c r="CY202" s="217">
        <f t="shared" si="444"/>
        <v>0.12758813911247888</v>
      </c>
      <c r="CZ202" s="164">
        <f>VLOOKUP(N202,Coefficients!$E$12:$I$16,3)</f>
        <v>6.0350000000000001</v>
      </c>
      <c r="DA202" s="165">
        <f t="shared" si="445"/>
        <v>7.2999999999999995E-2</v>
      </c>
      <c r="DB202" s="163">
        <f t="shared" si="446"/>
        <v>7.1996386107142847</v>
      </c>
      <c r="DC202" s="163"/>
      <c r="DD202" s="149"/>
      <c r="DU202" s="165">
        <f t="shared" ref="DU202:DU233" si="480">$DV$13</f>
        <v>0.95</v>
      </c>
      <c r="DV202" s="165">
        <f t="shared" ref="DV202:DV233" si="481">$DV$14</f>
        <v>1</v>
      </c>
      <c r="DW202" s="165">
        <f t="shared" ref="DW202:DW233" si="482">$DV$15</f>
        <v>2400</v>
      </c>
      <c r="DX202" s="165">
        <f t="shared" ref="DX202:DX233" si="483">$DV$16</f>
        <v>1.4999999999999999E-2</v>
      </c>
      <c r="DY202" s="169">
        <f t="shared" ref="DY202:DY233" si="484">365*(AS202-($C$20-1))/(4+310.25*(AS202-($C$20-1)))*R202</f>
        <v>70.544924646239991</v>
      </c>
      <c r="DZ202" s="136">
        <f t="shared" si="447"/>
        <v>33589.73571642457</v>
      </c>
      <c r="EA202" s="136">
        <f t="shared" ref="EA202:EA233" si="485">0.556*SQRT(R202)</f>
        <v>4.3067574809826485</v>
      </c>
      <c r="EB202" s="136">
        <f t="shared" ref="EB202:EB233" si="486">(U202+2*$DV$16)^2/(2*P202*(P202+U202+2*$DV$16))</f>
        <v>2.3330791552474604E-2</v>
      </c>
      <c r="EC202" s="136">
        <f t="shared" ref="EC202:EC233" si="487">P202/(U202*EA202)</f>
        <v>0.96747185906460231</v>
      </c>
      <c r="ED202" s="136">
        <f t="shared" ref="ED202:ED233" si="488">0.95*(EXP(-0.3*$DV$19/BY202)-$DV$19/(2500*BY202)+0.3)</f>
        <v>0.21109515618443306</v>
      </c>
      <c r="EE202" s="136">
        <f t="shared" si="448"/>
        <v>1.5445604651050633E-4</v>
      </c>
      <c r="EF202" s="136">
        <f t="shared" ref="EF202:EF233" si="489">$DV$20</f>
        <v>1</v>
      </c>
      <c r="EG202" s="136">
        <f t="shared" si="449"/>
        <v>2</v>
      </c>
      <c r="EH202" s="149">
        <f t="shared" ref="EH202:EH233" si="490">1/365*(7117.5*(U202+2*DX202)*(1+$DV$17+EB202))/(BY202*DZ202)*(((2*P202*EA202)/U202)+((2*DX202*DZ202)/((1+$DV$17+EB202)*(U202+2*DX202))))</f>
        <v>1.7340884995592727</v>
      </c>
      <c r="EI202" s="149">
        <f t="shared" ref="EI202:EI233" si="491">ED202*($DV$18-0.05)/(EF202*EE202)*(0.0114/BY202)</f>
        <v>28.786649319598045</v>
      </c>
      <c r="EJ202" s="149">
        <f t="shared" si="450"/>
        <v>30.520737819157318</v>
      </c>
      <c r="EK202" s="18">
        <f t="shared" si="451"/>
        <v>0.68805676076476363</v>
      </c>
      <c r="EL202" s="18">
        <f t="shared" si="452"/>
        <v>0.13105161119081654</v>
      </c>
      <c r="EM202" s="18">
        <f t="shared" si="453"/>
        <v>1.1826017820714282E-2</v>
      </c>
      <c r="EN202" s="163">
        <f t="shared" ref="EN202:EN233" si="492">1/365*(7117.5*(U202+2*DX202)*(1+$DV$17+EB202))/(DB202*DZ202)*(((2*P202*EA202)/U202)+((2*DX202*DZ202)/((1+$DV$17+EB202)*(U202+2*DX202))))</f>
        <v>0.12384294006794475</v>
      </c>
      <c r="EO202" s="163">
        <f t="shared" ref="EO202:EO233" si="493">ED202*($DV$18-0.05)/(EF202*EE202)*(0.0114/DB202)</f>
        <v>2.0558485263872002</v>
      </c>
      <c r="EP202" s="163">
        <f t="shared" si="454"/>
        <v>2.1796914664551448</v>
      </c>
      <c r="EQ202" s="18">
        <f t="shared" si="455"/>
        <v>9.6343910701052202</v>
      </c>
      <c r="ER202" s="18">
        <f t="shared" si="456"/>
        <v>1.229234028116609</v>
      </c>
      <c r="ES202" s="18">
        <f t="shared" si="457"/>
        <v>0.16559168804642854</v>
      </c>
    </row>
    <row r="203" spans="2:149" s="105" customFormat="1" outlineLevel="1" x14ac:dyDescent="0.25">
      <c r="B203" s="36" t="s">
        <v>82</v>
      </c>
      <c r="C203" s="36" t="str">
        <f>'Hotter&amp;Drier'!$B$1</f>
        <v>MRI-CGCM2.3.2</v>
      </c>
      <c r="D203" s="36">
        <v>2033</v>
      </c>
      <c r="E203" s="37">
        <f>'Hotter&amp;Drier'!S61</f>
        <v>22.934999999999999</v>
      </c>
      <c r="F203" s="37">
        <f>'Hotter&amp;Drier'!W61</f>
        <v>75.750640000000004</v>
      </c>
      <c r="G203" s="37">
        <f>'Hotter&amp;Drier'!Q61</f>
        <v>466.25</v>
      </c>
      <c r="H203" s="115">
        <f t="shared" si="381"/>
        <v>2007</v>
      </c>
      <c r="I203" s="111" t="str">
        <f t="shared" si="382"/>
        <v>Pile No 243 @ Berth 107</v>
      </c>
      <c r="J203" s="165" t="str">
        <f t="shared" si="383"/>
        <v>splash</v>
      </c>
      <c r="K203" s="172">
        <f t="shared" si="384"/>
        <v>1</v>
      </c>
      <c r="L203" s="115" t="str">
        <f t="shared" si="385"/>
        <v>C1</v>
      </c>
      <c r="M203" s="115" t="str">
        <f t="shared" si="386"/>
        <v>CB4</v>
      </c>
      <c r="N203" s="115" t="str">
        <f t="shared" si="387"/>
        <v>CL5</v>
      </c>
      <c r="O203" s="115">
        <f t="shared" si="388"/>
        <v>0</v>
      </c>
      <c r="P203" s="115">
        <f t="shared" si="389"/>
        <v>50</v>
      </c>
      <c r="Q203" s="115">
        <f t="shared" si="390"/>
        <v>1200</v>
      </c>
      <c r="R203" s="115">
        <f t="shared" si="391"/>
        <v>60</v>
      </c>
      <c r="S203" s="115">
        <f t="shared" si="392"/>
        <v>0.37</v>
      </c>
      <c r="T203" s="115">
        <f t="shared" si="393"/>
        <v>310</v>
      </c>
      <c r="U203" s="165">
        <f t="shared" si="431"/>
        <v>12</v>
      </c>
      <c r="V203" s="165"/>
      <c r="W203" s="165"/>
      <c r="X203" s="165"/>
      <c r="Y203" s="165"/>
      <c r="AA203" s="174">
        <f t="shared" si="458"/>
        <v>4.61994381865828</v>
      </c>
      <c r="AB203" s="193">
        <f t="shared" si="459"/>
        <v>0.19239887637316561</v>
      </c>
      <c r="AC203" s="174">
        <f t="shared" si="460"/>
        <v>0.13876055170602553</v>
      </c>
      <c r="AD203" s="174">
        <f t="shared" si="461"/>
        <v>1.1835603820454545E-2</v>
      </c>
      <c r="AE203" s="174">
        <f t="shared" si="462"/>
        <v>0.45576313836766841</v>
      </c>
      <c r="AF203" s="194">
        <f t="shared" si="463"/>
        <v>0.13604869802019953</v>
      </c>
      <c r="AG203" s="174">
        <f t="shared" si="302"/>
        <v>1.3739087225442386</v>
      </c>
      <c r="AH203" s="174">
        <f t="shared" si="303"/>
        <v>0.16572591428409089</v>
      </c>
      <c r="AJ203" s="174"/>
      <c r="AK203" s="174"/>
      <c r="AM203" s="207">
        <f t="shared" si="464"/>
        <v>5</v>
      </c>
      <c r="AN203" s="167">
        <f>INDEX(Coefficients!$O$3:$O$7,MATCH(S203,Coefficients!$O$3:$O$7))</f>
        <v>0.3</v>
      </c>
      <c r="AO203" s="167">
        <f>INDEX(Coefficients!$O$3:$O$7,MATCH(S203,Coefficients!$O$3:$O$7)+1)</f>
        <v>0.4</v>
      </c>
      <c r="AP203" s="172">
        <f>INDEX(Coefficients!$P$3:$P$7,MATCH(S203,Coefficients!$O$3:$O$7))</f>
        <v>50</v>
      </c>
      <c r="AQ203" s="172">
        <f>INDEX(Coefficients!$P$3:$P$7,MATCH(S203,Coefficients!$O$3:$O$7)+1)</f>
        <v>41.8</v>
      </c>
      <c r="AR203" s="172">
        <f t="shared" si="465"/>
        <v>44.26</v>
      </c>
      <c r="AS203" s="106">
        <f t="shared" si="466"/>
        <v>2033</v>
      </c>
      <c r="AT203" s="107">
        <f t="shared" si="467"/>
        <v>22.934999999999999</v>
      </c>
      <c r="AU203" s="167">
        <f t="shared" si="432"/>
        <v>498.45</v>
      </c>
      <c r="AV203" s="173">
        <f t="shared" si="433"/>
        <v>22.656818181818181</v>
      </c>
      <c r="AW203" s="106">
        <v>45</v>
      </c>
      <c r="AX203" s="107">
        <f t="shared" si="468"/>
        <v>75.750640000000004</v>
      </c>
      <c r="AY203" s="174">
        <f t="shared" si="469"/>
        <v>1.1773551133142042</v>
      </c>
      <c r="AZ203" s="167">
        <f>INDEX(Coefficients!$K$3:$K$10,MATCH(S203,Coefficients!$K$3:$K$10))</f>
        <v>0.35</v>
      </c>
      <c r="BA203" s="167">
        <f>INDEX(Coefficients!$K$3:$K$10,MATCH(S203,Coefficients!$K$3:$K$10)+1)</f>
        <v>0.4</v>
      </c>
      <c r="BB203" s="167">
        <f>INDEX(Coefficients!$L$3:$L$10,MATCH(S203,Coefficients!$K$3:$K$10))</f>
        <v>0.19142307491680963</v>
      </c>
      <c r="BC203" s="167">
        <f>INDEX(Coefficients!$L$3:$L$10,MATCH(S203,Coefficients!$K$3:$K$10)+1)</f>
        <v>0.35425563574488944</v>
      </c>
      <c r="BD203" s="174">
        <f>INDEX(Coefficients!$M$3:$M$10,MATCH(S203,Coefficients!$K$3:$K$10))</f>
        <v>0.20023799980895765</v>
      </c>
      <c r="BE203" s="174">
        <f>INDEX(Coefficients!$M$3:$M$10,MATCH(S203,Coefficients!$K$3:$K$10)+1)</f>
        <v>0.20987997823914079</v>
      </c>
      <c r="BF203" s="70">
        <f t="shared" si="470"/>
        <v>2.5655609924804158E-5</v>
      </c>
      <c r="BG203" s="110">
        <f t="shared" si="471"/>
        <v>0.20409479118103091</v>
      </c>
      <c r="BH203" s="175">
        <f t="shared" si="434"/>
        <v>1.3652144208577906E-5</v>
      </c>
      <c r="BI203" s="89">
        <f t="shared" si="435"/>
        <v>4.3081970453142153E-2</v>
      </c>
      <c r="BJ203" s="106">
        <f t="shared" si="472"/>
        <v>0.71366705445737511</v>
      </c>
      <c r="BK203" s="165">
        <f t="shared" si="473"/>
        <v>84.741590689541354</v>
      </c>
      <c r="BL203" s="207"/>
      <c r="BM203" s="107">
        <f t="shared" si="474"/>
        <v>466.25</v>
      </c>
      <c r="BN203" s="173">
        <f t="shared" si="436"/>
        <v>9383.9000000000015</v>
      </c>
      <c r="BO203" s="187">
        <f t="shared" si="437"/>
        <v>8.1042772727272735E-4</v>
      </c>
      <c r="BP203" s="106" t="str">
        <f t="shared" si="411"/>
        <v>YES</v>
      </c>
      <c r="BQ203" s="209">
        <f t="shared" si="475"/>
        <v>4.61994381865828</v>
      </c>
      <c r="BR203" s="164">
        <f t="shared" si="438"/>
        <v>9.61994381865828</v>
      </c>
      <c r="BS203" s="219">
        <f t="shared" si="439"/>
        <v>0.19239887637316561</v>
      </c>
      <c r="BT203" s="210"/>
      <c r="BU203" s="206">
        <f t="shared" si="440"/>
        <v>-0.76218458940664435</v>
      </c>
      <c r="BW203" s="164">
        <f>VLOOKUP(M203,Coefficients!$E$4:$I$7,3)</f>
        <v>0.43099999999999999</v>
      </c>
      <c r="BX203" s="106">
        <f t="shared" si="441"/>
        <v>7.2999999999999995E-2</v>
      </c>
      <c r="BY203" s="163">
        <f t="shared" si="442"/>
        <v>0.51459147045454545</v>
      </c>
      <c r="BZ203" s="28"/>
      <c r="CO203" s="165" t="str">
        <f t="shared" si="476"/>
        <v>splash</v>
      </c>
      <c r="CP203" s="172">
        <f t="shared" si="477"/>
        <v>1</v>
      </c>
      <c r="CQ203" s="165">
        <f>IF(CO203="atmospheric",IF(CP203&gt;=1,Coefficients!$T$5,Coefficients!$T$4),Coefficients!$T$3)</f>
        <v>7.35</v>
      </c>
      <c r="CR203" s="106">
        <f>IF(S203&lt;Coefficients!$V$3,Coefficients!$X$3-(Coefficients!$X$4-Coefficients!$X$3)*(Coefficients!$V$3-S203)/(Coefficients!$V$4-Coefficients!$V$3),IF(S203&gt;Coefficients!$V$6,(Coefficients!$X$6-Coefficients!$X$5)*(S203-Coefficients!$V$6)/(Coefficients!$V$6-Coefficients!$V$5)+Coefficients!$X$6,VLOOKUP(S203,Coefficients!$V$3:$X$6,3)))</f>
        <v>5.1999999999999975</v>
      </c>
      <c r="CS203" s="90">
        <f t="shared" si="443"/>
        <v>1.6409601519999992E-4</v>
      </c>
      <c r="CT203" s="106">
        <f>VLOOKUP(CO203,Coefficients!$Z$4:$AD$7,4,FALSE)</f>
        <v>0.26500000000000001</v>
      </c>
      <c r="CU203" s="106">
        <f>VLOOKUP(CO203,Coefficients!$Z$4:$AD$7,2,FALSE)</f>
        <v>0.37</v>
      </c>
      <c r="CV203" s="174">
        <f t="shared" si="478"/>
        <v>5.2886863866134641</v>
      </c>
      <c r="CW203" s="31">
        <f t="shared" si="479"/>
        <v>0.45576313836766841</v>
      </c>
      <c r="CX203" s="19">
        <f>Coefficients!$B$7</f>
        <v>3.35</v>
      </c>
      <c r="CY203" s="217">
        <f t="shared" si="444"/>
        <v>0.13604869802019953</v>
      </c>
      <c r="CZ203" s="164">
        <f>VLOOKUP(N203,Coefficients!$E$12:$I$16,3)</f>
        <v>6.0350000000000001</v>
      </c>
      <c r="DA203" s="165">
        <f t="shared" si="445"/>
        <v>7.2999999999999995E-2</v>
      </c>
      <c r="DB203" s="163">
        <f t="shared" si="446"/>
        <v>7.205474534090909</v>
      </c>
      <c r="DC203" s="163"/>
      <c r="DD203" s="149"/>
      <c r="DU203" s="165">
        <f t="shared" si="480"/>
        <v>0.95</v>
      </c>
      <c r="DV203" s="165">
        <f t="shared" si="481"/>
        <v>1</v>
      </c>
      <c r="DW203" s="165">
        <f t="shared" si="482"/>
        <v>2400</v>
      </c>
      <c r="DX203" s="165">
        <f t="shared" si="483"/>
        <v>1.4999999999999999E-2</v>
      </c>
      <c r="DY203" s="169">
        <f t="shared" si="484"/>
        <v>70.546892159016039</v>
      </c>
      <c r="DZ203" s="136">
        <f t="shared" si="447"/>
        <v>33590.047988451239</v>
      </c>
      <c r="EA203" s="136">
        <f t="shared" si="485"/>
        <v>4.3067574809826485</v>
      </c>
      <c r="EB203" s="136">
        <f t="shared" si="486"/>
        <v>2.3330791552474604E-2</v>
      </c>
      <c r="EC203" s="136">
        <f t="shared" si="487"/>
        <v>0.96747185906460231</v>
      </c>
      <c r="ED203" s="136">
        <f t="shared" si="488"/>
        <v>0.211155013866759</v>
      </c>
      <c r="EE203" s="136">
        <f t="shared" si="448"/>
        <v>1.5445604651050633E-4</v>
      </c>
      <c r="EF203" s="136">
        <f t="shared" si="489"/>
        <v>1</v>
      </c>
      <c r="EG203" s="136">
        <f t="shared" si="449"/>
        <v>2</v>
      </c>
      <c r="EH203" s="149">
        <f t="shared" si="490"/>
        <v>1.7326784714028165</v>
      </c>
      <c r="EI203" s="149">
        <f t="shared" si="491"/>
        <v>28.771490243471494</v>
      </c>
      <c r="EJ203" s="149">
        <f t="shared" si="450"/>
        <v>30.504168714874311</v>
      </c>
      <c r="EK203" s="18">
        <f t="shared" si="451"/>
        <v>0.72121290062470889</v>
      </c>
      <c r="EL203" s="18">
        <f t="shared" si="452"/>
        <v>0.13876055170602553</v>
      </c>
      <c r="EM203" s="18">
        <f t="shared" si="453"/>
        <v>1.1835603820454545E-2</v>
      </c>
      <c r="EN203" s="163">
        <f t="shared" si="492"/>
        <v>0.12374224045975374</v>
      </c>
      <c r="EO203" s="163">
        <f t="shared" si="493"/>
        <v>2.0547659146538879</v>
      </c>
      <c r="EP203" s="163">
        <f t="shared" si="454"/>
        <v>2.1785081551136418</v>
      </c>
      <c r="EQ203" s="18">
        <f t="shared" si="455"/>
        <v>10.098653956543197</v>
      </c>
      <c r="ER203" s="18">
        <f t="shared" si="456"/>
        <v>1.3739087225442386</v>
      </c>
      <c r="ES203" s="18">
        <f t="shared" si="457"/>
        <v>0.16572591428409089</v>
      </c>
    </row>
    <row r="204" spans="2:149" s="105" customFormat="1" outlineLevel="1" x14ac:dyDescent="0.25">
      <c r="B204" s="36" t="s">
        <v>82</v>
      </c>
      <c r="C204" s="36" t="str">
        <f>'Hotter&amp;Drier'!$B$1</f>
        <v>MRI-CGCM2.3.2</v>
      </c>
      <c r="D204" s="36">
        <v>2034</v>
      </c>
      <c r="E204" s="37">
        <f>'Hotter&amp;Drier'!S62</f>
        <v>22.98</v>
      </c>
      <c r="F204" s="37">
        <f>'Hotter&amp;Drier'!W62</f>
        <v>75.720119999999994</v>
      </c>
      <c r="G204" s="37">
        <f>'Hotter&amp;Drier'!Q62</f>
        <v>471</v>
      </c>
      <c r="H204" s="115">
        <f t="shared" si="381"/>
        <v>2007</v>
      </c>
      <c r="I204" s="111" t="str">
        <f t="shared" si="382"/>
        <v>Pile No 243 @ Berth 107</v>
      </c>
      <c r="J204" s="165" t="str">
        <f t="shared" si="383"/>
        <v>splash</v>
      </c>
      <c r="K204" s="172">
        <f t="shared" si="384"/>
        <v>1</v>
      </c>
      <c r="L204" s="115" t="str">
        <f t="shared" si="385"/>
        <v>C1</v>
      </c>
      <c r="M204" s="115" t="str">
        <f t="shared" si="386"/>
        <v>CB4</v>
      </c>
      <c r="N204" s="115" t="str">
        <f t="shared" si="387"/>
        <v>CL5</v>
      </c>
      <c r="O204" s="115">
        <f t="shared" si="388"/>
        <v>0</v>
      </c>
      <c r="P204" s="115">
        <f t="shared" si="389"/>
        <v>50</v>
      </c>
      <c r="Q204" s="115">
        <f t="shared" si="390"/>
        <v>1200</v>
      </c>
      <c r="R204" s="115">
        <f t="shared" si="391"/>
        <v>60</v>
      </c>
      <c r="S204" s="115">
        <f t="shared" si="392"/>
        <v>0.37</v>
      </c>
      <c r="T204" s="115">
        <f t="shared" si="393"/>
        <v>310</v>
      </c>
      <c r="U204" s="165">
        <f t="shared" si="431"/>
        <v>12</v>
      </c>
      <c r="V204" s="165"/>
      <c r="W204" s="165"/>
      <c r="X204" s="165"/>
      <c r="Y204" s="165"/>
      <c r="AA204" s="174">
        <f t="shared" si="458"/>
        <v>4.7150564087996907</v>
      </c>
      <c r="AB204" s="193">
        <f t="shared" si="459"/>
        <v>0.19430112817599379</v>
      </c>
      <c r="AC204" s="174">
        <f t="shared" si="460"/>
        <v>0.14658652146654194</v>
      </c>
      <c r="AD204" s="174">
        <f t="shared" si="461"/>
        <v>1.1845772090000001E-2</v>
      </c>
      <c r="AE204" s="174">
        <f t="shared" si="462"/>
        <v>0.48393889276097751</v>
      </c>
      <c r="AF204" s="194">
        <f t="shared" si="463"/>
        <v>0.14445937097342612</v>
      </c>
      <c r="AG204" s="174">
        <f t="shared" si="302"/>
        <v>1.5260348107172432</v>
      </c>
      <c r="AH204" s="174">
        <f t="shared" si="303"/>
        <v>0.16586829365</v>
      </c>
      <c r="AJ204" s="174"/>
      <c r="AK204" s="174"/>
      <c r="AM204" s="207">
        <f t="shared" si="464"/>
        <v>5</v>
      </c>
      <c r="AN204" s="167">
        <f>INDEX(Coefficients!$O$3:$O$7,MATCH(S204,Coefficients!$O$3:$O$7))</f>
        <v>0.3</v>
      </c>
      <c r="AO204" s="167">
        <f>INDEX(Coefficients!$O$3:$O$7,MATCH(S204,Coefficients!$O$3:$O$7)+1)</f>
        <v>0.4</v>
      </c>
      <c r="AP204" s="172">
        <f>INDEX(Coefficients!$P$3:$P$7,MATCH(S204,Coefficients!$O$3:$O$7))</f>
        <v>50</v>
      </c>
      <c r="AQ204" s="172">
        <f>INDEX(Coefficients!$P$3:$P$7,MATCH(S204,Coefficients!$O$3:$O$7)+1)</f>
        <v>41.8</v>
      </c>
      <c r="AR204" s="172">
        <f t="shared" si="465"/>
        <v>44.26</v>
      </c>
      <c r="AS204" s="106">
        <f t="shared" si="466"/>
        <v>2034</v>
      </c>
      <c r="AT204" s="107">
        <f t="shared" si="467"/>
        <v>22.98</v>
      </c>
      <c r="AU204" s="167">
        <f t="shared" si="432"/>
        <v>521.42999999999995</v>
      </c>
      <c r="AV204" s="173">
        <f t="shared" si="433"/>
        <v>22.670869565217391</v>
      </c>
      <c r="AW204" s="106">
        <v>46</v>
      </c>
      <c r="AX204" s="107">
        <f t="shared" si="468"/>
        <v>75.720119999999994</v>
      </c>
      <c r="AY204" s="174">
        <f t="shared" si="469"/>
        <v>1.1783630130642533</v>
      </c>
      <c r="AZ204" s="167">
        <f>INDEX(Coefficients!$K$3:$K$10,MATCH(S204,Coefficients!$K$3:$K$10))</f>
        <v>0.35</v>
      </c>
      <c r="BA204" s="167">
        <f>INDEX(Coefficients!$K$3:$K$10,MATCH(S204,Coefficients!$K$3:$K$10)+1)</f>
        <v>0.4</v>
      </c>
      <c r="BB204" s="167">
        <f>INDEX(Coefficients!$L$3:$L$10,MATCH(S204,Coefficients!$K$3:$K$10))</f>
        <v>0.19142307491680963</v>
      </c>
      <c r="BC204" s="167">
        <f>INDEX(Coefficients!$L$3:$L$10,MATCH(S204,Coefficients!$K$3:$K$10)+1)</f>
        <v>0.35425563574488944</v>
      </c>
      <c r="BD204" s="174">
        <f>INDEX(Coefficients!$M$3:$M$10,MATCH(S204,Coefficients!$K$3:$K$10))</f>
        <v>0.20023799980895765</v>
      </c>
      <c r="BE204" s="174">
        <f>INDEX(Coefficients!$M$3:$M$10,MATCH(S204,Coefficients!$K$3:$K$10)+1)</f>
        <v>0.20987997823914079</v>
      </c>
      <c r="BF204" s="70">
        <f t="shared" si="470"/>
        <v>2.5655609924804158E-5</v>
      </c>
      <c r="BG204" s="110">
        <f t="shared" si="471"/>
        <v>0.20409479118103091</v>
      </c>
      <c r="BH204" s="175">
        <f t="shared" si="434"/>
        <v>1.3528847006155289E-5</v>
      </c>
      <c r="BI204" s="89">
        <f t="shared" si="435"/>
        <v>4.2692882383856399E-2</v>
      </c>
      <c r="BJ204" s="106">
        <f t="shared" si="472"/>
        <v>0.71366705445737511</v>
      </c>
      <c r="BK204" s="165">
        <f t="shared" si="473"/>
        <v>84.741590689541354</v>
      </c>
      <c r="BL204" s="207"/>
      <c r="BM204" s="107">
        <f t="shared" si="474"/>
        <v>471</v>
      </c>
      <c r="BN204" s="173">
        <f t="shared" si="436"/>
        <v>9854.9000000000015</v>
      </c>
      <c r="BO204" s="187">
        <f t="shared" si="437"/>
        <v>8.141004347826089E-4</v>
      </c>
      <c r="BP204" s="106" t="str">
        <f t="shared" si="411"/>
        <v>YES</v>
      </c>
      <c r="BQ204" s="209">
        <f t="shared" si="475"/>
        <v>4.7150564087996907</v>
      </c>
      <c r="BR204" s="164">
        <f t="shared" si="438"/>
        <v>9.7150564087996898</v>
      </c>
      <c r="BS204" s="219">
        <f t="shared" si="439"/>
        <v>0.19430112817599379</v>
      </c>
      <c r="BT204" s="210"/>
      <c r="BU204" s="206">
        <f t="shared" si="440"/>
        <v>-0.7667857529785943</v>
      </c>
      <c r="BW204" s="164">
        <f>VLOOKUP(M204,Coefficients!$E$4:$I$7,3)</f>
        <v>0.43099999999999999</v>
      </c>
      <c r="BX204" s="106">
        <f t="shared" si="441"/>
        <v>7.2999999999999995E-2</v>
      </c>
      <c r="BY204" s="163">
        <f t="shared" si="442"/>
        <v>0.51503356913043485</v>
      </c>
      <c r="BZ204" s="28"/>
      <c r="CO204" s="165" t="str">
        <f t="shared" si="476"/>
        <v>splash</v>
      </c>
      <c r="CP204" s="172">
        <f t="shared" si="477"/>
        <v>1</v>
      </c>
      <c r="CQ204" s="165">
        <f>IF(CO204="atmospheric",IF(CP204&gt;=1,Coefficients!$T$5,Coefficients!$T$4),Coefficients!$T$3)</f>
        <v>7.35</v>
      </c>
      <c r="CR204" s="106">
        <f>IF(S204&lt;Coefficients!$V$3,Coefficients!$X$3-(Coefficients!$X$4-Coefficients!$X$3)*(Coefficients!$V$3-S204)/(Coefficients!$V$4-Coefficients!$V$3),IF(S204&gt;Coefficients!$V$6,(Coefficients!$X$6-Coefficients!$X$5)*(S204-Coefficients!$V$6)/(Coefficients!$V$6-Coefficients!$V$5)+Coefficients!$X$6,VLOOKUP(S204,Coefficients!$V$3:$X$6,3)))</f>
        <v>5.1999999999999975</v>
      </c>
      <c r="CS204" s="90">
        <f t="shared" si="443"/>
        <v>1.6409601519999992E-4</v>
      </c>
      <c r="CT204" s="106">
        <f>VLOOKUP(CO204,Coefficients!$Z$4:$AD$7,4,FALSE)</f>
        <v>0.26500000000000001</v>
      </c>
      <c r="CU204" s="106">
        <f>VLOOKUP(CO204,Coefficients!$Z$4:$AD$7,2,FALSE)</f>
        <v>0.37</v>
      </c>
      <c r="CV204" s="174">
        <f t="shared" si="478"/>
        <v>5.2977333868675425</v>
      </c>
      <c r="CW204" s="31">
        <f t="shared" si="479"/>
        <v>0.48393889276097751</v>
      </c>
      <c r="CX204" s="19">
        <f>Coefficients!$B$7</f>
        <v>3.35</v>
      </c>
      <c r="CY204" s="217">
        <f t="shared" si="444"/>
        <v>0.14445937097342612</v>
      </c>
      <c r="CZ204" s="164">
        <f>VLOOKUP(N204,Coefficients!$E$12:$I$16,3)</f>
        <v>6.0350000000000001</v>
      </c>
      <c r="DA204" s="165">
        <f t="shared" si="445"/>
        <v>7.2999999999999995E-2</v>
      </c>
      <c r="DB204" s="163">
        <f t="shared" si="446"/>
        <v>7.2116649413043481</v>
      </c>
      <c r="DC204" s="163"/>
      <c r="DD204" s="149"/>
      <c r="DU204" s="165">
        <f t="shared" si="480"/>
        <v>0.95</v>
      </c>
      <c r="DV204" s="165">
        <f t="shared" si="481"/>
        <v>1</v>
      </c>
      <c r="DW204" s="165">
        <f t="shared" si="482"/>
        <v>2400</v>
      </c>
      <c r="DX204" s="165">
        <f t="shared" si="483"/>
        <v>1.4999999999999999E-2</v>
      </c>
      <c r="DY204" s="169">
        <f t="shared" si="484"/>
        <v>70.548688679575619</v>
      </c>
      <c r="DZ204" s="136">
        <f t="shared" si="447"/>
        <v>33590.33311653047</v>
      </c>
      <c r="EA204" s="136">
        <f t="shared" si="485"/>
        <v>4.3067574809826485</v>
      </c>
      <c r="EB204" s="136">
        <f t="shared" si="486"/>
        <v>2.3330791552474604E-2</v>
      </c>
      <c r="EC204" s="136">
        <f t="shared" si="487"/>
        <v>0.96747185906460231</v>
      </c>
      <c r="ED204" s="136">
        <f t="shared" si="488"/>
        <v>0.21121840152253005</v>
      </c>
      <c r="EE204" s="136">
        <f t="shared" si="448"/>
        <v>1.5445604651050633E-4</v>
      </c>
      <c r="EF204" s="136">
        <f t="shared" si="489"/>
        <v>1</v>
      </c>
      <c r="EG204" s="136">
        <f t="shared" si="449"/>
        <v>2</v>
      </c>
      <c r="EH204" s="149">
        <f t="shared" si="490"/>
        <v>1.7311861073521306</v>
      </c>
      <c r="EI204" s="149">
        <f t="shared" si="491"/>
        <v>28.755422779590319</v>
      </c>
      <c r="EJ204" s="149">
        <f t="shared" si="450"/>
        <v>30.486608886942449</v>
      </c>
      <c r="EK204" s="18">
        <f t="shared" si="451"/>
        <v>0.75442959514762575</v>
      </c>
      <c r="EL204" s="18">
        <f t="shared" si="452"/>
        <v>0.14658652146654194</v>
      </c>
      <c r="EM204" s="18">
        <f t="shared" si="453"/>
        <v>1.1845772090000001E-2</v>
      </c>
      <c r="EN204" s="163">
        <f t="shared" si="492"/>
        <v>0.12363566069076526</v>
      </c>
      <c r="EO204" s="163">
        <f t="shared" si="493"/>
        <v>2.0536184288323827</v>
      </c>
      <c r="EP204" s="163">
        <f t="shared" si="454"/>
        <v>2.177254089523148</v>
      </c>
      <c r="EQ204" s="18">
        <f t="shared" si="455"/>
        <v>10.563764748760835</v>
      </c>
      <c r="ER204" s="18">
        <f t="shared" si="456"/>
        <v>1.5260348107172432</v>
      </c>
      <c r="ES204" s="18">
        <f t="shared" si="457"/>
        <v>0.16586829365</v>
      </c>
    </row>
    <row r="205" spans="2:149" s="105" customFormat="1" outlineLevel="1" x14ac:dyDescent="0.25">
      <c r="B205" s="36" t="s">
        <v>82</v>
      </c>
      <c r="C205" s="36" t="str">
        <f>'Hotter&amp;Drier'!$B$1</f>
        <v>MRI-CGCM2.3.2</v>
      </c>
      <c r="D205" s="36">
        <v>2035</v>
      </c>
      <c r="E205" s="37">
        <f>'Hotter&amp;Drier'!S63</f>
        <v>23.024999999999999</v>
      </c>
      <c r="F205" s="37">
        <f>'Hotter&amp;Drier'!W63</f>
        <v>75.689599999999999</v>
      </c>
      <c r="G205" s="37">
        <f>'Hotter&amp;Drier'!Q63</f>
        <v>475.75</v>
      </c>
      <c r="H205" s="115">
        <f t="shared" si="381"/>
        <v>2007</v>
      </c>
      <c r="I205" s="111" t="str">
        <f t="shared" si="382"/>
        <v>Pile No 243 @ Berth 107</v>
      </c>
      <c r="J205" s="165" t="str">
        <f t="shared" si="383"/>
        <v>splash</v>
      </c>
      <c r="K205" s="172">
        <f t="shared" si="384"/>
        <v>1</v>
      </c>
      <c r="L205" s="115" t="str">
        <f t="shared" si="385"/>
        <v>C1</v>
      </c>
      <c r="M205" s="115" t="str">
        <f t="shared" si="386"/>
        <v>CB4</v>
      </c>
      <c r="N205" s="115" t="str">
        <f t="shared" si="387"/>
        <v>CL5</v>
      </c>
      <c r="O205" s="115">
        <f t="shared" si="388"/>
        <v>0</v>
      </c>
      <c r="P205" s="115">
        <f t="shared" si="389"/>
        <v>50</v>
      </c>
      <c r="Q205" s="115">
        <f t="shared" si="390"/>
        <v>1200</v>
      </c>
      <c r="R205" s="115">
        <f t="shared" si="391"/>
        <v>60</v>
      </c>
      <c r="S205" s="115">
        <f t="shared" si="392"/>
        <v>0.37</v>
      </c>
      <c r="T205" s="115">
        <f t="shared" si="393"/>
        <v>310</v>
      </c>
      <c r="U205" s="165">
        <f t="shared" si="431"/>
        <v>12</v>
      </c>
      <c r="V205" s="165"/>
      <c r="W205" s="165"/>
      <c r="X205" s="165"/>
      <c r="Y205" s="165"/>
      <c r="AA205" s="174">
        <f t="shared" si="458"/>
        <v>4.8087647094582522</v>
      </c>
      <c r="AB205" s="193">
        <f t="shared" si="459"/>
        <v>0.19617529418916504</v>
      </c>
      <c r="AC205" s="174">
        <f t="shared" si="460"/>
        <v>0.15452862865237832</v>
      </c>
      <c r="AD205" s="174">
        <f t="shared" si="461"/>
        <v>1.1856449845624999E-2</v>
      </c>
      <c r="AE205" s="174">
        <f t="shared" si="462"/>
        <v>0.51192064218795386</v>
      </c>
      <c r="AF205" s="194">
        <f t="shared" si="463"/>
        <v>0.15281213199640414</v>
      </c>
      <c r="AG205" s="174">
        <f t="shared" si="302"/>
        <v>1.6854756286400523</v>
      </c>
      <c r="AH205" s="174">
        <f t="shared" si="303"/>
        <v>0.16601780700312499</v>
      </c>
      <c r="AJ205" s="174"/>
      <c r="AK205" s="174"/>
      <c r="AM205" s="207">
        <f t="shared" si="464"/>
        <v>5</v>
      </c>
      <c r="AN205" s="167">
        <f>INDEX(Coefficients!$O$3:$O$7,MATCH(S205,Coefficients!$O$3:$O$7))</f>
        <v>0.3</v>
      </c>
      <c r="AO205" s="167">
        <f>INDEX(Coefficients!$O$3:$O$7,MATCH(S205,Coefficients!$O$3:$O$7)+1)</f>
        <v>0.4</v>
      </c>
      <c r="AP205" s="172">
        <f>INDEX(Coefficients!$P$3:$P$7,MATCH(S205,Coefficients!$O$3:$O$7))</f>
        <v>50</v>
      </c>
      <c r="AQ205" s="172">
        <f>INDEX(Coefficients!$P$3:$P$7,MATCH(S205,Coefficients!$O$3:$O$7)+1)</f>
        <v>41.8</v>
      </c>
      <c r="AR205" s="172">
        <f t="shared" si="465"/>
        <v>44.26</v>
      </c>
      <c r="AS205" s="106">
        <f t="shared" si="466"/>
        <v>2035</v>
      </c>
      <c r="AT205" s="107">
        <f t="shared" si="467"/>
        <v>23.024999999999999</v>
      </c>
      <c r="AU205" s="167">
        <f t="shared" si="432"/>
        <v>544.45499999999993</v>
      </c>
      <c r="AV205" s="173">
        <f t="shared" si="433"/>
        <v>22.685624999999998</v>
      </c>
      <c r="AW205" s="106">
        <v>47</v>
      </c>
      <c r="AX205" s="107">
        <f t="shared" si="468"/>
        <v>75.689599999999999</v>
      </c>
      <c r="AY205" s="174">
        <f t="shared" si="469"/>
        <v>1.1794222396493712</v>
      </c>
      <c r="AZ205" s="167">
        <f>INDEX(Coefficients!$K$3:$K$10,MATCH(S205,Coefficients!$K$3:$K$10))</f>
        <v>0.35</v>
      </c>
      <c r="BA205" s="167">
        <f>INDEX(Coefficients!$K$3:$K$10,MATCH(S205,Coefficients!$K$3:$K$10)+1)</f>
        <v>0.4</v>
      </c>
      <c r="BB205" s="167">
        <f>INDEX(Coefficients!$L$3:$L$10,MATCH(S205,Coefficients!$K$3:$K$10))</f>
        <v>0.19142307491680963</v>
      </c>
      <c r="BC205" s="167">
        <f>INDEX(Coefficients!$L$3:$L$10,MATCH(S205,Coefficients!$K$3:$K$10)+1)</f>
        <v>0.35425563574488944</v>
      </c>
      <c r="BD205" s="174">
        <f>INDEX(Coefficients!$M$3:$M$10,MATCH(S205,Coefficients!$K$3:$K$10))</f>
        <v>0.20023799980895765</v>
      </c>
      <c r="BE205" s="174">
        <f>INDEX(Coefficients!$M$3:$M$10,MATCH(S205,Coefficients!$K$3:$K$10)+1)</f>
        <v>0.20987997823914079</v>
      </c>
      <c r="BF205" s="70">
        <f t="shared" si="470"/>
        <v>2.5655609924804158E-5</v>
      </c>
      <c r="BG205" s="110">
        <f t="shared" si="471"/>
        <v>0.20409479118103091</v>
      </c>
      <c r="BH205" s="175">
        <f t="shared" si="434"/>
        <v>1.341184169575704E-5</v>
      </c>
      <c r="BI205" s="89">
        <f t="shared" si="435"/>
        <v>4.2323649591671945E-2</v>
      </c>
      <c r="BJ205" s="106">
        <f t="shared" si="472"/>
        <v>0.71366705445737511</v>
      </c>
      <c r="BK205" s="165">
        <f t="shared" si="473"/>
        <v>84.741590689541354</v>
      </c>
      <c r="BL205" s="207"/>
      <c r="BM205" s="107">
        <f t="shared" si="474"/>
        <v>475.75</v>
      </c>
      <c r="BN205" s="173">
        <f t="shared" si="436"/>
        <v>10330.650000000001</v>
      </c>
      <c r="BO205" s="187">
        <f t="shared" si="437"/>
        <v>8.1784312500000011E-4</v>
      </c>
      <c r="BP205" s="106" t="str">
        <f t="shared" si="411"/>
        <v>YES</v>
      </c>
      <c r="BQ205" s="209">
        <f t="shared" si="475"/>
        <v>4.8087647094582522</v>
      </c>
      <c r="BR205" s="164">
        <f t="shared" si="438"/>
        <v>9.8087647094582522</v>
      </c>
      <c r="BS205" s="219">
        <f t="shared" si="439"/>
        <v>0.19617529418916504</v>
      </c>
      <c r="BT205" s="210"/>
      <c r="BU205" s="206">
        <f t="shared" si="440"/>
        <v>-0.77106906049814761</v>
      </c>
      <c r="BW205" s="164">
        <f>VLOOKUP(M205,Coefficients!$E$4:$I$7,3)</f>
        <v>0.43099999999999999</v>
      </c>
      <c r="BX205" s="106">
        <f t="shared" si="441"/>
        <v>7.2999999999999995E-2</v>
      </c>
      <c r="BY205" s="163">
        <f t="shared" si="442"/>
        <v>0.51549781937499994</v>
      </c>
      <c r="BZ205" s="28"/>
      <c r="CO205" s="165" t="str">
        <f t="shared" si="476"/>
        <v>splash</v>
      </c>
      <c r="CP205" s="172">
        <f t="shared" si="477"/>
        <v>1</v>
      </c>
      <c r="CQ205" s="165">
        <f>IF(CO205="atmospheric",IF(CP205&gt;=1,Coefficients!$T$5,Coefficients!$T$4),Coefficients!$T$3)</f>
        <v>7.35</v>
      </c>
      <c r="CR205" s="106">
        <f>IF(S205&lt;Coefficients!$V$3,Coefficients!$X$3-(Coefficients!$X$4-Coefficients!$X$3)*(Coefficients!$V$3-S205)/(Coefficients!$V$4-Coefficients!$V$3),IF(S205&gt;Coefficients!$V$6,(Coefficients!$X$6-Coefficients!$X$5)*(S205-Coefficients!$V$6)/(Coefficients!$V$6-Coefficients!$V$5)+Coefficients!$X$6,VLOOKUP(S205,Coefficients!$V$3:$X$6,3)))</f>
        <v>5.1999999999999975</v>
      </c>
      <c r="CS205" s="90">
        <f t="shared" si="443"/>
        <v>1.6409601519999992E-4</v>
      </c>
      <c r="CT205" s="106">
        <f>VLOOKUP(CO205,Coefficients!$Z$4:$AD$7,4,FALSE)</f>
        <v>0.26500000000000001</v>
      </c>
      <c r="CU205" s="106">
        <f>VLOOKUP(CO205,Coefficients!$Z$4:$AD$7,2,FALSE)</f>
        <v>0.37</v>
      </c>
      <c r="CV205" s="174">
        <f t="shared" si="478"/>
        <v>5.3060868142907429</v>
      </c>
      <c r="CW205" s="31">
        <f t="shared" si="479"/>
        <v>0.51192064218795386</v>
      </c>
      <c r="CX205" s="19">
        <f>Coefficients!$B$7</f>
        <v>3.35</v>
      </c>
      <c r="CY205" s="217">
        <f t="shared" si="444"/>
        <v>0.15281213199640414</v>
      </c>
      <c r="CZ205" s="164">
        <f>VLOOKUP(N205,Coefficients!$E$12:$I$16,3)</f>
        <v>6.0350000000000001</v>
      </c>
      <c r="DA205" s="165">
        <f t="shared" si="445"/>
        <v>7.2999999999999995E-2</v>
      </c>
      <c r="DB205" s="163">
        <f t="shared" si="446"/>
        <v>7.2181655218749992</v>
      </c>
      <c r="DC205" s="163"/>
      <c r="DD205" s="149"/>
      <c r="DU205" s="165">
        <f t="shared" si="480"/>
        <v>0.95</v>
      </c>
      <c r="DV205" s="165">
        <f t="shared" si="481"/>
        <v>1</v>
      </c>
      <c r="DW205" s="165">
        <f t="shared" si="482"/>
        <v>2400</v>
      </c>
      <c r="DX205" s="165">
        <f t="shared" si="483"/>
        <v>1.4999999999999999E-2</v>
      </c>
      <c r="DY205" s="169">
        <f t="shared" si="484"/>
        <v>70.550335570469798</v>
      </c>
      <c r="DZ205" s="136">
        <f t="shared" si="447"/>
        <v>33590.594492441312</v>
      </c>
      <c r="EA205" s="136">
        <f t="shared" si="485"/>
        <v>4.3067574809826485</v>
      </c>
      <c r="EB205" s="136">
        <f t="shared" si="486"/>
        <v>2.3330791552474604E-2</v>
      </c>
      <c r="EC205" s="136">
        <f t="shared" si="487"/>
        <v>0.96747185906460231</v>
      </c>
      <c r="ED205" s="136">
        <f t="shared" si="488"/>
        <v>0.21128484821512536</v>
      </c>
      <c r="EE205" s="136">
        <f t="shared" si="448"/>
        <v>1.5445604651050633E-4</v>
      </c>
      <c r="EF205" s="136">
        <f t="shared" si="489"/>
        <v>1</v>
      </c>
      <c r="EG205" s="136">
        <f t="shared" si="449"/>
        <v>2</v>
      </c>
      <c r="EH205" s="149">
        <f t="shared" si="490"/>
        <v>1.7296223966748578</v>
      </c>
      <c r="EI205" s="149">
        <f t="shared" si="491"/>
        <v>28.738563994413639</v>
      </c>
      <c r="EJ205" s="149">
        <f t="shared" si="450"/>
        <v>30.468186391088498</v>
      </c>
      <c r="EK205" s="18">
        <f t="shared" si="451"/>
        <v>0.7877068786417708</v>
      </c>
      <c r="EL205" s="18">
        <f t="shared" si="452"/>
        <v>0.15452862865237832</v>
      </c>
      <c r="EM205" s="18">
        <f t="shared" si="453"/>
        <v>1.1856449845624999E-2</v>
      </c>
      <c r="EN205" s="163">
        <f t="shared" si="492"/>
        <v>0.1235239855786021</v>
      </c>
      <c r="EO205" s="163">
        <f t="shared" si="493"/>
        <v>2.0524144294270554</v>
      </c>
      <c r="EP205" s="163">
        <f t="shared" si="454"/>
        <v>2.1759384150056573</v>
      </c>
      <c r="EQ205" s="18">
        <f t="shared" si="455"/>
        <v>11.029723927153334</v>
      </c>
      <c r="ER205" s="18">
        <f t="shared" si="456"/>
        <v>1.6854756286400523</v>
      </c>
      <c r="ES205" s="18">
        <f t="shared" si="457"/>
        <v>0.16601780700312499</v>
      </c>
    </row>
    <row r="206" spans="2:149" s="105" customFormat="1" outlineLevel="1" x14ac:dyDescent="0.25">
      <c r="B206" s="36" t="s">
        <v>82</v>
      </c>
      <c r="C206" s="36" t="str">
        <f>'Hotter&amp;Drier'!$B$1</f>
        <v>MRI-CGCM2.3.2</v>
      </c>
      <c r="D206" s="36">
        <v>2036</v>
      </c>
      <c r="E206" s="37">
        <f>'Hotter&amp;Drier'!S64</f>
        <v>23.07</v>
      </c>
      <c r="F206" s="37">
        <f>'Hotter&amp;Drier'!W64</f>
        <v>75.659080000000003</v>
      </c>
      <c r="G206" s="37">
        <f>'Hotter&amp;Drier'!Q64</f>
        <v>480.5</v>
      </c>
      <c r="H206" s="115">
        <f t="shared" si="381"/>
        <v>2007</v>
      </c>
      <c r="I206" s="111" t="str">
        <f t="shared" si="382"/>
        <v>Pile No 243 @ Berth 107</v>
      </c>
      <c r="J206" s="165" t="str">
        <f t="shared" si="383"/>
        <v>splash</v>
      </c>
      <c r="K206" s="172">
        <f t="shared" si="384"/>
        <v>1</v>
      </c>
      <c r="L206" s="115" t="str">
        <f t="shared" si="385"/>
        <v>C1</v>
      </c>
      <c r="M206" s="115" t="str">
        <f t="shared" si="386"/>
        <v>CB4</v>
      </c>
      <c r="N206" s="115" t="str">
        <f t="shared" si="387"/>
        <v>CL5</v>
      </c>
      <c r="O206" s="115">
        <f t="shared" si="388"/>
        <v>0</v>
      </c>
      <c r="P206" s="115">
        <f t="shared" si="389"/>
        <v>50</v>
      </c>
      <c r="Q206" s="115">
        <f t="shared" si="390"/>
        <v>1200</v>
      </c>
      <c r="R206" s="115">
        <f t="shared" si="391"/>
        <v>60</v>
      </c>
      <c r="S206" s="115">
        <f t="shared" si="392"/>
        <v>0.37</v>
      </c>
      <c r="T206" s="115">
        <f t="shared" si="393"/>
        <v>310</v>
      </c>
      <c r="U206" s="165">
        <f t="shared" si="431"/>
        <v>12</v>
      </c>
      <c r="V206" s="165"/>
      <c r="W206" s="165"/>
      <c r="X206" s="165"/>
      <c r="Y206" s="165"/>
      <c r="AA206" s="174">
        <f t="shared" si="458"/>
        <v>4.9011698427388346</v>
      </c>
      <c r="AB206" s="193">
        <f t="shared" si="459"/>
        <v>0.19802339685477668</v>
      </c>
      <c r="AC206" s="174">
        <f t="shared" si="460"/>
        <v>0.16258607751802828</v>
      </c>
      <c r="AD206" s="174">
        <f t="shared" si="461"/>
        <v>1.1867575949E-2</v>
      </c>
      <c r="AE206" s="174">
        <f t="shared" si="462"/>
        <v>0.53968666939839938</v>
      </c>
      <c r="AF206" s="194">
        <f t="shared" si="463"/>
        <v>0.1611004983278804</v>
      </c>
      <c r="AG206" s="174">
        <f t="shared" si="302"/>
        <v>1.8520970313470155</v>
      </c>
      <c r="AH206" s="174">
        <f t="shared" si="303"/>
        <v>0.166173598265</v>
      </c>
      <c r="AJ206" s="174"/>
      <c r="AK206" s="174"/>
      <c r="AM206" s="207">
        <f t="shared" si="464"/>
        <v>5</v>
      </c>
      <c r="AN206" s="167">
        <f>INDEX(Coefficients!$O$3:$O$7,MATCH(S206,Coefficients!$O$3:$O$7))</f>
        <v>0.3</v>
      </c>
      <c r="AO206" s="167">
        <f>INDEX(Coefficients!$O$3:$O$7,MATCH(S206,Coefficients!$O$3:$O$7)+1)</f>
        <v>0.4</v>
      </c>
      <c r="AP206" s="172">
        <f>INDEX(Coefficients!$P$3:$P$7,MATCH(S206,Coefficients!$O$3:$O$7))</f>
        <v>50</v>
      </c>
      <c r="AQ206" s="172">
        <f>INDEX(Coefficients!$P$3:$P$7,MATCH(S206,Coefficients!$O$3:$O$7)+1)</f>
        <v>41.8</v>
      </c>
      <c r="AR206" s="172">
        <f t="shared" si="465"/>
        <v>44.26</v>
      </c>
      <c r="AS206" s="106">
        <f t="shared" si="466"/>
        <v>2036</v>
      </c>
      <c r="AT206" s="107">
        <f t="shared" si="467"/>
        <v>23.07</v>
      </c>
      <c r="AU206" s="167">
        <f t="shared" si="432"/>
        <v>567.52499999999998</v>
      </c>
      <c r="AV206" s="173">
        <f t="shared" si="433"/>
        <v>22.701000000000001</v>
      </c>
      <c r="AW206" s="106">
        <v>48</v>
      </c>
      <c r="AX206" s="107">
        <f t="shared" si="468"/>
        <v>75.659080000000003</v>
      </c>
      <c r="AY206" s="174">
        <f t="shared" si="469"/>
        <v>1.1805268423853743</v>
      </c>
      <c r="AZ206" s="167">
        <f>INDEX(Coefficients!$K$3:$K$10,MATCH(S206,Coefficients!$K$3:$K$10))</f>
        <v>0.35</v>
      </c>
      <c r="BA206" s="167">
        <f>INDEX(Coefficients!$K$3:$K$10,MATCH(S206,Coefficients!$K$3:$K$10)+1)</f>
        <v>0.4</v>
      </c>
      <c r="BB206" s="167">
        <f>INDEX(Coefficients!$L$3:$L$10,MATCH(S206,Coefficients!$K$3:$K$10))</f>
        <v>0.19142307491680963</v>
      </c>
      <c r="BC206" s="167">
        <f>INDEX(Coefficients!$L$3:$L$10,MATCH(S206,Coefficients!$K$3:$K$10)+1)</f>
        <v>0.35425563574488944</v>
      </c>
      <c r="BD206" s="174">
        <f>INDEX(Coefficients!$M$3:$M$10,MATCH(S206,Coefficients!$K$3:$K$10))</f>
        <v>0.20023799980895765</v>
      </c>
      <c r="BE206" s="174">
        <f>INDEX(Coefficients!$M$3:$M$10,MATCH(S206,Coefficients!$K$3:$K$10)+1)</f>
        <v>0.20987997823914079</v>
      </c>
      <c r="BF206" s="70">
        <f t="shared" si="470"/>
        <v>2.5655609924804158E-5</v>
      </c>
      <c r="BG206" s="110">
        <f t="shared" si="471"/>
        <v>0.20409479118103091</v>
      </c>
      <c r="BH206" s="175">
        <f t="shared" si="434"/>
        <v>1.3300564379917586E-5</v>
      </c>
      <c r="BI206" s="89">
        <f t="shared" si="435"/>
        <v>4.1972492589529516E-2</v>
      </c>
      <c r="BJ206" s="106">
        <f t="shared" si="472"/>
        <v>0.71366705445737511</v>
      </c>
      <c r="BK206" s="165">
        <f t="shared" si="473"/>
        <v>84.741590689541354</v>
      </c>
      <c r="BL206" s="207"/>
      <c r="BM206" s="107">
        <f t="shared" si="474"/>
        <v>480.5</v>
      </c>
      <c r="BN206" s="173">
        <f t="shared" si="436"/>
        <v>10811.150000000001</v>
      </c>
      <c r="BO206" s="187">
        <f t="shared" si="437"/>
        <v>8.2164740000000014E-4</v>
      </c>
      <c r="BP206" s="106" t="str">
        <f t="shared" si="411"/>
        <v>YES</v>
      </c>
      <c r="BQ206" s="209">
        <f t="shared" si="475"/>
        <v>4.9011698427388346</v>
      </c>
      <c r="BR206" s="164">
        <f t="shared" si="438"/>
        <v>9.9011698427388346</v>
      </c>
      <c r="BS206" s="219">
        <f t="shared" si="439"/>
        <v>0.19802339685477668</v>
      </c>
      <c r="BT206" s="210"/>
      <c r="BU206" s="206">
        <f t="shared" si="440"/>
        <v>-0.7750680631367608</v>
      </c>
      <c r="BW206" s="164">
        <f>VLOOKUP(M206,Coefficients!$E$4:$I$7,3)</f>
        <v>0.43099999999999999</v>
      </c>
      <c r="BX206" s="106">
        <f t="shared" si="441"/>
        <v>7.2999999999999995E-2</v>
      </c>
      <c r="BY206" s="163">
        <f t="shared" si="442"/>
        <v>0.51598156299999998</v>
      </c>
      <c r="BZ206" s="28"/>
      <c r="CO206" s="165" t="str">
        <f t="shared" si="476"/>
        <v>splash</v>
      </c>
      <c r="CP206" s="172">
        <f t="shared" si="477"/>
        <v>1</v>
      </c>
      <c r="CQ206" s="165">
        <f>IF(CO206="atmospheric",IF(CP206&gt;=1,Coefficients!$T$5,Coefficients!$T$4),Coefficients!$T$3)</f>
        <v>7.35</v>
      </c>
      <c r="CR206" s="106">
        <f>IF(S206&lt;Coefficients!$V$3,Coefficients!$X$3-(Coefficients!$X$4-Coefficients!$X$3)*(Coefficients!$V$3-S206)/(Coefficients!$V$4-Coefficients!$V$3),IF(S206&gt;Coefficients!$V$6,(Coefficients!$X$6-Coefficients!$X$5)*(S206-Coefficients!$V$6)/(Coefficients!$V$6-Coefficients!$V$5)+Coefficients!$X$6,VLOOKUP(S206,Coefficients!$V$3:$X$6,3)))</f>
        <v>5.1999999999999975</v>
      </c>
      <c r="CS206" s="90">
        <f t="shared" si="443"/>
        <v>1.6409601519999992E-4</v>
      </c>
      <c r="CT206" s="106">
        <f>VLOOKUP(CO206,Coefficients!$Z$4:$AD$7,4,FALSE)</f>
        <v>0.26500000000000001</v>
      </c>
      <c r="CU206" s="106">
        <f>VLOOKUP(CO206,Coefficients!$Z$4:$AD$7,2,FALSE)</f>
        <v>0.37</v>
      </c>
      <c r="CV206" s="174">
        <f t="shared" si="478"/>
        <v>5.3138126015110965</v>
      </c>
      <c r="CW206" s="31">
        <f t="shared" si="479"/>
        <v>0.53968666939839938</v>
      </c>
      <c r="CX206" s="19">
        <f>Coefficients!$B$7</f>
        <v>3.35</v>
      </c>
      <c r="CY206" s="217">
        <f t="shared" si="444"/>
        <v>0.1611004983278804</v>
      </c>
      <c r="CZ206" s="164">
        <f>VLOOKUP(N206,Coefficients!$E$12:$I$16,3)</f>
        <v>6.0350000000000001</v>
      </c>
      <c r="DA206" s="165">
        <f t="shared" si="445"/>
        <v>7.2999999999999995E-2</v>
      </c>
      <c r="DB206" s="163">
        <f t="shared" si="446"/>
        <v>7.2249390550000001</v>
      </c>
      <c r="DC206" s="163"/>
      <c r="DD206" s="149"/>
      <c r="DU206" s="165">
        <f t="shared" si="480"/>
        <v>0.95</v>
      </c>
      <c r="DV206" s="165">
        <f t="shared" si="481"/>
        <v>1</v>
      </c>
      <c r="DW206" s="165">
        <f t="shared" si="482"/>
        <v>2400</v>
      </c>
      <c r="DX206" s="165">
        <f t="shared" si="483"/>
        <v>1.4999999999999999E-2</v>
      </c>
      <c r="DY206" s="169">
        <f t="shared" si="484"/>
        <v>70.551850778003285</v>
      </c>
      <c r="DZ206" s="136">
        <f t="shared" si="447"/>
        <v>33590.834965464601</v>
      </c>
      <c r="EA206" s="136">
        <f t="shared" si="485"/>
        <v>4.3067574809826485</v>
      </c>
      <c r="EB206" s="136">
        <f t="shared" si="486"/>
        <v>2.3330791552474604E-2</v>
      </c>
      <c r="EC206" s="136">
        <f t="shared" si="487"/>
        <v>0.96747185906460231</v>
      </c>
      <c r="ED206" s="136">
        <f t="shared" si="488"/>
        <v>0.2113539577285245</v>
      </c>
      <c r="EE206" s="136">
        <f t="shared" si="448"/>
        <v>1.5445604651050633E-4</v>
      </c>
      <c r="EF206" s="136">
        <f t="shared" si="489"/>
        <v>1</v>
      </c>
      <c r="EG206" s="136">
        <f t="shared" si="449"/>
        <v>2</v>
      </c>
      <c r="EH206" s="149">
        <f t="shared" si="490"/>
        <v>1.7279965850143333</v>
      </c>
      <c r="EI206" s="149">
        <f t="shared" si="491"/>
        <v>28.721012315028005</v>
      </c>
      <c r="EJ206" s="149">
        <f t="shared" si="450"/>
        <v>30.44900890004234</v>
      </c>
      <c r="EK206" s="18">
        <f t="shared" si="451"/>
        <v>0.8210447861232435</v>
      </c>
      <c r="EL206" s="18">
        <f t="shared" si="452"/>
        <v>0.16258607751802828</v>
      </c>
      <c r="EM206" s="18">
        <f t="shared" si="453"/>
        <v>1.1867575949E-2</v>
      </c>
      <c r="EN206" s="163">
        <f t="shared" si="492"/>
        <v>0.12340787541693084</v>
      </c>
      <c r="EO206" s="163">
        <f t="shared" si="493"/>
        <v>2.0511609457791335</v>
      </c>
      <c r="EP206" s="163">
        <f t="shared" si="454"/>
        <v>2.1745688211960643</v>
      </c>
      <c r="EQ206" s="18">
        <f t="shared" si="455"/>
        <v>11.496531982027319</v>
      </c>
      <c r="ER206" s="18">
        <f t="shared" si="456"/>
        <v>1.8520970313470155</v>
      </c>
      <c r="ES206" s="18">
        <f t="shared" si="457"/>
        <v>0.166173598265</v>
      </c>
    </row>
    <row r="207" spans="2:149" s="105" customFormat="1" outlineLevel="1" x14ac:dyDescent="0.25">
      <c r="B207" s="36" t="s">
        <v>82</v>
      </c>
      <c r="C207" s="36" t="str">
        <f>'Hotter&amp;Drier'!$B$1</f>
        <v>MRI-CGCM2.3.2</v>
      </c>
      <c r="D207" s="36">
        <v>2037</v>
      </c>
      <c r="E207" s="37">
        <f>'Hotter&amp;Drier'!S65</f>
        <v>23.114999999999998</v>
      </c>
      <c r="F207" s="37">
        <f>'Hotter&amp;Drier'!W65</f>
        <v>75.628559999999993</v>
      </c>
      <c r="G207" s="37">
        <f>'Hotter&amp;Drier'!Q65</f>
        <v>485.25</v>
      </c>
      <c r="H207" s="115">
        <f t="shared" si="381"/>
        <v>2007</v>
      </c>
      <c r="I207" s="111" t="str">
        <f t="shared" si="382"/>
        <v>Pile No 243 @ Berth 107</v>
      </c>
      <c r="J207" s="165" t="str">
        <f t="shared" si="383"/>
        <v>splash</v>
      </c>
      <c r="K207" s="172">
        <f t="shared" si="384"/>
        <v>1</v>
      </c>
      <c r="L207" s="115" t="str">
        <f t="shared" si="385"/>
        <v>C1</v>
      </c>
      <c r="M207" s="115" t="str">
        <f t="shared" si="386"/>
        <v>CB4</v>
      </c>
      <c r="N207" s="115" t="str">
        <f t="shared" si="387"/>
        <v>CL5</v>
      </c>
      <c r="O207" s="115">
        <f t="shared" si="388"/>
        <v>0</v>
      </c>
      <c r="P207" s="115">
        <f t="shared" si="389"/>
        <v>50</v>
      </c>
      <c r="Q207" s="115">
        <f t="shared" si="390"/>
        <v>1200</v>
      </c>
      <c r="R207" s="115">
        <f t="shared" si="391"/>
        <v>60</v>
      </c>
      <c r="S207" s="115">
        <f t="shared" si="392"/>
        <v>0.37</v>
      </c>
      <c r="T207" s="115">
        <f t="shared" si="393"/>
        <v>310</v>
      </c>
      <c r="U207" s="165">
        <f t="shared" si="431"/>
        <v>12</v>
      </c>
      <c r="V207" s="165"/>
      <c r="W207" s="165"/>
      <c r="X207" s="165"/>
      <c r="Y207" s="165"/>
      <c r="AA207" s="174">
        <f t="shared" si="458"/>
        <v>4.9923627033209002</v>
      </c>
      <c r="AB207" s="193">
        <f t="shared" si="459"/>
        <v>0.19984725406641801</v>
      </c>
      <c r="AC207" s="174">
        <f t="shared" si="460"/>
        <v>0.17075815787782039</v>
      </c>
      <c r="AD207" s="174">
        <f t="shared" si="461"/>
        <v>1.1879098667692307E-2</v>
      </c>
      <c r="AE207" s="174">
        <f t="shared" si="462"/>
        <v>0.56721957017099689</v>
      </c>
      <c r="AF207" s="194">
        <f t="shared" si="463"/>
        <v>0.16931927467790953</v>
      </c>
      <c r="AG207" s="174">
        <f t="shared" si="302"/>
        <v>2.0257678731729918</v>
      </c>
      <c r="AH207" s="174">
        <f t="shared" si="303"/>
        <v>0.16633494306153845</v>
      </c>
      <c r="AJ207" s="174"/>
      <c r="AK207" s="174"/>
      <c r="AM207" s="207">
        <f t="shared" si="464"/>
        <v>5</v>
      </c>
      <c r="AN207" s="167">
        <f>INDEX(Coefficients!$O$3:$O$7,MATCH(S207,Coefficients!$O$3:$O$7))</f>
        <v>0.3</v>
      </c>
      <c r="AO207" s="167">
        <f>INDEX(Coefficients!$O$3:$O$7,MATCH(S207,Coefficients!$O$3:$O$7)+1)</f>
        <v>0.4</v>
      </c>
      <c r="AP207" s="172">
        <f>INDEX(Coefficients!$P$3:$P$7,MATCH(S207,Coefficients!$O$3:$O$7))</f>
        <v>50</v>
      </c>
      <c r="AQ207" s="172">
        <f>INDEX(Coefficients!$P$3:$P$7,MATCH(S207,Coefficients!$O$3:$O$7)+1)</f>
        <v>41.8</v>
      </c>
      <c r="AR207" s="172">
        <f t="shared" si="465"/>
        <v>44.26</v>
      </c>
      <c r="AS207" s="106">
        <f t="shared" si="466"/>
        <v>2037</v>
      </c>
      <c r="AT207" s="107">
        <f t="shared" si="467"/>
        <v>23.114999999999998</v>
      </c>
      <c r="AU207" s="167">
        <f t="shared" si="432"/>
        <v>590.64</v>
      </c>
      <c r="AV207" s="173">
        <f t="shared" si="433"/>
        <v>22.716923076923077</v>
      </c>
      <c r="AW207" s="106">
        <v>49</v>
      </c>
      <c r="AX207" s="107">
        <f t="shared" si="468"/>
        <v>75.628559999999993</v>
      </c>
      <c r="AY207" s="174">
        <f t="shared" si="469"/>
        <v>1.1816717904696135</v>
      </c>
      <c r="AZ207" s="167">
        <f>INDEX(Coefficients!$K$3:$K$10,MATCH(S207,Coefficients!$K$3:$K$10))</f>
        <v>0.35</v>
      </c>
      <c r="BA207" s="167">
        <f>INDEX(Coefficients!$K$3:$K$10,MATCH(S207,Coefficients!$K$3:$K$10)+1)</f>
        <v>0.4</v>
      </c>
      <c r="BB207" s="167">
        <f>INDEX(Coefficients!$L$3:$L$10,MATCH(S207,Coefficients!$K$3:$K$10))</f>
        <v>0.19142307491680963</v>
      </c>
      <c r="BC207" s="167">
        <f>INDEX(Coefficients!$L$3:$L$10,MATCH(S207,Coefficients!$K$3:$K$10)+1)</f>
        <v>0.35425563574488944</v>
      </c>
      <c r="BD207" s="174">
        <f>INDEX(Coefficients!$M$3:$M$10,MATCH(S207,Coefficients!$K$3:$K$10))</f>
        <v>0.20023799980895765</v>
      </c>
      <c r="BE207" s="174">
        <f>INDEX(Coefficients!$M$3:$M$10,MATCH(S207,Coefficients!$K$3:$K$10)+1)</f>
        <v>0.20987997823914079</v>
      </c>
      <c r="BF207" s="70">
        <f t="shared" si="470"/>
        <v>2.5655609924804158E-5</v>
      </c>
      <c r="BG207" s="110">
        <f t="shared" si="471"/>
        <v>0.20409479118103091</v>
      </c>
      <c r="BH207" s="175">
        <f t="shared" si="434"/>
        <v>1.3194521765014445E-5</v>
      </c>
      <c r="BI207" s="89">
        <f t="shared" si="435"/>
        <v>4.1637854694395023E-2</v>
      </c>
      <c r="BJ207" s="106">
        <f t="shared" si="472"/>
        <v>0.71366705445737511</v>
      </c>
      <c r="BK207" s="165">
        <f t="shared" si="473"/>
        <v>84.741590689541354</v>
      </c>
      <c r="BL207" s="207"/>
      <c r="BM207" s="107">
        <f t="shared" si="474"/>
        <v>485.25</v>
      </c>
      <c r="BN207" s="173">
        <f t="shared" si="436"/>
        <v>11296.400000000001</v>
      </c>
      <c r="BO207" s="187">
        <f t="shared" si="437"/>
        <v>8.2550615384615385E-4</v>
      </c>
      <c r="BP207" s="106" t="str">
        <f t="shared" si="411"/>
        <v>YES</v>
      </c>
      <c r="BQ207" s="209">
        <f t="shared" si="475"/>
        <v>4.9923627033209002</v>
      </c>
      <c r="BR207" s="164">
        <f t="shared" si="438"/>
        <v>9.9923627033209002</v>
      </c>
      <c r="BS207" s="219">
        <f t="shared" si="439"/>
        <v>0.19984725406641801</v>
      </c>
      <c r="BT207" s="210"/>
      <c r="BU207" s="206">
        <f t="shared" si="440"/>
        <v>-0.77881158886317892</v>
      </c>
      <c r="BW207" s="164">
        <f>VLOOKUP(M207,Coefficients!$E$4:$I$7,3)</f>
        <v>0.43099999999999999</v>
      </c>
      <c r="BX207" s="106">
        <f t="shared" si="441"/>
        <v>7.2999999999999995E-2</v>
      </c>
      <c r="BY207" s="163">
        <f t="shared" si="442"/>
        <v>0.51648255076923077</v>
      </c>
      <c r="BZ207" s="28"/>
      <c r="CO207" s="165" t="str">
        <f t="shared" si="476"/>
        <v>splash</v>
      </c>
      <c r="CP207" s="172">
        <f t="shared" si="477"/>
        <v>1</v>
      </c>
      <c r="CQ207" s="165">
        <f>IF(CO207="atmospheric",IF(CP207&gt;=1,Coefficients!$T$5,Coefficients!$T$4),Coefficients!$T$3)</f>
        <v>7.35</v>
      </c>
      <c r="CR207" s="106">
        <f>IF(S207&lt;Coefficients!$V$3,Coefficients!$X$3-(Coefficients!$X$4-Coefficients!$X$3)*(Coefficients!$V$3-S207)/(Coefficients!$V$4-Coefficients!$V$3),IF(S207&gt;Coefficients!$V$6,(Coefficients!$X$6-Coefficients!$X$5)*(S207-Coefficients!$V$6)/(Coefficients!$V$6-Coefficients!$V$5)+Coefficients!$X$6,VLOOKUP(S207,Coefficients!$V$3:$X$6,3)))</f>
        <v>5.1999999999999975</v>
      </c>
      <c r="CS207" s="90">
        <f t="shared" si="443"/>
        <v>1.6409601519999992E-4</v>
      </c>
      <c r="CT207" s="106">
        <f>VLOOKUP(CO207,Coefficients!$Z$4:$AD$7,4,FALSE)</f>
        <v>0.26500000000000001</v>
      </c>
      <c r="CU207" s="106">
        <f>VLOOKUP(CO207,Coefficients!$Z$4:$AD$7,2,FALSE)</f>
        <v>0.37</v>
      </c>
      <c r="CV207" s="174">
        <f t="shared" si="478"/>
        <v>5.3209681799266155</v>
      </c>
      <c r="CW207" s="31">
        <f t="shared" si="479"/>
        <v>0.56721957017099689</v>
      </c>
      <c r="CX207" s="19">
        <f>Coefficients!$B$7</f>
        <v>3.35</v>
      </c>
      <c r="CY207" s="217">
        <f t="shared" si="444"/>
        <v>0.16931927467790953</v>
      </c>
      <c r="CZ207" s="164">
        <f>VLOOKUP(N207,Coefficients!$E$12:$I$16,3)</f>
        <v>6.0350000000000001</v>
      </c>
      <c r="DA207" s="165">
        <f t="shared" si="445"/>
        <v>7.2999999999999995E-2</v>
      </c>
      <c r="DB207" s="163">
        <f t="shared" si="446"/>
        <v>7.2319540461538461</v>
      </c>
      <c r="DC207" s="163"/>
      <c r="DD207" s="149"/>
      <c r="DU207" s="165">
        <f t="shared" si="480"/>
        <v>0.95</v>
      </c>
      <c r="DV207" s="165">
        <f t="shared" si="481"/>
        <v>1</v>
      </c>
      <c r="DW207" s="165">
        <f t="shared" si="482"/>
        <v>2400</v>
      </c>
      <c r="DX207" s="165">
        <f t="shared" si="483"/>
        <v>1.4999999999999999E-2</v>
      </c>
      <c r="DY207" s="169">
        <f t="shared" si="484"/>
        <v>70.55324948887926</v>
      </c>
      <c r="DZ207" s="136">
        <f t="shared" si="447"/>
        <v>33591.056946675082</v>
      </c>
      <c r="EA207" s="136">
        <f t="shared" si="485"/>
        <v>4.3067574809826485</v>
      </c>
      <c r="EB207" s="136">
        <f t="shared" si="486"/>
        <v>2.3330791552474604E-2</v>
      </c>
      <c r="EC207" s="136">
        <f t="shared" si="487"/>
        <v>0.96747185906460231</v>
      </c>
      <c r="ED207" s="136">
        <f t="shared" si="488"/>
        <v>0.21142539434603519</v>
      </c>
      <c r="EE207" s="136">
        <f t="shared" si="448"/>
        <v>1.5445604651050633E-4</v>
      </c>
      <c r="EF207" s="136">
        <f t="shared" si="489"/>
        <v>1</v>
      </c>
      <c r="EG207" s="136">
        <f t="shared" si="449"/>
        <v>2</v>
      </c>
      <c r="EH207" s="149">
        <f t="shared" si="490"/>
        <v>1.7263165062470756</v>
      </c>
      <c r="EI207" s="149">
        <f t="shared" si="491"/>
        <v>28.702851097239794</v>
      </c>
      <c r="EJ207" s="149">
        <f t="shared" si="450"/>
        <v>30.429167603486871</v>
      </c>
      <c r="EK207" s="18">
        <f t="shared" si="451"/>
        <v>0.8544433531274338</v>
      </c>
      <c r="EL207" s="18">
        <f t="shared" si="452"/>
        <v>0.17075815787782039</v>
      </c>
      <c r="EM207" s="18">
        <f t="shared" si="453"/>
        <v>1.1879098667692307E-2</v>
      </c>
      <c r="EN207" s="163">
        <f t="shared" si="492"/>
        <v>0.12328788967564037</v>
      </c>
      <c r="EO207" s="163">
        <f t="shared" si="493"/>
        <v>2.0498639308882107</v>
      </c>
      <c r="EP207" s="163">
        <f t="shared" si="454"/>
        <v>2.1731518205638509</v>
      </c>
      <c r="EQ207" s="18">
        <f t="shared" si="455"/>
        <v>11.964189410960703</v>
      </c>
      <c r="ER207" s="18">
        <f t="shared" si="456"/>
        <v>2.0257678731729918</v>
      </c>
      <c r="ES207" s="18">
        <f t="shared" si="457"/>
        <v>0.16633494306153845</v>
      </c>
    </row>
    <row r="208" spans="2:149" s="105" customFormat="1" outlineLevel="1" x14ac:dyDescent="0.25">
      <c r="B208" s="36" t="s">
        <v>82</v>
      </c>
      <c r="C208" s="36" t="str">
        <f>'Hotter&amp;Drier'!$B$1</f>
        <v>MRI-CGCM2.3.2</v>
      </c>
      <c r="D208" s="36">
        <v>2038</v>
      </c>
      <c r="E208" s="37">
        <f>'Hotter&amp;Drier'!S66</f>
        <v>23.16</v>
      </c>
      <c r="F208" s="37">
        <f>'Hotter&amp;Drier'!W66</f>
        <v>75.598039999999997</v>
      </c>
      <c r="G208" s="37">
        <f>'Hotter&amp;Drier'!Q66</f>
        <v>490</v>
      </c>
      <c r="H208" s="115">
        <f t="shared" si="381"/>
        <v>2007</v>
      </c>
      <c r="I208" s="111" t="str">
        <f t="shared" si="382"/>
        <v>Pile No 243 @ Berth 107</v>
      </c>
      <c r="J208" s="165" t="str">
        <f t="shared" si="383"/>
        <v>splash</v>
      </c>
      <c r="K208" s="172">
        <f t="shared" si="384"/>
        <v>1</v>
      </c>
      <c r="L208" s="115" t="str">
        <f t="shared" si="385"/>
        <v>C1</v>
      </c>
      <c r="M208" s="115" t="str">
        <f t="shared" si="386"/>
        <v>CB4</v>
      </c>
      <c r="N208" s="115" t="str">
        <f t="shared" si="387"/>
        <v>CL5</v>
      </c>
      <c r="O208" s="115">
        <f t="shared" si="388"/>
        <v>0</v>
      </c>
      <c r="P208" s="115">
        <f t="shared" si="389"/>
        <v>50</v>
      </c>
      <c r="Q208" s="115">
        <f t="shared" si="390"/>
        <v>1200</v>
      </c>
      <c r="R208" s="115">
        <f t="shared" si="391"/>
        <v>60</v>
      </c>
      <c r="S208" s="115">
        <f t="shared" si="392"/>
        <v>0.37</v>
      </c>
      <c r="T208" s="115">
        <f t="shared" si="393"/>
        <v>310</v>
      </c>
      <c r="U208" s="165">
        <f t="shared" si="431"/>
        <v>12</v>
      </c>
      <c r="V208" s="165"/>
      <c r="W208" s="165"/>
      <c r="X208" s="165"/>
      <c r="Y208" s="165"/>
      <c r="AA208" s="174">
        <f t="shared" si="458"/>
        <v>5.0824253103359727</v>
      </c>
      <c r="AB208" s="193">
        <f t="shared" si="459"/>
        <v>0.20164850620671945</v>
      </c>
      <c r="AC208" s="174">
        <f t="shared" si="460"/>
        <v>0.17904423608519396</v>
      </c>
      <c r="AD208" s="174">
        <f t="shared" si="461"/>
        <v>1.1890973933333332E-2</v>
      </c>
      <c r="AE208" s="174">
        <f t="shared" si="462"/>
        <v>0.59450554437764669</v>
      </c>
      <c r="AF208" s="194">
        <f t="shared" si="463"/>
        <v>0.17746434160526767</v>
      </c>
      <c r="AG208" s="174">
        <f t="shared" si="302"/>
        <v>2.2063603372159055</v>
      </c>
      <c r="AH208" s="174">
        <f t="shared" si="303"/>
        <v>0.16650122433333331</v>
      </c>
      <c r="AJ208" s="174"/>
      <c r="AK208" s="174"/>
      <c r="AM208" s="207">
        <f t="shared" si="464"/>
        <v>5</v>
      </c>
      <c r="AN208" s="167">
        <f>INDEX(Coefficients!$O$3:$O$7,MATCH(S208,Coefficients!$O$3:$O$7))</f>
        <v>0.3</v>
      </c>
      <c r="AO208" s="167">
        <f>INDEX(Coefficients!$O$3:$O$7,MATCH(S208,Coefficients!$O$3:$O$7)+1)</f>
        <v>0.4</v>
      </c>
      <c r="AP208" s="172">
        <f>INDEX(Coefficients!$P$3:$P$7,MATCH(S208,Coefficients!$O$3:$O$7))</f>
        <v>50</v>
      </c>
      <c r="AQ208" s="172">
        <f>INDEX(Coefficients!$P$3:$P$7,MATCH(S208,Coefficients!$O$3:$O$7)+1)</f>
        <v>41.8</v>
      </c>
      <c r="AR208" s="172">
        <f t="shared" si="465"/>
        <v>44.26</v>
      </c>
      <c r="AS208" s="106">
        <f t="shared" si="466"/>
        <v>2038</v>
      </c>
      <c r="AT208" s="107">
        <f t="shared" si="467"/>
        <v>23.16</v>
      </c>
      <c r="AU208" s="167">
        <f t="shared" si="432"/>
        <v>613.79999999999995</v>
      </c>
      <c r="AV208" s="173">
        <f t="shared" si="433"/>
        <v>22.733333333333331</v>
      </c>
      <c r="AW208" s="106">
        <v>50</v>
      </c>
      <c r="AX208" s="107">
        <f t="shared" si="468"/>
        <v>75.598039999999997</v>
      </c>
      <c r="AY208" s="174">
        <f t="shared" si="469"/>
        <v>1.1828528019048561</v>
      </c>
      <c r="AZ208" s="167">
        <f>INDEX(Coefficients!$K$3:$K$10,MATCH(S208,Coefficients!$K$3:$K$10))</f>
        <v>0.35</v>
      </c>
      <c r="BA208" s="167">
        <f>INDEX(Coefficients!$K$3:$K$10,MATCH(S208,Coefficients!$K$3:$K$10)+1)</f>
        <v>0.4</v>
      </c>
      <c r="BB208" s="167">
        <f>INDEX(Coefficients!$L$3:$L$10,MATCH(S208,Coefficients!$K$3:$K$10))</f>
        <v>0.19142307491680963</v>
      </c>
      <c r="BC208" s="167">
        <f>INDEX(Coefficients!$L$3:$L$10,MATCH(S208,Coefficients!$K$3:$K$10)+1)</f>
        <v>0.35425563574488944</v>
      </c>
      <c r="BD208" s="174">
        <f>INDEX(Coefficients!$M$3:$M$10,MATCH(S208,Coefficients!$K$3:$K$10))</f>
        <v>0.20023799980895765</v>
      </c>
      <c r="BE208" s="174">
        <f>INDEX(Coefficients!$M$3:$M$10,MATCH(S208,Coefficients!$K$3:$K$10)+1)</f>
        <v>0.20987997823914079</v>
      </c>
      <c r="BF208" s="70">
        <f t="shared" si="470"/>
        <v>2.5655609924804158E-5</v>
      </c>
      <c r="BG208" s="110">
        <f t="shared" si="471"/>
        <v>0.20409479118103091</v>
      </c>
      <c r="BH208" s="175">
        <f t="shared" si="434"/>
        <v>1.3093279997352535E-5</v>
      </c>
      <c r="BI208" s="89">
        <f t="shared" si="435"/>
        <v>4.1318366797373413E-2</v>
      </c>
      <c r="BJ208" s="106">
        <f t="shared" si="472"/>
        <v>0.71366705445737511</v>
      </c>
      <c r="BK208" s="165">
        <f t="shared" si="473"/>
        <v>84.741590689541354</v>
      </c>
      <c r="BL208" s="207"/>
      <c r="BM208" s="107">
        <f t="shared" si="474"/>
        <v>490</v>
      </c>
      <c r="BN208" s="173">
        <f t="shared" si="436"/>
        <v>11786.400000000001</v>
      </c>
      <c r="BO208" s="187">
        <f t="shared" si="437"/>
        <v>8.2941333333333336E-4</v>
      </c>
      <c r="BP208" s="106" t="str">
        <f t="shared" si="411"/>
        <v>YES</v>
      </c>
      <c r="BQ208" s="209">
        <f t="shared" si="475"/>
        <v>5.0824253103359727</v>
      </c>
      <c r="BR208" s="164">
        <f t="shared" si="438"/>
        <v>10.082425310335973</v>
      </c>
      <c r="BS208" s="219">
        <f t="shared" si="439"/>
        <v>0.20164850620671945</v>
      </c>
      <c r="BT208" s="210"/>
      <c r="BU208" s="206">
        <f t="shared" si="440"/>
        <v>-0.78232456193148014</v>
      </c>
      <c r="BW208" s="164">
        <f>VLOOKUP(M208,Coefficients!$E$4:$I$7,3)</f>
        <v>0.43099999999999999</v>
      </c>
      <c r="BX208" s="106">
        <f t="shared" si="441"/>
        <v>7.2999999999999995E-2</v>
      </c>
      <c r="BY208" s="163">
        <f t="shared" si="442"/>
        <v>0.51699886666666661</v>
      </c>
      <c r="BZ208" s="28"/>
      <c r="CO208" s="165" t="str">
        <f t="shared" si="476"/>
        <v>splash</v>
      </c>
      <c r="CP208" s="172">
        <f t="shared" si="477"/>
        <v>1</v>
      </c>
      <c r="CQ208" s="165">
        <f>IF(CO208="atmospheric",IF(CP208&gt;=1,Coefficients!$T$5,Coefficients!$T$4),Coefficients!$T$3)</f>
        <v>7.35</v>
      </c>
      <c r="CR208" s="106">
        <f>IF(S208&lt;Coefficients!$V$3,Coefficients!$X$3-(Coefficients!$X$4-Coefficients!$X$3)*(Coefficients!$V$3-S208)/(Coefficients!$V$4-Coefficients!$V$3),IF(S208&gt;Coefficients!$V$6,(Coefficients!$X$6-Coefficients!$X$5)*(S208-Coefficients!$V$6)/(Coefficients!$V$6-Coefficients!$V$5)+Coefficients!$X$6,VLOOKUP(S208,Coefficients!$V$3:$X$6,3)))</f>
        <v>5.1999999999999975</v>
      </c>
      <c r="CS208" s="90">
        <f t="shared" si="443"/>
        <v>1.6409601519999992E-4</v>
      </c>
      <c r="CT208" s="106">
        <f>VLOOKUP(CO208,Coefficients!$Z$4:$AD$7,4,FALSE)</f>
        <v>0.26500000000000001</v>
      </c>
      <c r="CU208" s="106">
        <f>VLOOKUP(CO208,Coefficients!$Z$4:$AD$7,2,FALSE)</f>
        <v>0.37</v>
      </c>
      <c r="CV208" s="174">
        <f t="shared" si="478"/>
        <v>5.3276038481243324</v>
      </c>
      <c r="CW208" s="31">
        <f t="shared" si="479"/>
        <v>0.59450554437764669</v>
      </c>
      <c r="CX208" s="19">
        <f>Coefficients!$B$7</f>
        <v>3.35</v>
      </c>
      <c r="CY208" s="217">
        <f t="shared" si="444"/>
        <v>0.17746434160526767</v>
      </c>
      <c r="CZ208" s="164">
        <f>VLOOKUP(N208,Coefficients!$E$12:$I$16,3)</f>
        <v>6.0350000000000001</v>
      </c>
      <c r="DA208" s="165">
        <f t="shared" si="445"/>
        <v>7.2999999999999995E-2</v>
      </c>
      <c r="DB208" s="163">
        <f t="shared" si="446"/>
        <v>7.2391836666666656</v>
      </c>
      <c r="DC208" s="163"/>
      <c r="DD208" s="149"/>
      <c r="DU208" s="165">
        <f t="shared" si="480"/>
        <v>0.95</v>
      </c>
      <c r="DV208" s="165">
        <f t="shared" si="481"/>
        <v>1</v>
      </c>
      <c r="DW208" s="165">
        <f t="shared" si="482"/>
        <v>2400</v>
      </c>
      <c r="DX208" s="165">
        <f t="shared" si="483"/>
        <v>1.4999999999999999E-2</v>
      </c>
      <c r="DY208" s="169">
        <f t="shared" si="484"/>
        <v>70.554544640992759</v>
      </c>
      <c r="DZ208" s="136">
        <f t="shared" si="447"/>
        <v>33591.26249006491</v>
      </c>
      <c r="EA208" s="136">
        <f t="shared" si="485"/>
        <v>4.3067574809826485</v>
      </c>
      <c r="EB208" s="136">
        <f t="shared" si="486"/>
        <v>2.3330791552474604E-2</v>
      </c>
      <c r="EC208" s="136">
        <f t="shared" si="487"/>
        <v>0.96747185906460231</v>
      </c>
      <c r="ED208" s="136">
        <f t="shared" si="488"/>
        <v>0.21149887175768148</v>
      </c>
      <c r="EE208" s="136">
        <f t="shared" si="448"/>
        <v>1.5445604651050633E-4</v>
      </c>
      <c r="EF208" s="136">
        <f t="shared" si="489"/>
        <v>1</v>
      </c>
      <c r="EG208" s="136">
        <f t="shared" si="449"/>
        <v>2</v>
      </c>
      <c r="EH208" s="149">
        <f t="shared" si="490"/>
        <v>1.7245888413320243</v>
      </c>
      <c r="EI208" s="149">
        <f t="shared" si="491"/>
        <v>28.684151404239376</v>
      </c>
      <c r="EJ208" s="149">
        <f t="shared" si="450"/>
        <v>30.408740245571401</v>
      </c>
      <c r="EK208" s="18">
        <f t="shared" si="451"/>
        <v>0.8879026155623847</v>
      </c>
      <c r="EL208" s="18">
        <f t="shared" si="452"/>
        <v>0.17904423608519396</v>
      </c>
      <c r="EM208" s="18">
        <f t="shared" si="453"/>
        <v>1.1890973933333332E-2</v>
      </c>
      <c r="EN208" s="163">
        <f t="shared" si="492"/>
        <v>0.12316450548700955</v>
      </c>
      <c r="EO208" s="163">
        <f t="shared" si="493"/>
        <v>2.0485284598553721</v>
      </c>
      <c r="EP208" s="163">
        <f t="shared" si="454"/>
        <v>2.1716929653423818</v>
      </c>
      <c r="EQ208" s="18">
        <f t="shared" si="455"/>
        <v>12.432696716749401</v>
      </c>
      <c r="ER208" s="18">
        <f t="shared" si="456"/>
        <v>2.2063603372159055</v>
      </c>
      <c r="ES208" s="18">
        <f t="shared" si="457"/>
        <v>0.16650122433333331</v>
      </c>
    </row>
    <row r="209" spans="1:149" s="105" customFormat="1" outlineLevel="1" x14ac:dyDescent="0.25">
      <c r="B209" s="36" t="s">
        <v>82</v>
      </c>
      <c r="C209" s="36" t="str">
        <f>'Hotter&amp;Drier'!$B$1</f>
        <v>MRI-CGCM2.3.2</v>
      </c>
      <c r="D209" s="36">
        <v>2039</v>
      </c>
      <c r="E209" s="37">
        <f>'Hotter&amp;Drier'!S67</f>
        <v>23.204999999999998</v>
      </c>
      <c r="F209" s="37">
        <f>'Hotter&amp;Drier'!W67</f>
        <v>75.567520000000002</v>
      </c>
      <c r="G209" s="37">
        <f>'Hotter&amp;Drier'!Q67</f>
        <v>494.75</v>
      </c>
      <c r="H209" s="115">
        <f t="shared" si="381"/>
        <v>2007</v>
      </c>
      <c r="I209" s="111" t="str">
        <f t="shared" si="382"/>
        <v>Pile No 243 @ Berth 107</v>
      </c>
      <c r="J209" s="165" t="str">
        <f t="shared" si="383"/>
        <v>splash</v>
      </c>
      <c r="K209" s="172">
        <f t="shared" si="384"/>
        <v>1</v>
      </c>
      <c r="L209" s="115" t="str">
        <f t="shared" si="385"/>
        <v>C1</v>
      </c>
      <c r="M209" s="115" t="str">
        <f t="shared" si="386"/>
        <v>CB4</v>
      </c>
      <c r="N209" s="115" t="str">
        <f t="shared" si="387"/>
        <v>CL5</v>
      </c>
      <c r="O209" s="115">
        <f t="shared" si="388"/>
        <v>0</v>
      </c>
      <c r="P209" s="115">
        <f t="shared" si="389"/>
        <v>50</v>
      </c>
      <c r="Q209" s="115">
        <f t="shared" si="390"/>
        <v>1200</v>
      </c>
      <c r="R209" s="115">
        <f t="shared" si="391"/>
        <v>60</v>
      </c>
      <c r="S209" s="115">
        <f t="shared" si="392"/>
        <v>0.37</v>
      </c>
      <c r="T209" s="115">
        <f t="shared" si="393"/>
        <v>310</v>
      </c>
      <c r="U209" s="165">
        <f t="shared" si="431"/>
        <v>12</v>
      </c>
      <c r="V209" s="165"/>
      <c r="W209" s="165"/>
      <c r="X209" s="165"/>
      <c r="Y209" s="165"/>
      <c r="AA209" s="174">
        <f t="shared" si="458"/>
        <v>5.1714319410192884</v>
      </c>
      <c r="AB209" s="193">
        <f t="shared" si="459"/>
        <v>0.20342863882038578</v>
      </c>
      <c r="AC209" s="174">
        <f t="shared" si="460"/>
        <v>0.1874437472479788</v>
      </c>
      <c r="AD209" s="174">
        <f t="shared" si="461"/>
        <v>1.1903163973035712E-2</v>
      </c>
      <c r="AE209" s="174">
        <f t="shared" si="462"/>
        <v>0.62153380771464006</v>
      </c>
      <c r="AF209" s="194">
        <f t="shared" si="463"/>
        <v>0.18553247991481792</v>
      </c>
      <c r="AG209" s="174">
        <f t="shared" si="302"/>
        <v>2.3937501499032527</v>
      </c>
      <c r="AH209" s="174">
        <f t="shared" si="303"/>
        <v>0.16667191317232141</v>
      </c>
      <c r="AJ209" s="174"/>
      <c r="AK209" s="174"/>
      <c r="AM209" s="207">
        <f t="shared" si="464"/>
        <v>5</v>
      </c>
      <c r="AN209" s="167">
        <f>INDEX(Coefficients!$O$3:$O$7,MATCH(S209,Coefficients!$O$3:$O$7))</f>
        <v>0.3</v>
      </c>
      <c r="AO209" s="167">
        <f>INDEX(Coefficients!$O$3:$O$7,MATCH(S209,Coefficients!$O$3:$O$7)+1)</f>
        <v>0.4</v>
      </c>
      <c r="AP209" s="172">
        <f>INDEX(Coefficients!$P$3:$P$7,MATCH(S209,Coefficients!$O$3:$O$7))</f>
        <v>50</v>
      </c>
      <c r="AQ209" s="172">
        <f>INDEX(Coefficients!$P$3:$P$7,MATCH(S209,Coefficients!$O$3:$O$7)+1)</f>
        <v>41.8</v>
      </c>
      <c r="AR209" s="172">
        <f t="shared" si="465"/>
        <v>44.26</v>
      </c>
      <c r="AS209" s="106">
        <f t="shared" si="466"/>
        <v>2039</v>
      </c>
      <c r="AT209" s="107">
        <f t="shared" si="467"/>
        <v>23.204999999999998</v>
      </c>
      <c r="AU209" s="167">
        <f t="shared" si="432"/>
        <v>637.005</v>
      </c>
      <c r="AV209" s="173">
        <f t="shared" si="433"/>
        <v>22.75017857142857</v>
      </c>
      <c r="AW209" s="106">
        <v>51</v>
      </c>
      <c r="AX209" s="107">
        <f t="shared" si="468"/>
        <v>75.567520000000002</v>
      </c>
      <c r="AY209" s="174">
        <f t="shared" si="469"/>
        <v>1.1840662092331107</v>
      </c>
      <c r="AZ209" s="167">
        <f>INDEX(Coefficients!$K$3:$K$10,MATCH(S209,Coefficients!$K$3:$K$10))</f>
        <v>0.35</v>
      </c>
      <c r="BA209" s="167">
        <f>INDEX(Coefficients!$K$3:$K$10,MATCH(S209,Coefficients!$K$3:$K$10)+1)</f>
        <v>0.4</v>
      </c>
      <c r="BB209" s="167">
        <f>INDEX(Coefficients!$L$3:$L$10,MATCH(S209,Coefficients!$K$3:$K$10))</f>
        <v>0.19142307491680963</v>
      </c>
      <c r="BC209" s="167">
        <f>INDEX(Coefficients!$L$3:$L$10,MATCH(S209,Coefficients!$K$3:$K$10)+1)</f>
        <v>0.35425563574488944</v>
      </c>
      <c r="BD209" s="174">
        <f>INDEX(Coefficients!$M$3:$M$10,MATCH(S209,Coefficients!$K$3:$K$10))</f>
        <v>0.20023799980895765</v>
      </c>
      <c r="BE209" s="174">
        <f>INDEX(Coefficients!$M$3:$M$10,MATCH(S209,Coefficients!$K$3:$K$10)+1)</f>
        <v>0.20987997823914079</v>
      </c>
      <c r="BF209" s="70">
        <f t="shared" si="470"/>
        <v>2.5655609924804158E-5</v>
      </c>
      <c r="BG209" s="110">
        <f t="shared" si="471"/>
        <v>0.20409479118103091</v>
      </c>
      <c r="BH209" s="175">
        <f t="shared" si="434"/>
        <v>1.2996455605356257E-5</v>
      </c>
      <c r="BI209" s="89">
        <f t="shared" si="435"/>
        <v>4.1012818780051259E-2</v>
      </c>
      <c r="BJ209" s="106">
        <f t="shared" si="472"/>
        <v>0.71366705445737511</v>
      </c>
      <c r="BK209" s="165">
        <f t="shared" si="473"/>
        <v>84.741590689541354</v>
      </c>
      <c r="BL209" s="207"/>
      <c r="BM209" s="107">
        <f t="shared" si="474"/>
        <v>494.75</v>
      </c>
      <c r="BN209" s="173">
        <f t="shared" si="436"/>
        <v>12281.150000000001</v>
      </c>
      <c r="BO209" s="187">
        <f t="shared" si="437"/>
        <v>8.333637500000002E-4</v>
      </c>
      <c r="BP209" s="106" t="str">
        <f t="shared" si="411"/>
        <v>YES</v>
      </c>
      <c r="BQ209" s="209">
        <f t="shared" si="475"/>
        <v>5.1714319410192884</v>
      </c>
      <c r="BR209" s="164">
        <f t="shared" si="438"/>
        <v>10.171431941019289</v>
      </c>
      <c r="BS209" s="219">
        <f t="shared" si="439"/>
        <v>0.20342863882038578</v>
      </c>
      <c r="BT209" s="210"/>
      <c r="BU209" s="206">
        <f t="shared" si="440"/>
        <v>-0.78562865530231107</v>
      </c>
      <c r="BW209" s="164">
        <f>VLOOKUP(M209,Coefficients!$E$4:$I$7,3)</f>
        <v>0.43099999999999999</v>
      </c>
      <c r="BX209" s="106">
        <f t="shared" si="441"/>
        <v>7.2999999999999995E-2</v>
      </c>
      <c r="BY209" s="163">
        <f t="shared" si="442"/>
        <v>0.51752886839285706</v>
      </c>
      <c r="BZ209" s="28"/>
      <c r="CO209" s="165" t="str">
        <f t="shared" si="476"/>
        <v>splash</v>
      </c>
      <c r="CP209" s="172">
        <f t="shared" si="477"/>
        <v>1</v>
      </c>
      <c r="CQ209" s="165">
        <f>IF(CO209="atmospheric",IF(CP209&gt;=1,Coefficients!$T$5,Coefficients!$T$4),Coefficients!$T$3)</f>
        <v>7.35</v>
      </c>
      <c r="CR209" s="106">
        <f>IF(S209&lt;Coefficients!$V$3,Coefficients!$X$3-(Coefficients!$X$4-Coefficients!$X$3)*(Coefficients!$V$3-S209)/(Coefficients!$V$4-Coefficients!$V$3),IF(S209&gt;Coefficients!$V$6,(Coefficients!$X$6-Coefficients!$X$5)*(S209-Coefficients!$V$6)/(Coefficients!$V$6-Coefficients!$V$5)+Coefficients!$X$6,VLOOKUP(S209,Coefficients!$V$3:$X$6,3)))</f>
        <v>5.1999999999999975</v>
      </c>
      <c r="CS209" s="90">
        <f t="shared" si="443"/>
        <v>1.6409601519999992E-4</v>
      </c>
      <c r="CT209" s="106">
        <f>VLOOKUP(CO209,Coefficients!$Z$4:$AD$7,4,FALSE)</f>
        <v>0.26500000000000001</v>
      </c>
      <c r="CU209" s="106">
        <f>VLOOKUP(CO209,Coefficients!$Z$4:$AD$7,2,FALSE)</f>
        <v>0.37</v>
      </c>
      <c r="CV209" s="174">
        <f t="shared" si="478"/>
        <v>5.3337638792417366</v>
      </c>
      <c r="CW209" s="31">
        <f t="shared" si="479"/>
        <v>0.62153380771464006</v>
      </c>
      <c r="CX209" s="19">
        <f>Coefficients!$B$7</f>
        <v>3.35</v>
      </c>
      <c r="CY209" s="217">
        <f t="shared" si="444"/>
        <v>0.18553247991481792</v>
      </c>
      <c r="CZ209" s="164">
        <f>VLOOKUP(N209,Coefficients!$E$12:$I$16,3)</f>
        <v>6.0350000000000001</v>
      </c>
      <c r="DA209" s="165">
        <f t="shared" si="445"/>
        <v>7.2999999999999995E-2</v>
      </c>
      <c r="DB209" s="163">
        <f t="shared" si="446"/>
        <v>7.2466049205357139</v>
      </c>
      <c r="DC209" s="163"/>
      <c r="DD209" s="149"/>
      <c r="DU209" s="165">
        <f t="shared" si="480"/>
        <v>0.95</v>
      </c>
      <c r="DV209" s="165">
        <f t="shared" si="481"/>
        <v>1</v>
      </c>
      <c r="DW209" s="165">
        <f t="shared" si="482"/>
        <v>2400</v>
      </c>
      <c r="DX209" s="165">
        <f t="shared" si="483"/>
        <v>1.4999999999999999E-2</v>
      </c>
      <c r="DY209" s="169">
        <f t="shared" si="484"/>
        <v>70.555747324818782</v>
      </c>
      <c r="DZ209" s="136">
        <f t="shared" si="447"/>
        <v>33591.453356288803</v>
      </c>
      <c r="EA209" s="136">
        <f t="shared" si="485"/>
        <v>4.3067574809826485</v>
      </c>
      <c r="EB209" s="136">
        <f t="shared" si="486"/>
        <v>2.3330791552474604E-2</v>
      </c>
      <c r="EC209" s="136">
        <f t="shared" si="487"/>
        <v>0.96747185906460231</v>
      </c>
      <c r="ED209" s="136">
        <f t="shared" si="488"/>
        <v>0.21157414432163782</v>
      </c>
      <c r="EE209" s="136">
        <f t="shared" si="448"/>
        <v>1.5445604651050633E-4</v>
      </c>
      <c r="EF209" s="136">
        <f t="shared" si="489"/>
        <v>1</v>
      </c>
      <c r="EG209" s="136">
        <f t="shared" si="449"/>
        <v>2</v>
      </c>
      <c r="EH209" s="149">
        <f t="shared" si="490"/>
        <v>1.7228193222273873</v>
      </c>
      <c r="EI209" s="149">
        <f t="shared" si="491"/>
        <v>28.664974192353142</v>
      </c>
      <c r="EJ209" s="149">
        <f t="shared" si="450"/>
        <v>30.38779351458053</v>
      </c>
      <c r="EK209" s="18">
        <f t="shared" si="451"/>
        <v>0.92142260959372291</v>
      </c>
      <c r="EL209" s="18">
        <f t="shared" si="452"/>
        <v>0.1874437472479788</v>
      </c>
      <c r="EM209" s="18">
        <f t="shared" si="453"/>
        <v>1.1903163973035712E-2</v>
      </c>
      <c r="EN209" s="163">
        <f t="shared" si="492"/>
        <v>0.12303813220878275</v>
      </c>
      <c r="EO209" s="163">
        <f t="shared" si="493"/>
        <v>2.0471588859824692</v>
      </c>
      <c r="EP209" s="163">
        <f t="shared" si="454"/>
        <v>2.170197018191252</v>
      </c>
      <c r="EQ209" s="18">
        <f t="shared" si="455"/>
        <v>12.902054405796099</v>
      </c>
      <c r="ER209" s="18">
        <f t="shared" si="456"/>
        <v>2.3937501499032527</v>
      </c>
      <c r="ES209" s="18">
        <f t="shared" si="457"/>
        <v>0.16667191317232141</v>
      </c>
    </row>
    <row r="210" spans="1:149" s="105" customFormat="1" outlineLevel="1" x14ac:dyDescent="0.25">
      <c r="B210" s="36" t="s">
        <v>82</v>
      </c>
      <c r="C210" s="36" t="str">
        <f>'Hotter&amp;Drier'!$B$1</f>
        <v>MRI-CGCM2.3.2</v>
      </c>
      <c r="D210" s="36">
        <v>2040</v>
      </c>
      <c r="E210" s="37">
        <f>'Hotter&amp;Drier'!S68</f>
        <v>23.25</v>
      </c>
      <c r="F210" s="37">
        <f>'Hotter&amp;Drier'!W68</f>
        <v>75.536999999999992</v>
      </c>
      <c r="G210" s="37">
        <f>'Hotter&amp;Drier'!Q68</f>
        <v>499.5</v>
      </c>
      <c r="H210" s="115">
        <f t="shared" si="381"/>
        <v>2007</v>
      </c>
      <c r="I210" s="111" t="str">
        <f t="shared" si="382"/>
        <v>Pile No 243 @ Berth 107</v>
      </c>
      <c r="J210" s="165" t="str">
        <f t="shared" si="383"/>
        <v>splash</v>
      </c>
      <c r="K210" s="172">
        <f t="shared" si="384"/>
        <v>1</v>
      </c>
      <c r="L210" s="115" t="str">
        <f t="shared" si="385"/>
        <v>C1</v>
      </c>
      <c r="M210" s="115" t="str">
        <f t="shared" si="386"/>
        <v>CB4</v>
      </c>
      <c r="N210" s="115" t="str">
        <f t="shared" si="387"/>
        <v>CL5</v>
      </c>
      <c r="O210" s="115">
        <f t="shared" si="388"/>
        <v>0</v>
      </c>
      <c r="P210" s="115">
        <f t="shared" si="389"/>
        <v>50</v>
      </c>
      <c r="Q210" s="115">
        <f t="shared" si="390"/>
        <v>1200</v>
      </c>
      <c r="R210" s="115">
        <f t="shared" si="391"/>
        <v>60</v>
      </c>
      <c r="S210" s="115">
        <f t="shared" si="392"/>
        <v>0.37</v>
      </c>
      <c r="T210" s="115">
        <f t="shared" si="393"/>
        <v>310</v>
      </c>
      <c r="U210" s="165">
        <f t="shared" si="431"/>
        <v>12</v>
      </c>
      <c r="V210" s="165"/>
      <c r="W210" s="165"/>
      <c r="X210" s="165"/>
      <c r="Y210" s="165"/>
      <c r="AA210" s="174">
        <f t="shared" si="458"/>
        <v>5.2594500873312464</v>
      </c>
      <c r="AB210" s="193">
        <f t="shared" si="459"/>
        <v>0.20518900174662491</v>
      </c>
      <c r="AC210" s="174">
        <f t="shared" si="460"/>
        <v>0.19595618847374816</v>
      </c>
      <c r="AD210" s="174">
        <f t="shared" si="461"/>
        <v>1.1915636223965517E-2</v>
      </c>
      <c r="AE210" s="174">
        <f t="shared" si="462"/>
        <v>0.64829610222222744</v>
      </c>
      <c r="AF210" s="194">
        <f t="shared" si="463"/>
        <v>0.19352122454394849</v>
      </c>
      <c r="AG210" s="174">
        <f t="shared" si="302"/>
        <v>2.5878167081361196</v>
      </c>
      <c r="AH210" s="174">
        <f t="shared" si="303"/>
        <v>0.16684655362327586</v>
      </c>
      <c r="AJ210" s="174"/>
      <c r="AK210" s="174"/>
      <c r="AM210" s="207">
        <f t="shared" si="464"/>
        <v>5</v>
      </c>
      <c r="AN210" s="167">
        <f>INDEX(Coefficients!$O$3:$O$7,MATCH(S210,Coefficients!$O$3:$O$7))</f>
        <v>0.3</v>
      </c>
      <c r="AO210" s="167">
        <f>INDEX(Coefficients!$O$3:$O$7,MATCH(S210,Coefficients!$O$3:$O$7)+1)</f>
        <v>0.4</v>
      </c>
      <c r="AP210" s="172">
        <f>INDEX(Coefficients!$P$3:$P$7,MATCH(S210,Coefficients!$O$3:$O$7))</f>
        <v>50</v>
      </c>
      <c r="AQ210" s="172">
        <f>INDEX(Coefficients!$P$3:$P$7,MATCH(S210,Coefficients!$O$3:$O$7)+1)</f>
        <v>41.8</v>
      </c>
      <c r="AR210" s="172">
        <f t="shared" si="465"/>
        <v>44.26</v>
      </c>
      <c r="AS210" s="106">
        <f t="shared" si="466"/>
        <v>2040</v>
      </c>
      <c r="AT210" s="107">
        <f t="shared" si="467"/>
        <v>23.25</v>
      </c>
      <c r="AU210" s="167">
        <f t="shared" si="432"/>
        <v>660.255</v>
      </c>
      <c r="AV210" s="173">
        <f t="shared" si="433"/>
        <v>22.767413793103447</v>
      </c>
      <c r="AW210" s="106">
        <v>52</v>
      </c>
      <c r="AX210" s="107">
        <f t="shared" si="468"/>
        <v>75.536999999999992</v>
      </c>
      <c r="AY210" s="174">
        <f t="shared" si="469"/>
        <v>1.1853088531590541</v>
      </c>
      <c r="AZ210" s="167">
        <f>INDEX(Coefficients!$K$3:$K$10,MATCH(S210,Coefficients!$K$3:$K$10))</f>
        <v>0.35</v>
      </c>
      <c r="BA210" s="167">
        <f>INDEX(Coefficients!$K$3:$K$10,MATCH(S210,Coefficients!$K$3:$K$10)+1)</f>
        <v>0.4</v>
      </c>
      <c r="BB210" s="167">
        <f>INDEX(Coefficients!$L$3:$L$10,MATCH(S210,Coefficients!$K$3:$K$10))</f>
        <v>0.19142307491680963</v>
      </c>
      <c r="BC210" s="167">
        <f>INDEX(Coefficients!$L$3:$L$10,MATCH(S210,Coefficients!$K$3:$K$10)+1)</f>
        <v>0.35425563574488944</v>
      </c>
      <c r="BD210" s="174">
        <f>INDEX(Coefficients!$M$3:$M$10,MATCH(S210,Coefficients!$K$3:$K$10))</f>
        <v>0.20023799980895765</v>
      </c>
      <c r="BE210" s="174">
        <f>INDEX(Coefficients!$M$3:$M$10,MATCH(S210,Coefficients!$K$3:$K$10)+1)</f>
        <v>0.20987997823914079</v>
      </c>
      <c r="BF210" s="70">
        <f t="shared" si="470"/>
        <v>2.5655609924804158E-5</v>
      </c>
      <c r="BG210" s="110">
        <f t="shared" si="471"/>
        <v>0.20409479118103091</v>
      </c>
      <c r="BH210" s="175">
        <f t="shared" si="434"/>
        <v>1.2903708090730619E-5</v>
      </c>
      <c r="BI210" s="89">
        <f t="shared" si="435"/>
        <v>4.0720136134478745E-2</v>
      </c>
      <c r="BJ210" s="106">
        <f t="shared" si="472"/>
        <v>0.71366705445737511</v>
      </c>
      <c r="BK210" s="165">
        <f t="shared" si="473"/>
        <v>84.741590689541354</v>
      </c>
      <c r="BL210" s="207"/>
      <c r="BM210" s="107">
        <f t="shared" si="474"/>
        <v>499.5</v>
      </c>
      <c r="BN210" s="173">
        <f t="shared" si="436"/>
        <v>12780.650000000001</v>
      </c>
      <c r="BO210" s="187">
        <f t="shared" si="437"/>
        <v>8.3735293103448288E-4</v>
      </c>
      <c r="BP210" s="106" t="str">
        <f t="shared" si="411"/>
        <v>YES</v>
      </c>
      <c r="BQ210" s="209">
        <f t="shared" si="475"/>
        <v>5.2594500873312464</v>
      </c>
      <c r="BR210" s="164">
        <f t="shared" si="438"/>
        <v>10.259450087331246</v>
      </c>
      <c r="BS210" s="219">
        <f t="shared" si="439"/>
        <v>0.20518900174662491</v>
      </c>
      <c r="BT210" s="210"/>
      <c r="BU210" s="206">
        <f t="shared" si="440"/>
        <v>-0.78874281477034713</v>
      </c>
      <c r="BW210" s="164">
        <f>VLOOKUP(M210,Coefficients!$E$4:$I$7,3)</f>
        <v>0.43099999999999999</v>
      </c>
      <c r="BX210" s="106">
        <f t="shared" si="441"/>
        <v>7.2999999999999995E-2</v>
      </c>
      <c r="BY210" s="163">
        <f t="shared" si="442"/>
        <v>0.51807114017241374</v>
      </c>
      <c r="BZ210" s="28"/>
      <c r="CO210" s="165" t="str">
        <f t="shared" si="476"/>
        <v>splash</v>
      </c>
      <c r="CP210" s="172">
        <f t="shared" si="477"/>
        <v>1</v>
      </c>
      <c r="CQ210" s="165">
        <f>IF(CO210="atmospheric",IF(CP210&gt;=1,Coefficients!$T$5,Coefficients!$T$4),Coefficients!$T$3)</f>
        <v>7.35</v>
      </c>
      <c r="CR210" s="106">
        <f>IF(S210&lt;Coefficients!$V$3,Coefficients!$X$3-(Coefficients!$X$4-Coefficients!$X$3)*(Coefficients!$V$3-S210)/(Coefficients!$V$4-Coefficients!$V$3),IF(S210&gt;Coefficients!$V$6,(Coefficients!$X$6-Coefficients!$X$5)*(S210-Coefficients!$V$6)/(Coefficients!$V$6-Coefficients!$V$5)+Coefficients!$X$6,VLOOKUP(S210,Coefficients!$V$3:$X$6,3)))</f>
        <v>5.1999999999999975</v>
      </c>
      <c r="CS210" s="90">
        <f t="shared" si="443"/>
        <v>1.6409601519999992E-4</v>
      </c>
      <c r="CT210" s="106">
        <f>VLOOKUP(CO210,Coefficients!$Z$4:$AD$7,4,FALSE)</f>
        <v>0.26500000000000001</v>
      </c>
      <c r="CU210" s="106">
        <f>VLOOKUP(CO210,Coefficients!$Z$4:$AD$7,2,FALSE)</f>
        <v>0.37</v>
      </c>
      <c r="CV210" s="174">
        <f t="shared" si="478"/>
        <v>5.3394874243221322</v>
      </c>
      <c r="CW210" s="31">
        <f t="shared" si="479"/>
        <v>0.64829610222222744</v>
      </c>
      <c r="CX210" s="19">
        <f>Coefficients!$B$7</f>
        <v>3.35</v>
      </c>
      <c r="CY210" s="217">
        <f t="shared" si="444"/>
        <v>0.19352122454394849</v>
      </c>
      <c r="CZ210" s="164">
        <f>VLOOKUP(N210,Coefficients!$E$12:$I$16,3)</f>
        <v>6.0350000000000001</v>
      </c>
      <c r="DA210" s="165">
        <f t="shared" si="445"/>
        <v>7.2999999999999995E-2</v>
      </c>
      <c r="DB210" s="163">
        <f t="shared" si="446"/>
        <v>7.2541979836206893</v>
      </c>
      <c r="DC210" s="163"/>
      <c r="DD210" s="149"/>
      <c r="DU210" s="165">
        <f t="shared" si="480"/>
        <v>0.95</v>
      </c>
      <c r="DV210" s="165">
        <f t="shared" si="481"/>
        <v>1</v>
      </c>
      <c r="DW210" s="165">
        <f t="shared" si="482"/>
        <v>2400</v>
      </c>
      <c r="DX210" s="165">
        <f t="shared" si="483"/>
        <v>1.4999999999999999E-2</v>
      </c>
      <c r="DY210" s="169">
        <f t="shared" si="484"/>
        <v>70.556867101791426</v>
      </c>
      <c r="DZ210" s="136">
        <f t="shared" si="447"/>
        <v>33591.631063224479</v>
      </c>
      <c r="EA210" s="136">
        <f t="shared" si="485"/>
        <v>4.3067574809826485</v>
      </c>
      <c r="EB210" s="136">
        <f t="shared" si="486"/>
        <v>2.3330791552474604E-2</v>
      </c>
      <c r="EC210" s="136">
        <f t="shared" si="487"/>
        <v>0.96747185906460231</v>
      </c>
      <c r="ED210" s="136">
        <f t="shared" si="488"/>
        <v>0.21165100011679164</v>
      </c>
      <c r="EE210" s="136">
        <f t="shared" si="448"/>
        <v>1.5445604651050633E-4</v>
      </c>
      <c r="EF210" s="136">
        <f t="shared" si="489"/>
        <v>1</v>
      </c>
      <c r="EG210" s="136">
        <f t="shared" si="449"/>
        <v>2</v>
      </c>
      <c r="EH210" s="149">
        <f t="shared" si="490"/>
        <v>1.7210128940109906</v>
      </c>
      <c r="EI210" s="149">
        <f t="shared" si="491"/>
        <v>28.645372046413055</v>
      </c>
      <c r="EJ210" s="149">
        <f t="shared" si="450"/>
        <v>30.366384940424044</v>
      </c>
      <c r="EK210" s="18">
        <f t="shared" si="451"/>
        <v>0.95500337155361881</v>
      </c>
      <c r="EL210" s="18">
        <f t="shared" si="452"/>
        <v>0.19595618847374816</v>
      </c>
      <c r="EM210" s="18">
        <f t="shared" si="453"/>
        <v>1.1915636223965517E-2</v>
      </c>
      <c r="EN210" s="163">
        <f t="shared" si="492"/>
        <v>0.1229091230022762</v>
      </c>
      <c r="EO210" s="163">
        <f t="shared" si="493"/>
        <v>2.0457589647065491</v>
      </c>
      <c r="EP210" s="163">
        <f t="shared" si="454"/>
        <v>2.1686680877088254</v>
      </c>
      <c r="EQ210" s="18">
        <f t="shared" si="455"/>
        <v>13.372262986835477</v>
      </c>
      <c r="ER210" s="18">
        <f t="shared" si="456"/>
        <v>2.5878167081361196</v>
      </c>
      <c r="ES210" s="18">
        <f t="shared" si="457"/>
        <v>0.16684655362327586</v>
      </c>
    </row>
    <row r="211" spans="1:149" s="105" customFormat="1" outlineLevel="1" x14ac:dyDescent="0.25">
      <c r="A211" s="103"/>
      <c r="B211" s="36" t="s">
        <v>82</v>
      </c>
      <c r="C211" s="36" t="str">
        <f>'Hotter&amp;Drier'!$B$1</f>
        <v>MRI-CGCM2.3.2</v>
      </c>
      <c r="D211" s="36">
        <v>2041</v>
      </c>
      <c r="E211" s="37">
        <f>'Hotter&amp;Drier'!S69</f>
        <v>23.294999999999998</v>
      </c>
      <c r="F211" s="37">
        <f>'Hotter&amp;Drier'!W69</f>
        <v>75.506479999999996</v>
      </c>
      <c r="G211" s="37">
        <f>'Hotter&amp;Drier'!Q69</f>
        <v>505.65</v>
      </c>
      <c r="H211" s="115">
        <f t="shared" si="381"/>
        <v>2007</v>
      </c>
      <c r="I211" s="111" t="str">
        <f t="shared" si="382"/>
        <v>Pile No 243 @ Berth 107</v>
      </c>
      <c r="J211" s="165" t="str">
        <f t="shared" si="383"/>
        <v>splash</v>
      </c>
      <c r="K211" s="172">
        <f t="shared" si="384"/>
        <v>1</v>
      </c>
      <c r="L211" s="115" t="str">
        <f t="shared" si="385"/>
        <v>C1</v>
      </c>
      <c r="M211" s="115" t="str">
        <f t="shared" si="386"/>
        <v>CB4</v>
      </c>
      <c r="N211" s="115" t="str">
        <f t="shared" si="387"/>
        <v>CL5</v>
      </c>
      <c r="O211" s="115">
        <f t="shared" si="388"/>
        <v>0</v>
      </c>
      <c r="P211" s="115">
        <f t="shared" si="389"/>
        <v>50</v>
      </c>
      <c r="Q211" s="115">
        <f t="shared" si="390"/>
        <v>1200</v>
      </c>
      <c r="R211" s="115">
        <f t="shared" si="391"/>
        <v>60</v>
      </c>
      <c r="S211" s="115">
        <f t="shared" si="392"/>
        <v>0.37</v>
      </c>
      <c r="T211" s="115">
        <f t="shared" si="393"/>
        <v>310</v>
      </c>
      <c r="U211" s="165">
        <f t="shared" si="431"/>
        <v>12</v>
      </c>
      <c r="V211" s="165"/>
      <c r="W211" s="165"/>
      <c r="X211" s="165"/>
      <c r="Y211" s="165"/>
      <c r="AA211" s="174">
        <f t="shared" si="458"/>
        <v>5.3468229772477578</v>
      </c>
      <c r="AB211" s="193">
        <f t="shared" si="459"/>
        <v>0.20693645954495515</v>
      </c>
      <c r="AC211" s="174">
        <f t="shared" si="460"/>
        <v>0.20458668318949536</v>
      </c>
      <c r="AD211" s="174">
        <f t="shared" si="461"/>
        <v>1.1928362465E-2</v>
      </c>
      <c r="AE211" s="174">
        <f t="shared" si="462"/>
        <v>0.67478628791901907</v>
      </c>
      <c r="AF211" s="194">
        <f t="shared" si="463"/>
        <v>0.20142874266239374</v>
      </c>
      <c r="AG211" s="174">
        <f t="shared" si="302"/>
        <v>2.7884431401000915</v>
      </c>
      <c r="AH211" s="174">
        <f t="shared" si="303"/>
        <v>0.16702475052500002</v>
      </c>
      <c r="AJ211" s="174"/>
      <c r="AK211" s="174"/>
      <c r="AM211" s="207">
        <f t="shared" si="464"/>
        <v>5</v>
      </c>
      <c r="AN211" s="167">
        <f>INDEX(Coefficients!$O$3:$O$7,MATCH(S211,Coefficients!$O$3:$O$7))</f>
        <v>0.3</v>
      </c>
      <c r="AO211" s="167">
        <f>INDEX(Coefficients!$O$3:$O$7,MATCH(S211,Coefficients!$O$3:$O$7)+1)</f>
        <v>0.4</v>
      </c>
      <c r="AP211" s="172">
        <f>INDEX(Coefficients!$P$3:$P$7,MATCH(S211,Coefficients!$O$3:$O$7))</f>
        <v>50</v>
      </c>
      <c r="AQ211" s="172">
        <f>INDEX(Coefficients!$P$3:$P$7,MATCH(S211,Coefficients!$O$3:$O$7)+1)</f>
        <v>41.8</v>
      </c>
      <c r="AR211" s="172">
        <f t="shared" si="465"/>
        <v>44.26</v>
      </c>
      <c r="AS211" s="106">
        <f t="shared" si="466"/>
        <v>2041</v>
      </c>
      <c r="AT211" s="107">
        <f t="shared" si="467"/>
        <v>23.294999999999998</v>
      </c>
      <c r="AU211" s="167">
        <f t="shared" si="432"/>
        <v>683.55</v>
      </c>
      <c r="AV211" s="173">
        <f t="shared" si="433"/>
        <v>22.785</v>
      </c>
      <c r="AW211" s="106">
        <v>53</v>
      </c>
      <c r="AX211" s="107">
        <f t="shared" si="468"/>
        <v>75.506479999999996</v>
      </c>
      <c r="AY211" s="174">
        <f t="shared" si="469"/>
        <v>1.1865779975305057</v>
      </c>
      <c r="AZ211" s="167">
        <f>INDEX(Coefficients!$K$3:$K$10,MATCH(S211,Coefficients!$K$3:$K$10))</f>
        <v>0.35</v>
      </c>
      <c r="BA211" s="167">
        <f>INDEX(Coefficients!$K$3:$K$10,MATCH(S211,Coefficients!$K$3:$K$10)+1)</f>
        <v>0.4</v>
      </c>
      <c r="BB211" s="167">
        <f>INDEX(Coefficients!$L$3:$L$10,MATCH(S211,Coefficients!$K$3:$K$10))</f>
        <v>0.19142307491680963</v>
      </c>
      <c r="BC211" s="167">
        <f>INDEX(Coefficients!$L$3:$L$10,MATCH(S211,Coefficients!$K$3:$K$10)+1)</f>
        <v>0.35425563574488944</v>
      </c>
      <c r="BD211" s="174">
        <f>INDEX(Coefficients!$M$3:$M$10,MATCH(S211,Coefficients!$K$3:$K$10))</f>
        <v>0.20023799980895765</v>
      </c>
      <c r="BE211" s="174">
        <f>INDEX(Coefficients!$M$3:$M$10,MATCH(S211,Coefficients!$K$3:$K$10)+1)</f>
        <v>0.20987997823914079</v>
      </c>
      <c r="BF211" s="70">
        <f t="shared" si="470"/>
        <v>2.5655609924804158E-5</v>
      </c>
      <c r="BG211" s="110">
        <f t="shared" si="471"/>
        <v>0.20409479118103091</v>
      </c>
      <c r="BH211" s="175">
        <f t="shared" si="434"/>
        <v>1.2814733822783317E-5</v>
      </c>
      <c r="BI211" s="89">
        <f t="shared" si="435"/>
        <v>4.0439360695527025E-2</v>
      </c>
      <c r="BJ211" s="106">
        <f t="shared" si="472"/>
        <v>0.71366705445737511</v>
      </c>
      <c r="BK211" s="165">
        <f t="shared" si="473"/>
        <v>84.741590689541354</v>
      </c>
      <c r="BL211" s="207"/>
      <c r="BM211" s="107">
        <f t="shared" si="474"/>
        <v>505.65</v>
      </c>
      <c r="BN211" s="173">
        <f t="shared" si="436"/>
        <v>13286.300000000001</v>
      </c>
      <c r="BO211" s="187">
        <f t="shared" si="437"/>
        <v>8.4146566666666676E-4</v>
      </c>
      <c r="BP211" s="106" t="str">
        <f t="shared" si="411"/>
        <v>YES</v>
      </c>
      <c r="BQ211" s="209">
        <f t="shared" si="475"/>
        <v>5.3468229772477578</v>
      </c>
      <c r="BR211" s="164">
        <f t="shared" si="438"/>
        <v>10.346822977247758</v>
      </c>
      <c r="BS211" s="219">
        <f t="shared" si="439"/>
        <v>0.20693645954495515</v>
      </c>
      <c r="BT211" s="210"/>
      <c r="BU211" s="206">
        <f t="shared" si="440"/>
        <v>-0.79167270736434703</v>
      </c>
      <c r="BW211" s="164">
        <f>VLOOKUP(M211,Coefficients!$E$4:$I$7,3)</f>
        <v>0.43099999999999999</v>
      </c>
      <c r="BX211" s="106">
        <f t="shared" si="441"/>
        <v>7.2999999999999995E-2</v>
      </c>
      <c r="BY211" s="163">
        <f t="shared" si="442"/>
        <v>0.51862445499999998</v>
      </c>
      <c r="BZ211" s="28"/>
      <c r="CO211" s="165" t="str">
        <f t="shared" si="476"/>
        <v>splash</v>
      </c>
      <c r="CP211" s="172">
        <f t="shared" si="477"/>
        <v>1</v>
      </c>
      <c r="CQ211" s="165">
        <f>IF(CO211="atmospheric",IF(CP211&gt;=1,Coefficients!$T$5,Coefficients!$T$4),Coefficients!$T$3)</f>
        <v>7.35</v>
      </c>
      <c r="CR211" s="106">
        <f>IF(S211&lt;Coefficients!$V$3,Coefficients!$X$3-(Coefficients!$X$4-Coefficients!$X$3)*(Coefficients!$V$3-S211)/(Coefficients!$V$4-Coefficients!$V$3),IF(S211&gt;Coefficients!$V$6,(Coefficients!$X$6-Coefficients!$X$5)*(S211-Coefficients!$V$6)/(Coefficients!$V$6-Coefficients!$V$5)+Coefficients!$X$6,VLOOKUP(S211,Coefficients!$V$3:$X$6,3)))</f>
        <v>5.1999999999999975</v>
      </c>
      <c r="CS211" s="90">
        <f t="shared" si="443"/>
        <v>1.6409601519999992E-4</v>
      </c>
      <c r="CT211" s="106">
        <f>VLOOKUP(CO211,Coefficients!$Z$4:$AD$7,4,FALSE)</f>
        <v>0.26500000000000001</v>
      </c>
      <c r="CU211" s="106">
        <f>VLOOKUP(CO211,Coefficients!$Z$4:$AD$7,2,FALSE)</f>
        <v>0.37</v>
      </c>
      <c r="CV211" s="174">
        <f t="shared" si="478"/>
        <v>5.3447568380084176</v>
      </c>
      <c r="CW211" s="31">
        <f t="shared" si="479"/>
        <v>0.67478628791901907</v>
      </c>
      <c r="CX211" s="19">
        <f>Coefficients!$B$7</f>
        <v>3.35</v>
      </c>
      <c r="CY211" s="217">
        <f t="shared" si="444"/>
        <v>0.20142874266239374</v>
      </c>
      <c r="CZ211" s="164">
        <f>VLOOKUP(N211,Coefficients!$E$12:$I$16,3)</f>
        <v>6.0350000000000001</v>
      </c>
      <c r="DA211" s="165">
        <f t="shared" si="445"/>
        <v>7.2999999999999995E-2</v>
      </c>
      <c r="DB211" s="163">
        <f t="shared" si="446"/>
        <v>7.2619456750000007</v>
      </c>
      <c r="DC211" s="163"/>
      <c r="DD211" s="149"/>
      <c r="DU211" s="165">
        <f t="shared" si="480"/>
        <v>0.95</v>
      </c>
      <c r="DV211" s="165">
        <f t="shared" si="481"/>
        <v>1</v>
      </c>
      <c r="DW211" s="165">
        <f t="shared" si="482"/>
        <v>2400</v>
      </c>
      <c r="DX211" s="165">
        <f t="shared" si="483"/>
        <v>1.4999999999999999E-2</v>
      </c>
      <c r="DY211" s="169">
        <f t="shared" si="484"/>
        <v>70.557912259034524</v>
      </c>
      <c r="DZ211" s="136">
        <f t="shared" si="447"/>
        <v>33591.796926423922</v>
      </c>
      <c r="EA211" s="136">
        <f t="shared" si="485"/>
        <v>4.3067574809826485</v>
      </c>
      <c r="EB211" s="136">
        <f t="shared" si="486"/>
        <v>2.3330791552474604E-2</v>
      </c>
      <c r="EC211" s="136">
        <f t="shared" si="487"/>
        <v>0.96747185906460231</v>
      </c>
      <c r="ED211" s="136">
        <f t="shared" si="488"/>
        <v>0.21172925537227125</v>
      </c>
      <c r="EE211" s="136">
        <f t="shared" si="448"/>
        <v>1.5445604651050633E-4</v>
      </c>
      <c r="EF211" s="136">
        <f t="shared" si="489"/>
        <v>1</v>
      </c>
      <c r="EG211" s="136">
        <f t="shared" si="449"/>
        <v>2</v>
      </c>
      <c r="EH211" s="149">
        <f t="shared" si="490"/>
        <v>1.7191738448687144</v>
      </c>
      <c r="EI211" s="149">
        <f t="shared" si="491"/>
        <v>28.625390569416748</v>
      </c>
      <c r="EJ211" s="149">
        <f t="shared" si="450"/>
        <v>30.344564414285461</v>
      </c>
      <c r="EK211" s="18">
        <f t="shared" si="451"/>
        <v>0.98864493786823815</v>
      </c>
      <c r="EL211" s="18">
        <f t="shared" si="452"/>
        <v>0.20458668318949536</v>
      </c>
      <c r="EM211" s="18">
        <f t="shared" si="453"/>
        <v>1.1928362465E-2</v>
      </c>
      <c r="EN211" s="163">
        <f t="shared" si="492"/>
        <v>0.12277778411572757</v>
      </c>
      <c r="EO211" s="163">
        <f t="shared" si="493"/>
        <v>2.0443319528448414</v>
      </c>
      <c r="EP211" s="163">
        <f t="shared" si="454"/>
        <v>2.167109736960569</v>
      </c>
      <c r="EQ211" s="18">
        <f t="shared" si="455"/>
        <v>13.84332296991837</v>
      </c>
      <c r="ER211" s="18">
        <f t="shared" si="456"/>
        <v>2.7884431401000915</v>
      </c>
      <c r="ES211" s="18">
        <f t="shared" si="457"/>
        <v>0.16702475052500002</v>
      </c>
    </row>
    <row r="212" spans="1:149" s="105" customFormat="1" outlineLevel="1" x14ac:dyDescent="0.25">
      <c r="A212" s="103"/>
      <c r="B212" s="36" t="s">
        <v>82</v>
      </c>
      <c r="C212" s="36" t="str">
        <f>'Hotter&amp;Drier'!$B$1</f>
        <v>MRI-CGCM2.3.2</v>
      </c>
      <c r="D212" s="36">
        <v>2042</v>
      </c>
      <c r="E212" s="37">
        <f>'Hotter&amp;Drier'!S70</f>
        <v>23.34</v>
      </c>
      <c r="F212" s="37">
        <f>'Hotter&amp;Drier'!W70</f>
        <v>75.475960000000001</v>
      </c>
      <c r="G212" s="37">
        <f>'Hotter&amp;Drier'!Q70</f>
        <v>511.79999999999995</v>
      </c>
      <c r="H212" s="115">
        <f t="shared" si="381"/>
        <v>2007</v>
      </c>
      <c r="I212" s="111" t="str">
        <f t="shared" si="382"/>
        <v>Pile No 243 @ Berth 107</v>
      </c>
      <c r="J212" s="165" t="str">
        <f t="shared" si="383"/>
        <v>splash</v>
      </c>
      <c r="K212" s="172">
        <f t="shared" si="384"/>
        <v>1</v>
      </c>
      <c r="L212" s="115" t="str">
        <f t="shared" si="385"/>
        <v>C1</v>
      </c>
      <c r="M212" s="115" t="str">
        <f t="shared" si="386"/>
        <v>CB4</v>
      </c>
      <c r="N212" s="115" t="str">
        <f t="shared" si="387"/>
        <v>CL5</v>
      </c>
      <c r="O212" s="115">
        <f t="shared" si="388"/>
        <v>0</v>
      </c>
      <c r="P212" s="115">
        <f t="shared" si="389"/>
        <v>50</v>
      </c>
      <c r="Q212" s="115">
        <f t="shared" si="390"/>
        <v>1200</v>
      </c>
      <c r="R212" s="115">
        <f t="shared" si="391"/>
        <v>60</v>
      </c>
      <c r="S212" s="115">
        <f t="shared" si="392"/>
        <v>0.37</v>
      </c>
      <c r="T212" s="115">
        <f t="shared" si="393"/>
        <v>310</v>
      </c>
      <c r="U212" s="165">
        <f t="shared" si="431"/>
        <v>12</v>
      </c>
      <c r="V212" s="165"/>
      <c r="W212" s="165"/>
      <c r="X212" s="165"/>
      <c r="Y212" s="165"/>
      <c r="AA212" s="174">
        <f t="shared" si="458"/>
        <v>5.4335887483028147</v>
      </c>
      <c r="AB212" s="193">
        <f t="shared" si="459"/>
        <v>0.20867177496605627</v>
      </c>
      <c r="AC212" s="174">
        <f t="shared" si="460"/>
        <v>0.21333503511289076</v>
      </c>
      <c r="AD212" s="174">
        <f t="shared" si="461"/>
        <v>1.1941318116451613E-2</v>
      </c>
      <c r="AE212" s="174">
        <f t="shared" si="462"/>
        <v>0.70100000123984796</v>
      </c>
      <c r="AF212" s="194">
        <f t="shared" si="463"/>
        <v>0.20925373171338746</v>
      </c>
      <c r="AG212" s="174">
        <f t="shared" si="302"/>
        <v>2.9955163159797471</v>
      </c>
      <c r="AH212" s="174">
        <f t="shared" si="303"/>
        <v>0.16720615970483871</v>
      </c>
      <c r="AJ212" s="174"/>
      <c r="AK212" s="174"/>
      <c r="AM212" s="207">
        <f t="shared" si="464"/>
        <v>5</v>
      </c>
      <c r="AN212" s="167">
        <f>INDEX(Coefficients!$O$3:$O$7,MATCH(S212,Coefficients!$O$3:$O$7))</f>
        <v>0.3</v>
      </c>
      <c r="AO212" s="167">
        <f>INDEX(Coefficients!$O$3:$O$7,MATCH(S212,Coefficients!$O$3:$O$7)+1)</f>
        <v>0.4</v>
      </c>
      <c r="AP212" s="172">
        <f>INDEX(Coefficients!$P$3:$P$7,MATCH(S212,Coefficients!$O$3:$O$7))</f>
        <v>50</v>
      </c>
      <c r="AQ212" s="172">
        <f>INDEX(Coefficients!$P$3:$P$7,MATCH(S212,Coefficients!$O$3:$O$7)+1)</f>
        <v>41.8</v>
      </c>
      <c r="AR212" s="172">
        <f t="shared" si="465"/>
        <v>44.26</v>
      </c>
      <c r="AS212" s="106">
        <f t="shared" si="466"/>
        <v>2042</v>
      </c>
      <c r="AT212" s="107">
        <f t="shared" si="467"/>
        <v>23.34</v>
      </c>
      <c r="AU212" s="167">
        <f t="shared" si="432"/>
        <v>706.89</v>
      </c>
      <c r="AV212" s="173">
        <f t="shared" si="433"/>
        <v>22.80290322580645</v>
      </c>
      <c r="AW212" s="106">
        <v>54</v>
      </c>
      <c r="AX212" s="107">
        <f t="shared" si="468"/>
        <v>75.475960000000001</v>
      </c>
      <c r="AY212" s="174">
        <f t="shared" si="469"/>
        <v>1.1878712608354816</v>
      </c>
      <c r="AZ212" s="167">
        <f>INDEX(Coefficients!$K$3:$K$10,MATCH(S212,Coefficients!$K$3:$K$10))</f>
        <v>0.35</v>
      </c>
      <c r="BA212" s="167">
        <f>INDEX(Coefficients!$K$3:$K$10,MATCH(S212,Coefficients!$K$3:$K$10)+1)</f>
        <v>0.4</v>
      </c>
      <c r="BB212" s="167">
        <f>INDEX(Coefficients!$L$3:$L$10,MATCH(S212,Coefficients!$K$3:$K$10))</f>
        <v>0.19142307491680963</v>
      </c>
      <c r="BC212" s="167">
        <f>INDEX(Coefficients!$L$3:$L$10,MATCH(S212,Coefficients!$K$3:$K$10)+1)</f>
        <v>0.35425563574488944</v>
      </c>
      <c r="BD212" s="174">
        <f>INDEX(Coefficients!$M$3:$M$10,MATCH(S212,Coefficients!$K$3:$K$10))</f>
        <v>0.20023799980895765</v>
      </c>
      <c r="BE212" s="174">
        <f>INDEX(Coefficients!$M$3:$M$10,MATCH(S212,Coefficients!$K$3:$K$10)+1)</f>
        <v>0.20987997823914079</v>
      </c>
      <c r="BF212" s="70">
        <f t="shared" si="470"/>
        <v>2.5655609924804158E-5</v>
      </c>
      <c r="BG212" s="110">
        <f t="shared" si="471"/>
        <v>0.20409479118103091</v>
      </c>
      <c r="BH212" s="175">
        <f t="shared" si="434"/>
        <v>1.2729260971561098E-5</v>
      </c>
      <c r="BI212" s="89">
        <f t="shared" si="435"/>
        <v>4.0169634651424167E-2</v>
      </c>
      <c r="BJ212" s="106">
        <f t="shared" si="472"/>
        <v>0.71366705445737511</v>
      </c>
      <c r="BK212" s="165">
        <f t="shared" si="473"/>
        <v>84.741590689541354</v>
      </c>
      <c r="BL212" s="207"/>
      <c r="BM212" s="107">
        <f t="shared" si="474"/>
        <v>511.79999999999995</v>
      </c>
      <c r="BN212" s="173">
        <f t="shared" si="436"/>
        <v>13798.1</v>
      </c>
      <c r="BO212" s="187">
        <f t="shared" si="437"/>
        <v>8.4569000000000007E-4</v>
      </c>
      <c r="BP212" s="106" t="str">
        <f t="shared" si="411"/>
        <v>YES</v>
      </c>
      <c r="BQ212" s="209">
        <f t="shared" si="475"/>
        <v>5.4335887483028147</v>
      </c>
      <c r="BR212" s="164">
        <f t="shared" si="438"/>
        <v>10.433588748302814</v>
      </c>
      <c r="BS212" s="219">
        <f t="shared" si="439"/>
        <v>0.20867177496605627</v>
      </c>
      <c r="BT212" s="210"/>
      <c r="BU212" s="206">
        <f t="shared" si="440"/>
        <v>-0.79443466054793066</v>
      </c>
      <c r="BW212" s="164">
        <f>VLOOKUP(M212,Coefficients!$E$4:$I$7,3)</f>
        <v>0.43099999999999999</v>
      </c>
      <c r="BX212" s="106">
        <f t="shared" si="441"/>
        <v>7.2999999999999995E-2</v>
      </c>
      <c r="BY212" s="163">
        <f t="shared" si="442"/>
        <v>0.51918774419354841</v>
      </c>
      <c r="BZ212" s="28"/>
      <c r="CO212" s="165" t="str">
        <f t="shared" si="476"/>
        <v>splash</v>
      </c>
      <c r="CP212" s="172">
        <f t="shared" si="477"/>
        <v>1</v>
      </c>
      <c r="CQ212" s="165">
        <f>IF(CO212="atmospheric",IF(CP212&gt;=1,Coefficients!$T$5,Coefficients!$T$4),Coefficients!$T$3)</f>
        <v>7.35</v>
      </c>
      <c r="CR212" s="106">
        <f>IF(S212&lt;Coefficients!$V$3,Coefficients!$X$3-(Coefficients!$X$4-Coefficients!$X$3)*(Coefficients!$V$3-S212)/(Coefficients!$V$4-Coefficients!$V$3),IF(S212&gt;Coefficients!$V$6,(Coefficients!$X$6-Coefficients!$X$5)*(S212-Coefficients!$V$6)/(Coefficients!$V$6-Coefficients!$V$5)+Coefficients!$X$6,VLOOKUP(S212,Coefficients!$V$3:$X$6,3)))</f>
        <v>5.1999999999999975</v>
      </c>
      <c r="CS212" s="90">
        <f t="shared" si="443"/>
        <v>1.6409601519999992E-4</v>
      </c>
      <c r="CT212" s="106">
        <f>VLOOKUP(CO212,Coefficients!$Z$4:$AD$7,4,FALSE)</f>
        <v>0.26500000000000001</v>
      </c>
      <c r="CU212" s="106">
        <f>VLOOKUP(CO212,Coefficients!$Z$4:$AD$7,2,FALSE)</f>
        <v>0.37</v>
      </c>
      <c r="CV212" s="174">
        <f t="shared" si="478"/>
        <v>5.3496081115262024</v>
      </c>
      <c r="CW212" s="31">
        <f t="shared" si="479"/>
        <v>0.70100000123984796</v>
      </c>
      <c r="CX212" s="19">
        <f>Coefficients!$B$7</f>
        <v>3.35</v>
      </c>
      <c r="CY212" s="217">
        <f t="shared" si="444"/>
        <v>0.20925373171338746</v>
      </c>
      <c r="CZ212" s="164">
        <f>VLOOKUP(N212,Coefficients!$E$12:$I$16,3)</f>
        <v>6.0350000000000001</v>
      </c>
      <c r="DA212" s="165">
        <f t="shared" si="445"/>
        <v>7.2999999999999995E-2</v>
      </c>
      <c r="DB212" s="163">
        <f t="shared" si="446"/>
        <v>7.2698330306451613</v>
      </c>
      <c r="DC212" s="163"/>
      <c r="DD212" s="149"/>
      <c r="DU212" s="165">
        <f t="shared" si="480"/>
        <v>0.95</v>
      </c>
      <c r="DV212" s="165">
        <f t="shared" si="481"/>
        <v>1</v>
      </c>
      <c r="DW212" s="165">
        <f t="shared" si="482"/>
        <v>2400</v>
      </c>
      <c r="DX212" s="165">
        <f t="shared" si="483"/>
        <v>1.4999999999999999E-2</v>
      </c>
      <c r="DY212" s="169">
        <f t="shared" si="484"/>
        <v>70.558890014810189</v>
      </c>
      <c r="DZ212" s="136">
        <f t="shared" si="447"/>
        <v>33591.952091737512</v>
      </c>
      <c r="EA212" s="136">
        <f t="shared" si="485"/>
        <v>4.3067574809826485</v>
      </c>
      <c r="EB212" s="136">
        <f t="shared" si="486"/>
        <v>2.3330791552474604E-2</v>
      </c>
      <c r="EC212" s="136">
        <f t="shared" si="487"/>
        <v>0.96747185906460231</v>
      </c>
      <c r="ED212" s="136">
        <f t="shared" si="488"/>
        <v>0.21180874996572732</v>
      </c>
      <c r="EE212" s="136">
        <f t="shared" si="448"/>
        <v>1.5445604651050633E-4</v>
      </c>
      <c r="EF212" s="136">
        <f t="shared" si="489"/>
        <v>1</v>
      </c>
      <c r="EG212" s="136">
        <f t="shared" si="449"/>
        <v>2</v>
      </c>
      <c r="EH212" s="149">
        <f t="shared" si="490"/>
        <v>1.7173059111432889</v>
      </c>
      <c r="EI212" s="149">
        <f t="shared" si="491"/>
        <v>28.605069504243261</v>
      </c>
      <c r="EJ212" s="149">
        <f t="shared" si="450"/>
        <v>30.322375415386549</v>
      </c>
      <c r="EK212" s="18">
        <f t="shared" si="451"/>
        <v>1.0223473449995479</v>
      </c>
      <c r="EL212" s="18">
        <f t="shared" si="452"/>
        <v>0.21333503511289076</v>
      </c>
      <c r="EM212" s="18">
        <f t="shared" si="453"/>
        <v>1.1941318116451613E-2</v>
      </c>
      <c r="EN212" s="163">
        <f t="shared" si="492"/>
        <v>0.12264438238653813</v>
      </c>
      <c r="EO212" s="163">
        <f t="shared" si="493"/>
        <v>2.0428806887040341</v>
      </c>
      <c r="EP212" s="163">
        <f t="shared" si="454"/>
        <v>2.1655250710905722</v>
      </c>
      <c r="EQ212" s="18">
        <f t="shared" si="455"/>
        <v>14.315234865596915</v>
      </c>
      <c r="ER212" s="18">
        <f t="shared" si="456"/>
        <v>2.9955163159797471</v>
      </c>
      <c r="ES212" s="18">
        <f t="shared" si="457"/>
        <v>0.16720615970483871</v>
      </c>
    </row>
    <row r="213" spans="1:149" s="105" customFormat="1" outlineLevel="1" x14ac:dyDescent="0.25">
      <c r="A213" s="103"/>
      <c r="B213" s="36" t="s">
        <v>82</v>
      </c>
      <c r="C213" s="36" t="str">
        <f>'Hotter&amp;Drier'!$B$1</f>
        <v>MRI-CGCM2.3.2</v>
      </c>
      <c r="D213" s="36">
        <v>2043</v>
      </c>
      <c r="E213" s="37">
        <f>'Hotter&amp;Drier'!S71</f>
        <v>23.384999999999998</v>
      </c>
      <c r="F213" s="37">
        <f>'Hotter&amp;Drier'!W71</f>
        <v>75.445439999999991</v>
      </c>
      <c r="G213" s="37">
        <f>'Hotter&amp;Drier'!Q71</f>
        <v>517.94999999999993</v>
      </c>
      <c r="H213" s="115">
        <f t="shared" si="381"/>
        <v>2007</v>
      </c>
      <c r="I213" s="111" t="str">
        <f t="shared" si="382"/>
        <v>Pile No 243 @ Berth 107</v>
      </c>
      <c r="J213" s="165" t="str">
        <f t="shared" si="383"/>
        <v>splash</v>
      </c>
      <c r="K213" s="172">
        <f t="shared" si="384"/>
        <v>1</v>
      </c>
      <c r="L213" s="115" t="str">
        <f t="shared" si="385"/>
        <v>C1</v>
      </c>
      <c r="M213" s="115" t="str">
        <f t="shared" si="386"/>
        <v>CB4</v>
      </c>
      <c r="N213" s="115" t="str">
        <f t="shared" si="387"/>
        <v>CL5</v>
      </c>
      <c r="O213" s="115">
        <f t="shared" si="388"/>
        <v>0</v>
      </c>
      <c r="P213" s="115">
        <f t="shared" si="389"/>
        <v>50</v>
      </c>
      <c r="Q213" s="115">
        <f t="shared" si="390"/>
        <v>1200</v>
      </c>
      <c r="R213" s="115">
        <f t="shared" si="391"/>
        <v>60</v>
      </c>
      <c r="S213" s="115">
        <f t="shared" si="392"/>
        <v>0.37</v>
      </c>
      <c r="T213" s="115">
        <f t="shared" si="393"/>
        <v>310</v>
      </c>
      <c r="U213" s="165">
        <f t="shared" si="431"/>
        <v>12</v>
      </c>
      <c r="V213" s="165"/>
      <c r="W213" s="165"/>
      <c r="X213" s="165"/>
      <c r="Y213" s="165"/>
      <c r="AA213" s="174">
        <f t="shared" si="458"/>
        <v>5.5197826139504746</v>
      </c>
      <c r="AB213" s="193">
        <f t="shared" si="459"/>
        <v>0.2103956522790095</v>
      </c>
      <c r="AC213" s="174">
        <f t="shared" si="460"/>
        <v>0.22220108475106523</v>
      </c>
      <c r="AD213" s="174">
        <f t="shared" si="461"/>
        <v>1.1954481671093749E-2</v>
      </c>
      <c r="AE213" s="174">
        <f t="shared" si="462"/>
        <v>0.72693436865656369</v>
      </c>
      <c r="AF213" s="194">
        <f t="shared" si="463"/>
        <v>0.21699533392733245</v>
      </c>
      <c r="AG213" s="174">
        <f t="shared" si="302"/>
        <v>3.2089268211071791</v>
      </c>
      <c r="AH213" s="174">
        <f t="shared" si="303"/>
        <v>0.16739048001171875</v>
      </c>
      <c r="AJ213" s="174"/>
      <c r="AK213" s="174"/>
      <c r="AM213" s="207">
        <f t="shared" si="464"/>
        <v>5</v>
      </c>
      <c r="AN213" s="167">
        <f>INDEX(Coefficients!$O$3:$O$7,MATCH(S213,Coefficients!$O$3:$O$7))</f>
        <v>0.3</v>
      </c>
      <c r="AO213" s="167">
        <f>INDEX(Coefficients!$O$3:$O$7,MATCH(S213,Coefficients!$O$3:$O$7)+1)</f>
        <v>0.4</v>
      </c>
      <c r="AP213" s="172">
        <f>INDEX(Coefficients!$P$3:$P$7,MATCH(S213,Coefficients!$O$3:$O$7))</f>
        <v>50</v>
      </c>
      <c r="AQ213" s="172">
        <f>INDEX(Coefficients!$P$3:$P$7,MATCH(S213,Coefficients!$O$3:$O$7)+1)</f>
        <v>41.8</v>
      </c>
      <c r="AR213" s="172">
        <f t="shared" si="465"/>
        <v>44.26</v>
      </c>
      <c r="AS213" s="106">
        <f t="shared" si="466"/>
        <v>2043</v>
      </c>
      <c r="AT213" s="107">
        <f t="shared" si="467"/>
        <v>23.384999999999998</v>
      </c>
      <c r="AU213" s="167">
        <f t="shared" si="432"/>
        <v>730.27499999999998</v>
      </c>
      <c r="AV213" s="173">
        <f t="shared" si="433"/>
        <v>22.821093749999999</v>
      </c>
      <c r="AW213" s="106">
        <v>55</v>
      </c>
      <c r="AX213" s="107">
        <f t="shared" si="468"/>
        <v>75.445439999999991</v>
      </c>
      <c r="AY213" s="174">
        <f t="shared" si="469"/>
        <v>1.1891865605898833</v>
      </c>
      <c r="AZ213" s="167">
        <f>INDEX(Coefficients!$K$3:$K$10,MATCH(S213,Coefficients!$K$3:$K$10))</f>
        <v>0.35</v>
      </c>
      <c r="BA213" s="167">
        <f>INDEX(Coefficients!$K$3:$K$10,MATCH(S213,Coefficients!$K$3:$K$10)+1)</f>
        <v>0.4</v>
      </c>
      <c r="BB213" s="167">
        <f>INDEX(Coefficients!$L$3:$L$10,MATCH(S213,Coefficients!$K$3:$K$10))</f>
        <v>0.19142307491680963</v>
      </c>
      <c r="BC213" s="167">
        <f>INDEX(Coefficients!$L$3:$L$10,MATCH(S213,Coefficients!$K$3:$K$10)+1)</f>
        <v>0.35425563574488944</v>
      </c>
      <c r="BD213" s="174">
        <f>INDEX(Coefficients!$M$3:$M$10,MATCH(S213,Coefficients!$K$3:$K$10))</f>
        <v>0.20023799980895765</v>
      </c>
      <c r="BE213" s="174">
        <f>INDEX(Coefficients!$M$3:$M$10,MATCH(S213,Coefficients!$K$3:$K$10)+1)</f>
        <v>0.20987997823914079</v>
      </c>
      <c r="BF213" s="70">
        <f t="shared" si="470"/>
        <v>2.5655609924804158E-5</v>
      </c>
      <c r="BG213" s="110">
        <f t="shared" si="471"/>
        <v>0.20409479118103091</v>
      </c>
      <c r="BH213" s="175">
        <f t="shared" si="434"/>
        <v>1.2647045275752315E-5</v>
      </c>
      <c r="BI213" s="89">
        <f t="shared" si="435"/>
        <v>3.9910187188556538E-2</v>
      </c>
      <c r="BJ213" s="106">
        <f t="shared" si="472"/>
        <v>0.71366705445737511</v>
      </c>
      <c r="BK213" s="165">
        <f t="shared" si="473"/>
        <v>84.741590689541354</v>
      </c>
      <c r="BL213" s="207"/>
      <c r="BM213" s="107">
        <f t="shared" si="474"/>
        <v>517.94999999999993</v>
      </c>
      <c r="BN213" s="173">
        <f t="shared" si="436"/>
        <v>14316.050000000001</v>
      </c>
      <c r="BO213" s="187">
        <f t="shared" si="437"/>
        <v>8.5001546875000016E-4</v>
      </c>
      <c r="BP213" s="106" t="str">
        <f t="shared" si="411"/>
        <v>YES</v>
      </c>
      <c r="BQ213" s="209">
        <f t="shared" si="475"/>
        <v>5.5197826139504746</v>
      </c>
      <c r="BR213" s="164">
        <f t="shared" si="438"/>
        <v>10.519782613950476</v>
      </c>
      <c r="BS213" s="219">
        <f t="shared" si="439"/>
        <v>0.2103956522790095</v>
      </c>
      <c r="BT213" s="210"/>
      <c r="BU213" s="206">
        <f t="shared" si="440"/>
        <v>-0.79704307555914289</v>
      </c>
      <c r="BW213" s="164">
        <f>VLOOKUP(M213,Coefficients!$E$4:$I$7,3)</f>
        <v>0.43099999999999999</v>
      </c>
      <c r="BX213" s="106">
        <f t="shared" si="441"/>
        <v>7.2999999999999995E-2</v>
      </c>
      <c r="BY213" s="163">
        <f t="shared" si="442"/>
        <v>0.51976007265625002</v>
      </c>
      <c r="BZ213" s="28"/>
      <c r="CO213" s="165" t="str">
        <f t="shared" si="476"/>
        <v>splash</v>
      </c>
      <c r="CP213" s="172">
        <f t="shared" si="477"/>
        <v>1</v>
      </c>
      <c r="CQ213" s="165">
        <f>IF(CO213="atmospheric",IF(CP213&gt;=1,Coefficients!$T$5,Coefficients!$T$4),Coefficients!$T$3)</f>
        <v>7.35</v>
      </c>
      <c r="CR213" s="106">
        <f>IF(S213&lt;Coefficients!$V$3,Coefficients!$X$3-(Coefficients!$X$4-Coefficients!$X$3)*(Coefficients!$V$3-S213)/(Coefficients!$V$4-Coefficients!$V$3),IF(S213&gt;Coefficients!$V$6,(Coefficients!$X$6-Coefficients!$X$5)*(S213-Coefficients!$V$6)/(Coefficients!$V$6-Coefficients!$V$5)+Coefficients!$X$6,VLOOKUP(S213,Coefficients!$V$3:$X$6,3)))</f>
        <v>5.1999999999999975</v>
      </c>
      <c r="CS213" s="90">
        <f t="shared" si="443"/>
        <v>1.6409601519999992E-4</v>
      </c>
      <c r="CT213" s="106">
        <f>VLOOKUP(CO213,Coefficients!$Z$4:$AD$7,4,FALSE)</f>
        <v>0.26500000000000001</v>
      </c>
      <c r="CU213" s="106">
        <f>VLOOKUP(CO213,Coefficients!$Z$4:$AD$7,2,FALSE)</f>
        <v>0.37</v>
      </c>
      <c r="CV213" s="174">
        <f t="shared" si="478"/>
        <v>5.3540733997544345</v>
      </c>
      <c r="CW213" s="31">
        <f t="shared" si="479"/>
        <v>0.72693436865656369</v>
      </c>
      <c r="CX213" s="19">
        <f>Coefficients!$B$7</f>
        <v>3.35</v>
      </c>
      <c r="CY213" s="217">
        <f t="shared" si="444"/>
        <v>0.21699533392733245</v>
      </c>
      <c r="CZ213" s="164">
        <f>VLOOKUP(N213,Coefficients!$E$12:$I$16,3)</f>
        <v>6.0350000000000001</v>
      </c>
      <c r="DA213" s="165">
        <f t="shared" si="445"/>
        <v>7.2999999999999995E-2</v>
      </c>
      <c r="DB213" s="163">
        <f t="shared" si="446"/>
        <v>7.2778469570312501</v>
      </c>
      <c r="DC213" s="163"/>
      <c r="DD213" s="149"/>
      <c r="DU213" s="165">
        <f t="shared" si="480"/>
        <v>0.95</v>
      </c>
      <c r="DV213" s="165">
        <f t="shared" si="481"/>
        <v>1</v>
      </c>
      <c r="DW213" s="165">
        <f t="shared" si="482"/>
        <v>2400</v>
      </c>
      <c r="DX213" s="165">
        <f t="shared" si="483"/>
        <v>1.4999999999999999E-2</v>
      </c>
      <c r="DY213" s="169">
        <f t="shared" si="484"/>
        <v>70.55980668546114</v>
      </c>
      <c r="DZ213" s="136">
        <f t="shared" si="447"/>
        <v>33592.097561822797</v>
      </c>
      <c r="EA213" s="136">
        <f t="shared" si="485"/>
        <v>4.3067574809826485</v>
      </c>
      <c r="EB213" s="136">
        <f t="shared" si="486"/>
        <v>2.3330791552474604E-2</v>
      </c>
      <c r="EC213" s="136">
        <f t="shared" si="487"/>
        <v>0.96747185906460231</v>
      </c>
      <c r="ED213" s="136">
        <f t="shared" si="488"/>
        <v>0.21188934375855417</v>
      </c>
      <c r="EE213" s="136">
        <f t="shared" si="448"/>
        <v>1.5445604651050633E-4</v>
      </c>
      <c r="EF213" s="136">
        <f t="shared" si="489"/>
        <v>1</v>
      </c>
      <c r="EG213" s="136">
        <f t="shared" si="449"/>
        <v>2</v>
      </c>
      <c r="EH213" s="149">
        <f t="shared" si="490"/>
        <v>1.7154123628528399</v>
      </c>
      <c r="EI213" s="149">
        <f t="shared" si="491"/>
        <v>28.584443645820524</v>
      </c>
      <c r="EJ213" s="149">
        <f t="shared" si="450"/>
        <v>30.299856008673366</v>
      </c>
      <c r="EK213" s="18">
        <f t="shared" si="451"/>
        <v>1.0561106293983695</v>
      </c>
      <c r="EL213" s="18">
        <f t="shared" si="452"/>
        <v>0.22220108475106523</v>
      </c>
      <c r="EM213" s="18">
        <f t="shared" si="453"/>
        <v>1.1954481671093749E-2</v>
      </c>
      <c r="EN213" s="163">
        <f t="shared" si="492"/>
        <v>0.12250915134872808</v>
      </c>
      <c r="EO213" s="163">
        <f t="shared" si="493"/>
        <v>2.0414076572242994</v>
      </c>
      <c r="EP213" s="163">
        <f t="shared" si="454"/>
        <v>2.1639168085730276</v>
      </c>
      <c r="EQ213" s="18">
        <f t="shared" si="455"/>
        <v>14.787999184267193</v>
      </c>
      <c r="ER213" s="18">
        <f t="shared" si="456"/>
        <v>3.2089268211071791</v>
      </c>
      <c r="ES213" s="18">
        <f t="shared" si="457"/>
        <v>0.16739048001171875</v>
      </c>
    </row>
    <row r="214" spans="1:149" s="105" customFormat="1" outlineLevel="1" x14ac:dyDescent="0.25">
      <c r="A214" s="103"/>
      <c r="B214" s="36" t="s">
        <v>82</v>
      </c>
      <c r="C214" s="36" t="str">
        <f>'Hotter&amp;Drier'!$B$1</f>
        <v>MRI-CGCM2.3.2</v>
      </c>
      <c r="D214" s="36">
        <v>2044</v>
      </c>
      <c r="E214" s="37">
        <f>'Hotter&amp;Drier'!S72</f>
        <v>23.43</v>
      </c>
      <c r="F214" s="37">
        <f>'Hotter&amp;Drier'!W72</f>
        <v>75.414919999999995</v>
      </c>
      <c r="G214" s="37">
        <f>'Hotter&amp;Drier'!Q72</f>
        <v>524.09999999999991</v>
      </c>
      <c r="H214" s="115">
        <f t="shared" si="381"/>
        <v>2007</v>
      </c>
      <c r="I214" s="111" t="str">
        <f t="shared" si="382"/>
        <v>Pile No 243 @ Berth 107</v>
      </c>
      <c r="J214" s="165" t="str">
        <f t="shared" si="383"/>
        <v>splash</v>
      </c>
      <c r="K214" s="172">
        <f t="shared" si="384"/>
        <v>1</v>
      </c>
      <c r="L214" s="115" t="str">
        <f t="shared" si="385"/>
        <v>C1</v>
      </c>
      <c r="M214" s="115" t="str">
        <f t="shared" si="386"/>
        <v>CB4</v>
      </c>
      <c r="N214" s="115" t="str">
        <f t="shared" si="387"/>
        <v>CL5</v>
      </c>
      <c r="O214" s="115">
        <f t="shared" si="388"/>
        <v>0</v>
      </c>
      <c r="P214" s="115">
        <f t="shared" si="389"/>
        <v>50</v>
      </c>
      <c r="Q214" s="115">
        <f t="shared" si="390"/>
        <v>1200</v>
      </c>
      <c r="R214" s="115">
        <f t="shared" si="391"/>
        <v>60</v>
      </c>
      <c r="S214" s="115">
        <f t="shared" si="392"/>
        <v>0.37</v>
      </c>
      <c r="T214" s="115">
        <f t="shared" si="393"/>
        <v>310</v>
      </c>
      <c r="U214" s="165">
        <f t="shared" si="431"/>
        <v>12</v>
      </c>
      <c r="V214" s="165"/>
      <c r="W214" s="165"/>
      <c r="X214" s="165"/>
      <c r="Y214" s="165"/>
      <c r="AA214" s="174">
        <f t="shared" si="458"/>
        <v>5.6054371516551846</v>
      </c>
      <c r="AB214" s="193">
        <f t="shared" si="459"/>
        <v>0.2121087430331037</v>
      </c>
      <c r="AC214" s="174">
        <f t="shared" si="460"/>
        <v>0.23118470624188231</v>
      </c>
      <c r="AD214" s="174">
        <f t="shared" si="461"/>
        <v>1.196783422863636E-2</v>
      </c>
      <c r="AE214" s="174">
        <f t="shared" si="462"/>
        <v>0.75258776601841015</v>
      </c>
      <c r="AF214" s="194">
        <f t="shared" si="463"/>
        <v>0.22465306448310751</v>
      </c>
      <c r="AG214" s="174">
        <f t="shared" si="302"/>
        <v>3.4285689012314298</v>
      </c>
      <c r="AH214" s="174">
        <f t="shared" si="303"/>
        <v>0.16757744679772724</v>
      </c>
      <c r="AJ214" s="174"/>
      <c r="AK214" s="174"/>
      <c r="AM214" s="207">
        <f t="shared" si="464"/>
        <v>5</v>
      </c>
      <c r="AN214" s="167">
        <f>INDEX(Coefficients!$O$3:$O$7,MATCH(S214,Coefficients!$O$3:$O$7))</f>
        <v>0.3</v>
      </c>
      <c r="AO214" s="167">
        <f>INDEX(Coefficients!$O$3:$O$7,MATCH(S214,Coefficients!$O$3:$O$7)+1)</f>
        <v>0.4</v>
      </c>
      <c r="AP214" s="172">
        <f>INDEX(Coefficients!$P$3:$P$7,MATCH(S214,Coefficients!$O$3:$O$7))</f>
        <v>50</v>
      </c>
      <c r="AQ214" s="172">
        <f>INDEX(Coefficients!$P$3:$P$7,MATCH(S214,Coefficients!$O$3:$O$7)+1)</f>
        <v>41.8</v>
      </c>
      <c r="AR214" s="172">
        <f t="shared" si="465"/>
        <v>44.26</v>
      </c>
      <c r="AS214" s="106">
        <f t="shared" si="466"/>
        <v>2044</v>
      </c>
      <c r="AT214" s="107">
        <f t="shared" si="467"/>
        <v>23.43</v>
      </c>
      <c r="AU214" s="167">
        <f t="shared" si="432"/>
        <v>753.70499999999993</v>
      </c>
      <c r="AV214" s="173">
        <f t="shared" si="433"/>
        <v>22.839545454545451</v>
      </c>
      <c r="AW214" s="106">
        <v>56</v>
      </c>
      <c r="AX214" s="107">
        <f t="shared" si="468"/>
        <v>75.414919999999995</v>
      </c>
      <c r="AY214" s="174">
        <f t="shared" si="469"/>
        <v>1.1905220678718151</v>
      </c>
      <c r="AZ214" s="167">
        <f>INDEX(Coefficients!$K$3:$K$10,MATCH(S214,Coefficients!$K$3:$K$10))</f>
        <v>0.35</v>
      </c>
      <c r="BA214" s="167">
        <f>INDEX(Coefficients!$K$3:$K$10,MATCH(S214,Coefficients!$K$3:$K$10)+1)</f>
        <v>0.4</v>
      </c>
      <c r="BB214" s="167">
        <f>INDEX(Coefficients!$L$3:$L$10,MATCH(S214,Coefficients!$K$3:$K$10))</f>
        <v>0.19142307491680963</v>
      </c>
      <c r="BC214" s="167">
        <f>INDEX(Coefficients!$L$3:$L$10,MATCH(S214,Coefficients!$K$3:$K$10)+1)</f>
        <v>0.35425563574488944</v>
      </c>
      <c r="BD214" s="174">
        <f>INDEX(Coefficients!$M$3:$M$10,MATCH(S214,Coefficients!$K$3:$K$10))</f>
        <v>0.20023799980895765</v>
      </c>
      <c r="BE214" s="174">
        <f>INDEX(Coefficients!$M$3:$M$10,MATCH(S214,Coefficients!$K$3:$K$10)+1)</f>
        <v>0.20987997823914079</v>
      </c>
      <c r="BF214" s="70">
        <f t="shared" si="470"/>
        <v>2.5655609924804158E-5</v>
      </c>
      <c r="BG214" s="110">
        <f t="shared" si="471"/>
        <v>0.20409479118103091</v>
      </c>
      <c r="BH214" s="175">
        <f t="shared" si="434"/>
        <v>1.2567866486422294E-5</v>
      </c>
      <c r="BI214" s="89">
        <f t="shared" si="435"/>
        <v>3.9660323268990834E-2</v>
      </c>
      <c r="BJ214" s="106">
        <f t="shared" si="472"/>
        <v>0.71366705445737511</v>
      </c>
      <c r="BK214" s="165">
        <f t="shared" si="473"/>
        <v>84.741590689541354</v>
      </c>
      <c r="BL214" s="207"/>
      <c r="BM214" s="107">
        <f t="shared" si="474"/>
        <v>524.09999999999991</v>
      </c>
      <c r="BN214" s="173">
        <f t="shared" si="436"/>
        <v>14840.150000000001</v>
      </c>
      <c r="BO214" s="187">
        <f t="shared" si="437"/>
        <v>8.5443287878787886E-4</v>
      </c>
      <c r="BP214" s="106" t="str">
        <f t="shared" si="411"/>
        <v>YES</v>
      </c>
      <c r="BQ214" s="209">
        <f t="shared" si="475"/>
        <v>5.6054371516551846</v>
      </c>
      <c r="BR214" s="164">
        <f t="shared" si="438"/>
        <v>10.605437151655185</v>
      </c>
      <c r="BS214" s="219">
        <f t="shared" si="439"/>
        <v>0.2121087430331037</v>
      </c>
      <c r="BT214" s="210"/>
      <c r="BU214" s="206">
        <f t="shared" si="440"/>
        <v>-0.79951070791318979</v>
      </c>
      <c r="BW214" s="164">
        <f>VLOOKUP(M214,Coefficients!$E$4:$I$7,3)</f>
        <v>0.43099999999999999</v>
      </c>
      <c r="BX214" s="106">
        <f t="shared" si="441"/>
        <v>7.2999999999999995E-2</v>
      </c>
      <c r="BY214" s="163">
        <f t="shared" si="442"/>
        <v>0.52034061863636349</v>
      </c>
      <c r="BZ214" s="28"/>
      <c r="CO214" s="165" t="str">
        <f t="shared" si="476"/>
        <v>splash</v>
      </c>
      <c r="CP214" s="172">
        <f t="shared" si="477"/>
        <v>1</v>
      </c>
      <c r="CQ214" s="165">
        <f>IF(CO214="atmospheric",IF(CP214&gt;=1,Coefficients!$T$5,Coefficients!$T$4),Coefficients!$T$3)</f>
        <v>7.35</v>
      </c>
      <c r="CR214" s="106">
        <f>IF(S214&lt;Coefficients!$V$3,Coefficients!$X$3-(Coefficients!$X$4-Coefficients!$X$3)*(Coefficients!$V$3-S214)/(Coefficients!$V$4-Coefficients!$V$3),IF(S214&gt;Coefficients!$V$6,(Coefficients!$X$6-Coefficients!$X$5)*(S214-Coefficients!$V$6)/(Coefficients!$V$6-Coefficients!$V$5)+Coefficients!$X$6,VLOOKUP(S214,Coefficients!$V$3:$X$6,3)))</f>
        <v>5.1999999999999975</v>
      </c>
      <c r="CS214" s="90">
        <f t="shared" si="443"/>
        <v>1.6409601519999992E-4</v>
      </c>
      <c r="CT214" s="106">
        <f>VLOOKUP(CO214,Coefficients!$Z$4:$AD$7,4,FALSE)</f>
        <v>0.26500000000000001</v>
      </c>
      <c r="CU214" s="106">
        <f>VLOOKUP(CO214,Coefficients!$Z$4:$AD$7,2,FALSE)</f>
        <v>0.37</v>
      </c>
      <c r="CV214" s="174">
        <f t="shared" si="478"/>
        <v>5.3581815332609315</v>
      </c>
      <c r="CW214" s="31">
        <f t="shared" si="479"/>
        <v>0.75258776601841015</v>
      </c>
      <c r="CX214" s="19">
        <f>Coefficients!$B$7</f>
        <v>3.35</v>
      </c>
      <c r="CY214" s="217">
        <f t="shared" si="444"/>
        <v>0.22465306448310751</v>
      </c>
      <c r="CZ214" s="164">
        <f>VLOOKUP(N214,Coefficients!$E$12:$I$16,3)</f>
        <v>6.0350000000000001</v>
      </c>
      <c r="DA214" s="165">
        <f t="shared" si="445"/>
        <v>7.2999999999999995E-2</v>
      </c>
      <c r="DB214" s="163">
        <f t="shared" si="446"/>
        <v>7.2859759477272714</v>
      </c>
      <c r="DC214" s="163"/>
      <c r="DD214" s="149"/>
      <c r="DU214" s="165">
        <f t="shared" si="480"/>
        <v>0.95</v>
      </c>
      <c r="DV214" s="165">
        <f t="shared" si="481"/>
        <v>1</v>
      </c>
      <c r="DW214" s="165">
        <f t="shared" si="482"/>
        <v>2400</v>
      </c>
      <c r="DX214" s="165">
        <f t="shared" si="483"/>
        <v>1.4999999999999999E-2</v>
      </c>
      <c r="DY214" s="169">
        <f t="shared" si="484"/>
        <v>70.560667822011766</v>
      </c>
      <c r="DZ214" s="136">
        <f t="shared" si="447"/>
        <v>33592.234217834688</v>
      </c>
      <c r="EA214" s="136">
        <f t="shared" si="485"/>
        <v>4.3067574809826485</v>
      </c>
      <c r="EB214" s="136">
        <f t="shared" si="486"/>
        <v>2.3330791552474604E-2</v>
      </c>
      <c r="EC214" s="136">
        <f t="shared" si="487"/>
        <v>0.96747185906460231</v>
      </c>
      <c r="ED214" s="136">
        <f t="shared" si="488"/>
        <v>0.21197091359197531</v>
      </c>
      <c r="EE214" s="136">
        <f t="shared" si="448"/>
        <v>1.5445604651050633E-4</v>
      </c>
      <c r="EF214" s="136">
        <f t="shared" si="489"/>
        <v>1</v>
      </c>
      <c r="EG214" s="136">
        <f t="shared" si="449"/>
        <v>2</v>
      </c>
      <c r="EH214" s="149">
        <f t="shared" si="490"/>
        <v>1.7134960737879956</v>
      </c>
      <c r="EI214" s="149">
        <f t="shared" si="491"/>
        <v>28.563543588035227</v>
      </c>
      <c r="EJ214" s="149">
        <f t="shared" si="450"/>
        <v>30.277039661823224</v>
      </c>
      <c r="EK214" s="18">
        <f t="shared" si="451"/>
        <v>1.0899348274663125</v>
      </c>
      <c r="EL214" s="18">
        <f t="shared" si="452"/>
        <v>0.23118470624188231</v>
      </c>
      <c r="EM214" s="18">
        <f t="shared" si="453"/>
        <v>1.196783422863636E-2</v>
      </c>
      <c r="EN214" s="163">
        <f t="shared" si="492"/>
        <v>0.12237229623904325</v>
      </c>
      <c r="EO214" s="163">
        <f t="shared" si="493"/>
        <v>2.039915043321157</v>
      </c>
      <c r="EP214" s="163">
        <f t="shared" si="454"/>
        <v>2.1622873395602005</v>
      </c>
      <c r="EQ214" s="18">
        <f t="shared" si="455"/>
        <v>15.261616435636187</v>
      </c>
      <c r="ER214" s="18">
        <f t="shared" si="456"/>
        <v>3.4285689012314298</v>
      </c>
      <c r="ES214" s="18">
        <f t="shared" si="457"/>
        <v>0.16757744679772724</v>
      </c>
    </row>
    <row r="215" spans="1:149" s="105" customFormat="1" outlineLevel="1" x14ac:dyDescent="0.25">
      <c r="A215" s="103"/>
      <c r="B215" s="36" t="s">
        <v>82</v>
      </c>
      <c r="C215" s="36" t="str">
        <f>'Hotter&amp;Drier'!$B$1</f>
        <v>MRI-CGCM2.3.2</v>
      </c>
      <c r="D215" s="36">
        <v>2045</v>
      </c>
      <c r="E215" s="37">
        <f>'Hotter&amp;Drier'!S73</f>
        <v>23.474999999999998</v>
      </c>
      <c r="F215" s="37">
        <f>'Hotter&amp;Drier'!W73</f>
        <v>75.384399999999999</v>
      </c>
      <c r="G215" s="37">
        <f>'Hotter&amp;Drier'!Q73</f>
        <v>530.24999999999989</v>
      </c>
      <c r="H215" s="115">
        <f t="shared" si="381"/>
        <v>2007</v>
      </c>
      <c r="I215" s="111" t="str">
        <f t="shared" si="382"/>
        <v>Pile No 243 @ Berth 107</v>
      </c>
      <c r="J215" s="165" t="str">
        <f t="shared" si="383"/>
        <v>splash</v>
      </c>
      <c r="K215" s="172">
        <f t="shared" si="384"/>
        <v>1</v>
      </c>
      <c r="L215" s="115" t="str">
        <f t="shared" si="385"/>
        <v>C1</v>
      </c>
      <c r="M215" s="115" t="str">
        <f t="shared" si="386"/>
        <v>CB4</v>
      </c>
      <c r="N215" s="115" t="str">
        <f t="shared" si="387"/>
        <v>CL5</v>
      </c>
      <c r="O215" s="115">
        <f t="shared" si="388"/>
        <v>0</v>
      </c>
      <c r="P215" s="115">
        <f t="shared" si="389"/>
        <v>50</v>
      </c>
      <c r="Q215" s="115">
        <f t="shared" si="390"/>
        <v>1200</v>
      </c>
      <c r="R215" s="115">
        <f t="shared" si="391"/>
        <v>60</v>
      </c>
      <c r="S215" s="115">
        <f t="shared" si="392"/>
        <v>0.37</v>
      </c>
      <c r="T215" s="115">
        <f t="shared" si="393"/>
        <v>310</v>
      </c>
      <c r="U215" s="165">
        <f t="shared" si="431"/>
        <v>12</v>
      </c>
      <c r="V215" s="165"/>
      <c r="W215" s="165"/>
      <c r="X215" s="165"/>
      <c r="Y215" s="165"/>
      <c r="AA215" s="174">
        <f t="shared" si="458"/>
        <v>5.6905825568922594</v>
      </c>
      <c r="AB215" s="193">
        <f t="shared" si="459"/>
        <v>0.2138116511378452</v>
      </c>
      <c r="AC215" s="174">
        <f t="shared" si="460"/>
        <v>0.24028580454864443</v>
      </c>
      <c r="AD215" s="174">
        <f t="shared" si="461"/>
        <v>1.1981359112352938E-2</v>
      </c>
      <c r="AE215" s="174">
        <f t="shared" si="462"/>
        <v>0.77795961588236207</v>
      </c>
      <c r="AF215" s="194">
        <f t="shared" si="463"/>
        <v>0.23222675100966031</v>
      </c>
      <c r="AG215" s="174">
        <f t="shared" si="302"/>
        <v>3.6543403874071911</v>
      </c>
      <c r="AH215" s="174">
        <f t="shared" si="303"/>
        <v>0.16776682654999997</v>
      </c>
      <c r="AJ215" s="174"/>
      <c r="AK215" s="174"/>
      <c r="AM215" s="207">
        <f t="shared" si="464"/>
        <v>5</v>
      </c>
      <c r="AN215" s="167">
        <f>INDEX(Coefficients!$O$3:$O$7,MATCH(S215,Coefficients!$O$3:$O$7))</f>
        <v>0.3</v>
      </c>
      <c r="AO215" s="167">
        <f>INDEX(Coefficients!$O$3:$O$7,MATCH(S215,Coefficients!$O$3:$O$7)+1)</f>
        <v>0.4</v>
      </c>
      <c r="AP215" s="172">
        <f>INDEX(Coefficients!$P$3:$P$7,MATCH(S215,Coefficients!$O$3:$O$7))</f>
        <v>50</v>
      </c>
      <c r="AQ215" s="172">
        <f>INDEX(Coefficients!$P$3:$P$7,MATCH(S215,Coefficients!$O$3:$O$7)+1)</f>
        <v>41.8</v>
      </c>
      <c r="AR215" s="172">
        <f t="shared" si="465"/>
        <v>44.26</v>
      </c>
      <c r="AS215" s="106">
        <f t="shared" si="466"/>
        <v>2045</v>
      </c>
      <c r="AT215" s="107">
        <f t="shared" si="467"/>
        <v>23.474999999999998</v>
      </c>
      <c r="AU215" s="167">
        <f t="shared" si="432"/>
        <v>777.18</v>
      </c>
      <c r="AV215" s="173">
        <f t="shared" si="433"/>
        <v>22.858235294117645</v>
      </c>
      <c r="AW215" s="106">
        <v>57</v>
      </c>
      <c r="AX215" s="107">
        <f t="shared" si="468"/>
        <v>75.384399999999999</v>
      </c>
      <c r="AY215" s="174">
        <f t="shared" si="469"/>
        <v>1.1918761699065432</v>
      </c>
      <c r="AZ215" s="167">
        <f>INDEX(Coefficients!$K$3:$K$10,MATCH(S215,Coefficients!$K$3:$K$10))</f>
        <v>0.35</v>
      </c>
      <c r="BA215" s="167">
        <f>INDEX(Coefficients!$K$3:$K$10,MATCH(S215,Coefficients!$K$3:$K$10)+1)</f>
        <v>0.4</v>
      </c>
      <c r="BB215" s="167">
        <f>INDEX(Coefficients!$L$3:$L$10,MATCH(S215,Coefficients!$K$3:$K$10))</f>
        <v>0.19142307491680963</v>
      </c>
      <c r="BC215" s="167">
        <f>INDEX(Coefficients!$L$3:$L$10,MATCH(S215,Coefficients!$K$3:$K$10)+1)</f>
        <v>0.35425563574488944</v>
      </c>
      <c r="BD215" s="174">
        <f>INDEX(Coefficients!$M$3:$M$10,MATCH(S215,Coefficients!$K$3:$K$10))</f>
        <v>0.20023799980895765</v>
      </c>
      <c r="BE215" s="174">
        <f>INDEX(Coefficients!$M$3:$M$10,MATCH(S215,Coefficients!$K$3:$K$10)+1)</f>
        <v>0.20987997823914079</v>
      </c>
      <c r="BF215" s="70">
        <f t="shared" si="470"/>
        <v>2.5655609924804158E-5</v>
      </c>
      <c r="BG215" s="110">
        <f t="shared" si="471"/>
        <v>0.20409479118103091</v>
      </c>
      <c r="BH215" s="175">
        <f t="shared" si="434"/>
        <v>1.2491525361741082E-5</v>
      </c>
      <c r="BI215" s="89">
        <f t="shared" si="435"/>
        <v>3.9419414146758661E-2</v>
      </c>
      <c r="BJ215" s="106">
        <f t="shared" si="472"/>
        <v>0.71366705445737511</v>
      </c>
      <c r="BK215" s="165">
        <f t="shared" si="473"/>
        <v>84.741590689541354</v>
      </c>
      <c r="BL215" s="207"/>
      <c r="BM215" s="107">
        <f t="shared" si="474"/>
        <v>530.24999999999989</v>
      </c>
      <c r="BN215" s="173">
        <f t="shared" si="436"/>
        <v>15370.400000000001</v>
      </c>
      <c r="BO215" s="187">
        <f t="shared" si="437"/>
        <v>8.5893411764705898E-4</v>
      </c>
      <c r="BP215" s="106" t="str">
        <f t="shared" si="411"/>
        <v>YES</v>
      </c>
      <c r="BQ215" s="209">
        <f t="shared" si="475"/>
        <v>5.6905825568922594</v>
      </c>
      <c r="BR215" s="164">
        <f t="shared" si="438"/>
        <v>10.690582556892259</v>
      </c>
      <c r="BS215" s="219">
        <f t="shared" si="439"/>
        <v>0.2138116511378452</v>
      </c>
      <c r="BT215" s="210"/>
      <c r="BU215" s="206">
        <f t="shared" si="440"/>
        <v>-0.80184889977668083</v>
      </c>
      <c r="BW215" s="164">
        <f>VLOOKUP(M215,Coefficients!$E$4:$I$7,3)</f>
        <v>0.43099999999999999</v>
      </c>
      <c r="BX215" s="106">
        <f t="shared" si="441"/>
        <v>7.2999999999999995E-2</v>
      </c>
      <c r="BY215" s="163">
        <f t="shared" si="442"/>
        <v>0.52092865705882341</v>
      </c>
      <c r="BZ215" s="28"/>
      <c r="CO215" s="165" t="str">
        <f t="shared" si="476"/>
        <v>splash</v>
      </c>
      <c r="CP215" s="172">
        <f t="shared" si="477"/>
        <v>1</v>
      </c>
      <c r="CQ215" s="165">
        <f>IF(CO215="atmospheric",IF(CP215&gt;=1,Coefficients!$T$5,Coefficients!$T$4),Coefficients!$T$3)</f>
        <v>7.35</v>
      </c>
      <c r="CR215" s="106">
        <f>IF(S215&lt;Coefficients!$V$3,Coefficients!$X$3-(Coefficients!$X$4-Coefficients!$X$3)*(Coefficients!$V$3-S215)/(Coefficients!$V$4-Coefficients!$V$3),IF(S215&gt;Coefficients!$V$6,(Coefficients!$X$6-Coefficients!$X$5)*(S215-Coefficients!$V$6)/(Coefficients!$V$6-Coefficients!$V$5)+Coefficients!$X$6,VLOOKUP(S215,Coefficients!$V$3:$X$6,3)))</f>
        <v>5.1999999999999975</v>
      </c>
      <c r="CS215" s="90">
        <f t="shared" si="443"/>
        <v>1.6409601519999992E-4</v>
      </c>
      <c r="CT215" s="106">
        <f>VLOOKUP(CO215,Coefficients!$Z$4:$AD$7,4,FALSE)</f>
        <v>0.26500000000000001</v>
      </c>
      <c r="CU215" s="106">
        <f>VLOOKUP(CO215,Coefficients!$Z$4:$AD$7,2,FALSE)</f>
        <v>0.37</v>
      </c>
      <c r="CV215" s="174">
        <f t="shared" si="478"/>
        <v>5.3619584489756802</v>
      </c>
      <c r="CW215" s="31">
        <f t="shared" si="479"/>
        <v>0.77795961588236207</v>
      </c>
      <c r="CX215" s="19">
        <f>Coefficients!$B$7</f>
        <v>3.35</v>
      </c>
      <c r="CY215" s="217">
        <f t="shared" si="444"/>
        <v>0.23222675100966031</v>
      </c>
      <c r="CZ215" s="164">
        <f>VLOOKUP(N215,Coefficients!$E$12:$I$16,3)</f>
        <v>6.0350000000000001</v>
      </c>
      <c r="DA215" s="165">
        <f t="shared" si="445"/>
        <v>7.2999999999999995E-2</v>
      </c>
      <c r="DB215" s="163">
        <f t="shared" si="446"/>
        <v>7.2942098499999988</v>
      </c>
      <c r="DC215" s="163"/>
      <c r="DD215" s="149"/>
      <c r="DU215" s="165">
        <f t="shared" si="480"/>
        <v>0.95</v>
      </c>
      <c r="DV215" s="165">
        <f t="shared" si="481"/>
        <v>1</v>
      </c>
      <c r="DW215" s="165">
        <f t="shared" si="482"/>
        <v>2400</v>
      </c>
      <c r="DX215" s="165">
        <f t="shared" si="483"/>
        <v>1.4999999999999999E-2</v>
      </c>
      <c r="DY215" s="169">
        <f t="shared" si="484"/>
        <v>70.561478322672357</v>
      </c>
      <c r="DZ215" s="136">
        <f t="shared" si="447"/>
        <v>33592.362837289016</v>
      </c>
      <c r="EA215" s="136">
        <f t="shared" si="485"/>
        <v>4.3067574809826485</v>
      </c>
      <c r="EB215" s="136">
        <f t="shared" si="486"/>
        <v>2.3330791552474604E-2</v>
      </c>
      <c r="EC215" s="136">
        <f t="shared" si="487"/>
        <v>0.96747185906460231</v>
      </c>
      <c r="ED215" s="136">
        <f t="shared" si="488"/>
        <v>0.21205335080901674</v>
      </c>
      <c r="EE215" s="136">
        <f t="shared" si="448"/>
        <v>1.5445604651050633E-4</v>
      </c>
      <c r="EF215" s="136">
        <f t="shared" si="489"/>
        <v>1</v>
      </c>
      <c r="EG215" s="136">
        <f t="shared" si="449"/>
        <v>2</v>
      </c>
      <c r="EH215" s="149">
        <f t="shared" si="490"/>
        <v>1.7115595793372604</v>
      </c>
      <c r="EI215" s="149">
        <f t="shared" si="491"/>
        <v>28.542396339290676</v>
      </c>
      <c r="EJ215" s="149">
        <f t="shared" si="450"/>
        <v>30.253955918627938</v>
      </c>
      <c r="EK215" s="18">
        <f t="shared" si="451"/>
        <v>1.1238199755247726</v>
      </c>
      <c r="EL215" s="18">
        <f t="shared" si="452"/>
        <v>0.24028580454864443</v>
      </c>
      <c r="EM215" s="18">
        <f t="shared" si="453"/>
        <v>1.1981359112352938E-2</v>
      </c>
      <c r="EN215" s="163">
        <f t="shared" si="492"/>
        <v>0.12223399812665442</v>
      </c>
      <c r="EO215" s="163">
        <f t="shared" si="493"/>
        <v>2.0384047758466082</v>
      </c>
      <c r="EP215" s="163">
        <f t="shared" si="454"/>
        <v>2.1606387739732624</v>
      </c>
      <c r="EQ215" s="18">
        <f t="shared" si="455"/>
        <v>15.736087128287712</v>
      </c>
      <c r="ER215" s="18">
        <f t="shared" si="456"/>
        <v>3.6543403874071911</v>
      </c>
      <c r="ES215" s="18">
        <f t="shared" si="457"/>
        <v>0.16776682654999997</v>
      </c>
    </row>
    <row r="216" spans="1:149" s="105" customFormat="1" outlineLevel="1" x14ac:dyDescent="0.25">
      <c r="A216" s="103"/>
      <c r="B216" s="36" t="s">
        <v>82</v>
      </c>
      <c r="C216" s="36" t="str">
        <f>'Hotter&amp;Drier'!$B$1</f>
        <v>MRI-CGCM2.3.2</v>
      </c>
      <c r="D216" s="36">
        <v>2046</v>
      </c>
      <c r="E216" s="37">
        <f>'Hotter&amp;Drier'!S74</f>
        <v>23.52</v>
      </c>
      <c r="F216" s="37">
        <f>'Hotter&amp;Drier'!W74</f>
        <v>75.353880000000004</v>
      </c>
      <c r="G216" s="37">
        <f>'Hotter&amp;Drier'!Q74</f>
        <v>536.39999999999986</v>
      </c>
      <c r="H216" s="115">
        <f t="shared" si="381"/>
        <v>2007</v>
      </c>
      <c r="I216" s="111" t="str">
        <f t="shared" si="382"/>
        <v>Pile No 243 @ Berth 107</v>
      </c>
      <c r="J216" s="165" t="str">
        <f t="shared" si="383"/>
        <v>splash</v>
      </c>
      <c r="K216" s="172">
        <f t="shared" si="384"/>
        <v>1</v>
      </c>
      <c r="L216" s="115" t="str">
        <f t="shared" si="385"/>
        <v>C1</v>
      </c>
      <c r="M216" s="115" t="str">
        <f t="shared" si="386"/>
        <v>CB4</v>
      </c>
      <c r="N216" s="115" t="str">
        <f t="shared" si="387"/>
        <v>CL5</v>
      </c>
      <c r="O216" s="115">
        <f t="shared" si="388"/>
        <v>0</v>
      </c>
      <c r="P216" s="115">
        <f t="shared" si="389"/>
        <v>50</v>
      </c>
      <c r="Q216" s="115">
        <f t="shared" si="390"/>
        <v>1200</v>
      </c>
      <c r="R216" s="115">
        <f t="shared" si="391"/>
        <v>60</v>
      </c>
      <c r="S216" s="115">
        <f t="shared" si="392"/>
        <v>0.37</v>
      </c>
      <c r="T216" s="115">
        <f t="shared" si="393"/>
        <v>310</v>
      </c>
      <c r="U216" s="165">
        <f t="shared" si="431"/>
        <v>12</v>
      </c>
      <c r="V216" s="165"/>
      <c r="W216" s="165"/>
      <c r="X216" s="165"/>
      <c r="Y216" s="165"/>
      <c r="AA216" s="174">
        <f t="shared" si="458"/>
        <v>5.7752468676823749</v>
      </c>
      <c r="AB216" s="193">
        <f t="shared" si="459"/>
        <v>0.21550493735364751</v>
      </c>
      <c r="AC216" s="174">
        <f t="shared" si="460"/>
        <v>0.24950431296038331</v>
      </c>
      <c r="AD216" s="174">
        <f t="shared" si="461"/>
        <v>1.1995041551428569E-2</v>
      </c>
      <c r="AE216" s="174">
        <f t="shared" si="462"/>
        <v>0.80305021650015396</v>
      </c>
      <c r="AF216" s="194">
        <f t="shared" si="463"/>
        <v>0.23971648253735939</v>
      </c>
      <c r="AG216" s="174">
        <f t="shared" si="302"/>
        <v>3.8861426063079749</v>
      </c>
      <c r="AH216" s="174">
        <f t="shared" si="303"/>
        <v>0.16795841244285711</v>
      </c>
      <c r="AJ216" s="174"/>
      <c r="AK216" s="174"/>
      <c r="AM216" s="207">
        <f t="shared" si="464"/>
        <v>5</v>
      </c>
      <c r="AN216" s="167">
        <f>INDEX(Coefficients!$O$3:$O$7,MATCH(S216,Coefficients!$O$3:$O$7))</f>
        <v>0.3</v>
      </c>
      <c r="AO216" s="167">
        <f>INDEX(Coefficients!$O$3:$O$7,MATCH(S216,Coefficients!$O$3:$O$7)+1)</f>
        <v>0.4</v>
      </c>
      <c r="AP216" s="172">
        <f>INDEX(Coefficients!$P$3:$P$7,MATCH(S216,Coefficients!$O$3:$O$7))</f>
        <v>50</v>
      </c>
      <c r="AQ216" s="172">
        <f>INDEX(Coefficients!$P$3:$P$7,MATCH(S216,Coefficients!$O$3:$O$7)+1)</f>
        <v>41.8</v>
      </c>
      <c r="AR216" s="172">
        <f t="shared" si="465"/>
        <v>44.26</v>
      </c>
      <c r="AS216" s="106">
        <f t="shared" si="466"/>
        <v>2046</v>
      </c>
      <c r="AT216" s="107">
        <f t="shared" si="467"/>
        <v>23.52</v>
      </c>
      <c r="AU216" s="167">
        <f t="shared" si="432"/>
        <v>800.69999999999993</v>
      </c>
      <c r="AV216" s="173">
        <f t="shared" si="433"/>
        <v>22.877142857142854</v>
      </c>
      <c r="AW216" s="106">
        <v>58</v>
      </c>
      <c r="AX216" s="107">
        <f t="shared" si="468"/>
        <v>75.353880000000004</v>
      </c>
      <c r="AY216" s="174">
        <f t="shared" si="469"/>
        <v>1.1932474390865591</v>
      </c>
      <c r="AZ216" s="167">
        <f>INDEX(Coefficients!$K$3:$K$10,MATCH(S216,Coefficients!$K$3:$K$10))</f>
        <v>0.35</v>
      </c>
      <c r="BA216" s="167">
        <f>INDEX(Coefficients!$K$3:$K$10,MATCH(S216,Coefficients!$K$3:$K$10)+1)</f>
        <v>0.4</v>
      </c>
      <c r="BB216" s="167">
        <f>INDEX(Coefficients!$L$3:$L$10,MATCH(S216,Coefficients!$K$3:$K$10))</f>
        <v>0.19142307491680963</v>
      </c>
      <c r="BC216" s="167">
        <f>INDEX(Coefficients!$L$3:$L$10,MATCH(S216,Coefficients!$K$3:$K$10)+1)</f>
        <v>0.35425563574488944</v>
      </c>
      <c r="BD216" s="174">
        <f>INDEX(Coefficients!$M$3:$M$10,MATCH(S216,Coefficients!$K$3:$K$10))</f>
        <v>0.20023799980895765</v>
      </c>
      <c r="BE216" s="174">
        <f>INDEX(Coefficients!$M$3:$M$10,MATCH(S216,Coefficients!$K$3:$K$10)+1)</f>
        <v>0.20987997823914079</v>
      </c>
      <c r="BF216" s="70">
        <f t="shared" si="470"/>
        <v>2.5655609924804158E-5</v>
      </c>
      <c r="BG216" s="110">
        <f t="shared" si="471"/>
        <v>0.20409479118103091</v>
      </c>
      <c r="BH216" s="175">
        <f t="shared" si="434"/>
        <v>1.241784111386798E-5</v>
      </c>
      <c r="BI216" s="89">
        <f t="shared" si="435"/>
        <v>3.9186889311008943E-2</v>
      </c>
      <c r="BJ216" s="106">
        <f t="shared" si="472"/>
        <v>0.71366705445737511</v>
      </c>
      <c r="BK216" s="165">
        <f t="shared" si="473"/>
        <v>84.741590689541354</v>
      </c>
      <c r="BL216" s="207"/>
      <c r="BM216" s="107">
        <f t="shared" si="474"/>
        <v>536.39999999999986</v>
      </c>
      <c r="BN216" s="173">
        <f t="shared" si="436"/>
        <v>15906.800000000001</v>
      </c>
      <c r="BO216" s="187">
        <f t="shared" si="437"/>
        <v>8.6351200000000009E-4</v>
      </c>
      <c r="BP216" s="106" t="str">
        <f t="shared" si="411"/>
        <v>YES</v>
      </c>
      <c r="BQ216" s="209">
        <f t="shared" si="475"/>
        <v>5.7752468676823749</v>
      </c>
      <c r="BR216" s="164">
        <f t="shared" si="438"/>
        <v>10.775246867682375</v>
      </c>
      <c r="BS216" s="219">
        <f t="shared" si="439"/>
        <v>0.21550493735364751</v>
      </c>
      <c r="BT216" s="210"/>
      <c r="BU216" s="206">
        <f t="shared" si="440"/>
        <v>-0.80406777364459303</v>
      </c>
      <c r="BW216" s="164">
        <f>VLOOKUP(M216,Coefficients!$E$4:$I$7,3)</f>
        <v>0.43099999999999999</v>
      </c>
      <c r="BX216" s="106">
        <f t="shared" si="441"/>
        <v>7.2999999999999995E-2</v>
      </c>
      <c r="BY216" s="163">
        <f t="shared" si="442"/>
        <v>0.52152354571428561</v>
      </c>
      <c r="BZ216" s="28"/>
      <c r="CO216" s="165" t="str">
        <f t="shared" si="476"/>
        <v>splash</v>
      </c>
      <c r="CP216" s="172">
        <f t="shared" si="477"/>
        <v>1</v>
      </c>
      <c r="CQ216" s="165">
        <f>IF(CO216="atmospheric",IF(CP216&gt;=1,Coefficients!$T$5,Coefficients!$T$4),Coefficients!$T$3)</f>
        <v>7.35</v>
      </c>
      <c r="CR216" s="106">
        <f>IF(S216&lt;Coefficients!$V$3,Coefficients!$X$3-(Coefficients!$X$4-Coefficients!$X$3)*(Coefficients!$V$3-S216)/(Coefficients!$V$4-Coefficients!$V$3),IF(S216&gt;Coefficients!$V$6,(Coefficients!$X$6-Coefficients!$X$5)*(S216-Coefficients!$V$6)/(Coefficients!$V$6-Coefficients!$V$5)+Coefficients!$X$6,VLOOKUP(S216,Coefficients!$V$3:$X$6,3)))</f>
        <v>5.1999999999999975</v>
      </c>
      <c r="CS216" s="90">
        <f t="shared" si="443"/>
        <v>1.6409601519999992E-4</v>
      </c>
      <c r="CT216" s="106">
        <f>VLOOKUP(CO216,Coefficients!$Z$4:$AD$7,4,FALSE)</f>
        <v>0.26500000000000001</v>
      </c>
      <c r="CU216" s="106">
        <f>VLOOKUP(CO216,Coefficients!$Z$4:$AD$7,2,FALSE)</f>
        <v>0.37</v>
      </c>
      <c r="CV216" s="174">
        <f t="shared" si="478"/>
        <v>5.3654275543812968</v>
      </c>
      <c r="CW216" s="31">
        <f t="shared" si="479"/>
        <v>0.80305021650015396</v>
      </c>
      <c r="CX216" s="19">
        <f>Coefficients!$B$7</f>
        <v>3.35</v>
      </c>
      <c r="CY216" s="217">
        <f t="shared" si="444"/>
        <v>0.23971648253735939</v>
      </c>
      <c r="CZ216" s="164">
        <f>VLOOKUP(N216,Coefficients!$E$12:$I$16,3)</f>
        <v>6.0350000000000001</v>
      </c>
      <c r="DA216" s="165">
        <f t="shared" si="445"/>
        <v>7.2999999999999995E-2</v>
      </c>
      <c r="DB216" s="163">
        <f t="shared" si="446"/>
        <v>7.3025396714285709</v>
      </c>
      <c r="DC216" s="163"/>
      <c r="DD216" s="149"/>
      <c r="DU216" s="165">
        <f t="shared" si="480"/>
        <v>0.95</v>
      </c>
      <c r="DV216" s="165">
        <f t="shared" si="481"/>
        <v>1</v>
      </c>
      <c r="DW216" s="165">
        <f t="shared" si="482"/>
        <v>2400</v>
      </c>
      <c r="DX216" s="165">
        <f t="shared" si="483"/>
        <v>1.4999999999999999E-2</v>
      </c>
      <c r="DY216" s="169">
        <f t="shared" si="484"/>
        <v>70.562242526063841</v>
      </c>
      <c r="DZ216" s="136">
        <f t="shared" si="447"/>
        <v>33592.484108864497</v>
      </c>
      <c r="EA216" s="136">
        <f t="shared" si="485"/>
        <v>4.3067574809826485</v>
      </c>
      <c r="EB216" s="136">
        <f t="shared" si="486"/>
        <v>2.3330791552474604E-2</v>
      </c>
      <c r="EC216" s="136">
        <f t="shared" si="487"/>
        <v>0.96747185906460231</v>
      </c>
      <c r="ED216" s="136">
        <f t="shared" si="488"/>
        <v>0.21213655919800378</v>
      </c>
      <c r="EE216" s="136">
        <f t="shared" si="448"/>
        <v>1.5445604651050633E-4</v>
      </c>
      <c r="EF216" s="136">
        <f t="shared" si="489"/>
        <v>1</v>
      </c>
      <c r="EG216" s="136">
        <f t="shared" si="449"/>
        <v>2</v>
      </c>
      <c r="EH216" s="149">
        <f t="shared" si="490"/>
        <v>1.7096051244760182</v>
      </c>
      <c r="EI216" s="149">
        <f t="shared" si="491"/>
        <v>28.521025832894651</v>
      </c>
      <c r="EJ216" s="149">
        <f t="shared" si="450"/>
        <v>30.230630957370668</v>
      </c>
      <c r="EK216" s="18">
        <f t="shared" si="451"/>
        <v>1.157766109789597</v>
      </c>
      <c r="EL216" s="18">
        <f t="shared" si="452"/>
        <v>0.24950431296038331</v>
      </c>
      <c r="EM216" s="18">
        <f t="shared" si="453"/>
        <v>1.1995041551428569E-2</v>
      </c>
      <c r="EN216" s="163">
        <f t="shared" si="492"/>
        <v>0.1220944173403751</v>
      </c>
      <c r="EO216" s="163">
        <f t="shared" si="493"/>
        <v>2.0368785640393692</v>
      </c>
      <c r="EP216" s="163">
        <f t="shared" si="454"/>
        <v>2.1589729813797445</v>
      </c>
      <c r="EQ216" s="18">
        <f t="shared" si="455"/>
        <v>16.211411769327654</v>
      </c>
      <c r="ER216" s="18">
        <f t="shared" si="456"/>
        <v>3.8861426063079749</v>
      </c>
      <c r="ES216" s="18">
        <f t="shared" si="457"/>
        <v>0.16795841244285711</v>
      </c>
    </row>
    <row r="217" spans="1:149" s="105" customFormat="1" outlineLevel="1" x14ac:dyDescent="0.25">
      <c r="A217" s="103"/>
      <c r="B217" s="36" t="s">
        <v>82</v>
      </c>
      <c r="C217" s="36" t="str">
        <f>'Hotter&amp;Drier'!$B$1</f>
        <v>MRI-CGCM2.3.2</v>
      </c>
      <c r="D217" s="36">
        <v>2047</v>
      </c>
      <c r="E217" s="37">
        <f>'Hotter&amp;Drier'!S75</f>
        <v>23.564999999999998</v>
      </c>
      <c r="F217" s="37">
        <f>'Hotter&amp;Drier'!W75</f>
        <v>75.323359999999994</v>
      </c>
      <c r="G217" s="37">
        <f>'Hotter&amp;Drier'!Q75</f>
        <v>542.54999999999984</v>
      </c>
      <c r="H217" s="115">
        <f t="shared" si="381"/>
        <v>2007</v>
      </c>
      <c r="I217" s="111" t="str">
        <f t="shared" si="382"/>
        <v>Pile No 243 @ Berth 107</v>
      </c>
      <c r="J217" s="165" t="str">
        <f t="shared" si="383"/>
        <v>splash</v>
      </c>
      <c r="K217" s="172">
        <f t="shared" si="384"/>
        <v>1</v>
      </c>
      <c r="L217" s="115" t="str">
        <f t="shared" si="385"/>
        <v>C1</v>
      </c>
      <c r="M217" s="115" t="str">
        <f t="shared" si="386"/>
        <v>CB4</v>
      </c>
      <c r="N217" s="115" t="str">
        <f t="shared" si="387"/>
        <v>CL5</v>
      </c>
      <c r="O217" s="115">
        <f t="shared" si="388"/>
        <v>0</v>
      </c>
      <c r="P217" s="115">
        <f t="shared" si="389"/>
        <v>50</v>
      </c>
      <c r="Q217" s="115">
        <f t="shared" si="390"/>
        <v>1200</v>
      </c>
      <c r="R217" s="115">
        <f t="shared" si="391"/>
        <v>60</v>
      </c>
      <c r="S217" s="115">
        <f t="shared" si="392"/>
        <v>0.37</v>
      </c>
      <c r="T217" s="115">
        <f t="shared" si="393"/>
        <v>310</v>
      </c>
      <c r="U217" s="165">
        <f t="shared" si="431"/>
        <v>12</v>
      </c>
      <c r="V217" s="165"/>
      <c r="W217" s="165"/>
      <c r="X217" s="165"/>
      <c r="Y217" s="165"/>
      <c r="AA217" s="174">
        <f t="shared" si="458"/>
        <v>5.859456163592812</v>
      </c>
      <c r="AB217" s="193">
        <f t="shared" si="459"/>
        <v>0.21718912327185624</v>
      </c>
      <c r="AC217" s="174">
        <f t="shared" si="460"/>
        <v>0.25884019085746079</v>
      </c>
      <c r="AD217" s="174">
        <f t="shared" si="461"/>
        <v>1.2008868416249997E-2</v>
      </c>
      <c r="AE217" s="174">
        <f t="shared" si="462"/>
        <v>0.82786059725726424</v>
      </c>
      <c r="AF217" s="194">
        <f t="shared" si="463"/>
        <v>0.24712256634545202</v>
      </c>
      <c r="AG217" s="174">
        <f t="shared" si="302"/>
        <v>4.1238802804576125</v>
      </c>
      <c r="AH217" s="174">
        <f t="shared" si="303"/>
        <v>0.16815202063124995</v>
      </c>
      <c r="AJ217" s="174"/>
      <c r="AK217" s="174"/>
      <c r="AM217" s="207">
        <f t="shared" si="464"/>
        <v>5</v>
      </c>
      <c r="AN217" s="167">
        <f>INDEX(Coefficients!$O$3:$O$7,MATCH(S217,Coefficients!$O$3:$O$7))</f>
        <v>0.3</v>
      </c>
      <c r="AO217" s="167">
        <f>INDEX(Coefficients!$O$3:$O$7,MATCH(S217,Coefficients!$O$3:$O$7)+1)</f>
        <v>0.4</v>
      </c>
      <c r="AP217" s="172">
        <f>INDEX(Coefficients!$P$3:$P$7,MATCH(S217,Coefficients!$O$3:$O$7))</f>
        <v>50</v>
      </c>
      <c r="AQ217" s="172">
        <f>INDEX(Coefficients!$P$3:$P$7,MATCH(S217,Coefficients!$O$3:$O$7)+1)</f>
        <v>41.8</v>
      </c>
      <c r="AR217" s="172">
        <f t="shared" si="465"/>
        <v>44.26</v>
      </c>
      <c r="AS217" s="106">
        <f t="shared" si="466"/>
        <v>2047</v>
      </c>
      <c r="AT217" s="107">
        <f t="shared" si="467"/>
        <v>23.564999999999998</v>
      </c>
      <c r="AU217" s="167">
        <f t="shared" si="432"/>
        <v>824.26499999999987</v>
      </c>
      <c r="AV217" s="173">
        <f t="shared" si="433"/>
        <v>22.896249999999995</v>
      </c>
      <c r="AW217" s="106">
        <v>59</v>
      </c>
      <c r="AX217" s="107">
        <f t="shared" si="468"/>
        <v>75.323359999999994</v>
      </c>
      <c r="AY217" s="174">
        <f t="shared" si="469"/>
        <v>1.1946346071715814</v>
      </c>
      <c r="AZ217" s="167">
        <f>INDEX(Coefficients!$K$3:$K$10,MATCH(S217,Coefficients!$K$3:$K$10))</f>
        <v>0.35</v>
      </c>
      <c r="BA217" s="167">
        <f>INDEX(Coefficients!$K$3:$K$10,MATCH(S217,Coefficients!$K$3:$K$10)+1)</f>
        <v>0.4</v>
      </c>
      <c r="BB217" s="167">
        <f>INDEX(Coefficients!$L$3:$L$10,MATCH(S217,Coefficients!$K$3:$K$10))</f>
        <v>0.19142307491680963</v>
      </c>
      <c r="BC217" s="167">
        <f>INDEX(Coefficients!$L$3:$L$10,MATCH(S217,Coefficients!$K$3:$K$10)+1)</f>
        <v>0.35425563574488944</v>
      </c>
      <c r="BD217" s="174">
        <f>INDEX(Coefficients!$M$3:$M$10,MATCH(S217,Coefficients!$K$3:$K$10))</f>
        <v>0.20023799980895765</v>
      </c>
      <c r="BE217" s="174">
        <f>INDEX(Coefficients!$M$3:$M$10,MATCH(S217,Coefficients!$K$3:$K$10)+1)</f>
        <v>0.20987997823914079</v>
      </c>
      <c r="BF217" s="70">
        <f t="shared" si="470"/>
        <v>2.5655609924804158E-5</v>
      </c>
      <c r="BG217" s="110">
        <f t="shared" si="471"/>
        <v>0.20409479118103091</v>
      </c>
      <c r="BH217" s="175">
        <f t="shared" si="434"/>
        <v>1.234664922916634E-5</v>
      </c>
      <c r="BI217" s="89">
        <f t="shared" si="435"/>
        <v>3.8962229607275925E-2</v>
      </c>
      <c r="BJ217" s="106">
        <f t="shared" si="472"/>
        <v>0.71366705445737511</v>
      </c>
      <c r="BK217" s="165">
        <f t="shared" si="473"/>
        <v>84.741590689541354</v>
      </c>
      <c r="BL217" s="207"/>
      <c r="BM217" s="107">
        <f t="shared" si="474"/>
        <v>542.54999999999984</v>
      </c>
      <c r="BN217" s="173">
        <f t="shared" si="436"/>
        <v>16449.350000000002</v>
      </c>
      <c r="BO217" s="187">
        <f t="shared" si="437"/>
        <v>8.6816013888888898E-4</v>
      </c>
      <c r="BP217" s="106" t="str">
        <f t="shared" si="411"/>
        <v>YES</v>
      </c>
      <c r="BQ217" s="209">
        <f t="shared" si="475"/>
        <v>5.859456163592812</v>
      </c>
      <c r="BR217" s="164">
        <f t="shared" si="438"/>
        <v>10.859456163592812</v>
      </c>
      <c r="BS217" s="219">
        <f t="shared" si="439"/>
        <v>0.21718912327185624</v>
      </c>
      <c r="BT217" s="210"/>
      <c r="BU217" s="206">
        <f t="shared" si="440"/>
        <v>-0.80617639468669944</v>
      </c>
      <c r="BW217" s="164">
        <f>VLOOKUP(M217,Coefficients!$E$4:$I$7,3)</f>
        <v>0.43099999999999999</v>
      </c>
      <c r="BX217" s="106">
        <f t="shared" si="441"/>
        <v>7.2999999999999995E-2</v>
      </c>
      <c r="BY217" s="163">
        <f t="shared" si="442"/>
        <v>0.52212471374999991</v>
      </c>
      <c r="BZ217" s="28"/>
      <c r="CO217" s="165" t="str">
        <f t="shared" si="476"/>
        <v>splash</v>
      </c>
      <c r="CP217" s="172">
        <f t="shared" si="477"/>
        <v>1</v>
      </c>
      <c r="CQ217" s="165">
        <f>IF(CO217="atmospheric",IF(CP217&gt;=1,Coefficients!$T$5,Coefficients!$T$4),Coefficients!$T$3)</f>
        <v>7.35</v>
      </c>
      <c r="CR217" s="106">
        <f>IF(S217&lt;Coefficients!$V$3,Coefficients!$X$3-(Coefficients!$X$4-Coefficients!$X$3)*(Coefficients!$V$3-S217)/(Coefficients!$V$4-Coefficients!$V$3),IF(S217&gt;Coefficients!$V$6,(Coefficients!$X$6-Coefficients!$X$5)*(S217-Coefficients!$V$6)/(Coefficients!$V$6-Coefficients!$V$5)+Coefficients!$X$6,VLOOKUP(S217,Coefficients!$V$3:$X$6,3)))</f>
        <v>5.1999999999999975</v>
      </c>
      <c r="CS217" s="90">
        <f t="shared" si="443"/>
        <v>1.6409601519999992E-4</v>
      </c>
      <c r="CT217" s="106">
        <f>VLOOKUP(CO217,Coefficients!$Z$4:$AD$7,4,FALSE)</f>
        <v>0.26500000000000001</v>
      </c>
      <c r="CU217" s="106">
        <f>VLOOKUP(CO217,Coefficients!$Z$4:$AD$7,2,FALSE)</f>
        <v>0.37</v>
      </c>
      <c r="CV217" s="174">
        <f t="shared" si="478"/>
        <v>5.3686100370422336</v>
      </c>
      <c r="CW217" s="31">
        <f t="shared" si="479"/>
        <v>0.82786059725726424</v>
      </c>
      <c r="CX217" s="19">
        <f>Coefficients!$B$7</f>
        <v>3.35</v>
      </c>
      <c r="CY217" s="217">
        <f t="shared" si="444"/>
        <v>0.24712256634545202</v>
      </c>
      <c r="CZ217" s="164">
        <f>VLOOKUP(N217,Coefficients!$E$12:$I$16,3)</f>
        <v>6.0350000000000001</v>
      </c>
      <c r="DA217" s="165">
        <f t="shared" si="445"/>
        <v>7.2999999999999995E-2</v>
      </c>
      <c r="DB217" s="163">
        <f t="shared" si="446"/>
        <v>7.3109574187499984</v>
      </c>
      <c r="DC217" s="163"/>
      <c r="DD217" s="149"/>
      <c r="DU217" s="165">
        <f t="shared" si="480"/>
        <v>0.95</v>
      </c>
      <c r="DV217" s="165">
        <f t="shared" si="481"/>
        <v>1</v>
      </c>
      <c r="DW217" s="165">
        <f t="shared" si="482"/>
        <v>2400</v>
      </c>
      <c r="DX217" s="165">
        <f t="shared" si="483"/>
        <v>1.4999999999999999E-2</v>
      </c>
      <c r="DY217" s="169">
        <f t="shared" si="484"/>
        <v>70.562964288910763</v>
      </c>
      <c r="DZ217" s="136">
        <f t="shared" si="447"/>
        <v>33592.598644738209</v>
      </c>
      <c r="EA217" s="136">
        <f t="shared" si="485"/>
        <v>4.3067574809826485</v>
      </c>
      <c r="EB217" s="136">
        <f t="shared" si="486"/>
        <v>2.3330791552474604E-2</v>
      </c>
      <c r="EC217" s="136">
        <f t="shared" si="487"/>
        <v>0.96747185906460231</v>
      </c>
      <c r="ED217" s="136">
        <f t="shared" si="488"/>
        <v>0.21222045327623604</v>
      </c>
      <c r="EE217" s="136">
        <f t="shared" si="448"/>
        <v>1.5445604651050633E-4</v>
      </c>
      <c r="EF217" s="136">
        <f t="shared" si="489"/>
        <v>1</v>
      </c>
      <c r="EG217" s="136">
        <f t="shared" si="449"/>
        <v>2</v>
      </c>
      <c r="EH217" s="149">
        <f t="shared" si="490"/>
        <v>1.7076347038173934</v>
      </c>
      <c r="EI217" s="149">
        <f t="shared" si="491"/>
        <v>28.499453352660353</v>
      </c>
      <c r="EJ217" s="149">
        <f t="shared" si="450"/>
        <v>30.207088056477748</v>
      </c>
      <c r="EK217" s="18">
        <f t="shared" si="451"/>
        <v>1.1917732663503127</v>
      </c>
      <c r="EL217" s="18">
        <f t="shared" si="452"/>
        <v>0.25884019085746079</v>
      </c>
      <c r="EM217" s="18">
        <f t="shared" si="453"/>
        <v>1.2008868416249997E-2</v>
      </c>
      <c r="EN217" s="163">
        <f t="shared" si="492"/>
        <v>0.1219536963289638</v>
      </c>
      <c r="EO217" s="163">
        <f t="shared" si="493"/>
        <v>2.0353379279199024</v>
      </c>
      <c r="EP217" s="163">
        <f t="shared" si="454"/>
        <v>2.1572916242488662</v>
      </c>
      <c r="EQ217" s="18">
        <f t="shared" si="455"/>
        <v>16.687590864093124</v>
      </c>
      <c r="ER217" s="18">
        <f t="shared" si="456"/>
        <v>4.1238802804576125</v>
      </c>
      <c r="ES217" s="18">
        <f t="shared" si="457"/>
        <v>0.16815202063124995</v>
      </c>
    </row>
    <row r="218" spans="1:149" s="105" customFormat="1" outlineLevel="1" x14ac:dyDescent="0.25">
      <c r="A218" s="103"/>
      <c r="B218" s="36" t="s">
        <v>82</v>
      </c>
      <c r="C218" s="36" t="str">
        <f>'Hotter&amp;Drier'!$B$1</f>
        <v>MRI-CGCM2.3.2</v>
      </c>
      <c r="D218" s="36">
        <v>2048</v>
      </c>
      <c r="E218" s="37">
        <f>'Hotter&amp;Drier'!S76</f>
        <v>23.61</v>
      </c>
      <c r="F218" s="37">
        <f>'Hotter&amp;Drier'!W76</f>
        <v>75.292839999999998</v>
      </c>
      <c r="G218" s="37">
        <f>'Hotter&amp;Drier'!Q76</f>
        <v>548.69999999999982</v>
      </c>
      <c r="H218" s="115">
        <f t="shared" si="381"/>
        <v>2007</v>
      </c>
      <c r="I218" s="111" t="str">
        <f t="shared" si="382"/>
        <v>Pile No 243 @ Berth 107</v>
      </c>
      <c r="J218" s="165" t="str">
        <f t="shared" si="383"/>
        <v>splash</v>
      </c>
      <c r="K218" s="172">
        <f t="shared" si="384"/>
        <v>1</v>
      </c>
      <c r="L218" s="115" t="str">
        <f t="shared" si="385"/>
        <v>C1</v>
      </c>
      <c r="M218" s="115" t="str">
        <f t="shared" si="386"/>
        <v>CB4</v>
      </c>
      <c r="N218" s="115" t="str">
        <f t="shared" si="387"/>
        <v>CL5</v>
      </c>
      <c r="O218" s="115">
        <f t="shared" si="388"/>
        <v>0</v>
      </c>
      <c r="P218" s="115">
        <f t="shared" si="389"/>
        <v>50</v>
      </c>
      <c r="Q218" s="115">
        <f t="shared" si="390"/>
        <v>1200</v>
      </c>
      <c r="R218" s="115">
        <f t="shared" si="391"/>
        <v>60</v>
      </c>
      <c r="S218" s="115">
        <f t="shared" si="392"/>
        <v>0.37</v>
      </c>
      <c r="T218" s="115">
        <f t="shared" si="393"/>
        <v>310</v>
      </c>
      <c r="U218" s="165">
        <f t="shared" si="431"/>
        <v>12</v>
      </c>
      <c r="V218" s="165"/>
      <c r="W218" s="165"/>
      <c r="X218" s="165"/>
      <c r="Y218" s="165"/>
      <c r="AA218" s="174">
        <f t="shared" si="458"/>
        <v>5.9432347425555028</v>
      </c>
      <c r="AB218" s="193">
        <f t="shared" si="459"/>
        <v>0.21886469485111007</v>
      </c>
      <c r="AC218" s="174">
        <f t="shared" si="460"/>
        <v>0.26829342170839887</v>
      </c>
      <c r="AD218" s="174">
        <f t="shared" si="461"/>
        <v>1.2022827996621618E-2</v>
      </c>
      <c r="AE218" s="174">
        <f t="shared" si="462"/>
        <v>0.85239239627317631</v>
      </c>
      <c r="AF218" s="194">
        <f t="shared" si="463"/>
        <v>0.25444549142482875</v>
      </c>
      <c r="AG218" s="174">
        <f t="shared" si="302"/>
        <v>4.3674614218524956</v>
      </c>
      <c r="AH218" s="174">
        <f t="shared" si="303"/>
        <v>0.16834748714527023</v>
      </c>
      <c r="AJ218" s="174"/>
      <c r="AK218" s="174"/>
      <c r="AM218" s="207">
        <f t="shared" si="464"/>
        <v>5</v>
      </c>
      <c r="AN218" s="167">
        <f>INDEX(Coefficients!$O$3:$O$7,MATCH(S218,Coefficients!$O$3:$O$7))</f>
        <v>0.3</v>
      </c>
      <c r="AO218" s="167">
        <f>INDEX(Coefficients!$O$3:$O$7,MATCH(S218,Coefficients!$O$3:$O$7)+1)</f>
        <v>0.4</v>
      </c>
      <c r="AP218" s="172">
        <f>INDEX(Coefficients!$P$3:$P$7,MATCH(S218,Coefficients!$O$3:$O$7))</f>
        <v>50</v>
      </c>
      <c r="AQ218" s="172">
        <f>INDEX(Coefficients!$P$3:$P$7,MATCH(S218,Coefficients!$O$3:$O$7)+1)</f>
        <v>41.8</v>
      </c>
      <c r="AR218" s="172">
        <f t="shared" si="465"/>
        <v>44.26</v>
      </c>
      <c r="AS218" s="106">
        <f t="shared" si="466"/>
        <v>2048</v>
      </c>
      <c r="AT218" s="107">
        <f t="shared" si="467"/>
        <v>23.61</v>
      </c>
      <c r="AU218" s="167">
        <f t="shared" si="432"/>
        <v>847.87499999999989</v>
      </c>
      <c r="AV218" s="173">
        <f t="shared" si="433"/>
        <v>22.915540540540537</v>
      </c>
      <c r="AW218" s="106">
        <v>60</v>
      </c>
      <c r="AX218" s="107">
        <f t="shared" si="468"/>
        <v>75.292839999999998</v>
      </c>
      <c r="AY218" s="174">
        <f t="shared" si="469"/>
        <v>1.1960365436853471</v>
      </c>
      <c r="AZ218" s="167">
        <f>INDEX(Coefficients!$K$3:$K$10,MATCH(S218,Coefficients!$K$3:$K$10))</f>
        <v>0.35</v>
      </c>
      <c r="BA218" s="167">
        <f>INDEX(Coefficients!$K$3:$K$10,MATCH(S218,Coefficients!$K$3:$K$10)+1)</f>
        <v>0.4</v>
      </c>
      <c r="BB218" s="167">
        <f>INDEX(Coefficients!$L$3:$L$10,MATCH(S218,Coefficients!$K$3:$K$10))</f>
        <v>0.19142307491680963</v>
      </c>
      <c r="BC218" s="167">
        <f>INDEX(Coefficients!$L$3:$L$10,MATCH(S218,Coefficients!$K$3:$K$10)+1)</f>
        <v>0.35425563574488944</v>
      </c>
      <c r="BD218" s="174">
        <f>INDEX(Coefficients!$M$3:$M$10,MATCH(S218,Coefficients!$K$3:$K$10))</f>
        <v>0.20023799980895765</v>
      </c>
      <c r="BE218" s="174">
        <f>INDEX(Coefficients!$M$3:$M$10,MATCH(S218,Coefficients!$K$3:$K$10)+1)</f>
        <v>0.20987997823914079</v>
      </c>
      <c r="BF218" s="70">
        <f t="shared" si="470"/>
        <v>2.5655609924804158E-5</v>
      </c>
      <c r="BG218" s="110">
        <f t="shared" si="471"/>
        <v>0.20409479118103091</v>
      </c>
      <c r="BH218" s="175">
        <f t="shared" si="434"/>
        <v>1.2277799598443902E-5</v>
      </c>
      <c r="BI218" s="89">
        <f t="shared" si="435"/>
        <v>3.8744961337092397E-2</v>
      </c>
      <c r="BJ218" s="106">
        <f t="shared" si="472"/>
        <v>0.71366705445737511</v>
      </c>
      <c r="BK218" s="165">
        <f t="shared" si="473"/>
        <v>84.741590689541354</v>
      </c>
      <c r="BL218" s="207"/>
      <c r="BM218" s="107">
        <f t="shared" si="474"/>
        <v>548.69999999999982</v>
      </c>
      <c r="BN218" s="173">
        <f t="shared" si="436"/>
        <v>16998.050000000003</v>
      </c>
      <c r="BO218" s="187">
        <f t="shared" si="437"/>
        <v>8.7287283783783808E-4</v>
      </c>
      <c r="BP218" s="106" t="str">
        <f t="shared" si="411"/>
        <v>YES</v>
      </c>
      <c r="BQ218" s="209">
        <f t="shared" si="475"/>
        <v>5.9432347425555028</v>
      </c>
      <c r="BR218" s="164">
        <f t="shared" si="438"/>
        <v>10.943234742555504</v>
      </c>
      <c r="BS218" s="219">
        <f t="shared" si="439"/>
        <v>0.21886469485111007</v>
      </c>
      <c r="BT218" s="210"/>
      <c r="BU218" s="206">
        <f t="shared" si="440"/>
        <v>-0.80818290756232192</v>
      </c>
      <c r="BW218" s="164">
        <f>VLOOKUP(M218,Coefficients!$E$4:$I$7,3)</f>
        <v>0.43099999999999999</v>
      </c>
      <c r="BX218" s="106">
        <f t="shared" si="441"/>
        <v>7.2999999999999995E-2</v>
      </c>
      <c r="BY218" s="163">
        <f t="shared" si="442"/>
        <v>0.52273165202702687</v>
      </c>
      <c r="BZ218" s="28"/>
      <c r="CO218" s="165" t="str">
        <f t="shared" si="476"/>
        <v>splash</v>
      </c>
      <c r="CP218" s="172">
        <f t="shared" si="477"/>
        <v>1</v>
      </c>
      <c r="CQ218" s="165">
        <f>IF(CO218="atmospheric",IF(CP218&gt;=1,Coefficients!$T$5,Coefficients!$T$4),Coefficients!$T$3)</f>
        <v>7.35</v>
      </c>
      <c r="CR218" s="106">
        <f>IF(S218&lt;Coefficients!$V$3,Coefficients!$X$3-(Coefficients!$X$4-Coefficients!$X$3)*(Coefficients!$V$3-S218)/(Coefficients!$V$4-Coefficients!$V$3),IF(S218&gt;Coefficients!$V$6,(Coefficients!$X$6-Coefficients!$X$5)*(S218-Coefficients!$V$6)/(Coefficients!$V$6-Coefficients!$V$5)+Coefficients!$X$6,VLOOKUP(S218,Coefficients!$V$3:$X$6,3)))</f>
        <v>5.1999999999999975</v>
      </c>
      <c r="CS218" s="90">
        <f t="shared" si="443"/>
        <v>1.6409601519999992E-4</v>
      </c>
      <c r="CT218" s="106">
        <f>VLOOKUP(CO218,Coefficients!$Z$4:$AD$7,4,FALSE)</f>
        <v>0.26500000000000001</v>
      </c>
      <c r="CU218" s="106">
        <f>VLOOKUP(CO218,Coefficients!$Z$4:$AD$7,2,FALSE)</f>
        <v>0.37</v>
      </c>
      <c r="CV218" s="174">
        <f t="shared" si="478"/>
        <v>5.3715251289301165</v>
      </c>
      <c r="CW218" s="31">
        <f t="shared" si="479"/>
        <v>0.85239239627317631</v>
      </c>
      <c r="CX218" s="19">
        <f>Coefficients!$B$7</f>
        <v>3.35</v>
      </c>
      <c r="CY218" s="217">
        <f t="shared" si="444"/>
        <v>0.25444549142482875</v>
      </c>
      <c r="CZ218" s="164">
        <f>VLOOKUP(N218,Coefficients!$E$12:$I$16,3)</f>
        <v>6.0350000000000001</v>
      </c>
      <c r="DA218" s="165">
        <f t="shared" si="445"/>
        <v>7.2999999999999995E-2</v>
      </c>
      <c r="DB218" s="163">
        <f t="shared" si="446"/>
        <v>7.3194559628378357</v>
      </c>
      <c r="DC218" s="163"/>
      <c r="DD218" s="149"/>
      <c r="DU218" s="165">
        <f t="shared" si="480"/>
        <v>0.95</v>
      </c>
      <c r="DV218" s="165">
        <f t="shared" si="481"/>
        <v>1</v>
      </c>
      <c r="DW218" s="165">
        <f t="shared" si="482"/>
        <v>2400</v>
      </c>
      <c r="DX218" s="165">
        <f t="shared" si="483"/>
        <v>1.4999999999999999E-2</v>
      </c>
      <c r="DY218" s="169">
        <f t="shared" si="484"/>
        <v>70.563647051139696</v>
      </c>
      <c r="DZ218" s="136">
        <f t="shared" si="447"/>
        <v>33592.706990921339</v>
      </c>
      <c r="EA218" s="136">
        <f t="shared" si="485"/>
        <v>4.3067574809826485</v>
      </c>
      <c r="EB218" s="136">
        <f t="shared" si="486"/>
        <v>2.3330791552474604E-2</v>
      </c>
      <c r="EC218" s="136">
        <f t="shared" si="487"/>
        <v>0.96747185906460231</v>
      </c>
      <c r="ED218" s="136">
        <f t="shared" si="488"/>
        <v>0.2123049568499531</v>
      </c>
      <c r="EE218" s="136">
        <f t="shared" si="448"/>
        <v>1.5445604651050633E-4</v>
      </c>
      <c r="EF218" s="136">
        <f t="shared" si="489"/>
        <v>1</v>
      </c>
      <c r="EG218" s="136">
        <f t="shared" si="449"/>
        <v>2</v>
      </c>
      <c r="EH218" s="149">
        <f t="shared" si="490"/>
        <v>1.7056500952157927</v>
      </c>
      <c r="EI218" s="149">
        <f t="shared" si="491"/>
        <v>28.477697889710093</v>
      </c>
      <c r="EJ218" s="149">
        <f t="shared" si="450"/>
        <v>30.183347984925884</v>
      </c>
      <c r="EK218" s="18">
        <f t="shared" si="451"/>
        <v>1.2258414811530673</v>
      </c>
      <c r="EL218" s="18">
        <f t="shared" si="452"/>
        <v>0.26829342170839887</v>
      </c>
      <c r="EM218" s="18">
        <f t="shared" si="453"/>
        <v>1.2022827996621618E-2</v>
      </c>
      <c r="EN218" s="163">
        <f t="shared" si="492"/>
        <v>0.12181196206097876</v>
      </c>
      <c r="EO218" s="163">
        <f t="shared" si="493"/>
        <v>2.0337842237721708</v>
      </c>
      <c r="EP218" s="163">
        <f t="shared" si="454"/>
        <v>2.1555961858331494</v>
      </c>
      <c r="EQ218" s="18">
        <f t="shared" si="455"/>
        <v>17.164624915913599</v>
      </c>
      <c r="ER218" s="18">
        <f t="shared" si="456"/>
        <v>4.3674614218524956</v>
      </c>
      <c r="ES218" s="18">
        <f t="shared" si="457"/>
        <v>0.16834748714527023</v>
      </c>
    </row>
    <row r="219" spans="1:149" s="105" customFormat="1" outlineLevel="1" x14ac:dyDescent="0.25">
      <c r="A219" s="103"/>
      <c r="B219" s="36" t="s">
        <v>82</v>
      </c>
      <c r="C219" s="36" t="str">
        <f>'Hotter&amp;Drier'!$B$1</f>
        <v>MRI-CGCM2.3.2</v>
      </c>
      <c r="D219" s="36">
        <v>2049</v>
      </c>
      <c r="E219" s="37">
        <f>'Hotter&amp;Drier'!S77</f>
        <v>23.654999999999998</v>
      </c>
      <c r="F219" s="37">
        <f>'Hotter&amp;Drier'!W77</f>
        <v>75.262320000000003</v>
      </c>
      <c r="G219" s="37">
        <f>'Hotter&amp;Drier'!Q77</f>
        <v>554.8499999999998</v>
      </c>
      <c r="H219" s="115">
        <f t="shared" si="381"/>
        <v>2007</v>
      </c>
      <c r="I219" s="111" t="str">
        <f t="shared" si="382"/>
        <v>Pile No 243 @ Berth 107</v>
      </c>
      <c r="J219" s="165" t="str">
        <f t="shared" si="383"/>
        <v>splash</v>
      </c>
      <c r="K219" s="172">
        <f t="shared" si="384"/>
        <v>1</v>
      </c>
      <c r="L219" s="115" t="str">
        <f t="shared" si="385"/>
        <v>C1</v>
      </c>
      <c r="M219" s="115" t="str">
        <f t="shared" si="386"/>
        <v>CB4</v>
      </c>
      <c r="N219" s="115" t="str">
        <f t="shared" si="387"/>
        <v>CL5</v>
      </c>
      <c r="O219" s="115">
        <f t="shared" si="388"/>
        <v>0</v>
      </c>
      <c r="P219" s="115">
        <f t="shared" si="389"/>
        <v>50</v>
      </c>
      <c r="Q219" s="115">
        <f t="shared" si="390"/>
        <v>1200</v>
      </c>
      <c r="R219" s="115">
        <f t="shared" si="391"/>
        <v>60</v>
      </c>
      <c r="S219" s="115">
        <f t="shared" si="392"/>
        <v>0.37</v>
      </c>
      <c r="T219" s="115">
        <f t="shared" si="393"/>
        <v>310</v>
      </c>
      <c r="U219" s="165">
        <f t="shared" si="431"/>
        <v>12</v>
      </c>
      <c r="V219" s="165"/>
      <c r="W219" s="165"/>
      <c r="X219" s="165"/>
      <c r="Y219" s="165"/>
      <c r="AA219" s="174">
        <f t="shared" si="458"/>
        <v>6.026605278362795</v>
      </c>
      <c r="AB219" s="193">
        <f t="shared" si="459"/>
        <v>0.22053210556725589</v>
      </c>
      <c r="AC219" s="174">
        <f t="shared" si="460"/>
        <v>0.27786401126898197</v>
      </c>
      <c r="AD219" s="174">
        <f t="shared" si="461"/>
        <v>1.2036909814999996E-2</v>
      </c>
      <c r="AE219" s="174">
        <f t="shared" si="462"/>
        <v>0.87664775661552818</v>
      </c>
      <c r="AF219" s="194">
        <f t="shared" si="463"/>
        <v>0.26168589749717258</v>
      </c>
      <c r="AG219" s="174">
        <f t="shared" ref="AG219:AG282" si="494">ER219</f>
        <v>4.6167972216522113</v>
      </c>
      <c r="AH219" s="174">
        <f t="shared" ref="AH219:AH282" si="495">ES219</f>
        <v>0.16854466527499995</v>
      </c>
      <c r="AJ219" s="174"/>
      <c r="AK219" s="174"/>
      <c r="AM219" s="207">
        <f t="shared" si="464"/>
        <v>5</v>
      </c>
      <c r="AN219" s="167">
        <f>INDEX(Coefficients!$O$3:$O$7,MATCH(S219,Coefficients!$O$3:$O$7))</f>
        <v>0.3</v>
      </c>
      <c r="AO219" s="167">
        <f>INDEX(Coefficients!$O$3:$O$7,MATCH(S219,Coefficients!$O$3:$O$7)+1)</f>
        <v>0.4</v>
      </c>
      <c r="AP219" s="172">
        <f>INDEX(Coefficients!$P$3:$P$7,MATCH(S219,Coefficients!$O$3:$O$7))</f>
        <v>50</v>
      </c>
      <c r="AQ219" s="172">
        <f>INDEX(Coefficients!$P$3:$P$7,MATCH(S219,Coefficients!$O$3:$O$7)+1)</f>
        <v>41.8</v>
      </c>
      <c r="AR219" s="172">
        <f t="shared" si="465"/>
        <v>44.26</v>
      </c>
      <c r="AS219" s="106">
        <f t="shared" si="466"/>
        <v>2049</v>
      </c>
      <c r="AT219" s="107">
        <f t="shared" si="467"/>
        <v>23.654999999999998</v>
      </c>
      <c r="AU219" s="167">
        <f t="shared" si="432"/>
        <v>871.52999999999986</v>
      </c>
      <c r="AV219" s="173">
        <f t="shared" si="433"/>
        <v>22.934999999999995</v>
      </c>
      <c r="AW219" s="106">
        <v>61</v>
      </c>
      <c r="AX219" s="107">
        <f t="shared" si="468"/>
        <v>75.262320000000003</v>
      </c>
      <c r="AY219" s="174">
        <f t="shared" si="469"/>
        <v>1.1974522377338623</v>
      </c>
      <c r="AZ219" s="167">
        <f>INDEX(Coefficients!$K$3:$K$10,MATCH(S219,Coefficients!$K$3:$K$10))</f>
        <v>0.35</v>
      </c>
      <c r="BA219" s="167">
        <f>INDEX(Coefficients!$K$3:$K$10,MATCH(S219,Coefficients!$K$3:$K$10)+1)</f>
        <v>0.4</v>
      </c>
      <c r="BB219" s="167">
        <f>INDEX(Coefficients!$L$3:$L$10,MATCH(S219,Coefficients!$K$3:$K$10))</f>
        <v>0.19142307491680963</v>
      </c>
      <c r="BC219" s="167">
        <f>INDEX(Coefficients!$L$3:$L$10,MATCH(S219,Coefficients!$K$3:$K$10)+1)</f>
        <v>0.35425563574488944</v>
      </c>
      <c r="BD219" s="174">
        <f>INDEX(Coefficients!$M$3:$M$10,MATCH(S219,Coefficients!$K$3:$K$10))</f>
        <v>0.20023799980895765</v>
      </c>
      <c r="BE219" s="174">
        <f>INDEX(Coefficients!$M$3:$M$10,MATCH(S219,Coefficients!$K$3:$K$10)+1)</f>
        <v>0.20987997823914079</v>
      </c>
      <c r="BF219" s="70">
        <f t="shared" si="470"/>
        <v>2.5655609924804158E-5</v>
      </c>
      <c r="BG219" s="110">
        <f t="shared" si="471"/>
        <v>0.20409479118103091</v>
      </c>
      <c r="BH219" s="175">
        <f t="shared" si="434"/>
        <v>1.2211154906047547E-5</v>
      </c>
      <c r="BI219" s="89">
        <f t="shared" si="435"/>
        <v>3.8534651174467936E-2</v>
      </c>
      <c r="BJ219" s="106">
        <f t="shared" si="472"/>
        <v>0.71366705445737511</v>
      </c>
      <c r="BK219" s="165">
        <f t="shared" si="473"/>
        <v>84.741590689541354</v>
      </c>
      <c r="BL219" s="207"/>
      <c r="BM219" s="107">
        <f t="shared" si="474"/>
        <v>554.8499999999998</v>
      </c>
      <c r="BN219" s="173">
        <f t="shared" si="436"/>
        <v>17552.900000000001</v>
      </c>
      <c r="BO219" s="187">
        <f t="shared" si="437"/>
        <v>8.7764500000000014E-4</v>
      </c>
      <c r="BP219" s="106" t="str">
        <f t="shared" si="411"/>
        <v>YES</v>
      </c>
      <c r="BQ219" s="209">
        <f t="shared" si="475"/>
        <v>6.026605278362795</v>
      </c>
      <c r="BR219" s="164">
        <f t="shared" si="438"/>
        <v>11.026605278362794</v>
      </c>
      <c r="BS219" s="219">
        <f t="shared" si="439"/>
        <v>0.22053210556725589</v>
      </c>
      <c r="BT219" s="210"/>
      <c r="BU219" s="206">
        <f t="shared" si="440"/>
        <v>-0.81009465230129507</v>
      </c>
      <c r="BW219" s="164">
        <f>VLOOKUP(M219,Coefficients!$E$4:$I$7,3)</f>
        <v>0.43099999999999999</v>
      </c>
      <c r="BX219" s="106">
        <f t="shared" si="441"/>
        <v>7.2999999999999995E-2</v>
      </c>
      <c r="BY219" s="163">
        <f t="shared" si="442"/>
        <v>0.52334390499999983</v>
      </c>
      <c r="BZ219" s="28"/>
      <c r="CO219" s="165" t="str">
        <f t="shared" si="476"/>
        <v>splash</v>
      </c>
      <c r="CP219" s="172">
        <f t="shared" si="477"/>
        <v>1</v>
      </c>
      <c r="CQ219" s="165">
        <f>IF(CO219="atmospheric",IF(CP219&gt;=1,Coefficients!$T$5,Coefficients!$T$4),Coefficients!$T$3)</f>
        <v>7.35</v>
      </c>
      <c r="CR219" s="106">
        <f>IF(S219&lt;Coefficients!$V$3,Coefficients!$X$3-(Coefficients!$X$4-Coefficients!$X$3)*(Coefficients!$V$3-S219)/(Coefficients!$V$4-Coefficients!$V$3),IF(S219&gt;Coefficients!$V$6,(Coefficients!$X$6-Coefficients!$X$5)*(S219-Coefficients!$V$6)/(Coefficients!$V$6-Coefficients!$V$5)+Coefficients!$X$6,VLOOKUP(S219,Coefficients!$V$3:$X$6,3)))</f>
        <v>5.1999999999999975</v>
      </c>
      <c r="CS219" s="90">
        <f t="shared" si="443"/>
        <v>1.6409601519999992E-4</v>
      </c>
      <c r="CT219" s="106">
        <f>VLOOKUP(CO219,Coefficients!$Z$4:$AD$7,4,FALSE)</f>
        <v>0.26500000000000001</v>
      </c>
      <c r="CU219" s="106">
        <f>VLOOKUP(CO219,Coefficients!$Z$4:$AD$7,2,FALSE)</f>
        <v>0.37</v>
      </c>
      <c r="CV219" s="174">
        <f t="shared" si="478"/>
        <v>5.374190333161021</v>
      </c>
      <c r="CW219" s="31">
        <f t="shared" si="479"/>
        <v>0.87664775661552818</v>
      </c>
      <c r="CX219" s="19">
        <f>Coefficients!$B$7</f>
        <v>3.35</v>
      </c>
      <c r="CY219" s="217">
        <f t="shared" si="444"/>
        <v>0.26168589749717258</v>
      </c>
      <c r="CZ219" s="164">
        <f>VLOOKUP(N219,Coefficients!$E$12:$I$16,3)</f>
        <v>6.0350000000000001</v>
      </c>
      <c r="DA219" s="165">
        <f t="shared" si="445"/>
        <v>7.2999999999999995E-2</v>
      </c>
      <c r="DB219" s="163">
        <f t="shared" si="446"/>
        <v>7.3280289249999981</v>
      </c>
      <c r="DC219" s="163"/>
      <c r="DD219" s="149"/>
      <c r="DU219" s="165">
        <f t="shared" si="480"/>
        <v>0.95</v>
      </c>
      <c r="DV219" s="165">
        <f t="shared" si="481"/>
        <v>1</v>
      </c>
      <c r="DW219" s="165">
        <f t="shared" si="482"/>
        <v>2400</v>
      </c>
      <c r="DX219" s="165">
        <f t="shared" si="483"/>
        <v>1.4999999999999999E-2</v>
      </c>
      <c r="DY219" s="169">
        <f t="shared" si="484"/>
        <v>70.564293890702501</v>
      </c>
      <c r="DZ219" s="136">
        <f t="shared" si="447"/>
        <v>33592.80963596316</v>
      </c>
      <c r="EA219" s="136">
        <f t="shared" si="485"/>
        <v>4.3067574809826485</v>
      </c>
      <c r="EB219" s="136">
        <f t="shared" si="486"/>
        <v>2.3330791552474604E-2</v>
      </c>
      <c r="EC219" s="136">
        <f t="shared" si="487"/>
        <v>0.96747185906460231</v>
      </c>
      <c r="ED219" s="136">
        <f t="shared" si="488"/>
        <v>0.21239000180005912</v>
      </c>
      <c r="EE219" s="136">
        <f t="shared" si="448"/>
        <v>1.5445604651050633E-4</v>
      </c>
      <c r="EF219" s="136">
        <f t="shared" si="489"/>
        <v>1</v>
      </c>
      <c r="EG219" s="136">
        <f t="shared" si="449"/>
        <v>2</v>
      </c>
      <c r="EH219" s="149">
        <f t="shared" si="490"/>
        <v>1.7036528881023145</v>
      </c>
      <c r="EI219" s="149">
        <f t="shared" si="491"/>
        <v>28.455776443116047</v>
      </c>
      <c r="EJ219" s="149">
        <f t="shared" si="450"/>
        <v>30.159429331218362</v>
      </c>
      <c r="EK219" s="18">
        <f t="shared" si="451"/>
        <v>1.2599707899865922</v>
      </c>
      <c r="EL219" s="18">
        <f t="shared" si="452"/>
        <v>0.27786401126898197</v>
      </c>
      <c r="EM219" s="18">
        <f t="shared" si="453"/>
        <v>1.2036909814999996E-2</v>
      </c>
      <c r="EN219" s="163">
        <f t="shared" si="492"/>
        <v>0.12166932804840058</v>
      </c>
      <c r="EO219" s="163">
        <f t="shared" si="493"/>
        <v>2.0322186656144186</v>
      </c>
      <c r="EP219" s="163">
        <f t="shared" si="454"/>
        <v>2.1538879936628192</v>
      </c>
      <c r="EQ219" s="18">
        <f t="shared" si="455"/>
        <v>17.642514425914349</v>
      </c>
      <c r="ER219" s="18">
        <f t="shared" si="456"/>
        <v>4.6167972216522113</v>
      </c>
      <c r="ES219" s="18">
        <f t="shared" si="457"/>
        <v>0.16854466527499995</v>
      </c>
    </row>
    <row r="220" spans="1:149" s="105" customFormat="1" outlineLevel="1" x14ac:dyDescent="0.25">
      <c r="A220" s="103"/>
      <c r="B220" s="36" t="s">
        <v>82</v>
      </c>
      <c r="C220" s="36" t="str">
        <f>'Hotter&amp;Drier'!$B$1</f>
        <v>MRI-CGCM2.3.2</v>
      </c>
      <c r="D220" s="36">
        <v>2050</v>
      </c>
      <c r="E220" s="37">
        <f>'Hotter&amp;Drier'!S78</f>
        <v>23.7</v>
      </c>
      <c r="F220" s="37">
        <f>'Hotter&amp;Drier'!W78</f>
        <v>75.231799999999993</v>
      </c>
      <c r="G220" s="37">
        <f>'Hotter&amp;Drier'!Q78</f>
        <v>561</v>
      </c>
      <c r="H220" s="115">
        <f t="shared" si="381"/>
        <v>2007</v>
      </c>
      <c r="I220" s="111" t="str">
        <f t="shared" si="382"/>
        <v>Pile No 243 @ Berth 107</v>
      </c>
      <c r="J220" s="165" t="str">
        <f t="shared" si="383"/>
        <v>splash</v>
      </c>
      <c r="K220" s="172">
        <f t="shared" si="384"/>
        <v>1</v>
      </c>
      <c r="L220" s="115" t="str">
        <f t="shared" si="385"/>
        <v>C1</v>
      </c>
      <c r="M220" s="115" t="str">
        <f t="shared" si="386"/>
        <v>CB4</v>
      </c>
      <c r="N220" s="115" t="str">
        <f t="shared" si="387"/>
        <v>CL5</v>
      </c>
      <c r="O220" s="115">
        <f t="shared" si="388"/>
        <v>0</v>
      </c>
      <c r="P220" s="115">
        <f t="shared" si="389"/>
        <v>50</v>
      </c>
      <c r="Q220" s="115">
        <f t="shared" si="390"/>
        <v>1200</v>
      </c>
      <c r="R220" s="115">
        <f t="shared" si="391"/>
        <v>60</v>
      </c>
      <c r="S220" s="115">
        <f t="shared" si="392"/>
        <v>0.37</v>
      </c>
      <c r="T220" s="115">
        <f t="shared" si="393"/>
        <v>310</v>
      </c>
      <c r="U220" s="165">
        <f t="shared" si="431"/>
        <v>12</v>
      </c>
      <c r="V220" s="165"/>
      <c r="W220" s="165"/>
      <c r="X220" s="165"/>
      <c r="Y220" s="165"/>
      <c r="AA220" s="174">
        <f t="shared" si="458"/>
        <v>6.1095889612886074</v>
      </c>
      <c r="AB220" s="193">
        <f t="shared" si="459"/>
        <v>0.22219177922577216</v>
      </c>
      <c r="AC220" s="174">
        <f t="shared" si="460"/>
        <v>0.28755198595890558</v>
      </c>
      <c r="AD220" s="174">
        <f t="shared" si="461"/>
        <v>1.2051104468461537E-2</v>
      </c>
      <c r="AE220" s="174">
        <f t="shared" si="462"/>
        <v>0.90062923818631313</v>
      </c>
      <c r="AF220" s="194">
        <f t="shared" si="463"/>
        <v>0.26884454871233227</v>
      </c>
      <c r="AG220" s="174">
        <f t="shared" si="494"/>
        <v>4.8718019379934203</v>
      </c>
      <c r="AH220" s="174">
        <f t="shared" si="495"/>
        <v>0.1687434233576923</v>
      </c>
      <c r="AJ220" s="174"/>
      <c r="AK220" s="174"/>
      <c r="AM220" s="207">
        <f t="shared" si="464"/>
        <v>5</v>
      </c>
      <c r="AN220" s="167">
        <f>INDEX(Coefficients!$O$3:$O$7,MATCH(S220,Coefficients!$O$3:$O$7))</f>
        <v>0.3</v>
      </c>
      <c r="AO220" s="167">
        <f>INDEX(Coefficients!$O$3:$O$7,MATCH(S220,Coefficients!$O$3:$O$7)+1)</f>
        <v>0.4</v>
      </c>
      <c r="AP220" s="172">
        <f>INDEX(Coefficients!$P$3:$P$7,MATCH(S220,Coefficients!$O$3:$O$7))</f>
        <v>50</v>
      </c>
      <c r="AQ220" s="172">
        <f>INDEX(Coefficients!$P$3:$P$7,MATCH(S220,Coefficients!$O$3:$O$7)+1)</f>
        <v>41.8</v>
      </c>
      <c r="AR220" s="172">
        <f t="shared" si="465"/>
        <v>44.26</v>
      </c>
      <c r="AS220" s="106">
        <f t="shared" si="466"/>
        <v>2050</v>
      </c>
      <c r="AT220" s="107">
        <f t="shared" si="467"/>
        <v>23.7</v>
      </c>
      <c r="AU220" s="167">
        <f t="shared" si="432"/>
        <v>895.2299999999999</v>
      </c>
      <c r="AV220" s="173">
        <f t="shared" si="433"/>
        <v>22.954615384615384</v>
      </c>
      <c r="AW220" s="106">
        <v>62</v>
      </c>
      <c r="AX220" s="107">
        <f t="shared" si="468"/>
        <v>75.231799999999993</v>
      </c>
      <c r="AY220" s="174">
        <f t="shared" si="469"/>
        <v>1.1988807826290575</v>
      </c>
      <c r="AZ220" s="167">
        <f>INDEX(Coefficients!$K$3:$K$10,MATCH(S220,Coefficients!$K$3:$K$10))</f>
        <v>0.35</v>
      </c>
      <c r="BA220" s="167">
        <f>INDEX(Coefficients!$K$3:$K$10,MATCH(S220,Coefficients!$K$3:$K$10)+1)</f>
        <v>0.4</v>
      </c>
      <c r="BB220" s="167">
        <f>INDEX(Coefficients!$L$3:$L$10,MATCH(S220,Coefficients!$K$3:$K$10))</f>
        <v>0.19142307491680963</v>
      </c>
      <c r="BC220" s="167">
        <f>INDEX(Coefficients!$L$3:$L$10,MATCH(S220,Coefficients!$K$3:$K$10)+1)</f>
        <v>0.35425563574488944</v>
      </c>
      <c r="BD220" s="174">
        <f>INDEX(Coefficients!$M$3:$M$10,MATCH(S220,Coefficients!$K$3:$K$10))</f>
        <v>0.20023799980895765</v>
      </c>
      <c r="BE220" s="174">
        <f>INDEX(Coefficients!$M$3:$M$10,MATCH(S220,Coefficients!$K$3:$K$10)+1)</f>
        <v>0.20987997823914079</v>
      </c>
      <c r="BF220" s="70">
        <f t="shared" si="470"/>
        <v>2.5655609924804158E-5</v>
      </c>
      <c r="BG220" s="110">
        <f t="shared" si="471"/>
        <v>0.20409479118103091</v>
      </c>
      <c r="BH220" s="175">
        <f t="shared" si="434"/>
        <v>1.2146589236195024E-5</v>
      </c>
      <c r="BI220" s="89">
        <f t="shared" si="435"/>
        <v>3.8330901767900286E-2</v>
      </c>
      <c r="BJ220" s="106">
        <f t="shared" si="472"/>
        <v>0.71366705445737511</v>
      </c>
      <c r="BK220" s="165">
        <f t="shared" si="473"/>
        <v>84.741590689541354</v>
      </c>
      <c r="BL220" s="207"/>
      <c r="BM220" s="107">
        <f t="shared" si="474"/>
        <v>561</v>
      </c>
      <c r="BN220" s="173">
        <f t="shared" si="436"/>
        <v>18113.900000000001</v>
      </c>
      <c r="BO220" s="187">
        <f t="shared" si="437"/>
        <v>8.8247205128205134E-4</v>
      </c>
      <c r="BP220" s="106" t="str">
        <f t="shared" si="411"/>
        <v>YES</v>
      </c>
      <c r="BQ220" s="209">
        <f t="shared" si="475"/>
        <v>6.1095889612886074</v>
      </c>
      <c r="BR220" s="164">
        <f t="shared" si="438"/>
        <v>11.109588961288608</v>
      </c>
      <c r="BS220" s="219">
        <f t="shared" si="439"/>
        <v>0.22219177922577216</v>
      </c>
      <c r="BT220" s="210"/>
      <c r="BU220" s="206">
        <f t="shared" si="440"/>
        <v>-0.81191826292182789</v>
      </c>
      <c r="BW220" s="164">
        <f>VLOOKUP(M220,Coefficients!$E$4:$I$7,3)</f>
        <v>0.43099999999999999</v>
      </c>
      <c r="BX220" s="106">
        <f t="shared" si="441"/>
        <v>7.2999999999999995E-2</v>
      </c>
      <c r="BY220" s="163">
        <f t="shared" si="442"/>
        <v>0.52396106384615382</v>
      </c>
      <c r="BZ220" s="28"/>
      <c r="CO220" s="165" t="str">
        <f t="shared" si="476"/>
        <v>splash</v>
      </c>
      <c r="CP220" s="172">
        <f t="shared" si="477"/>
        <v>1</v>
      </c>
      <c r="CQ220" s="165">
        <f>IF(CO220="atmospheric",IF(CP220&gt;=1,Coefficients!$T$5,Coefficients!$T$4),Coefficients!$T$3)</f>
        <v>7.35</v>
      </c>
      <c r="CR220" s="106">
        <f>IF(S220&lt;Coefficients!$V$3,Coefficients!$X$3-(Coefficients!$X$4-Coefficients!$X$3)*(Coefficients!$V$3-S220)/(Coefficients!$V$4-Coefficients!$V$3),IF(S220&gt;Coefficients!$V$6,(Coefficients!$X$6-Coefficients!$X$5)*(S220-Coefficients!$V$6)/(Coefficients!$V$6-Coefficients!$V$5)+Coefficients!$X$6,VLOOKUP(S220,Coefficients!$V$3:$X$6,3)))</f>
        <v>5.1999999999999975</v>
      </c>
      <c r="CS220" s="90">
        <f t="shared" si="443"/>
        <v>1.6409601519999992E-4</v>
      </c>
      <c r="CT220" s="106">
        <f>VLOOKUP(CO220,Coefficients!$Z$4:$AD$7,4,FALSE)</f>
        <v>0.26500000000000001</v>
      </c>
      <c r="CU220" s="106">
        <f>VLOOKUP(CO220,Coefficients!$Z$4:$AD$7,2,FALSE)</f>
        <v>0.37</v>
      </c>
      <c r="CV220" s="174">
        <f t="shared" si="478"/>
        <v>5.3766216193153369</v>
      </c>
      <c r="CW220" s="31">
        <f t="shared" si="479"/>
        <v>0.90062923818631313</v>
      </c>
      <c r="CX220" s="19">
        <f>Coefficients!$B$7</f>
        <v>3.35</v>
      </c>
      <c r="CY220" s="217">
        <f t="shared" si="444"/>
        <v>0.26884454871233227</v>
      </c>
      <c r="CZ220" s="164">
        <f>VLOOKUP(N220,Coefficients!$E$12:$I$16,3)</f>
        <v>6.0350000000000001</v>
      </c>
      <c r="DA220" s="165">
        <f t="shared" si="445"/>
        <v>7.2999999999999995E-2</v>
      </c>
      <c r="DB220" s="163">
        <f t="shared" si="446"/>
        <v>7.3366705807692298</v>
      </c>
      <c r="DC220" s="163"/>
      <c r="DD220" s="149"/>
      <c r="DU220" s="165">
        <f t="shared" si="480"/>
        <v>0.95</v>
      </c>
      <c r="DV220" s="165">
        <f t="shared" si="481"/>
        <v>1</v>
      </c>
      <c r="DW220" s="165">
        <f t="shared" si="482"/>
        <v>2400</v>
      </c>
      <c r="DX220" s="165">
        <f t="shared" si="483"/>
        <v>1.4999999999999999E-2</v>
      </c>
      <c r="DY220" s="169">
        <f t="shared" si="484"/>
        <v>70.564907569967986</v>
      </c>
      <c r="DZ220" s="136">
        <f t="shared" si="447"/>
        <v>33592.9070183164</v>
      </c>
      <c r="EA220" s="136">
        <f t="shared" si="485"/>
        <v>4.3067574809826485</v>
      </c>
      <c r="EB220" s="136">
        <f t="shared" si="486"/>
        <v>2.3330791552474604E-2</v>
      </c>
      <c r="EC220" s="136">
        <f t="shared" si="487"/>
        <v>0.96747185906460231</v>
      </c>
      <c r="ED220" s="136">
        <f t="shared" si="488"/>
        <v>0.21247552705336589</v>
      </c>
      <c r="EE220" s="136">
        <f t="shared" si="448"/>
        <v>1.5445604651050633E-4</v>
      </c>
      <c r="EF220" s="136">
        <f t="shared" si="489"/>
        <v>1</v>
      </c>
      <c r="EG220" s="136">
        <f t="shared" si="449"/>
        <v>2</v>
      </c>
      <c r="EH220" s="149">
        <f t="shared" si="490"/>
        <v>1.7016445074910194</v>
      </c>
      <c r="EI220" s="149">
        <f t="shared" si="491"/>
        <v>28.433704274428049</v>
      </c>
      <c r="EJ220" s="149">
        <f t="shared" si="450"/>
        <v>30.135348781919067</v>
      </c>
      <c r="EK220" s="18">
        <f t="shared" si="451"/>
        <v>1.2941612284706538</v>
      </c>
      <c r="EL220" s="18">
        <f t="shared" si="452"/>
        <v>0.28755198595890558</v>
      </c>
      <c r="EM220" s="18">
        <f t="shared" si="453"/>
        <v>1.2051104468461537E-2</v>
      </c>
      <c r="EN220" s="163">
        <f t="shared" si="492"/>
        <v>0.12152589606108193</v>
      </c>
      <c r="EO220" s="163">
        <f t="shared" si="493"/>
        <v>2.0306423433767176</v>
      </c>
      <c r="EP220" s="163">
        <f t="shared" si="454"/>
        <v>2.1521682394377994</v>
      </c>
      <c r="EQ220" s="18">
        <f t="shared" si="455"/>
        <v>18.121259892854745</v>
      </c>
      <c r="ER220" s="18">
        <f t="shared" si="456"/>
        <v>4.8718019379934203</v>
      </c>
      <c r="ES220" s="18">
        <f t="shared" si="457"/>
        <v>0.1687434233576923</v>
      </c>
    </row>
    <row r="221" spans="1:149" s="105" customFormat="1" outlineLevel="1" x14ac:dyDescent="0.25">
      <c r="A221" s="103"/>
      <c r="B221" s="36" t="s">
        <v>82</v>
      </c>
      <c r="C221" s="36" t="str">
        <f>'Hotter&amp;Drier'!$B$1</f>
        <v>MRI-CGCM2.3.2</v>
      </c>
      <c r="D221" s="36">
        <v>2051</v>
      </c>
      <c r="E221" s="37">
        <f>'Hotter&amp;Drier'!S79</f>
        <v>23.73</v>
      </c>
      <c r="F221" s="37">
        <f>'Hotter&amp;Drier'!W79</f>
        <v>75.208910000000003</v>
      </c>
      <c r="G221" s="37">
        <f>'Hotter&amp;Drier'!Q79</f>
        <v>568.04999999999995</v>
      </c>
      <c r="H221" s="115">
        <f t="shared" si="381"/>
        <v>2007</v>
      </c>
      <c r="I221" s="111" t="str">
        <f t="shared" si="382"/>
        <v>Pile No 243 @ Berth 107</v>
      </c>
      <c r="J221" s="165" t="str">
        <f t="shared" si="383"/>
        <v>splash</v>
      </c>
      <c r="K221" s="172">
        <f t="shared" si="384"/>
        <v>1</v>
      </c>
      <c r="L221" s="115" t="str">
        <f t="shared" si="385"/>
        <v>C1</v>
      </c>
      <c r="M221" s="115" t="str">
        <f t="shared" si="386"/>
        <v>CB4</v>
      </c>
      <c r="N221" s="115" t="str">
        <f t="shared" si="387"/>
        <v>CL5</v>
      </c>
      <c r="O221" s="115">
        <f t="shared" si="388"/>
        <v>0</v>
      </c>
      <c r="P221" s="115">
        <f t="shared" si="389"/>
        <v>50</v>
      </c>
      <c r="Q221" s="115">
        <f t="shared" si="390"/>
        <v>1200</v>
      </c>
      <c r="R221" s="115">
        <f t="shared" si="391"/>
        <v>60</v>
      </c>
      <c r="S221" s="115">
        <f t="shared" si="392"/>
        <v>0.37</v>
      </c>
      <c r="T221" s="115">
        <f t="shared" si="393"/>
        <v>310</v>
      </c>
      <c r="U221" s="165">
        <f t="shared" si="431"/>
        <v>12</v>
      </c>
      <c r="V221" s="165"/>
      <c r="W221" s="165"/>
      <c r="X221" s="165"/>
      <c r="Y221" s="165"/>
      <c r="AA221" s="174">
        <f t="shared" si="458"/>
        <v>6.192284225252072</v>
      </c>
      <c r="AB221" s="193">
        <f t="shared" si="459"/>
        <v>0.22384568450504144</v>
      </c>
      <c r="AC221" s="174">
        <f t="shared" si="460"/>
        <v>0.29735494222447567</v>
      </c>
      <c r="AD221" s="174">
        <f t="shared" si="461"/>
        <v>1.2065132125999996E-2</v>
      </c>
      <c r="AE221" s="174">
        <f t="shared" si="462"/>
        <v>0.9243080547569259</v>
      </c>
      <c r="AF221" s="194">
        <f t="shared" si="463"/>
        <v>0.2759128521662465</v>
      </c>
      <c r="AG221" s="174">
        <f t="shared" si="494"/>
        <v>5.132138522007569</v>
      </c>
      <c r="AH221" s="174">
        <f t="shared" si="495"/>
        <v>0.16893984310999996</v>
      </c>
      <c r="AJ221" s="174"/>
      <c r="AK221" s="174"/>
      <c r="AM221" s="207">
        <f t="shared" si="464"/>
        <v>5</v>
      </c>
      <c r="AN221" s="167">
        <f>INDEX(Coefficients!$O$3:$O$7,MATCH(S221,Coefficients!$O$3:$O$7))</f>
        <v>0.3</v>
      </c>
      <c r="AO221" s="167">
        <f>INDEX(Coefficients!$O$3:$O$7,MATCH(S221,Coefficients!$O$3:$O$7)+1)</f>
        <v>0.4</v>
      </c>
      <c r="AP221" s="172">
        <f>INDEX(Coefficients!$P$3:$P$7,MATCH(S221,Coefficients!$O$3:$O$7))</f>
        <v>50</v>
      </c>
      <c r="AQ221" s="172">
        <f>INDEX(Coefficients!$P$3:$P$7,MATCH(S221,Coefficients!$O$3:$O$7)+1)</f>
        <v>41.8</v>
      </c>
      <c r="AR221" s="172">
        <f t="shared" si="465"/>
        <v>44.26</v>
      </c>
      <c r="AS221" s="106">
        <f t="shared" si="466"/>
        <v>2051</v>
      </c>
      <c r="AT221" s="107">
        <f t="shared" si="467"/>
        <v>23.73</v>
      </c>
      <c r="AU221" s="167">
        <f t="shared" si="432"/>
        <v>918.95999999999992</v>
      </c>
      <c r="AV221" s="173">
        <f t="shared" si="433"/>
        <v>22.973999999999997</v>
      </c>
      <c r="AW221" s="106">
        <v>63</v>
      </c>
      <c r="AX221" s="107">
        <f t="shared" si="468"/>
        <v>75.208910000000003</v>
      </c>
      <c r="AY221" s="174">
        <f t="shared" si="469"/>
        <v>1.2002940090317358</v>
      </c>
      <c r="AZ221" s="167">
        <f>INDEX(Coefficients!$K$3:$K$10,MATCH(S221,Coefficients!$K$3:$K$10))</f>
        <v>0.35</v>
      </c>
      <c r="BA221" s="167">
        <f>INDEX(Coefficients!$K$3:$K$10,MATCH(S221,Coefficients!$K$3:$K$10)+1)</f>
        <v>0.4</v>
      </c>
      <c r="BB221" s="167">
        <f>INDEX(Coefficients!$L$3:$L$10,MATCH(S221,Coefficients!$K$3:$K$10))</f>
        <v>0.19142307491680963</v>
      </c>
      <c r="BC221" s="167">
        <f>INDEX(Coefficients!$L$3:$L$10,MATCH(S221,Coefficients!$K$3:$K$10)+1)</f>
        <v>0.35425563574488944</v>
      </c>
      <c r="BD221" s="174">
        <f>INDEX(Coefficients!$M$3:$M$10,MATCH(S221,Coefficients!$K$3:$K$10))</f>
        <v>0.20023799980895765</v>
      </c>
      <c r="BE221" s="174">
        <f>INDEX(Coefficients!$M$3:$M$10,MATCH(S221,Coefficients!$K$3:$K$10)+1)</f>
        <v>0.20987997823914079</v>
      </c>
      <c r="BF221" s="70">
        <f t="shared" si="470"/>
        <v>2.5655609924804158E-5</v>
      </c>
      <c r="BG221" s="110">
        <f t="shared" si="471"/>
        <v>0.20409479118103091</v>
      </c>
      <c r="BH221" s="175">
        <f t="shared" si="434"/>
        <v>1.2083986862499803E-5</v>
      </c>
      <c r="BI221" s="89">
        <f t="shared" si="435"/>
        <v>3.8133347920487851E-2</v>
      </c>
      <c r="BJ221" s="106">
        <f t="shared" si="472"/>
        <v>0.71366705445737511</v>
      </c>
      <c r="BK221" s="165">
        <f t="shared" si="473"/>
        <v>84.741590689541354</v>
      </c>
      <c r="BL221" s="207"/>
      <c r="BM221" s="107">
        <f t="shared" si="474"/>
        <v>568.04999999999995</v>
      </c>
      <c r="BN221" s="173">
        <f t="shared" si="436"/>
        <v>18681.95</v>
      </c>
      <c r="BO221" s="187">
        <f t="shared" si="437"/>
        <v>8.8739262500000008E-4</v>
      </c>
      <c r="BP221" s="106" t="str">
        <f t="shared" si="411"/>
        <v>YES</v>
      </c>
      <c r="BQ221" s="209">
        <f t="shared" si="475"/>
        <v>6.192284225252072</v>
      </c>
      <c r="BR221" s="164">
        <f t="shared" si="438"/>
        <v>11.192284225252072</v>
      </c>
      <c r="BS221" s="219">
        <f t="shared" si="439"/>
        <v>0.22384568450504144</v>
      </c>
      <c r="BT221" s="210"/>
      <c r="BU221" s="206">
        <f t="shared" si="440"/>
        <v>-0.81365738640800134</v>
      </c>
      <c r="BW221" s="164">
        <f>VLOOKUP(M221,Coefficients!$E$4:$I$7,3)</f>
        <v>0.43099999999999999</v>
      </c>
      <c r="BX221" s="106">
        <f t="shared" si="441"/>
        <v>7.2999999999999995E-2</v>
      </c>
      <c r="BY221" s="163">
        <f t="shared" si="442"/>
        <v>0.52457096199999986</v>
      </c>
      <c r="BZ221" s="28"/>
      <c r="CO221" s="165" t="str">
        <f t="shared" si="476"/>
        <v>splash</v>
      </c>
      <c r="CP221" s="172">
        <f t="shared" si="477"/>
        <v>1</v>
      </c>
      <c r="CQ221" s="165">
        <f>IF(CO221="atmospheric",IF(CP221&gt;=1,Coefficients!$T$5,Coefficients!$T$4),Coefficients!$T$3)</f>
        <v>7.35</v>
      </c>
      <c r="CR221" s="106">
        <f>IF(S221&lt;Coefficients!$V$3,Coefficients!$X$3-(Coefficients!$X$4-Coefficients!$X$3)*(Coefficients!$V$3-S221)/(Coefficients!$V$4-Coefficients!$V$3),IF(S221&gt;Coefficients!$V$6,(Coefficients!$X$6-Coefficients!$X$5)*(S221-Coefficients!$V$6)/(Coefficients!$V$6-Coefficients!$V$5)+Coefficients!$X$6,VLOOKUP(S221,Coefficients!$V$3:$X$6,3)))</f>
        <v>5.1999999999999975</v>
      </c>
      <c r="CS221" s="90">
        <f t="shared" si="443"/>
        <v>1.6409601519999992E-4</v>
      </c>
      <c r="CT221" s="106">
        <f>VLOOKUP(CO221,Coefficients!$Z$4:$AD$7,4,FALSE)</f>
        <v>0.26500000000000001</v>
      </c>
      <c r="CU221" s="106">
        <f>VLOOKUP(CO221,Coefficients!$Z$4:$AD$7,2,FALSE)</f>
        <v>0.37</v>
      </c>
      <c r="CV221" s="174">
        <f t="shared" si="478"/>
        <v>5.3787986876471816</v>
      </c>
      <c r="CW221" s="31">
        <f t="shared" si="479"/>
        <v>0.9243080547569259</v>
      </c>
      <c r="CX221" s="19">
        <f>Coefficients!$B$7</f>
        <v>3.35</v>
      </c>
      <c r="CY221" s="217">
        <f t="shared" si="444"/>
        <v>0.2759128521662465</v>
      </c>
      <c r="CZ221" s="164">
        <f>VLOOKUP(N221,Coefficients!$E$12:$I$16,3)</f>
        <v>6.0350000000000001</v>
      </c>
      <c r="DA221" s="165">
        <f t="shared" si="445"/>
        <v>7.2999999999999995E-2</v>
      </c>
      <c r="DB221" s="163">
        <f t="shared" si="446"/>
        <v>7.3452105699999981</v>
      </c>
      <c r="DC221" s="163"/>
      <c r="DD221" s="149"/>
      <c r="DU221" s="165">
        <f t="shared" si="480"/>
        <v>0.95</v>
      </c>
      <c r="DV221" s="165">
        <f t="shared" si="481"/>
        <v>1</v>
      </c>
      <c r="DW221" s="165">
        <f t="shared" si="482"/>
        <v>2400</v>
      </c>
      <c r="DX221" s="165">
        <f t="shared" si="483"/>
        <v>1.4999999999999999E-2</v>
      </c>
      <c r="DY221" s="169">
        <f t="shared" si="484"/>
        <v>70.565490575157085</v>
      </c>
      <c r="DZ221" s="136">
        <f t="shared" si="447"/>
        <v>33592.999532597925</v>
      </c>
      <c r="EA221" s="136">
        <f t="shared" si="485"/>
        <v>4.3067574809826485</v>
      </c>
      <c r="EB221" s="136">
        <f t="shared" si="486"/>
        <v>2.3330791552474604E-2</v>
      </c>
      <c r="EC221" s="136">
        <f t="shared" si="487"/>
        <v>0.96747185906460231</v>
      </c>
      <c r="ED221" s="136">
        <f t="shared" si="488"/>
        <v>0.2125598484233292</v>
      </c>
      <c r="EE221" s="136">
        <f t="shared" si="448"/>
        <v>1.5445604651050633E-4</v>
      </c>
      <c r="EF221" s="136">
        <f t="shared" si="489"/>
        <v>1</v>
      </c>
      <c r="EG221" s="136">
        <f t="shared" si="449"/>
        <v>2</v>
      </c>
      <c r="EH221" s="149">
        <f t="shared" si="490"/>
        <v>1.6996644623205497</v>
      </c>
      <c r="EI221" s="149">
        <f t="shared" si="491"/>
        <v>28.411916375109559</v>
      </c>
      <c r="EJ221" s="149">
        <f t="shared" si="450"/>
        <v>30.111580837430107</v>
      </c>
      <c r="EK221" s="18">
        <f t="shared" si="451"/>
        <v>1.3283925615183287</v>
      </c>
      <c r="EL221" s="18">
        <f t="shared" si="452"/>
        <v>0.29735494222447567</v>
      </c>
      <c r="EM221" s="18">
        <f t="shared" si="453"/>
        <v>1.2065132125999996E-2</v>
      </c>
      <c r="EN221" s="163">
        <f t="shared" si="492"/>
        <v>0.12138448769845188</v>
      </c>
      <c r="EO221" s="163">
        <f t="shared" si="493"/>
        <v>2.029086322729448</v>
      </c>
      <c r="EP221" s="163">
        <f t="shared" si="454"/>
        <v>2.1504708104278998</v>
      </c>
      <c r="EQ221" s="18">
        <f t="shared" si="455"/>
        <v>18.600577978568712</v>
      </c>
      <c r="ER221" s="18">
        <f t="shared" si="456"/>
        <v>5.132138522007569</v>
      </c>
      <c r="ES221" s="18">
        <f t="shared" si="457"/>
        <v>0.16893984310999996</v>
      </c>
    </row>
    <row r="222" spans="1:149" s="105" customFormat="1" outlineLevel="1" x14ac:dyDescent="0.25">
      <c r="A222" s="103"/>
      <c r="B222" s="36" t="s">
        <v>82</v>
      </c>
      <c r="C222" s="36" t="str">
        <f>'Hotter&amp;Drier'!$B$1</f>
        <v>MRI-CGCM2.3.2</v>
      </c>
      <c r="D222" s="36">
        <v>2052</v>
      </c>
      <c r="E222" s="37">
        <f>'Hotter&amp;Drier'!S80</f>
        <v>23.759999999999998</v>
      </c>
      <c r="F222" s="37">
        <f>'Hotter&amp;Drier'!W80</f>
        <v>75.186019999999999</v>
      </c>
      <c r="G222" s="37">
        <f>'Hotter&amp;Drier'!Q80</f>
        <v>575.09999999999991</v>
      </c>
      <c r="H222" s="115">
        <f t="shared" si="381"/>
        <v>2007</v>
      </c>
      <c r="I222" s="111" t="str">
        <f t="shared" si="382"/>
        <v>Pile No 243 @ Berth 107</v>
      </c>
      <c r="J222" s="165" t="str">
        <f t="shared" si="383"/>
        <v>splash</v>
      </c>
      <c r="K222" s="172">
        <f t="shared" si="384"/>
        <v>1</v>
      </c>
      <c r="L222" s="115" t="str">
        <f t="shared" si="385"/>
        <v>C1</v>
      </c>
      <c r="M222" s="115" t="str">
        <f t="shared" si="386"/>
        <v>CB4</v>
      </c>
      <c r="N222" s="115" t="str">
        <f t="shared" si="387"/>
        <v>CL5</v>
      </c>
      <c r="O222" s="115">
        <f t="shared" si="388"/>
        <v>0</v>
      </c>
      <c r="P222" s="115">
        <f t="shared" si="389"/>
        <v>50</v>
      </c>
      <c r="Q222" s="115">
        <f t="shared" si="390"/>
        <v>1200</v>
      </c>
      <c r="R222" s="115">
        <f t="shared" si="391"/>
        <v>60</v>
      </c>
      <c r="S222" s="115">
        <f t="shared" si="392"/>
        <v>0.37</v>
      </c>
      <c r="T222" s="115">
        <f t="shared" si="393"/>
        <v>310</v>
      </c>
      <c r="U222" s="165">
        <f t="shared" si="431"/>
        <v>12</v>
      </c>
      <c r="V222" s="165"/>
      <c r="W222" s="165"/>
      <c r="X222" s="165"/>
      <c r="Y222" s="165"/>
      <c r="AA222" s="174">
        <f t="shared" si="458"/>
        <v>6.2747045317154138</v>
      </c>
      <c r="AB222" s="193">
        <f t="shared" si="459"/>
        <v>0.22549409063430828</v>
      </c>
      <c r="AC222" s="174">
        <f t="shared" si="460"/>
        <v>0.30727286052836772</v>
      </c>
      <c r="AD222" s="174">
        <f t="shared" si="461"/>
        <v>1.2079005006829267E-2</v>
      </c>
      <c r="AE222" s="174">
        <f t="shared" si="462"/>
        <v>0.94768868326576217</v>
      </c>
      <c r="AF222" s="194">
        <f t="shared" si="463"/>
        <v>0.28289214425843645</v>
      </c>
      <c r="AG222" s="174">
        <f t="shared" si="494"/>
        <v>5.397714753032937</v>
      </c>
      <c r="AH222" s="174">
        <f t="shared" si="495"/>
        <v>0.16913409562926829</v>
      </c>
      <c r="AJ222" s="174"/>
      <c r="AK222" s="174"/>
      <c r="AM222" s="207">
        <f t="shared" si="464"/>
        <v>5</v>
      </c>
      <c r="AN222" s="167">
        <f>INDEX(Coefficients!$O$3:$O$7,MATCH(S222,Coefficients!$O$3:$O$7))</f>
        <v>0.3</v>
      </c>
      <c r="AO222" s="167">
        <f>INDEX(Coefficients!$O$3:$O$7,MATCH(S222,Coefficients!$O$3:$O$7)+1)</f>
        <v>0.4</v>
      </c>
      <c r="AP222" s="172">
        <f>INDEX(Coefficients!$P$3:$P$7,MATCH(S222,Coefficients!$O$3:$O$7))</f>
        <v>50</v>
      </c>
      <c r="AQ222" s="172">
        <f>INDEX(Coefficients!$P$3:$P$7,MATCH(S222,Coefficients!$O$3:$O$7)+1)</f>
        <v>41.8</v>
      </c>
      <c r="AR222" s="172">
        <f t="shared" si="465"/>
        <v>44.26</v>
      </c>
      <c r="AS222" s="106">
        <f t="shared" si="466"/>
        <v>2052</v>
      </c>
      <c r="AT222" s="107">
        <f t="shared" si="467"/>
        <v>23.759999999999998</v>
      </c>
      <c r="AU222" s="167">
        <f t="shared" si="432"/>
        <v>942.71999999999991</v>
      </c>
      <c r="AV222" s="173">
        <f t="shared" si="433"/>
        <v>22.993170731707316</v>
      </c>
      <c r="AW222" s="106">
        <v>64</v>
      </c>
      <c r="AX222" s="107">
        <f t="shared" si="468"/>
        <v>75.186019999999999</v>
      </c>
      <c r="AY222" s="174">
        <f t="shared" si="469"/>
        <v>1.2016930983894731</v>
      </c>
      <c r="AZ222" s="167">
        <f>INDEX(Coefficients!$K$3:$K$10,MATCH(S222,Coefficients!$K$3:$K$10))</f>
        <v>0.35</v>
      </c>
      <c r="BA222" s="167">
        <f>INDEX(Coefficients!$K$3:$K$10,MATCH(S222,Coefficients!$K$3:$K$10)+1)</f>
        <v>0.4</v>
      </c>
      <c r="BB222" s="167">
        <f>INDEX(Coefficients!$L$3:$L$10,MATCH(S222,Coefficients!$K$3:$K$10))</f>
        <v>0.19142307491680963</v>
      </c>
      <c r="BC222" s="167">
        <f>INDEX(Coefficients!$L$3:$L$10,MATCH(S222,Coefficients!$K$3:$K$10)+1)</f>
        <v>0.35425563574488944</v>
      </c>
      <c r="BD222" s="174">
        <f>INDEX(Coefficients!$M$3:$M$10,MATCH(S222,Coefficients!$K$3:$K$10))</f>
        <v>0.20023799980895765</v>
      </c>
      <c r="BE222" s="174">
        <f>INDEX(Coefficients!$M$3:$M$10,MATCH(S222,Coefficients!$K$3:$K$10)+1)</f>
        <v>0.20987997823914079</v>
      </c>
      <c r="BF222" s="70">
        <f t="shared" si="470"/>
        <v>2.5655609924804158E-5</v>
      </c>
      <c r="BG222" s="110">
        <f t="shared" si="471"/>
        <v>0.20409479118103091</v>
      </c>
      <c r="BH222" s="175">
        <f t="shared" si="434"/>
        <v>1.2023241192687887E-5</v>
      </c>
      <c r="BI222" s="89">
        <f t="shared" si="435"/>
        <v>3.7941653259780335E-2</v>
      </c>
      <c r="BJ222" s="106">
        <f t="shared" si="472"/>
        <v>0.71366705445737511</v>
      </c>
      <c r="BK222" s="165">
        <f t="shared" si="473"/>
        <v>84.741590689541354</v>
      </c>
      <c r="BL222" s="207"/>
      <c r="BM222" s="107">
        <f t="shared" si="474"/>
        <v>575.09999999999991</v>
      </c>
      <c r="BN222" s="173">
        <f t="shared" si="436"/>
        <v>19257.05</v>
      </c>
      <c r="BO222" s="187">
        <f t="shared" si="437"/>
        <v>8.9239987804878049E-4</v>
      </c>
      <c r="BP222" s="106" t="str">
        <f t="shared" si="411"/>
        <v>YES</v>
      </c>
      <c r="BQ222" s="209">
        <f t="shared" si="475"/>
        <v>6.2747045317154138</v>
      </c>
      <c r="BR222" s="164">
        <f t="shared" si="438"/>
        <v>11.274704531715415</v>
      </c>
      <c r="BS222" s="219">
        <f t="shared" si="439"/>
        <v>0.22549409063430828</v>
      </c>
      <c r="BT222" s="210"/>
      <c r="BU222" s="206">
        <f t="shared" si="440"/>
        <v>-0.81531779222677303</v>
      </c>
      <c r="BW222" s="164">
        <f>VLOOKUP(M222,Coefficients!$E$4:$I$7,3)</f>
        <v>0.43099999999999999</v>
      </c>
      <c r="BX222" s="106">
        <f t="shared" si="441"/>
        <v>7.2999999999999995E-2</v>
      </c>
      <c r="BY222" s="163">
        <f t="shared" si="442"/>
        <v>0.52517413073170727</v>
      </c>
      <c r="BZ222" s="28"/>
      <c r="CO222" s="165" t="str">
        <f t="shared" si="476"/>
        <v>splash</v>
      </c>
      <c r="CP222" s="172">
        <f t="shared" si="477"/>
        <v>1</v>
      </c>
      <c r="CQ222" s="165">
        <f>IF(CO222="atmospheric",IF(CP222&gt;=1,Coefficients!$T$5,Coefficients!$T$4),Coefficients!$T$3)</f>
        <v>7.35</v>
      </c>
      <c r="CR222" s="106">
        <f>IF(S222&lt;Coefficients!$V$3,Coefficients!$X$3-(Coefficients!$X$4-Coefficients!$X$3)*(Coefficients!$V$3-S222)/(Coefficients!$V$4-Coefficients!$V$3),IF(S222&gt;Coefficients!$V$6,(Coefficients!$X$6-Coefficients!$X$5)*(S222-Coefficients!$V$6)/(Coefficients!$V$6-Coefficients!$V$5)+Coefficients!$X$6,VLOOKUP(S222,Coefficients!$V$3:$X$6,3)))</f>
        <v>5.1999999999999975</v>
      </c>
      <c r="CS222" s="90">
        <f t="shared" si="443"/>
        <v>1.6409601519999992E-4</v>
      </c>
      <c r="CT222" s="106">
        <f>VLOOKUP(CO222,Coefficients!$Z$4:$AD$7,4,FALSE)</f>
        <v>0.26500000000000001</v>
      </c>
      <c r="CU222" s="106">
        <f>VLOOKUP(CO222,Coefficients!$Z$4:$AD$7,2,FALSE)</f>
        <v>0.37</v>
      </c>
      <c r="CV222" s="174">
        <f t="shared" si="478"/>
        <v>5.3807377606762774</v>
      </c>
      <c r="CW222" s="31">
        <f t="shared" si="479"/>
        <v>0.94768868326576217</v>
      </c>
      <c r="CX222" s="19">
        <f>Coefficients!$B$7</f>
        <v>3.35</v>
      </c>
      <c r="CY222" s="217">
        <f t="shared" si="444"/>
        <v>0.28289214425843645</v>
      </c>
      <c r="CZ222" s="164">
        <f>VLOOKUP(N222,Coefficients!$E$12:$I$16,3)</f>
        <v>6.0350000000000001</v>
      </c>
      <c r="DA222" s="165">
        <f t="shared" si="445"/>
        <v>7.2999999999999995E-2</v>
      </c>
      <c r="DB222" s="163">
        <f t="shared" si="446"/>
        <v>7.3536563317073167</v>
      </c>
      <c r="DC222" s="163"/>
      <c r="DD222" s="149"/>
      <c r="DU222" s="165">
        <f t="shared" si="480"/>
        <v>0.95</v>
      </c>
      <c r="DV222" s="165">
        <f t="shared" si="481"/>
        <v>1</v>
      </c>
      <c r="DW222" s="165">
        <f t="shared" si="482"/>
        <v>2400</v>
      </c>
      <c r="DX222" s="165">
        <f t="shared" si="483"/>
        <v>1.4999999999999999E-2</v>
      </c>
      <c r="DY222" s="169">
        <f t="shared" si="484"/>
        <v>70.566045150008847</v>
      </c>
      <c r="DZ222" s="136">
        <f t="shared" si="447"/>
        <v>33593.087534933438</v>
      </c>
      <c r="EA222" s="136">
        <f t="shared" si="485"/>
        <v>4.3067574809826485</v>
      </c>
      <c r="EB222" s="136">
        <f t="shared" si="486"/>
        <v>2.3330791552474604E-2</v>
      </c>
      <c r="EC222" s="136">
        <f t="shared" si="487"/>
        <v>0.96747185906460231</v>
      </c>
      <c r="ED222" s="136">
        <f t="shared" si="488"/>
        <v>0.21264304679848589</v>
      </c>
      <c r="EE222" s="136">
        <f t="shared" si="448"/>
        <v>1.5445604651050633E-4</v>
      </c>
      <c r="EF222" s="136">
        <f t="shared" si="489"/>
        <v>1</v>
      </c>
      <c r="EG222" s="136">
        <f t="shared" si="449"/>
        <v>2</v>
      </c>
      <c r="EH222" s="149">
        <f t="shared" si="490"/>
        <v>1.6977108481371972</v>
      </c>
      <c r="EI222" s="149">
        <f t="shared" si="491"/>
        <v>28.390392930729103</v>
      </c>
      <c r="EJ222" s="149">
        <f t="shared" si="450"/>
        <v>30.088103778866301</v>
      </c>
      <c r="EK222" s="18">
        <f t="shared" si="451"/>
        <v>1.3626648027184134</v>
      </c>
      <c r="EL222" s="18">
        <f t="shared" si="452"/>
        <v>0.30727286052836772</v>
      </c>
      <c r="EM222" s="18">
        <f t="shared" si="453"/>
        <v>1.2079005006829267E-2</v>
      </c>
      <c r="EN222" s="163">
        <f t="shared" si="492"/>
        <v>0.12124496695064321</v>
      </c>
      <c r="EO222" s="163">
        <f t="shared" si="493"/>
        <v>2.0275491885905956</v>
      </c>
      <c r="EP222" s="163">
        <f t="shared" si="454"/>
        <v>2.1487941555412386</v>
      </c>
      <c r="EQ222" s="18">
        <f t="shared" si="455"/>
        <v>19.080468873330918</v>
      </c>
      <c r="ER222" s="18">
        <f t="shared" si="456"/>
        <v>5.397714753032937</v>
      </c>
      <c r="ES222" s="18">
        <f t="shared" si="457"/>
        <v>0.16913409562926829</v>
      </c>
    </row>
    <row r="223" spans="1:149" s="105" customFormat="1" outlineLevel="1" x14ac:dyDescent="0.25">
      <c r="A223" s="103"/>
      <c r="B223" s="36" t="s">
        <v>82</v>
      </c>
      <c r="C223" s="36" t="str">
        <f>'Hotter&amp;Drier'!$B$1</f>
        <v>MRI-CGCM2.3.2</v>
      </c>
      <c r="D223" s="36">
        <v>2053</v>
      </c>
      <c r="E223" s="37">
        <f>'Hotter&amp;Drier'!S81</f>
        <v>23.79</v>
      </c>
      <c r="F223" s="37">
        <f>'Hotter&amp;Drier'!W81</f>
        <v>75.163129999999995</v>
      </c>
      <c r="G223" s="37">
        <f>'Hotter&amp;Drier'!Q81</f>
        <v>582.14999999999986</v>
      </c>
      <c r="H223" s="115">
        <f t="shared" si="381"/>
        <v>2007</v>
      </c>
      <c r="I223" s="111" t="str">
        <f t="shared" si="382"/>
        <v>Pile No 243 @ Berth 107</v>
      </c>
      <c r="J223" s="165" t="str">
        <f t="shared" si="383"/>
        <v>splash</v>
      </c>
      <c r="K223" s="172">
        <f t="shared" si="384"/>
        <v>1</v>
      </c>
      <c r="L223" s="115" t="str">
        <f t="shared" si="385"/>
        <v>C1</v>
      </c>
      <c r="M223" s="115" t="str">
        <f t="shared" si="386"/>
        <v>CB4</v>
      </c>
      <c r="N223" s="115" t="str">
        <f t="shared" si="387"/>
        <v>CL5</v>
      </c>
      <c r="O223" s="115">
        <f t="shared" si="388"/>
        <v>0</v>
      </c>
      <c r="P223" s="115">
        <f t="shared" si="389"/>
        <v>50</v>
      </c>
      <c r="Q223" s="115">
        <f t="shared" si="390"/>
        <v>1200</v>
      </c>
      <c r="R223" s="115">
        <f t="shared" si="391"/>
        <v>60</v>
      </c>
      <c r="S223" s="115">
        <f t="shared" si="392"/>
        <v>0.37</v>
      </c>
      <c r="T223" s="115">
        <f t="shared" si="393"/>
        <v>310</v>
      </c>
      <c r="U223" s="165">
        <f t="shared" si="431"/>
        <v>12</v>
      </c>
      <c r="V223" s="165"/>
      <c r="W223" s="165"/>
      <c r="X223" s="165"/>
      <c r="Y223" s="165"/>
      <c r="AA223" s="174">
        <f t="shared" si="458"/>
        <v>6.3568625351448844</v>
      </c>
      <c r="AB223" s="193">
        <f t="shared" si="459"/>
        <v>0.2271372507028977</v>
      </c>
      <c r="AC223" s="174">
        <f t="shared" si="460"/>
        <v>0.31730573443292276</v>
      </c>
      <c r="AD223" s="174">
        <f t="shared" si="461"/>
        <v>1.209273416642857E-2</v>
      </c>
      <c r="AE223" s="174">
        <f t="shared" si="462"/>
        <v>0.97077578316529678</v>
      </c>
      <c r="AF223" s="194">
        <f t="shared" si="463"/>
        <v>0.28978381587023783</v>
      </c>
      <c r="AG223" s="174">
        <f t="shared" si="494"/>
        <v>5.6684417396883271</v>
      </c>
      <c r="AH223" s="174">
        <f t="shared" si="495"/>
        <v>0.16932633571785713</v>
      </c>
      <c r="AJ223" s="174"/>
      <c r="AK223" s="174"/>
      <c r="AM223" s="207">
        <f t="shared" si="464"/>
        <v>5</v>
      </c>
      <c r="AN223" s="167">
        <f>INDEX(Coefficients!$O$3:$O$7,MATCH(S223,Coefficients!$O$3:$O$7))</f>
        <v>0.3</v>
      </c>
      <c r="AO223" s="167">
        <f>INDEX(Coefficients!$O$3:$O$7,MATCH(S223,Coefficients!$O$3:$O$7)+1)</f>
        <v>0.4</v>
      </c>
      <c r="AP223" s="172">
        <f>INDEX(Coefficients!$P$3:$P$7,MATCH(S223,Coefficients!$O$3:$O$7))</f>
        <v>50</v>
      </c>
      <c r="AQ223" s="172">
        <f>INDEX(Coefficients!$P$3:$P$7,MATCH(S223,Coefficients!$O$3:$O$7)+1)</f>
        <v>41.8</v>
      </c>
      <c r="AR223" s="172">
        <f t="shared" si="465"/>
        <v>44.26</v>
      </c>
      <c r="AS223" s="106">
        <f t="shared" si="466"/>
        <v>2053</v>
      </c>
      <c r="AT223" s="107">
        <f t="shared" si="467"/>
        <v>23.79</v>
      </c>
      <c r="AU223" s="167">
        <f t="shared" si="432"/>
        <v>966.50999999999988</v>
      </c>
      <c r="AV223" s="173">
        <f t="shared" si="433"/>
        <v>23.012142857142855</v>
      </c>
      <c r="AW223" s="106">
        <v>65</v>
      </c>
      <c r="AX223" s="107">
        <f t="shared" si="468"/>
        <v>75.163129999999995</v>
      </c>
      <c r="AY223" s="174">
        <f t="shared" si="469"/>
        <v>1.2030791201899456</v>
      </c>
      <c r="AZ223" s="167">
        <f>INDEX(Coefficients!$K$3:$K$10,MATCH(S223,Coefficients!$K$3:$K$10))</f>
        <v>0.35</v>
      </c>
      <c r="BA223" s="167">
        <f>INDEX(Coefficients!$K$3:$K$10,MATCH(S223,Coefficients!$K$3:$K$10)+1)</f>
        <v>0.4</v>
      </c>
      <c r="BB223" s="167">
        <f>INDEX(Coefficients!$L$3:$L$10,MATCH(S223,Coefficients!$K$3:$K$10))</f>
        <v>0.19142307491680963</v>
      </c>
      <c r="BC223" s="167">
        <f>INDEX(Coefficients!$L$3:$L$10,MATCH(S223,Coefficients!$K$3:$K$10)+1)</f>
        <v>0.35425563574488944</v>
      </c>
      <c r="BD223" s="174">
        <f>INDEX(Coefficients!$M$3:$M$10,MATCH(S223,Coefficients!$K$3:$K$10))</f>
        <v>0.20023799980895765</v>
      </c>
      <c r="BE223" s="174">
        <f>INDEX(Coefficients!$M$3:$M$10,MATCH(S223,Coefficients!$K$3:$K$10)+1)</f>
        <v>0.20987997823914079</v>
      </c>
      <c r="BF223" s="70">
        <f t="shared" si="470"/>
        <v>2.5655609924804158E-5</v>
      </c>
      <c r="BG223" s="110">
        <f t="shared" si="471"/>
        <v>0.20409479118103091</v>
      </c>
      <c r="BH223" s="175">
        <f t="shared" si="434"/>
        <v>1.1964253845355942E-5</v>
      </c>
      <c r="BI223" s="89">
        <f t="shared" si="435"/>
        <v>3.7755507324311294E-2</v>
      </c>
      <c r="BJ223" s="106">
        <f t="shared" si="472"/>
        <v>0.71366705445737511</v>
      </c>
      <c r="BK223" s="165">
        <f t="shared" si="473"/>
        <v>84.741590689541354</v>
      </c>
      <c r="BL223" s="207"/>
      <c r="BM223" s="107">
        <f t="shared" si="474"/>
        <v>582.14999999999986</v>
      </c>
      <c r="BN223" s="173">
        <f t="shared" si="436"/>
        <v>19839.2</v>
      </c>
      <c r="BO223" s="187">
        <f t="shared" si="437"/>
        <v>8.9748761904761914E-4</v>
      </c>
      <c r="BP223" s="106" t="str">
        <f t="shared" si="411"/>
        <v>YES</v>
      </c>
      <c r="BQ223" s="209">
        <f t="shared" si="475"/>
        <v>6.3568625351448844</v>
      </c>
      <c r="BR223" s="164">
        <f t="shared" si="438"/>
        <v>11.356862535144884</v>
      </c>
      <c r="BS223" s="219">
        <f t="shared" si="439"/>
        <v>0.2271372507028977</v>
      </c>
      <c r="BT223" s="210"/>
      <c r="BU223" s="206">
        <f t="shared" si="440"/>
        <v>-0.8169047262089365</v>
      </c>
      <c r="BW223" s="164">
        <f>VLOOKUP(M223,Coefficients!$E$4:$I$7,3)</f>
        <v>0.43099999999999999</v>
      </c>
      <c r="BX223" s="106">
        <f t="shared" si="441"/>
        <v>7.2999999999999995E-2</v>
      </c>
      <c r="BY223" s="163">
        <f t="shared" si="442"/>
        <v>0.52577105071428565</v>
      </c>
      <c r="BZ223" s="28"/>
      <c r="CO223" s="165" t="str">
        <f t="shared" si="476"/>
        <v>splash</v>
      </c>
      <c r="CP223" s="172">
        <f t="shared" si="477"/>
        <v>1</v>
      </c>
      <c r="CQ223" s="165">
        <f>IF(CO223="atmospheric",IF(CP223&gt;=1,Coefficients!$T$5,Coefficients!$T$4),Coefficients!$T$3)</f>
        <v>7.35</v>
      </c>
      <c r="CR223" s="106">
        <f>IF(S223&lt;Coefficients!$V$3,Coefficients!$X$3-(Coefficients!$X$4-Coefficients!$X$3)*(Coefficients!$V$3-S223)/(Coefficients!$V$4-Coefficients!$V$3),IF(S223&gt;Coefficients!$V$6,(Coefficients!$X$6-Coefficients!$X$5)*(S223-Coefficients!$V$6)/(Coefficients!$V$6-Coefficients!$V$5)+Coefficients!$X$6,VLOOKUP(S223,Coefficients!$V$3:$X$6,3)))</f>
        <v>5.1999999999999975</v>
      </c>
      <c r="CS223" s="90">
        <f t="shared" si="443"/>
        <v>1.6409601519999992E-4</v>
      </c>
      <c r="CT223" s="106">
        <f>VLOOKUP(CO223,Coefficients!$Z$4:$AD$7,4,FALSE)</f>
        <v>0.26500000000000001</v>
      </c>
      <c r="CU223" s="106">
        <f>VLOOKUP(CO223,Coefficients!$Z$4:$AD$7,2,FALSE)</f>
        <v>0.37</v>
      </c>
      <c r="CV223" s="174">
        <f t="shared" si="478"/>
        <v>5.3824536990439578</v>
      </c>
      <c r="CW223" s="31">
        <f t="shared" si="479"/>
        <v>0.97077578316529678</v>
      </c>
      <c r="CX223" s="19">
        <f>Coefficients!$B$7</f>
        <v>3.35</v>
      </c>
      <c r="CY223" s="217">
        <f t="shared" si="444"/>
        <v>0.28978381587023783</v>
      </c>
      <c r="CZ223" s="164">
        <f>VLOOKUP(N223,Coefficients!$E$12:$I$16,3)</f>
        <v>6.0350000000000001</v>
      </c>
      <c r="DA223" s="165">
        <f t="shared" si="445"/>
        <v>7.2999999999999995E-2</v>
      </c>
      <c r="DB223" s="163">
        <f t="shared" si="446"/>
        <v>7.3620145964285708</v>
      </c>
      <c r="DC223" s="163"/>
      <c r="DD223" s="149"/>
      <c r="DU223" s="165">
        <f t="shared" si="480"/>
        <v>0.95</v>
      </c>
      <c r="DV223" s="165">
        <f t="shared" si="481"/>
        <v>1</v>
      </c>
      <c r="DW223" s="165">
        <f t="shared" si="482"/>
        <v>2400</v>
      </c>
      <c r="DX223" s="165">
        <f t="shared" si="483"/>
        <v>1.4999999999999999E-2</v>
      </c>
      <c r="DY223" s="169">
        <f t="shared" si="484"/>
        <v>70.566573324638455</v>
      </c>
      <c r="DZ223" s="136">
        <f t="shared" si="447"/>
        <v>33593.171347538875</v>
      </c>
      <c r="EA223" s="136">
        <f t="shared" si="485"/>
        <v>4.3067574809826485</v>
      </c>
      <c r="EB223" s="136">
        <f t="shared" si="486"/>
        <v>2.3330791552474604E-2</v>
      </c>
      <c r="EC223" s="136">
        <f t="shared" si="487"/>
        <v>0.96747185906460231</v>
      </c>
      <c r="ED223" s="136">
        <f t="shared" si="488"/>
        <v>0.21272519531386302</v>
      </c>
      <c r="EE223" s="136">
        <f t="shared" si="448"/>
        <v>1.5445604651050633E-4</v>
      </c>
      <c r="EF223" s="136">
        <f t="shared" si="489"/>
        <v>1</v>
      </c>
      <c r="EG223" s="136">
        <f t="shared" si="449"/>
        <v>2</v>
      </c>
      <c r="EH223" s="149">
        <f t="shared" si="490"/>
        <v>1.6957819430394721</v>
      </c>
      <c r="EI223" s="149">
        <f t="shared" si="491"/>
        <v>28.369116022233118</v>
      </c>
      <c r="EJ223" s="149">
        <f t="shared" si="450"/>
        <v>30.064897965272589</v>
      </c>
      <c r="EK223" s="18">
        <f t="shared" si="451"/>
        <v>1.3969779657497401</v>
      </c>
      <c r="EL223" s="18">
        <f t="shared" si="452"/>
        <v>0.31730573443292276</v>
      </c>
      <c r="EM223" s="18">
        <f t="shared" si="453"/>
        <v>1.209273416642857E-2</v>
      </c>
      <c r="EN223" s="163">
        <f t="shared" si="492"/>
        <v>0.12110721084507248</v>
      </c>
      <c r="EO223" s="163">
        <f t="shared" si="493"/>
        <v>2.0260296612398463</v>
      </c>
      <c r="EP223" s="163">
        <f t="shared" si="454"/>
        <v>2.1471368720849187</v>
      </c>
      <c r="EQ223" s="18">
        <f t="shared" si="455"/>
        <v>19.560932768676757</v>
      </c>
      <c r="ER223" s="18">
        <f t="shared" si="456"/>
        <v>5.6684417396883271</v>
      </c>
      <c r="ES223" s="18">
        <f t="shared" si="457"/>
        <v>0.16932633571785713</v>
      </c>
    </row>
    <row r="224" spans="1:149" s="105" customFormat="1" outlineLevel="1" x14ac:dyDescent="0.25">
      <c r="A224" s="103"/>
      <c r="B224" s="36" t="s">
        <v>82</v>
      </c>
      <c r="C224" s="36" t="str">
        <f>'Hotter&amp;Drier'!$B$1</f>
        <v>MRI-CGCM2.3.2</v>
      </c>
      <c r="D224" s="36">
        <v>2054</v>
      </c>
      <c r="E224" s="37">
        <f>'Hotter&amp;Drier'!S82</f>
        <v>23.82</v>
      </c>
      <c r="F224" s="37">
        <f>'Hotter&amp;Drier'!W82</f>
        <v>75.140239999999991</v>
      </c>
      <c r="G224" s="37">
        <f>'Hotter&amp;Drier'!Q82</f>
        <v>589.19999999999982</v>
      </c>
      <c r="H224" s="115">
        <f t="shared" si="381"/>
        <v>2007</v>
      </c>
      <c r="I224" s="111" t="str">
        <f t="shared" si="382"/>
        <v>Pile No 243 @ Berth 107</v>
      </c>
      <c r="J224" s="165" t="str">
        <f t="shared" si="383"/>
        <v>splash</v>
      </c>
      <c r="K224" s="172">
        <f t="shared" si="384"/>
        <v>1</v>
      </c>
      <c r="L224" s="115" t="str">
        <f t="shared" si="385"/>
        <v>C1</v>
      </c>
      <c r="M224" s="115" t="str">
        <f t="shared" si="386"/>
        <v>CB4</v>
      </c>
      <c r="N224" s="115" t="str">
        <f t="shared" si="387"/>
        <v>CL5</v>
      </c>
      <c r="O224" s="115">
        <f t="shared" si="388"/>
        <v>0</v>
      </c>
      <c r="P224" s="115">
        <f t="shared" si="389"/>
        <v>50</v>
      </c>
      <c r="Q224" s="115">
        <f t="shared" si="390"/>
        <v>1200</v>
      </c>
      <c r="R224" s="115">
        <f t="shared" si="391"/>
        <v>60</v>
      </c>
      <c r="S224" s="115">
        <f t="shared" si="392"/>
        <v>0.37</v>
      </c>
      <c r="T224" s="115">
        <f t="shared" si="393"/>
        <v>310</v>
      </c>
      <c r="U224" s="165">
        <f t="shared" si="431"/>
        <v>12</v>
      </c>
      <c r="V224" s="165"/>
      <c r="W224" s="165"/>
      <c r="X224" s="165"/>
      <c r="Y224" s="165"/>
      <c r="AA224" s="174">
        <f t="shared" si="458"/>
        <v>6.4387701462876263</v>
      </c>
      <c r="AB224" s="193">
        <f t="shared" si="459"/>
        <v>0.22877540292575255</v>
      </c>
      <c r="AC224" s="174">
        <f t="shared" si="460"/>
        <v>0.32745356974509704</v>
      </c>
      <c r="AD224" s="174">
        <f t="shared" si="461"/>
        <v>1.2106329631860462E-2</v>
      </c>
      <c r="AE224" s="174">
        <f t="shared" si="462"/>
        <v>0.99357414869332539</v>
      </c>
      <c r="AF224" s="194">
        <f t="shared" si="463"/>
        <v>0.29658929811741058</v>
      </c>
      <c r="AG224" s="174">
        <f t="shared" si="494"/>
        <v>5.9442337728199988</v>
      </c>
      <c r="AH224" s="174">
        <f t="shared" si="495"/>
        <v>0.16951670377790695</v>
      </c>
      <c r="AJ224" s="174"/>
      <c r="AK224" s="174"/>
      <c r="AM224" s="207">
        <f t="shared" si="464"/>
        <v>5</v>
      </c>
      <c r="AN224" s="167">
        <f>INDEX(Coefficients!$O$3:$O$7,MATCH(S224,Coefficients!$O$3:$O$7))</f>
        <v>0.3</v>
      </c>
      <c r="AO224" s="167">
        <f>INDEX(Coefficients!$O$3:$O$7,MATCH(S224,Coefficients!$O$3:$O$7)+1)</f>
        <v>0.4</v>
      </c>
      <c r="AP224" s="172">
        <f>INDEX(Coefficients!$P$3:$P$7,MATCH(S224,Coefficients!$O$3:$O$7))</f>
        <v>50</v>
      </c>
      <c r="AQ224" s="172">
        <f>INDEX(Coefficients!$P$3:$P$7,MATCH(S224,Coefficients!$O$3:$O$7)+1)</f>
        <v>41.8</v>
      </c>
      <c r="AR224" s="172">
        <f t="shared" si="465"/>
        <v>44.26</v>
      </c>
      <c r="AS224" s="106">
        <f t="shared" si="466"/>
        <v>2054</v>
      </c>
      <c r="AT224" s="107">
        <f t="shared" si="467"/>
        <v>23.82</v>
      </c>
      <c r="AU224" s="167">
        <f t="shared" si="432"/>
        <v>990.32999999999993</v>
      </c>
      <c r="AV224" s="173">
        <f t="shared" si="433"/>
        <v>23.030930232558138</v>
      </c>
      <c r="AW224" s="106">
        <v>66</v>
      </c>
      <c r="AX224" s="107">
        <f t="shared" si="468"/>
        <v>75.140239999999991</v>
      </c>
      <c r="AY224" s="174">
        <f t="shared" si="469"/>
        <v>1.2044530449230451</v>
      </c>
      <c r="AZ224" s="167">
        <f>INDEX(Coefficients!$K$3:$K$10,MATCH(S224,Coefficients!$K$3:$K$10))</f>
        <v>0.35</v>
      </c>
      <c r="BA224" s="167">
        <f>INDEX(Coefficients!$K$3:$K$10,MATCH(S224,Coefficients!$K$3:$K$10)+1)</f>
        <v>0.4</v>
      </c>
      <c r="BB224" s="167">
        <f>INDEX(Coefficients!$L$3:$L$10,MATCH(S224,Coefficients!$K$3:$K$10))</f>
        <v>0.19142307491680963</v>
      </c>
      <c r="BC224" s="167">
        <f>INDEX(Coefficients!$L$3:$L$10,MATCH(S224,Coefficients!$K$3:$K$10)+1)</f>
        <v>0.35425563574488944</v>
      </c>
      <c r="BD224" s="174">
        <f>INDEX(Coefficients!$M$3:$M$10,MATCH(S224,Coefficients!$K$3:$K$10))</f>
        <v>0.20023799980895765</v>
      </c>
      <c r="BE224" s="174">
        <f>INDEX(Coefficients!$M$3:$M$10,MATCH(S224,Coefficients!$K$3:$K$10)+1)</f>
        <v>0.20987997823914079</v>
      </c>
      <c r="BF224" s="70">
        <f t="shared" si="470"/>
        <v>2.5655609924804158E-5</v>
      </c>
      <c r="BG224" s="110">
        <f t="shared" si="471"/>
        <v>0.20409479118103091</v>
      </c>
      <c r="BH224" s="175">
        <f t="shared" si="434"/>
        <v>1.1906933839536226E-5</v>
      </c>
      <c r="BI224" s="89">
        <f t="shared" si="435"/>
        <v>3.7574623006114055E-2</v>
      </c>
      <c r="BJ224" s="106">
        <f t="shared" si="472"/>
        <v>0.71366705445737511</v>
      </c>
      <c r="BK224" s="165">
        <f t="shared" si="473"/>
        <v>84.741590689541354</v>
      </c>
      <c r="BL224" s="207"/>
      <c r="BM224" s="107">
        <f t="shared" si="474"/>
        <v>589.19999999999982</v>
      </c>
      <c r="BN224" s="173">
        <f t="shared" si="436"/>
        <v>20428.400000000001</v>
      </c>
      <c r="BO224" s="187">
        <f t="shared" si="437"/>
        <v>9.026502325581397E-4</v>
      </c>
      <c r="BP224" s="106" t="str">
        <f t="shared" si="411"/>
        <v>YES</v>
      </c>
      <c r="BQ224" s="209">
        <f t="shared" si="475"/>
        <v>6.4387701462876263</v>
      </c>
      <c r="BR224" s="164">
        <f t="shared" si="438"/>
        <v>11.438770146287627</v>
      </c>
      <c r="BS224" s="219">
        <f t="shared" si="439"/>
        <v>0.22877540292575255</v>
      </c>
      <c r="BT224" s="210"/>
      <c r="BU224" s="206">
        <f t="shared" si="440"/>
        <v>-0.81842296934365399</v>
      </c>
      <c r="BW224" s="164">
        <f>VLOOKUP(M224,Coefficients!$E$4:$I$7,3)</f>
        <v>0.43099999999999999</v>
      </c>
      <c r="BX224" s="106">
        <f t="shared" si="441"/>
        <v>7.2999999999999995E-2</v>
      </c>
      <c r="BY224" s="163">
        <f t="shared" si="442"/>
        <v>0.5263621579069766</v>
      </c>
      <c r="BZ224" s="28"/>
      <c r="CO224" s="165" t="str">
        <f t="shared" si="476"/>
        <v>splash</v>
      </c>
      <c r="CP224" s="172">
        <f t="shared" si="477"/>
        <v>1</v>
      </c>
      <c r="CQ224" s="165">
        <f>IF(CO224="atmospheric",IF(CP224&gt;=1,Coefficients!$T$5,Coefficients!$T$4),Coefficients!$T$3)</f>
        <v>7.35</v>
      </c>
      <c r="CR224" s="106">
        <f>IF(S224&lt;Coefficients!$V$3,Coefficients!$X$3-(Coefficients!$X$4-Coefficients!$X$3)*(Coefficients!$V$3-S224)/(Coefficients!$V$4-Coefficients!$V$3),IF(S224&gt;Coefficients!$V$6,(Coefficients!$X$6-Coefficients!$X$5)*(S224-Coefficients!$V$6)/(Coefficients!$V$6-Coefficients!$V$5)+Coefficients!$X$6,VLOOKUP(S224,Coefficients!$V$3:$X$6,3)))</f>
        <v>5.1999999999999975</v>
      </c>
      <c r="CS224" s="90">
        <f t="shared" si="443"/>
        <v>1.6409601519999992E-4</v>
      </c>
      <c r="CT224" s="106">
        <f>VLOOKUP(CO224,Coefficients!$Z$4:$AD$7,4,FALSE)</f>
        <v>0.26500000000000001</v>
      </c>
      <c r="CU224" s="106">
        <f>VLOOKUP(CO224,Coefficients!$Z$4:$AD$7,2,FALSE)</f>
        <v>0.37</v>
      </c>
      <c r="CV224" s="174">
        <f t="shared" si="478"/>
        <v>5.3839601445485243</v>
      </c>
      <c r="CW224" s="31">
        <f t="shared" si="479"/>
        <v>0.99357414869332539</v>
      </c>
      <c r="CX224" s="19">
        <f>Coefficients!$B$7</f>
        <v>3.35</v>
      </c>
      <c r="CY224" s="217">
        <f t="shared" si="444"/>
        <v>0.29658929811741058</v>
      </c>
      <c r="CZ224" s="164">
        <f>VLOOKUP(N224,Coefficients!$E$12:$I$16,3)</f>
        <v>6.0350000000000001</v>
      </c>
      <c r="DA224" s="165">
        <f t="shared" si="445"/>
        <v>7.2999999999999995E-2</v>
      </c>
      <c r="DB224" s="163">
        <f t="shared" si="446"/>
        <v>7.3702914686046501</v>
      </c>
      <c r="DC224" s="163"/>
      <c r="DD224" s="149"/>
      <c r="DU224" s="165">
        <f t="shared" si="480"/>
        <v>0.95</v>
      </c>
      <c r="DV224" s="165">
        <f t="shared" si="481"/>
        <v>1</v>
      </c>
      <c r="DW224" s="165">
        <f t="shared" si="482"/>
        <v>2400</v>
      </c>
      <c r="DX224" s="165">
        <f t="shared" si="483"/>
        <v>1.4999999999999999E-2</v>
      </c>
      <c r="DY224" s="169">
        <f t="shared" si="484"/>
        <v>70.567076940369816</v>
      </c>
      <c r="DZ224" s="136">
        <f t="shared" si="447"/>
        <v>33593.251262662583</v>
      </c>
      <c r="EA224" s="136">
        <f t="shared" si="485"/>
        <v>4.3067574809826485</v>
      </c>
      <c r="EB224" s="136">
        <f t="shared" si="486"/>
        <v>2.3330791552474604E-2</v>
      </c>
      <c r="EC224" s="136">
        <f t="shared" si="487"/>
        <v>0.96747185906460231</v>
      </c>
      <c r="ED224" s="136">
        <f t="shared" si="488"/>
        <v>0.21280636026133987</v>
      </c>
      <c r="EE224" s="136">
        <f t="shared" si="448"/>
        <v>1.5445604651050633E-4</v>
      </c>
      <c r="EF224" s="136">
        <f t="shared" si="489"/>
        <v>1</v>
      </c>
      <c r="EG224" s="136">
        <f t="shared" si="449"/>
        <v>2</v>
      </c>
      <c r="EH224" s="149">
        <f t="shared" si="490"/>
        <v>1.6938761862441256</v>
      </c>
      <c r="EI224" s="149">
        <f t="shared" si="491"/>
        <v>28.34806940459228</v>
      </c>
      <c r="EJ224" s="149">
        <f t="shared" si="450"/>
        <v>30.041945590836406</v>
      </c>
      <c r="EK224" s="18">
        <f t="shared" si="451"/>
        <v>1.431332064362574</v>
      </c>
      <c r="EL224" s="18">
        <f t="shared" si="452"/>
        <v>0.32745356974509704</v>
      </c>
      <c r="EM224" s="18">
        <f t="shared" si="453"/>
        <v>1.2106329631860462E-2</v>
      </c>
      <c r="EN224" s="163">
        <f t="shared" si="492"/>
        <v>0.12097110791569481</v>
      </c>
      <c r="EO224" s="163">
        <f t="shared" si="493"/>
        <v>2.0245265805102353</v>
      </c>
      <c r="EP224" s="163">
        <f t="shared" si="454"/>
        <v>2.1454976884259302</v>
      </c>
      <c r="EQ224" s="18">
        <f t="shared" si="455"/>
        <v>20.041969857141844</v>
      </c>
      <c r="ER224" s="18">
        <f t="shared" si="456"/>
        <v>5.9442337728199988</v>
      </c>
      <c r="ES224" s="18">
        <f t="shared" si="457"/>
        <v>0.16951670377790695</v>
      </c>
    </row>
    <row r="225" spans="1:149" s="105" customFormat="1" outlineLevel="1" x14ac:dyDescent="0.25">
      <c r="A225" s="103"/>
      <c r="B225" s="36" t="s">
        <v>82</v>
      </c>
      <c r="C225" s="36" t="str">
        <f>'Hotter&amp;Drier'!$B$1</f>
        <v>MRI-CGCM2.3.2</v>
      </c>
      <c r="D225" s="36">
        <v>2055</v>
      </c>
      <c r="E225" s="37">
        <f>'Hotter&amp;Drier'!S83</f>
        <v>23.849999999999998</v>
      </c>
      <c r="F225" s="37">
        <f>'Hotter&amp;Drier'!W83</f>
        <v>75.117350000000002</v>
      </c>
      <c r="G225" s="37">
        <f>'Hotter&amp;Drier'!Q83</f>
        <v>596.24999999999977</v>
      </c>
      <c r="H225" s="115">
        <f t="shared" si="381"/>
        <v>2007</v>
      </c>
      <c r="I225" s="111" t="str">
        <f t="shared" si="382"/>
        <v>Pile No 243 @ Berth 107</v>
      </c>
      <c r="J225" s="165" t="str">
        <f t="shared" si="383"/>
        <v>splash</v>
      </c>
      <c r="K225" s="172">
        <f t="shared" si="384"/>
        <v>1</v>
      </c>
      <c r="L225" s="115" t="str">
        <f t="shared" si="385"/>
        <v>C1</v>
      </c>
      <c r="M225" s="115" t="str">
        <f t="shared" si="386"/>
        <v>CB4</v>
      </c>
      <c r="N225" s="115" t="str">
        <f t="shared" si="387"/>
        <v>CL5</v>
      </c>
      <c r="O225" s="115">
        <f t="shared" si="388"/>
        <v>0</v>
      </c>
      <c r="P225" s="115">
        <f t="shared" si="389"/>
        <v>50</v>
      </c>
      <c r="Q225" s="115">
        <f t="shared" si="390"/>
        <v>1200</v>
      </c>
      <c r="R225" s="115">
        <f t="shared" si="391"/>
        <v>60</v>
      </c>
      <c r="S225" s="115">
        <f t="shared" si="392"/>
        <v>0.37</v>
      </c>
      <c r="T225" s="115">
        <f t="shared" si="393"/>
        <v>310</v>
      </c>
      <c r="U225" s="165">
        <f t="shared" si="431"/>
        <v>12</v>
      </c>
      <c r="V225" s="165"/>
      <c r="W225" s="165"/>
      <c r="X225" s="165"/>
      <c r="Y225" s="165"/>
      <c r="AA225" s="174">
        <f t="shared" si="458"/>
        <v>6.5204385893686911</v>
      </c>
      <c r="AB225" s="193">
        <f t="shared" si="459"/>
        <v>0.23040877178737382</v>
      </c>
      <c r="AC225" s="174">
        <f t="shared" si="460"/>
        <v>0.33771638373492985</v>
      </c>
      <c r="AD225" s="174">
        <f t="shared" si="461"/>
        <v>1.2119800518636361E-2</v>
      </c>
      <c r="AE225" s="174">
        <f t="shared" si="462"/>
        <v>1.0160886687551827</v>
      </c>
      <c r="AF225" s="194">
        <f t="shared" si="463"/>
        <v>0.30331005037468139</v>
      </c>
      <c r="AG225" s="174">
        <f t="shared" si="494"/>
        <v>6.225008184379373</v>
      </c>
      <c r="AH225" s="174">
        <f t="shared" si="495"/>
        <v>0.16970532744772723</v>
      </c>
      <c r="AJ225" s="174"/>
      <c r="AK225" s="174"/>
      <c r="AM225" s="207">
        <f t="shared" si="464"/>
        <v>5</v>
      </c>
      <c r="AN225" s="167">
        <f>INDEX(Coefficients!$O$3:$O$7,MATCH(S225,Coefficients!$O$3:$O$7))</f>
        <v>0.3</v>
      </c>
      <c r="AO225" s="167">
        <f>INDEX(Coefficients!$O$3:$O$7,MATCH(S225,Coefficients!$O$3:$O$7)+1)</f>
        <v>0.4</v>
      </c>
      <c r="AP225" s="172">
        <f>INDEX(Coefficients!$P$3:$P$7,MATCH(S225,Coefficients!$O$3:$O$7))</f>
        <v>50</v>
      </c>
      <c r="AQ225" s="172">
        <f>INDEX(Coefficients!$P$3:$P$7,MATCH(S225,Coefficients!$O$3:$O$7)+1)</f>
        <v>41.8</v>
      </c>
      <c r="AR225" s="172">
        <f t="shared" si="465"/>
        <v>44.26</v>
      </c>
      <c r="AS225" s="106">
        <f t="shared" si="466"/>
        <v>2055</v>
      </c>
      <c r="AT225" s="107">
        <f t="shared" si="467"/>
        <v>23.849999999999998</v>
      </c>
      <c r="AU225" s="167">
        <f t="shared" si="432"/>
        <v>1014.18</v>
      </c>
      <c r="AV225" s="173">
        <f t="shared" si="433"/>
        <v>23.049545454545452</v>
      </c>
      <c r="AW225" s="106">
        <v>67</v>
      </c>
      <c r="AX225" s="107">
        <f t="shared" si="468"/>
        <v>75.117350000000002</v>
      </c>
      <c r="AY225" s="174">
        <f t="shared" si="469"/>
        <v>1.2058157552829627</v>
      </c>
      <c r="AZ225" s="167">
        <f>INDEX(Coefficients!$K$3:$K$10,MATCH(S225,Coefficients!$K$3:$K$10))</f>
        <v>0.35</v>
      </c>
      <c r="BA225" s="167">
        <f>INDEX(Coefficients!$K$3:$K$10,MATCH(S225,Coefficients!$K$3:$K$10)+1)</f>
        <v>0.4</v>
      </c>
      <c r="BB225" s="167">
        <f>INDEX(Coefficients!$L$3:$L$10,MATCH(S225,Coefficients!$K$3:$K$10))</f>
        <v>0.19142307491680963</v>
      </c>
      <c r="BC225" s="167">
        <f>INDEX(Coefficients!$L$3:$L$10,MATCH(S225,Coefficients!$K$3:$K$10)+1)</f>
        <v>0.35425563574488944</v>
      </c>
      <c r="BD225" s="174">
        <f>INDEX(Coefficients!$M$3:$M$10,MATCH(S225,Coefficients!$K$3:$K$10))</f>
        <v>0.20023799980895765</v>
      </c>
      <c r="BE225" s="174">
        <f>INDEX(Coefficients!$M$3:$M$10,MATCH(S225,Coefficients!$K$3:$K$10)+1)</f>
        <v>0.20987997823914079</v>
      </c>
      <c r="BF225" s="70">
        <f t="shared" si="470"/>
        <v>2.5655609924804158E-5</v>
      </c>
      <c r="BG225" s="110">
        <f t="shared" si="471"/>
        <v>0.20409479118103091</v>
      </c>
      <c r="BH225" s="175">
        <f t="shared" si="434"/>
        <v>1.1851196881012775E-5</v>
      </c>
      <c r="BI225" s="89">
        <f t="shared" si="435"/>
        <v>3.7398734298555093E-2</v>
      </c>
      <c r="BJ225" s="106">
        <f t="shared" si="472"/>
        <v>0.71366705445737511</v>
      </c>
      <c r="BK225" s="165">
        <f t="shared" si="473"/>
        <v>84.741590689541354</v>
      </c>
      <c r="BL225" s="207"/>
      <c r="BM225" s="107">
        <f t="shared" si="474"/>
        <v>596.24999999999977</v>
      </c>
      <c r="BN225" s="173">
        <f t="shared" si="436"/>
        <v>21024.65</v>
      </c>
      <c r="BO225" s="187">
        <f t="shared" si="437"/>
        <v>9.0788261363636367E-4</v>
      </c>
      <c r="BP225" s="106" t="str">
        <f t="shared" si="411"/>
        <v>YES</v>
      </c>
      <c r="BQ225" s="209">
        <f t="shared" si="475"/>
        <v>6.5204385893686911</v>
      </c>
      <c r="BR225" s="164">
        <f t="shared" si="438"/>
        <v>11.520438589368691</v>
      </c>
      <c r="BS225" s="219">
        <f t="shared" si="439"/>
        <v>0.23040877178737382</v>
      </c>
      <c r="BT225" s="210"/>
      <c r="BU225" s="206">
        <f t="shared" si="440"/>
        <v>-0.81987688876417408</v>
      </c>
      <c r="BW225" s="164">
        <f>VLOOKUP(M225,Coefficients!$E$4:$I$7,3)</f>
        <v>0.43099999999999999</v>
      </c>
      <c r="BX225" s="106">
        <f t="shared" si="441"/>
        <v>7.2999999999999995E-2</v>
      </c>
      <c r="BY225" s="163">
        <f t="shared" si="442"/>
        <v>0.52694784863636357</v>
      </c>
      <c r="BZ225" s="28"/>
      <c r="CO225" s="165" t="str">
        <f t="shared" si="476"/>
        <v>splash</v>
      </c>
      <c r="CP225" s="172">
        <f t="shared" si="477"/>
        <v>1</v>
      </c>
      <c r="CQ225" s="165">
        <f>IF(CO225="atmospheric",IF(CP225&gt;=1,Coefficients!$T$5,Coefficients!$T$4),Coefficients!$T$3)</f>
        <v>7.35</v>
      </c>
      <c r="CR225" s="106">
        <f>IF(S225&lt;Coefficients!$V$3,Coefficients!$X$3-(Coefficients!$X$4-Coefficients!$X$3)*(Coefficients!$V$3-S225)/(Coefficients!$V$4-Coefficients!$V$3),IF(S225&gt;Coefficients!$V$6,(Coefficients!$X$6-Coefficients!$X$5)*(S225-Coefficients!$V$6)/(Coefficients!$V$6-Coefficients!$V$5)+Coefficients!$X$6,VLOOKUP(S225,Coefficients!$V$3:$X$6,3)))</f>
        <v>5.1999999999999975</v>
      </c>
      <c r="CS225" s="90">
        <f t="shared" si="443"/>
        <v>1.6409601519999992E-4</v>
      </c>
      <c r="CT225" s="106">
        <f>VLOOKUP(CO225,Coefficients!$Z$4:$AD$7,4,FALSE)</f>
        <v>0.26500000000000001</v>
      </c>
      <c r="CU225" s="106">
        <f>VLOOKUP(CO225,Coefficients!$Z$4:$AD$7,2,FALSE)</f>
        <v>0.37</v>
      </c>
      <c r="CV225" s="174">
        <f t="shared" si="478"/>
        <v>5.3852696452360842</v>
      </c>
      <c r="CW225" s="31">
        <f t="shared" si="479"/>
        <v>1.0160886687551827</v>
      </c>
      <c r="CX225" s="19">
        <f>Coefficients!$B$7</f>
        <v>3.35</v>
      </c>
      <c r="CY225" s="217">
        <f t="shared" si="444"/>
        <v>0.30331005037468139</v>
      </c>
      <c r="CZ225" s="164">
        <f>VLOOKUP(N225,Coefficients!$E$12:$I$16,3)</f>
        <v>6.0350000000000001</v>
      </c>
      <c r="DA225" s="165">
        <f t="shared" si="445"/>
        <v>7.2999999999999995E-2</v>
      </c>
      <c r="DB225" s="163">
        <f t="shared" si="446"/>
        <v>7.3784924977272714</v>
      </c>
      <c r="DC225" s="163"/>
      <c r="DD225" s="149"/>
      <c r="DU225" s="165">
        <f t="shared" si="480"/>
        <v>0.95</v>
      </c>
      <c r="DV225" s="165">
        <f t="shared" si="481"/>
        <v>1</v>
      </c>
      <c r="DW225" s="165">
        <f t="shared" si="482"/>
        <v>2400</v>
      </c>
      <c r="DX225" s="165">
        <f t="shared" si="483"/>
        <v>1.4999999999999999E-2</v>
      </c>
      <c r="DY225" s="169">
        <f t="shared" si="484"/>
        <v>70.567557671182712</v>
      </c>
      <c r="DZ225" s="136">
        <f t="shared" si="447"/>
        <v>33593.327545990047</v>
      </c>
      <c r="EA225" s="136">
        <f t="shared" si="485"/>
        <v>4.3067574809826485</v>
      </c>
      <c r="EB225" s="136">
        <f t="shared" si="486"/>
        <v>2.3330791552474604E-2</v>
      </c>
      <c r="EC225" s="136">
        <f t="shared" si="487"/>
        <v>0.96747185906460231</v>
      </c>
      <c r="ED225" s="136">
        <f t="shared" si="488"/>
        <v>0.21288660187467037</v>
      </c>
      <c r="EE225" s="136">
        <f t="shared" si="448"/>
        <v>1.5445604651050633E-4</v>
      </c>
      <c r="EF225" s="136">
        <f t="shared" si="489"/>
        <v>1</v>
      </c>
      <c r="EG225" s="136">
        <f t="shared" si="449"/>
        <v>2</v>
      </c>
      <c r="EH225" s="149">
        <f t="shared" si="490"/>
        <v>1.6919921596032066</v>
      </c>
      <c r="EI225" s="149">
        <f t="shared" si="491"/>
        <v>28.327238315758184</v>
      </c>
      <c r="EJ225" s="149">
        <f t="shared" si="450"/>
        <v>30.01923047536139</v>
      </c>
      <c r="EK225" s="18">
        <f t="shared" si="451"/>
        <v>1.4657271123626396</v>
      </c>
      <c r="EL225" s="18">
        <f t="shared" si="452"/>
        <v>0.33771638373492985</v>
      </c>
      <c r="EM225" s="18">
        <f t="shared" si="453"/>
        <v>1.2119800518636361E-2</v>
      </c>
      <c r="EN225" s="163">
        <f t="shared" si="492"/>
        <v>0.12083655688301277</v>
      </c>
      <c r="EO225" s="163">
        <f t="shared" si="493"/>
        <v>2.0230388921444535</v>
      </c>
      <c r="EP225" s="163">
        <f t="shared" si="454"/>
        <v>2.1438754490274663</v>
      </c>
      <c r="EQ225" s="18">
        <f t="shared" si="455"/>
        <v>20.523580332038353</v>
      </c>
      <c r="ER225" s="18">
        <f t="shared" si="456"/>
        <v>6.225008184379373</v>
      </c>
      <c r="ES225" s="18">
        <f t="shared" si="457"/>
        <v>0.16970532744772723</v>
      </c>
    </row>
    <row r="226" spans="1:149" s="105" customFormat="1" outlineLevel="1" x14ac:dyDescent="0.25">
      <c r="A226" s="103"/>
      <c r="B226" s="36" t="s">
        <v>82</v>
      </c>
      <c r="C226" s="36" t="str">
        <f>'Hotter&amp;Drier'!$B$1</f>
        <v>MRI-CGCM2.3.2</v>
      </c>
      <c r="D226" s="36">
        <v>2056</v>
      </c>
      <c r="E226" s="37">
        <f>'Hotter&amp;Drier'!S84</f>
        <v>23.88</v>
      </c>
      <c r="F226" s="37">
        <f>'Hotter&amp;Drier'!W84</f>
        <v>75.094459999999998</v>
      </c>
      <c r="G226" s="37">
        <f>'Hotter&amp;Drier'!Q84</f>
        <v>603.29999999999973</v>
      </c>
      <c r="H226" s="115">
        <f t="shared" si="381"/>
        <v>2007</v>
      </c>
      <c r="I226" s="111" t="str">
        <f t="shared" si="382"/>
        <v>Pile No 243 @ Berth 107</v>
      </c>
      <c r="J226" s="165" t="str">
        <f t="shared" si="383"/>
        <v>splash</v>
      </c>
      <c r="K226" s="172">
        <f t="shared" si="384"/>
        <v>1</v>
      </c>
      <c r="L226" s="115" t="str">
        <f t="shared" si="385"/>
        <v>C1</v>
      </c>
      <c r="M226" s="115" t="str">
        <f t="shared" si="386"/>
        <v>CB4</v>
      </c>
      <c r="N226" s="115" t="str">
        <f t="shared" si="387"/>
        <v>CL5</v>
      </c>
      <c r="O226" s="115">
        <f t="shared" si="388"/>
        <v>0</v>
      </c>
      <c r="P226" s="115">
        <f t="shared" si="389"/>
        <v>50</v>
      </c>
      <c r="Q226" s="115">
        <f t="shared" si="390"/>
        <v>1200</v>
      </c>
      <c r="R226" s="115">
        <f t="shared" si="391"/>
        <v>60</v>
      </c>
      <c r="S226" s="115">
        <f t="shared" si="392"/>
        <v>0.37</v>
      </c>
      <c r="T226" s="115">
        <f t="shared" si="393"/>
        <v>310</v>
      </c>
      <c r="U226" s="165">
        <f t="shared" si="431"/>
        <v>12</v>
      </c>
      <c r="V226" s="165"/>
      <c r="W226" s="165"/>
      <c r="X226" s="165"/>
      <c r="Y226" s="165"/>
      <c r="AA226" s="174">
        <f t="shared" si="458"/>
        <v>6.6018784538976814</v>
      </c>
      <c r="AB226" s="193">
        <f t="shared" si="459"/>
        <v>0.23203756907795361</v>
      </c>
      <c r="AC226" s="174">
        <f t="shared" si="460"/>
        <v>0.34809420441991812</v>
      </c>
      <c r="AD226" s="174">
        <f t="shared" si="461"/>
        <v>1.2133155131999999E-2</v>
      </c>
      <c r="AE226" s="174">
        <f t="shared" si="462"/>
        <v>1.0383242932351384</v>
      </c>
      <c r="AF226" s="194">
        <f t="shared" si="463"/>
        <v>0.30994755021944431</v>
      </c>
      <c r="AG226" s="174">
        <f t="shared" si="494"/>
        <v>6.5106852123187524</v>
      </c>
      <c r="AH226" s="174">
        <f t="shared" si="495"/>
        <v>0.16989232301999999</v>
      </c>
      <c r="AJ226" s="174"/>
      <c r="AK226" s="174"/>
      <c r="AM226" s="207">
        <f t="shared" si="464"/>
        <v>5</v>
      </c>
      <c r="AN226" s="167">
        <f>INDEX(Coefficients!$O$3:$O$7,MATCH(S226,Coefficients!$O$3:$O$7))</f>
        <v>0.3</v>
      </c>
      <c r="AO226" s="167">
        <f>INDEX(Coefficients!$O$3:$O$7,MATCH(S226,Coefficients!$O$3:$O$7)+1)</f>
        <v>0.4</v>
      </c>
      <c r="AP226" s="172">
        <f>INDEX(Coefficients!$P$3:$P$7,MATCH(S226,Coefficients!$O$3:$O$7))</f>
        <v>50</v>
      </c>
      <c r="AQ226" s="172">
        <f>INDEX(Coefficients!$P$3:$P$7,MATCH(S226,Coefficients!$O$3:$O$7)+1)</f>
        <v>41.8</v>
      </c>
      <c r="AR226" s="172">
        <f t="shared" si="465"/>
        <v>44.26</v>
      </c>
      <c r="AS226" s="106">
        <f t="shared" si="466"/>
        <v>2056</v>
      </c>
      <c r="AT226" s="107">
        <f t="shared" si="467"/>
        <v>23.88</v>
      </c>
      <c r="AU226" s="167">
        <f t="shared" si="432"/>
        <v>1038.06</v>
      </c>
      <c r="AV226" s="173">
        <f t="shared" si="433"/>
        <v>23.067999999999998</v>
      </c>
      <c r="AW226" s="106">
        <v>68</v>
      </c>
      <c r="AX226" s="107">
        <f t="shared" si="468"/>
        <v>75.094459999999998</v>
      </c>
      <c r="AY226" s="174">
        <f t="shared" si="469"/>
        <v>1.2071680558828433</v>
      </c>
      <c r="AZ226" s="167">
        <f>INDEX(Coefficients!$K$3:$K$10,MATCH(S226,Coefficients!$K$3:$K$10))</f>
        <v>0.35</v>
      </c>
      <c r="BA226" s="167">
        <f>INDEX(Coefficients!$K$3:$K$10,MATCH(S226,Coefficients!$K$3:$K$10)+1)</f>
        <v>0.4</v>
      </c>
      <c r="BB226" s="167">
        <f>INDEX(Coefficients!$L$3:$L$10,MATCH(S226,Coefficients!$K$3:$K$10))</f>
        <v>0.19142307491680963</v>
      </c>
      <c r="BC226" s="167">
        <f>INDEX(Coefficients!$L$3:$L$10,MATCH(S226,Coefficients!$K$3:$K$10)+1)</f>
        <v>0.35425563574488944</v>
      </c>
      <c r="BD226" s="174">
        <f>INDEX(Coefficients!$M$3:$M$10,MATCH(S226,Coefficients!$K$3:$K$10))</f>
        <v>0.20023799980895765</v>
      </c>
      <c r="BE226" s="174">
        <f>INDEX(Coefficients!$M$3:$M$10,MATCH(S226,Coefficients!$K$3:$K$10)+1)</f>
        <v>0.20987997823914079</v>
      </c>
      <c r="BF226" s="70">
        <f t="shared" si="470"/>
        <v>2.5655609924804158E-5</v>
      </c>
      <c r="BG226" s="110">
        <f t="shared" si="471"/>
        <v>0.20409479118103091</v>
      </c>
      <c r="BH226" s="175">
        <f t="shared" si="434"/>
        <v>1.179696473192742E-5</v>
      </c>
      <c r="BI226" s="89">
        <f t="shared" si="435"/>
        <v>3.7227594307004341E-2</v>
      </c>
      <c r="BJ226" s="106">
        <f t="shared" si="472"/>
        <v>0.71366705445737511</v>
      </c>
      <c r="BK226" s="165">
        <f t="shared" si="473"/>
        <v>84.741590689541354</v>
      </c>
      <c r="BL226" s="207"/>
      <c r="BM226" s="107">
        <f t="shared" si="474"/>
        <v>603.29999999999973</v>
      </c>
      <c r="BN226" s="173">
        <f t="shared" si="436"/>
        <v>21627.95</v>
      </c>
      <c r="BO226" s="187">
        <f t="shared" si="437"/>
        <v>9.1318011111111118E-4</v>
      </c>
      <c r="BP226" s="106" t="str">
        <f t="shared" si="411"/>
        <v>YES</v>
      </c>
      <c r="BQ226" s="209">
        <f t="shared" si="475"/>
        <v>6.6018784538976814</v>
      </c>
      <c r="BR226" s="164">
        <f t="shared" si="438"/>
        <v>11.601878453897681</v>
      </c>
      <c r="BS226" s="219">
        <f t="shared" si="439"/>
        <v>0.23203756907795361</v>
      </c>
      <c r="BT226" s="210"/>
      <c r="BU226" s="206">
        <f t="shared" si="440"/>
        <v>-0.82127048211472897</v>
      </c>
      <c r="BW226" s="164">
        <f>VLOOKUP(M226,Coefficients!$E$4:$I$7,3)</f>
        <v>0.43099999999999999</v>
      </c>
      <c r="BX226" s="106">
        <f t="shared" si="441"/>
        <v>7.2999999999999995E-2</v>
      </c>
      <c r="BY226" s="163">
        <f t="shared" si="442"/>
        <v>0.52752848399999996</v>
      </c>
      <c r="BZ226" s="28"/>
      <c r="CO226" s="165" t="str">
        <f t="shared" si="476"/>
        <v>splash</v>
      </c>
      <c r="CP226" s="172">
        <f t="shared" si="477"/>
        <v>1</v>
      </c>
      <c r="CQ226" s="165">
        <f>IF(CO226="atmospheric",IF(CP226&gt;=1,Coefficients!$T$5,Coefficients!$T$4),Coefficients!$T$3)</f>
        <v>7.35</v>
      </c>
      <c r="CR226" s="106">
        <f>IF(S226&lt;Coefficients!$V$3,Coefficients!$X$3-(Coefficients!$X$4-Coefficients!$X$3)*(Coefficients!$V$3-S226)/(Coefficients!$V$4-Coefficients!$V$3),IF(S226&gt;Coefficients!$V$6,(Coefficients!$X$6-Coefficients!$X$5)*(S226-Coefficients!$V$6)/(Coefficients!$V$6-Coefficients!$V$5)+Coefficients!$X$6,VLOOKUP(S226,Coefficients!$V$3:$X$6,3)))</f>
        <v>5.1999999999999975</v>
      </c>
      <c r="CS226" s="90">
        <f t="shared" si="443"/>
        <v>1.6409601519999992E-4</v>
      </c>
      <c r="CT226" s="106">
        <f>VLOOKUP(CO226,Coefficients!$Z$4:$AD$7,4,FALSE)</f>
        <v>0.26500000000000001</v>
      </c>
      <c r="CU226" s="106">
        <f>VLOOKUP(CO226,Coefficients!$Z$4:$AD$7,2,FALSE)</f>
        <v>0.37</v>
      </c>
      <c r="CV226" s="174">
        <f t="shared" si="478"/>
        <v>5.3863937651492444</v>
      </c>
      <c r="CW226" s="31">
        <f t="shared" si="479"/>
        <v>1.0383242932351384</v>
      </c>
      <c r="CX226" s="19">
        <f>Coefficients!$B$7</f>
        <v>3.35</v>
      </c>
      <c r="CY226" s="217">
        <f t="shared" si="444"/>
        <v>0.30994755021944431</v>
      </c>
      <c r="CZ226" s="164">
        <f>VLOOKUP(N226,Coefficients!$E$12:$I$16,3)</f>
        <v>6.0350000000000001</v>
      </c>
      <c r="DA226" s="165">
        <f t="shared" si="445"/>
        <v>7.2999999999999995E-2</v>
      </c>
      <c r="DB226" s="163">
        <f t="shared" si="446"/>
        <v>7.3866227399999991</v>
      </c>
      <c r="DC226" s="163"/>
      <c r="DD226" s="149"/>
      <c r="DU226" s="165">
        <f t="shared" si="480"/>
        <v>0.95</v>
      </c>
      <c r="DV226" s="165">
        <f t="shared" si="481"/>
        <v>1</v>
      </c>
      <c r="DW226" s="165">
        <f t="shared" si="482"/>
        <v>2400</v>
      </c>
      <c r="DX226" s="165">
        <f t="shared" si="483"/>
        <v>1.4999999999999999E-2</v>
      </c>
      <c r="DY226" s="169">
        <f t="shared" si="484"/>
        <v>70.568017042301435</v>
      </c>
      <c r="DZ226" s="136">
        <f t="shared" si="447"/>
        <v>33593.400439594792</v>
      </c>
      <c r="EA226" s="136">
        <f t="shared" si="485"/>
        <v>4.3067574809826485</v>
      </c>
      <c r="EB226" s="136">
        <f t="shared" si="486"/>
        <v>2.3330791552474604E-2</v>
      </c>
      <c r="EC226" s="136">
        <f t="shared" si="487"/>
        <v>0.96747185906460231</v>
      </c>
      <c r="ED226" s="136">
        <f t="shared" si="488"/>
        <v>0.21296597500884898</v>
      </c>
      <c r="EE226" s="136">
        <f t="shared" si="448"/>
        <v>1.5445604651050633E-4</v>
      </c>
      <c r="EF226" s="136">
        <f t="shared" si="489"/>
        <v>1</v>
      </c>
      <c r="EG226" s="136">
        <f t="shared" si="449"/>
        <v>2</v>
      </c>
      <c r="EH226" s="149">
        <f t="shared" si="490"/>
        <v>1.6901285716087597</v>
      </c>
      <c r="EI226" s="149">
        <f t="shared" si="491"/>
        <v>28.306609311196492</v>
      </c>
      <c r="EJ226" s="149">
        <f t="shared" si="450"/>
        <v>29.996737882805252</v>
      </c>
      <c r="EK226" s="18">
        <f t="shared" si="451"/>
        <v>1.5001631235973472</v>
      </c>
      <c r="EL226" s="18">
        <f t="shared" si="452"/>
        <v>0.34809420441991812</v>
      </c>
      <c r="EM226" s="18">
        <f t="shared" si="453"/>
        <v>1.2133155131999999E-2</v>
      </c>
      <c r="EN226" s="163">
        <f t="shared" si="492"/>
        <v>0.12070346551174406</v>
      </c>
      <c r="EO226" s="163">
        <f t="shared" si="493"/>
        <v>2.0215656359777445</v>
      </c>
      <c r="EP226" s="163">
        <f t="shared" si="454"/>
        <v>2.1422691014894886</v>
      </c>
      <c r="EQ226" s="18">
        <f t="shared" si="455"/>
        <v>21.005764387262158</v>
      </c>
      <c r="ER226" s="18">
        <f t="shared" si="456"/>
        <v>6.5106852123187524</v>
      </c>
      <c r="ES226" s="18">
        <f t="shared" si="457"/>
        <v>0.16989232301999999</v>
      </c>
    </row>
    <row r="227" spans="1:149" s="105" customFormat="1" outlineLevel="1" x14ac:dyDescent="0.25">
      <c r="A227" s="103"/>
      <c r="B227" s="36" t="s">
        <v>82</v>
      </c>
      <c r="C227" s="36" t="str">
        <f>'Hotter&amp;Drier'!$B$1</f>
        <v>MRI-CGCM2.3.2</v>
      </c>
      <c r="D227" s="36">
        <v>2057</v>
      </c>
      <c r="E227" s="37">
        <f>'Hotter&amp;Drier'!S85</f>
        <v>23.91</v>
      </c>
      <c r="F227" s="37">
        <f>'Hotter&amp;Drier'!W85</f>
        <v>75.071569999999994</v>
      </c>
      <c r="G227" s="37">
        <f>'Hotter&amp;Drier'!Q85</f>
        <v>610.34999999999968</v>
      </c>
      <c r="H227" s="115">
        <f t="shared" si="381"/>
        <v>2007</v>
      </c>
      <c r="I227" s="111" t="str">
        <f t="shared" si="382"/>
        <v>Pile No 243 @ Berth 107</v>
      </c>
      <c r="J227" s="165" t="str">
        <f t="shared" si="383"/>
        <v>splash</v>
      </c>
      <c r="K227" s="172">
        <f t="shared" si="384"/>
        <v>1</v>
      </c>
      <c r="L227" s="115" t="str">
        <f t="shared" si="385"/>
        <v>C1</v>
      </c>
      <c r="M227" s="115" t="str">
        <f t="shared" si="386"/>
        <v>CB4</v>
      </c>
      <c r="N227" s="115" t="str">
        <f t="shared" si="387"/>
        <v>CL5</v>
      </c>
      <c r="O227" s="115">
        <f t="shared" si="388"/>
        <v>0</v>
      </c>
      <c r="P227" s="115">
        <f t="shared" si="389"/>
        <v>50</v>
      </c>
      <c r="Q227" s="115">
        <f t="shared" si="390"/>
        <v>1200</v>
      </c>
      <c r="R227" s="115">
        <f t="shared" si="391"/>
        <v>60</v>
      </c>
      <c r="S227" s="115">
        <f t="shared" si="392"/>
        <v>0.37</v>
      </c>
      <c r="T227" s="115">
        <f t="shared" si="393"/>
        <v>310</v>
      </c>
      <c r="U227" s="165">
        <f t="shared" si="431"/>
        <v>12</v>
      </c>
      <c r="V227" s="165"/>
      <c r="W227" s="165"/>
      <c r="X227" s="165"/>
      <c r="Y227" s="165"/>
      <c r="AA227" s="174">
        <f t="shared" si="458"/>
        <v>6.6830997416847389</v>
      </c>
      <c r="AB227" s="193">
        <f t="shared" si="459"/>
        <v>0.23366199483369476</v>
      </c>
      <c r="AC227" s="174">
        <f t="shared" si="460"/>
        <v>0.35858706990861627</v>
      </c>
      <c r="AD227" s="174">
        <f t="shared" si="461"/>
        <v>1.2146401055E-2</v>
      </c>
      <c r="AE227" s="174">
        <f t="shared" si="462"/>
        <v>1.0602860047469786</v>
      </c>
      <c r="AF227" s="194">
        <f t="shared" si="463"/>
        <v>0.31650328499909808</v>
      </c>
      <c r="AG227" s="174">
        <f t="shared" si="494"/>
        <v>6.801187871496575</v>
      </c>
      <c r="AH227" s="174">
        <f t="shared" si="495"/>
        <v>0.170077796675</v>
      </c>
      <c r="AJ227" s="174"/>
      <c r="AK227" s="174"/>
      <c r="AM227" s="207">
        <f t="shared" si="464"/>
        <v>5</v>
      </c>
      <c r="AN227" s="167">
        <f>INDEX(Coefficients!$O$3:$O$7,MATCH(S227,Coefficients!$O$3:$O$7))</f>
        <v>0.3</v>
      </c>
      <c r="AO227" s="167">
        <f>INDEX(Coefficients!$O$3:$O$7,MATCH(S227,Coefficients!$O$3:$O$7)+1)</f>
        <v>0.4</v>
      </c>
      <c r="AP227" s="172">
        <f>INDEX(Coefficients!$P$3:$P$7,MATCH(S227,Coefficients!$O$3:$O$7))</f>
        <v>50</v>
      </c>
      <c r="AQ227" s="172">
        <f>INDEX(Coefficients!$P$3:$P$7,MATCH(S227,Coefficients!$O$3:$O$7)+1)</f>
        <v>41.8</v>
      </c>
      <c r="AR227" s="172">
        <f t="shared" si="465"/>
        <v>44.26</v>
      </c>
      <c r="AS227" s="106">
        <f t="shared" si="466"/>
        <v>2057</v>
      </c>
      <c r="AT227" s="107">
        <f t="shared" si="467"/>
        <v>23.91</v>
      </c>
      <c r="AU227" s="167">
        <f t="shared" si="432"/>
        <v>1061.97</v>
      </c>
      <c r="AV227" s="173">
        <f t="shared" si="433"/>
        <v>23.086304347826086</v>
      </c>
      <c r="AW227" s="106">
        <v>69</v>
      </c>
      <c r="AX227" s="107">
        <f t="shared" si="468"/>
        <v>75.071569999999994</v>
      </c>
      <c r="AY227" s="174">
        <f t="shared" si="469"/>
        <v>1.2085106817074855</v>
      </c>
      <c r="AZ227" s="167">
        <f>INDEX(Coefficients!$K$3:$K$10,MATCH(S227,Coefficients!$K$3:$K$10))</f>
        <v>0.35</v>
      </c>
      <c r="BA227" s="167">
        <f>INDEX(Coefficients!$K$3:$K$10,MATCH(S227,Coefficients!$K$3:$K$10)+1)</f>
        <v>0.4</v>
      </c>
      <c r="BB227" s="167">
        <f>INDEX(Coefficients!$L$3:$L$10,MATCH(S227,Coefficients!$K$3:$K$10))</f>
        <v>0.19142307491680963</v>
      </c>
      <c r="BC227" s="167">
        <f>INDEX(Coefficients!$L$3:$L$10,MATCH(S227,Coefficients!$K$3:$K$10)+1)</f>
        <v>0.35425563574488944</v>
      </c>
      <c r="BD227" s="174">
        <f>INDEX(Coefficients!$M$3:$M$10,MATCH(S227,Coefficients!$K$3:$K$10))</f>
        <v>0.20023799980895765</v>
      </c>
      <c r="BE227" s="174">
        <f>INDEX(Coefficients!$M$3:$M$10,MATCH(S227,Coefficients!$K$3:$K$10)+1)</f>
        <v>0.20987997823914079</v>
      </c>
      <c r="BF227" s="70">
        <f t="shared" si="470"/>
        <v>2.5655609924804158E-5</v>
      </c>
      <c r="BG227" s="110">
        <f t="shared" si="471"/>
        <v>0.20409479118103091</v>
      </c>
      <c r="BH227" s="175">
        <f t="shared" si="434"/>
        <v>1.1744164652341296E-5</v>
      </c>
      <c r="BI227" s="89">
        <f t="shared" si="435"/>
        <v>3.7060973486575E-2</v>
      </c>
      <c r="BJ227" s="106">
        <f t="shared" si="472"/>
        <v>0.71366705445737511</v>
      </c>
      <c r="BK227" s="165">
        <f t="shared" si="473"/>
        <v>84.741590689541354</v>
      </c>
      <c r="BL227" s="207"/>
      <c r="BM227" s="107">
        <f t="shared" si="474"/>
        <v>610.34999999999968</v>
      </c>
      <c r="BN227" s="173">
        <f t="shared" si="436"/>
        <v>22238.3</v>
      </c>
      <c r="BO227" s="187">
        <f t="shared" si="437"/>
        <v>9.1853847826086959E-4</v>
      </c>
      <c r="BP227" s="106" t="str">
        <f t="shared" si="411"/>
        <v>YES</v>
      </c>
      <c r="BQ227" s="209">
        <f t="shared" si="475"/>
        <v>6.6830997416847389</v>
      </c>
      <c r="BR227" s="164">
        <f t="shared" si="438"/>
        <v>11.683099741684739</v>
      </c>
      <c r="BS227" s="219">
        <f t="shared" si="439"/>
        <v>0.23366199483369476</v>
      </c>
      <c r="BT227" s="210"/>
      <c r="BU227" s="206">
        <f t="shared" si="440"/>
        <v>-0.82260741628503342</v>
      </c>
      <c r="BW227" s="164">
        <f>VLOOKUP(M227,Coefficients!$E$4:$I$7,3)</f>
        <v>0.43099999999999999</v>
      </c>
      <c r="BX227" s="106">
        <f t="shared" si="441"/>
        <v>7.2999999999999995E-2</v>
      </c>
      <c r="BY227" s="163">
        <f t="shared" si="442"/>
        <v>0.52810439369565221</v>
      </c>
      <c r="BZ227" s="28"/>
      <c r="CO227" s="165" t="str">
        <f t="shared" si="476"/>
        <v>splash</v>
      </c>
      <c r="CP227" s="172">
        <f t="shared" si="477"/>
        <v>1</v>
      </c>
      <c r="CQ227" s="165">
        <f>IF(CO227="atmospheric",IF(CP227&gt;=1,Coefficients!$T$5,Coefficients!$T$4),Coefficients!$T$3)</f>
        <v>7.35</v>
      </c>
      <c r="CR227" s="106">
        <f>IF(S227&lt;Coefficients!$V$3,Coefficients!$X$3-(Coefficients!$X$4-Coefficients!$X$3)*(Coefficients!$V$3-S227)/(Coefficients!$V$4-Coefficients!$V$3),IF(S227&gt;Coefficients!$V$6,(Coefficients!$X$6-Coefficients!$X$5)*(S227-Coefficients!$V$6)/(Coefficients!$V$6-Coefficients!$V$5)+Coefficients!$X$6,VLOOKUP(S227,Coefficients!$V$3:$X$6,3)))</f>
        <v>5.1999999999999975</v>
      </c>
      <c r="CS227" s="90">
        <f t="shared" si="443"/>
        <v>1.6409601519999992E-4</v>
      </c>
      <c r="CT227" s="106">
        <f>VLOOKUP(CO227,Coefficients!$Z$4:$AD$7,4,FALSE)</f>
        <v>0.26500000000000001</v>
      </c>
      <c r="CU227" s="106">
        <f>VLOOKUP(CO227,Coefficients!$Z$4:$AD$7,2,FALSE)</f>
        <v>0.37</v>
      </c>
      <c r="CV227" s="174">
        <f t="shared" si="478"/>
        <v>5.387343180909955</v>
      </c>
      <c r="CW227" s="31">
        <f t="shared" si="479"/>
        <v>1.0602860047469786</v>
      </c>
      <c r="CX227" s="19">
        <f>Coefficients!$B$7</f>
        <v>3.35</v>
      </c>
      <c r="CY227" s="217">
        <f t="shared" si="444"/>
        <v>0.31650328499909808</v>
      </c>
      <c r="CZ227" s="164">
        <f>VLOOKUP(N227,Coefficients!$E$12:$I$16,3)</f>
        <v>6.0350000000000001</v>
      </c>
      <c r="DA227" s="165">
        <f t="shared" si="445"/>
        <v>7.2999999999999995E-2</v>
      </c>
      <c r="DB227" s="163">
        <f t="shared" si="446"/>
        <v>7.3946868119565217</v>
      </c>
      <c r="DC227" s="163"/>
      <c r="DD227" s="149"/>
      <c r="DU227" s="165">
        <f t="shared" si="480"/>
        <v>0.95</v>
      </c>
      <c r="DV227" s="165">
        <f t="shared" si="481"/>
        <v>1</v>
      </c>
      <c r="DW227" s="165">
        <f t="shared" si="482"/>
        <v>2400</v>
      </c>
      <c r="DX227" s="165">
        <f t="shared" si="483"/>
        <v>1.4999999999999999E-2</v>
      </c>
      <c r="DY227" s="169">
        <f t="shared" si="484"/>
        <v>70.56845644635915</v>
      </c>
      <c r="DZ227" s="136">
        <f t="shared" si="447"/>
        <v>33593.470164504404</v>
      </c>
      <c r="EA227" s="136">
        <f t="shared" si="485"/>
        <v>4.3067574809826485</v>
      </c>
      <c r="EB227" s="136">
        <f t="shared" si="486"/>
        <v>2.3330791552474604E-2</v>
      </c>
      <c r="EC227" s="136">
        <f t="shared" si="487"/>
        <v>0.96747185906460231</v>
      </c>
      <c r="ED227" s="136">
        <f t="shared" si="488"/>
        <v>0.2130445297300452</v>
      </c>
      <c r="EE227" s="136">
        <f t="shared" si="448"/>
        <v>1.5445604651050633E-4</v>
      </c>
      <c r="EF227" s="136">
        <f t="shared" si="489"/>
        <v>1</v>
      </c>
      <c r="EG227" s="136">
        <f t="shared" si="449"/>
        <v>2</v>
      </c>
      <c r="EH227" s="149">
        <f t="shared" si="490"/>
        <v>1.6882842435031227</v>
      </c>
      <c r="EI227" s="149">
        <f t="shared" si="491"/>
        <v>28.286170120088787</v>
      </c>
      <c r="EJ227" s="149">
        <f t="shared" si="450"/>
        <v>29.97445436359191</v>
      </c>
      <c r="EK227" s="18">
        <f t="shared" si="451"/>
        <v>1.5346401119438997</v>
      </c>
      <c r="EL227" s="18">
        <f t="shared" si="452"/>
        <v>0.35858706990861627</v>
      </c>
      <c r="EM227" s="18">
        <f t="shared" si="453"/>
        <v>1.2146401055E-2</v>
      </c>
      <c r="EN227" s="163">
        <f t="shared" si="492"/>
        <v>0.12057174961886427</v>
      </c>
      <c r="EO227" s="163">
        <f t="shared" si="493"/>
        <v>2.0201059356683131</v>
      </c>
      <c r="EP227" s="163">
        <f t="shared" si="454"/>
        <v>2.1406776852871774</v>
      </c>
      <c r="EQ227" s="18">
        <f t="shared" si="455"/>
        <v>21.488522217126295</v>
      </c>
      <c r="ER227" s="18">
        <f t="shared" si="456"/>
        <v>6.801187871496575</v>
      </c>
      <c r="ES227" s="18">
        <f t="shared" si="457"/>
        <v>0.170077796675</v>
      </c>
    </row>
    <row r="228" spans="1:149" s="105" customFormat="1" outlineLevel="1" x14ac:dyDescent="0.25">
      <c r="A228" s="103"/>
      <c r="B228" s="36" t="s">
        <v>82</v>
      </c>
      <c r="C228" s="36" t="str">
        <f>'Hotter&amp;Drier'!$B$1</f>
        <v>MRI-CGCM2.3.2</v>
      </c>
      <c r="D228" s="36">
        <v>2058</v>
      </c>
      <c r="E228" s="37">
        <f>'Hotter&amp;Drier'!S86</f>
        <v>23.939999999999998</v>
      </c>
      <c r="F228" s="37">
        <f>'Hotter&amp;Drier'!W86</f>
        <v>75.04867999999999</v>
      </c>
      <c r="G228" s="37">
        <f>'Hotter&amp;Drier'!Q86</f>
        <v>617.39999999999964</v>
      </c>
      <c r="H228" s="115">
        <f t="shared" si="381"/>
        <v>2007</v>
      </c>
      <c r="I228" s="111" t="str">
        <f t="shared" si="382"/>
        <v>Pile No 243 @ Berth 107</v>
      </c>
      <c r="J228" s="165" t="str">
        <f t="shared" si="383"/>
        <v>splash</v>
      </c>
      <c r="K228" s="172">
        <f t="shared" si="384"/>
        <v>1</v>
      </c>
      <c r="L228" s="115" t="str">
        <f t="shared" si="385"/>
        <v>C1</v>
      </c>
      <c r="M228" s="115" t="str">
        <f t="shared" si="386"/>
        <v>CB4</v>
      </c>
      <c r="N228" s="115" t="str">
        <f t="shared" si="387"/>
        <v>CL5</v>
      </c>
      <c r="O228" s="115">
        <f t="shared" si="388"/>
        <v>0</v>
      </c>
      <c r="P228" s="115">
        <f t="shared" si="389"/>
        <v>50</v>
      </c>
      <c r="Q228" s="115">
        <f t="shared" si="390"/>
        <v>1200</v>
      </c>
      <c r="R228" s="115">
        <f t="shared" si="391"/>
        <v>60</v>
      </c>
      <c r="S228" s="115">
        <f t="shared" si="392"/>
        <v>0.37</v>
      </c>
      <c r="T228" s="115">
        <f t="shared" si="393"/>
        <v>310</v>
      </c>
      <c r="U228" s="165">
        <f t="shared" si="431"/>
        <v>12</v>
      </c>
      <c r="V228" s="165"/>
      <c r="W228" s="165"/>
      <c r="X228" s="165"/>
      <c r="Y228" s="165"/>
      <c r="AA228" s="174">
        <f t="shared" si="458"/>
        <v>6.7641119095886033</v>
      </c>
      <c r="AB228" s="193">
        <f t="shared" si="459"/>
        <v>0.23528223819177208</v>
      </c>
      <c r="AC228" s="174">
        <f t="shared" si="460"/>
        <v>0.36919502779755242</v>
      </c>
      <c r="AD228" s="174">
        <f t="shared" si="461"/>
        <v>1.215954522531915E-2</v>
      </c>
      <c r="AE228" s="174">
        <f t="shared" si="462"/>
        <v>1.0819787949923159</v>
      </c>
      <c r="AF228" s="194">
        <f t="shared" si="463"/>
        <v>0.3229787447738256</v>
      </c>
      <c r="AG228" s="174">
        <f t="shared" si="494"/>
        <v>7.096441830511357</v>
      </c>
      <c r="AH228" s="174">
        <f t="shared" si="495"/>
        <v>0.17026184555638296</v>
      </c>
      <c r="AJ228" s="174"/>
      <c r="AK228" s="174"/>
      <c r="AM228" s="207">
        <f t="shared" si="464"/>
        <v>5</v>
      </c>
      <c r="AN228" s="167">
        <f>INDEX(Coefficients!$O$3:$O$7,MATCH(S228,Coefficients!$O$3:$O$7))</f>
        <v>0.3</v>
      </c>
      <c r="AO228" s="167">
        <f>INDEX(Coefficients!$O$3:$O$7,MATCH(S228,Coefficients!$O$3:$O$7)+1)</f>
        <v>0.4</v>
      </c>
      <c r="AP228" s="172">
        <f>INDEX(Coefficients!$P$3:$P$7,MATCH(S228,Coefficients!$O$3:$O$7))</f>
        <v>50</v>
      </c>
      <c r="AQ228" s="172">
        <f>INDEX(Coefficients!$P$3:$P$7,MATCH(S228,Coefficients!$O$3:$O$7)+1)</f>
        <v>41.8</v>
      </c>
      <c r="AR228" s="172">
        <f t="shared" si="465"/>
        <v>44.26</v>
      </c>
      <c r="AS228" s="106">
        <f t="shared" si="466"/>
        <v>2058</v>
      </c>
      <c r="AT228" s="107">
        <f t="shared" si="467"/>
        <v>23.939999999999998</v>
      </c>
      <c r="AU228" s="167">
        <f t="shared" si="432"/>
        <v>1085.9100000000001</v>
      </c>
      <c r="AV228" s="173">
        <f t="shared" si="433"/>
        <v>23.104468085106383</v>
      </c>
      <c r="AW228" s="106">
        <v>70</v>
      </c>
      <c r="AX228" s="107">
        <f t="shared" si="468"/>
        <v>75.04867999999999</v>
      </c>
      <c r="AY228" s="174">
        <f t="shared" si="469"/>
        <v>1.209844305491242</v>
      </c>
      <c r="AZ228" s="167">
        <f>INDEX(Coefficients!$K$3:$K$10,MATCH(S228,Coefficients!$K$3:$K$10))</f>
        <v>0.35</v>
      </c>
      <c r="BA228" s="167">
        <f>INDEX(Coefficients!$K$3:$K$10,MATCH(S228,Coefficients!$K$3:$K$10)+1)</f>
        <v>0.4</v>
      </c>
      <c r="BB228" s="167">
        <f>INDEX(Coefficients!$L$3:$L$10,MATCH(S228,Coefficients!$K$3:$K$10))</f>
        <v>0.19142307491680963</v>
      </c>
      <c r="BC228" s="167">
        <f>INDEX(Coefficients!$L$3:$L$10,MATCH(S228,Coefficients!$K$3:$K$10)+1)</f>
        <v>0.35425563574488944</v>
      </c>
      <c r="BD228" s="174">
        <f>INDEX(Coefficients!$M$3:$M$10,MATCH(S228,Coefficients!$K$3:$K$10))</f>
        <v>0.20023799980895765</v>
      </c>
      <c r="BE228" s="174">
        <f>INDEX(Coefficients!$M$3:$M$10,MATCH(S228,Coefficients!$K$3:$K$10)+1)</f>
        <v>0.20987997823914079</v>
      </c>
      <c r="BF228" s="70">
        <f t="shared" si="470"/>
        <v>2.5655609924804158E-5</v>
      </c>
      <c r="BG228" s="110">
        <f t="shared" si="471"/>
        <v>0.20409479118103091</v>
      </c>
      <c r="BH228" s="175">
        <f t="shared" si="434"/>
        <v>1.1692728904170272E-5</v>
      </c>
      <c r="BI228" s="89">
        <f t="shared" si="435"/>
        <v>3.689865807669624E-2</v>
      </c>
      <c r="BJ228" s="106">
        <f t="shared" si="472"/>
        <v>0.71366705445737511</v>
      </c>
      <c r="BK228" s="165">
        <f t="shared" si="473"/>
        <v>84.741590689541354</v>
      </c>
      <c r="BL228" s="207"/>
      <c r="BM228" s="107">
        <f t="shared" si="474"/>
        <v>617.39999999999964</v>
      </c>
      <c r="BN228" s="173">
        <f t="shared" si="436"/>
        <v>22855.699999999997</v>
      </c>
      <c r="BO228" s="187">
        <f t="shared" si="437"/>
        <v>9.2395382978723397E-4</v>
      </c>
      <c r="BP228" s="106" t="str">
        <f t="shared" si="411"/>
        <v>YES</v>
      </c>
      <c r="BQ228" s="209">
        <f t="shared" si="475"/>
        <v>6.7641119095886033</v>
      </c>
      <c r="BR228" s="164">
        <f t="shared" si="438"/>
        <v>11.764111909588603</v>
      </c>
      <c r="BS228" s="219">
        <f t="shared" si="439"/>
        <v>0.23528223819177208</v>
      </c>
      <c r="BT228" s="210"/>
      <c r="BU228" s="206">
        <f t="shared" si="440"/>
        <v>-0.82389106133370393</v>
      </c>
      <c r="BW228" s="164">
        <f>VLOOKUP(M228,Coefficients!$E$4:$I$7,3)</f>
        <v>0.43099999999999999</v>
      </c>
      <c r="BX228" s="106">
        <f t="shared" si="441"/>
        <v>7.2999999999999995E-2</v>
      </c>
      <c r="BY228" s="163">
        <f t="shared" si="442"/>
        <v>0.52867587936170213</v>
      </c>
      <c r="BZ228" s="28"/>
      <c r="CO228" s="165" t="str">
        <f t="shared" si="476"/>
        <v>splash</v>
      </c>
      <c r="CP228" s="172">
        <f t="shared" si="477"/>
        <v>1</v>
      </c>
      <c r="CQ228" s="165">
        <f>IF(CO228="atmospheric",IF(CP228&gt;=1,Coefficients!$T$5,Coefficients!$T$4),Coefficients!$T$3)</f>
        <v>7.35</v>
      </c>
      <c r="CR228" s="106">
        <f>IF(S228&lt;Coefficients!$V$3,Coefficients!$X$3-(Coefficients!$X$4-Coefficients!$X$3)*(Coefficients!$V$3-S228)/(Coefficients!$V$4-Coefficients!$V$3),IF(S228&gt;Coefficients!$V$6,(Coefficients!$X$6-Coefficients!$X$5)*(S228-Coefficients!$V$6)/(Coefficients!$V$6-Coefficients!$V$5)+Coefficients!$X$6,VLOOKUP(S228,Coefficients!$V$3:$X$6,3)))</f>
        <v>5.1999999999999975</v>
      </c>
      <c r="CS228" s="90">
        <f t="shared" si="443"/>
        <v>1.6409601519999992E-4</v>
      </c>
      <c r="CT228" s="106">
        <f>VLOOKUP(CO228,Coefficients!$Z$4:$AD$7,4,FALSE)</f>
        <v>0.26500000000000001</v>
      </c>
      <c r="CU228" s="106">
        <f>VLOOKUP(CO228,Coefficients!$Z$4:$AD$7,2,FALSE)</f>
        <v>0.37</v>
      </c>
      <c r="CV228" s="174">
        <f t="shared" si="478"/>
        <v>5.3881277669640486</v>
      </c>
      <c r="CW228" s="31">
        <f t="shared" si="479"/>
        <v>1.0819787949923159</v>
      </c>
      <c r="CX228" s="19">
        <f>Coefficients!$B$7</f>
        <v>3.35</v>
      </c>
      <c r="CY228" s="217">
        <f t="shared" si="444"/>
        <v>0.3229787447738256</v>
      </c>
      <c r="CZ228" s="164">
        <f>VLOOKUP(N228,Coefficients!$E$12:$I$16,3)</f>
        <v>6.0350000000000001</v>
      </c>
      <c r="DA228" s="165">
        <f t="shared" si="445"/>
        <v>7.2999999999999995E-2</v>
      </c>
      <c r="DB228" s="163">
        <f t="shared" si="446"/>
        <v>7.4026889372340419</v>
      </c>
      <c r="DC228" s="163"/>
      <c r="DD228" s="149"/>
      <c r="DU228" s="165">
        <f t="shared" si="480"/>
        <v>0.95</v>
      </c>
      <c r="DV228" s="165">
        <f t="shared" si="481"/>
        <v>1</v>
      </c>
      <c r="DW228" s="165">
        <f t="shared" si="482"/>
        <v>2400</v>
      </c>
      <c r="DX228" s="165">
        <f t="shared" si="483"/>
        <v>1.4999999999999999E-2</v>
      </c>
      <c r="DY228" s="169">
        <f t="shared" si="484"/>
        <v>70.568877157499614</v>
      </c>
      <c r="DZ228" s="136">
        <f t="shared" si="447"/>
        <v>33593.536922939027</v>
      </c>
      <c r="EA228" s="136">
        <f t="shared" si="485"/>
        <v>4.3067574809826485</v>
      </c>
      <c r="EB228" s="136">
        <f t="shared" si="486"/>
        <v>2.3330791552474604E-2</v>
      </c>
      <c r="EC228" s="136">
        <f t="shared" si="487"/>
        <v>0.96747185906460231</v>
      </c>
      <c r="ED228" s="136">
        <f t="shared" si="488"/>
        <v>0.21312231182954783</v>
      </c>
      <c r="EE228" s="136">
        <f t="shared" si="448"/>
        <v>1.5445604651050633E-4</v>
      </c>
      <c r="EF228" s="136">
        <f t="shared" si="489"/>
        <v>1</v>
      </c>
      <c r="EG228" s="136">
        <f t="shared" si="449"/>
        <v>2</v>
      </c>
      <c r="EH228" s="149">
        <f t="shared" si="490"/>
        <v>1.6864580971783891</v>
      </c>
      <c r="EI228" s="149">
        <f t="shared" si="491"/>
        <v>28.265909519963717</v>
      </c>
      <c r="EJ228" s="149">
        <f t="shared" si="450"/>
        <v>29.952367617142105</v>
      </c>
      <c r="EK228" s="18">
        <f t="shared" si="451"/>
        <v>1.5691580912989773</v>
      </c>
      <c r="EL228" s="18">
        <f t="shared" si="452"/>
        <v>0.36919502779755242</v>
      </c>
      <c r="EM228" s="18">
        <f t="shared" si="453"/>
        <v>1.215954522531915E-2</v>
      </c>
      <c r="EN228" s="163">
        <f t="shared" si="492"/>
        <v>0.12044133220942596</v>
      </c>
      <c r="EO228" s="163">
        <f t="shared" si="493"/>
        <v>2.0186589897438876</v>
      </c>
      <c r="EP228" s="163">
        <f t="shared" si="454"/>
        <v>2.1391003219533133</v>
      </c>
      <c r="EQ228" s="18">
        <f t="shared" si="455"/>
        <v>21.97185401621654</v>
      </c>
      <c r="ER228" s="18">
        <f t="shared" si="456"/>
        <v>7.096441830511357</v>
      </c>
      <c r="ES228" s="18">
        <f t="shared" si="457"/>
        <v>0.17026184555638296</v>
      </c>
    </row>
    <row r="229" spans="1:149" s="105" customFormat="1" outlineLevel="1" x14ac:dyDescent="0.25">
      <c r="A229" s="103"/>
      <c r="B229" s="36" t="s">
        <v>82</v>
      </c>
      <c r="C229" s="36" t="str">
        <f>'Hotter&amp;Drier'!$B$1</f>
        <v>MRI-CGCM2.3.2</v>
      </c>
      <c r="D229" s="36">
        <v>2059</v>
      </c>
      <c r="E229" s="37">
        <f>'Hotter&amp;Drier'!S87</f>
        <v>23.97</v>
      </c>
      <c r="F229" s="37">
        <f>'Hotter&amp;Drier'!W87</f>
        <v>75.025790000000001</v>
      </c>
      <c r="G229" s="37">
        <f>'Hotter&amp;Drier'!Q87</f>
        <v>624.44999999999959</v>
      </c>
      <c r="H229" s="115">
        <f t="shared" si="381"/>
        <v>2007</v>
      </c>
      <c r="I229" s="111" t="str">
        <f t="shared" si="382"/>
        <v>Pile No 243 @ Berth 107</v>
      </c>
      <c r="J229" s="165" t="str">
        <f t="shared" si="383"/>
        <v>splash</v>
      </c>
      <c r="K229" s="172">
        <f t="shared" si="384"/>
        <v>1</v>
      </c>
      <c r="L229" s="115" t="str">
        <f t="shared" si="385"/>
        <v>C1</v>
      </c>
      <c r="M229" s="115" t="str">
        <f t="shared" si="386"/>
        <v>CB4</v>
      </c>
      <c r="N229" s="115" t="str">
        <f t="shared" si="387"/>
        <v>CL5</v>
      </c>
      <c r="O229" s="115">
        <f t="shared" si="388"/>
        <v>0</v>
      </c>
      <c r="P229" s="115">
        <f t="shared" si="389"/>
        <v>50</v>
      </c>
      <c r="Q229" s="115">
        <f t="shared" si="390"/>
        <v>1200</v>
      </c>
      <c r="R229" s="115">
        <f t="shared" si="391"/>
        <v>60</v>
      </c>
      <c r="S229" s="115">
        <f t="shared" si="392"/>
        <v>0.37</v>
      </c>
      <c r="T229" s="115">
        <f t="shared" si="393"/>
        <v>310</v>
      </c>
      <c r="U229" s="165">
        <f t="shared" si="431"/>
        <v>12</v>
      </c>
      <c r="V229" s="165"/>
      <c r="W229" s="165"/>
      <c r="X229" s="165"/>
      <c r="Y229" s="165"/>
      <c r="AA229" s="174">
        <f t="shared" si="458"/>
        <v>6.844923908453981</v>
      </c>
      <c r="AB229" s="193">
        <f t="shared" si="459"/>
        <v>0.23689847816907963</v>
      </c>
      <c r="AC229" s="174">
        <f t="shared" si="460"/>
        <v>0.37991813461624824</v>
      </c>
      <c r="AD229" s="174">
        <f t="shared" si="461"/>
        <v>1.21725940025E-2</v>
      </c>
      <c r="AE229" s="174">
        <f t="shared" si="462"/>
        <v>1.1034076450270154</v>
      </c>
      <c r="AF229" s="194">
        <f t="shared" si="463"/>
        <v>0.32937541642597473</v>
      </c>
      <c r="AG229" s="174">
        <f t="shared" si="494"/>
        <v>7.3963752943324685</v>
      </c>
      <c r="AH229" s="174">
        <f t="shared" si="495"/>
        <v>0.17044455871250003</v>
      </c>
      <c r="AJ229" s="174"/>
      <c r="AK229" s="174"/>
      <c r="AM229" s="207">
        <f t="shared" si="464"/>
        <v>5</v>
      </c>
      <c r="AN229" s="167">
        <f>INDEX(Coefficients!$O$3:$O$7,MATCH(S229,Coefficients!$O$3:$O$7))</f>
        <v>0.3</v>
      </c>
      <c r="AO229" s="167">
        <f>INDEX(Coefficients!$O$3:$O$7,MATCH(S229,Coefficients!$O$3:$O$7)+1)</f>
        <v>0.4</v>
      </c>
      <c r="AP229" s="172">
        <f>INDEX(Coefficients!$P$3:$P$7,MATCH(S229,Coefficients!$O$3:$O$7))</f>
        <v>50</v>
      </c>
      <c r="AQ229" s="172">
        <f>INDEX(Coefficients!$P$3:$P$7,MATCH(S229,Coefficients!$O$3:$O$7)+1)</f>
        <v>41.8</v>
      </c>
      <c r="AR229" s="172">
        <f t="shared" si="465"/>
        <v>44.26</v>
      </c>
      <c r="AS229" s="106">
        <f t="shared" si="466"/>
        <v>2059</v>
      </c>
      <c r="AT229" s="107">
        <f t="shared" si="467"/>
        <v>23.97</v>
      </c>
      <c r="AU229" s="167">
        <f t="shared" si="432"/>
        <v>1109.8800000000001</v>
      </c>
      <c r="AV229" s="173">
        <f t="shared" si="433"/>
        <v>23.122500000000002</v>
      </c>
      <c r="AW229" s="106">
        <v>71</v>
      </c>
      <c r="AX229" s="107">
        <f t="shared" si="468"/>
        <v>75.025790000000001</v>
      </c>
      <c r="AY229" s="174">
        <f t="shared" si="469"/>
        <v>1.2111695441772794</v>
      </c>
      <c r="AZ229" s="167">
        <f>INDEX(Coefficients!$K$3:$K$10,MATCH(S229,Coefficients!$K$3:$K$10))</f>
        <v>0.35</v>
      </c>
      <c r="BA229" s="167">
        <f>INDEX(Coefficients!$K$3:$K$10,MATCH(S229,Coefficients!$K$3:$K$10)+1)</f>
        <v>0.4</v>
      </c>
      <c r="BB229" s="167">
        <f>INDEX(Coefficients!$L$3:$L$10,MATCH(S229,Coefficients!$K$3:$K$10))</f>
        <v>0.19142307491680963</v>
      </c>
      <c r="BC229" s="167">
        <f>INDEX(Coefficients!$L$3:$L$10,MATCH(S229,Coefficients!$K$3:$K$10)+1)</f>
        <v>0.35425563574488944</v>
      </c>
      <c r="BD229" s="174">
        <f>INDEX(Coefficients!$M$3:$M$10,MATCH(S229,Coefficients!$K$3:$K$10))</f>
        <v>0.20023799980895765</v>
      </c>
      <c r="BE229" s="174">
        <f>INDEX(Coefficients!$M$3:$M$10,MATCH(S229,Coefficients!$K$3:$K$10)+1)</f>
        <v>0.20987997823914079</v>
      </c>
      <c r="BF229" s="70">
        <f t="shared" si="470"/>
        <v>2.5655609924804158E-5</v>
      </c>
      <c r="BG229" s="110">
        <f t="shared" si="471"/>
        <v>0.20409479118103091</v>
      </c>
      <c r="BH229" s="175">
        <f t="shared" si="434"/>
        <v>1.1642594309363058E-5</v>
      </c>
      <c r="BI229" s="89">
        <f t="shared" si="435"/>
        <v>3.6740448706859108E-2</v>
      </c>
      <c r="BJ229" s="106">
        <f t="shared" si="472"/>
        <v>0.71366705445737511</v>
      </c>
      <c r="BK229" s="165">
        <f t="shared" si="473"/>
        <v>84.741590689541354</v>
      </c>
      <c r="BL229" s="207"/>
      <c r="BM229" s="107">
        <f t="shared" si="474"/>
        <v>624.44999999999959</v>
      </c>
      <c r="BN229" s="173">
        <f t="shared" si="436"/>
        <v>23480.149999999998</v>
      </c>
      <c r="BO229" s="187">
        <f t="shared" si="437"/>
        <v>9.2942260416666673E-4</v>
      </c>
      <c r="BP229" s="106" t="str">
        <f t="shared" si="411"/>
        <v>YES</v>
      </c>
      <c r="BQ229" s="209">
        <f t="shared" si="475"/>
        <v>6.844923908453981</v>
      </c>
      <c r="BR229" s="164">
        <f t="shared" si="438"/>
        <v>11.844923908453982</v>
      </c>
      <c r="BS229" s="219">
        <f t="shared" si="439"/>
        <v>0.23689847816907963</v>
      </c>
      <c r="BT229" s="210"/>
      <c r="BU229" s="206">
        <f t="shared" si="440"/>
        <v>-0.82512452028733552</v>
      </c>
      <c r="BW229" s="164">
        <f>VLOOKUP(M229,Coefficients!$E$4:$I$7,3)</f>
        <v>0.43099999999999999</v>
      </c>
      <c r="BX229" s="106">
        <f t="shared" si="441"/>
        <v>7.2999999999999995E-2</v>
      </c>
      <c r="BY229" s="163">
        <f t="shared" si="442"/>
        <v>0.52924321750000003</v>
      </c>
      <c r="BZ229" s="28"/>
      <c r="CO229" s="165" t="str">
        <f t="shared" si="476"/>
        <v>splash</v>
      </c>
      <c r="CP229" s="172">
        <f t="shared" si="477"/>
        <v>1</v>
      </c>
      <c r="CQ229" s="165">
        <f>IF(CO229="atmospheric",IF(CP229&gt;=1,Coefficients!$T$5,Coefficients!$T$4),Coefficients!$T$3)</f>
        <v>7.35</v>
      </c>
      <c r="CR229" s="106">
        <f>IF(S229&lt;Coefficients!$V$3,Coefficients!$X$3-(Coefficients!$X$4-Coefficients!$X$3)*(Coefficients!$V$3-S229)/(Coefficients!$V$4-Coefficients!$V$3),IF(S229&gt;Coefficients!$V$6,(Coefficients!$X$6-Coefficients!$X$5)*(S229-Coefficients!$V$6)/(Coefficients!$V$6-Coefficients!$V$5)+Coefficients!$X$6,VLOOKUP(S229,Coefficients!$V$3:$X$6,3)))</f>
        <v>5.1999999999999975</v>
      </c>
      <c r="CS229" s="90">
        <f t="shared" si="443"/>
        <v>1.6409601519999992E-4</v>
      </c>
      <c r="CT229" s="106">
        <f>VLOOKUP(CO229,Coefficients!$Z$4:$AD$7,4,FALSE)</f>
        <v>0.26500000000000001</v>
      </c>
      <c r="CU229" s="106">
        <f>VLOOKUP(CO229,Coefficients!$Z$4:$AD$7,2,FALSE)</f>
        <v>0.37</v>
      </c>
      <c r="CV229" s="174">
        <f t="shared" si="478"/>
        <v>5.3887566710283386</v>
      </c>
      <c r="CW229" s="31">
        <f t="shared" si="479"/>
        <v>1.1034076450270154</v>
      </c>
      <c r="CX229" s="19">
        <f>Coefficients!$B$7</f>
        <v>3.35</v>
      </c>
      <c r="CY229" s="217">
        <f t="shared" si="444"/>
        <v>0.32937541642597473</v>
      </c>
      <c r="CZ229" s="164">
        <f>VLOOKUP(N229,Coefficients!$E$12:$I$16,3)</f>
        <v>6.0350000000000001</v>
      </c>
      <c r="DA229" s="165">
        <f t="shared" si="445"/>
        <v>7.2999999999999995E-2</v>
      </c>
      <c r="DB229" s="163">
        <f t="shared" si="446"/>
        <v>7.4106329875000014</v>
      </c>
      <c r="DC229" s="163"/>
      <c r="DD229" s="149"/>
      <c r="DU229" s="165">
        <f t="shared" si="480"/>
        <v>0.95</v>
      </c>
      <c r="DV229" s="165">
        <f t="shared" si="481"/>
        <v>1</v>
      </c>
      <c r="DW229" s="165">
        <f t="shared" si="482"/>
        <v>2400</v>
      </c>
      <c r="DX229" s="165">
        <f t="shared" si="483"/>
        <v>1.4999999999999999E-2</v>
      </c>
      <c r="DY229" s="169">
        <f t="shared" si="484"/>
        <v>70.569280343716429</v>
      </c>
      <c r="DZ229" s="136">
        <f t="shared" si="447"/>
        <v>33593.600900270168</v>
      </c>
      <c r="EA229" s="136">
        <f t="shared" si="485"/>
        <v>4.3067574809826485</v>
      </c>
      <c r="EB229" s="136">
        <f t="shared" si="486"/>
        <v>2.3330791552474604E-2</v>
      </c>
      <c r="EC229" s="136">
        <f t="shared" si="487"/>
        <v>0.96747185906460231</v>
      </c>
      <c r="ED229" s="136">
        <f t="shared" si="488"/>
        <v>0.21319936327289823</v>
      </c>
      <c r="EE229" s="136">
        <f t="shared" si="448"/>
        <v>1.5445604651050633E-4</v>
      </c>
      <c r="EF229" s="136">
        <f t="shared" si="489"/>
        <v>1</v>
      </c>
      <c r="EG229" s="136">
        <f t="shared" si="449"/>
        <v>2</v>
      </c>
      <c r="EH229" s="149">
        <f t="shared" si="490"/>
        <v>1.6846491446017997</v>
      </c>
      <c r="EI229" s="149">
        <f t="shared" si="491"/>
        <v>28.245817227059273</v>
      </c>
      <c r="EJ229" s="149">
        <f t="shared" si="450"/>
        <v>29.930466371661073</v>
      </c>
      <c r="EK229" s="18">
        <f t="shared" si="451"/>
        <v>1.603717075569782</v>
      </c>
      <c r="EL229" s="18">
        <f t="shared" si="452"/>
        <v>0.37991813461624824</v>
      </c>
      <c r="EM229" s="18">
        <f t="shared" si="453"/>
        <v>1.21725940025E-2</v>
      </c>
      <c r="EN229" s="163">
        <f t="shared" si="492"/>
        <v>0.1203121427213547</v>
      </c>
      <c r="EO229" s="163">
        <f t="shared" si="493"/>
        <v>2.0172240637717556</v>
      </c>
      <c r="EP229" s="163">
        <f t="shared" si="454"/>
        <v>2.13753620649311</v>
      </c>
      <c r="EQ229" s="18">
        <f t="shared" si="455"/>
        <v>22.455759979265977</v>
      </c>
      <c r="ER229" s="18">
        <f t="shared" si="456"/>
        <v>7.3963752943324685</v>
      </c>
      <c r="ES229" s="18">
        <f t="shared" si="457"/>
        <v>0.17044455871250003</v>
      </c>
    </row>
    <row r="230" spans="1:149" s="105" customFormat="1" outlineLevel="1" x14ac:dyDescent="0.25">
      <c r="A230" s="103"/>
      <c r="B230" s="36" t="s">
        <v>82</v>
      </c>
      <c r="C230" s="36" t="str">
        <f>'Hotter&amp;Drier'!$B$1</f>
        <v>MRI-CGCM2.3.2</v>
      </c>
      <c r="D230" s="36">
        <v>2060</v>
      </c>
      <c r="E230" s="37">
        <f>'Hotter&amp;Drier'!S88</f>
        <v>24</v>
      </c>
      <c r="F230" s="37">
        <f>'Hotter&amp;Drier'!W88</f>
        <v>75.002899999999997</v>
      </c>
      <c r="G230" s="37">
        <f>'Hotter&amp;Drier'!Q88</f>
        <v>631.5</v>
      </c>
      <c r="H230" s="115">
        <f t="shared" si="381"/>
        <v>2007</v>
      </c>
      <c r="I230" s="111" t="str">
        <f t="shared" si="382"/>
        <v>Pile No 243 @ Berth 107</v>
      </c>
      <c r="J230" s="165" t="str">
        <f t="shared" si="383"/>
        <v>splash</v>
      </c>
      <c r="K230" s="172">
        <f t="shared" si="384"/>
        <v>1</v>
      </c>
      <c r="L230" s="115" t="str">
        <f t="shared" si="385"/>
        <v>C1</v>
      </c>
      <c r="M230" s="115" t="str">
        <f t="shared" si="386"/>
        <v>CB4</v>
      </c>
      <c r="N230" s="115" t="str">
        <f t="shared" si="387"/>
        <v>CL5</v>
      </c>
      <c r="O230" s="115">
        <f t="shared" si="388"/>
        <v>0</v>
      </c>
      <c r="P230" s="115">
        <f t="shared" si="389"/>
        <v>50</v>
      </c>
      <c r="Q230" s="115">
        <f t="shared" si="390"/>
        <v>1200</v>
      </c>
      <c r="R230" s="115">
        <f t="shared" si="391"/>
        <v>60</v>
      </c>
      <c r="S230" s="115">
        <f t="shared" si="392"/>
        <v>0.37</v>
      </c>
      <c r="T230" s="115">
        <f t="shared" si="393"/>
        <v>310</v>
      </c>
      <c r="U230" s="165">
        <f t="shared" si="431"/>
        <v>12</v>
      </c>
      <c r="V230" s="165"/>
      <c r="W230" s="165"/>
      <c r="X230" s="165"/>
      <c r="Y230" s="165"/>
      <c r="AA230" s="174">
        <f t="shared" si="458"/>
        <v>6.9255442186391312</v>
      </c>
      <c r="AB230" s="193">
        <f t="shared" si="459"/>
        <v>0.23851088437278264</v>
      </c>
      <c r="AC230" s="174">
        <f t="shared" si="460"/>
        <v>0.39075645531571734</v>
      </c>
      <c r="AD230" s="174">
        <f t="shared" si="461"/>
        <v>1.2185553226938777E-2</v>
      </c>
      <c r="AE230" s="174">
        <f t="shared" si="462"/>
        <v>1.1245775088457128</v>
      </c>
      <c r="AF230" s="194">
        <f t="shared" si="463"/>
        <v>0.33569477875991427</v>
      </c>
      <c r="AG230" s="174">
        <f t="shared" si="494"/>
        <v>7.7009188925588274</v>
      </c>
      <c r="AH230" s="174">
        <f t="shared" si="495"/>
        <v>0.170626017922449</v>
      </c>
      <c r="AJ230" s="174"/>
      <c r="AK230" s="174"/>
      <c r="AM230" s="207">
        <f t="shared" si="464"/>
        <v>5</v>
      </c>
      <c r="AN230" s="167">
        <f>INDEX(Coefficients!$O$3:$O$7,MATCH(S230,Coefficients!$O$3:$O$7))</f>
        <v>0.3</v>
      </c>
      <c r="AO230" s="167">
        <f>INDEX(Coefficients!$O$3:$O$7,MATCH(S230,Coefficients!$O$3:$O$7)+1)</f>
        <v>0.4</v>
      </c>
      <c r="AP230" s="172">
        <f>INDEX(Coefficients!$P$3:$P$7,MATCH(S230,Coefficients!$O$3:$O$7))</f>
        <v>50</v>
      </c>
      <c r="AQ230" s="172">
        <f>INDEX(Coefficients!$P$3:$P$7,MATCH(S230,Coefficients!$O$3:$O$7)+1)</f>
        <v>41.8</v>
      </c>
      <c r="AR230" s="172">
        <f t="shared" si="465"/>
        <v>44.26</v>
      </c>
      <c r="AS230" s="106">
        <f t="shared" si="466"/>
        <v>2060</v>
      </c>
      <c r="AT230" s="107">
        <f t="shared" si="467"/>
        <v>24</v>
      </c>
      <c r="AU230" s="167">
        <f t="shared" si="432"/>
        <v>1133.8800000000001</v>
      </c>
      <c r="AV230" s="173">
        <f t="shared" si="433"/>
        <v>23.14040816326531</v>
      </c>
      <c r="AW230" s="106">
        <v>72</v>
      </c>
      <c r="AX230" s="107">
        <f t="shared" si="468"/>
        <v>75.002899999999997</v>
      </c>
      <c r="AY230" s="174">
        <f t="shared" si="469"/>
        <v>1.2124869645889322</v>
      </c>
      <c r="AZ230" s="167">
        <f>INDEX(Coefficients!$K$3:$K$10,MATCH(S230,Coefficients!$K$3:$K$10))</f>
        <v>0.35</v>
      </c>
      <c r="BA230" s="167">
        <f>INDEX(Coefficients!$K$3:$K$10,MATCH(S230,Coefficients!$K$3:$K$10)+1)</f>
        <v>0.4</v>
      </c>
      <c r="BB230" s="167">
        <f>INDEX(Coefficients!$L$3:$L$10,MATCH(S230,Coefficients!$K$3:$K$10))</f>
        <v>0.19142307491680963</v>
      </c>
      <c r="BC230" s="167">
        <f>INDEX(Coefficients!$L$3:$L$10,MATCH(S230,Coefficients!$K$3:$K$10)+1)</f>
        <v>0.35425563574488944</v>
      </c>
      <c r="BD230" s="174">
        <f>INDEX(Coefficients!$M$3:$M$10,MATCH(S230,Coefficients!$K$3:$K$10))</f>
        <v>0.20023799980895765</v>
      </c>
      <c r="BE230" s="174">
        <f>INDEX(Coefficients!$M$3:$M$10,MATCH(S230,Coefficients!$K$3:$K$10)+1)</f>
        <v>0.20987997823914079</v>
      </c>
      <c r="BF230" s="70">
        <f t="shared" si="470"/>
        <v>2.5655609924804158E-5</v>
      </c>
      <c r="BG230" s="110">
        <f t="shared" si="471"/>
        <v>0.20409479118103091</v>
      </c>
      <c r="BH230" s="175">
        <f t="shared" si="434"/>
        <v>1.1593701855396413E-5</v>
      </c>
      <c r="BI230" s="89">
        <f t="shared" si="435"/>
        <v>3.6586159151680731E-2</v>
      </c>
      <c r="BJ230" s="106">
        <f t="shared" si="472"/>
        <v>0.71366705445737511</v>
      </c>
      <c r="BK230" s="165">
        <f t="shared" si="473"/>
        <v>84.741590689541354</v>
      </c>
      <c r="BL230" s="207"/>
      <c r="BM230" s="107">
        <f t="shared" si="474"/>
        <v>631.5</v>
      </c>
      <c r="BN230" s="173">
        <f t="shared" si="436"/>
        <v>24111.649999999998</v>
      </c>
      <c r="BO230" s="187">
        <f t="shared" si="437"/>
        <v>9.349415306122449E-4</v>
      </c>
      <c r="BP230" s="106" t="str">
        <f t="shared" si="411"/>
        <v>YES</v>
      </c>
      <c r="BQ230" s="209">
        <f t="shared" si="475"/>
        <v>6.9255442186391312</v>
      </c>
      <c r="BR230" s="164">
        <f t="shared" si="438"/>
        <v>11.925544218639132</v>
      </c>
      <c r="BS230" s="219">
        <f t="shared" si="439"/>
        <v>0.23851088437278264</v>
      </c>
      <c r="BT230" s="210"/>
      <c r="BU230" s="206">
        <f t="shared" si="440"/>
        <v>-0.82631065539176507</v>
      </c>
      <c r="BW230" s="164">
        <f>VLOOKUP(M230,Coefficients!$E$4:$I$7,3)</f>
        <v>0.43099999999999999</v>
      </c>
      <c r="BX230" s="106">
        <f t="shared" si="441"/>
        <v>7.2999999999999995E-2</v>
      </c>
      <c r="BY230" s="163">
        <f t="shared" si="442"/>
        <v>0.52980666204081639</v>
      </c>
      <c r="BZ230" s="28"/>
      <c r="CO230" s="165" t="str">
        <f t="shared" si="476"/>
        <v>splash</v>
      </c>
      <c r="CP230" s="172">
        <f t="shared" si="477"/>
        <v>1</v>
      </c>
      <c r="CQ230" s="165">
        <f>IF(CO230="atmospheric",IF(CP230&gt;=1,Coefficients!$T$5,Coefficients!$T$4),Coefficients!$T$3)</f>
        <v>7.35</v>
      </c>
      <c r="CR230" s="106">
        <f>IF(S230&lt;Coefficients!$V$3,Coefficients!$X$3-(Coefficients!$X$4-Coefficients!$X$3)*(Coefficients!$V$3-S230)/(Coefficients!$V$4-Coefficients!$V$3),IF(S230&gt;Coefficients!$V$6,(Coefficients!$X$6-Coefficients!$X$5)*(S230-Coefficients!$V$6)/(Coefficients!$V$6-Coefficients!$V$5)+Coefficients!$X$6,VLOOKUP(S230,Coefficients!$V$3:$X$6,3)))</f>
        <v>5.1999999999999975</v>
      </c>
      <c r="CS230" s="90">
        <f t="shared" si="443"/>
        <v>1.6409601519999992E-4</v>
      </c>
      <c r="CT230" s="106">
        <f>VLOOKUP(CO230,Coefficients!$Z$4:$AD$7,4,FALSE)</f>
        <v>0.26500000000000001</v>
      </c>
      <c r="CU230" s="106">
        <f>VLOOKUP(CO230,Coefficients!$Z$4:$AD$7,2,FALSE)</f>
        <v>0.37</v>
      </c>
      <c r="CV230" s="174">
        <f t="shared" si="478"/>
        <v>5.3892383810444082</v>
      </c>
      <c r="CW230" s="31">
        <f t="shared" si="479"/>
        <v>1.1245775088457128</v>
      </c>
      <c r="CX230" s="19">
        <f>Coefficients!$B$7</f>
        <v>3.35</v>
      </c>
      <c r="CY230" s="217">
        <f t="shared" si="444"/>
        <v>0.33569477875991427</v>
      </c>
      <c r="CZ230" s="164">
        <f>VLOOKUP(N230,Coefficients!$E$12:$I$16,3)</f>
        <v>6.0350000000000001</v>
      </c>
      <c r="DA230" s="165">
        <f t="shared" si="445"/>
        <v>7.2999999999999995E-2</v>
      </c>
      <c r="DB230" s="163">
        <f t="shared" si="446"/>
        <v>7.4185225183673476</v>
      </c>
      <c r="DC230" s="163"/>
      <c r="DD230" s="149"/>
      <c r="DU230" s="165">
        <f t="shared" si="480"/>
        <v>0.95</v>
      </c>
      <c r="DV230" s="165">
        <f t="shared" si="481"/>
        <v>1</v>
      </c>
      <c r="DW230" s="165">
        <f t="shared" si="482"/>
        <v>2400</v>
      </c>
      <c r="DX230" s="165">
        <f t="shared" si="483"/>
        <v>1.4999999999999999E-2</v>
      </c>
      <c r="DY230" s="169">
        <f t="shared" si="484"/>
        <v>70.569667077681871</v>
      </c>
      <c r="DZ230" s="136">
        <f t="shared" si="447"/>
        <v>33593.662266739615</v>
      </c>
      <c r="EA230" s="136">
        <f t="shared" si="485"/>
        <v>4.3067574809826485</v>
      </c>
      <c r="EB230" s="136">
        <f t="shared" si="486"/>
        <v>2.3330791552474604E-2</v>
      </c>
      <c r="EC230" s="136">
        <f t="shared" si="487"/>
        <v>0.96747185906460231</v>
      </c>
      <c r="ED230" s="136">
        <f t="shared" si="488"/>
        <v>0.21327572259355151</v>
      </c>
      <c r="EE230" s="136">
        <f t="shared" si="448"/>
        <v>1.5445604651050633E-4</v>
      </c>
      <c r="EF230" s="136">
        <f t="shared" si="489"/>
        <v>1</v>
      </c>
      <c r="EG230" s="136">
        <f t="shared" si="449"/>
        <v>2</v>
      </c>
      <c r="EH230" s="149">
        <f t="shared" si="490"/>
        <v>1.6828564785471956</v>
      </c>
      <c r="EI230" s="149">
        <f t="shared" si="491"/>
        <v>28.225883800160783</v>
      </c>
      <c r="EJ230" s="149">
        <f t="shared" si="450"/>
        <v>29.908740278707977</v>
      </c>
      <c r="EK230" s="18">
        <f t="shared" si="451"/>
        <v>1.6383170786662347</v>
      </c>
      <c r="EL230" s="18">
        <f t="shared" si="452"/>
        <v>0.39075645531571734</v>
      </c>
      <c r="EM230" s="18">
        <f t="shared" si="453"/>
        <v>1.2185553226938777E-2</v>
      </c>
      <c r="EN230" s="163">
        <f t="shared" si="492"/>
        <v>0.12018411636351971</v>
      </c>
      <c r="EO230" s="163">
        <f t="shared" si="493"/>
        <v>2.0158004834911845</v>
      </c>
      <c r="EP230" s="163">
        <f t="shared" si="454"/>
        <v>2.1359845998547042</v>
      </c>
      <c r="EQ230" s="18">
        <f t="shared" si="455"/>
        <v>22.940240301045765</v>
      </c>
      <c r="ER230" s="18">
        <f t="shared" si="456"/>
        <v>7.7009188925588274</v>
      </c>
      <c r="ES230" s="18">
        <f t="shared" si="457"/>
        <v>0.170626017922449</v>
      </c>
    </row>
    <row r="231" spans="1:149" s="105" customFormat="1" outlineLevel="1" x14ac:dyDescent="0.25">
      <c r="A231" s="103"/>
      <c r="B231" s="36" t="s">
        <v>82</v>
      </c>
      <c r="C231" s="36" t="str">
        <f>'Hotter&amp;Drier'!$B$1</f>
        <v>MRI-CGCM2.3.2</v>
      </c>
      <c r="D231" s="36">
        <v>2061</v>
      </c>
      <c r="E231" s="37">
        <f>'Hotter&amp;Drier'!S89</f>
        <v>24.03</v>
      </c>
      <c r="F231" s="37">
        <f>'Hotter&amp;Drier'!W89</f>
        <v>74.980009999999993</v>
      </c>
      <c r="G231" s="37">
        <f>'Hotter&amp;Drier'!Q89</f>
        <v>639.25</v>
      </c>
      <c r="H231" s="115">
        <f t="shared" si="381"/>
        <v>2007</v>
      </c>
      <c r="I231" s="111" t="str">
        <f t="shared" si="382"/>
        <v>Pile No 243 @ Berth 107</v>
      </c>
      <c r="J231" s="165" t="str">
        <f t="shared" si="383"/>
        <v>splash</v>
      </c>
      <c r="K231" s="172">
        <f t="shared" si="384"/>
        <v>1</v>
      </c>
      <c r="L231" s="115" t="str">
        <f t="shared" si="385"/>
        <v>C1</v>
      </c>
      <c r="M231" s="115" t="str">
        <f t="shared" si="386"/>
        <v>CB4</v>
      </c>
      <c r="N231" s="115" t="str">
        <f t="shared" si="387"/>
        <v>CL5</v>
      </c>
      <c r="O231" s="115">
        <f t="shared" si="388"/>
        <v>0</v>
      </c>
      <c r="P231" s="115">
        <f t="shared" si="389"/>
        <v>50</v>
      </c>
      <c r="Q231" s="115">
        <f t="shared" si="390"/>
        <v>1200</v>
      </c>
      <c r="R231" s="115">
        <f t="shared" si="391"/>
        <v>60</v>
      </c>
      <c r="S231" s="115">
        <f t="shared" si="392"/>
        <v>0.37</v>
      </c>
      <c r="T231" s="115">
        <f t="shared" si="393"/>
        <v>310</v>
      </c>
      <c r="U231" s="165">
        <f t="shared" si="431"/>
        <v>12</v>
      </c>
      <c r="V231" s="165"/>
      <c r="W231" s="165"/>
      <c r="X231" s="165"/>
      <c r="Y231" s="165"/>
      <c r="AA231" s="174">
        <f t="shared" si="458"/>
        <v>7.0060799554619848</v>
      </c>
      <c r="AB231" s="193">
        <f t="shared" si="459"/>
        <v>0.24012159910923969</v>
      </c>
      <c r="AC231" s="174">
        <f t="shared" si="460"/>
        <v>0.40171337769511711</v>
      </c>
      <c r="AD231" s="174">
        <f t="shared" si="461"/>
        <v>1.21984282718E-2</v>
      </c>
      <c r="AE231" s="174">
        <f t="shared" si="462"/>
        <v>1.145493299785864</v>
      </c>
      <c r="AF231" s="194">
        <f t="shared" si="463"/>
        <v>0.34193829844354151</v>
      </c>
      <c r="AG231" s="174">
        <f t="shared" si="494"/>
        <v>8.0100055731113944</v>
      </c>
      <c r="AH231" s="174">
        <f t="shared" si="495"/>
        <v>0.17080629842300002</v>
      </c>
      <c r="AJ231" s="174"/>
      <c r="AK231" s="174"/>
      <c r="AM231" s="207">
        <f t="shared" si="464"/>
        <v>5</v>
      </c>
      <c r="AN231" s="167">
        <f>INDEX(Coefficients!$O$3:$O$7,MATCH(S231,Coefficients!$O$3:$O$7))</f>
        <v>0.3</v>
      </c>
      <c r="AO231" s="167">
        <f>INDEX(Coefficients!$O$3:$O$7,MATCH(S231,Coefficients!$O$3:$O$7)+1)</f>
        <v>0.4</v>
      </c>
      <c r="AP231" s="172">
        <f>INDEX(Coefficients!$P$3:$P$7,MATCH(S231,Coefficients!$O$3:$O$7))</f>
        <v>50</v>
      </c>
      <c r="AQ231" s="172">
        <f>INDEX(Coefficients!$P$3:$P$7,MATCH(S231,Coefficients!$O$3:$O$7)+1)</f>
        <v>41.8</v>
      </c>
      <c r="AR231" s="172">
        <f t="shared" si="465"/>
        <v>44.26</v>
      </c>
      <c r="AS231" s="106">
        <f t="shared" si="466"/>
        <v>2061</v>
      </c>
      <c r="AT231" s="107">
        <f t="shared" si="467"/>
        <v>24.03</v>
      </c>
      <c r="AU231" s="167">
        <f t="shared" si="432"/>
        <v>1157.9100000000001</v>
      </c>
      <c r="AV231" s="173">
        <f t="shared" si="433"/>
        <v>23.158200000000001</v>
      </c>
      <c r="AW231" s="106">
        <v>73</v>
      </c>
      <c r="AX231" s="107">
        <f t="shared" si="468"/>
        <v>74.980009999999993</v>
      </c>
      <c r="AY231" s="174">
        <f t="shared" si="469"/>
        <v>1.2137970884230409</v>
      </c>
      <c r="AZ231" s="167">
        <f>INDEX(Coefficients!$K$3:$K$10,MATCH(S231,Coefficients!$K$3:$K$10))</f>
        <v>0.35</v>
      </c>
      <c r="BA231" s="167">
        <f>INDEX(Coefficients!$K$3:$K$10,MATCH(S231,Coefficients!$K$3:$K$10)+1)</f>
        <v>0.4</v>
      </c>
      <c r="BB231" s="167">
        <f>INDEX(Coefficients!$L$3:$L$10,MATCH(S231,Coefficients!$K$3:$K$10))</f>
        <v>0.19142307491680963</v>
      </c>
      <c r="BC231" s="167">
        <f>INDEX(Coefficients!$L$3:$L$10,MATCH(S231,Coefficients!$K$3:$K$10)+1)</f>
        <v>0.35425563574488944</v>
      </c>
      <c r="BD231" s="174">
        <f>INDEX(Coefficients!$M$3:$M$10,MATCH(S231,Coefficients!$K$3:$K$10))</f>
        <v>0.20023799980895765</v>
      </c>
      <c r="BE231" s="174">
        <f>INDEX(Coefficients!$M$3:$M$10,MATCH(S231,Coefficients!$K$3:$K$10)+1)</f>
        <v>0.20987997823914079</v>
      </c>
      <c r="BF231" s="70">
        <f t="shared" si="470"/>
        <v>2.5655609924804158E-5</v>
      </c>
      <c r="BG231" s="110">
        <f t="shared" si="471"/>
        <v>0.20409479118103091</v>
      </c>
      <c r="BH231" s="175">
        <f t="shared" si="434"/>
        <v>1.154599634216788E-5</v>
      </c>
      <c r="BI231" s="89">
        <f t="shared" si="435"/>
        <v>3.6435615216606251E-2</v>
      </c>
      <c r="BJ231" s="106">
        <f t="shared" si="472"/>
        <v>0.71366705445737511</v>
      </c>
      <c r="BK231" s="165">
        <f t="shared" si="473"/>
        <v>84.741590689541354</v>
      </c>
      <c r="BL231" s="207"/>
      <c r="BM231" s="107">
        <f t="shared" si="474"/>
        <v>639.25</v>
      </c>
      <c r="BN231" s="173">
        <f t="shared" si="436"/>
        <v>24750.899999999998</v>
      </c>
      <c r="BO231" s="187">
        <f t="shared" si="437"/>
        <v>9.4053419999999999E-4</v>
      </c>
      <c r="BP231" s="106" t="str">
        <f t="shared" si="411"/>
        <v>YES</v>
      </c>
      <c r="BQ231" s="209">
        <f t="shared" si="475"/>
        <v>7.0060799554619848</v>
      </c>
      <c r="BR231" s="164">
        <f t="shared" si="438"/>
        <v>12.006079955461985</v>
      </c>
      <c r="BS231" s="219">
        <f t="shared" si="439"/>
        <v>0.24012159910923969</v>
      </c>
      <c r="BT231" s="210"/>
      <c r="BU231" s="206">
        <f t="shared" si="440"/>
        <v>-0.82744967126722613</v>
      </c>
      <c r="BW231" s="164">
        <f>VLOOKUP(M231,Coefficients!$E$4:$I$7,3)</f>
        <v>0.43099999999999999</v>
      </c>
      <c r="BX231" s="106">
        <f t="shared" si="441"/>
        <v>7.2999999999999995E-2</v>
      </c>
      <c r="BY231" s="163">
        <f t="shared" si="442"/>
        <v>0.53036644659999999</v>
      </c>
      <c r="BZ231" s="28"/>
      <c r="CO231" s="165" t="str">
        <f t="shared" si="476"/>
        <v>splash</v>
      </c>
      <c r="CP231" s="172">
        <f t="shared" si="477"/>
        <v>1</v>
      </c>
      <c r="CQ231" s="165">
        <f>IF(CO231="atmospheric",IF(CP231&gt;=1,Coefficients!$T$5,Coefficients!$T$4),Coefficients!$T$3)</f>
        <v>7.35</v>
      </c>
      <c r="CR231" s="106">
        <f>IF(S231&lt;Coefficients!$V$3,Coefficients!$X$3-(Coefficients!$X$4-Coefficients!$X$3)*(Coefficients!$V$3-S231)/(Coefficients!$V$4-Coefficients!$V$3),IF(S231&gt;Coefficients!$V$6,(Coefficients!$X$6-Coefficients!$X$5)*(S231-Coefficients!$V$6)/(Coefficients!$V$6-Coefficients!$V$5)+Coefficients!$X$6,VLOOKUP(S231,Coefficients!$V$3:$X$6,3)))</f>
        <v>5.1999999999999975</v>
      </c>
      <c r="CS231" s="90">
        <f t="shared" si="443"/>
        <v>1.6409601519999992E-4</v>
      </c>
      <c r="CT231" s="106">
        <f>VLOOKUP(CO231,Coefficients!$Z$4:$AD$7,4,FALSE)</f>
        <v>0.26500000000000001</v>
      </c>
      <c r="CU231" s="106">
        <f>VLOOKUP(CO231,Coefficients!$Z$4:$AD$7,2,FALSE)</f>
        <v>0.37</v>
      </c>
      <c r="CV231" s="174">
        <f t="shared" si="478"/>
        <v>5.3895652239899627</v>
      </c>
      <c r="CW231" s="31">
        <f t="shared" si="479"/>
        <v>1.145493299785864</v>
      </c>
      <c r="CX231" s="19">
        <f>Coefficients!$B$7</f>
        <v>3.35</v>
      </c>
      <c r="CY231" s="217">
        <f t="shared" si="444"/>
        <v>0.34193829844354151</v>
      </c>
      <c r="CZ231" s="164">
        <f>VLOOKUP(N231,Coefficients!$E$12:$I$16,3)</f>
        <v>6.0350000000000001</v>
      </c>
      <c r="DA231" s="165">
        <f t="shared" si="445"/>
        <v>7.2999999999999995E-2</v>
      </c>
      <c r="DB231" s="163">
        <f t="shared" si="446"/>
        <v>7.4263608010000004</v>
      </c>
      <c r="DC231" s="163"/>
      <c r="DD231" s="149"/>
      <c r="DU231" s="165">
        <f t="shared" si="480"/>
        <v>0.95</v>
      </c>
      <c r="DV231" s="165">
        <f t="shared" si="481"/>
        <v>1</v>
      </c>
      <c r="DW231" s="165">
        <f t="shared" si="482"/>
        <v>2400</v>
      </c>
      <c r="DX231" s="165">
        <f t="shared" si="483"/>
        <v>1.4999999999999999E-2</v>
      </c>
      <c r="DY231" s="169">
        <f t="shared" si="484"/>
        <v>70.570038346276547</v>
      </c>
      <c r="DZ231" s="136">
        <f t="shared" si="447"/>
        <v>33593.721178972133</v>
      </c>
      <c r="EA231" s="136">
        <f t="shared" si="485"/>
        <v>4.3067574809826485</v>
      </c>
      <c r="EB231" s="136">
        <f t="shared" si="486"/>
        <v>2.3330791552474604E-2</v>
      </c>
      <c r="EC231" s="136">
        <f t="shared" si="487"/>
        <v>0.96747185906460231</v>
      </c>
      <c r="ED231" s="136">
        <f t="shared" si="488"/>
        <v>0.21335142523889819</v>
      </c>
      <c r="EE231" s="136">
        <f t="shared" si="448"/>
        <v>1.5445604651050633E-4</v>
      </c>
      <c r="EF231" s="136">
        <f t="shared" si="489"/>
        <v>1</v>
      </c>
      <c r="EG231" s="136">
        <f t="shared" si="449"/>
        <v>2</v>
      </c>
      <c r="EH231" s="149">
        <f t="shared" si="490"/>
        <v>1.6810792644481254</v>
      </c>
      <c r="EI231" s="149">
        <f t="shared" si="491"/>
        <v>28.206100556020967</v>
      </c>
      <c r="EJ231" s="149">
        <f t="shared" si="450"/>
        <v>29.887179820469093</v>
      </c>
      <c r="EK231" s="18">
        <f t="shared" si="451"/>
        <v>1.6729581144941639</v>
      </c>
      <c r="EL231" s="18">
        <f t="shared" si="452"/>
        <v>0.40171337769511711</v>
      </c>
      <c r="EM231" s="18">
        <f t="shared" si="453"/>
        <v>1.21984282718E-2</v>
      </c>
      <c r="EN231" s="163">
        <f t="shared" si="492"/>
        <v>0.12005719353390919</v>
      </c>
      <c r="EO231" s="163">
        <f t="shared" si="493"/>
        <v>2.0143876287729969</v>
      </c>
      <c r="EP231" s="163">
        <f t="shared" si="454"/>
        <v>2.1344448223069059</v>
      </c>
      <c r="EQ231" s="18">
        <f t="shared" si="455"/>
        <v>23.425295176269795</v>
      </c>
      <c r="ER231" s="18">
        <f t="shared" si="456"/>
        <v>8.0100055731113944</v>
      </c>
      <c r="ES231" s="18">
        <f t="shared" si="457"/>
        <v>0.17080629842300002</v>
      </c>
    </row>
    <row r="232" spans="1:149" s="105" customFormat="1" outlineLevel="1" x14ac:dyDescent="0.25">
      <c r="A232" s="103"/>
      <c r="B232" s="36" t="s">
        <v>82</v>
      </c>
      <c r="C232" s="36" t="str">
        <f>'Hotter&amp;Drier'!$B$1</f>
        <v>MRI-CGCM2.3.2</v>
      </c>
      <c r="D232" s="36">
        <v>2062</v>
      </c>
      <c r="E232" s="37">
        <f>'Hotter&amp;Drier'!S90</f>
        <v>24.06</v>
      </c>
      <c r="F232" s="37">
        <f>'Hotter&amp;Drier'!W90</f>
        <v>74.957120000000003</v>
      </c>
      <c r="G232" s="37">
        <f>'Hotter&amp;Drier'!Q90</f>
        <v>647</v>
      </c>
      <c r="H232" s="115">
        <f t="shared" si="381"/>
        <v>2007</v>
      </c>
      <c r="I232" s="111" t="str">
        <f t="shared" si="382"/>
        <v>Pile No 243 @ Berth 107</v>
      </c>
      <c r="J232" s="165" t="str">
        <f t="shared" si="383"/>
        <v>splash</v>
      </c>
      <c r="K232" s="172">
        <f t="shared" si="384"/>
        <v>1</v>
      </c>
      <c r="L232" s="115" t="str">
        <f t="shared" si="385"/>
        <v>C1</v>
      </c>
      <c r="M232" s="115" t="str">
        <f t="shared" si="386"/>
        <v>CB4</v>
      </c>
      <c r="N232" s="115" t="str">
        <f t="shared" si="387"/>
        <v>CL5</v>
      </c>
      <c r="O232" s="115">
        <f t="shared" si="388"/>
        <v>0</v>
      </c>
      <c r="P232" s="115">
        <f t="shared" si="389"/>
        <v>50</v>
      </c>
      <c r="Q232" s="115">
        <f t="shared" si="390"/>
        <v>1200</v>
      </c>
      <c r="R232" s="115">
        <f t="shared" si="391"/>
        <v>60</v>
      </c>
      <c r="S232" s="115">
        <f t="shared" si="392"/>
        <v>0.37</v>
      </c>
      <c r="T232" s="115">
        <f t="shared" si="393"/>
        <v>310</v>
      </c>
      <c r="U232" s="165">
        <f t="shared" si="431"/>
        <v>12</v>
      </c>
      <c r="V232" s="165"/>
      <c r="W232" s="165"/>
      <c r="X232" s="165"/>
      <c r="Y232" s="165"/>
      <c r="AA232" s="174">
        <f t="shared" si="458"/>
        <v>7.0865345116141478</v>
      </c>
      <c r="AB232" s="193">
        <f t="shared" si="459"/>
        <v>0.24173069023228294</v>
      </c>
      <c r="AC232" s="174">
        <f t="shared" si="460"/>
        <v>0.41278904347695927</v>
      </c>
      <c r="AD232" s="174">
        <f t="shared" si="461"/>
        <v>1.2211224088823528E-2</v>
      </c>
      <c r="AE232" s="174">
        <f t="shared" si="462"/>
        <v>1.1661598793292181</v>
      </c>
      <c r="AF232" s="194">
        <f t="shared" si="463"/>
        <v>0.3481074266654382</v>
      </c>
      <c r="AG232" s="174">
        <f t="shared" si="494"/>
        <v>8.3235705011486782</v>
      </c>
      <c r="AH232" s="174">
        <f t="shared" si="495"/>
        <v>0.17098546954999999</v>
      </c>
      <c r="AJ232" s="174"/>
      <c r="AK232" s="174"/>
      <c r="AM232" s="207">
        <f t="shared" si="464"/>
        <v>5</v>
      </c>
      <c r="AN232" s="167">
        <f>INDEX(Coefficients!$O$3:$O$7,MATCH(S232,Coefficients!$O$3:$O$7))</f>
        <v>0.3</v>
      </c>
      <c r="AO232" s="167">
        <f>INDEX(Coefficients!$O$3:$O$7,MATCH(S232,Coefficients!$O$3:$O$7)+1)</f>
        <v>0.4</v>
      </c>
      <c r="AP232" s="172">
        <f>INDEX(Coefficients!$P$3:$P$7,MATCH(S232,Coefficients!$O$3:$O$7))</f>
        <v>50</v>
      </c>
      <c r="AQ232" s="172">
        <f>INDEX(Coefficients!$P$3:$P$7,MATCH(S232,Coefficients!$O$3:$O$7)+1)</f>
        <v>41.8</v>
      </c>
      <c r="AR232" s="172">
        <f t="shared" si="465"/>
        <v>44.26</v>
      </c>
      <c r="AS232" s="106">
        <f t="shared" si="466"/>
        <v>2062</v>
      </c>
      <c r="AT232" s="107">
        <f t="shared" si="467"/>
        <v>24.06</v>
      </c>
      <c r="AU232" s="167">
        <f t="shared" si="432"/>
        <v>1181.97</v>
      </c>
      <c r="AV232" s="173">
        <f t="shared" si="433"/>
        <v>23.175882352941176</v>
      </c>
      <c r="AW232" s="106">
        <v>74</v>
      </c>
      <c r="AX232" s="107">
        <f t="shared" si="468"/>
        <v>74.957120000000003</v>
      </c>
      <c r="AY232" s="174">
        <f t="shared" si="469"/>
        <v>1.2151003966579561</v>
      </c>
      <c r="AZ232" s="167">
        <f>INDEX(Coefficients!$K$3:$K$10,MATCH(S232,Coefficients!$K$3:$K$10))</f>
        <v>0.35</v>
      </c>
      <c r="BA232" s="167">
        <f>INDEX(Coefficients!$K$3:$K$10,MATCH(S232,Coefficients!$K$3:$K$10)+1)</f>
        <v>0.4</v>
      </c>
      <c r="BB232" s="167">
        <f>INDEX(Coefficients!$L$3:$L$10,MATCH(S232,Coefficients!$K$3:$K$10))</f>
        <v>0.19142307491680963</v>
      </c>
      <c r="BC232" s="167">
        <f>INDEX(Coefficients!$L$3:$L$10,MATCH(S232,Coefficients!$K$3:$K$10)+1)</f>
        <v>0.35425563574488944</v>
      </c>
      <c r="BD232" s="174">
        <f>INDEX(Coefficients!$M$3:$M$10,MATCH(S232,Coefficients!$K$3:$K$10))</f>
        <v>0.20023799980895765</v>
      </c>
      <c r="BE232" s="174">
        <f>INDEX(Coefficients!$M$3:$M$10,MATCH(S232,Coefficients!$K$3:$K$10)+1)</f>
        <v>0.20987997823914079</v>
      </c>
      <c r="BF232" s="70">
        <f t="shared" si="470"/>
        <v>2.5655609924804158E-5</v>
      </c>
      <c r="BG232" s="110">
        <f t="shared" si="471"/>
        <v>0.20409479118103091</v>
      </c>
      <c r="BH232" s="175">
        <f t="shared" si="434"/>
        <v>1.1499426065209516E-5</v>
      </c>
      <c r="BI232" s="89">
        <f t="shared" si="435"/>
        <v>3.6288653738228788E-2</v>
      </c>
      <c r="BJ232" s="106">
        <f t="shared" si="472"/>
        <v>0.71366705445737511</v>
      </c>
      <c r="BK232" s="165">
        <f t="shared" si="473"/>
        <v>84.741590689541354</v>
      </c>
      <c r="BL232" s="207"/>
      <c r="BM232" s="107">
        <f t="shared" si="474"/>
        <v>647</v>
      </c>
      <c r="BN232" s="173">
        <f t="shared" si="436"/>
        <v>25397.899999999998</v>
      </c>
      <c r="BO232" s="187">
        <f t="shared" si="437"/>
        <v>9.4619627450980384E-4</v>
      </c>
      <c r="BP232" s="106" t="str">
        <f t="shared" si="411"/>
        <v>YES</v>
      </c>
      <c r="BQ232" s="209">
        <f t="shared" si="475"/>
        <v>7.0865345116141478</v>
      </c>
      <c r="BR232" s="164">
        <f t="shared" si="438"/>
        <v>12.086534511614147</v>
      </c>
      <c r="BS232" s="219">
        <f t="shared" si="439"/>
        <v>0.24173069023228294</v>
      </c>
      <c r="BT232" s="210"/>
      <c r="BU232" s="206">
        <f t="shared" si="440"/>
        <v>-0.8285442471472988</v>
      </c>
      <c r="BW232" s="164">
        <f>VLOOKUP(M232,Coefficients!$E$4:$I$7,3)</f>
        <v>0.43099999999999999</v>
      </c>
      <c r="BX232" s="106">
        <f t="shared" si="441"/>
        <v>7.2999999999999995E-2</v>
      </c>
      <c r="BY232" s="163">
        <f t="shared" si="442"/>
        <v>0.53092278647058821</v>
      </c>
      <c r="BZ232" s="28"/>
      <c r="CO232" s="165" t="str">
        <f t="shared" si="476"/>
        <v>splash</v>
      </c>
      <c r="CP232" s="172">
        <f t="shared" si="477"/>
        <v>1</v>
      </c>
      <c r="CQ232" s="165">
        <f>IF(CO232="atmospheric",IF(CP232&gt;=1,Coefficients!$T$5,Coefficients!$T$4),Coefficients!$T$3)</f>
        <v>7.35</v>
      </c>
      <c r="CR232" s="106">
        <f>IF(S232&lt;Coefficients!$V$3,Coefficients!$X$3-(Coefficients!$X$4-Coefficients!$X$3)*(Coefficients!$V$3-S232)/(Coefficients!$V$4-Coefficients!$V$3),IF(S232&gt;Coefficients!$V$6,(Coefficients!$X$6-Coefficients!$X$5)*(S232-Coefficients!$V$6)/(Coefficients!$V$6-Coefficients!$V$5)+Coefficients!$X$6,VLOOKUP(S232,Coefficients!$V$3:$X$6,3)))</f>
        <v>5.1999999999999975</v>
      </c>
      <c r="CS232" s="90">
        <f t="shared" si="443"/>
        <v>1.6409601519999992E-4</v>
      </c>
      <c r="CT232" s="106">
        <f>VLOOKUP(CO232,Coefficients!$Z$4:$AD$7,4,FALSE)</f>
        <v>0.26500000000000001</v>
      </c>
      <c r="CU232" s="106">
        <f>VLOOKUP(CO232,Coefficients!$Z$4:$AD$7,2,FALSE)</f>
        <v>0.37</v>
      </c>
      <c r="CV232" s="174">
        <f t="shared" si="478"/>
        <v>5.389745516810966</v>
      </c>
      <c r="CW232" s="31">
        <f t="shared" si="479"/>
        <v>1.1661598793292181</v>
      </c>
      <c r="CX232" s="19">
        <f>Coefficients!$B$7</f>
        <v>3.35</v>
      </c>
      <c r="CY232" s="217">
        <f t="shared" si="444"/>
        <v>0.3481074266654382</v>
      </c>
      <c r="CZ232" s="164">
        <f>VLOOKUP(N232,Coefficients!$E$12:$I$16,3)</f>
        <v>6.0350000000000001</v>
      </c>
      <c r="DA232" s="165">
        <f t="shared" si="445"/>
        <v>7.2999999999999995E-2</v>
      </c>
      <c r="DB232" s="163">
        <f t="shared" si="446"/>
        <v>7.43415085</v>
      </c>
      <c r="DC232" s="163"/>
      <c r="DD232" s="149"/>
      <c r="DU232" s="165">
        <f t="shared" si="480"/>
        <v>0.95</v>
      </c>
      <c r="DV232" s="165">
        <f t="shared" si="481"/>
        <v>1</v>
      </c>
      <c r="DW232" s="165">
        <f t="shared" si="482"/>
        <v>2400</v>
      </c>
      <c r="DX232" s="165">
        <f t="shared" si="483"/>
        <v>1.4999999999999999E-2</v>
      </c>
      <c r="DY232" s="169">
        <f t="shared" si="484"/>
        <v>70.570395058998216</v>
      </c>
      <c r="DZ232" s="136">
        <f t="shared" si="447"/>
        <v>33593.777781310295</v>
      </c>
      <c r="EA232" s="136">
        <f t="shared" si="485"/>
        <v>4.3067574809826485</v>
      </c>
      <c r="EB232" s="136">
        <f t="shared" si="486"/>
        <v>2.3330791552474604E-2</v>
      </c>
      <c r="EC232" s="136">
        <f t="shared" si="487"/>
        <v>0.96747185906460231</v>
      </c>
      <c r="ED232" s="136">
        <f t="shared" si="488"/>
        <v>0.2134265038752389</v>
      </c>
      <c r="EE232" s="136">
        <f t="shared" si="448"/>
        <v>1.5445604651050633E-4</v>
      </c>
      <c r="EF232" s="136">
        <f t="shared" si="489"/>
        <v>1</v>
      </c>
      <c r="EG232" s="136">
        <f t="shared" si="449"/>
        <v>2</v>
      </c>
      <c r="EH232" s="149">
        <f t="shared" si="490"/>
        <v>1.67931673321737</v>
      </c>
      <c r="EI232" s="149">
        <f t="shared" si="491"/>
        <v>28.186459494766641</v>
      </c>
      <c r="EJ232" s="149">
        <f t="shared" si="450"/>
        <v>29.865776227984011</v>
      </c>
      <c r="EK232" s="18">
        <f t="shared" si="451"/>
        <v>1.7076401969493555</v>
      </c>
      <c r="EL232" s="18">
        <f t="shared" si="452"/>
        <v>0.41278904347695927</v>
      </c>
      <c r="EM232" s="18">
        <f t="shared" si="453"/>
        <v>1.2211224088823528E-2</v>
      </c>
      <c r="EN232" s="163">
        <f t="shared" si="492"/>
        <v>0.11993131930682459</v>
      </c>
      <c r="EO232" s="163">
        <f t="shared" si="493"/>
        <v>2.0129849282923651</v>
      </c>
      <c r="EP232" s="163">
        <f t="shared" si="454"/>
        <v>2.1329162475991899</v>
      </c>
      <c r="EQ232" s="18">
        <f t="shared" si="455"/>
        <v>23.910924799511275</v>
      </c>
      <c r="ER232" s="18">
        <f t="shared" si="456"/>
        <v>8.3235705011486782</v>
      </c>
      <c r="ES232" s="18">
        <f t="shared" si="457"/>
        <v>0.17098546954999999</v>
      </c>
    </row>
    <row r="233" spans="1:149" s="105" customFormat="1" outlineLevel="1" x14ac:dyDescent="0.25">
      <c r="A233" s="103"/>
      <c r="B233" s="36" t="s">
        <v>82</v>
      </c>
      <c r="C233" s="36" t="str">
        <f>'Hotter&amp;Drier'!$B$1</f>
        <v>MRI-CGCM2.3.2</v>
      </c>
      <c r="D233" s="36">
        <v>2063</v>
      </c>
      <c r="E233" s="37">
        <f>'Hotter&amp;Drier'!S91</f>
        <v>24.09</v>
      </c>
      <c r="F233" s="37">
        <f>'Hotter&amp;Drier'!W91</f>
        <v>74.934229999999999</v>
      </c>
      <c r="G233" s="37">
        <f>'Hotter&amp;Drier'!Q91</f>
        <v>654.75</v>
      </c>
      <c r="H233" s="115">
        <f t="shared" si="381"/>
        <v>2007</v>
      </c>
      <c r="I233" s="111" t="str">
        <f t="shared" si="382"/>
        <v>Pile No 243 @ Berth 107</v>
      </c>
      <c r="J233" s="165" t="str">
        <f t="shared" si="383"/>
        <v>splash</v>
      </c>
      <c r="K233" s="172">
        <f t="shared" si="384"/>
        <v>1</v>
      </c>
      <c r="L233" s="115" t="str">
        <f t="shared" si="385"/>
        <v>C1</v>
      </c>
      <c r="M233" s="115" t="str">
        <f t="shared" si="386"/>
        <v>CB4</v>
      </c>
      <c r="N233" s="115" t="str">
        <f t="shared" si="387"/>
        <v>CL5</v>
      </c>
      <c r="O233" s="115">
        <f t="shared" si="388"/>
        <v>0</v>
      </c>
      <c r="P233" s="115">
        <f t="shared" si="389"/>
        <v>50</v>
      </c>
      <c r="Q233" s="115">
        <f t="shared" si="390"/>
        <v>1200</v>
      </c>
      <c r="R233" s="115">
        <f t="shared" si="391"/>
        <v>60</v>
      </c>
      <c r="S233" s="115">
        <f t="shared" si="392"/>
        <v>0.37</v>
      </c>
      <c r="T233" s="115">
        <f t="shared" si="393"/>
        <v>310</v>
      </c>
      <c r="U233" s="165">
        <f t="shared" si="431"/>
        <v>12</v>
      </c>
      <c r="V233" s="165"/>
      <c r="W233" s="165"/>
      <c r="X233" s="165"/>
      <c r="Y233" s="165"/>
      <c r="AA233" s="174">
        <f t="shared" si="458"/>
        <v>7.1669111456663837</v>
      </c>
      <c r="AB233" s="193">
        <f t="shared" si="459"/>
        <v>0.24333822291332766</v>
      </c>
      <c r="AC233" s="174">
        <f t="shared" si="460"/>
        <v>0.42398359880359687</v>
      </c>
      <c r="AD233" s="174">
        <f t="shared" si="461"/>
        <v>1.2223945248846154E-2</v>
      </c>
      <c r="AE233" s="174">
        <f t="shared" si="462"/>
        <v>1.186582047942947</v>
      </c>
      <c r="AF233" s="194">
        <f t="shared" si="463"/>
        <v>0.35420359640087967</v>
      </c>
      <c r="AG233" s="174">
        <f t="shared" si="494"/>
        <v>8.6415509629864644</v>
      </c>
      <c r="AH233" s="174">
        <f t="shared" si="495"/>
        <v>0.17116359530576924</v>
      </c>
      <c r="AJ233" s="174"/>
      <c r="AK233" s="174"/>
      <c r="AM233" s="207">
        <f t="shared" si="464"/>
        <v>5</v>
      </c>
      <c r="AN233" s="167">
        <f>INDEX(Coefficients!$O$3:$O$7,MATCH(S233,Coefficients!$O$3:$O$7))</f>
        <v>0.3</v>
      </c>
      <c r="AO233" s="167">
        <f>INDEX(Coefficients!$O$3:$O$7,MATCH(S233,Coefficients!$O$3:$O$7)+1)</f>
        <v>0.4</v>
      </c>
      <c r="AP233" s="172">
        <f>INDEX(Coefficients!$P$3:$P$7,MATCH(S233,Coefficients!$O$3:$O$7))</f>
        <v>50</v>
      </c>
      <c r="AQ233" s="172">
        <f>INDEX(Coefficients!$P$3:$P$7,MATCH(S233,Coefficients!$O$3:$O$7)+1)</f>
        <v>41.8</v>
      </c>
      <c r="AR233" s="172">
        <f t="shared" si="465"/>
        <v>44.26</v>
      </c>
      <c r="AS233" s="106">
        <f t="shared" si="466"/>
        <v>2063</v>
      </c>
      <c r="AT233" s="107">
        <f t="shared" si="467"/>
        <v>24.09</v>
      </c>
      <c r="AU233" s="167">
        <f t="shared" si="432"/>
        <v>1206.06</v>
      </c>
      <c r="AV233" s="173">
        <f t="shared" si="433"/>
        <v>23.193461538461538</v>
      </c>
      <c r="AW233" s="106">
        <v>75</v>
      </c>
      <c r="AX233" s="107">
        <f t="shared" si="468"/>
        <v>74.934229999999999</v>
      </c>
      <c r="AY233" s="174">
        <f t="shared" si="469"/>
        <v>1.2163973334548039</v>
      </c>
      <c r="AZ233" s="167">
        <f>INDEX(Coefficients!$K$3:$K$10,MATCH(S233,Coefficients!$K$3:$K$10))</f>
        <v>0.35</v>
      </c>
      <c r="BA233" s="167">
        <f>INDEX(Coefficients!$K$3:$K$10,MATCH(S233,Coefficients!$K$3:$K$10)+1)</f>
        <v>0.4</v>
      </c>
      <c r="BB233" s="167">
        <f>INDEX(Coefficients!$L$3:$L$10,MATCH(S233,Coefficients!$K$3:$K$10))</f>
        <v>0.19142307491680963</v>
      </c>
      <c r="BC233" s="167">
        <f>INDEX(Coefficients!$L$3:$L$10,MATCH(S233,Coefficients!$K$3:$K$10)+1)</f>
        <v>0.35425563574488944</v>
      </c>
      <c r="BD233" s="174">
        <f>INDEX(Coefficients!$M$3:$M$10,MATCH(S233,Coefficients!$K$3:$K$10))</f>
        <v>0.20023799980895765</v>
      </c>
      <c r="BE233" s="174">
        <f>INDEX(Coefficients!$M$3:$M$10,MATCH(S233,Coefficients!$K$3:$K$10)+1)</f>
        <v>0.20987997823914079</v>
      </c>
      <c r="BF233" s="70">
        <f t="shared" si="470"/>
        <v>2.5655609924804158E-5</v>
      </c>
      <c r="BG233" s="110">
        <f t="shared" si="471"/>
        <v>0.20409479118103091</v>
      </c>
      <c r="BH233" s="175">
        <f t="shared" si="434"/>
        <v>1.1453942530854863E-5</v>
      </c>
      <c r="BI233" s="89">
        <f t="shared" si="435"/>
        <v>3.6145121685443961E-2</v>
      </c>
      <c r="BJ233" s="106">
        <f t="shared" si="472"/>
        <v>0.71366705445737511</v>
      </c>
      <c r="BK233" s="165">
        <f t="shared" si="473"/>
        <v>84.741590689541354</v>
      </c>
      <c r="BL233" s="207"/>
      <c r="BM233" s="107">
        <f t="shared" si="474"/>
        <v>654.75</v>
      </c>
      <c r="BN233" s="173">
        <f t="shared" si="436"/>
        <v>26052.649999999998</v>
      </c>
      <c r="BO233" s="187">
        <f t="shared" si="437"/>
        <v>9.5192374999999985E-4</v>
      </c>
      <c r="BP233" s="106" t="str">
        <f t="shared" si="411"/>
        <v>YES</v>
      </c>
      <c r="BQ233" s="209">
        <f t="shared" si="475"/>
        <v>7.1669111456663837</v>
      </c>
      <c r="BR233" s="164">
        <f t="shared" si="438"/>
        <v>12.166911145666383</v>
      </c>
      <c r="BS233" s="219">
        <f t="shared" si="439"/>
        <v>0.24333822291332766</v>
      </c>
      <c r="BT233" s="210"/>
      <c r="BU233" s="206">
        <f t="shared" si="440"/>
        <v>-0.82959686105573927</v>
      </c>
      <c r="BW233" s="164">
        <f>VLOOKUP(M233,Coefficients!$E$4:$I$7,3)</f>
        <v>0.43099999999999999</v>
      </c>
      <c r="BX233" s="106">
        <f t="shared" si="441"/>
        <v>7.2999999999999995E-2</v>
      </c>
      <c r="BY233" s="163">
        <f t="shared" si="442"/>
        <v>0.53147588038461535</v>
      </c>
      <c r="BZ233" s="28"/>
      <c r="CO233" s="165" t="str">
        <f t="shared" si="476"/>
        <v>splash</v>
      </c>
      <c r="CP233" s="172">
        <f t="shared" si="477"/>
        <v>1</v>
      </c>
      <c r="CQ233" s="165">
        <f>IF(CO233="atmospheric",IF(CP233&gt;=1,Coefficients!$T$5,Coefficients!$T$4),Coefficients!$T$3)</f>
        <v>7.35</v>
      </c>
      <c r="CR233" s="106">
        <f>IF(S233&lt;Coefficients!$V$3,Coefficients!$X$3-(Coefficients!$X$4-Coefficients!$X$3)*(Coefficients!$V$3-S233)/(Coefficients!$V$4-Coefficients!$V$3),IF(S233&gt;Coefficients!$V$6,(Coefficients!$X$6-Coefficients!$X$5)*(S233-Coefficients!$V$6)/(Coefficients!$V$6-Coefficients!$V$5)+Coefficients!$X$6,VLOOKUP(S233,Coefficients!$V$3:$X$6,3)))</f>
        <v>5.1999999999999975</v>
      </c>
      <c r="CS233" s="90">
        <f t="shared" si="443"/>
        <v>1.6409601519999992E-4</v>
      </c>
      <c r="CT233" s="106">
        <f>VLOOKUP(CO233,Coefficients!$Z$4:$AD$7,4,FALSE)</f>
        <v>0.26500000000000001</v>
      </c>
      <c r="CU233" s="106">
        <f>VLOOKUP(CO233,Coefficients!$Z$4:$AD$7,2,FALSE)</f>
        <v>0.37</v>
      </c>
      <c r="CV233" s="174">
        <f t="shared" si="478"/>
        <v>5.3897870061241457</v>
      </c>
      <c r="CW233" s="31">
        <f t="shared" si="479"/>
        <v>1.186582047942947</v>
      </c>
      <c r="CX233" s="19">
        <f>Coefficients!$B$7</f>
        <v>3.35</v>
      </c>
      <c r="CY233" s="217">
        <f t="shared" si="444"/>
        <v>0.35420359640087967</v>
      </c>
      <c r="CZ233" s="164">
        <f>VLOOKUP(N233,Coefficients!$E$12:$I$16,3)</f>
        <v>6.0350000000000001</v>
      </c>
      <c r="DA233" s="165">
        <f t="shared" si="445"/>
        <v>7.2999999999999995E-2</v>
      </c>
      <c r="DB233" s="163">
        <f t="shared" si="446"/>
        <v>7.4418954480769237</v>
      </c>
      <c r="DC233" s="163"/>
      <c r="DD233" s="149"/>
      <c r="DU233" s="165">
        <f t="shared" si="480"/>
        <v>0.95</v>
      </c>
      <c r="DV233" s="165">
        <f t="shared" si="481"/>
        <v>1</v>
      </c>
      <c r="DW233" s="165">
        <f t="shared" si="482"/>
        <v>2400</v>
      </c>
      <c r="DX233" s="165">
        <f t="shared" si="483"/>
        <v>1.4999999999999999E-2</v>
      </c>
      <c r="DY233" s="169">
        <f t="shared" si="484"/>
        <v>70.570738055400625</v>
      </c>
      <c r="DZ233" s="136">
        <f t="shared" si="447"/>
        <v>33593.83220699519</v>
      </c>
      <c r="EA233" s="136">
        <f t="shared" si="485"/>
        <v>4.3067574809826485</v>
      </c>
      <c r="EB233" s="136">
        <f t="shared" si="486"/>
        <v>2.3330791552474604E-2</v>
      </c>
      <c r="EC233" s="136">
        <f t="shared" si="487"/>
        <v>0.96747185906460231</v>
      </c>
      <c r="ED233" s="136">
        <f t="shared" si="488"/>
        <v>0.2135009886572832</v>
      </c>
      <c r="EE233" s="136">
        <f t="shared" si="448"/>
        <v>1.5445604651050633E-4</v>
      </c>
      <c r="EF233" s="136">
        <f t="shared" si="489"/>
        <v>1</v>
      </c>
      <c r="EG233" s="136">
        <f t="shared" si="449"/>
        <v>2</v>
      </c>
      <c r="EH233" s="149">
        <f t="shared" si="490"/>
        <v>1.677568174901741</v>
      </c>
      <c r="EI233" s="149">
        <f t="shared" si="491"/>
        <v>28.166953233943126</v>
      </c>
      <c r="EJ233" s="149">
        <f t="shared" si="450"/>
        <v>29.844521408844866</v>
      </c>
      <c r="EK233" s="18">
        <f t="shared" si="451"/>
        <v>1.7423633399123308</v>
      </c>
      <c r="EL233" s="18">
        <f t="shared" si="452"/>
        <v>0.42398359880359687</v>
      </c>
      <c r="EM233" s="18">
        <f t="shared" si="453"/>
        <v>1.2223945248846154E-2</v>
      </c>
      <c r="EN233" s="163">
        <f t="shared" si="492"/>
        <v>0.11980644297972663</v>
      </c>
      <c r="EO233" s="163">
        <f t="shared" si="493"/>
        <v>2.011591854818473</v>
      </c>
      <c r="EP233" s="163">
        <f t="shared" si="454"/>
        <v>2.1313982977981998</v>
      </c>
      <c r="EQ233" s="18">
        <f t="shared" si="455"/>
        <v>24.397129365129739</v>
      </c>
      <c r="ER233" s="18">
        <f t="shared" si="456"/>
        <v>8.6415509629864644</v>
      </c>
      <c r="ES233" s="18">
        <f t="shared" si="457"/>
        <v>0.17116359530576924</v>
      </c>
    </row>
    <row r="234" spans="1:149" s="105" customFormat="1" outlineLevel="1" x14ac:dyDescent="0.25">
      <c r="A234" s="103"/>
      <c r="B234" s="36" t="s">
        <v>82</v>
      </c>
      <c r="C234" s="36" t="str">
        <f>'Hotter&amp;Drier'!$B$1</f>
        <v>MRI-CGCM2.3.2</v>
      </c>
      <c r="D234" s="36">
        <v>2064</v>
      </c>
      <c r="E234" s="37">
        <f>'Hotter&amp;Drier'!S92</f>
        <v>24.12</v>
      </c>
      <c r="F234" s="37">
        <f>'Hotter&amp;Drier'!W92</f>
        <v>74.911339999999996</v>
      </c>
      <c r="G234" s="37">
        <f>'Hotter&amp;Drier'!Q92</f>
        <v>662.5</v>
      </c>
      <c r="H234" s="115">
        <f t="shared" ref="H234:H240" si="496">$H$26</f>
        <v>2007</v>
      </c>
      <c r="I234" s="111" t="str">
        <f t="shared" ref="I234:I240" si="497">$I$26</f>
        <v>Pile No 243 @ Berth 107</v>
      </c>
      <c r="J234" s="165" t="str">
        <f t="shared" ref="J234:J240" si="498">$J$26</f>
        <v>splash</v>
      </c>
      <c r="K234" s="172">
        <f t="shared" ref="K234:K240" si="499">$K$26</f>
        <v>1</v>
      </c>
      <c r="L234" s="115" t="str">
        <f t="shared" ref="L234:L240" si="500">$L$26</f>
        <v>C1</v>
      </c>
      <c r="M234" s="115" t="str">
        <f t="shared" ref="M234:M240" si="501">$M$26</f>
        <v>CB4</v>
      </c>
      <c r="N234" s="115" t="str">
        <f t="shared" ref="N234:N240" si="502">$N$26</f>
        <v>CL5</v>
      </c>
      <c r="O234" s="115">
        <f t="shared" ref="O234:O240" si="503">$O$26</f>
        <v>0</v>
      </c>
      <c r="P234" s="115">
        <f t="shared" ref="P234:P240" si="504">$P$26</f>
        <v>50</v>
      </c>
      <c r="Q234" s="115">
        <f t="shared" ref="Q234:Q240" si="505">$Q$26</f>
        <v>1200</v>
      </c>
      <c r="R234" s="115">
        <f t="shared" ref="R234:R240" si="506">$R$26</f>
        <v>60</v>
      </c>
      <c r="S234" s="115">
        <f t="shared" ref="S234:S240" si="507">$S$26</f>
        <v>0.37</v>
      </c>
      <c r="T234" s="115">
        <f t="shared" ref="T234:T240" si="508">$T$26</f>
        <v>310</v>
      </c>
      <c r="U234" s="165">
        <f t="shared" si="431"/>
        <v>12</v>
      </c>
      <c r="V234" s="165"/>
      <c r="W234" s="165"/>
      <c r="X234" s="165"/>
      <c r="Y234" s="165"/>
      <c r="AA234" s="174">
        <f t="shared" ref="AA234:AA240" si="509">BQ234</f>
        <v>7.2472129889404471</v>
      </c>
      <c r="AB234" s="193">
        <f t="shared" ref="AB234:AB240" si="510">BS234</f>
        <v>0.24494425977880893</v>
      </c>
      <c r="AC234" s="174">
        <f t="shared" ref="AC234:AC240" si="511">EL234</f>
        <v>0.43529719404159828</v>
      </c>
      <c r="AD234" s="174">
        <f t="shared" ref="AD234:AD240" si="512">EM234</f>
        <v>1.2236595977735847E-2</v>
      </c>
      <c r="AE234" s="174">
        <f t="shared" ref="AE234:AE240" si="513">CW234</f>
        <v>1.2067645376562837</v>
      </c>
      <c r="AF234" s="194">
        <f t="shared" ref="AF234:AF240" si="514">CY234</f>
        <v>0.36022822019590556</v>
      </c>
      <c r="AG234" s="174">
        <f t="shared" si="494"/>
        <v>8.9638862747966837</v>
      </c>
      <c r="AH234" s="174">
        <f t="shared" si="495"/>
        <v>0.17134073486226412</v>
      </c>
      <c r="AJ234" s="174"/>
      <c r="AK234" s="174"/>
      <c r="AM234" s="207">
        <f t="shared" ref="AM234:AM240" si="515">IF(AS234&gt;=$C$20,$C$21,0)</f>
        <v>5</v>
      </c>
      <c r="AN234" s="167">
        <f>INDEX(Coefficients!$O$3:$O$7,MATCH(S234,Coefficients!$O$3:$O$7))</f>
        <v>0.3</v>
      </c>
      <c r="AO234" s="167">
        <f>INDEX(Coefficients!$O$3:$O$7,MATCH(S234,Coefficients!$O$3:$O$7)+1)</f>
        <v>0.4</v>
      </c>
      <c r="AP234" s="172">
        <f>INDEX(Coefficients!$P$3:$P$7,MATCH(S234,Coefficients!$O$3:$O$7))</f>
        <v>50</v>
      </c>
      <c r="AQ234" s="172">
        <f>INDEX(Coefficients!$P$3:$P$7,MATCH(S234,Coefficients!$O$3:$O$7)+1)</f>
        <v>41.8</v>
      </c>
      <c r="AR234" s="172">
        <f t="shared" ref="AR234:AR240" si="516">AP234+(S234-AN234)/(AO234-AN234)*(AQ234-AP234)</f>
        <v>44.26</v>
      </c>
      <c r="AS234" s="106">
        <f t="shared" ref="AS234:AS240" si="517">D234</f>
        <v>2064</v>
      </c>
      <c r="AT234" s="107">
        <f t="shared" ref="AT234:AT240" si="518">E234</f>
        <v>24.12</v>
      </c>
      <c r="AU234" s="167">
        <f t="shared" si="432"/>
        <v>1230.1799999999998</v>
      </c>
      <c r="AV234" s="173">
        <f t="shared" si="433"/>
        <v>23.210943396226412</v>
      </c>
      <c r="AW234" s="106">
        <v>76</v>
      </c>
      <c r="AX234" s="107">
        <f t="shared" ref="AX234:AX240" si="519">F234</f>
        <v>74.911339999999996</v>
      </c>
      <c r="AY234" s="174">
        <f t="shared" ref="AY234:AY240" si="520">EXP(AR234/RR*(1/293-1/(273+AV234)))</f>
        <v>1.217688309618622</v>
      </c>
      <c r="AZ234" s="167">
        <f>INDEX(Coefficients!$K$3:$K$10,MATCH(S234,Coefficients!$K$3:$K$10))</f>
        <v>0.35</v>
      </c>
      <c r="BA234" s="167">
        <f>INDEX(Coefficients!$K$3:$K$10,MATCH(S234,Coefficients!$K$3:$K$10)+1)</f>
        <v>0.4</v>
      </c>
      <c r="BB234" s="167">
        <f>INDEX(Coefficients!$L$3:$L$10,MATCH(S234,Coefficients!$K$3:$K$10))</f>
        <v>0.19142307491680963</v>
      </c>
      <c r="BC234" s="167">
        <f>INDEX(Coefficients!$L$3:$L$10,MATCH(S234,Coefficients!$K$3:$K$10)+1)</f>
        <v>0.35425563574488944</v>
      </c>
      <c r="BD234" s="174">
        <f>INDEX(Coefficients!$M$3:$M$10,MATCH(S234,Coefficients!$K$3:$K$10))</f>
        <v>0.20023799980895765</v>
      </c>
      <c r="BE234" s="174">
        <f>INDEX(Coefficients!$M$3:$M$10,MATCH(S234,Coefficients!$K$3:$K$10)+1)</f>
        <v>0.20987997823914079</v>
      </c>
      <c r="BF234" s="70">
        <f t="shared" ref="BF234:BF240" si="521">(BB234+(S234-AZ234)/(BA234-AZ234)*(BC234-BB234))*10^-4</f>
        <v>2.5655609924804158E-5</v>
      </c>
      <c r="BG234" s="110">
        <f t="shared" ref="BG234:BG240" si="522">BD234+(S234-AZ234)/(BA234-AZ234)*(BE234-BD234)</f>
        <v>0.20409479118103091</v>
      </c>
      <c r="BH234" s="175">
        <f t="shared" si="434"/>
        <v>1.1409500199589843E-5</v>
      </c>
      <c r="BI234" s="89">
        <f t="shared" si="435"/>
        <v>3.6004875349544184E-2</v>
      </c>
      <c r="BJ234" s="106">
        <f t="shared" ref="BJ234:BJ240" si="523">1-EXP(-3.38*S234)</f>
        <v>0.71366705445737511</v>
      </c>
      <c r="BK234" s="165">
        <f t="shared" ref="BK234:BK240" si="524">0.75*T234*CaO*BJ234*(MCO2_/MCaO)</f>
        <v>84.741590689541354</v>
      </c>
      <c r="BL234" s="207"/>
      <c r="BM234" s="107">
        <f t="shared" ref="BM234:BM240" si="525">G234</f>
        <v>662.5</v>
      </c>
      <c r="BN234" s="173">
        <f t="shared" si="436"/>
        <v>26715.149999999998</v>
      </c>
      <c r="BO234" s="187">
        <f t="shared" si="437"/>
        <v>9.5771292452830178E-4</v>
      </c>
      <c r="BP234" s="106" t="str">
        <f t="shared" ref="BP234:BP240" si="526">IF(AW234&gt;=12,IF(AX234&gt;=50,"YES","NO"),"NO")</f>
        <v>YES</v>
      </c>
      <c r="BQ234" s="209">
        <f t="shared" ref="BQ234:BQ240" si="527">IF(BP234="YES",SQRT((2*AY234*BI234/BK234)*kurban*BO234*(AS234-($C$20-1)))*(1/(AS234-($C$20-1)))^BL234*1000,0)</f>
        <v>7.2472129889404471</v>
      </c>
      <c r="BR234" s="164">
        <f t="shared" si="438"/>
        <v>12.247212988940447</v>
      </c>
      <c r="BS234" s="219">
        <f t="shared" si="439"/>
        <v>0.24494425977880893</v>
      </c>
      <c r="BT234" s="210"/>
      <c r="BU234" s="206">
        <f t="shared" si="440"/>
        <v>-0.83060980845580112</v>
      </c>
      <c r="BW234" s="164">
        <f>VLOOKUP(M234,Coefficients!$E$4:$I$7,3)</f>
        <v>0.43099999999999999</v>
      </c>
      <c r="BX234" s="106">
        <f t="shared" si="441"/>
        <v>7.2999999999999995E-2</v>
      </c>
      <c r="BY234" s="163">
        <f t="shared" si="442"/>
        <v>0.53202591207547156</v>
      </c>
      <c r="BZ234" s="28"/>
      <c r="CO234" s="165" t="str">
        <f t="shared" ref="CO234:CO240" si="528">J234</f>
        <v>splash</v>
      </c>
      <c r="CP234" s="172">
        <f t="shared" ref="CP234:CP240" si="529">K234</f>
        <v>1</v>
      </c>
      <c r="CQ234" s="165">
        <f>IF(CO234="atmospheric",IF(CP234&gt;=1,Coefficients!$T$5,Coefficients!$T$4),Coefficients!$T$3)</f>
        <v>7.35</v>
      </c>
      <c r="CR234" s="106">
        <f>IF(S234&lt;Coefficients!$V$3,Coefficients!$X$3-(Coefficients!$X$4-Coefficients!$X$3)*(Coefficients!$V$3-S234)/(Coefficients!$V$4-Coefficients!$V$3),IF(S234&gt;Coefficients!$V$6,(Coefficients!$X$6-Coefficients!$X$5)*(S234-Coefficients!$V$6)/(Coefficients!$V$6-Coefficients!$V$5)+Coefficients!$X$6,VLOOKUP(S234,Coefficients!$V$3:$X$6,3)))</f>
        <v>5.1999999999999975</v>
      </c>
      <c r="CS234" s="90">
        <f t="shared" si="443"/>
        <v>1.6409601519999992E-4</v>
      </c>
      <c r="CT234" s="106">
        <f>VLOOKUP(CO234,Coefficients!$Z$4:$AD$7,4,FALSE)</f>
        <v>0.26500000000000001</v>
      </c>
      <c r="CU234" s="106">
        <f>VLOOKUP(CO234,Coefficients!$Z$4:$AD$7,2,FALSE)</f>
        <v>0.37</v>
      </c>
      <c r="CV234" s="174">
        <f t="shared" ref="CV234:CV240" si="530">CQ234*(1-ERF(BR234/(2*(SQRT(CT234*kt*kc*AY234*CS234*10^6*(1/(AS234-($C$20-1)))^CU234*(AS234-($C$20-1)))))))</f>
        <v>5.389696916899589</v>
      </c>
      <c r="CW234" s="31">
        <f t="shared" ref="CW234:CW240" si="531">CQ234*(1-ERF(P234/(2*(SQRT(CT234*kt*kc*AY234*CS234*10^6*(1/(AS234-($C$20-1)))^CU234*(AS234-($C$20-1)))))))</f>
        <v>1.2067645376562837</v>
      </c>
      <c r="CX234" s="19">
        <f>Coefficients!$B$7</f>
        <v>3.35</v>
      </c>
      <c r="CY234" s="217">
        <f t="shared" si="444"/>
        <v>0.36022822019590556</v>
      </c>
      <c r="CZ234" s="164">
        <f>VLOOKUP(N234,Coefficients!$E$12:$I$16,3)</f>
        <v>6.0350000000000001</v>
      </c>
      <c r="DA234" s="165">
        <f t="shared" si="445"/>
        <v>7.2999999999999995E-2</v>
      </c>
      <c r="DB234" s="163">
        <f t="shared" si="446"/>
        <v>7.4495971679245274</v>
      </c>
      <c r="DC234" s="163"/>
      <c r="DD234" s="149"/>
      <c r="DU234" s="165">
        <f t="shared" ref="DU234:DU240" si="532">$DV$13</f>
        <v>0.95</v>
      </c>
      <c r="DV234" s="165">
        <f t="shared" ref="DV234:DV240" si="533">$DV$14</f>
        <v>1</v>
      </c>
      <c r="DW234" s="165">
        <f t="shared" ref="DW234:DW240" si="534">$DV$15</f>
        <v>2400</v>
      </c>
      <c r="DX234" s="165">
        <f t="shared" ref="DX234:DX240" si="535">$DV$16</f>
        <v>1.4999999999999999E-2</v>
      </c>
      <c r="DY234" s="169">
        <f t="shared" ref="DY234:DY240" si="536">365*(AS234-($C$20-1))/(4+310.25*(AS234-($C$20-1)))*R234</f>
        <v>70.571068111690408</v>
      </c>
      <c r="DZ234" s="136">
        <f t="shared" si="447"/>
        <v>33593.884579213656</v>
      </c>
      <c r="EA234" s="136">
        <f t="shared" ref="EA234:EA240" si="537">0.556*SQRT(R234)</f>
        <v>4.3067574809826485</v>
      </c>
      <c r="EB234" s="136">
        <f t="shared" ref="EB234:EB240" si="538">(U234+2*$DV$16)^2/(2*P234*(P234+U234+2*$DV$16))</f>
        <v>2.3330791552474604E-2</v>
      </c>
      <c r="EC234" s="136">
        <f t="shared" ref="EC234:EC240" si="539">P234/(U234*EA234)</f>
        <v>0.96747185906460231</v>
      </c>
      <c r="ED234" s="136">
        <f t="shared" ref="ED234:ED240" si="540">0.95*(EXP(-0.3*$DV$19/BY234)-$DV$19/(2500*BY234)+0.3)</f>
        <v>0.21357490746689525</v>
      </c>
      <c r="EE234" s="136">
        <f t="shared" si="448"/>
        <v>1.5445604651050633E-4</v>
      </c>
      <c r="EF234" s="136">
        <f t="shared" ref="EF234:EF240" si="541">$DV$20</f>
        <v>1</v>
      </c>
      <c r="EG234" s="136">
        <f t="shared" si="449"/>
        <v>2</v>
      </c>
      <c r="EH234" s="149">
        <f t="shared" ref="EH234:EH240" si="542">1/365*(7117.5*(U234+2*DX234)*(1+$DV$17+EB234))/(BY234*DZ234)*(((2*P234*EA234)/U234)+((2*DX234*DZ234)/((1+$DV$17+EB234)*(U234+2*DX234))))</f>
        <v>1.6758329330609352</v>
      </c>
      <c r="EI234" s="149">
        <f t="shared" ref="EI234:EI240" si="543">ED234*($DV$18-0.05)/(EF234*EE234)*(0.0114/BY234)</f>
        <v>28.147574950051379</v>
      </c>
      <c r="EJ234" s="149">
        <f t="shared" si="450"/>
        <v>29.823407883112313</v>
      </c>
      <c r="EK234" s="18">
        <f t="shared" si="451"/>
        <v>1.7771275572437706</v>
      </c>
      <c r="EL234" s="18">
        <f t="shared" si="452"/>
        <v>0.43529719404159828</v>
      </c>
      <c r="EM234" s="18">
        <f t="shared" si="453"/>
        <v>1.2236595977735847E-2</v>
      </c>
      <c r="EN234" s="163">
        <f t="shared" ref="EN234:EN240" si="544">1/365*(7117.5*(U234+2*DX234)*(1+$DV$17+EB234))/(DB234*DZ234)*(((2*P234*EA234)/U234)+((2*DX234*DZ234)/((1+$DV$17+EB234)*(U234+2*DX234))))</f>
        <v>0.11968251767179171</v>
      </c>
      <c r="EO234" s="163">
        <f t="shared" ref="EO234:EO240" si="545">ED234*($DV$18-0.05)/(EF234*EE234)*(0.0114/DB234)</f>
        <v>2.0102079210392945</v>
      </c>
      <c r="EP234" s="163">
        <f t="shared" si="454"/>
        <v>2.1298904387110862</v>
      </c>
      <c r="EQ234" s="18">
        <f t="shared" si="455"/>
        <v>24.883909067206861</v>
      </c>
      <c r="ER234" s="18">
        <f t="shared" si="456"/>
        <v>8.9638862747966837</v>
      </c>
      <c r="ES234" s="18">
        <f t="shared" si="457"/>
        <v>0.17134073486226412</v>
      </c>
    </row>
    <row r="235" spans="1:149" s="105" customFormat="1" outlineLevel="1" x14ac:dyDescent="0.25">
      <c r="A235" s="103"/>
      <c r="B235" s="36" t="s">
        <v>82</v>
      </c>
      <c r="C235" s="36" t="str">
        <f>'Hotter&amp;Drier'!$B$1</f>
        <v>MRI-CGCM2.3.2</v>
      </c>
      <c r="D235" s="36">
        <v>2065</v>
      </c>
      <c r="E235" s="37">
        <f>'Hotter&amp;Drier'!S93</f>
        <v>24.15</v>
      </c>
      <c r="F235" s="37">
        <f>'Hotter&amp;Drier'!W93</f>
        <v>74.888449999999992</v>
      </c>
      <c r="G235" s="37">
        <f>'Hotter&amp;Drier'!Q93</f>
        <v>670.25</v>
      </c>
      <c r="H235" s="115">
        <f t="shared" si="496"/>
        <v>2007</v>
      </c>
      <c r="I235" s="111" t="str">
        <f t="shared" si="497"/>
        <v>Pile No 243 @ Berth 107</v>
      </c>
      <c r="J235" s="165" t="str">
        <f t="shared" si="498"/>
        <v>splash</v>
      </c>
      <c r="K235" s="172">
        <f t="shared" si="499"/>
        <v>1</v>
      </c>
      <c r="L235" s="115" t="str">
        <f t="shared" si="500"/>
        <v>C1</v>
      </c>
      <c r="M235" s="115" t="str">
        <f t="shared" si="501"/>
        <v>CB4</v>
      </c>
      <c r="N235" s="115" t="str">
        <f t="shared" si="502"/>
        <v>CL5</v>
      </c>
      <c r="O235" s="115">
        <f t="shared" si="503"/>
        <v>0</v>
      </c>
      <c r="P235" s="115">
        <f t="shared" si="504"/>
        <v>50</v>
      </c>
      <c r="Q235" s="115">
        <f t="shared" si="505"/>
        <v>1200</v>
      </c>
      <c r="R235" s="115">
        <f t="shared" si="506"/>
        <v>60</v>
      </c>
      <c r="S235" s="115">
        <f t="shared" si="507"/>
        <v>0.37</v>
      </c>
      <c r="T235" s="115">
        <f t="shared" si="508"/>
        <v>310</v>
      </c>
      <c r="U235" s="165">
        <f t="shared" ref="U235:U240" si="546">$U$26</f>
        <v>12</v>
      </c>
      <c r="V235" s="165"/>
      <c r="W235" s="165"/>
      <c r="X235" s="165"/>
      <c r="Y235" s="165"/>
      <c r="AA235" s="174">
        <f t="shared" si="509"/>
        <v>7.3274430519804916</v>
      </c>
      <c r="AB235" s="193">
        <f t="shared" si="510"/>
        <v>0.24654886103960982</v>
      </c>
      <c r="AC235" s="174">
        <f t="shared" si="511"/>
        <v>0.44672998359877075</v>
      </c>
      <c r="AD235" s="174">
        <f t="shared" si="512"/>
        <v>1.2249180188333332E-2</v>
      </c>
      <c r="AE235" s="174">
        <f t="shared" si="513"/>
        <v>1.2267120061141119</v>
      </c>
      <c r="AF235" s="194">
        <f t="shared" si="514"/>
        <v>0.36618268839227219</v>
      </c>
      <c r="AG235" s="174">
        <f t="shared" si="494"/>
        <v>9.2905176958616718</v>
      </c>
      <c r="AH235" s="174">
        <f t="shared" si="495"/>
        <v>0.17151694300833331</v>
      </c>
      <c r="AJ235" s="174"/>
      <c r="AK235" s="174"/>
      <c r="AM235" s="207">
        <f t="shared" si="515"/>
        <v>5</v>
      </c>
      <c r="AN235" s="167">
        <f>INDEX(Coefficients!$O$3:$O$7,MATCH(S235,Coefficients!$O$3:$O$7))</f>
        <v>0.3</v>
      </c>
      <c r="AO235" s="167">
        <f>INDEX(Coefficients!$O$3:$O$7,MATCH(S235,Coefficients!$O$3:$O$7)+1)</f>
        <v>0.4</v>
      </c>
      <c r="AP235" s="172">
        <f>INDEX(Coefficients!$P$3:$P$7,MATCH(S235,Coefficients!$O$3:$O$7))</f>
        <v>50</v>
      </c>
      <c r="AQ235" s="172">
        <f>INDEX(Coefficients!$P$3:$P$7,MATCH(S235,Coefficients!$O$3:$O$7)+1)</f>
        <v>41.8</v>
      </c>
      <c r="AR235" s="172">
        <f t="shared" si="516"/>
        <v>44.26</v>
      </c>
      <c r="AS235" s="106">
        <f t="shared" si="517"/>
        <v>2065</v>
      </c>
      <c r="AT235" s="107">
        <f t="shared" si="518"/>
        <v>24.15</v>
      </c>
      <c r="AU235" s="167">
        <f t="shared" ref="AU235:AU240" si="547">IF(AS235&gt;=$C$20,AT235+AU234,0)</f>
        <v>1254.33</v>
      </c>
      <c r="AV235" s="173">
        <f t="shared" ref="AV235:AV240" si="548">IF(ISERROR(AU235/(AS235-($C$20-1))),0,AU235/(AS235-($C$20-1)))</f>
        <v>23.228333333333332</v>
      </c>
      <c r="AW235" s="106">
        <v>77</v>
      </c>
      <c r="AX235" s="107">
        <f t="shared" si="519"/>
        <v>74.888449999999992</v>
      </c>
      <c r="AY235" s="174">
        <f t="shared" si="520"/>
        <v>1.2189737056762466</v>
      </c>
      <c r="AZ235" s="167">
        <f>INDEX(Coefficients!$K$3:$K$10,MATCH(S235,Coefficients!$K$3:$K$10))</f>
        <v>0.35</v>
      </c>
      <c r="BA235" s="167">
        <f>INDEX(Coefficients!$K$3:$K$10,MATCH(S235,Coefficients!$K$3:$K$10)+1)</f>
        <v>0.4</v>
      </c>
      <c r="BB235" s="167">
        <f>INDEX(Coefficients!$L$3:$L$10,MATCH(S235,Coefficients!$K$3:$K$10))</f>
        <v>0.19142307491680963</v>
      </c>
      <c r="BC235" s="167">
        <f>INDEX(Coefficients!$L$3:$L$10,MATCH(S235,Coefficients!$K$3:$K$10)+1)</f>
        <v>0.35425563574488944</v>
      </c>
      <c r="BD235" s="174">
        <f>INDEX(Coefficients!$M$3:$M$10,MATCH(S235,Coefficients!$K$3:$K$10))</f>
        <v>0.20023799980895765</v>
      </c>
      <c r="BE235" s="174">
        <f>INDEX(Coefficients!$M$3:$M$10,MATCH(S235,Coefficients!$K$3:$K$10)+1)</f>
        <v>0.20987997823914079</v>
      </c>
      <c r="BF235" s="70">
        <f t="shared" si="521"/>
        <v>2.5655609924804158E-5</v>
      </c>
      <c r="BG235" s="110">
        <f t="shared" si="522"/>
        <v>0.20409479118103091</v>
      </c>
      <c r="BH235" s="175">
        <f t="shared" ref="BH235:BH240" si="549">BF235*(AS235-($C$20-1))^(-BG235)</f>
        <v>1.1366056254324821E-5</v>
      </c>
      <c r="BI235" s="89">
        <f t="shared" ref="BI235:BI240" si="550">BH235*31556926/10000</f>
        <v>3.5867779612956556E-2</v>
      </c>
      <c r="BJ235" s="106">
        <f t="shared" si="523"/>
        <v>0.71366705445737511</v>
      </c>
      <c r="BK235" s="165">
        <f t="shared" si="524"/>
        <v>84.741590689541354</v>
      </c>
      <c r="BL235" s="207"/>
      <c r="BM235" s="107">
        <f t="shared" si="525"/>
        <v>670.25</v>
      </c>
      <c r="BN235" s="173">
        <f t="shared" ref="BN235:BN240" si="551">IF(AS235&gt;=$C$20,BN234+BM235,0)</f>
        <v>27385.399999999998</v>
      </c>
      <c r="BO235" s="187">
        <f t="shared" ref="BO235:BO240" si="552">BN235/(AS235-($C$20-1))*0.0019*10^-3</f>
        <v>9.6356037037037025E-4</v>
      </c>
      <c r="BP235" s="106" t="str">
        <f t="shared" si="526"/>
        <v>YES</v>
      </c>
      <c r="BQ235" s="209">
        <f t="shared" si="527"/>
        <v>7.3274430519804916</v>
      </c>
      <c r="BR235" s="164">
        <f t="shared" ref="BR235:BR240" si="553">AM235+BQ235</f>
        <v>12.327443051980492</v>
      </c>
      <c r="BS235" s="219">
        <f t="shared" ref="BS235:BS240" si="554">BR235/P235</f>
        <v>0.24654886103960982</v>
      </c>
      <c r="BT235" s="210"/>
      <c r="BU235" s="206">
        <f t="shared" ref="BU235:BU240" si="555">((SQRT(AY235*BO235)/SQRT(VLOOKUP($C$20,$AS$26:$BQ$96,7)*VLOOKUP($C$20,$AS$26:$BQ$96,23)*(AS235-($C$20-1))))-1)</f>
        <v>-0.83158521885515602</v>
      </c>
      <c r="BW235" s="164">
        <f>VLOOKUP(M235,Coefficients!$E$4:$I$7,3)</f>
        <v>0.43099999999999999</v>
      </c>
      <c r="BX235" s="106">
        <f t="shared" ref="BX235:BX240" si="556">IF($AV235&lt;20,0.025,0.073)</f>
        <v>7.2999999999999995E-2</v>
      </c>
      <c r="BY235" s="163">
        <f t="shared" ref="BY235:BY240" si="557">IF(AV235=0,0,BW235*(1+BX235*($AV235-20)))</f>
        <v>0.53257305166666657</v>
      </c>
      <c r="BZ235" s="28"/>
      <c r="CO235" s="165" t="str">
        <f t="shared" si="528"/>
        <v>splash</v>
      </c>
      <c r="CP235" s="172">
        <f t="shared" si="529"/>
        <v>1</v>
      </c>
      <c r="CQ235" s="165">
        <f>IF(CO235="atmospheric",IF(CP235&gt;=1,Coefficients!$T$5,Coefficients!$T$4),Coefficients!$T$3)</f>
        <v>7.35</v>
      </c>
      <c r="CR235" s="106">
        <f>IF(S235&lt;Coefficients!$V$3,Coefficients!$X$3-(Coefficients!$X$4-Coefficients!$X$3)*(Coefficients!$V$3-S235)/(Coefficients!$V$4-Coefficients!$V$3),IF(S235&gt;Coefficients!$V$6,(Coefficients!$X$6-Coefficients!$X$5)*(S235-Coefficients!$V$6)/(Coefficients!$V$6-Coefficients!$V$5)+Coefficients!$X$6,VLOOKUP(S235,Coefficients!$V$3:$X$6,3)))</f>
        <v>5.1999999999999975</v>
      </c>
      <c r="CS235" s="90">
        <f t="shared" ref="CS235:CS240" si="558">CR235*10^-12*31556926</f>
        <v>1.6409601519999992E-4</v>
      </c>
      <c r="CT235" s="106">
        <f>VLOOKUP(CO235,Coefficients!$Z$4:$AD$7,4,FALSE)</f>
        <v>0.26500000000000001</v>
      </c>
      <c r="CU235" s="106">
        <f>VLOOKUP(CO235,Coefficients!$Z$4:$AD$7,2,FALSE)</f>
        <v>0.37</v>
      </c>
      <c r="CV235" s="174">
        <f t="shared" si="530"/>
        <v>5.3894819961757792</v>
      </c>
      <c r="CW235" s="31">
        <f t="shared" si="531"/>
        <v>1.2267120061141119</v>
      </c>
      <c r="CX235" s="19">
        <f>Coefficients!$B$7</f>
        <v>3.35</v>
      </c>
      <c r="CY235" s="217">
        <f t="shared" ref="CY235:CY240" si="559">CW235/CX235</f>
        <v>0.36618268839227219</v>
      </c>
      <c r="CZ235" s="164">
        <f>VLOOKUP(N235,Coefficients!$E$12:$I$16,3)</f>
        <v>6.0350000000000001</v>
      </c>
      <c r="DA235" s="165">
        <f t="shared" ref="DA235:DA240" si="560">IF($AV235&lt;20,0.025,0.073)</f>
        <v>7.2999999999999995E-2</v>
      </c>
      <c r="DB235" s="163">
        <f t="shared" ref="DB235:DB240" si="561">IF(AV235=0,0,CZ235*(1+DA235*($AV235-20)))</f>
        <v>7.4572583916666657</v>
      </c>
      <c r="DC235" s="163"/>
      <c r="DD235" s="149"/>
      <c r="DU235" s="165">
        <f t="shared" si="532"/>
        <v>0.95</v>
      </c>
      <c r="DV235" s="165">
        <f t="shared" si="533"/>
        <v>1</v>
      </c>
      <c r="DW235" s="165">
        <f t="shared" si="534"/>
        <v>2400</v>
      </c>
      <c r="DX235" s="165">
        <f t="shared" si="535"/>
        <v>1.4999999999999999E-2</v>
      </c>
      <c r="DY235" s="169">
        <f t="shared" si="536"/>
        <v>70.571385946591079</v>
      </c>
      <c r="DZ235" s="136">
        <f t="shared" ref="DZ235:DZ240" si="562">DU235*DV235*3.35*10^4*(DW235/2400)^2*(DY235/60)^(1/3)</f>
        <v>33593.935012028996</v>
      </c>
      <c r="EA235" s="136">
        <f t="shared" si="537"/>
        <v>4.3067574809826485</v>
      </c>
      <c r="EB235" s="136">
        <f t="shared" si="538"/>
        <v>2.3330791552474604E-2</v>
      </c>
      <c r="EC235" s="136">
        <f t="shared" si="539"/>
        <v>0.96747185906460231</v>
      </c>
      <c r="ED235" s="136">
        <f t="shared" si="540"/>
        <v>0.21364828612510434</v>
      </c>
      <c r="EE235" s="136">
        <f t="shared" ref="EE235:EE240" si="563">0.0008*EXP(-1.7*EC235)</f>
        <v>1.5445604651050633E-4</v>
      </c>
      <c r="EF235" s="136">
        <f t="shared" si="541"/>
        <v>1</v>
      </c>
      <c r="EG235" s="136">
        <f t="shared" ref="EG235:EG240" si="564">$DV$21</f>
        <v>2</v>
      </c>
      <c r="EH235" s="149">
        <f t="shared" si="542"/>
        <v>1.6741103997758604</v>
      </c>
      <c r="EI235" s="149">
        <f t="shared" si="543"/>
        <v>28.128318326603377</v>
      </c>
      <c r="EJ235" s="149">
        <f t="shared" ref="EJ235:EJ240" si="565">EH235+EI235</f>
        <v>29.802428726379237</v>
      </c>
      <c r="EK235" s="18">
        <f t="shared" ref="EK235:EK240" si="566">(AS235-($C$20-1))/EJ235</f>
        <v>1.8119328627804954</v>
      </c>
      <c r="EL235" s="18">
        <f t="shared" ref="EL235:EL240" si="567">BS235*EK235</f>
        <v>0.44672998359877075</v>
      </c>
      <c r="EM235" s="18">
        <f t="shared" ref="EM235:EM240" si="568">EG235*0.0115*BY235</f>
        <v>1.2249180188333332E-2</v>
      </c>
      <c r="EN235" s="163">
        <f t="shared" si="544"/>
        <v>0.11955949996742266</v>
      </c>
      <c r="EO235" s="163">
        <f t="shared" si="545"/>
        <v>2.0088326758518735</v>
      </c>
      <c r="EP235" s="163">
        <f t="shared" ref="EP235:EP240" si="569">EN235+EO235</f>
        <v>2.1283921758192963</v>
      </c>
      <c r="EQ235" s="18">
        <f t="shared" ref="EQ235:EQ240" si="570">(AS235-($C$20-1))/EP235</f>
        <v>25.371264099490226</v>
      </c>
      <c r="ER235" s="18">
        <f t="shared" ref="ER235:ER240" si="571">CY235*EQ235</f>
        <v>9.2905176958616718</v>
      </c>
      <c r="ES235" s="18">
        <f t="shared" ref="ES235:ES240" si="572">EG235*0.0115*DB235</f>
        <v>0.17151694300833331</v>
      </c>
    </row>
    <row r="236" spans="1:149" s="105" customFormat="1" outlineLevel="1" x14ac:dyDescent="0.25">
      <c r="A236" s="103"/>
      <c r="B236" s="36" t="s">
        <v>82</v>
      </c>
      <c r="C236" s="36" t="str">
        <f>'Hotter&amp;Drier'!$B$1</f>
        <v>MRI-CGCM2.3.2</v>
      </c>
      <c r="D236" s="36">
        <v>2066</v>
      </c>
      <c r="E236" s="37">
        <f>'Hotter&amp;Drier'!S94</f>
        <v>24.18</v>
      </c>
      <c r="F236" s="37">
        <f>'Hotter&amp;Drier'!W94</f>
        <v>74.865560000000002</v>
      </c>
      <c r="G236" s="37">
        <f>'Hotter&amp;Drier'!Q94</f>
        <v>678</v>
      </c>
      <c r="H236" s="115">
        <f t="shared" si="496"/>
        <v>2007</v>
      </c>
      <c r="I236" s="111" t="str">
        <f t="shared" si="497"/>
        <v>Pile No 243 @ Berth 107</v>
      </c>
      <c r="J236" s="165" t="str">
        <f t="shared" si="498"/>
        <v>splash</v>
      </c>
      <c r="K236" s="172">
        <f t="shared" si="499"/>
        <v>1</v>
      </c>
      <c r="L236" s="115" t="str">
        <f t="shared" si="500"/>
        <v>C1</v>
      </c>
      <c r="M236" s="115" t="str">
        <f t="shared" si="501"/>
        <v>CB4</v>
      </c>
      <c r="N236" s="115" t="str">
        <f t="shared" si="502"/>
        <v>CL5</v>
      </c>
      <c r="O236" s="115">
        <f t="shared" si="503"/>
        <v>0</v>
      </c>
      <c r="P236" s="115">
        <f t="shared" si="504"/>
        <v>50</v>
      </c>
      <c r="Q236" s="115">
        <f t="shared" si="505"/>
        <v>1200</v>
      </c>
      <c r="R236" s="115">
        <f t="shared" si="506"/>
        <v>60</v>
      </c>
      <c r="S236" s="115">
        <f t="shared" si="507"/>
        <v>0.37</v>
      </c>
      <c r="T236" s="115">
        <f t="shared" si="508"/>
        <v>310</v>
      </c>
      <c r="U236" s="165">
        <f t="shared" si="546"/>
        <v>12</v>
      </c>
      <c r="V236" s="165"/>
      <c r="W236" s="165"/>
      <c r="X236" s="165"/>
      <c r="Y236" s="165"/>
      <c r="AA236" s="174">
        <f t="shared" si="509"/>
        <v>7.4076042306473688</v>
      </c>
      <c r="AB236" s="193">
        <f t="shared" si="510"/>
        <v>0.24815208461294738</v>
      </c>
      <c r="AC236" s="174">
        <f t="shared" si="511"/>
        <v>0.45828212575284327</v>
      </c>
      <c r="AD236" s="174">
        <f t="shared" si="512"/>
        <v>1.2261701508909092E-2</v>
      </c>
      <c r="AE236" s="174">
        <f t="shared" si="513"/>
        <v>1.2464290318872062</v>
      </c>
      <c r="AF236" s="194">
        <f t="shared" si="514"/>
        <v>0.37206836772752422</v>
      </c>
      <c r="AG236" s="174">
        <f t="shared" si="494"/>
        <v>9.6213883461620391</v>
      </c>
      <c r="AH236" s="174">
        <f t="shared" si="495"/>
        <v>0.17169227054818184</v>
      </c>
      <c r="AJ236" s="174"/>
      <c r="AK236" s="174"/>
      <c r="AM236" s="207">
        <f t="shared" si="515"/>
        <v>5</v>
      </c>
      <c r="AN236" s="167">
        <f>INDEX(Coefficients!$O$3:$O$7,MATCH(S236,Coefficients!$O$3:$O$7))</f>
        <v>0.3</v>
      </c>
      <c r="AO236" s="167">
        <f>INDEX(Coefficients!$O$3:$O$7,MATCH(S236,Coefficients!$O$3:$O$7)+1)</f>
        <v>0.4</v>
      </c>
      <c r="AP236" s="172">
        <f>INDEX(Coefficients!$P$3:$P$7,MATCH(S236,Coefficients!$O$3:$O$7))</f>
        <v>50</v>
      </c>
      <c r="AQ236" s="172">
        <f>INDEX(Coefficients!$P$3:$P$7,MATCH(S236,Coefficients!$O$3:$O$7)+1)</f>
        <v>41.8</v>
      </c>
      <c r="AR236" s="172">
        <f t="shared" si="516"/>
        <v>44.26</v>
      </c>
      <c r="AS236" s="106">
        <f t="shared" si="517"/>
        <v>2066</v>
      </c>
      <c r="AT236" s="107">
        <f t="shared" si="518"/>
        <v>24.18</v>
      </c>
      <c r="AU236" s="167">
        <f t="shared" si="547"/>
        <v>1278.51</v>
      </c>
      <c r="AV236" s="173">
        <f t="shared" si="548"/>
        <v>23.245636363636365</v>
      </c>
      <c r="AW236" s="106">
        <v>78</v>
      </c>
      <c r="AX236" s="107">
        <f t="shared" si="519"/>
        <v>74.865560000000002</v>
      </c>
      <c r="AY236" s="174">
        <f t="shared" si="520"/>
        <v>1.2202538746195917</v>
      </c>
      <c r="AZ236" s="167">
        <f>INDEX(Coefficients!$K$3:$K$10,MATCH(S236,Coefficients!$K$3:$K$10))</f>
        <v>0.35</v>
      </c>
      <c r="BA236" s="167">
        <f>INDEX(Coefficients!$K$3:$K$10,MATCH(S236,Coefficients!$K$3:$K$10)+1)</f>
        <v>0.4</v>
      </c>
      <c r="BB236" s="167">
        <f>INDEX(Coefficients!$L$3:$L$10,MATCH(S236,Coefficients!$K$3:$K$10))</f>
        <v>0.19142307491680963</v>
      </c>
      <c r="BC236" s="167">
        <f>INDEX(Coefficients!$L$3:$L$10,MATCH(S236,Coefficients!$K$3:$K$10)+1)</f>
        <v>0.35425563574488944</v>
      </c>
      <c r="BD236" s="174">
        <f>INDEX(Coefficients!$M$3:$M$10,MATCH(S236,Coefficients!$K$3:$K$10))</f>
        <v>0.20023799980895765</v>
      </c>
      <c r="BE236" s="174">
        <f>INDEX(Coefficients!$M$3:$M$10,MATCH(S236,Coefficients!$K$3:$K$10)+1)</f>
        <v>0.20987997823914079</v>
      </c>
      <c r="BF236" s="70">
        <f t="shared" si="521"/>
        <v>2.5655609924804158E-5</v>
      </c>
      <c r="BG236" s="110">
        <f t="shared" si="522"/>
        <v>0.20409479118103091</v>
      </c>
      <c r="BH236" s="175">
        <f t="shared" si="549"/>
        <v>1.1323570390755803E-5</v>
      </c>
      <c r="BI236" s="89">
        <f t="shared" si="550"/>
        <v>3.5733707287687197E-2</v>
      </c>
      <c r="BJ236" s="106">
        <f t="shared" si="523"/>
        <v>0.71366705445737511</v>
      </c>
      <c r="BK236" s="165">
        <f t="shared" si="524"/>
        <v>84.741590689541354</v>
      </c>
      <c r="BL236" s="207"/>
      <c r="BM236" s="107">
        <f t="shared" si="525"/>
        <v>678</v>
      </c>
      <c r="BN236" s="173">
        <f t="shared" si="551"/>
        <v>28063.399999999998</v>
      </c>
      <c r="BO236" s="187">
        <f t="shared" si="552"/>
        <v>9.6946290909090903E-4</v>
      </c>
      <c r="BP236" s="106" t="str">
        <f t="shared" si="526"/>
        <v>YES</v>
      </c>
      <c r="BQ236" s="209">
        <f t="shared" si="527"/>
        <v>7.4076042306473688</v>
      </c>
      <c r="BR236" s="164">
        <f t="shared" si="553"/>
        <v>12.407604230647369</v>
      </c>
      <c r="BS236" s="219">
        <f t="shared" si="554"/>
        <v>0.24815208461294738</v>
      </c>
      <c r="BT236" s="210"/>
      <c r="BU236" s="206">
        <f t="shared" si="555"/>
        <v>-0.83252507062385639</v>
      </c>
      <c r="BW236" s="164">
        <f>VLOOKUP(M236,Coefficients!$E$4:$I$7,3)</f>
        <v>0.43099999999999999</v>
      </c>
      <c r="BX236" s="106">
        <f t="shared" si="556"/>
        <v>7.2999999999999995E-2</v>
      </c>
      <c r="BY236" s="163">
        <f t="shared" si="557"/>
        <v>0.53311745690909096</v>
      </c>
      <c r="BZ236" s="28"/>
      <c r="CO236" s="165" t="str">
        <f t="shared" si="528"/>
        <v>splash</v>
      </c>
      <c r="CP236" s="172">
        <f t="shared" si="529"/>
        <v>1</v>
      </c>
      <c r="CQ236" s="165">
        <f>IF(CO236="atmospheric",IF(CP236&gt;=1,Coefficients!$T$5,Coefficients!$T$4),Coefficients!$T$3)</f>
        <v>7.35</v>
      </c>
      <c r="CR236" s="106">
        <f>IF(S236&lt;Coefficients!$V$3,Coefficients!$X$3-(Coefficients!$X$4-Coefficients!$X$3)*(Coefficients!$V$3-S236)/(Coefficients!$V$4-Coefficients!$V$3),IF(S236&gt;Coefficients!$V$6,(Coefficients!$X$6-Coefficients!$X$5)*(S236-Coefficients!$V$6)/(Coefficients!$V$6-Coefficients!$V$5)+Coefficients!$X$6,VLOOKUP(S236,Coefficients!$V$3:$X$6,3)))</f>
        <v>5.1999999999999975</v>
      </c>
      <c r="CS236" s="90">
        <f t="shared" si="558"/>
        <v>1.6409601519999992E-4</v>
      </c>
      <c r="CT236" s="106">
        <f>VLOOKUP(CO236,Coefficients!$Z$4:$AD$7,4,FALSE)</f>
        <v>0.26500000000000001</v>
      </c>
      <c r="CU236" s="106">
        <f>VLOOKUP(CO236,Coefficients!$Z$4:$AD$7,2,FALSE)</f>
        <v>0.37</v>
      </c>
      <c r="CV236" s="174">
        <f t="shared" si="530"/>
        <v>5.389148552394607</v>
      </c>
      <c r="CW236" s="31">
        <f t="shared" si="531"/>
        <v>1.2464290318872062</v>
      </c>
      <c r="CX236" s="19">
        <f>Coefficients!$B$7</f>
        <v>3.35</v>
      </c>
      <c r="CY236" s="217">
        <f t="shared" si="559"/>
        <v>0.37206836772752422</v>
      </c>
      <c r="CZ236" s="164">
        <f>VLOOKUP(N236,Coefficients!$E$12:$I$16,3)</f>
        <v>6.0350000000000001</v>
      </c>
      <c r="DA236" s="165">
        <f t="shared" si="560"/>
        <v>7.2999999999999995E-2</v>
      </c>
      <c r="DB236" s="163">
        <f t="shared" si="561"/>
        <v>7.4648813281818187</v>
      </c>
      <c r="DC236" s="163"/>
      <c r="DD236" s="149"/>
      <c r="DU236" s="165">
        <f t="shared" si="532"/>
        <v>0.95</v>
      </c>
      <c r="DV236" s="165">
        <f t="shared" si="533"/>
        <v>1</v>
      </c>
      <c r="DW236" s="165">
        <f t="shared" si="534"/>
        <v>2400</v>
      </c>
      <c r="DX236" s="165">
        <f t="shared" si="535"/>
        <v>1.4999999999999999E-2</v>
      </c>
      <c r="DY236" s="169">
        <f t="shared" si="536"/>
        <v>70.571692226567649</v>
      </c>
      <c r="DZ236" s="136">
        <f t="shared" si="562"/>
        <v>33593.983611210315</v>
      </c>
      <c r="EA236" s="136">
        <f t="shared" si="537"/>
        <v>4.3067574809826485</v>
      </c>
      <c r="EB236" s="136">
        <f t="shared" si="538"/>
        <v>2.3330791552474604E-2</v>
      </c>
      <c r="EC236" s="136">
        <f t="shared" si="539"/>
        <v>0.96747185906460231</v>
      </c>
      <c r="ED236" s="136">
        <f t="shared" si="540"/>
        <v>0.21372114858080909</v>
      </c>
      <c r="EE236" s="136">
        <f t="shared" si="563"/>
        <v>1.5445604651050633E-4</v>
      </c>
      <c r="EF236" s="136">
        <f t="shared" si="541"/>
        <v>1</v>
      </c>
      <c r="EG236" s="136">
        <f t="shared" si="564"/>
        <v>2</v>
      </c>
      <c r="EH236" s="149">
        <f t="shared" si="542"/>
        <v>1.6724000112056918</v>
      </c>
      <c r="EI236" s="149">
        <f t="shared" si="543"/>
        <v>28.109177507863475</v>
      </c>
      <c r="EJ236" s="149">
        <f t="shared" si="565"/>
        <v>29.781577519069167</v>
      </c>
      <c r="EK236" s="18">
        <f t="shared" si="566"/>
        <v>1.8467792703319177</v>
      </c>
      <c r="EL236" s="18">
        <f t="shared" si="567"/>
        <v>0.45828212575284327</v>
      </c>
      <c r="EM236" s="18">
        <f t="shared" si="568"/>
        <v>1.2261701508909092E-2</v>
      </c>
      <c r="EN236" s="163">
        <f t="shared" si="544"/>
        <v>0.11943734959894832</v>
      </c>
      <c r="EO236" s="163">
        <f t="shared" si="545"/>
        <v>2.0074657010586838</v>
      </c>
      <c r="EP236" s="163">
        <f t="shared" si="569"/>
        <v>2.1269030506576323</v>
      </c>
      <c r="EQ236" s="18">
        <f t="shared" si="570"/>
        <v>25.859194655343675</v>
      </c>
      <c r="ER236" s="18">
        <f t="shared" si="571"/>
        <v>9.6213883461620391</v>
      </c>
      <c r="ES236" s="18">
        <f t="shared" si="572"/>
        <v>0.17169227054818184</v>
      </c>
    </row>
    <row r="237" spans="1:149" s="105" customFormat="1" outlineLevel="1" x14ac:dyDescent="0.25">
      <c r="A237" s="103"/>
      <c r="B237" s="36" t="s">
        <v>82</v>
      </c>
      <c r="C237" s="36" t="str">
        <f>'Hotter&amp;Drier'!$B$1</f>
        <v>MRI-CGCM2.3.2</v>
      </c>
      <c r="D237" s="36">
        <v>2067</v>
      </c>
      <c r="E237" s="37">
        <f>'Hotter&amp;Drier'!S95</f>
        <v>24.21</v>
      </c>
      <c r="F237" s="37">
        <f>'Hotter&amp;Drier'!W95</f>
        <v>74.842669999999998</v>
      </c>
      <c r="G237" s="37">
        <f>'Hotter&amp;Drier'!Q95</f>
        <v>685.75</v>
      </c>
      <c r="H237" s="115">
        <f t="shared" si="496"/>
        <v>2007</v>
      </c>
      <c r="I237" s="111" t="str">
        <f t="shared" si="497"/>
        <v>Pile No 243 @ Berth 107</v>
      </c>
      <c r="J237" s="165" t="str">
        <f t="shared" si="498"/>
        <v>splash</v>
      </c>
      <c r="K237" s="172">
        <f t="shared" si="499"/>
        <v>1</v>
      </c>
      <c r="L237" s="115" t="str">
        <f t="shared" si="500"/>
        <v>C1</v>
      </c>
      <c r="M237" s="115" t="str">
        <f t="shared" si="501"/>
        <v>CB4</v>
      </c>
      <c r="N237" s="115" t="str">
        <f t="shared" si="502"/>
        <v>CL5</v>
      </c>
      <c r="O237" s="115">
        <f t="shared" si="503"/>
        <v>0</v>
      </c>
      <c r="P237" s="115">
        <f t="shared" si="504"/>
        <v>50</v>
      </c>
      <c r="Q237" s="115">
        <f t="shared" si="505"/>
        <v>1200</v>
      </c>
      <c r="R237" s="115">
        <f t="shared" si="506"/>
        <v>60</v>
      </c>
      <c r="S237" s="115">
        <f t="shared" si="507"/>
        <v>0.37</v>
      </c>
      <c r="T237" s="115">
        <f t="shared" si="508"/>
        <v>310</v>
      </c>
      <c r="U237" s="165">
        <f t="shared" si="546"/>
        <v>12</v>
      </c>
      <c r="V237" s="165"/>
      <c r="W237" s="165"/>
      <c r="X237" s="165"/>
      <c r="Y237" s="165"/>
      <c r="AA237" s="174">
        <f t="shared" si="509"/>
        <v>7.4876993118581057</v>
      </c>
      <c r="AB237" s="193">
        <f t="shared" si="510"/>
        <v>0.24975398623716211</v>
      </c>
      <c r="AC237" s="174">
        <f t="shared" si="511"/>
        <v>0.46995378249091374</v>
      </c>
      <c r="AD237" s="174">
        <f t="shared" si="512"/>
        <v>1.2274163308571428E-2</v>
      </c>
      <c r="AE237" s="174">
        <f t="shared" si="513"/>
        <v>1.2659201108511693</v>
      </c>
      <c r="AF237" s="194">
        <f t="shared" si="514"/>
        <v>0.37788660025408038</v>
      </c>
      <c r="AG237" s="174">
        <f t="shared" si="494"/>
        <v>9.9564431280812311</v>
      </c>
      <c r="AH237" s="174">
        <f t="shared" si="495"/>
        <v>0.17186676465714287</v>
      </c>
      <c r="AJ237" s="174"/>
      <c r="AK237" s="174"/>
      <c r="AM237" s="207">
        <f t="shared" si="515"/>
        <v>5</v>
      </c>
      <c r="AN237" s="167">
        <f>INDEX(Coefficients!$O$3:$O$7,MATCH(S237,Coefficients!$O$3:$O$7))</f>
        <v>0.3</v>
      </c>
      <c r="AO237" s="167">
        <f>INDEX(Coefficients!$O$3:$O$7,MATCH(S237,Coefficients!$O$3:$O$7)+1)</f>
        <v>0.4</v>
      </c>
      <c r="AP237" s="172">
        <f>INDEX(Coefficients!$P$3:$P$7,MATCH(S237,Coefficients!$O$3:$O$7))</f>
        <v>50</v>
      </c>
      <c r="AQ237" s="172">
        <f>INDEX(Coefficients!$P$3:$P$7,MATCH(S237,Coefficients!$O$3:$O$7)+1)</f>
        <v>41.8</v>
      </c>
      <c r="AR237" s="172">
        <f t="shared" si="516"/>
        <v>44.26</v>
      </c>
      <c r="AS237" s="106">
        <f t="shared" si="517"/>
        <v>2067</v>
      </c>
      <c r="AT237" s="107">
        <f t="shared" si="518"/>
        <v>24.21</v>
      </c>
      <c r="AU237" s="167">
        <f t="shared" si="547"/>
        <v>1302.72</v>
      </c>
      <c r="AV237" s="173">
        <f t="shared" si="548"/>
        <v>23.262857142857143</v>
      </c>
      <c r="AW237" s="106">
        <v>79</v>
      </c>
      <c r="AX237" s="107">
        <f t="shared" si="519"/>
        <v>74.842669999999998</v>
      </c>
      <c r="AY237" s="174">
        <f t="shared" si="520"/>
        <v>1.2215291443559886</v>
      </c>
      <c r="AZ237" s="167">
        <f>INDEX(Coefficients!$K$3:$K$10,MATCH(S237,Coefficients!$K$3:$K$10))</f>
        <v>0.35</v>
      </c>
      <c r="BA237" s="167">
        <f>INDEX(Coefficients!$K$3:$K$10,MATCH(S237,Coefficients!$K$3:$K$10)+1)</f>
        <v>0.4</v>
      </c>
      <c r="BB237" s="167">
        <f>INDEX(Coefficients!$L$3:$L$10,MATCH(S237,Coefficients!$K$3:$K$10))</f>
        <v>0.19142307491680963</v>
      </c>
      <c r="BC237" s="167">
        <f>INDEX(Coefficients!$L$3:$L$10,MATCH(S237,Coefficients!$K$3:$K$10)+1)</f>
        <v>0.35425563574488944</v>
      </c>
      <c r="BD237" s="174">
        <f>INDEX(Coefficients!$M$3:$M$10,MATCH(S237,Coefficients!$K$3:$K$10))</f>
        <v>0.20023799980895765</v>
      </c>
      <c r="BE237" s="174">
        <f>INDEX(Coefficients!$M$3:$M$10,MATCH(S237,Coefficients!$K$3:$K$10)+1)</f>
        <v>0.20987997823914079</v>
      </c>
      <c r="BF237" s="70">
        <f t="shared" si="521"/>
        <v>2.5655609924804158E-5</v>
      </c>
      <c r="BG237" s="110">
        <f t="shared" si="522"/>
        <v>0.20409479118103091</v>
      </c>
      <c r="BH237" s="175">
        <f t="shared" si="549"/>
        <v>1.1282004627349532E-5</v>
      </c>
      <c r="BI237" s="89">
        <f t="shared" si="550"/>
        <v>3.5602538515692672E-2</v>
      </c>
      <c r="BJ237" s="106">
        <f t="shared" si="523"/>
        <v>0.71366705445737511</v>
      </c>
      <c r="BK237" s="165">
        <f t="shared" si="524"/>
        <v>84.741590689541354</v>
      </c>
      <c r="BL237" s="207"/>
      <c r="BM237" s="107">
        <f t="shared" si="525"/>
        <v>685.75</v>
      </c>
      <c r="BN237" s="173">
        <f t="shared" si="551"/>
        <v>28749.149999999998</v>
      </c>
      <c r="BO237" s="187">
        <f t="shared" si="552"/>
        <v>9.7541758928571421E-4</v>
      </c>
      <c r="BP237" s="106" t="str">
        <f t="shared" si="526"/>
        <v>YES</v>
      </c>
      <c r="BQ237" s="209">
        <f t="shared" si="527"/>
        <v>7.4876993118581057</v>
      </c>
      <c r="BR237" s="164">
        <f t="shared" si="553"/>
        <v>12.487699311858105</v>
      </c>
      <c r="BS237" s="219">
        <f t="shared" si="554"/>
        <v>0.24975398623716211</v>
      </c>
      <c r="BT237" s="210"/>
      <c r="BU237" s="206">
        <f t="shared" si="555"/>
        <v>-0.83343120424632755</v>
      </c>
      <c r="BW237" s="164">
        <f>VLOOKUP(M237,Coefficients!$E$4:$I$7,3)</f>
        <v>0.43099999999999999</v>
      </c>
      <c r="BX237" s="106">
        <f t="shared" si="556"/>
        <v>7.2999999999999995E-2</v>
      </c>
      <c r="BY237" s="163">
        <f t="shared" si="557"/>
        <v>0.53365927428571425</v>
      </c>
      <c r="BZ237" s="28"/>
      <c r="CO237" s="165" t="str">
        <f t="shared" si="528"/>
        <v>splash</v>
      </c>
      <c r="CP237" s="172">
        <f t="shared" si="529"/>
        <v>1</v>
      </c>
      <c r="CQ237" s="165">
        <f>IF(CO237="atmospheric",IF(CP237&gt;=1,Coefficients!$T$5,Coefficients!$T$4),Coefficients!$T$3)</f>
        <v>7.35</v>
      </c>
      <c r="CR237" s="106">
        <f>IF(S237&lt;Coefficients!$V$3,Coefficients!$X$3-(Coefficients!$X$4-Coefficients!$X$3)*(Coefficients!$V$3-S237)/(Coefficients!$V$4-Coefficients!$V$3),IF(S237&gt;Coefficients!$V$6,(Coefficients!$X$6-Coefficients!$X$5)*(S237-Coefficients!$V$6)/(Coefficients!$V$6-Coefficients!$V$5)+Coefficients!$X$6,VLOOKUP(S237,Coefficients!$V$3:$X$6,3)))</f>
        <v>5.1999999999999975</v>
      </c>
      <c r="CS237" s="90">
        <f t="shared" si="558"/>
        <v>1.6409601519999992E-4</v>
      </c>
      <c r="CT237" s="106">
        <f>VLOOKUP(CO237,Coefficients!$Z$4:$AD$7,4,FALSE)</f>
        <v>0.26500000000000001</v>
      </c>
      <c r="CU237" s="106">
        <f>VLOOKUP(CO237,Coefficients!$Z$4:$AD$7,2,FALSE)</f>
        <v>0.37</v>
      </c>
      <c r="CV237" s="174">
        <f t="shared" si="530"/>
        <v>5.3887024908651808</v>
      </c>
      <c r="CW237" s="31">
        <f t="shared" si="531"/>
        <v>1.2659201108511693</v>
      </c>
      <c r="CX237" s="19">
        <f>Coefficients!$B$7</f>
        <v>3.35</v>
      </c>
      <c r="CY237" s="217">
        <f t="shared" si="559"/>
        <v>0.37788660025408038</v>
      </c>
      <c r="CZ237" s="164">
        <f>VLOOKUP(N237,Coefficients!$E$12:$I$16,3)</f>
        <v>6.0350000000000001</v>
      </c>
      <c r="DA237" s="165">
        <f t="shared" si="560"/>
        <v>7.2999999999999995E-2</v>
      </c>
      <c r="DB237" s="163">
        <f t="shared" si="561"/>
        <v>7.4724680285714289</v>
      </c>
      <c r="DC237" s="163"/>
      <c r="DD237" s="149"/>
      <c r="DU237" s="165">
        <f t="shared" si="532"/>
        <v>0.95</v>
      </c>
      <c r="DV237" s="165">
        <f t="shared" si="533"/>
        <v>1</v>
      </c>
      <c r="DW237" s="165">
        <f t="shared" si="534"/>
        <v>2400</v>
      </c>
      <c r="DX237" s="165">
        <f t="shared" si="535"/>
        <v>1.4999999999999999E-2</v>
      </c>
      <c r="DY237" s="169">
        <f t="shared" si="536"/>
        <v>70.57198757049143</v>
      </c>
      <c r="DZ237" s="136">
        <f t="shared" si="562"/>
        <v>33594.030474972918</v>
      </c>
      <c r="EA237" s="136">
        <f t="shared" si="537"/>
        <v>4.3067574809826485</v>
      </c>
      <c r="EB237" s="136">
        <f t="shared" si="538"/>
        <v>2.3330791552474604E-2</v>
      </c>
      <c r="EC237" s="136">
        <f t="shared" si="539"/>
        <v>0.96747185906460231</v>
      </c>
      <c r="ED237" s="136">
        <f t="shared" si="540"/>
        <v>0.21379351707911046</v>
      </c>
      <c r="EE237" s="136">
        <f t="shared" si="563"/>
        <v>1.5445604651050633E-4</v>
      </c>
      <c r="EF237" s="136">
        <f t="shared" si="541"/>
        <v>1</v>
      </c>
      <c r="EG237" s="136">
        <f t="shared" si="564"/>
        <v>2</v>
      </c>
      <c r="EH237" s="149">
        <f t="shared" si="542"/>
        <v>1.6707012436245583</v>
      </c>
      <c r="EI237" s="149">
        <f t="shared" si="543"/>
        <v>28.090147057562358</v>
      </c>
      <c r="EJ237" s="149">
        <f t="shared" si="565"/>
        <v>29.760848301186918</v>
      </c>
      <c r="EK237" s="18">
        <f t="shared" si="566"/>
        <v>1.8816667936769333</v>
      </c>
      <c r="EL237" s="18">
        <f t="shared" si="567"/>
        <v>0.46995378249091374</v>
      </c>
      <c r="EM237" s="18">
        <f t="shared" si="568"/>
        <v>1.2274163308571428E-2</v>
      </c>
      <c r="EN237" s="163">
        <f t="shared" si="544"/>
        <v>0.11931602916357656</v>
      </c>
      <c r="EO237" s="163">
        <f t="shared" si="545"/>
        <v>2.0061066084191177</v>
      </c>
      <c r="EP237" s="163">
        <f t="shared" si="569"/>
        <v>2.1254226375826941</v>
      </c>
      <c r="EQ237" s="18">
        <f t="shared" si="570"/>
        <v>26.347700927703702</v>
      </c>
      <c r="ER237" s="18">
        <f t="shared" si="571"/>
        <v>9.9564431280812311</v>
      </c>
      <c r="ES237" s="18">
        <f t="shared" si="572"/>
        <v>0.17186676465714287</v>
      </c>
    </row>
    <row r="238" spans="1:149" s="105" customFormat="1" outlineLevel="1" x14ac:dyDescent="0.25">
      <c r="A238" s="103"/>
      <c r="B238" s="36" t="s">
        <v>82</v>
      </c>
      <c r="C238" s="36" t="str">
        <f>'Hotter&amp;Drier'!$B$1</f>
        <v>MRI-CGCM2.3.2</v>
      </c>
      <c r="D238" s="36">
        <v>2068</v>
      </c>
      <c r="E238" s="37">
        <f>'Hotter&amp;Drier'!S96</f>
        <v>24.24</v>
      </c>
      <c r="F238" s="37">
        <f>'Hotter&amp;Drier'!W96</f>
        <v>74.819779999999994</v>
      </c>
      <c r="G238" s="37">
        <f>'Hotter&amp;Drier'!Q96</f>
        <v>693.5</v>
      </c>
      <c r="H238" s="115">
        <f t="shared" si="496"/>
        <v>2007</v>
      </c>
      <c r="I238" s="111" t="str">
        <f t="shared" si="497"/>
        <v>Pile No 243 @ Berth 107</v>
      </c>
      <c r="J238" s="165" t="str">
        <f t="shared" si="498"/>
        <v>splash</v>
      </c>
      <c r="K238" s="172">
        <f t="shared" si="499"/>
        <v>1</v>
      </c>
      <c r="L238" s="115" t="str">
        <f t="shared" si="500"/>
        <v>C1</v>
      </c>
      <c r="M238" s="115" t="str">
        <f t="shared" si="501"/>
        <v>CB4</v>
      </c>
      <c r="N238" s="115" t="str">
        <f t="shared" si="502"/>
        <v>CL5</v>
      </c>
      <c r="O238" s="115">
        <f t="shared" si="503"/>
        <v>0</v>
      </c>
      <c r="P238" s="115">
        <f t="shared" si="504"/>
        <v>50</v>
      </c>
      <c r="Q238" s="115">
        <f t="shared" si="505"/>
        <v>1200</v>
      </c>
      <c r="R238" s="115">
        <f t="shared" si="506"/>
        <v>60</v>
      </c>
      <c r="S238" s="115">
        <f t="shared" si="507"/>
        <v>0.37</v>
      </c>
      <c r="T238" s="115">
        <f t="shared" si="508"/>
        <v>310</v>
      </c>
      <c r="U238" s="165">
        <f t="shared" si="546"/>
        <v>12</v>
      </c>
      <c r="V238" s="165"/>
      <c r="W238" s="165"/>
      <c r="X238" s="165"/>
      <c r="Y238" s="165"/>
      <c r="AA238" s="174">
        <f t="shared" si="509"/>
        <v>7.5677309789918477</v>
      </c>
      <c r="AB238" s="193">
        <f t="shared" si="510"/>
        <v>0.25135461957983696</v>
      </c>
      <c r="AC238" s="174">
        <f t="shared" si="511"/>
        <v>0.4817451193588298</v>
      </c>
      <c r="AD238" s="174">
        <f t="shared" si="512"/>
        <v>1.2286568720000002E-2</v>
      </c>
      <c r="AE238" s="174">
        <f t="shared" si="513"/>
        <v>1.2851896534735023</v>
      </c>
      <c r="AF238" s="194">
        <f t="shared" si="514"/>
        <v>0.38363870252940369</v>
      </c>
      <c r="AG238" s="174">
        <f t="shared" si="494"/>
        <v>10.29562865201548</v>
      </c>
      <c r="AH238" s="174">
        <f t="shared" si="495"/>
        <v>0.17204046920000002</v>
      </c>
      <c r="AJ238" s="174"/>
      <c r="AK238" s="174"/>
      <c r="AM238" s="207">
        <f t="shared" si="515"/>
        <v>5</v>
      </c>
      <c r="AN238" s="167">
        <f>INDEX(Coefficients!$O$3:$O$7,MATCH(S238,Coefficients!$O$3:$O$7))</f>
        <v>0.3</v>
      </c>
      <c r="AO238" s="167">
        <f>INDEX(Coefficients!$O$3:$O$7,MATCH(S238,Coefficients!$O$3:$O$7)+1)</f>
        <v>0.4</v>
      </c>
      <c r="AP238" s="172">
        <f>INDEX(Coefficients!$P$3:$P$7,MATCH(S238,Coefficients!$O$3:$O$7))</f>
        <v>50</v>
      </c>
      <c r="AQ238" s="172">
        <f>INDEX(Coefficients!$P$3:$P$7,MATCH(S238,Coefficients!$O$3:$O$7)+1)</f>
        <v>41.8</v>
      </c>
      <c r="AR238" s="172">
        <f t="shared" si="516"/>
        <v>44.26</v>
      </c>
      <c r="AS238" s="106">
        <f t="shared" si="517"/>
        <v>2068</v>
      </c>
      <c r="AT238" s="107">
        <f t="shared" si="518"/>
        <v>24.24</v>
      </c>
      <c r="AU238" s="167">
        <f t="shared" si="547"/>
        <v>1326.96</v>
      </c>
      <c r="AV238" s="173">
        <f t="shared" si="548"/>
        <v>23.28</v>
      </c>
      <c r="AW238" s="106">
        <v>80</v>
      </c>
      <c r="AX238" s="107">
        <f t="shared" si="519"/>
        <v>74.819779999999994</v>
      </c>
      <c r="AY238" s="174">
        <f t="shared" si="520"/>
        <v>1.2227998199014152</v>
      </c>
      <c r="AZ238" s="167">
        <f>INDEX(Coefficients!$K$3:$K$10,MATCH(S238,Coefficients!$K$3:$K$10))</f>
        <v>0.35</v>
      </c>
      <c r="BA238" s="167">
        <f>INDEX(Coefficients!$K$3:$K$10,MATCH(S238,Coefficients!$K$3:$K$10)+1)</f>
        <v>0.4</v>
      </c>
      <c r="BB238" s="167">
        <f>INDEX(Coefficients!$L$3:$L$10,MATCH(S238,Coefficients!$K$3:$K$10))</f>
        <v>0.19142307491680963</v>
      </c>
      <c r="BC238" s="167">
        <f>INDEX(Coefficients!$L$3:$L$10,MATCH(S238,Coefficients!$K$3:$K$10)+1)</f>
        <v>0.35425563574488944</v>
      </c>
      <c r="BD238" s="174">
        <f>INDEX(Coefficients!$M$3:$M$10,MATCH(S238,Coefficients!$K$3:$K$10))</f>
        <v>0.20023799980895765</v>
      </c>
      <c r="BE238" s="174">
        <f>INDEX(Coefficients!$M$3:$M$10,MATCH(S238,Coefficients!$K$3:$K$10)+1)</f>
        <v>0.20987997823914079</v>
      </c>
      <c r="BF238" s="70">
        <f t="shared" si="521"/>
        <v>2.5655609924804158E-5</v>
      </c>
      <c r="BG238" s="110">
        <f t="shared" si="522"/>
        <v>0.20409479118103091</v>
      </c>
      <c r="BH238" s="175">
        <f t="shared" si="549"/>
        <v>1.1241323132801305E-5</v>
      </c>
      <c r="BI238" s="89">
        <f t="shared" si="550"/>
        <v>3.54741602243899E-2</v>
      </c>
      <c r="BJ238" s="106">
        <f t="shared" si="523"/>
        <v>0.71366705445737511</v>
      </c>
      <c r="BK238" s="165">
        <f t="shared" si="524"/>
        <v>84.741590689541354</v>
      </c>
      <c r="BL238" s="207"/>
      <c r="BM238" s="107">
        <f t="shared" si="525"/>
        <v>693.5</v>
      </c>
      <c r="BN238" s="173">
        <f t="shared" si="551"/>
        <v>29442.649999999998</v>
      </c>
      <c r="BO238" s="187">
        <f t="shared" si="552"/>
        <v>9.8142166666666665E-4</v>
      </c>
      <c r="BP238" s="106" t="str">
        <f t="shared" si="526"/>
        <v>YES</v>
      </c>
      <c r="BQ238" s="209">
        <f t="shared" si="527"/>
        <v>7.5677309789918477</v>
      </c>
      <c r="BR238" s="164">
        <f t="shared" si="553"/>
        <v>12.567730978991847</v>
      </c>
      <c r="BS238" s="219">
        <f t="shared" si="554"/>
        <v>0.25135461957983696</v>
      </c>
      <c r="BT238" s="210"/>
      <c r="BU238" s="206">
        <f t="shared" si="555"/>
        <v>-0.83430533419762698</v>
      </c>
      <c r="BW238" s="164">
        <f>VLOOKUP(M238,Coefficients!$E$4:$I$7,3)</f>
        <v>0.43099999999999999</v>
      </c>
      <c r="BX238" s="106">
        <f t="shared" si="556"/>
        <v>7.2999999999999995E-2</v>
      </c>
      <c r="BY238" s="163">
        <f t="shared" si="557"/>
        <v>0.53419864000000006</v>
      </c>
      <c r="BZ238" s="28"/>
      <c r="CO238" s="165" t="str">
        <f t="shared" si="528"/>
        <v>splash</v>
      </c>
      <c r="CP238" s="172">
        <f t="shared" si="529"/>
        <v>1</v>
      </c>
      <c r="CQ238" s="165">
        <f>IF(CO238="atmospheric",IF(CP238&gt;=1,Coefficients!$T$5,Coefficients!$T$4),Coefficients!$T$3)</f>
        <v>7.35</v>
      </c>
      <c r="CR238" s="106">
        <f>IF(S238&lt;Coefficients!$V$3,Coefficients!$X$3-(Coefficients!$X$4-Coefficients!$X$3)*(Coefficients!$V$3-S238)/(Coefficients!$V$4-Coefficients!$V$3),IF(S238&gt;Coefficients!$V$6,(Coefficients!$X$6-Coefficients!$X$5)*(S238-Coefficients!$V$6)/(Coefficients!$V$6-Coefficients!$V$5)+Coefficients!$X$6,VLOOKUP(S238,Coefficients!$V$3:$X$6,3)))</f>
        <v>5.1999999999999975</v>
      </c>
      <c r="CS238" s="90">
        <f t="shared" si="558"/>
        <v>1.6409601519999992E-4</v>
      </c>
      <c r="CT238" s="106">
        <f>VLOOKUP(CO238,Coefficients!$Z$4:$AD$7,4,FALSE)</f>
        <v>0.26500000000000001</v>
      </c>
      <c r="CU238" s="106">
        <f>VLOOKUP(CO238,Coefficients!$Z$4:$AD$7,2,FALSE)</f>
        <v>0.37</v>
      </c>
      <c r="CV238" s="174">
        <f t="shared" si="530"/>
        <v>5.3881493457982588</v>
      </c>
      <c r="CW238" s="31">
        <f t="shared" si="531"/>
        <v>1.2851896534735023</v>
      </c>
      <c r="CX238" s="19">
        <f>Coefficients!$B$7</f>
        <v>3.35</v>
      </c>
      <c r="CY238" s="217">
        <f t="shared" si="559"/>
        <v>0.38363870252940369</v>
      </c>
      <c r="CZ238" s="164">
        <f>VLOOKUP(N238,Coefficients!$E$12:$I$16,3)</f>
        <v>6.0350000000000001</v>
      </c>
      <c r="DA238" s="165">
        <f t="shared" si="560"/>
        <v>7.2999999999999995E-2</v>
      </c>
      <c r="DB238" s="163">
        <f t="shared" si="561"/>
        <v>7.4800204000000008</v>
      </c>
      <c r="DC238" s="163"/>
      <c r="DD238" s="149"/>
      <c r="DU238" s="165">
        <f t="shared" si="532"/>
        <v>0.95</v>
      </c>
      <c r="DV238" s="165">
        <f t="shared" si="533"/>
        <v>1</v>
      </c>
      <c r="DW238" s="165">
        <f t="shared" si="534"/>
        <v>2400</v>
      </c>
      <c r="DX238" s="165">
        <f t="shared" si="535"/>
        <v>1.4999999999999999E-2</v>
      </c>
      <c r="DY238" s="169">
        <f t="shared" si="536"/>
        <v>70.57227255381396</v>
      </c>
      <c r="DZ238" s="136">
        <f t="shared" si="562"/>
        <v>33594.075694640873</v>
      </c>
      <c r="EA238" s="136">
        <f t="shared" si="537"/>
        <v>4.3067574809826485</v>
      </c>
      <c r="EB238" s="136">
        <f t="shared" si="538"/>
        <v>2.3330791552474604E-2</v>
      </c>
      <c r="EC238" s="136">
        <f t="shared" si="539"/>
        <v>0.96747185906460231</v>
      </c>
      <c r="ED238" s="136">
        <f t="shared" si="540"/>
        <v>0.21386541231179471</v>
      </c>
      <c r="EE238" s="136">
        <f t="shared" si="563"/>
        <v>1.5445604651050633E-4</v>
      </c>
      <c r="EF238" s="136">
        <f t="shared" si="541"/>
        <v>1</v>
      </c>
      <c r="EG238" s="136">
        <f t="shared" si="564"/>
        <v>2</v>
      </c>
      <c r="EH238" s="149">
        <f t="shared" si="542"/>
        <v>1.6690136098785064</v>
      </c>
      <c r="EI238" s="149">
        <f t="shared" si="543"/>
        <v>28.071221921971318</v>
      </c>
      <c r="EJ238" s="149">
        <f t="shared" si="565"/>
        <v>29.740235531849827</v>
      </c>
      <c r="EK238" s="18">
        <f t="shared" si="566"/>
        <v>1.9165954465611668</v>
      </c>
      <c r="EL238" s="18">
        <f t="shared" si="567"/>
        <v>0.4817451193588298</v>
      </c>
      <c r="EM238" s="18">
        <f t="shared" si="568"/>
        <v>1.2286568720000002E-2</v>
      </c>
      <c r="EN238" s="163">
        <f t="shared" si="544"/>
        <v>0.11919550387036229</v>
      </c>
      <c r="EO238" s="163">
        <f t="shared" si="545"/>
        <v>2.0047550370123677</v>
      </c>
      <c r="EP238" s="163">
        <f t="shared" si="569"/>
        <v>2.1239505408827299</v>
      </c>
      <c r="EQ238" s="18">
        <f t="shared" si="570"/>
        <v>26.836783109040933</v>
      </c>
      <c r="ER238" s="18">
        <f t="shared" si="571"/>
        <v>10.29562865201548</v>
      </c>
      <c r="ES238" s="18">
        <f t="shared" si="572"/>
        <v>0.17204046920000002</v>
      </c>
    </row>
    <row r="239" spans="1:149" s="105" customFormat="1" outlineLevel="1" x14ac:dyDescent="0.25">
      <c r="A239" s="103"/>
      <c r="B239" s="36" t="s">
        <v>82</v>
      </c>
      <c r="C239" s="36" t="str">
        <f>'Hotter&amp;Drier'!$B$1</f>
        <v>MRI-CGCM2.3.2</v>
      </c>
      <c r="D239" s="36">
        <v>2069</v>
      </c>
      <c r="E239" s="37">
        <f>'Hotter&amp;Drier'!S97</f>
        <v>24.27</v>
      </c>
      <c r="F239" s="37">
        <f>'Hotter&amp;Drier'!W97</f>
        <v>74.796889999999991</v>
      </c>
      <c r="G239" s="37">
        <f>'Hotter&amp;Drier'!Q97</f>
        <v>701.25</v>
      </c>
      <c r="H239" s="115">
        <f t="shared" si="496"/>
        <v>2007</v>
      </c>
      <c r="I239" s="111" t="str">
        <f t="shared" si="497"/>
        <v>Pile No 243 @ Berth 107</v>
      </c>
      <c r="J239" s="165" t="str">
        <f t="shared" si="498"/>
        <v>splash</v>
      </c>
      <c r="K239" s="172">
        <f t="shared" si="499"/>
        <v>1</v>
      </c>
      <c r="L239" s="115" t="str">
        <f t="shared" si="500"/>
        <v>C1</v>
      </c>
      <c r="M239" s="115" t="str">
        <f t="shared" si="501"/>
        <v>CB4</v>
      </c>
      <c r="N239" s="115" t="str">
        <f t="shared" si="502"/>
        <v>CL5</v>
      </c>
      <c r="O239" s="115">
        <f t="shared" si="503"/>
        <v>0</v>
      </c>
      <c r="P239" s="115">
        <f t="shared" si="504"/>
        <v>50</v>
      </c>
      <c r="Q239" s="115">
        <f t="shared" si="505"/>
        <v>1200</v>
      </c>
      <c r="R239" s="115">
        <f t="shared" si="506"/>
        <v>60</v>
      </c>
      <c r="S239" s="115">
        <f t="shared" si="507"/>
        <v>0.37</v>
      </c>
      <c r="T239" s="115">
        <f t="shared" si="508"/>
        <v>310</v>
      </c>
      <c r="U239" s="165">
        <f t="shared" si="546"/>
        <v>12</v>
      </c>
      <c r="V239" s="165"/>
      <c r="W239" s="165"/>
      <c r="X239" s="165"/>
      <c r="Y239" s="165"/>
      <c r="AA239" s="174">
        <f t="shared" si="509"/>
        <v>7.6477018169827238</v>
      </c>
      <c r="AB239" s="193">
        <f t="shared" si="510"/>
        <v>0.25295403633965452</v>
      </c>
      <c r="AC239" s="174">
        <f t="shared" si="511"/>
        <v>0.49365630531976351</v>
      </c>
      <c r="AD239" s="174">
        <f t="shared" si="512"/>
        <v>1.2298920659827585E-2</v>
      </c>
      <c r="AE239" s="174">
        <f t="shared" si="513"/>
        <v>1.304241982871656</v>
      </c>
      <c r="AF239" s="194">
        <f t="shared" si="514"/>
        <v>0.38932596503631522</v>
      </c>
      <c r="AG239" s="174">
        <f t="shared" si="494"/>
        <v>10.638893165686392</v>
      </c>
      <c r="AH239" s="174">
        <f t="shared" si="495"/>
        <v>0.17221342501637932</v>
      </c>
      <c r="AJ239" s="174"/>
      <c r="AK239" s="174"/>
      <c r="AM239" s="207">
        <f t="shared" si="515"/>
        <v>5</v>
      </c>
      <c r="AN239" s="167">
        <f>INDEX(Coefficients!$O$3:$O$7,MATCH(S239,Coefficients!$O$3:$O$7))</f>
        <v>0.3</v>
      </c>
      <c r="AO239" s="167">
        <f>INDEX(Coefficients!$O$3:$O$7,MATCH(S239,Coefficients!$O$3:$O$7)+1)</f>
        <v>0.4</v>
      </c>
      <c r="AP239" s="172">
        <f>INDEX(Coefficients!$P$3:$P$7,MATCH(S239,Coefficients!$O$3:$O$7))</f>
        <v>50</v>
      </c>
      <c r="AQ239" s="172">
        <f>INDEX(Coefficients!$P$3:$P$7,MATCH(S239,Coefficients!$O$3:$O$7)+1)</f>
        <v>41.8</v>
      </c>
      <c r="AR239" s="172">
        <f t="shared" si="516"/>
        <v>44.26</v>
      </c>
      <c r="AS239" s="106">
        <f t="shared" si="517"/>
        <v>2069</v>
      </c>
      <c r="AT239" s="107">
        <f t="shared" si="518"/>
        <v>24.27</v>
      </c>
      <c r="AU239" s="167">
        <f t="shared" si="547"/>
        <v>1351.23</v>
      </c>
      <c r="AV239" s="173">
        <f t="shared" si="548"/>
        <v>23.297068965517241</v>
      </c>
      <c r="AW239" s="106">
        <v>81</v>
      </c>
      <c r="AX239" s="107">
        <f t="shared" si="519"/>
        <v>74.796889999999991</v>
      </c>
      <c r="AY239" s="174">
        <f t="shared" si="520"/>
        <v>1.2240661853475907</v>
      </c>
      <c r="AZ239" s="167">
        <f>INDEX(Coefficients!$K$3:$K$10,MATCH(S239,Coefficients!$K$3:$K$10))</f>
        <v>0.35</v>
      </c>
      <c r="BA239" s="167">
        <f>INDEX(Coefficients!$K$3:$K$10,MATCH(S239,Coefficients!$K$3:$K$10)+1)</f>
        <v>0.4</v>
      </c>
      <c r="BB239" s="167">
        <f>INDEX(Coefficients!$L$3:$L$10,MATCH(S239,Coefficients!$K$3:$K$10))</f>
        <v>0.19142307491680963</v>
      </c>
      <c r="BC239" s="167">
        <f>INDEX(Coefficients!$L$3:$L$10,MATCH(S239,Coefficients!$K$3:$K$10)+1)</f>
        <v>0.35425563574488944</v>
      </c>
      <c r="BD239" s="174">
        <f>INDEX(Coefficients!$M$3:$M$10,MATCH(S239,Coefficients!$K$3:$K$10))</f>
        <v>0.20023799980895765</v>
      </c>
      <c r="BE239" s="174">
        <f>INDEX(Coefficients!$M$3:$M$10,MATCH(S239,Coefficients!$K$3:$K$10)+1)</f>
        <v>0.20987997823914079</v>
      </c>
      <c r="BF239" s="70">
        <f t="shared" si="521"/>
        <v>2.5655609924804158E-5</v>
      </c>
      <c r="BG239" s="110">
        <f t="shared" si="522"/>
        <v>0.20409479118103091</v>
      </c>
      <c r="BH239" s="175">
        <f t="shared" si="549"/>
        <v>1.1201492069083236E-5</v>
      </c>
      <c r="BI239" s="89">
        <f t="shared" si="550"/>
        <v>3.5348465631364658E-2</v>
      </c>
      <c r="BJ239" s="106">
        <f t="shared" si="523"/>
        <v>0.71366705445737511</v>
      </c>
      <c r="BK239" s="165">
        <f t="shared" si="524"/>
        <v>84.741590689541354</v>
      </c>
      <c r="BL239" s="207"/>
      <c r="BM239" s="107">
        <f t="shared" si="525"/>
        <v>701.25</v>
      </c>
      <c r="BN239" s="173">
        <f t="shared" si="551"/>
        <v>30143.899999999998</v>
      </c>
      <c r="BO239" s="187">
        <f t="shared" si="552"/>
        <v>9.8747258620689648E-4</v>
      </c>
      <c r="BP239" s="106" t="str">
        <f t="shared" si="526"/>
        <v>YES</v>
      </c>
      <c r="BQ239" s="209">
        <f t="shared" si="527"/>
        <v>7.6477018169827238</v>
      </c>
      <c r="BR239" s="164">
        <f t="shared" si="553"/>
        <v>12.647701816982725</v>
      </c>
      <c r="BS239" s="219">
        <f t="shared" si="554"/>
        <v>0.25295403633965452</v>
      </c>
      <c r="BT239" s="210"/>
      <c r="BU239" s="206">
        <f t="shared" si="555"/>
        <v>-0.83514905960819896</v>
      </c>
      <c r="BW239" s="164">
        <f>VLOOKUP(M239,Coefficients!$E$4:$I$7,3)</f>
        <v>0.43099999999999999</v>
      </c>
      <c r="BX239" s="106">
        <f t="shared" si="556"/>
        <v>7.2999999999999995E-2</v>
      </c>
      <c r="BY239" s="163">
        <f t="shared" si="557"/>
        <v>0.53473568086206891</v>
      </c>
      <c r="BZ239" s="28"/>
      <c r="CO239" s="165" t="str">
        <f t="shared" si="528"/>
        <v>splash</v>
      </c>
      <c r="CP239" s="172">
        <f t="shared" si="529"/>
        <v>1</v>
      </c>
      <c r="CQ239" s="165">
        <f>IF(CO239="atmospheric",IF(CP239&gt;=1,Coefficients!$T$5,Coefficients!$T$4),Coefficients!$T$3)</f>
        <v>7.35</v>
      </c>
      <c r="CR239" s="106">
        <f>IF(S239&lt;Coefficients!$V$3,Coefficients!$X$3-(Coefficients!$X$4-Coefficients!$X$3)*(Coefficients!$V$3-S239)/(Coefficients!$V$4-Coefficients!$V$3),IF(S239&gt;Coefficients!$V$6,(Coefficients!$X$6-Coefficients!$X$5)*(S239-Coefficients!$V$6)/(Coefficients!$V$6-Coefficients!$V$5)+Coefficients!$X$6,VLOOKUP(S239,Coefficients!$V$3:$X$6,3)))</f>
        <v>5.1999999999999975</v>
      </c>
      <c r="CS239" s="90">
        <f t="shared" si="558"/>
        <v>1.6409601519999992E-4</v>
      </c>
      <c r="CT239" s="106">
        <f>VLOOKUP(CO239,Coefficients!$Z$4:$AD$7,4,FALSE)</f>
        <v>0.26500000000000001</v>
      </c>
      <c r="CU239" s="106">
        <f>VLOOKUP(CO239,Coefficients!$Z$4:$AD$7,2,FALSE)</f>
        <v>0.37</v>
      </c>
      <c r="CV239" s="174">
        <f t="shared" si="530"/>
        <v>5.3874943092959917</v>
      </c>
      <c r="CW239" s="31">
        <f t="shared" si="531"/>
        <v>1.304241982871656</v>
      </c>
      <c r="CX239" s="19">
        <f>Coefficients!$B$7</f>
        <v>3.35</v>
      </c>
      <c r="CY239" s="217">
        <f t="shared" si="559"/>
        <v>0.38932596503631522</v>
      </c>
      <c r="CZ239" s="164">
        <f>VLOOKUP(N239,Coefficients!$E$12:$I$16,3)</f>
        <v>6.0350000000000001</v>
      </c>
      <c r="DA239" s="165">
        <f t="shared" si="560"/>
        <v>7.2999999999999995E-2</v>
      </c>
      <c r="DB239" s="163">
        <f t="shared" si="561"/>
        <v>7.4875402181034483</v>
      </c>
      <c r="DC239" s="163"/>
      <c r="DD239" s="149"/>
      <c r="DU239" s="165">
        <f t="shared" si="532"/>
        <v>0.95</v>
      </c>
      <c r="DV239" s="165">
        <f t="shared" si="533"/>
        <v>1</v>
      </c>
      <c r="DW239" s="165">
        <f t="shared" si="534"/>
        <v>2400</v>
      </c>
      <c r="DX239" s="165">
        <f t="shared" si="535"/>
        <v>1.4999999999999999E-2</v>
      </c>
      <c r="DY239" s="169">
        <f t="shared" si="536"/>
        <v>70.572547712309358</v>
      </c>
      <c r="DZ239" s="136">
        <f t="shared" si="562"/>
        <v>33594.119355240968</v>
      </c>
      <c r="EA239" s="136">
        <f t="shared" si="537"/>
        <v>4.3067574809826485</v>
      </c>
      <c r="EB239" s="136">
        <f t="shared" si="538"/>
        <v>2.3330791552474604E-2</v>
      </c>
      <c r="EC239" s="136">
        <f t="shared" si="539"/>
        <v>0.96747185906460231</v>
      </c>
      <c r="ED239" s="136">
        <f t="shared" si="540"/>
        <v>0.21393685355213499</v>
      </c>
      <c r="EE239" s="136">
        <f t="shared" si="563"/>
        <v>1.5445604651050633E-4</v>
      </c>
      <c r="EF239" s="136">
        <f t="shared" si="541"/>
        <v>1</v>
      </c>
      <c r="EG239" s="136">
        <f t="shared" si="564"/>
        <v>2</v>
      </c>
      <c r="EH239" s="149">
        <f t="shared" si="542"/>
        <v>1.6673366562116589</v>
      </c>
      <c r="EI239" s="149">
        <f t="shared" si="543"/>
        <v>28.05239739680864</v>
      </c>
      <c r="EJ239" s="149">
        <f t="shared" si="565"/>
        <v>29.7197340530203</v>
      </c>
      <c r="EK239" s="18">
        <f t="shared" si="566"/>
        <v>1.9515652426945485</v>
      </c>
      <c r="EL239" s="18">
        <f t="shared" si="567"/>
        <v>0.49365630531976351</v>
      </c>
      <c r="EM239" s="18">
        <f t="shared" si="568"/>
        <v>1.2298920659827585E-2</v>
      </c>
      <c r="EN239" s="163">
        <f t="shared" si="544"/>
        <v>0.11907574131354182</v>
      </c>
      <c r="EO239" s="163">
        <f t="shared" si="545"/>
        <v>2.0034106508739886</v>
      </c>
      <c r="EP239" s="163">
        <f t="shared" si="569"/>
        <v>2.1224863921875303</v>
      </c>
      <c r="EQ239" s="18">
        <f t="shared" si="570"/>
        <v>27.326441391326227</v>
      </c>
      <c r="ER239" s="18">
        <f t="shared" si="571"/>
        <v>10.638893165686392</v>
      </c>
      <c r="ES239" s="18">
        <f t="shared" si="572"/>
        <v>0.17221342501637932</v>
      </c>
    </row>
    <row r="240" spans="1:149" s="105" customFormat="1" outlineLevel="1" x14ac:dyDescent="0.25">
      <c r="A240" s="103"/>
      <c r="B240" s="36" t="s">
        <v>82</v>
      </c>
      <c r="C240" s="36" t="str">
        <f>'Hotter&amp;Drier'!$B$1</f>
        <v>MRI-CGCM2.3.2</v>
      </c>
      <c r="D240" s="36">
        <v>2070</v>
      </c>
      <c r="E240" s="37">
        <f>'Hotter&amp;Drier'!S98</f>
        <v>24.3</v>
      </c>
      <c r="F240" s="37">
        <f>'Hotter&amp;Drier'!W98</f>
        <v>74.774000000000001</v>
      </c>
      <c r="G240" s="37">
        <f>'Hotter&amp;Drier'!Q98</f>
        <v>709</v>
      </c>
      <c r="H240" s="115">
        <f t="shared" si="496"/>
        <v>2007</v>
      </c>
      <c r="I240" s="111" t="str">
        <f t="shared" si="497"/>
        <v>Pile No 243 @ Berth 107</v>
      </c>
      <c r="J240" s="165" t="str">
        <f t="shared" si="498"/>
        <v>splash</v>
      </c>
      <c r="K240" s="172">
        <f t="shared" si="499"/>
        <v>1</v>
      </c>
      <c r="L240" s="115" t="str">
        <f t="shared" si="500"/>
        <v>C1</v>
      </c>
      <c r="M240" s="115" t="str">
        <f t="shared" si="501"/>
        <v>CB4</v>
      </c>
      <c r="N240" s="115" t="str">
        <f t="shared" si="502"/>
        <v>CL5</v>
      </c>
      <c r="O240" s="115">
        <f t="shared" si="503"/>
        <v>0</v>
      </c>
      <c r="P240" s="115">
        <f t="shared" si="504"/>
        <v>50</v>
      </c>
      <c r="Q240" s="115">
        <f t="shared" si="505"/>
        <v>1200</v>
      </c>
      <c r="R240" s="115">
        <f t="shared" si="506"/>
        <v>60</v>
      </c>
      <c r="S240" s="115">
        <f t="shared" si="507"/>
        <v>0.37</v>
      </c>
      <c r="T240" s="115">
        <f t="shared" si="508"/>
        <v>310</v>
      </c>
      <c r="U240" s="165">
        <f t="shared" si="546"/>
        <v>12</v>
      </c>
      <c r="V240" s="165"/>
      <c r="W240" s="165"/>
      <c r="X240" s="165"/>
      <c r="Y240" s="165"/>
      <c r="AA240" s="174">
        <f t="shared" si="509"/>
        <v>7.7276143171187321</v>
      </c>
      <c r="AB240" s="193">
        <f t="shared" si="510"/>
        <v>0.25455228634237465</v>
      </c>
      <c r="AC240" s="174">
        <f t="shared" si="511"/>
        <v>0.50568751262128986</v>
      </c>
      <c r="AD240" s="174">
        <f t="shared" si="512"/>
        <v>1.231122184694915E-2</v>
      </c>
      <c r="AE240" s="174">
        <f t="shared" si="513"/>
        <v>1.3230813335245313</v>
      </c>
      <c r="AF240" s="194">
        <f t="shared" si="514"/>
        <v>0.39494965179836755</v>
      </c>
      <c r="AG240" s="174">
        <f t="shared" si="494"/>
        <v>10.986186486959982</v>
      </c>
      <c r="AH240" s="174">
        <f t="shared" si="495"/>
        <v>0.17238567017711862</v>
      </c>
      <c r="AJ240" s="174"/>
      <c r="AK240" s="174"/>
      <c r="AM240" s="207">
        <f t="shared" si="515"/>
        <v>5</v>
      </c>
      <c r="AN240" s="167">
        <f>INDEX(Coefficients!$O$3:$O$7,MATCH(S240,Coefficients!$O$3:$O$7))</f>
        <v>0.3</v>
      </c>
      <c r="AO240" s="167">
        <f>INDEX(Coefficients!$O$3:$O$7,MATCH(S240,Coefficients!$O$3:$O$7)+1)</f>
        <v>0.4</v>
      </c>
      <c r="AP240" s="172">
        <f>INDEX(Coefficients!$P$3:$P$7,MATCH(S240,Coefficients!$O$3:$O$7))</f>
        <v>50</v>
      </c>
      <c r="AQ240" s="172">
        <f>INDEX(Coefficients!$P$3:$P$7,MATCH(S240,Coefficients!$O$3:$O$7)+1)</f>
        <v>41.8</v>
      </c>
      <c r="AR240" s="172">
        <f t="shared" si="516"/>
        <v>44.26</v>
      </c>
      <c r="AS240" s="106">
        <f t="shared" si="517"/>
        <v>2070</v>
      </c>
      <c r="AT240" s="107">
        <f t="shared" si="518"/>
        <v>24.3</v>
      </c>
      <c r="AU240" s="167">
        <f t="shared" si="547"/>
        <v>1375.53</v>
      </c>
      <c r="AV240" s="173">
        <f t="shared" si="548"/>
        <v>23.314067796610168</v>
      </c>
      <c r="AW240" s="106">
        <v>82</v>
      </c>
      <c r="AX240" s="107">
        <f t="shared" si="519"/>
        <v>74.774000000000001</v>
      </c>
      <c r="AY240" s="174">
        <f t="shared" si="520"/>
        <v>1.225328505629625</v>
      </c>
      <c r="AZ240" s="167">
        <f>INDEX(Coefficients!$K$3:$K$10,MATCH(S240,Coefficients!$K$3:$K$10))</f>
        <v>0.35</v>
      </c>
      <c r="BA240" s="167">
        <f>INDEX(Coefficients!$K$3:$K$10,MATCH(S240,Coefficients!$K$3:$K$10)+1)</f>
        <v>0.4</v>
      </c>
      <c r="BB240" s="167">
        <f>INDEX(Coefficients!$L$3:$L$10,MATCH(S240,Coefficients!$K$3:$K$10))</f>
        <v>0.19142307491680963</v>
      </c>
      <c r="BC240" s="167">
        <f>INDEX(Coefficients!$L$3:$L$10,MATCH(S240,Coefficients!$K$3:$K$10)+1)</f>
        <v>0.35425563574488944</v>
      </c>
      <c r="BD240" s="174">
        <f>INDEX(Coefficients!$M$3:$M$10,MATCH(S240,Coefficients!$K$3:$K$10))</f>
        <v>0.20023799980895765</v>
      </c>
      <c r="BE240" s="174">
        <f>INDEX(Coefficients!$M$3:$M$10,MATCH(S240,Coefficients!$K$3:$K$10)+1)</f>
        <v>0.20987997823914079</v>
      </c>
      <c r="BF240" s="70">
        <f t="shared" si="521"/>
        <v>2.5655609924804158E-5</v>
      </c>
      <c r="BG240" s="110">
        <f t="shared" si="522"/>
        <v>0.20409479118103091</v>
      </c>
      <c r="BH240" s="175">
        <f t="shared" si="549"/>
        <v>1.1162479448432201E-5</v>
      </c>
      <c r="BI240" s="89">
        <f t="shared" si="550"/>
        <v>3.5225353793069583E-2</v>
      </c>
      <c r="BJ240" s="106">
        <f t="shared" si="523"/>
        <v>0.71366705445737511</v>
      </c>
      <c r="BK240" s="165">
        <f t="shared" si="524"/>
        <v>84.741590689541354</v>
      </c>
      <c r="BL240" s="207"/>
      <c r="BM240" s="107">
        <f t="shared" si="525"/>
        <v>709</v>
      </c>
      <c r="BN240" s="173">
        <f t="shared" si="551"/>
        <v>30852.899999999998</v>
      </c>
      <c r="BO240" s="187">
        <f t="shared" si="552"/>
        <v>9.9356796610169484E-4</v>
      </c>
      <c r="BP240" s="106" t="str">
        <f t="shared" si="526"/>
        <v>YES</v>
      </c>
      <c r="BQ240" s="209">
        <f t="shared" si="527"/>
        <v>7.7276143171187321</v>
      </c>
      <c r="BR240" s="164">
        <f t="shared" si="553"/>
        <v>12.727614317118732</v>
      </c>
      <c r="BS240" s="219">
        <f t="shared" si="554"/>
        <v>0.25455228634237465</v>
      </c>
      <c r="BT240" s="210"/>
      <c r="BU240" s="206">
        <f t="shared" si="555"/>
        <v>-0.83596387385928639</v>
      </c>
      <c r="BW240" s="164">
        <f>VLOOKUP(M240,Coefficients!$E$4:$I$7,3)</f>
        <v>0.43099999999999999</v>
      </c>
      <c r="BX240" s="106">
        <f t="shared" si="556"/>
        <v>7.2999999999999995E-2</v>
      </c>
      <c r="BY240" s="163">
        <f t="shared" si="557"/>
        <v>0.53527051508474566</v>
      </c>
      <c r="BZ240" s="28"/>
      <c r="CO240" s="165" t="str">
        <f t="shared" si="528"/>
        <v>splash</v>
      </c>
      <c r="CP240" s="172">
        <f t="shared" si="529"/>
        <v>1</v>
      </c>
      <c r="CQ240" s="165">
        <f>IF(CO240="atmospheric",IF(CP240&gt;=1,Coefficients!$T$5,Coefficients!$T$4),Coefficients!$T$3)</f>
        <v>7.35</v>
      </c>
      <c r="CR240" s="106">
        <f>IF(S240&lt;Coefficients!$V$3,Coefficients!$X$3-(Coefficients!$X$4-Coefficients!$X$3)*(Coefficients!$V$3-S240)/(Coefficients!$V$4-Coefficients!$V$3),IF(S240&gt;Coefficients!$V$6,(Coefficients!$X$6-Coefficients!$X$5)*(S240-Coefficients!$V$6)/(Coefficients!$V$6-Coefficients!$V$5)+Coefficients!$X$6,VLOOKUP(S240,Coefficients!$V$3:$X$6,3)))</f>
        <v>5.1999999999999975</v>
      </c>
      <c r="CS240" s="90">
        <f t="shared" si="558"/>
        <v>1.6409601519999992E-4</v>
      </c>
      <c r="CT240" s="106">
        <f>VLOOKUP(CO240,Coefficients!$Z$4:$AD$7,4,FALSE)</f>
        <v>0.26500000000000001</v>
      </c>
      <c r="CU240" s="106">
        <f>VLOOKUP(CO240,Coefficients!$Z$4:$AD$7,2,FALSE)</f>
        <v>0.37</v>
      </c>
      <c r="CV240" s="174">
        <f t="shared" si="530"/>
        <v>5.3867422576327257</v>
      </c>
      <c r="CW240" s="31">
        <f t="shared" si="531"/>
        <v>1.3230813335245313</v>
      </c>
      <c r="CX240" s="19">
        <f>Coefficients!$B$7</f>
        <v>3.35</v>
      </c>
      <c r="CY240" s="217">
        <f t="shared" si="559"/>
        <v>0.39494965179836755</v>
      </c>
      <c r="CZ240" s="164">
        <f>VLOOKUP(N240,Coefficients!$E$12:$I$16,3)</f>
        <v>6.0350000000000001</v>
      </c>
      <c r="DA240" s="165">
        <f t="shared" si="560"/>
        <v>7.2999999999999995E-2</v>
      </c>
      <c r="DB240" s="163">
        <f t="shared" si="561"/>
        <v>7.4950291381355925</v>
      </c>
      <c r="DC240" s="163"/>
      <c r="DD240" s="149"/>
      <c r="DU240" s="165">
        <f t="shared" si="532"/>
        <v>0.95</v>
      </c>
      <c r="DV240" s="165">
        <f t="shared" si="533"/>
        <v>1</v>
      </c>
      <c r="DW240" s="165">
        <f t="shared" si="534"/>
        <v>2400</v>
      </c>
      <c r="DX240" s="165">
        <f t="shared" si="535"/>
        <v>1.4999999999999999E-2</v>
      </c>
      <c r="DY240" s="169">
        <f t="shared" si="536"/>
        <v>70.57281354543592</v>
      </c>
      <c r="DZ240" s="136">
        <f t="shared" si="562"/>
        <v>33594.161536036278</v>
      </c>
      <c r="EA240" s="136">
        <f t="shared" si="537"/>
        <v>4.3067574809826485</v>
      </c>
      <c r="EB240" s="136">
        <f t="shared" si="538"/>
        <v>2.3330791552474604E-2</v>
      </c>
      <c r="EC240" s="136">
        <f t="shared" si="539"/>
        <v>0.96747185906460231</v>
      </c>
      <c r="ED240" s="136">
        <f t="shared" si="540"/>
        <v>0.21400785877588693</v>
      </c>
      <c r="EE240" s="136">
        <f t="shared" si="563"/>
        <v>1.5445604651050633E-4</v>
      </c>
      <c r="EF240" s="136">
        <f t="shared" si="541"/>
        <v>1</v>
      </c>
      <c r="EG240" s="136">
        <f t="shared" si="564"/>
        <v>2</v>
      </c>
      <c r="EH240" s="149">
        <f t="shared" si="542"/>
        <v>1.6656699594174409</v>
      </c>
      <c r="EI240" s="149">
        <f t="shared" si="543"/>
        <v>28.033669097522147</v>
      </c>
      <c r="EJ240" s="149">
        <f t="shared" si="565"/>
        <v>29.699339056939586</v>
      </c>
      <c r="EK240" s="18">
        <f t="shared" si="566"/>
        <v>1.9865761957491772</v>
      </c>
      <c r="EL240" s="18">
        <f t="shared" si="567"/>
        <v>0.50568751262128986</v>
      </c>
      <c r="EM240" s="18">
        <f t="shared" si="568"/>
        <v>1.231122184694915E-2</v>
      </c>
      <c r="EN240" s="163">
        <f t="shared" si="544"/>
        <v>0.11895671126908318</v>
      </c>
      <c r="EO240" s="163">
        <f t="shared" si="545"/>
        <v>2.002073136873578</v>
      </c>
      <c r="EP240" s="163">
        <f t="shared" si="569"/>
        <v>2.121029848142661</v>
      </c>
      <c r="EQ240" s="18">
        <f t="shared" si="570"/>
        <v>27.816675966000666</v>
      </c>
      <c r="ER240" s="18">
        <f t="shared" si="571"/>
        <v>10.986186486959982</v>
      </c>
      <c r="ES240" s="18">
        <f t="shared" si="572"/>
        <v>0.17238567017711862</v>
      </c>
    </row>
    <row r="241" spans="1:149" s="22" customFormat="1" x14ac:dyDescent="0.25">
      <c r="A241" s="159" t="s">
        <v>328</v>
      </c>
      <c r="B241" s="54" t="str">
        <f>B242&amp;" "&amp;C242</f>
        <v>A1FI MIROC-Medres</v>
      </c>
      <c r="C241" s="52"/>
      <c r="D241" s="159"/>
      <c r="E241" s="44"/>
      <c r="F241" s="44"/>
      <c r="G241" s="44"/>
      <c r="J241" s="159"/>
      <c r="K241" s="159"/>
      <c r="L241" s="35"/>
      <c r="M241" s="35"/>
      <c r="N241" s="35"/>
      <c r="O241" s="35"/>
      <c r="P241" s="35"/>
      <c r="Q241" s="35"/>
      <c r="R241" s="35"/>
      <c r="S241" s="35"/>
      <c r="T241" s="35"/>
      <c r="U241" s="166"/>
      <c r="V241" s="166"/>
      <c r="W241" s="166"/>
      <c r="X241" s="166"/>
      <c r="Y241" s="166"/>
      <c r="AA241" s="68"/>
      <c r="AB241" s="215"/>
      <c r="AC241" s="68"/>
      <c r="AD241" s="68"/>
      <c r="AE241" s="68"/>
      <c r="AF241" s="216"/>
      <c r="AG241" s="68"/>
      <c r="AH241" s="68"/>
      <c r="AJ241" s="166"/>
      <c r="AK241" s="166"/>
      <c r="AM241" s="166"/>
      <c r="AN241" s="208" t="str">
        <f>B242&amp;" "&amp;C242</f>
        <v>A1FI MIROC-Medres</v>
      </c>
      <c r="AO241" s="63"/>
      <c r="AP241" s="63"/>
      <c r="AQ241" s="63"/>
      <c r="AR241" s="63"/>
      <c r="AS241" s="35"/>
      <c r="AT241" s="66"/>
      <c r="AU241" s="66"/>
      <c r="AV241" s="66"/>
      <c r="AW241" s="35"/>
      <c r="AX241" s="63"/>
      <c r="AY241" s="68"/>
      <c r="AZ241" s="66"/>
      <c r="BA241" s="66"/>
      <c r="BB241" s="66"/>
      <c r="BC241" s="66"/>
      <c r="BD241" s="68"/>
      <c r="BE241" s="68"/>
      <c r="BF241" s="71"/>
      <c r="BG241" s="68"/>
      <c r="BH241" s="68"/>
      <c r="BI241" s="91"/>
      <c r="BJ241" s="35"/>
      <c r="BK241" s="35"/>
      <c r="BL241" s="208"/>
      <c r="BM241" s="66"/>
      <c r="BN241" s="66"/>
      <c r="BO241" s="92"/>
      <c r="BP241" s="35"/>
      <c r="BQ241" s="35"/>
      <c r="BR241" s="45"/>
      <c r="BS241" s="220"/>
      <c r="BT241" s="98"/>
      <c r="BU241" s="45"/>
      <c r="BW241" s="45"/>
      <c r="BX241" s="45"/>
      <c r="BY241" s="45"/>
      <c r="BZ241" s="24"/>
      <c r="CO241" s="54" t="str">
        <f>B242&amp;" "&amp;C242</f>
        <v>A1FI MIROC-Medres</v>
      </c>
      <c r="CP241" s="35"/>
      <c r="CQ241" s="35"/>
      <c r="CR241" s="35"/>
      <c r="CS241" s="92"/>
      <c r="CV241" s="68"/>
      <c r="CW241" s="49"/>
      <c r="CX241" s="25"/>
      <c r="CY241" s="218"/>
      <c r="DC241" s="159"/>
      <c r="DU241" s="159" t="str">
        <f>B242&amp;" "&amp;C242</f>
        <v>A1FI MIROC-Medres</v>
      </c>
      <c r="DV241" s="45"/>
      <c r="DW241" s="45"/>
      <c r="DX241" s="45"/>
      <c r="DY241" s="45"/>
      <c r="DZ241" s="159"/>
      <c r="EA241" s="159"/>
      <c r="EC241" s="159"/>
      <c r="ED241" s="159"/>
      <c r="EG241" s="159"/>
      <c r="EH241" s="45"/>
      <c r="EI241" s="45"/>
      <c r="EJ241" s="24"/>
      <c r="EK241" s="48"/>
      <c r="EL241" s="48"/>
      <c r="EM241" s="24"/>
      <c r="EN241" s="159"/>
      <c r="EO241" s="159"/>
      <c r="EP241" s="159"/>
      <c r="EQ241" s="221"/>
      <c r="ER241" s="221"/>
    </row>
    <row r="242" spans="1:149" s="105" customFormat="1" outlineLevel="1" x14ac:dyDescent="0.25">
      <c r="A242" s="103"/>
      <c r="B242" s="36" t="s">
        <v>82</v>
      </c>
      <c r="C242" s="36" t="str">
        <f>'Cooler&amp;Wetter'!$B$1</f>
        <v>MIROC-Medres</v>
      </c>
      <c r="D242" s="36">
        <v>2000</v>
      </c>
      <c r="E242" s="37">
        <f>'Cooler&amp;Wetter'!S28</f>
        <v>22.333333333333332</v>
      </c>
      <c r="F242" s="37">
        <f>'Cooler&amp;Wetter'!W28</f>
        <v>76.350866666666661</v>
      </c>
      <c r="G242" s="37">
        <f>'Cooler&amp;Wetter'!Q28</f>
        <v>368</v>
      </c>
      <c r="H242" s="115">
        <f t="shared" ref="H242:H305" si="573">$H$26</f>
        <v>2007</v>
      </c>
      <c r="I242" s="111" t="str">
        <f t="shared" ref="I242:I305" si="574">$I$26</f>
        <v>Pile No 243 @ Berth 107</v>
      </c>
      <c r="J242" s="165" t="str">
        <f t="shared" ref="J242:J305" si="575">$J$26</f>
        <v>splash</v>
      </c>
      <c r="K242" s="172">
        <f t="shared" ref="K242:K305" si="576">$K$26</f>
        <v>1</v>
      </c>
      <c r="L242" s="115" t="str">
        <f t="shared" ref="L242:L305" si="577">$L$26</f>
        <v>C1</v>
      </c>
      <c r="M242" s="115" t="str">
        <f t="shared" ref="M242:M305" si="578">$M$26</f>
        <v>CB4</v>
      </c>
      <c r="N242" s="115" t="str">
        <f t="shared" ref="N242:N305" si="579">$N$26</f>
        <v>CL5</v>
      </c>
      <c r="O242" s="115">
        <f t="shared" ref="O242:O305" si="580">$O$26</f>
        <v>0</v>
      </c>
      <c r="P242" s="115">
        <f t="shared" ref="P242:P305" si="581">$P$26</f>
        <v>50</v>
      </c>
      <c r="Q242" s="115">
        <f t="shared" ref="Q242:Q305" si="582">$Q$26</f>
        <v>1200</v>
      </c>
      <c r="R242" s="115">
        <f t="shared" ref="R242:R305" si="583">$R$26</f>
        <v>60</v>
      </c>
      <c r="S242" s="115">
        <f t="shared" ref="S242:S305" si="584">$S$26</f>
        <v>0.37</v>
      </c>
      <c r="T242" s="115">
        <f t="shared" ref="T242:T305" si="585">$T$26</f>
        <v>310</v>
      </c>
      <c r="U242" s="165">
        <f>$U$26</f>
        <v>12</v>
      </c>
      <c r="V242" s="165"/>
      <c r="W242" s="165"/>
      <c r="X242" s="165"/>
      <c r="Y242" s="165"/>
      <c r="AA242" s="174" t="e">
        <f t="shared" ref="AA242:AA273" si="586">BQ242</f>
        <v>#NUM!</v>
      </c>
      <c r="AB242" s="193" t="e">
        <f t="shared" ref="AB242:AB273" si="587">BS242</f>
        <v>#NUM!</v>
      </c>
      <c r="AC242" s="174" t="e">
        <f t="shared" ref="AC242:AC273" si="588">EL242</f>
        <v>#NUM!</v>
      </c>
      <c r="AD242" s="174">
        <f t="shared" ref="AD242:AD273" si="589">EM242</f>
        <v>0</v>
      </c>
      <c r="AE242" s="174" t="e">
        <f t="shared" ref="AE242:AE273" si="590">CW242</f>
        <v>#NUM!</v>
      </c>
      <c r="AF242" s="194" t="e">
        <f t="shared" ref="AF242:AF273" si="591">CY242</f>
        <v>#NUM!</v>
      </c>
      <c r="AG242" s="174" t="e">
        <f t="shared" si="494"/>
        <v>#NUM!</v>
      </c>
      <c r="AH242" s="174">
        <f t="shared" si="495"/>
        <v>0</v>
      </c>
      <c r="AJ242" s="174"/>
      <c r="AK242" s="174"/>
      <c r="AM242" s="207">
        <f t="shared" ref="AM242:AM273" si="592">IF(AS242&gt;=$C$20,$C$21,0)</f>
        <v>0</v>
      </c>
      <c r="AN242" s="167">
        <f>INDEX(Coefficients!$O$3:$O$7,MATCH(S242,Coefficients!$O$3:$O$7))</f>
        <v>0.3</v>
      </c>
      <c r="AO242" s="167">
        <f>INDEX(Coefficients!$O$3:$O$7,MATCH(S242,Coefficients!$O$3:$O$7)+1)</f>
        <v>0.4</v>
      </c>
      <c r="AP242" s="172">
        <f>INDEX(Coefficients!$P$3:$P$7,MATCH(S242,Coefficients!$O$3:$O$7))</f>
        <v>50</v>
      </c>
      <c r="AQ242" s="172">
        <f>INDEX(Coefficients!$P$3:$P$7,MATCH(S242,Coefficients!$O$3:$O$7)+1)</f>
        <v>41.8</v>
      </c>
      <c r="AR242" s="172">
        <f t="shared" ref="AR242:AR273" si="593">AP242+(S242-AN242)/(AO242-AN242)*(AQ242-AP242)</f>
        <v>44.26</v>
      </c>
      <c r="AS242" s="106">
        <f t="shared" ref="AS242:AS273" si="594">D242</f>
        <v>2000</v>
      </c>
      <c r="AT242" s="107">
        <f t="shared" ref="AT242:AT273" si="595">E242</f>
        <v>22.333333333333332</v>
      </c>
      <c r="AU242" s="167">
        <f>IF(AS242&gt;=$C$20,AT242+AU241,0)</f>
        <v>0</v>
      </c>
      <c r="AV242" s="173">
        <f>IF(ISERROR(AU242/(AS242-($C$20-1))),0,AU242/(AS242-($C$20-1)))</f>
        <v>0</v>
      </c>
      <c r="AW242" s="106">
        <v>12</v>
      </c>
      <c r="AX242" s="107">
        <f t="shared" ref="AX242:AX273" si="596">F242</f>
        <v>76.350866666666661</v>
      </c>
      <c r="AY242" s="174">
        <f t="shared" ref="AY242:AY273" si="597">EXP(AR242/RR*(1/293-1/(273+AV242)))</f>
        <v>0.26419424190444968</v>
      </c>
      <c r="AZ242" s="167">
        <f>INDEX(Coefficients!$K$3:$K$10,MATCH(S242,Coefficients!$K$3:$K$10))</f>
        <v>0.35</v>
      </c>
      <c r="BA242" s="167">
        <f>INDEX(Coefficients!$K$3:$K$10,MATCH(S242,Coefficients!$K$3:$K$10)+1)</f>
        <v>0.4</v>
      </c>
      <c r="BB242" s="167">
        <f>INDEX(Coefficients!$L$3:$L$10,MATCH(S242,Coefficients!$K$3:$K$10))</f>
        <v>0.19142307491680963</v>
      </c>
      <c r="BC242" s="167">
        <f>INDEX(Coefficients!$L$3:$L$10,MATCH(S242,Coefficients!$K$3:$K$10)+1)</f>
        <v>0.35425563574488944</v>
      </c>
      <c r="BD242" s="174">
        <f>INDEX(Coefficients!$M$3:$M$10,MATCH(S242,Coefficients!$K$3:$K$10))</f>
        <v>0.20023799980895765</v>
      </c>
      <c r="BE242" s="174">
        <f>INDEX(Coefficients!$M$3:$M$10,MATCH(S242,Coefficients!$K$3:$K$10)+1)</f>
        <v>0.20987997823914079</v>
      </c>
      <c r="BF242" s="70">
        <f t="shared" ref="BF242:BF273" si="598">(BB242+(S242-AZ242)/(BA242-AZ242)*(BC242-BB242))*10^-4</f>
        <v>2.5655609924804158E-5</v>
      </c>
      <c r="BG242" s="110">
        <f t="shared" ref="BG242:BG273" si="599">BD242+(S242-AZ242)/(BA242-AZ242)*(BE242-BD242)</f>
        <v>0.20409479118103091</v>
      </c>
      <c r="BH242" s="175" t="e">
        <f>BF242*(AS242-($C$20-1))^(-BG242)</f>
        <v>#NUM!</v>
      </c>
      <c r="BI242" s="89" t="e">
        <f>BH242*31556926/10000</f>
        <v>#NUM!</v>
      </c>
      <c r="BJ242" s="106">
        <f t="shared" ref="BJ242:BJ273" si="600">1-EXP(-3.38*S242)</f>
        <v>0.71366705445737511</v>
      </c>
      <c r="BK242" s="165">
        <f t="shared" ref="BK242:BK273" si="601">0.75*T242*CaO*BJ242*(MCO2_/MCaO)</f>
        <v>84.741590689541354</v>
      </c>
      <c r="BL242" s="207"/>
      <c r="BM242" s="107">
        <f t="shared" ref="BM242:BM273" si="602">G242</f>
        <v>368</v>
      </c>
      <c r="BN242" s="173">
        <f>IF(AS242&gt;=$C$20,BN241+BM242,0)</f>
        <v>0</v>
      </c>
      <c r="BO242" s="187">
        <f>BN242/(AS242-($C$20-1))*0.0019*10^-3</f>
        <v>0</v>
      </c>
      <c r="BP242" s="106" t="str">
        <f t="shared" ref="BP242:BP305" si="603">IF(AW242&gt;=12,IF(AX242&gt;=50,"YES","NO"),"NO")</f>
        <v>YES</v>
      </c>
      <c r="BQ242" s="209" t="e">
        <f t="shared" ref="BQ242:BQ273" si="604">IF(BP242="YES",SQRT((2*AY242*BI242/BK242)*kurban*BO242*(AS242-($C$20-1)))*(1/(AS242-($C$20-1)))^BL242*1000,0)</f>
        <v>#NUM!</v>
      </c>
      <c r="BR242" s="164" t="e">
        <f>AM242+BQ242</f>
        <v>#NUM!</v>
      </c>
      <c r="BS242" s="219" t="e">
        <f>BR242/P242</f>
        <v>#NUM!</v>
      </c>
      <c r="BT242" s="210"/>
      <c r="BU242" s="206" t="e">
        <f>((SQRT(AY242*BO242)/SQRT(VLOOKUP($C$20,$AS$26:$BQ$96,7)*VLOOKUP($C$20,$AS$26:$BQ$96,23)*(AS242-($C$20-1))))-1)</f>
        <v>#NUM!</v>
      </c>
      <c r="BW242" s="164">
        <f>VLOOKUP(M242,Coefficients!$E$4:$I$7,3)</f>
        <v>0.43099999999999999</v>
      </c>
      <c r="BX242" s="106">
        <f>IF($AV242&lt;20,0.025,0.073)</f>
        <v>2.5000000000000001E-2</v>
      </c>
      <c r="BY242" s="163">
        <f>IF(AV242=0,0,BW242*(1+BX242*($AV242-20)))</f>
        <v>0</v>
      </c>
      <c r="BZ242" s="28"/>
      <c r="CO242" s="165" t="str">
        <f t="shared" ref="CO242:CO273" si="605">J242</f>
        <v>splash</v>
      </c>
      <c r="CP242" s="172">
        <f t="shared" ref="CP242:CP273" si="606">K242</f>
        <v>1</v>
      </c>
      <c r="CQ242" s="165">
        <f>IF(CO242="atmospheric",IF(CP242&gt;=1,Coefficients!$T$5,Coefficients!$T$4),Coefficients!$T$3)</f>
        <v>7.35</v>
      </c>
      <c r="CR242" s="106">
        <f>IF(S242&lt;Coefficients!$V$3,Coefficients!$X$3-(Coefficients!$X$4-Coefficients!$X$3)*(Coefficients!$V$3-S242)/(Coefficients!$V$4-Coefficients!$V$3),IF(S242&gt;Coefficients!$V$6,(Coefficients!$X$6-Coefficients!$X$5)*(S242-Coefficients!$V$6)/(Coefficients!$V$6-Coefficients!$V$5)+Coefficients!$X$6,VLOOKUP(S242,Coefficients!$V$3:$X$6,3)))</f>
        <v>5.1999999999999975</v>
      </c>
      <c r="CS242" s="90">
        <f>CR242*10^-12*31556926</f>
        <v>1.6409601519999992E-4</v>
      </c>
      <c r="CT242" s="106">
        <f>VLOOKUP(CO242,Coefficients!$Z$4:$AD$7,4,FALSE)</f>
        <v>0.26500000000000001</v>
      </c>
      <c r="CU242" s="106">
        <f>VLOOKUP(CO242,Coefficients!$Z$4:$AD$7,2,FALSE)</f>
        <v>0.37</v>
      </c>
      <c r="CV242" s="174" t="e">
        <f t="shared" ref="CV242:CV273" si="607">CQ242*(1-ERF(BR242/(2*(SQRT(CT242*kt*kc*AY242*CS242*10^6*(1/(AS242-($C$20-1)))^CU242*(AS242-($C$20-1)))))))</f>
        <v>#NUM!</v>
      </c>
      <c r="CW242" s="31" t="e">
        <f t="shared" ref="CW242:CW273" si="608">CQ242*(1-ERF(P242/(2*(SQRT(CT242*kt*kc*AY242*CS242*10^6*(1/(AS242-($C$20-1)))^CU242*(AS242-($C$20-1)))))))</f>
        <v>#NUM!</v>
      </c>
      <c r="CX242" s="19">
        <f>Coefficients!$B$7</f>
        <v>3.35</v>
      </c>
      <c r="CY242" s="217" t="e">
        <f>CW242/CX242</f>
        <v>#NUM!</v>
      </c>
      <c r="CZ242" s="164">
        <f>VLOOKUP(N242,Coefficients!$E$12:$I$16,3)</f>
        <v>6.0350000000000001</v>
      </c>
      <c r="DA242" s="165">
        <f>IF($AV242&lt;20,0.025,0.073)</f>
        <v>2.5000000000000001E-2</v>
      </c>
      <c r="DB242" s="163">
        <f>IF(AV242=0,0,CZ242*(1+DA242*($AV242-20)))</f>
        <v>0</v>
      </c>
      <c r="DC242" s="163"/>
      <c r="DD242" s="149"/>
      <c r="DU242" s="165">
        <f t="shared" ref="DU242:DU273" si="609">$DV$13</f>
        <v>0.95</v>
      </c>
      <c r="DV242" s="165">
        <f t="shared" ref="DV242:DV273" si="610">$DV$14</f>
        <v>1</v>
      </c>
      <c r="DW242" s="165">
        <f t="shared" ref="DW242:DW273" si="611">$DV$15</f>
        <v>2400</v>
      </c>
      <c r="DX242" s="165">
        <f t="shared" ref="DX242:DX273" si="612">$DV$16</f>
        <v>1.4999999999999999E-2</v>
      </c>
      <c r="DY242" s="169">
        <f t="shared" ref="DY242:DY273" si="613">365*(AS242-($C$20-1))/(4+310.25*(AS242-($C$20-1)))*R242</f>
        <v>70.671067106710666</v>
      </c>
      <c r="DZ242" s="136">
        <f>DU242*DV242*3.35*10^4*(DW242/2400)^2*(DY242/60)^(1/3)</f>
        <v>33609.74456878459</v>
      </c>
      <c r="EA242" s="136">
        <f t="shared" ref="EA242:EA273" si="614">0.556*SQRT(R242)</f>
        <v>4.3067574809826485</v>
      </c>
      <c r="EB242" s="136">
        <f t="shared" ref="EB242:EB273" si="615">(U242+2*$DV$16)^2/(2*P242*(P242+U242+2*$DV$16))</f>
        <v>2.3330791552474604E-2</v>
      </c>
      <c r="EC242" s="136">
        <f t="shared" ref="EC242:EC273" si="616">P242/(U242*EA242)</f>
        <v>0.96747185906460231</v>
      </c>
      <c r="ED242" s="136" t="e">
        <f t="shared" ref="ED242:ED273" si="617">0.95*(EXP(-0.3*$DV$19/BY242)-$DV$19/(2500*BY242)+0.3)</f>
        <v>#DIV/0!</v>
      </c>
      <c r="EE242" s="136">
        <f>0.0008*EXP(-1.7*EC242)</f>
        <v>1.5445604651050633E-4</v>
      </c>
      <c r="EF242" s="136">
        <f t="shared" ref="EF242:EF273" si="618">$DV$20</f>
        <v>1</v>
      </c>
      <c r="EG242" s="136">
        <f>$DV$21</f>
        <v>2</v>
      </c>
      <c r="EH242" s="149" t="e">
        <f t="shared" ref="EH242:EH273" si="619">1/365*(7117.5*(U242+2*DX242)*(1+$DV$17+EB242))/(BY242*DZ242)*(((2*P242*EA242)/U242)+((2*DX242*DZ242)/((1+$DV$17+EB242)*(U242+2*DX242))))</f>
        <v>#DIV/0!</v>
      </c>
      <c r="EI242" s="149" t="e">
        <f t="shared" ref="EI242:EI273" si="620">ED242*($DV$18-0.05)/(EF242*EE242)*(0.0114/BY242)</f>
        <v>#DIV/0!</v>
      </c>
      <c r="EJ242" s="149" t="e">
        <f>EH242+EI242</f>
        <v>#DIV/0!</v>
      </c>
      <c r="EK242" s="18" t="e">
        <f>(AS242-($C$20-1))/EJ242</f>
        <v>#DIV/0!</v>
      </c>
      <c r="EL242" s="18" t="e">
        <f>BS242*EK242</f>
        <v>#NUM!</v>
      </c>
      <c r="EM242" s="18">
        <f>EG242*0.0115*BY242</f>
        <v>0</v>
      </c>
      <c r="EN242" s="163" t="e">
        <f t="shared" ref="EN242:EN273" si="621">1/365*(7117.5*(U242+2*DX242)*(1+$DV$17+EB242))/(DB242*DZ242)*(((2*P242*EA242)/U242)+((2*DX242*DZ242)/((1+$DV$17+EB242)*(U242+2*DX242))))</f>
        <v>#DIV/0!</v>
      </c>
      <c r="EO242" s="163" t="e">
        <f t="shared" ref="EO242:EO273" si="622">ED242*($DV$18-0.05)/(EF242*EE242)*(0.0114/DB242)</f>
        <v>#DIV/0!</v>
      </c>
      <c r="EP242" s="163" t="e">
        <f>EN242+EO242</f>
        <v>#DIV/0!</v>
      </c>
      <c r="EQ242" s="18" t="e">
        <f>(AS242-($C$20-1))/EP242</f>
        <v>#DIV/0!</v>
      </c>
      <c r="ER242" s="18" t="e">
        <f>CY242*EQ242</f>
        <v>#NUM!</v>
      </c>
      <c r="ES242" s="18">
        <f>EG242*0.0115*DB242</f>
        <v>0</v>
      </c>
    </row>
    <row r="243" spans="1:149" s="105" customFormat="1" outlineLevel="1" x14ac:dyDescent="0.25">
      <c r="A243" s="103"/>
      <c r="B243" s="36" t="s">
        <v>82</v>
      </c>
      <c r="C243" s="36" t="str">
        <f>'Cooler&amp;Wetter'!$B$1</f>
        <v>MIROC-Medres</v>
      </c>
      <c r="D243" s="36">
        <v>2001</v>
      </c>
      <c r="E243" s="37">
        <f>'Cooler&amp;Wetter'!S29</f>
        <v>22.346666666666668</v>
      </c>
      <c r="F243" s="37">
        <f>'Cooler&amp;Wetter'!W29</f>
        <v>76.355953333333332</v>
      </c>
      <c r="G243" s="37">
        <f>'Cooler&amp;Wetter'!Q29</f>
        <v>369.95</v>
      </c>
      <c r="H243" s="115">
        <f t="shared" si="573"/>
        <v>2007</v>
      </c>
      <c r="I243" s="111" t="str">
        <f t="shared" si="574"/>
        <v>Pile No 243 @ Berth 107</v>
      </c>
      <c r="J243" s="165" t="str">
        <f t="shared" si="575"/>
        <v>splash</v>
      </c>
      <c r="K243" s="172">
        <f t="shared" si="576"/>
        <v>1</v>
      </c>
      <c r="L243" s="115" t="str">
        <f t="shared" si="577"/>
        <v>C1</v>
      </c>
      <c r="M243" s="115" t="str">
        <f t="shared" si="578"/>
        <v>CB4</v>
      </c>
      <c r="N243" s="115" t="str">
        <f t="shared" si="579"/>
        <v>CL5</v>
      </c>
      <c r="O243" s="115">
        <f t="shared" si="580"/>
        <v>0</v>
      </c>
      <c r="P243" s="115">
        <f t="shared" si="581"/>
        <v>50</v>
      </c>
      <c r="Q243" s="115">
        <f t="shared" si="582"/>
        <v>1200</v>
      </c>
      <c r="R243" s="115">
        <f t="shared" si="583"/>
        <v>60</v>
      </c>
      <c r="S243" s="115">
        <f t="shared" si="584"/>
        <v>0.37</v>
      </c>
      <c r="T243" s="115">
        <f t="shared" si="585"/>
        <v>310</v>
      </c>
      <c r="U243" s="165">
        <f t="shared" ref="U243:U306" si="623">$U$26</f>
        <v>12</v>
      </c>
      <c r="V243" s="165"/>
      <c r="W243" s="165"/>
      <c r="X243" s="165"/>
      <c r="Y243" s="165"/>
      <c r="AA243" s="174" t="e">
        <f t="shared" si="586"/>
        <v>#NUM!</v>
      </c>
      <c r="AB243" s="193" t="e">
        <f t="shared" si="587"/>
        <v>#NUM!</v>
      </c>
      <c r="AC243" s="174" t="e">
        <f t="shared" si="588"/>
        <v>#NUM!</v>
      </c>
      <c r="AD243" s="174">
        <f t="shared" si="589"/>
        <v>0</v>
      </c>
      <c r="AE243" s="174" t="e">
        <f t="shared" si="590"/>
        <v>#NUM!</v>
      </c>
      <c r="AF243" s="194" t="e">
        <f t="shared" si="591"/>
        <v>#NUM!</v>
      </c>
      <c r="AG243" s="174" t="e">
        <f t="shared" si="494"/>
        <v>#NUM!</v>
      </c>
      <c r="AH243" s="174">
        <f t="shared" si="495"/>
        <v>0</v>
      </c>
      <c r="AJ243" s="174"/>
      <c r="AK243" s="174"/>
      <c r="AM243" s="207">
        <f t="shared" si="592"/>
        <v>0</v>
      </c>
      <c r="AN243" s="167">
        <f>INDEX(Coefficients!$O$3:$O$7,MATCH(S243,Coefficients!$O$3:$O$7))</f>
        <v>0.3</v>
      </c>
      <c r="AO243" s="167">
        <f>INDEX(Coefficients!$O$3:$O$7,MATCH(S243,Coefficients!$O$3:$O$7)+1)</f>
        <v>0.4</v>
      </c>
      <c r="AP243" s="172">
        <f>INDEX(Coefficients!$P$3:$P$7,MATCH(S243,Coefficients!$O$3:$O$7))</f>
        <v>50</v>
      </c>
      <c r="AQ243" s="172">
        <f>INDEX(Coefficients!$P$3:$P$7,MATCH(S243,Coefficients!$O$3:$O$7)+1)</f>
        <v>41.8</v>
      </c>
      <c r="AR243" s="172">
        <f t="shared" si="593"/>
        <v>44.26</v>
      </c>
      <c r="AS243" s="106">
        <f t="shared" si="594"/>
        <v>2001</v>
      </c>
      <c r="AT243" s="107">
        <f t="shared" si="595"/>
        <v>22.346666666666668</v>
      </c>
      <c r="AU243" s="167">
        <f t="shared" ref="AU243:AU306" si="624">IF(AS243&gt;=$C$20,AT243+AU242,0)</f>
        <v>0</v>
      </c>
      <c r="AV243" s="173">
        <f t="shared" ref="AV243:AV306" si="625">IF(ISERROR(AU243/(AS243-($C$20-1))),0,AU243/(AS243-($C$20-1)))</f>
        <v>0</v>
      </c>
      <c r="AW243" s="106">
        <v>13</v>
      </c>
      <c r="AX243" s="107">
        <f t="shared" si="596"/>
        <v>76.355953333333332</v>
      </c>
      <c r="AY243" s="174">
        <f t="shared" si="597"/>
        <v>0.26419424190444968</v>
      </c>
      <c r="AZ243" s="167">
        <f>INDEX(Coefficients!$K$3:$K$10,MATCH(S243,Coefficients!$K$3:$K$10))</f>
        <v>0.35</v>
      </c>
      <c r="BA243" s="167">
        <f>INDEX(Coefficients!$K$3:$K$10,MATCH(S243,Coefficients!$K$3:$K$10)+1)</f>
        <v>0.4</v>
      </c>
      <c r="BB243" s="167">
        <f>INDEX(Coefficients!$L$3:$L$10,MATCH(S243,Coefficients!$K$3:$K$10))</f>
        <v>0.19142307491680963</v>
      </c>
      <c r="BC243" s="167">
        <f>INDEX(Coefficients!$L$3:$L$10,MATCH(S243,Coefficients!$K$3:$K$10)+1)</f>
        <v>0.35425563574488944</v>
      </c>
      <c r="BD243" s="174">
        <f>INDEX(Coefficients!$M$3:$M$10,MATCH(S243,Coefficients!$K$3:$K$10))</f>
        <v>0.20023799980895765</v>
      </c>
      <c r="BE243" s="174">
        <f>INDEX(Coefficients!$M$3:$M$10,MATCH(S243,Coefficients!$K$3:$K$10)+1)</f>
        <v>0.20987997823914079</v>
      </c>
      <c r="BF243" s="70">
        <f t="shared" si="598"/>
        <v>2.5655609924804158E-5</v>
      </c>
      <c r="BG243" s="110">
        <f t="shared" si="599"/>
        <v>0.20409479118103091</v>
      </c>
      <c r="BH243" s="175" t="e">
        <f t="shared" ref="BH243:BH306" si="626">BF243*(AS243-($C$20-1))^(-BG243)</f>
        <v>#NUM!</v>
      </c>
      <c r="BI243" s="89" t="e">
        <f t="shared" ref="BI243:BI306" si="627">BH243*31556926/10000</f>
        <v>#NUM!</v>
      </c>
      <c r="BJ243" s="106">
        <f t="shared" si="600"/>
        <v>0.71366705445737511</v>
      </c>
      <c r="BK243" s="165">
        <f t="shared" si="601"/>
        <v>84.741590689541354</v>
      </c>
      <c r="BL243" s="207"/>
      <c r="BM243" s="107">
        <f t="shared" si="602"/>
        <v>369.95</v>
      </c>
      <c r="BN243" s="173">
        <f t="shared" ref="BN243:BN306" si="628">IF(AS243&gt;=$C$20,BN242+BM243,0)</f>
        <v>0</v>
      </c>
      <c r="BO243" s="187">
        <f t="shared" ref="BO243:BO306" si="629">BN243/(AS243-($C$20-1))*0.0019*10^-3</f>
        <v>0</v>
      </c>
      <c r="BP243" s="106" t="str">
        <f t="shared" si="603"/>
        <v>YES</v>
      </c>
      <c r="BQ243" s="209" t="e">
        <f t="shared" si="604"/>
        <v>#NUM!</v>
      </c>
      <c r="BR243" s="164" t="e">
        <f t="shared" ref="BR243:BR306" si="630">AM243+BQ243</f>
        <v>#NUM!</v>
      </c>
      <c r="BS243" s="219" t="e">
        <f t="shared" ref="BS243:BS306" si="631">BR243/P243</f>
        <v>#NUM!</v>
      </c>
      <c r="BT243" s="210"/>
      <c r="BU243" s="206" t="e">
        <f t="shared" ref="BU243:BU306" si="632">((SQRT(AY243*BO243)/SQRT(VLOOKUP($C$20,$AS$26:$BQ$96,7)*VLOOKUP($C$20,$AS$26:$BQ$96,23)*(AS243-($C$20-1))))-1)</f>
        <v>#NUM!</v>
      </c>
      <c r="BW243" s="164">
        <f>VLOOKUP(M243,Coefficients!$E$4:$I$7,3)</f>
        <v>0.43099999999999999</v>
      </c>
      <c r="BX243" s="106">
        <f t="shared" ref="BX243:BX306" si="633">IF($AV243&lt;20,0.025,0.073)</f>
        <v>2.5000000000000001E-2</v>
      </c>
      <c r="BY243" s="163">
        <f t="shared" ref="BY243:BY306" si="634">IF(AV243=0,0,BW243*(1+BX243*($AV243-20)))</f>
        <v>0</v>
      </c>
      <c r="BZ243" s="28"/>
      <c r="CO243" s="165" t="str">
        <f t="shared" si="605"/>
        <v>splash</v>
      </c>
      <c r="CP243" s="172">
        <f t="shared" si="606"/>
        <v>1</v>
      </c>
      <c r="CQ243" s="165">
        <f>IF(CO243="atmospheric",IF(CP243&gt;=1,Coefficients!$T$5,Coefficients!$T$4),Coefficients!$T$3)</f>
        <v>7.35</v>
      </c>
      <c r="CR243" s="106">
        <f>IF(S243&lt;Coefficients!$V$3,Coefficients!$X$3-(Coefficients!$X$4-Coefficients!$X$3)*(Coefficients!$V$3-S243)/(Coefficients!$V$4-Coefficients!$V$3),IF(S243&gt;Coefficients!$V$6,(Coefficients!$X$6-Coefficients!$X$5)*(S243-Coefficients!$V$6)/(Coefficients!$V$6-Coefficients!$V$5)+Coefficients!$X$6,VLOOKUP(S243,Coefficients!$V$3:$X$6,3)))</f>
        <v>5.1999999999999975</v>
      </c>
      <c r="CS243" s="90">
        <f t="shared" ref="CS243:CS306" si="635">CR243*10^-12*31556926</f>
        <v>1.6409601519999992E-4</v>
      </c>
      <c r="CT243" s="106">
        <f>VLOOKUP(CO243,Coefficients!$Z$4:$AD$7,4,FALSE)</f>
        <v>0.26500000000000001</v>
      </c>
      <c r="CU243" s="106">
        <f>VLOOKUP(CO243,Coefficients!$Z$4:$AD$7,2,FALSE)</f>
        <v>0.37</v>
      </c>
      <c r="CV243" s="174" t="e">
        <f t="shared" si="607"/>
        <v>#NUM!</v>
      </c>
      <c r="CW243" s="31" t="e">
        <f t="shared" si="608"/>
        <v>#NUM!</v>
      </c>
      <c r="CX243" s="19">
        <f>Coefficients!$B$7</f>
        <v>3.35</v>
      </c>
      <c r="CY243" s="217" t="e">
        <f t="shared" ref="CY243:CY306" si="636">CW243/CX243</f>
        <v>#NUM!</v>
      </c>
      <c r="CZ243" s="164">
        <f>VLOOKUP(N243,Coefficients!$E$12:$I$16,3)</f>
        <v>6.0350000000000001</v>
      </c>
      <c r="DA243" s="165">
        <f t="shared" ref="DA243:DA306" si="637">IF($AV243&lt;20,0.025,0.073)</f>
        <v>2.5000000000000001E-2</v>
      </c>
      <c r="DB243" s="163">
        <f t="shared" ref="DB243:DB306" si="638">IF(AV243=0,0,CZ243*(1+DA243*($AV243-20)))</f>
        <v>0</v>
      </c>
      <c r="DC243" s="163"/>
      <c r="DD243" s="149"/>
      <c r="DU243" s="165">
        <f t="shared" si="609"/>
        <v>0.95</v>
      </c>
      <c r="DV243" s="165">
        <f t="shared" si="610"/>
        <v>1</v>
      </c>
      <c r="DW243" s="165">
        <f t="shared" si="611"/>
        <v>2400</v>
      </c>
      <c r="DX243" s="165">
        <f t="shared" si="612"/>
        <v>1.4999999999999999E-2</v>
      </c>
      <c r="DY243" s="169">
        <f t="shared" si="613"/>
        <v>70.679360981119885</v>
      </c>
      <c r="DZ243" s="136">
        <f t="shared" ref="DZ243:DZ306" si="639">DU243*DV243*3.35*10^4*(DW243/2400)^2*(DY243/60)^(1/3)</f>
        <v>33611.059317557629</v>
      </c>
      <c r="EA243" s="136">
        <f t="shared" si="614"/>
        <v>4.3067574809826485</v>
      </c>
      <c r="EB243" s="136">
        <f t="shared" si="615"/>
        <v>2.3330791552474604E-2</v>
      </c>
      <c r="EC243" s="136">
        <f t="shared" si="616"/>
        <v>0.96747185906460231</v>
      </c>
      <c r="ED243" s="136" t="e">
        <f t="shared" si="617"/>
        <v>#DIV/0!</v>
      </c>
      <c r="EE243" s="136">
        <f t="shared" ref="EE243:EE306" si="640">0.0008*EXP(-1.7*EC243)</f>
        <v>1.5445604651050633E-4</v>
      </c>
      <c r="EF243" s="136">
        <f t="shared" si="618"/>
        <v>1</v>
      </c>
      <c r="EG243" s="136">
        <f t="shared" ref="EG243:EG306" si="641">$DV$21</f>
        <v>2</v>
      </c>
      <c r="EH243" s="149" t="e">
        <f t="shared" si="619"/>
        <v>#DIV/0!</v>
      </c>
      <c r="EI243" s="149" t="e">
        <f t="shared" si="620"/>
        <v>#DIV/0!</v>
      </c>
      <c r="EJ243" s="149" t="e">
        <f t="shared" ref="EJ243:EJ306" si="642">EH243+EI243</f>
        <v>#DIV/0!</v>
      </c>
      <c r="EK243" s="18" t="e">
        <f t="shared" ref="EK243:EK306" si="643">(AS243-($C$20-1))/EJ243</f>
        <v>#DIV/0!</v>
      </c>
      <c r="EL243" s="18" t="e">
        <f t="shared" ref="EL243:EL306" si="644">BS243*EK243</f>
        <v>#NUM!</v>
      </c>
      <c r="EM243" s="18">
        <f t="shared" ref="EM243:EM306" si="645">EG243*0.0115*BY243</f>
        <v>0</v>
      </c>
      <c r="EN243" s="163" t="e">
        <f t="shared" si="621"/>
        <v>#DIV/0!</v>
      </c>
      <c r="EO243" s="163" t="e">
        <f t="shared" si="622"/>
        <v>#DIV/0!</v>
      </c>
      <c r="EP243" s="163" t="e">
        <f t="shared" ref="EP243:EP306" si="646">EN243+EO243</f>
        <v>#DIV/0!</v>
      </c>
      <c r="EQ243" s="18" t="e">
        <f t="shared" ref="EQ243:EQ306" si="647">(AS243-($C$20-1))/EP243</f>
        <v>#DIV/0!</v>
      </c>
      <c r="ER243" s="18" t="e">
        <f t="shared" ref="ER243:ER306" si="648">CY243*EQ243</f>
        <v>#NUM!</v>
      </c>
      <c r="ES243" s="18">
        <f t="shared" ref="ES243:ES306" si="649">EG243*0.0115*DB243</f>
        <v>0</v>
      </c>
    </row>
    <row r="244" spans="1:149" s="105" customFormat="1" outlineLevel="1" x14ac:dyDescent="0.25">
      <c r="A244" s="103"/>
      <c r="B244" s="36" t="s">
        <v>82</v>
      </c>
      <c r="C244" s="36" t="str">
        <f>'Cooler&amp;Wetter'!$B$1</f>
        <v>MIROC-Medres</v>
      </c>
      <c r="D244" s="36">
        <v>2002</v>
      </c>
      <c r="E244" s="37">
        <f>'Cooler&amp;Wetter'!S30</f>
        <v>22.36</v>
      </c>
      <c r="F244" s="37">
        <f>'Cooler&amp;Wetter'!W30</f>
        <v>76.361040000000003</v>
      </c>
      <c r="G244" s="37">
        <f>'Cooler&amp;Wetter'!Q30</f>
        <v>371.9</v>
      </c>
      <c r="H244" s="115">
        <f t="shared" si="573"/>
        <v>2007</v>
      </c>
      <c r="I244" s="111" t="str">
        <f t="shared" si="574"/>
        <v>Pile No 243 @ Berth 107</v>
      </c>
      <c r="J244" s="165" t="str">
        <f t="shared" si="575"/>
        <v>splash</v>
      </c>
      <c r="K244" s="172">
        <f t="shared" si="576"/>
        <v>1</v>
      </c>
      <c r="L244" s="115" t="str">
        <f t="shared" si="577"/>
        <v>C1</v>
      </c>
      <c r="M244" s="115" t="str">
        <f t="shared" si="578"/>
        <v>CB4</v>
      </c>
      <c r="N244" s="115" t="str">
        <f t="shared" si="579"/>
        <v>CL5</v>
      </c>
      <c r="O244" s="115">
        <f t="shared" si="580"/>
        <v>0</v>
      </c>
      <c r="P244" s="115">
        <f t="shared" si="581"/>
        <v>50</v>
      </c>
      <c r="Q244" s="115">
        <f t="shared" si="582"/>
        <v>1200</v>
      </c>
      <c r="R244" s="115">
        <f t="shared" si="583"/>
        <v>60</v>
      </c>
      <c r="S244" s="115">
        <f t="shared" si="584"/>
        <v>0.37</v>
      </c>
      <c r="T244" s="115">
        <f t="shared" si="585"/>
        <v>310</v>
      </c>
      <c r="U244" s="165">
        <f t="shared" si="623"/>
        <v>12</v>
      </c>
      <c r="V244" s="165"/>
      <c r="W244" s="165"/>
      <c r="X244" s="165"/>
      <c r="Y244" s="165"/>
      <c r="AA244" s="174" t="e">
        <f t="shared" si="586"/>
        <v>#NUM!</v>
      </c>
      <c r="AB244" s="193" t="e">
        <f t="shared" si="587"/>
        <v>#NUM!</v>
      </c>
      <c r="AC244" s="174" t="e">
        <f t="shared" si="588"/>
        <v>#NUM!</v>
      </c>
      <c r="AD244" s="174">
        <f t="shared" si="589"/>
        <v>0</v>
      </c>
      <c r="AE244" s="174" t="e">
        <f t="shared" si="590"/>
        <v>#NUM!</v>
      </c>
      <c r="AF244" s="194" t="e">
        <f t="shared" si="591"/>
        <v>#NUM!</v>
      </c>
      <c r="AG244" s="174" t="e">
        <f t="shared" si="494"/>
        <v>#NUM!</v>
      </c>
      <c r="AH244" s="174">
        <f t="shared" si="495"/>
        <v>0</v>
      </c>
      <c r="AJ244" s="174"/>
      <c r="AK244" s="174"/>
      <c r="AM244" s="207">
        <f t="shared" si="592"/>
        <v>0</v>
      </c>
      <c r="AN244" s="167">
        <f>INDEX(Coefficients!$O$3:$O$7,MATCH(S244,Coefficients!$O$3:$O$7))</f>
        <v>0.3</v>
      </c>
      <c r="AO244" s="167">
        <f>INDEX(Coefficients!$O$3:$O$7,MATCH(S244,Coefficients!$O$3:$O$7)+1)</f>
        <v>0.4</v>
      </c>
      <c r="AP244" s="172">
        <f>INDEX(Coefficients!$P$3:$P$7,MATCH(S244,Coefficients!$O$3:$O$7))</f>
        <v>50</v>
      </c>
      <c r="AQ244" s="172">
        <f>INDEX(Coefficients!$P$3:$P$7,MATCH(S244,Coefficients!$O$3:$O$7)+1)</f>
        <v>41.8</v>
      </c>
      <c r="AR244" s="172">
        <f t="shared" si="593"/>
        <v>44.26</v>
      </c>
      <c r="AS244" s="106">
        <f t="shared" si="594"/>
        <v>2002</v>
      </c>
      <c r="AT244" s="107">
        <f t="shared" si="595"/>
        <v>22.36</v>
      </c>
      <c r="AU244" s="167">
        <f t="shared" si="624"/>
        <v>0</v>
      </c>
      <c r="AV244" s="173">
        <f t="shared" si="625"/>
        <v>0</v>
      </c>
      <c r="AW244" s="106">
        <v>14</v>
      </c>
      <c r="AX244" s="107">
        <f t="shared" si="596"/>
        <v>76.361040000000003</v>
      </c>
      <c r="AY244" s="174">
        <f t="shared" si="597"/>
        <v>0.26419424190444968</v>
      </c>
      <c r="AZ244" s="167">
        <f>INDEX(Coefficients!$K$3:$K$10,MATCH(S244,Coefficients!$K$3:$K$10))</f>
        <v>0.35</v>
      </c>
      <c r="BA244" s="167">
        <f>INDEX(Coefficients!$K$3:$K$10,MATCH(S244,Coefficients!$K$3:$K$10)+1)</f>
        <v>0.4</v>
      </c>
      <c r="BB244" s="167">
        <f>INDEX(Coefficients!$L$3:$L$10,MATCH(S244,Coefficients!$K$3:$K$10))</f>
        <v>0.19142307491680963</v>
      </c>
      <c r="BC244" s="167">
        <f>INDEX(Coefficients!$L$3:$L$10,MATCH(S244,Coefficients!$K$3:$K$10)+1)</f>
        <v>0.35425563574488944</v>
      </c>
      <c r="BD244" s="174">
        <f>INDEX(Coefficients!$M$3:$M$10,MATCH(S244,Coefficients!$K$3:$K$10))</f>
        <v>0.20023799980895765</v>
      </c>
      <c r="BE244" s="174">
        <f>INDEX(Coefficients!$M$3:$M$10,MATCH(S244,Coefficients!$K$3:$K$10)+1)</f>
        <v>0.20987997823914079</v>
      </c>
      <c r="BF244" s="70">
        <f t="shared" si="598"/>
        <v>2.5655609924804158E-5</v>
      </c>
      <c r="BG244" s="110">
        <f t="shared" si="599"/>
        <v>0.20409479118103091</v>
      </c>
      <c r="BH244" s="175" t="e">
        <f t="shared" si="626"/>
        <v>#NUM!</v>
      </c>
      <c r="BI244" s="89" t="e">
        <f t="shared" si="627"/>
        <v>#NUM!</v>
      </c>
      <c r="BJ244" s="106">
        <f t="shared" si="600"/>
        <v>0.71366705445737511</v>
      </c>
      <c r="BK244" s="165">
        <f t="shared" si="601"/>
        <v>84.741590689541354</v>
      </c>
      <c r="BL244" s="207"/>
      <c r="BM244" s="107">
        <f t="shared" si="602"/>
        <v>371.9</v>
      </c>
      <c r="BN244" s="173">
        <f t="shared" si="628"/>
        <v>0</v>
      </c>
      <c r="BO244" s="187">
        <f t="shared" si="629"/>
        <v>0</v>
      </c>
      <c r="BP244" s="106" t="str">
        <f t="shared" si="603"/>
        <v>YES</v>
      </c>
      <c r="BQ244" s="209" t="e">
        <f t="shared" si="604"/>
        <v>#NUM!</v>
      </c>
      <c r="BR244" s="164" t="e">
        <f t="shared" si="630"/>
        <v>#NUM!</v>
      </c>
      <c r="BS244" s="219" t="e">
        <f t="shared" si="631"/>
        <v>#NUM!</v>
      </c>
      <c r="BT244" s="210"/>
      <c r="BU244" s="206" t="e">
        <f t="shared" si="632"/>
        <v>#NUM!</v>
      </c>
      <c r="BW244" s="164">
        <f>VLOOKUP(M244,Coefficients!$E$4:$I$7,3)</f>
        <v>0.43099999999999999</v>
      </c>
      <c r="BX244" s="106">
        <f t="shared" si="633"/>
        <v>2.5000000000000001E-2</v>
      </c>
      <c r="BY244" s="163">
        <f t="shared" si="634"/>
        <v>0</v>
      </c>
      <c r="BZ244" s="28"/>
      <c r="CO244" s="165" t="str">
        <f t="shared" si="605"/>
        <v>splash</v>
      </c>
      <c r="CP244" s="172">
        <f t="shared" si="606"/>
        <v>1</v>
      </c>
      <c r="CQ244" s="165">
        <f>IF(CO244="atmospheric",IF(CP244&gt;=1,Coefficients!$T$5,Coefficients!$T$4),Coefficients!$T$3)</f>
        <v>7.35</v>
      </c>
      <c r="CR244" s="106">
        <f>IF(S244&lt;Coefficients!$V$3,Coefficients!$X$3-(Coefficients!$X$4-Coefficients!$X$3)*(Coefficients!$V$3-S244)/(Coefficients!$V$4-Coefficients!$V$3),IF(S244&gt;Coefficients!$V$6,(Coefficients!$X$6-Coefficients!$X$5)*(S244-Coefficients!$V$6)/(Coefficients!$V$6-Coefficients!$V$5)+Coefficients!$X$6,VLOOKUP(S244,Coefficients!$V$3:$X$6,3)))</f>
        <v>5.1999999999999975</v>
      </c>
      <c r="CS244" s="90">
        <f t="shared" si="635"/>
        <v>1.6409601519999992E-4</v>
      </c>
      <c r="CT244" s="106">
        <f>VLOOKUP(CO244,Coefficients!$Z$4:$AD$7,4,FALSE)</f>
        <v>0.26500000000000001</v>
      </c>
      <c r="CU244" s="106">
        <f>VLOOKUP(CO244,Coefficients!$Z$4:$AD$7,2,FALSE)</f>
        <v>0.37</v>
      </c>
      <c r="CV244" s="174" t="e">
        <f t="shared" si="607"/>
        <v>#NUM!</v>
      </c>
      <c r="CW244" s="31" t="e">
        <f t="shared" si="608"/>
        <v>#NUM!</v>
      </c>
      <c r="CX244" s="19">
        <f>Coefficients!$B$7</f>
        <v>3.35</v>
      </c>
      <c r="CY244" s="217" t="e">
        <f t="shared" si="636"/>
        <v>#NUM!</v>
      </c>
      <c r="CZ244" s="164">
        <f>VLOOKUP(N244,Coefficients!$E$12:$I$16,3)</f>
        <v>6.0350000000000001</v>
      </c>
      <c r="DA244" s="165">
        <f t="shared" si="637"/>
        <v>2.5000000000000001E-2</v>
      </c>
      <c r="DB244" s="163">
        <f t="shared" si="638"/>
        <v>0</v>
      </c>
      <c r="DC244" s="163"/>
      <c r="DD244" s="149"/>
      <c r="DU244" s="165">
        <f t="shared" si="609"/>
        <v>0.95</v>
      </c>
      <c r="DV244" s="165">
        <f t="shared" si="610"/>
        <v>1</v>
      </c>
      <c r="DW244" s="165">
        <f t="shared" si="611"/>
        <v>2400</v>
      </c>
      <c r="DX244" s="165">
        <f t="shared" si="612"/>
        <v>1.4999999999999999E-2</v>
      </c>
      <c r="DY244" s="169">
        <f t="shared" si="613"/>
        <v>70.689500582802836</v>
      </c>
      <c r="DZ244" s="136">
        <f t="shared" si="639"/>
        <v>33612.666512138421</v>
      </c>
      <c r="EA244" s="136">
        <f t="shared" si="614"/>
        <v>4.3067574809826485</v>
      </c>
      <c r="EB244" s="136">
        <f t="shared" si="615"/>
        <v>2.3330791552474604E-2</v>
      </c>
      <c r="EC244" s="136">
        <f t="shared" si="616"/>
        <v>0.96747185906460231</v>
      </c>
      <c r="ED244" s="136" t="e">
        <f t="shared" si="617"/>
        <v>#DIV/0!</v>
      </c>
      <c r="EE244" s="136">
        <f t="shared" si="640"/>
        <v>1.5445604651050633E-4</v>
      </c>
      <c r="EF244" s="136">
        <f t="shared" si="618"/>
        <v>1</v>
      </c>
      <c r="EG244" s="136">
        <f t="shared" si="641"/>
        <v>2</v>
      </c>
      <c r="EH244" s="149" t="e">
        <f t="shared" si="619"/>
        <v>#DIV/0!</v>
      </c>
      <c r="EI244" s="149" t="e">
        <f t="shared" si="620"/>
        <v>#DIV/0!</v>
      </c>
      <c r="EJ244" s="149" t="e">
        <f t="shared" si="642"/>
        <v>#DIV/0!</v>
      </c>
      <c r="EK244" s="18" t="e">
        <f t="shared" si="643"/>
        <v>#DIV/0!</v>
      </c>
      <c r="EL244" s="18" t="e">
        <f t="shared" si="644"/>
        <v>#NUM!</v>
      </c>
      <c r="EM244" s="18">
        <f t="shared" si="645"/>
        <v>0</v>
      </c>
      <c r="EN244" s="163" t="e">
        <f t="shared" si="621"/>
        <v>#DIV/0!</v>
      </c>
      <c r="EO244" s="163" t="e">
        <f t="shared" si="622"/>
        <v>#DIV/0!</v>
      </c>
      <c r="EP244" s="163" t="e">
        <f t="shared" si="646"/>
        <v>#DIV/0!</v>
      </c>
      <c r="EQ244" s="18" t="e">
        <f t="shared" si="647"/>
        <v>#DIV/0!</v>
      </c>
      <c r="ER244" s="18" t="e">
        <f t="shared" si="648"/>
        <v>#NUM!</v>
      </c>
      <c r="ES244" s="18">
        <f t="shared" si="649"/>
        <v>0</v>
      </c>
    </row>
    <row r="245" spans="1:149" s="105" customFormat="1" outlineLevel="1" x14ac:dyDescent="0.25">
      <c r="A245" s="103"/>
      <c r="B245" s="36" t="s">
        <v>82</v>
      </c>
      <c r="C245" s="36" t="str">
        <f>'Cooler&amp;Wetter'!$B$1</f>
        <v>MIROC-Medres</v>
      </c>
      <c r="D245" s="36">
        <v>2003</v>
      </c>
      <c r="E245" s="37">
        <f>'Cooler&amp;Wetter'!S31</f>
        <v>22.373333333333331</v>
      </c>
      <c r="F245" s="37">
        <f>'Cooler&amp;Wetter'!W31</f>
        <v>76.366126666666659</v>
      </c>
      <c r="G245" s="37">
        <f>'Cooler&amp;Wetter'!Q31</f>
        <v>373.84999999999997</v>
      </c>
      <c r="H245" s="115">
        <f t="shared" si="573"/>
        <v>2007</v>
      </c>
      <c r="I245" s="111" t="str">
        <f t="shared" si="574"/>
        <v>Pile No 243 @ Berth 107</v>
      </c>
      <c r="J245" s="165" t="str">
        <f t="shared" si="575"/>
        <v>splash</v>
      </c>
      <c r="K245" s="172">
        <f t="shared" si="576"/>
        <v>1</v>
      </c>
      <c r="L245" s="115" t="str">
        <f t="shared" si="577"/>
        <v>C1</v>
      </c>
      <c r="M245" s="115" t="str">
        <f t="shared" si="578"/>
        <v>CB4</v>
      </c>
      <c r="N245" s="115" t="str">
        <f t="shared" si="579"/>
        <v>CL5</v>
      </c>
      <c r="O245" s="115">
        <f t="shared" si="580"/>
        <v>0</v>
      </c>
      <c r="P245" s="115">
        <f t="shared" si="581"/>
        <v>50</v>
      </c>
      <c r="Q245" s="115">
        <f t="shared" si="582"/>
        <v>1200</v>
      </c>
      <c r="R245" s="115">
        <f t="shared" si="583"/>
        <v>60</v>
      </c>
      <c r="S245" s="115">
        <f t="shared" si="584"/>
        <v>0.37</v>
      </c>
      <c r="T245" s="115">
        <f t="shared" si="585"/>
        <v>310</v>
      </c>
      <c r="U245" s="165">
        <f t="shared" si="623"/>
        <v>12</v>
      </c>
      <c r="V245" s="165"/>
      <c r="W245" s="165"/>
      <c r="X245" s="165"/>
      <c r="Y245" s="165"/>
      <c r="AA245" s="174" t="e">
        <f t="shared" si="586"/>
        <v>#NUM!</v>
      </c>
      <c r="AB245" s="193" t="e">
        <f t="shared" si="587"/>
        <v>#NUM!</v>
      </c>
      <c r="AC245" s="174" t="e">
        <f t="shared" si="588"/>
        <v>#NUM!</v>
      </c>
      <c r="AD245" s="174">
        <f t="shared" si="589"/>
        <v>0</v>
      </c>
      <c r="AE245" s="174" t="e">
        <f t="shared" si="590"/>
        <v>#NUM!</v>
      </c>
      <c r="AF245" s="194" t="e">
        <f t="shared" si="591"/>
        <v>#NUM!</v>
      </c>
      <c r="AG245" s="174" t="e">
        <f t="shared" si="494"/>
        <v>#NUM!</v>
      </c>
      <c r="AH245" s="174">
        <f t="shared" si="495"/>
        <v>0</v>
      </c>
      <c r="AJ245" s="174"/>
      <c r="AK245" s="174"/>
      <c r="AM245" s="207">
        <f t="shared" si="592"/>
        <v>0</v>
      </c>
      <c r="AN245" s="167">
        <f>INDEX(Coefficients!$O$3:$O$7,MATCH(S245,Coefficients!$O$3:$O$7))</f>
        <v>0.3</v>
      </c>
      <c r="AO245" s="167">
        <f>INDEX(Coefficients!$O$3:$O$7,MATCH(S245,Coefficients!$O$3:$O$7)+1)</f>
        <v>0.4</v>
      </c>
      <c r="AP245" s="172">
        <f>INDEX(Coefficients!$P$3:$P$7,MATCH(S245,Coefficients!$O$3:$O$7))</f>
        <v>50</v>
      </c>
      <c r="AQ245" s="172">
        <f>INDEX(Coefficients!$P$3:$P$7,MATCH(S245,Coefficients!$O$3:$O$7)+1)</f>
        <v>41.8</v>
      </c>
      <c r="AR245" s="172">
        <f t="shared" si="593"/>
        <v>44.26</v>
      </c>
      <c r="AS245" s="106">
        <f t="shared" si="594"/>
        <v>2003</v>
      </c>
      <c r="AT245" s="107">
        <f t="shared" si="595"/>
        <v>22.373333333333331</v>
      </c>
      <c r="AU245" s="167">
        <f t="shared" si="624"/>
        <v>0</v>
      </c>
      <c r="AV245" s="173">
        <f t="shared" si="625"/>
        <v>0</v>
      </c>
      <c r="AW245" s="106">
        <v>15</v>
      </c>
      <c r="AX245" s="107">
        <f t="shared" si="596"/>
        <v>76.366126666666659</v>
      </c>
      <c r="AY245" s="174">
        <f t="shared" si="597"/>
        <v>0.26419424190444968</v>
      </c>
      <c r="AZ245" s="167">
        <f>INDEX(Coefficients!$K$3:$K$10,MATCH(S245,Coefficients!$K$3:$K$10))</f>
        <v>0.35</v>
      </c>
      <c r="BA245" s="167">
        <f>INDEX(Coefficients!$K$3:$K$10,MATCH(S245,Coefficients!$K$3:$K$10)+1)</f>
        <v>0.4</v>
      </c>
      <c r="BB245" s="167">
        <f>INDEX(Coefficients!$L$3:$L$10,MATCH(S245,Coefficients!$K$3:$K$10))</f>
        <v>0.19142307491680963</v>
      </c>
      <c r="BC245" s="167">
        <f>INDEX(Coefficients!$L$3:$L$10,MATCH(S245,Coefficients!$K$3:$K$10)+1)</f>
        <v>0.35425563574488944</v>
      </c>
      <c r="BD245" s="174">
        <f>INDEX(Coefficients!$M$3:$M$10,MATCH(S245,Coefficients!$K$3:$K$10))</f>
        <v>0.20023799980895765</v>
      </c>
      <c r="BE245" s="174">
        <f>INDEX(Coefficients!$M$3:$M$10,MATCH(S245,Coefficients!$K$3:$K$10)+1)</f>
        <v>0.20987997823914079</v>
      </c>
      <c r="BF245" s="70">
        <f t="shared" si="598"/>
        <v>2.5655609924804158E-5</v>
      </c>
      <c r="BG245" s="110">
        <f t="shared" si="599"/>
        <v>0.20409479118103091</v>
      </c>
      <c r="BH245" s="175" t="e">
        <f t="shared" si="626"/>
        <v>#NUM!</v>
      </c>
      <c r="BI245" s="89" t="e">
        <f t="shared" si="627"/>
        <v>#NUM!</v>
      </c>
      <c r="BJ245" s="106">
        <f t="shared" si="600"/>
        <v>0.71366705445737511</v>
      </c>
      <c r="BK245" s="165">
        <f t="shared" si="601"/>
        <v>84.741590689541354</v>
      </c>
      <c r="BL245" s="207"/>
      <c r="BM245" s="107">
        <f t="shared" si="602"/>
        <v>373.84999999999997</v>
      </c>
      <c r="BN245" s="173">
        <f t="shared" si="628"/>
        <v>0</v>
      </c>
      <c r="BO245" s="187">
        <f t="shared" si="629"/>
        <v>0</v>
      </c>
      <c r="BP245" s="106" t="str">
        <f t="shared" si="603"/>
        <v>YES</v>
      </c>
      <c r="BQ245" s="209" t="e">
        <f t="shared" si="604"/>
        <v>#NUM!</v>
      </c>
      <c r="BR245" s="164" t="e">
        <f t="shared" si="630"/>
        <v>#NUM!</v>
      </c>
      <c r="BS245" s="219" t="e">
        <f t="shared" si="631"/>
        <v>#NUM!</v>
      </c>
      <c r="BT245" s="210"/>
      <c r="BU245" s="206" t="e">
        <f t="shared" si="632"/>
        <v>#NUM!</v>
      </c>
      <c r="BW245" s="164">
        <f>VLOOKUP(M245,Coefficients!$E$4:$I$7,3)</f>
        <v>0.43099999999999999</v>
      </c>
      <c r="BX245" s="106">
        <f t="shared" si="633"/>
        <v>2.5000000000000001E-2</v>
      </c>
      <c r="BY245" s="163">
        <f t="shared" si="634"/>
        <v>0</v>
      </c>
      <c r="BZ245" s="28"/>
      <c r="CO245" s="165" t="str">
        <f t="shared" si="605"/>
        <v>splash</v>
      </c>
      <c r="CP245" s="172">
        <f t="shared" si="606"/>
        <v>1</v>
      </c>
      <c r="CQ245" s="165">
        <f>IF(CO245="atmospheric",IF(CP245&gt;=1,Coefficients!$T$5,Coefficients!$T$4),Coefficients!$T$3)</f>
        <v>7.35</v>
      </c>
      <c r="CR245" s="106">
        <f>IF(S245&lt;Coefficients!$V$3,Coefficients!$X$3-(Coefficients!$X$4-Coefficients!$X$3)*(Coefficients!$V$3-S245)/(Coefficients!$V$4-Coefficients!$V$3),IF(S245&gt;Coefficients!$V$6,(Coefficients!$X$6-Coefficients!$X$5)*(S245-Coefficients!$V$6)/(Coefficients!$V$6-Coefficients!$V$5)+Coefficients!$X$6,VLOOKUP(S245,Coefficients!$V$3:$X$6,3)))</f>
        <v>5.1999999999999975</v>
      </c>
      <c r="CS245" s="90">
        <f t="shared" si="635"/>
        <v>1.6409601519999992E-4</v>
      </c>
      <c r="CT245" s="106">
        <f>VLOOKUP(CO245,Coefficients!$Z$4:$AD$7,4,FALSE)</f>
        <v>0.26500000000000001</v>
      </c>
      <c r="CU245" s="106">
        <f>VLOOKUP(CO245,Coefficients!$Z$4:$AD$7,2,FALSE)</f>
        <v>0.37</v>
      </c>
      <c r="CV245" s="174" t="e">
        <f t="shared" si="607"/>
        <v>#NUM!</v>
      </c>
      <c r="CW245" s="31" t="e">
        <f t="shared" si="608"/>
        <v>#NUM!</v>
      </c>
      <c r="CX245" s="19">
        <f>Coefficients!$B$7</f>
        <v>3.35</v>
      </c>
      <c r="CY245" s="217" t="e">
        <f t="shared" si="636"/>
        <v>#NUM!</v>
      </c>
      <c r="CZ245" s="164">
        <f>VLOOKUP(N245,Coefficients!$E$12:$I$16,3)</f>
        <v>6.0350000000000001</v>
      </c>
      <c r="DA245" s="165">
        <f t="shared" si="637"/>
        <v>2.5000000000000001E-2</v>
      </c>
      <c r="DB245" s="163">
        <f t="shared" si="638"/>
        <v>0</v>
      </c>
      <c r="DC245" s="163"/>
      <c r="DD245" s="149"/>
      <c r="DU245" s="165">
        <f t="shared" si="609"/>
        <v>0.95</v>
      </c>
      <c r="DV245" s="165">
        <f t="shared" si="610"/>
        <v>1</v>
      </c>
      <c r="DW245" s="165">
        <f t="shared" si="611"/>
        <v>2400</v>
      </c>
      <c r="DX245" s="165">
        <f t="shared" si="612"/>
        <v>1.4999999999999999E-2</v>
      </c>
      <c r="DY245" s="169">
        <f t="shared" si="613"/>
        <v>70.70217917675545</v>
      </c>
      <c r="DZ245" s="136">
        <f t="shared" si="639"/>
        <v>33614.675937730543</v>
      </c>
      <c r="EA245" s="136">
        <f t="shared" si="614"/>
        <v>4.3067574809826485</v>
      </c>
      <c r="EB245" s="136">
        <f t="shared" si="615"/>
        <v>2.3330791552474604E-2</v>
      </c>
      <c r="EC245" s="136">
        <f t="shared" si="616"/>
        <v>0.96747185906460231</v>
      </c>
      <c r="ED245" s="136" t="e">
        <f t="shared" si="617"/>
        <v>#DIV/0!</v>
      </c>
      <c r="EE245" s="136">
        <f t="shared" si="640"/>
        <v>1.5445604651050633E-4</v>
      </c>
      <c r="EF245" s="136">
        <f t="shared" si="618"/>
        <v>1</v>
      </c>
      <c r="EG245" s="136">
        <f t="shared" si="641"/>
        <v>2</v>
      </c>
      <c r="EH245" s="149" t="e">
        <f t="shared" si="619"/>
        <v>#DIV/0!</v>
      </c>
      <c r="EI245" s="149" t="e">
        <f t="shared" si="620"/>
        <v>#DIV/0!</v>
      </c>
      <c r="EJ245" s="149" t="e">
        <f t="shared" si="642"/>
        <v>#DIV/0!</v>
      </c>
      <c r="EK245" s="18" t="e">
        <f t="shared" si="643"/>
        <v>#DIV/0!</v>
      </c>
      <c r="EL245" s="18" t="e">
        <f t="shared" si="644"/>
        <v>#NUM!</v>
      </c>
      <c r="EM245" s="18">
        <f t="shared" si="645"/>
        <v>0</v>
      </c>
      <c r="EN245" s="163" t="e">
        <f t="shared" si="621"/>
        <v>#DIV/0!</v>
      </c>
      <c r="EO245" s="163" t="e">
        <f t="shared" si="622"/>
        <v>#DIV/0!</v>
      </c>
      <c r="EP245" s="163" t="e">
        <f t="shared" si="646"/>
        <v>#DIV/0!</v>
      </c>
      <c r="EQ245" s="18" t="e">
        <f t="shared" si="647"/>
        <v>#DIV/0!</v>
      </c>
      <c r="ER245" s="18" t="e">
        <f t="shared" si="648"/>
        <v>#NUM!</v>
      </c>
      <c r="ES245" s="18">
        <f t="shared" si="649"/>
        <v>0</v>
      </c>
    </row>
    <row r="246" spans="1:149" s="105" customFormat="1" outlineLevel="1" x14ac:dyDescent="0.25">
      <c r="A246" s="103"/>
      <c r="B246" s="36" t="s">
        <v>82</v>
      </c>
      <c r="C246" s="36" t="str">
        <f>'Cooler&amp;Wetter'!$B$1</f>
        <v>MIROC-Medres</v>
      </c>
      <c r="D246" s="36">
        <v>2004</v>
      </c>
      <c r="E246" s="37">
        <f>'Cooler&amp;Wetter'!S32</f>
        <v>22.386666666666667</v>
      </c>
      <c r="F246" s="37">
        <f>'Cooler&amp;Wetter'!W32</f>
        <v>76.37121333333333</v>
      </c>
      <c r="G246" s="37">
        <f>'Cooler&amp;Wetter'!Q32</f>
        <v>375.79999999999995</v>
      </c>
      <c r="H246" s="115">
        <f t="shared" si="573"/>
        <v>2007</v>
      </c>
      <c r="I246" s="111" t="str">
        <f t="shared" si="574"/>
        <v>Pile No 243 @ Berth 107</v>
      </c>
      <c r="J246" s="165" t="str">
        <f t="shared" si="575"/>
        <v>splash</v>
      </c>
      <c r="K246" s="172">
        <f t="shared" si="576"/>
        <v>1</v>
      </c>
      <c r="L246" s="115" t="str">
        <f t="shared" si="577"/>
        <v>C1</v>
      </c>
      <c r="M246" s="115" t="str">
        <f t="shared" si="578"/>
        <v>CB4</v>
      </c>
      <c r="N246" s="115" t="str">
        <f t="shared" si="579"/>
        <v>CL5</v>
      </c>
      <c r="O246" s="115">
        <f t="shared" si="580"/>
        <v>0</v>
      </c>
      <c r="P246" s="115">
        <f t="shared" si="581"/>
        <v>50</v>
      </c>
      <c r="Q246" s="115">
        <f t="shared" si="582"/>
        <v>1200</v>
      </c>
      <c r="R246" s="115">
        <f t="shared" si="583"/>
        <v>60</v>
      </c>
      <c r="S246" s="115">
        <f t="shared" si="584"/>
        <v>0.37</v>
      </c>
      <c r="T246" s="115">
        <f t="shared" si="585"/>
        <v>310</v>
      </c>
      <c r="U246" s="165">
        <f t="shared" si="623"/>
        <v>12</v>
      </c>
      <c r="V246" s="165"/>
      <c r="W246" s="165"/>
      <c r="X246" s="165"/>
      <c r="Y246" s="165"/>
      <c r="AA246" s="174" t="e">
        <f t="shared" si="586"/>
        <v>#NUM!</v>
      </c>
      <c r="AB246" s="193" t="e">
        <f t="shared" si="587"/>
        <v>#NUM!</v>
      </c>
      <c r="AC246" s="174" t="e">
        <f t="shared" si="588"/>
        <v>#NUM!</v>
      </c>
      <c r="AD246" s="174">
        <f t="shared" si="589"/>
        <v>0</v>
      </c>
      <c r="AE246" s="174" t="e">
        <f t="shared" si="590"/>
        <v>#NUM!</v>
      </c>
      <c r="AF246" s="194" t="e">
        <f t="shared" si="591"/>
        <v>#NUM!</v>
      </c>
      <c r="AG246" s="174" t="e">
        <f t="shared" si="494"/>
        <v>#NUM!</v>
      </c>
      <c r="AH246" s="174">
        <f t="shared" si="495"/>
        <v>0</v>
      </c>
      <c r="AJ246" s="174"/>
      <c r="AK246" s="174"/>
      <c r="AM246" s="207">
        <f t="shared" si="592"/>
        <v>0</v>
      </c>
      <c r="AN246" s="167">
        <f>INDEX(Coefficients!$O$3:$O$7,MATCH(S246,Coefficients!$O$3:$O$7))</f>
        <v>0.3</v>
      </c>
      <c r="AO246" s="167">
        <f>INDEX(Coefficients!$O$3:$O$7,MATCH(S246,Coefficients!$O$3:$O$7)+1)</f>
        <v>0.4</v>
      </c>
      <c r="AP246" s="172">
        <f>INDEX(Coefficients!$P$3:$P$7,MATCH(S246,Coefficients!$O$3:$O$7))</f>
        <v>50</v>
      </c>
      <c r="AQ246" s="172">
        <f>INDEX(Coefficients!$P$3:$P$7,MATCH(S246,Coefficients!$O$3:$O$7)+1)</f>
        <v>41.8</v>
      </c>
      <c r="AR246" s="172">
        <f t="shared" si="593"/>
        <v>44.26</v>
      </c>
      <c r="AS246" s="106">
        <f t="shared" si="594"/>
        <v>2004</v>
      </c>
      <c r="AT246" s="107">
        <f t="shared" si="595"/>
        <v>22.386666666666667</v>
      </c>
      <c r="AU246" s="167">
        <f t="shared" si="624"/>
        <v>0</v>
      </c>
      <c r="AV246" s="173">
        <f t="shared" si="625"/>
        <v>0</v>
      </c>
      <c r="AW246" s="106">
        <v>16</v>
      </c>
      <c r="AX246" s="107">
        <f t="shared" si="596"/>
        <v>76.37121333333333</v>
      </c>
      <c r="AY246" s="174">
        <f t="shared" si="597"/>
        <v>0.26419424190444968</v>
      </c>
      <c r="AZ246" s="167">
        <f>INDEX(Coefficients!$K$3:$K$10,MATCH(S246,Coefficients!$K$3:$K$10))</f>
        <v>0.35</v>
      </c>
      <c r="BA246" s="167">
        <f>INDEX(Coefficients!$K$3:$K$10,MATCH(S246,Coefficients!$K$3:$K$10)+1)</f>
        <v>0.4</v>
      </c>
      <c r="BB246" s="167">
        <f>INDEX(Coefficients!$L$3:$L$10,MATCH(S246,Coefficients!$K$3:$K$10))</f>
        <v>0.19142307491680963</v>
      </c>
      <c r="BC246" s="167">
        <f>INDEX(Coefficients!$L$3:$L$10,MATCH(S246,Coefficients!$K$3:$K$10)+1)</f>
        <v>0.35425563574488944</v>
      </c>
      <c r="BD246" s="174">
        <f>INDEX(Coefficients!$M$3:$M$10,MATCH(S246,Coefficients!$K$3:$K$10))</f>
        <v>0.20023799980895765</v>
      </c>
      <c r="BE246" s="174">
        <f>INDEX(Coefficients!$M$3:$M$10,MATCH(S246,Coefficients!$K$3:$K$10)+1)</f>
        <v>0.20987997823914079</v>
      </c>
      <c r="BF246" s="70">
        <f t="shared" si="598"/>
        <v>2.5655609924804158E-5</v>
      </c>
      <c r="BG246" s="110">
        <f t="shared" si="599"/>
        <v>0.20409479118103091</v>
      </c>
      <c r="BH246" s="175" t="e">
        <f t="shared" si="626"/>
        <v>#NUM!</v>
      </c>
      <c r="BI246" s="89" t="e">
        <f t="shared" si="627"/>
        <v>#NUM!</v>
      </c>
      <c r="BJ246" s="106">
        <f t="shared" si="600"/>
        <v>0.71366705445737511</v>
      </c>
      <c r="BK246" s="165">
        <f t="shared" si="601"/>
        <v>84.741590689541354</v>
      </c>
      <c r="BL246" s="207"/>
      <c r="BM246" s="107">
        <f t="shared" si="602"/>
        <v>375.79999999999995</v>
      </c>
      <c r="BN246" s="173">
        <f t="shared" si="628"/>
        <v>0</v>
      </c>
      <c r="BO246" s="187">
        <f t="shared" si="629"/>
        <v>0</v>
      </c>
      <c r="BP246" s="106" t="str">
        <f t="shared" si="603"/>
        <v>YES</v>
      </c>
      <c r="BQ246" s="209" t="e">
        <f t="shared" si="604"/>
        <v>#NUM!</v>
      </c>
      <c r="BR246" s="164" t="e">
        <f t="shared" si="630"/>
        <v>#NUM!</v>
      </c>
      <c r="BS246" s="219" t="e">
        <f t="shared" si="631"/>
        <v>#NUM!</v>
      </c>
      <c r="BT246" s="210"/>
      <c r="BU246" s="206" t="e">
        <f t="shared" si="632"/>
        <v>#NUM!</v>
      </c>
      <c r="BW246" s="164">
        <f>VLOOKUP(M246,Coefficients!$E$4:$I$7,3)</f>
        <v>0.43099999999999999</v>
      </c>
      <c r="BX246" s="106">
        <f t="shared" si="633"/>
        <v>2.5000000000000001E-2</v>
      </c>
      <c r="BY246" s="163">
        <f t="shared" si="634"/>
        <v>0</v>
      </c>
      <c r="BZ246" s="28"/>
      <c r="CO246" s="165" t="str">
        <f t="shared" si="605"/>
        <v>splash</v>
      </c>
      <c r="CP246" s="172">
        <f t="shared" si="606"/>
        <v>1</v>
      </c>
      <c r="CQ246" s="165">
        <f>IF(CO246="atmospheric",IF(CP246&gt;=1,Coefficients!$T$5,Coefficients!$T$4),Coefficients!$T$3)</f>
        <v>7.35</v>
      </c>
      <c r="CR246" s="106">
        <f>IF(S246&lt;Coefficients!$V$3,Coefficients!$X$3-(Coefficients!$X$4-Coefficients!$X$3)*(Coefficients!$V$3-S246)/(Coefficients!$V$4-Coefficients!$V$3),IF(S246&gt;Coefficients!$V$6,(Coefficients!$X$6-Coefficients!$X$5)*(S246-Coefficients!$V$6)/(Coefficients!$V$6-Coefficients!$V$5)+Coefficients!$X$6,VLOOKUP(S246,Coefficients!$V$3:$X$6,3)))</f>
        <v>5.1999999999999975</v>
      </c>
      <c r="CS246" s="90">
        <f t="shared" si="635"/>
        <v>1.6409601519999992E-4</v>
      </c>
      <c r="CT246" s="106">
        <f>VLOOKUP(CO246,Coefficients!$Z$4:$AD$7,4,FALSE)</f>
        <v>0.26500000000000001</v>
      </c>
      <c r="CU246" s="106">
        <f>VLOOKUP(CO246,Coefficients!$Z$4:$AD$7,2,FALSE)</f>
        <v>0.37</v>
      </c>
      <c r="CV246" s="174" t="e">
        <f t="shared" si="607"/>
        <v>#NUM!</v>
      </c>
      <c r="CW246" s="31" t="e">
        <f t="shared" si="608"/>
        <v>#NUM!</v>
      </c>
      <c r="CX246" s="19">
        <f>Coefficients!$B$7</f>
        <v>3.35</v>
      </c>
      <c r="CY246" s="217" t="e">
        <f t="shared" si="636"/>
        <v>#NUM!</v>
      </c>
      <c r="CZ246" s="164">
        <f>VLOOKUP(N246,Coefficients!$E$12:$I$16,3)</f>
        <v>6.0350000000000001</v>
      </c>
      <c r="DA246" s="165">
        <f t="shared" si="637"/>
        <v>2.5000000000000001E-2</v>
      </c>
      <c r="DB246" s="163">
        <f t="shared" si="638"/>
        <v>0</v>
      </c>
      <c r="DC246" s="163"/>
      <c r="DD246" s="149"/>
      <c r="DU246" s="165">
        <f t="shared" si="609"/>
        <v>0.95</v>
      </c>
      <c r="DV246" s="165">
        <f t="shared" si="610"/>
        <v>1</v>
      </c>
      <c r="DW246" s="165">
        <f t="shared" si="611"/>
        <v>2400</v>
      </c>
      <c r="DX246" s="165">
        <f t="shared" si="612"/>
        <v>1.4999999999999999E-2</v>
      </c>
      <c r="DY246" s="169">
        <f t="shared" si="613"/>
        <v>70.718486910390965</v>
      </c>
      <c r="DZ246" s="136">
        <f t="shared" si="639"/>
        <v>33617.260191128211</v>
      </c>
      <c r="EA246" s="136">
        <f t="shared" si="614"/>
        <v>4.3067574809826485</v>
      </c>
      <c r="EB246" s="136">
        <f t="shared" si="615"/>
        <v>2.3330791552474604E-2</v>
      </c>
      <c r="EC246" s="136">
        <f t="shared" si="616"/>
        <v>0.96747185906460231</v>
      </c>
      <c r="ED246" s="136" t="e">
        <f t="shared" si="617"/>
        <v>#DIV/0!</v>
      </c>
      <c r="EE246" s="136">
        <f t="shared" si="640"/>
        <v>1.5445604651050633E-4</v>
      </c>
      <c r="EF246" s="136">
        <f t="shared" si="618"/>
        <v>1</v>
      </c>
      <c r="EG246" s="136">
        <f t="shared" si="641"/>
        <v>2</v>
      </c>
      <c r="EH246" s="149" t="e">
        <f t="shared" si="619"/>
        <v>#DIV/0!</v>
      </c>
      <c r="EI246" s="149" t="e">
        <f t="shared" si="620"/>
        <v>#DIV/0!</v>
      </c>
      <c r="EJ246" s="149" t="e">
        <f t="shared" si="642"/>
        <v>#DIV/0!</v>
      </c>
      <c r="EK246" s="18" t="e">
        <f t="shared" si="643"/>
        <v>#DIV/0!</v>
      </c>
      <c r="EL246" s="18" t="e">
        <f t="shared" si="644"/>
        <v>#NUM!</v>
      </c>
      <c r="EM246" s="18">
        <f t="shared" si="645"/>
        <v>0</v>
      </c>
      <c r="EN246" s="163" t="e">
        <f t="shared" si="621"/>
        <v>#DIV/0!</v>
      </c>
      <c r="EO246" s="163" t="e">
        <f t="shared" si="622"/>
        <v>#DIV/0!</v>
      </c>
      <c r="EP246" s="163" t="e">
        <f t="shared" si="646"/>
        <v>#DIV/0!</v>
      </c>
      <c r="EQ246" s="18" t="e">
        <f t="shared" si="647"/>
        <v>#DIV/0!</v>
      </c>
      <c r="ER246" s="18" t="e">
        <f t="shared" si="648"/>
        <v>#NUM!</v>
      </c>
      <c r="ES246" s="18">
        <f t="shared" si="649"/>
        <v>0</v>
      </c>
    </row>
    <row r="247" spans="1:149" s="105" customFormat="1" outlineLevel="1" x14ac:dyDescent="0.25">
      <c r="A247" s="103"/>
      <c r="B247" s="36" t="s">
        <v>82</v>
      </c>
      <c r="C247" s="36" t="str">
        <f>'Cooler&amp;Wetter'!$B$1</f>
        <v>MIROC-Medres</v>
      </c>
      <c r="D247" s="36">
        <v>2005</v>
      </c>
      <c r="E247" s="37">
        <f>'Cooler&amp;Wetter'!S33</f>
        <v>22.4</v>
      </c>
      <c r="F247" s="37">
        <f>'Cooler&amp;Wetter'!W33</f>
        <v>76.376300000000001</v>
      </c>
      <c r="G247" s="37">
        <f>'Cooler&amp;Wetter'!Q33</f>
        <v>377.74999999999994</v>
      </c>
      <c r="H247" s="115">
        <f t="shared" si="573"/>
        <v>2007</v>
      </c>
      <c r="I247" s="111" t="str">
        <f t="shared" si="574"/>
        <v>Pile No 243 @ Berth 107</v>
      </c>
      <c r="J247" s="165" t="str">
        <f t="shared" si="575"/>
        <v>splash</v>
      </c>
      <c r="K247" s="172">
        <f t="shared" si="576"/>
        <v>1</v>
      </c>
      <c r="L247" s="115" t="str">
        <f t="shared" si="577"/>
        <v>C1</v>
      </c>
      <c r="M247" s="115" t="str">
        <f t="shared" si="578"/>
        <v>CB4</v>
      </c>
      <c r="N247" s="115" t="str">
        <f t="shared" si="579"/>
        <v>CL5</v>
      </c>
      <c r="O247" s="115">
        <f t="shared" si="580"/>
        <v>0</v>
      </c>
      <c r="P247" s="115">
        <f t="shared" si="581"/>
        <v>50</v>
      </c>
      <c r="Q247" s="115">
        <f t="shared" si="582"/>
        <v>1200</v>
      </c>
      <c r="R247" s="115">
        <f t="shared" si="583"/>
        <v>60</v>
      </c>
      <c r="S247" s="115">
        <f t="shared" si="584"/>
        <v>0.37</v>
      </c>
      <c r="T247" s="115">
        <f t="shared" si="585"/>
        <v>310</v>
      </c>
      <c r="U247" s="165">
        <f t="shared" si="623"/>
        <v>12</v>
      </c>
      <c r="V247" s="165"/>
      <c r="W247" s="165"/>
      <c r="X247" s="165"/>
      <c r="Y247" s="165"/>
      <c r="AA247" s="174" t="e">
        <f t="shared" si="586"/>
        <v>#NUM!</v>
      </c>
      <c r="AB247" s="193" t="e">
        <f t="shared" si="587"/>
        <v>#NUM!</v>
      </c>
      <c r="AC247" s="174" t="e">
        <f t="shared" si="588"/>
        <v>#NUM!</v>
      </c>
      <c r="AD247" s="174">
        <f t="shared" si="589"/>
        <v>0</v>
      </c>
      <c r="AE247" s="174" t="e">
        <f t="shared" si="590"/>
        <v>#NUM!</v>
      </c>
      <c r="AF247" s="194" t="e">
        <f t="shared" si="591"/>
        <v>#NUM!</v>
      </c>
      <c r="AG247" s="174" t="e">
        <f t="shared" si="494"/>
        <v>#NUM!</v>
      </c>
      <c r="AH247" s="174">
        <f t="shared" si="495"/>
        <v>0</v>
      </c>
      <c r="AJ247" s="174"/>
      <c r="AK247" s="174"/>
      <c r="AM247" s="207">
        <f t="shared" si="592"/>
        <v>0</v>
      </c>
      <c r="AN247" s="167">
        <f>INDEX(Coefficients!$O$3:$O$7,MATCH(S247,Coefficients!$O$3:$O$7))</f>
        <v>0.3</v>
      </c>
      <c r="AO247" s="167">
        <f>INDEX(Coefficients!$O$3:$O$7,MATCH(S247,Coefficients!$O$3:$O$7)+1)</f>
        <v>0.4</v>
      </c>
      <c r="AP247" s="172">
        <f>INDEX(Coefficients!$P$3:$P$7,MATCH(S247,Coefficients!$O$3:$O$7))</f>
        <v>50</v>
      </c>
      <c r="AQ247" s="172">
        <f>INDEX(Coefficients!$P$3:$P$7,MATCH(S247,Coefficients!$O$3:$O$7)+1)</f>
        <v>41.8</v>
      </c>
      <c r="AR247" s="172">
        <f t="shared" si="593"/>
        <v>44.26</v>
      </c>
      <c r="AS247" s="106">
        <f t="shared" si="594"/>
        <v>2005</v>
      </c>
      <c r="AT247" s="107">
        <f t="shared" si="595"/>
        <v>22.4</v>
      </c>
      <c r="AU247" s="167">
        <f t="shared" si="624"/>
        <v>0</v>
      </c>
      <c r="AV247" s="173">
        <f t="shared" si="625"/>
        <v>0</v>
      </c>
      <c r="AW247" s="106">
        <v>17</v>
      </c>
      <c r="AX247" s="107">
        <f t="shared" si="596"/>
        <v>76.376300000000001</v>
      </c>
      <c r="AY247" s="174">
        <f t="shared" si="597"/>
        <v>0.26419424190444968</v>
      </c>
      <c r="AZ247" s="167">
        <f>INDEX(Coefficients!$K$3:$K$10,MATCH(S247,Coefficients!$K$3:$K$10))</f>
        <v>0.35</v>
      </c>
      <c r="BA247" s="167">
        <f>INDEX(Coefficients!$K$3:$K$10,MATCH(S247,Coefficients!$K$3:$K$10)+1)</f>
        <v>0.4</v>
      </c>
      <c r="BB247" s="167">
        <f>INDEX(Coefficients!$L$3:$L$10,MATCH(S247,Coefficients!$K$3:$K$10))</f>
        <v>0.19142307491680963</v>
      </c>
      <c r="BC247" s="167">
        <f>INDEX(Coefficients!$L$3:$L$10,MATCH(S247,Coefficients!$K$3:$K$10)+1)</f>
        <v>0.35425563574488944</v>
      </c>
      <c r="BD247" s="174">
        <f>INDEX(Coefficients!$M$3:$M$10,MATCH(S247,Coefficients!$K$3:$K$10))</f>
        <v>0.20023799980895765</v>
      </c>
      <c r="BE247" s="174">
        <f>INDEX(Coefficients!$M$3:$M$10,MATCH(S247,Coefficients!$K$3:$K$10)+1)</f>
        <v>0.20987997823914079</v>
      </c>
      <c r="BF247" s="70">
        <f t="shared" si="598"/>
        <v>2.5655609924804158E-5</v>
      </c>
      <c r="BG247" s="110">
        <f t="shared" si="599"/>
        <v>0.20409479118103091</v>
      </c>
      <c r="BH247" s="175" t="e">
        <f t="shared" si="626"/>
        <v>#NUM!</v>
      </c>
      <c r="BI247" s="89" t="e">
        <f t="shared" si="627"/>
        <v>#NUM!</v>
      </c>
      <c r="BJ247" s="106">
        <f t="shared" si="600"/>
        <v>0.71366705445737511</v>
      </c>
      <c r="BK247" s="165">
        <f t="shared" si="601"/>
        <v>84.741590689541354</v>
      </c>
      <c r="BL247" s="207"/>
      <c r="BM247" s="107">
        <f t="shared" si="602"/>
        <v>377.74999999999994</v>
      </c>
      <c r="BN247" s="173">
        <f t="shared" si="628"/>
        <v>0</v>
      </c>
      <c r="BO247" s="187">
        <f t="shared" si="629"/>
        <v>0</v>
      </c>
      <c r="BP247" s="106" t="str">
        <f t="shared" si="603"/>
        <v>YES</v>
      </c>
      <c r="BQ247" s="209" t="e">
        <f t="shared" si="604"/>
        <v>#NUM!</v>
      </c>
      <c r="BR247" s="164" t="e">
        <f t="shared" si="630"/>
        <v>#NUM!</v>
      </c>
      <c r="BS247" s="219" t="e">
        <f t="shared" si="631"/>
        <v>#NUM!</v>
      </c>
      <c r="BT247" s="210"/>
      <c r="BU247" s="206" t="e">
        <f t="shared" si="632"/>
        <v>#NUM!</v>
      </c>
      <c r="BW247" s="164">
        <f>VLOOKUP(M247,Coefficients!$E$4:$I$7,3)</f>
        <v>0.43099999999999999</v>
      </c>
      <c r="BX247" s="106">
        <f t="shared" si="633"/>
        <v>2.5000000000000001E-2</v>
      </c>
      <c r="BY247" s="163">
        <f t="shared" si="634"/>
        <v>0</v>
      </c>
      <c r="BZ247" s="28"/>
      <c r="CO247" s="165" t="str">
        <f t="shared" si="605"/>
        <v>splash</v>
      </c>
      <c r="CP247" s="172">
        <f t="shared" si="606"/>
        <v>1</v>
      </c>
      <c r="CQ247" s="165">
        <f>IF(CO247="atmospheric",IF(CP247&gt;=1,Coefficients!$T$5,Coefficients!$T$4),Coefficients!$T$3)</f>
        <v>7.35</v>
      </c>
      <c r="CR247" s="106">
        <f>IF(S247&lt;Coefficients!$V$3,Coefficients!$X$3-(Coefficients!$X$4-Coefficients!$X$3)*(Coefficients!$V$3-S247)/(Coefficients!$V$4-Coefficients!$V$3),IF(S247&gt;Coefficients!$V$6,(Coefficients!$X$6-Coefficients!$X$5)*(S247-Coefficients!$V$6)/(Coefficients!$V$6-Coefficients!$V$5)+Coefficients!$X$6,VLOOKUP(S247,Coefficients!$V$3:$X$6,3)))</f>
        <v>5.1999999999999975</v>
      </c>
      <c r="CS247" s="90">
        <f t="shared" si="635"/>
        <v>1.6409601519999992E-4</v>
      </c>
      <c r="CT247" s="106">
        <f>VLOOKUP(CO247,Coefficients!$Z$4:$AD$7,4,FALSE)</f>
        <v>0.26500000000000001</v>
      </c>
      <c r="CU247" s="106">
        <f>VLOOKUP(CO247,Coefficients!$Z$4:$AD$7,2,FALSE)</f>
        <v>0.37</v>
      </c>
      <c r="CV247" s="174" t="e">
        <f t="shared" si="607"/>
        <v>#NUM!</v>
      </c>
      <c r="CW247" s="31" t="e">
        <f t="shared" si="608"/>
        <v>#NUM!</v>
      </c>
      <c r="CX247" s="19">
        <f>Coefficients!$B$7</f>
        <v>3.35</v>
      </c>
      <c r="CY247" s="217" t="e">
        <f t="shared" si="636"/>
        <v>#NUM!</v>
      </c>
      <c r="CZ247" s="164">
        <f>VLOOKUP(N247,Coefficients!$E$12:$I$16,3)</f>
        <v>6.0350000000000001</v>
      </c>
      <c r="DA247" s="165">
        <f t="shared" si="637"/>
        <v>2.5000000000000001E-2</v>
      </c>
      <c r="DB247" s="163">
        <f t="shared" si="638"/>
        <v>0</v>
      </c>
      <c r="DC247" s="163"/>
      <c r="DD247" s="149"/>
      <c r="DU247" s="165">
        <f t="shared" si="609"/>
        <v>0.95</v>
      </c>
      <c r="DV247" s="165">
        <f t="shared" si="610"/>
        <v>1</v>
      </c>
      <c r="DW247" s="165">
        <f t="shared" si="611"/>
        <v>2400</v>
      </c>
      <c r="DX247" s="165">
        <f t="shared" si="612"/>
        <v>1.4999999999999999E-2</v>
      </c>
      <c r="DY247" s="169">
        <f t="shared" si="613"/>
        <v>70.740242261103631</v>
      </c>
      <c r="DZ247" s="136">
        <f t="shared" si="639"/>
        <v>33620.707098878665</v>
      </c>
      <c r="EA247" s="136">
        <f t="shared" si="614"/>
        <v>4.3067574809826485</v>
      </c>
      <c r="EB247" s="136">
        <f t="shared" si="615"/>
        <v>2.3330791552474604E-2</v>
      </c>
      <c r="EC247" s="136">
        <f t="shared" si="616"/>
        <v>0.96747185906460231</v>
      </c>
      <c r="ED247" s="136" t="e">
        <f t="shared" si="617"/>
        <v>#DIV/0!</v>
      </c>
      <c r="EE247" s="136">
        <f t="shared" si="640"/>
        <v>1.5445604651050633E-4</v>
      </c>
      <c r="EF247" s="136">
        <f t="shared" si="618"/>
        <v>1</v>
      </c>
      <c r="EG247" s="136">
        <f t="shared" si="641"/>
        <v>2</v>
      </c>
      <c r="EH247" s="149" t="e">
        <f t="shared" si="619"/>
        <v>#DIV/0!</v>
      </c>
      <c r="EI247" s="149" t="e">
        <f t="shared" si="620"/>
        <v>#DIV/0!</v>
      </c>
      <c r="EJ247" s="149" t="e">
        <f t="shared" si="642"/>
        <v>#DIV/0!</v>
      </c>
      <c r="EK247" s="18" t="e">
        <f t="shared" si="643"/>
        <v>#DIV/0!</v>
      </c>
      <c r="EL247" s="18" t="e">
        <f t="shared" si="644"/>
        <v>#NUM!</v>
      </c>
      <c r="EM247" s="18">
        <f t="shared" si="645"/>
        <v>0</v>
      </c>
      <c r="EN247" s="163" t="e">
        <f t="shared" si="621"/>
        <v>#DIV/0!</v>
      </c>
      <c r="EO247" s="163" t="e">
        <f t="shared" si="622"/>
        <v>#DIV/0!</v>
      </c>
      <c r="EP247" s="163" t="e">
        <f t="shared" si="646"/>
        <v>#DIV/0!</v>
      </c>
      <c r="EQ247" s="18" t="e">
        <f t="shared" si="647"/>
        <v>#DIV/0!</v>
      </c>
      <c r="ER247" s="18" t="e">
        <f t="shared" si="648"/>
        <v>#NUM!</v>
      </c>
      <c r="ES247" s="18">
        <f t="shared" si="649"/>
        <v>0</v>
      </c>
    </row>
    <row r="248" spans="1:149" s="105" customFormat="1" outlineLevel="1" x14ac:dyDescent="0.25">
      <c r="A248" s="103"/>
      <c r="B248" s="36" t="s">
        <v>82</v>
      </c>
      <c r="C248" s="36" t="str">
        <f>'Cooler&amp;Wetter'!$B$1</f>
        <v>MIROC-Medres</v>
      </c>
      <c r="D248" s="36">
        <v>2006</v>
      </c>
      <c r="E248" s="37">
        <f>'Cooler&amp;Wetter'!S34</f>
        <v>22.413333333333334</v>
      </c>
      <c r="F248" s="37">
        <f>'Cooler&amp;Wetter'!W34</f>
        <v>76.381386666666657</v>
      </c>
      <c r="G248" s="37">
        <f>'Cooler&amp;Wetter'!Q34</f>
        <v>379.69999999999993</v>
      </c>
      <c r="H248" s="115">
        <f t="shared" si="573"/>
        <v>2007</v>
      </c>
      <c r="I248" s="111" t="str">
        <f t="shared" si="574"/>
        <v>Pile No 243 @ Berth 107</v>
      </c>
      <c r="J248" s="165" t="str">
        <f t="shared" si="575"/>
        <v>splash</v>
      </c>
      <c r="K248" s="172">
        <f t="shared" si="576"/>
        <v>1</v>
      </c>
      <c r="L248" s="115" t="str">
        <f t="shared" si="577"/>
        <v>C1</v>
      </c>
      <c r="M248" s="115" t="str">
        <f t="shared" si="578"/>
        <v>CB4</v>
      </c>
      <c r="N248" s="115" t="str">
        <f t="shared" si="579"/>
        <v>CL5</v>
      </c>
      <c r="O248" s="115">
        <f t="shared" si="580"/>
        <v>0</v>
      </c>
      <c r="P248" s="115">
        <f t="shared" si="581"/>
        <v>50</v>
      </c>
      <c r="Q248" s="115">
        <f t="shared" si="582"/>
        <v>1200</v>
      </c>
      <c r="R248" s="115">
        <f t="shared" si="583"/>
        <v>60</v>
      </c>
      <c r="S248" s="115">
        <f t="shared" si="584"/>
        <v>0.37</v>
      </c>
      <c r="T248" s="115">
        <f t="shared" si="585"/>
        <v>310</v>
      </c>
      <c r="U248" s="165">
        <f t="shared" si="623"/>
        <v>12</v>
      </c>
      <c r="V248" s="165"/>
      <c r="W248" s="165"/>
      <c r="X248" s="165"/>
      <c r="Y248" s="165"/>
      <c r="AA248" s="174" t="e">
        <f t="shared" si="586"/>
        <v>#NUM!</v>
      </c>
      <c r="AB248" s="193" t="e">
        <f t="shared" si="587"/>
        <v>#NUM!</v>
      </c>
      <c r="AC248" s="174" t="e">
        <f t="shared" si="588"/>
        <v>#NUM!</v>
      </c>
      <c r="AD248" s="174">
        <f t="shared" si="589"/>
        <v>0</v>
      </c>
      <c r="AE248" s="174" t="e">
        <f t="shared" si="590"/>
        <v>#NUM!</v>
      </c>
      <c r="AF248" s="194" t="e">
        <f t="shared" si="591"/>
        <v>#NUM!</v>
      </c>
      <c r="AG248" s="174" t="e">
        <f t="shared" si="494"/>
        <v>#NUM!</v>
      </c>
      <c r="AH248" s="174">
        <f t="shared" si="495"/>
        <v>0</v>
      </c>
      <c r="AJ248" s="174"/>
      <c r="AK248" s="174"/>
      <c r="AM248" s="207">
        <f t="shared" si="592"/>
        <v>0</v>
      </c>
      <c r="AN248" s="167">
        <f>INDEX(Coefficients!$O$3:$O$7,MATCH(S248,Coefficients!$O$3:$O$7))</f>
        <v>0.3</v>
      </c>
      <c r="AO248" s="167">
        <f>INDEX(Coefficients!$O$3:$O$7,MATCH(S248,Coefficients!$O$3:$O$7)+1)</f>
        <v>0.4</v>
      </c>
      <c r="AP248" s="172">
        <f>INDEX(Coefficients!$P$3:$P$7,MATCH(S248,Coefficients!$O$3:$O$7))</f>
        <v>50</v>
      </c>
      <c r="AQ248" s="172">
        <f>INDEX(Coefficients!$P$3:$P$7,MATCH(S248,Coefficients!$O$3:$O$7)+1)</f>
        <v>41.8</v>
      </c>
      <c r="AR248" s="172">
        <f t="shared" si="593"/>
        <v>44.26</v>
      </c>
      <c r="AS248" s="106">
        <f t="shared" si="594"/>
        <v>2006</v>
      </c>
      <c r="AT248" s="107">
        <f t="shared" si="595"/>
        <v>22.413333333333334</v>
      </c>
      <c r="AU248" s="167">
        <f t="shared" si="624"/>
        <v>0</v>
      </c>
      <c r="AV248" s="173">
        <f t="shared" si="625"/>
        <v>0</v>
      </c>
      <c r="AW248" s="106">
        <v>18</v>
      </c>
      <c r="AX248" s="107">
        <f t="shared" si="596"/>
        <v>76.381386666666657</v>
      </c>
      <c r="AY248" s="174">
        <f t="shared" si="597"/>
        <v>0.26419424190444968</v>
      </c>
      <c r="AZ248" s="167">
        <f>INDEX(Coefficients!$K$3:$K$10,MATCH(S248,Coefficients!$K$3:$K$10))</f>
        <v>0.35</v>
      </c>
      <c r="BA248" s="167">
        <f>INDEX(Coefficients!$K$3:$K$10,MATCH(S248,Coefficients!$K$3:$K$10)+1)</f>
        <v>0.4</v>
      </c>
      <c r="BB248" s="167">
        <f>INDEX(Coefficients!$L$3:$L$10,MATCH(S248,Coefficients!$K$3:$K$10))</f>
        <v>0.19142307491680963</v>
      </c>
      <c r="BC248" s="167">
        <f>INDEX(Coefficients!$L$3:$L$10,MATCH(S248,Coefficients!$K$3:$K$10)+1)</f>
        <v>0.35425563574488944</v>
      </c>
      <c r="BD248" s="174">
        <f>INDEX(Coefficients!$M$3:$M$10,MATCH(S248,Coefficients!$K$3:$K$10))</f>
        <v>0.20023799980895765</v>
      </c>
      <c r="BE248" s="174">
        <f>INDEX(Coefficients!$M$3:$M$10,MATCH(S248,Coefficients!$K$3:$K$10)+1)</f>
        <v>0.20987997823914079</v>
      </c>
      <c r="BF248" s="70">
        <f t="shared" si="598"/>
        <v>2.5655609924804158E-5</v>
      </c>
      <c r="BG248" s="110">
        <f t="shared" si="599"/>
        <v>0.20409479118103091</v>
      </c>
      <c r="BH248" s="175" t="e">
        <f t="shared" si="626"/>
        <v>#NUM!</v>
      </c>
      <c r="BI248" s="89" t="e">
        <f t="shared" si="627"/>
        <v>#NUM!</v>
      </c>
      <c r="BJ248" s="106">
        <f t="shared" si="600"/>
        <v>0.71366705445737511</v>
      </c>
      <c r="BK248" s="165">
        <f t="shared" si="601"/>
        <v>84.741590689541354</v>
      </c>
      <c r="BL248" s="207"/>
      <c r="BM248" s="107">
        <f t="shared" si="602"/>
        <v>379.69999999999993</v>
      </c>
      <c r="BN248" s="173">
        <f t="shared" si="628"/>
        <v>0</v>
      </c>
      <c r="BO248" s="187">
        <f t="shared" si="629"/>
        <v>0</v>
      </c>
      <c r="BP248" s="106" t="str">
        <f t="shared" si="603"/>
        <v>YES</v>
      </c>
      <c r="BQ248" s="209" t="e">
        <f t="shared" si="604"/>
        <v>#NUM!</v>
      </c>
      <c r="BR248" s="164" t="e">
        <f t="shared" si="630"/>
        <v>#NUM!</v>
      </c>
      <c r="BS248" s="219" t="e">
        <f t="shared" si="631"/>
        <v>#NUM!</v>
      </c>
      <c r="BT248" s="210"/>
      <c r="BU248" s="206" t="e">
        <f t="shared" si="632"/>
        <v>#NUM!</v>
      </c>
      <c r="BW248" s="164">
        <f>VLOOKUP(M248,Coefficients!$E$4:$I$7,3)</f>
        <v>0.43099999999999999</v>
      </c>
      <c r="BX248" s="106">
        <f t="shared" si="633"/>
        <v>2.5000000000000001E-2</v>
      </c>
      <c r="BY248" s="163">
        <f t="shared" si="634"/>
        <v>0</v>
      </c>
      <c r="BZ248" s="28"/>
      <c r="CO248" s="165" t="str">
        <f t="shared" si="605"/>
        <v>splash</v>
      </c>
      <c r="CP248" s="172">
        <f t="shared" si="606"/>
        <v>1</v>
      </c>
      <c r="CQ248" s="165">
        <f>IF(CO248="atmospheric",IF(CP248&gt;=1,Coefficients!$T$5,Coefficients!$T$4),Coefficients!$T$3)</f>
        <v>7.35</v>
      </c>
      <c r="CR248" s="106">
        <f>IF(S248&lt;Coefficients!$V$3,Coefficients!$X$3-(Coefficients!$X$4-Coefficients!$X$3)*(Coefficients!$V$3-S248)/(Coefficients!$V$4-Coefficients!$V$3),IF(S248&gt;Coefficients!$V$6,(Coefficients!$X$6-Coefficients!$X$5)*(S248-Coefficients!$V$6)/(Coefficients!$V$6-Coefficients!$V$5)+Coefficients!$X$6,VLOOKUP(S248,Coefficients!$V$3:$X$6,3)))</f>
        <v>5.1999999999999975</v>
      </c>
      <c r="CS248" s="90">
        <f t="shared" si="635"/>
        <v>1.6409601519999992E-4</v>
      </c>
      <c r="CT248" s="106">
        <f>VLOOKUP(CO248,Coefficients!$Z$4:$AD$7,4,FALSE)</f>
        <v>0.26500000000000001</v>
      </c>
      <c r="CU248" s="106">
        <f>VLOOKUP(CO248,Coefficients!$Z$4:$AD$7,2,FALSE)</f>
        <v>0.37</v>
      </c>
      <c r="CV248" s="174" t="e">
        <f t="shared" si="607"/>
        <v>#NUM!</v>
      </c>
      <c r="CW248" s="31" t="e">
        <f t="shared" si="608"/>
        <v>#NUM!</v>
      </c>
      <c r="CX248" s="19">
        <f>Coefficients!$B$7</f>
        <v>3.35</v>
      </c>
      <c r="CY248" s="217" t="e">
        <f t="shared" si="636"/>
        <v>#NUM!</v>
      </c>
      <c r="CZ248" s="164">
        <f>VLOOKUP(N248,Coefficients!$E$12:$I$16,3)</f>
        <v>6.0350000000000001</v>
      </c>
      <c r="DA248" s="165">
        <f t="shared" si="637"/>
        <v>2.5000000000000001E-2</v>
      </c>
      <c r="DB248" s="163">
        <f t="shared" si="638"/>
        <v>0</v>
      </c>
      <c r="DC248" s="163"/>
      <c r="DD248" s="149"/>
      <c r="DU248" s="165">
        <f t="shared" si="609"/>
        <v>0.95</v>
      </c>
      <c r="DV248" s="165">
        <f t="shared" si="610"/>
        <v>1</v>
      </c>
      <c r="DW248" s="165">
        <f t="shared" si="611"/>
        <v>2400</v>
      </c>
      <c r="DX248" s="165">
        <f t="shared" si="612"/>
        <v>1.4999999999999999E-2</v>
      </c>
      <c r="DY248" s="169">
        <f t="shared" si="613"/>
        <v>70.770722249151731</v>
      </c>
      <c r="DZ248" s="136">
        <f t="shared" si="639"/>
        <v>33625.535145702132</v>
      </c>
      <c r="EA248" s="136">
        <f t="shared" si="614"/>
        <v>4.3067574809826485</v>
      </c>
      <c r="EB248" s="136">
        <f t="shared" si="615"/>
        <v>2.3330791552474604E-2</v>
      </c>
      <c r="EC248" s="136">
        <f t="shared" si="616"/>
        <v>0.96747185906460231</v>
      </c>
      <c r="ED248" s="136" t="e">
        <f t="shared" si="617"/>
        <v>#DIV/0!</v>
      </c>
      <c r="EE248" s="136">
        <f t="shared" si="640"/>
        <v>1.5445604651050633E-4</v>
      </c>
      <c r="EF248" s="136">
        <f t="shared" si="618"/>
        <v>1</v>
      </c>
      <c r="EG248" s="136">
        <f t="shared" si="641"/>
        <v>2</v>
      </c>
      <c r="EH248" s="149" t="e">
        <f t="shared" si="619"/>
        <v>#DIV/0!</v>
      </c>
      <c r="EI248" s="149" t="e">
        <f t="shared" si="620"/>
        <v>#DIV/0!</v>
      </c>
      <c r="EJ248" s="149" t="e">
        <f t="shared" si="642"/>
        <v>#DIV/0!</v>
      </c>
      <c r="EK248" s="18" t="e">
        <f t="shared" si="643"/>
        <v>#DIV/0!</v>
      </c>
      <c r="EL248" s="18" t="e">
        <f t="shared" si="644"/>
        <v>#NUM!</v>
      </c>
      <c r="EM248" s="18">
        <f t="shared" si="645"/>
        <v>0</v>
      </c>
      <c r="EN248" s="163" t="e">
        <f t="shared" si="621"/>
        <v>#DIV/0!</v>
      </c>
      <c r="EO248" s="163" t="e">
        <f t="shared" si="622"/>
        <v>#DIV/0!</v>
      </c>
      <c r="EP248" s="163" t="e">
        <f t="shared" si="646"/>
        <v>#DIV/0!</v>
      </c>
      <c r="EQ248" s="18" t="e">
        <f t="shared" si="647"/>
        <v>#DIV/0!</v>
      </c>
      <c r="ER248" s="18" t="e">
        <f t="shared" si="648"/>
        <v>#NUM!</v>
      </c>
      <c r="ES248" s="18">
        <f t="shared" si="649"/>
        <v>0</v>
      </c>
    </row>
    <row r="249" spans="1:149" s="105" customFormat="1" outlineLevel="1" x14ac:dyDescent="0.25">
      <c r="A249" s="103"/>
      <c r="B249" s="36" t="s">
        <v>82</v>
      </c>
      <c r="C249" s="36" t="str">
        <f>'Cooler&amp;Wetter'!$B$1</f>
        <v>MIROC-Medres</v>
      </c>
      <c r="D249" s="36">
        <v>2007</v>
      </c>
      <c r="E249" s="37">
        <f>'Cooler&amp;Wetter'!S35</f>
        <v>22.426666666666666</v>
      </c>
      <c r="F249" s="37">
        <f>'Cooler&amp;Wetter'!W35</f>
        <v>76.386473333333328</v>
      </c>
      <c r="G249" s="37">
        <f>'Cooler&amp;Wetter'!Q35</f>
        <v>381.64999999999992</v>
      </c>
      <c r="H249" s="115">
        <f t="shared" si="573"/>
        <v>2007</v>
      </c>
      <c r="I249" s="111" t="str">
        <f t="shared" si="574"/>
        <v>Pile No 243 @ Berth 107</v>
      </c>
      <c r="J249" s="165" t="str">
        <f t="shared" si="575"/>
        <v>splash</v>
      </c>
      <c r="K249" s="172">
        <f t="shared" si="576"/>
        <v>1</v>
      </c>
      <c r="L249" s="115" t="str">
        <f t="shared" si="577"/>
        <v>C1</v>
      </c>
      <c r="M249" s="115" t="str">
        <f t="shared" si="578"/>
        <v>CB4</v>
      </c>
      <c r="N249" s="115" t="str">
        <f t="shared" si="579"/>
        <v>CL5</v>
      </c>
      <c r="O249" s="115">
        <f t="shared" si="580"/>
        <v>0</v>
      </c>
      <c r="P249" s="115">
        <f t="shared" si="581"/>
        <v>50</v>
      </c>
      <c r="Q249" s="115">
        <f t="shared" si="582"/>
        <v>1200</v>
      </c>
      <c r="R249" s="115">
        <f t="shared" si="583"/>
        <v>60</v>
      </c>
      <c r="S249" s="115">
        <f t="shared" si="584"/>
        <v>0.37</v>
      </c>
      <c r="T249" s="115">
        <f t="shared" si="585"/>
        <v>310</v>
      </c>
      <c r="U249" s="165">
        <f t="shared" si="623"/>
        <v>12</v>
      </c>
      <c r="V249" s="165"/>
      <c r="W249" s="165"/>
      <c r="X249" s="165"/>
      <c r="Y249" s="165"/>
      <c r="AA249" s="174" t="e">
        <f t="shared" si="586"/>
        <v>#NUM!</v>
      </c>
      <c r="AB249" s="193" t="e">
        <f t="shared" si="587"/>
        <v>#NUM!</v>
      </c>
      <c r="AC249" s="174" t="e">
        <f t="shared" si="588"/>
        <v>#NUM!</v>
      </c>
      <c r="AD249" s="174">
        <f t="shared" si="589"/>
        <v>0</v>
      </c>
      <c r="AE249" s="174" t="e">
        <f t="shared" si="590"/>
        <v>#NUM!</v>
      </c>
      <c r="AF249" s="194" t="e">
        <f t="shared" si="591"/>
        <v>#NUM!</v>
      </c>
      <c r="AG249" s="174" t="e">
        <f t="shared" si="494"/>
        <v>#NUM!</v>
      </c>
      <c r="AH249" s="174">
        <f t="shared" si="495"/>
        <v>0</v>
      </c>
      <c r="AJ249" s="174"/>
      <c r="AK249" s="174"/>
      <c r="AM249" s="207">
        <f t="shared" si="592"/>
        <v>0</v>
      </c>
      <c r="AN249" s="167">
        <f>INDEX(Coefficients!$O$3:$O$7,MATCH(S249,Coefficients!$O$3:$O$7))</f>
        <v>0.3</v>
      </c>
      <c r="AO249" s="167">
        <f>INDEX(Coefficients!$O$3:$O$7,MATCH(S249,Coefficients!$O$3:$O$7)+1)</f>
        <v>0.4</v>
      </c>
      <c r="AP249" s="172">
        <f>INDEX(Coefficients!$P$3:$P$7,MATCH(S249,Coefficients!$O$3:$O$7))</f>
        <v>50</v>
      </c>
      <c r="AQ249" s="172">
        <f>INDEX(Coefficients!$P$3:$P$7,MATCH(S249,Coefficients!$O$3:$O$7)+1)</f>
        <v>41.8</v>
      </c>
      <c r="AR249" s="172">
        <f t="shared" si="593"/>
        <v>44.26</v>
      </c>
      <c r="AS249" s="106">
        <f t="shared" si="594"/>
        <v>2007</v>
      </c>
      <c r="AT249" s="107">
        <f t="shared" si="595"/>
        <v>22.426666666666666</v>
      </c>
      <c r="AU249" s="167">
        <f t="shared" si="624"/>
        <v>0</v>
      </c>
      <c r="AV249" s="173">
        <f t="shared" si="625"/>
        <v>0</v>
      </c>
      <c r="AW249" s="106">
        <v>19</v>
      </c>
      <c r="AX249" s="107">
        <f t="shared" si="596"/>
        <v>76.386473333333328</v>
      </c>
      <c r="AY249" s="174">
        <f t="shared" si="597"/>
        <v>0.26419424190444968</v>
      </c>
      <c r="AZ249" s="167">
        <f>INDEX(Coefficients!$K$3:$K$10,MATCH(S249,Coefficients!$K$3:$K$10))</f>
        <v>0.35</v>
      </c>
      <c r="BA249" s="167">
        <f>INDEX(Coefficients!$K$3:$K$10,MATCH(S249,Coefficients!$K$3:$K$10)+1)</f>
        <v>0.4</v>
      </c>
      <c r="BB249" s="167">
        <f>INDEX(Coefficients!$L$3:$L$10,MATCH(S249,Coefficients!$K$3:$K$10))</f>
        <v>0.19142307491680963</v>
      </c>
      <c r="BC249" s="167">
        <f>INDEX(Coefficients!$L$3:$L$10,MATCH(S249,Coefficients!$K$3:$K$10)+1)</f>
        <v>0.35425563574488944</v>
      </c>
      <c r="BD249" s="174">
        <f>INDEX(Coefficients!$M$3:$M$10,MATCH(S249,Coefficients!$K$3:$K$10))</f>
        <v>0.20023799980895765</v>
      </c>
      <c r="BE249" s="174">
        <f>INDEX(Coefficients!$M$3:$M$10,MATCH(S249,Coefficients!$K$3:$K$10)+1)</f>
        <v>0.20987997823914079</v>
      </c>
      <c r="BF249" s="70">
        <f t="shared" si="598"/>
        <v>2.5655609924804158E-5</v>
      </c>
      <c r="BG249" s="110">
        <f t="shared" si="599"/>
        <v>0.20409479118103091</v>
      </c>
      <c r="BH249" s="175" t="e">
        <f t="shared" si="626"/>
        <v>#NUM!</v>
      </c>
      <c r="BI249" s="89" t="e">
        <f t="shared" si="627"/>
        <v>#NUM!</v>
      </c>
      <c r="BJ249" s="106">
        <f t="shared" si="600"/>
        <v>0.71366705445737511</v>
      </c>
      <c r="BK249" s="165">
        <f t="shared" si="601"/>
        <v>84.741590689541354</v>
      </c>
      <c r="BL249" s="207"/>
      <c r="BM249" s="107">
        <f t="shared" si="602"/>
        <v>381.64999999999992</v>
      </c>
      <c r="BN249" s="173">
        <f t="shared" si="628"/>
        <v>0</v>
      </c>
      <c r="BO249" s="187">
        <f t="shared" si="629"/>
        <v>0</v>
      </c>
      <c r="BP249" s="106" t="str">
        <f t="shared" si="603"/>
        <v>YES</v>
      </c>
      <c r="BQ249" s="209" t="e">
        <f t="shared" si="604"/>
        <v>#NUM!</v>
      </c>
      <c r="BR249" s="164" t="e">
        <f t="shared" si="630"/>
        <v>#NUM!</v>
      </c>
      <c r="BS249" s="219" t="e">
        <f t="shared" si="631"/>
        <v>#NUM!</v>
      </c>
      <c r="BT249" s="210"/>
      <c r="BU249" s="206" t="e">
        <f t="shared" si="632"/>
        <v>#NUM!</v>
      </c>
      <c r="BW249" s="164">
        <f>VLOOKUP(M249,Coefficients!$E$4:$I$7,3)</f>
        <v>0.43099999999999999</v>
      </c>
      <c r="BX249" s="106">
        <f t="shared" si="633"/>
        <v>2.5000000000000001E-2</v>
      </c>
      <c r="BY249" s="163">
        <f t="shared" si="634"/>
        <v>0</v>
      </c>
      <c r="BZ249" s="28"/>
      <c r="CO249" s="165" t="str">
        <f t="shared" si="605"/>
        <v>splash</v>
      </c>
      <c r="CP249" s="172">
        <f t="shared" si="606"/>
        <v>1</v>
      </c>
      <c r="CQ249" s="165">
        <f>IF(CO249="atmospheric",IF(CP249&gt;=1,Coefficients!$T$5,Coefficients!$T$4),Coefficients!$T$3)</f>
        <v>7.35</v>
      </c>
      <c r="CR249" s="106">
        <f>IF(S249&lt;Coefficients!$V$3,Coefficients!$X$3-(Coefficients!$X$4-Coefficients!$X$3)*(Coefficients!$V$3-S249)/(Coefficients!$V$4-Coefficients!$V$3),IF(S249&gt;Coefficients!$V$6,(Coefficients!$X$6-Coefficients!$X$5)*(S249-Coefficients!$V$6)/(Coefficients!$V$6-Coefficients!$V$5)+Coefficients!$X$6,VLOOKUP(S249,Coefficients!$V$3:$X$6,3)))</f>
        <v>5.1999999999999975</v>
      </c>
      <c r="CS249" s="90">
        <f t="shared" si="635"/>
        <v>1.6409601519999992E-4</v>
      </c>
      <c r="CT249" s="106">
        <f>VLOOKUP(CO249,Coefficients!$Z$4:$AD$7,4,FALSE)</f>
        <v>0.26500000000000001</v>
      </c>
      <c r="CU249" s="106">
        <f>VLOOKUP(CO249,Coefficients!$Z$4:$AD$7,2,FALSE)</f>
        <v>0.37</v>
      </c>
      <c r="CV249" s="174" t="e">
        <f t="shared" si="607"/>
        <v>#NUM!</v>
      </c>
      <c r="CW249" s="31" t="e">
        <f t="shared" si="608"/>
        <v>#NUM!</v>
      </c>
      <c r="CX249" s="19">
        <f>Coefficients!$B$7</f>
        <v>3.35</v>
      </c>
      <c r="CY249" s="217" t="e">
        <f t="shared" si="636"/>
        <v>#NUM!</v>
      </c>
      <c r="CZ249" s="164">
        <f>VLOOKUP(N249,Coefficients!$E$12:$I$16,3)</f>
        <v>6.0350000000000001</v>
      </c>
      <c r="DA249" s="165">
        <f t="shared" si="637"/>
        <v>2.5000000000000001E-2</v>
      </c>
      <c r="DB249" s="163">
        <f t="shared" si="638"/>
        <v>0</v>
      </c>
      <c r="DC249" s="163"/>
      <c r="DD249" s="149"/>
      <c r="DU249" s="165">
        <f t="shared" si="609"/>
        <v>0.95</v>
      </c>
      <c r="DV249" s="165">
        <f t="shared" si="610"/>
        <v>1</v>
      </c>
      <c r="DW249" s="165">
        <f t="shared" si="611"/>
        <v>2400</v>
      </c>
      <c r="DX249" s="165">
        <f t="shared" si="612"/>
        <v>1.4999999999999999E-2</v>
      </c>
      <c r="DY249" s="169">
        <f t="shared" si="613"/>
        <v>70.816491511721907</v>
      </c>
      <c r="DZ249" s="136">
        <f t="shared" si="639"/>
        <v>33632.782418979121</v>
      </c>
      <c r="EA249" s="136">
        <f t="shared" si="614"/>
        <v>4.3067574809826485</v>
      </c>
      <c r="EB249" s="136">
        <f t="shared" si="615"/>
        <v>2.3330791552474604E-2</v>
      </c>
      <c r="EC249" s="136">
        <f t="shared" si="616"/>
        <v>0.96747185906460231</v>
      </c>
      <c r="ED249" s="136" t="e">
        <f t="shared" si="617"/>
        <v>#DIV/0!</v>
      </c>
      <c r="EE249" s="136">
        <f t="shared" si="640"/>
        <v>1.5445604651050633E-4</v>
      </c>
      <c r="EF249" s="136">
        <f t="shared" si="618"/>
        <v>1</v>
      </c>
      <c r="EG249" s="136">
        <f t="shared" si="641"/>
        <v>2</v>
      </c>
      <c r="EH249" s="149" t="e">
        <f t="shared" si="619"/>
        <v>#DIV/0!</v>
      </c>
      <c r="EI249" s="149" t="e">
        <f t="shared" si="620"/>
        <v>#DIV/0!</v>
      </c>
      <c r="EJ249" s="149" t="e">
        <f t="shared" si="642"/>
        <v>#DIV/0!</v>
      </c>
      <c r="EK249" s="18" t="e">
        <f t="shared" si="643"/>
        <v>#DIV/0!</v>
      </c>
      <c r="EL249" s="18" t="e">
        <f t="shared" si="644"/>
        <v>#NUM!</v>
      </c>
      <c r="EM249" s="18">
        <f t="shared" si="645"/>
        <v>0</v>
      </c>
      <c r="EN249" s="163" t="e">
        <f t="shared" si="621"/>
        <v>#DIV/0!</v>
      </c>
      <c r="EO249" s="163" t="e">
        <f t="shared" si="622"/>
        <v>#DIV/0!</v>
      </c>
      <c r="EP249" s="163" t="e">
        <f t="shared" si="646"/>
        <v>#DIV/0!</v>
      </c>
      <c r="EQ249" s="18" t="e">
        <f t="shared" si="647"/>
        <v>#DIV/0!</v>
      </c>
      <c r="ER249" s="18" t="e">
        <f t="shared" si="648"/>
        <v>#NUM!</v>
      </c>
      <c r="ES249" s="18">
        <f t="shared" si="649"/>
        <v>0</v>
      </c>
    </row>
    <row r="250" spans="1:149" s="105" customFormat="1" outlineLevel="1" x14ac:dyDescent="0.25">
      <c r="A250" s="103"/>
      <c r="B250" s="36" t="s">
        <v>82</v>
      </c>
      <c r="C250" s="36" t="str">
        <f>'Cooler&amp;Wetter'!$B$1</f>
        <v>MIROC-Medres</v>
      </c>
      <c r="D250" s="36">
        <v>2008</v>
      </c>
      <c r="E250" s="37">
        <f>'Cooler&amp;Wetter'!S36</f>
        <v>22.439999999999998</v>
      </c>
      <c r="F250" s="37">
        <f>'Cooler&amp;Wetter'!W36</f>
        <v>76.391559999999998</v>
      </c>
      <c r="G250" s="37">
        <f>'Cooler&amp;Wetter'!Q36</f>
        <v>383.59999999999991</v>
      </c>
      <c r="H250" s="115">
        <f t="shared" si="573"/>
        <v>2007</v>
      </c>
      <c r="I250" s="111" t="str">
        <f t="shared" si="574"/>
        <v>Pile No 243 @ Berth 107</v>
      </c>
      <c r="J250" s="165" t="str">
        <f t="shared" si="575"/>
        <v>splash</v>
      </c>
      <c r="K250" s="172">
        <f t="shared" si="576"/>
        <v>1</v>
      </c>
      <c r="L250" s="115" t="str">
        <f t="shared" si="577"/>
        <v>C1</v>
      </c>
      <c r="M250" s="115" t="str">
        <f t="shared" si="578"/>
        <v>CB4</v>
      </c>
      <c r="N250" s="115" t="str">
        <f t="shared" si="579"/>
        <v>CL5</v>
      </c>
      <c r="O250" s="115">
        <f t="shared" si="580"/>
        <v>0</v>
      </c>
      <c r="P250" s="115">
        <f t="shared" si="581"/>
        <v>50</v>
      </c>
      <c r="Q250" s="115">
        <f t="shared" si="582"/>
        <v>1200</v>
      </c>
      <c r="R250" s="115">
        <f t="shared" si="583"/>
        <v>60</v>
      </c>
      <c r="S250" s="115">
        <f t="shared" si="584"/>
        <v>0.37</v>
      </c>
      <c r="T250" s="115">
        <f t="shared" si="585"/>
        <v>310</v>
      </c>
      <c r="U250" s="165">
        <f t="shared" si="623"/>
        <v>12</v>
      </c>
      <c r="V250" s="165"/>
      <c r="W250" s="165"/>
      <c r="X250" s="165"/>
      <c r="Y250" s="165"/>
      <c r="AA250" s="174" t="e">
        <f t="shared" si="586"/>
        <v>#NUM!</v>
      </c>
      <c r="AB250" s="193" t="e">
        <f t="shared" si="587"/>
        <v>#NUM!</v>
      </c>
      <c r="AC250" s="174" t="e">
        <f t="shared" si="588"/>
        <v>#NUM!</v>
      </c>
      <c r="AD250" s="174">
        <f t="shared" si="589"/>
        <v>0</v>
      </c>
      <c r="AE250" s="174" t="e">
        <f t="shared" si="590"/>
        <v>#NUM!</v>
      </c>
      <c r="AF250" s="194" t="e">
        <f t="shared" si="591"/>
        <v>#NUM!</v>
      </c>
      <c r="AG250" s="174" t="e">
        <f t="shared" si="494"/>
        <v>#NUM!</v>
      </c>
      <c r="AH250" s="174">
        <f t="shared" si="495"/>
        <v>0</v>
      </c>
      <c r="AJ250" s="174"/>
      <c r="AK250" s="174"/>
      <c r="AM250" s="207">
        <f t="shared" si="592"/>
        <v>0</v>
      </c>
      <c r="AN250" s="167">
        <f>INDEX(Coefficients!$O$3:$O$7,MATCH(S250,Coefficients!$O$3:$O$7))</f>
        <v>0.3</v>
      </c>
      <c r="AO250" s="167">
        <f>INDEX(Coefficients!$O$3:$O$7,MATCH(S250,Coefficients!$O$3:$O$7)+1)</f>
        <v>0.4</v>
      </c>
      <c r="AP250" s="172">
        <f>INDEX(Coefficients!$P$3:$P$7,MATCH(S250,Coefficients!$O$3:$O$7))</f>
        <v>50</v>
      </c>
      <c r="AQ250" s="172">
        <f>INDEX(Coefficients!$P$3:$P$7,MATCH(S250,Coefficients!$O$3:$O$7)+1)</f>
        <v>41.8</v>
      </c>
      <c r="AR250" s="172">
        <f t="shared" si="593"/>
        <v>44.26</v>
      </c>
      <c r="AS250" s="106">
        <f t="shared" si="594"/>
        <v>2008</v>
      </c>
      <c r="AT250" s="107">
        <f t="shared" si="595"/>
        <v>22.439999999999998</v>
      </c>
      <c r="AU250" s="167">
        <f t="shared" si="624"/>
        <v>0</v>
      </c>
      <c r="AV250" s="173">
        <f t="shared" si="625"/>
        <v>0</v>
      </c>
      <c r="AW250" s="106">
        <v>20</v>
      </c>
      <c r="AX250" s="107">
        <f t="shared" si="596"/>
        <v>76.391559999999998</v>
      </c>
      <c r="AY250" s="174">
        <f t="shared" si="597"/>
        <v>0.26419424190444968</v>
      </c>
      <c r="AZ250" s="167">
        <f>INDEX(Coefficients!$K$3:$K$10,MATCH(S250,Coefficients!$K$3:$K$10))</f>
        <v>0.35</v>
      </c>
      <c r="BA250" s="167">
        <f>INDEX(Coefficients!$K$3:$K$10,MATCH(S250,Coefficients!$K$3:$K$10)+1)</f>
        <v>0.4</v>
      </c>
      <c r="BB250" s="167">
        <f>INDEX(Coefficients!$L$3:$L$10,MATCH(S250,Coefficients!$K$3:$K$10))</f>
        <v>0.19142307491680963</v>
      </c>
      <c r="BC250" s="167">
        <f>INDEX(Coefficients!$L$3:$L$10,MATCH(S250,Coefficients!$K$3:$K$10)+1)</f>
        <v>0.35425563574488944</v>
      </c>
      <c r="BD250" s="174">
        <f>INDEX(Coefficients!$M$3:$M$10,MATCH(S250,Coefficients!$K$3:$K$10))</f>
        <v>0.20023799980895765</v>
      </c>
      <c r="BE250" s="174">
        <f>INDEX(Coefficients!$M$3:$M$10,MATCH(S250,Coefficients!$K$3:$K$10)+1)</f>
        <v>0.20987997823914079</v>
      </c>
      <c r="BF250" s="70">
        <f t="shared" si="598"/>
        <v>2.5655609924804158E-5</v>
      </c>
      <c r="BG250" s="110">
        <f t="shared" si="599"/>
        <v>0.20409479118103091</v>
      </c>
      <c r="BH250" s="175" t="e">
        <f t="shared" si="626"/>
        <v>#NUM!</v>
      </c>
      <c r="BI250" s="89" t="e">
        <f t="shared" si="627"/>
        <v>#NUM!</v>
      </c>
      <c r="BJ250" s="106">
        <f t="shared" si="600"/>
        <v>0.71366705445737511</v>
      </c>
      <c r="BK250" s="165">
        <f t="shared" si="601"/>
        <v>84.741590689541354</v>
      </c>
      <c r="BL250" s="207"/>
      <c r="BM250" s="107">
        <f t="shared" si="602"/>
        <v>383.59999999999991</v>
      </c>
      <c r="BN250" s="173">
        <f t="shared" si="628"/>
        <v>0</v>
      </c>
      <c r="BO250" s="187">
        <f t="shared" si="629"/>
        <v>0</v>
      </c>
      <c r="BP250" s="106" t="str">
        <f t="shared" si="603"/>
        <v>YES</v>
      </c>
      <c r="BQ250" s="209" t="e">
        <f t="shared" si="604"/>
        <v>#NUM!</v>
      </c>
      <c r="BR250" s="164" t="e">
        <f t="shared" si="630"/>
        <v>#NUM!</v>
      </c>
      <c r="BS250" s="219" t="e">
        <f t="shared" si="631"/>
        <v>#NUM!</v>
      </c>
      <c r="BT250" s="210"/>
      <c r="BU250" s="206" t="e">
        <f t="shared" si="632"/>
        <v>#NUM!</v>
      </c>
      <c r="BW250" s="164">
        <f>VLOOKUP(M250,Coefficients!$E$4:$I$7,3)</f>
        <v>0.43099999999999999</v>
      </c>
      <c r="BX250" s="106">
        <f t="shared" si="633"/>
        <v>2.5000000000000001E-2</v>
      </c>
      <c r="BY250" s="163">
        <f t="shared" si="634"/>
        <v>0</v>
      </c>
      <c r="BZ250" s="28"/>
      <c r="CO250" s="165" t="str">
        <f t="shared" si="605"/>
        <v>splash</v>
      </c>
      <c r="CP250" s="172">
        <f t="shared" si="606"/>
        <v>1</v>
      </c>
      <c r="CQ250" s="165">
        <f>IF(CO250="atmospheric",IF(CP250&gt;=1,Coefficients!$T$5,Coefficients!$T$4),Coefficients!$T$3)</f>
        <v>7.35</v>
      </c>
      <c r="CR250" s="106">
        <f>IF(S250&lt;Coefficients!$V$3,Coefficients!$X$3-(Coefficients!$X$4-Coefficients!$X$3)*(Coefficients!$V$3-S250)/(Coefficients!$V$4-Coefficients!$V$3),IF(S250&gt;Coefficients!$V$6,(Coefficients!$X$6-Coefficients!$X$5)*(S250-Coefficients!$V$6)/(Coefficients!$V$6-Coefficients!$V$5)+Coefficients!$X$6,VLOOKUP(S250,Coefficients!$V$3:$X$6,3)))</f>
        <v>5.1999999999999975</v>
      </c>
      <c r="CS250" s="90">
        <f t="shared" si="635"/>
        <v>1.6409601519999992E-4</v>
      </c>
      <c r="CT250" s="106">
        <f>VLOOKUP(CO250,Coefficients!$Z$4:$AD$7,4,FALSE)</f>
        <v>0.26500000000000001</v>
      </c>
      <c r="CU250" s="106">
        <f>VLOOKUP(CO250,Coefficients!$Z$4:$AD$7,2,FALSE)</f>
        <v>0.37</v>
      </c>
      <c r="CV250" s="174" t="e">
        <f t="shared" si="607"/>
        <v>#NUM!</v>
      </c>
      <c r="CW250" s="31" t="e">
        <f t="shared" si="608"/>
        <v>#NUM!</v>
      </c>
      <c r="CX250" s="19">
        <f>Coefficients!$B$7</f>
        <v>3.35</v>
      </c>
      <c r="CY250" s="217" t="e">
        <f t="shared" si="636"/>
        <v>#NUM!</v>
      </c>
      <c r="CZ250" s="164">
        <f>VLOOKUP(N250,Coefficients!$E$12:$I$16,3)</f>
        <v>6.0350000000000001</v>
      </c>
      <c r="DA250" s="165">
        <f t="shared" si="637"/>
        <v>2.5000000000000001E-2</v>
      </c>
      <c r="DB250" s="163">
        <f t="shared" si="638"/>
        <v>0</v>
      </c>
      <c r="DC250" s="163"/>
      <c r="DD250" s="149"/>
      <c r="DU250" s="165">
        <f t="shared" si="609"/>
        <v>0.95</v>
      </c>
      <c r="DV250" s="165">
        <f t="shared" si="610"/>
        <v>1</v>
      </c>
      <c r="DW250" s="165">
        <f t="shared" si="611"/>
        <v>2400</v>
      </c>
      <c r="DX250" s="165">
        <f t="shared" si="612"/>
        <v>1.4999999999999999E-2</v>
      </c>
      <c r="DY250" s="169">
        <f t="shared" si="613"/>
        <v>70.892905314270294</v>
      </c>
      <c r="DZ250" s="136">
        <f t="shared" si="639"/>
        <v>33644.875105834704</v>
      </c>
      <c r="EA250" s="136">
        <f t="shared" si="614"/>
        <v>4.3067574809826485</v>
      </c>
      <c r="EB250" s="136">
        <f t="shared" si="615"/>
        <v>2.3330791552474604E-2</v>
      </c>
      <c r="EC250" s="136">
        <f t="shared" si="616"/>
        <v>0.96747185906460231</v>
      </c>
      <c r="ED250" s="136" t="e">
        <f t="shared" si="617"/>
        <v>#DIV/0!</v>
      </c>
      <c r="EE250" s="136">
        <f t="shared" si="640"/>
        <v>1.5445604651050633E-4</v>
      </c>
      <c r="EF250" s="136">
        <f t="shared" si="618"/>
        <v>1</v>
      </c>
      <c r="EG250" s="136">
        <f t="shared" si="641"/>
        <v>2</v>
      </c>
      <c r="EH250" s="149" t="e">
        <f t="shared" si="619"/>
        <v>#DIV/0!</v>
      </c>
      <c r="EI250" s="149" t="e">
        <f t="shared" si="620"/>
        <v>#DIV/0!</v>
      </c>
      <c r="EJ250" s="149" t="e">
        <f t="shared" si="642"/>
        <v>#DIV/0!</v>
      </c>
      <c r="EK250" s="18" t="e">
        <f t="shared" si="643"/>
        <v>#DIV/0!</v>
      </c>
      <c r="EL250" s="18" t="e">
        <f t="shared" si="644"/>
        <v>#NUM!</v>
      </c>
      <c r="EM250" s="18">
        <f t="shared" si="645"/>
        <v>0</v>
      </c>
      <c r="EN250" s="163" t="e">
        <f t="shared" si="621"/>
        <v>#DIV/0!</v>
      </c>
      <c r="EO250" s="163" t="e">
        <f t="shared" si="622"/>
        <v>#DIV/0!</v>
      </c>
      <c r="EP250" s="163" t="e">
        <f t="shared" si="646"/>
        <v>#DIV/0!</v>
      </c>
      <c r="EQ250" s="18" t="e">
        <f t="shared" si="647"/>
        <v>#DIV/0!</v>
      </c>
      <c r="ER250" s="18" t="e">
        <f t="shared" si="648"/>
        <v>#NUM!</v>
      </c>
      <c r="ES250" s="18">
        <f t="shared" si="649"/>
        <v>0</v>
      </c>
    </row>
    <row r="251" spans="1:149" s="105" customFormat="1" outlineLevel="1" x14ac:dyDescent="0.25">
      <c r="A251" s="103"/>
      <c r="B251" s="36" t="s">
        <v>82</v>
      </c>
      <c r="C251" s="36" t="str">
        <f>'Cooler&amp;Wetter'!$B$1</f>
        <v>MIROC-Medres</v>
      </c>
      <c r="D251" s="36">
        <v>2009</v>
      </c>
      <c r="E251" s="37">
        <f>'Cooler&amp;Wetter'!S37</f>
        <v>22.453333333333333</v>
      </c>
      <c r="F251" s="37">
        <f>'Cooler&amp;Wetter'!W37</f>
        <v>76.396646666666669</v>
      </c>
      <c r="G251" s="37">
        <f>'Cooler&amp;Wetter'!Q37</f>
        <v>385.5499999999999</v>
      </c>
      <c r="H251" s="115">
        <f t="shared" si="573"/>
        <v>2007</v>
      </c>
      <c r="I251" s="111" t="str">
        <f t="shared" si="574"/>
        <v>Pile No 243 @ Berth 107</v>
      </c>
      <c r="J251" s="165" t="str">
        <f t="shared" si="575"/>
        <v>splash</v>
      </c>
      <c r="K251" s="172">
        <f t="shared" si="576"/>
        <v>1</v>
      </c>
      <c r="L251" s="115" t="str">
        <f t="shared" si="577"/>
        <v>C1</v>
      </c>
      <c r="M251" s="115" t="str">
        <f t="shared" si="578"/>
        <v>CB4</v>
      </c>
      <c r="N251" s="115" t="str">
        <f t="shared" si="579"/>
        <v>CL5</v>
      </c>
      <c r="O251" s="115">
        <f t="shared" si="580"/>
        <v>0</v>
      </c>
      <c r="P251" s="115">
        <f t="shared" si="581"/>
        <v>50</v>
      </c>
      <c r="Q251" s="115">
        <f t="shared" si="582"/>
        <v>1200</v>
      </c>
      <c r="R251" s="115">
        <f t="shared" si="583"/>
        <v>60</v>
      </c>
      <c r="S251" s="115">
        <f t="shared" si="584"/>
        <v>0.37</v>
      </c>
      <c r="T251" s="115">
        <f t="shared" si="585"/>
        <v>310</v>
      </c>
      <c r="U251" s="165">
        <f t="shared" si="623"/>
        <v>12</v>
      </c>
      <c r="V251" s="165"/>
      <c r="W251" s="165"/>
      <c r="X251" s="165"/>
      <c r="Y251" s="165"/>
      <c r="AA251" s="174" t="e">
        <f t="shared" si="586"/>
        <v>#NUM!</v>
      </c>
      <c r="AB251" s="193" t="e">
        <f t="shared" si="587"/>
        <v>#NUM!</v>
      </c>
      <c r="AC251" s="174" t="e">
        <f t="shared" si="588"/>
        <v>#NUM!</v>
      </c>
      <c r="AD251" s="174">
        <f t="shared" si="589"/>
        <v>0</v>
      </c>
      <c r="AE251" s="174" t="e">
        <f t="shared" si="590"/>
        <v>#NUM!</v>
      </c>
      <c r="AF251" s="194" t="e">
        <f t="shared" si="591"/>
        <v>#NUM!</v>
      </c>
      <c r="AG251" s="174" t="e">
        <f t="shared" si="494"/>
        <v>#NUM!</v>
      </c>
      <c r="AH251" s="174">
        <f t="shared" si="495"/>
        <v>0</v>
      </c>
      <c r="AJ251" s="174"/>
      <c r="AK251" s="174"/>
      <c r="AM251" s="207">
        <f t="shared" si="592"/>
        <v>0</v>
      </c>
      <c r="AN251" s="167">
        <f>INDEX(Coefficients!$O$3:$O$7,MATCH(S251,Coefficients!$O$3:$O$7))</f>
        <v>0.3</v>
      </c>
      <c r="AO251" s="167">
        <f>INDEX(Coefficients!$O$3:$O$7,MATCH(S251,Coefficients!$O$3:$O$7)+1)</f>
        <v>0.4</v>
      </c>
      <c r="AP251" s="172">
        <f>INDEX(Coefficients!$P$3:$P$7,MATCH(S251,Coefficients!$O$3:$O$7))</f>
        <v>50</v>
      </c>
      <c r="AQ251" s="172">
        <f>INDEX(Coefficients!$P$3:$P$7,MATCH(S251,Coefficients!$O$3:$O$7)+1)</f>
        <v>41.8</v>
      </c>
      <c r="AR251" s="172">
        <f t="shared" si="593"/>
        <v>44.26</v>
      </c>
      <c r="AS251" s="106">
        <f t="shared" si="594"/>
        <v>2009</v>
      </c>
      <c r="AT251" s="107">
        <f t="shared" si="595"/>
        <v>22.453333333333333</v>
      </c>
      <c r="AU251" s="167">
        <f t="shared" si="624"/>
        <v>0</v>
      </c>
      <c r="AV251" s="173">
        <f t="shared" si="625"/>
        <v>0</v>
      </c>
      <c r="AW251" s="106">
        <v>21</v>
      </c>
      <c r="AX251" s="107">
        <f t="shared" si="596"/>
        <v>76.396646666666669</v>
      </c>
      <c r="AY251" s="174">
        <f t="shared" si="597"/>
        <v>0.26419424190444968</v>
      </c>
      <c r="AZ251" s="167">
        <f>INDEX(Coefficients!$K$3:$K$10,MATCH(S251,Coefficients!$K$3:$K$10))</f>
        <v>0.35</v>
      </c>
      <c r="BA251" s="167">
        <f>INDEX(Coefficients!$K$3:$K$10,MATCH(S251,Coefficients!$K$3:$K$10)+1)</f>
        <v>0.4</v>
      </c>
      <c r="BB251" s="167">
        <f>INDEX(Coefficients!$L$3:$L$10,MATCH(S251,Coefficients!$K$3:$K$10))</f>
        <v>0.19142307491680963</v>
      </c>
      <c r="BC251" s="167">
        <f>INDEX(Coefficients!$L$3:$L$10,MATCH(S251,Coefficients!$K$3:$K$10)+1)</f>
        <v>0.35425563574488944</v>
      </c>
      <c r="BD251" s="174">
        <f>INDEX(Coefficients!$M$3:$M$10,MATCH(S251,Coefficients!$K$3:$K$10))</f>
        <v>0.20023799980895765</v>
      </c>
      <c r="BE251" s="174">
        <f>INDEX(Coefficients!$M$3:$M$10,MATCH(S251,Coefficients!$K$3:$K$10)+1)</f>
        <v>0.20987997823914079</v>
      </c>
      <c r="BF251" s="70">
        <f t="shared" si="598"/>
        <v>2.5655609924804158E-5</v>
      </c>
      <c r="BG251" s="110">
        <f t="shared" si="599"/>
        <v>0.20409479118103091</v>
      </c>
      <c r="BH251" s="175" t="e">
        <f t="shared" si="626"/>
        <v>#NUM!</v>
      </c>
      <c r="BI251" s="89" t="e">
        <f t="shared" si="627"/>
        <v>#NUM!</v>
      </c>
      <c r="BJ251" s="106">
        <f t="shared" si="600"/>
        <v>0.71366705445737511</v>
      </c>
      <c r="BK251" s="165">
        <f t="shared" si="601"/>
        <v>84.741590689541354</v>
      </c>
      <c r="BL251" s="207"/>
      <c r="BM251" s="107">
        <f t="shared" si="602"/>
        <v>385.5499999999999</v>
      </c>
      <c r="BN251" s="173">
        <f t="shared" si="628"/>
        <v>0</v>
      </c>
      <c r="BO251" s="187">
        <f t="shared" si="629"/>
        <v>0</v>
      </c>
      <c r="BP251" s="106" t="str">
        <f t="shared" si="603"/>
        <v>YES</v>
      </c>
      <c r="BQ251" s="209" t="e">
        <f t="shared" si="604"/>
        <v>#NUM!</v>
      </c>
      <c r="BR251" s="164" t="e">
        <f t="shared" si="630"/>
        <v>#NUM!</v>
      </c>
      <c r="BS251" s="219" t="e">
        <f t="shared" si="631"/>
        <v>#NUM!</v>
      </c>
      <c r="BT251" s="210"/>
      <c r="BU251" s="206" t="e">
        <f t="shared" si="632"/>
        <v>#NUM!</v>
      </c>
      <c r="BW251" s="164">
        <f>VLOOKUP(M251,Coefficients!$E$4:$I$7,3)</f>
        <v>0.43099999999999999</v>
      </c>
      <c r="BX251" s="106">
        <f t="shared" si="633"/>
        <v>2.5000000000000001E-2</v>
      </c>
      <c r="BY251" s="163">
        <f t="shared" si="634"/>
        <v>0</v>
      </c>
      <c r="BZ251" s="28"/>
      <c r="CO251" s="165" t="str">
        <f t="shared" si="605"/>
        <v>splash</v>
      </c>
      <c r="CP251" s="172">
        <f t="shared" si="606"/>
        <v>1</v>
      </c>
      <c r="CQ251" s="165">
        <f>IF(CO251="atmospheric",IF(CP251&gt;=1,Coefficients!$T$5,Coefficients!$T$4),Coefficients!$T$3)</f>
        <v>7.35</v>
      </c>
      <c r="CR251" s="106">
        <f>IF(S251&lt;Coefficients!$V$3,Coefficients!$X$3-(Coefficients!$X$4-Coefficients!$X$3)*(Coefficients!$V$3-S251)/(Coefficients!$V$4-Coefficients!$V$3),IF(S251&gt;Coefficients!$V$6,(Coefficients!$X$6-Coefficients!$X$5)*(S251-Coefficients!$V$6)/(Coefficients!$V$6-Coefficients!$V$5)+Coefficients!$X$6,VLOOKUP(S251,Coefficients!$V$3:$X$6,3)))</f>
        <v>5.1999999999999975</v>
      </c>
      <c r="CS251" s="90">
        <f t="shared" si="635"/>
        <v>1.6409601519999992E-4</v>
      </c>
      <c r="CT251" s="106">
        <f>VLOOKUP(CO251,Coefficients!$Z$4:$AD$7,4,FALSE)</f>
        <v>0.26500000000000001</v>
      </c>
      <c r="CU251" s="106">
        <f>VLOOKUP(CO251,Coefficients!$Z$4:$AD$7,2,FALSE)</f>
        <v>0.37</v>
      </c>
      <c r="CV251" s="174" t="e">
        <f t="shared" si="607"/>
        <v>#NUM!</v>
      </c>
      <c r="CW251" s="31" t="e">
        <f t="shared" si="608"/>
        <v>#NUM!</v>
      </c>
      <c r="CX251" s="19">
        <f>Coefficients!$B$7</f>
        <v>3.35</v>
      </c>
      <c r="CY251" s="217" t="e">
        <f t="shared" si="636"/>
        <v>#NUM!</v>
      </c>
      <c r="CZ251" s="164">
        <f>VLOOKUP(N251,Coefficients!$E$12:$I$16,3)</f>
        <v>6.0350000000000001</v>
      </c>
      <c r="DA251" s="165">
        <f t="shared" si="637"/>
        <v>2.5000000000000001E-2</v>
      </c>
      <c r="DB251" s="163">
        <f t="shared" si="638"/>
        <v>0</v>
      </c>
      <c r="DC251" s="163"/>
      <c r="DD251" s="149"/>
      <c r="DU251" s="165">
        <f t="shared" si="609"/>
        <v>0.95</v>
      </c>
      <c r="DV251" s="165">
        <f t="shared" si="610"/>
        <v>1</v>
      </c>
      <c r="DW251" s="165">
        <f t="shared" si="611"/>
        <v>2400</v>
      </c>
      <c r="DX251" s="165">
        <f t="shared" si="612"/>
        <v>1.4999999999999999E-2</v>
      </c>
      <c r="DY251" s="169">
        <f t="shared" si="613"/>
        <v>71.046228710462287</v>
      </c>
      <c r="DZ251" s="136">
        <f t="shared" si="639"/>
        <v>33669.112754996073</v>
      </c>
      <c r="EA251" s="136">
        <f t="shared" si="614"/>
        <v>4.3067574809826485</v>
      </c>
      <c r="EB251" s="136">
        <f t="shared" si="615"/>
        <v>2.3330791552474604E-2</v>
      </c>
      <c r="EC251" s="136">
        <f t="shared" si="616"/>
        <v>0.96747185906460231</v>
      </c>
      <c r="ED251" s="136" t="e">
        <f t="shared" si="617"/>
        <v>#DIV/0!</v>
      </c>
      <c r="EE251" s="136">
        <f t="shared" si="640"/>
        <v>1.5445604651050633E-4</v>
      </c>
      <c r="EF251" s="136">
        <f t="shared" si="618"/>
        <v>1</v>
      </c>
      <c r="EG251" s="136">
        <f t="shared" si="641"/>
        <v>2</v>
      </c>
      <c r="EH251" s="149" t="e">
        <f t="shared" si="619"/>
        <v>#DIV/0!</v>
      </c>
      <c r="EI251" s="149" t="e">
        <f t="shared" si="620"/>
        <v>#DIV/0!</v>
      </c>
      <c r="EJ251" s="149" t="e">
        <f t="shared" si="642"/>
        <v>#DIV/0!</v>
      </c>
      <c r="EK251" s="18" t="e">
        <f t="shared" si="643"/>
        <v>#DIV/0!</v>
      </c>
      <c r="EL251" s="18" t="e">
        <f t="shared" si="644"/>
        <v>#NUM!</v>
      </c>
      <c r="EM251" s="18">
        <f t="shared" si="645"/>
        <v>0</v>
      </c>
      <c r="EN251" s="163" t="e">
        <f t="shared" si="621"/>
        <v>#DIV/0!</v>
      </c>
      <c r="EO251" s="163" t="e">
        <f t="shared" si="622"/>
        <v>#DIV/0!</v>
      </c>
      <c r="EP251" s="163" t="e">
        <f t="shared" si="646"/>
        <v>#DIV/0!</v>
      </c>
      <c r="EQ251" s="18" t="e">
        <f t="shared" si="647"/>
        <v>#DIV/0!</v>
      </c>
      <c r="ER251" s="18" t="e">
        <f t="shared" si="648"/>
        <v>#NUM!</v>
      </c>
      <c r="ES251" s="18">
        <f t="shared" si="649"/>
        <v>0</v>
      </c>
    </row>
    <row r="252" spans="1:149" s="105" customFormat="1" ht="15" customHeight="1" outlineLevel="1" x14ac:dyDescent="0.25">
      <c r="A252" s="103"/>
      <c r="B252" s="36" t="s">
        <v>82</v>
      </c>
      <c r="C252" s="36" t="str">
        <f>'Cooler&amp;Wetter'!$B$1</f>
        <v>MIROC-Medres</v>
      </c>
      <c r="D252" s="36">
        <v>2010</v>
      </c>
      <c r="E252" s="37">
        <f>'Cooler&amp;Wetter'!S38</f>
        <v>22.466666666666665</v>
      </c>
      <c r="F252" s="37">
        <f>'Cooler&amp;Wetter'!W38</f>
        <v>76.401733333333326</v>
      </c>
      <c r="G252" s="37">
        <f>'Cooler&amp;Wetter'!Q38</f>
        <v>387.5</v>
      </c>
      <c r="H252" s="115">
        <f t="shared" si="573"/>
        <v>2007</v>
      </c>
      <c r="I252" s="111" t="str">
        <f t="shared" si="574"/>
        <v>Pile No 243 @ Berth 107</v>
      </c>
      <c r="J252" s="165" t="str">
        <f t="shared" si="575"/>
        <v>splash</v>
      </c>
      <c r="K252" s="172">
        <f t="shared" si="576"/>
        <v>1</v>
      </c>
      <c r="L252" s="115" t="str">
        <f t="shared" si="577"/>
        <v>C1</v>
      </c>
      <c r="M252" s="115" t="str">
        <f t="shared" si="578"/>
        <v>CB4</v>
      </c>
      <c r="N252" s="115" t="str">
        <f t="shared" si="579"/>
        <v>CL5</v>
      </c>
      <c r="O252" s="115">
        <f t="shared" si="580"/>
        <v>0</v>
      </c>
      <c r="P252" s="115">
        <f t="shared" si="581"/>
        <v>50</v>
      </c>
      <c r="Q252" s="115">
        <f t="shared" si="582"/>
        <v>1200</v>
      </c>
      <c r="R252" s="115">
        <f t="shared" si="583"/>
        <v>60</v>
      </c>
      <c r="S252" s="115">
        <f t="shared" si="584"/>
        <v>0.37</v>
      </c>
      <c r="T252" s="115">
        <f t="shared" si="585"/>
        <v>310</v>
      </c>
      <c r="U252" s="165">
        <f t="shared" si="623"/>
        <v>12</v>
      </c>
      <c r="V252" s="165"/>
      <c r="W252" s="165"/>
      <c r="X252" s="165"/>
      <c r="Y252" s="165"/>
      <c r="AA252" s="174" t="e">
        <f t="shared" si="586"/>
        <v>#NUM!</v>
      </c>
      <c r="AB252" s="193" t="e">
        <f t="shared" si="587"/>
        <v>#NUM!</v>
      </c>
      <c r="AC252" s="174" t="e">
        <f t="shared" si="588"/>
        <v>#NUM!</v>
      </c>
      <c r="AD252" s="174">
        <f t="shared" si="589"/>
        <v>0</v>
      </c>
      <c r="AE252" s="174" t="e">
        <f t="shared" si="590"/>
        <v>#NUM!</v>
      </c>
      <c r="AF252" s="194" t="e">
        <f t="shared" si="591"/>
        <v>#NUM!</v>
      </c>
      <c r="AG252" s="174" t="e">
        <f t="shared" si="494"/>
        <v>#NUM!</v>
      </c>
      <c r="AH252" s="174">
        <f t="shared" si="495"/>
        <v>0</v>
      </c>
      <c r="AJ252" s="174"/>
      <c r="AK252" s="174"/>
      <c r="AM252" s="207">
        <f t="shared" si="592"/>
        <v>0</v>
      </c>
      <c r="AN252" s="167">
        <f>INDEX(Coefficients!$O$3:$O$7,MATCH(S252,Coefficients!$O$3:$O$7))</f>
        <v>0.3</v>
      </c>
      <c r="AO252" s="167">
        <f>INDEX(Coefficients!$O$3:$O$7,MATCH(S252,Coefficients!$O$3:$O$7)+1)</f>
        <v>0.4</v>
      </c>
      <c r="AP252" s="172">
        <f>INDEX(Coefficients!$P$3:$P$7,MATCH(S252,Coefficients!$O$3:$O$7))</f>
        <v>50</v>
      </c>
      <c r="AQ252" s="172">
        <f>INDEX(Coefficients!$P$3:$P$7,MATCH(S252,Coefficients!$O$3:$O$7)+1)</f>
        <v>41.8</v>
      </c>
      <c r="AR252" s="172">
        <f t="shared" si="593"/>
        <v>44.26</v>
      </c>
      <c r="AS252" s="106">
        <f t="shared" si="594"/>
        <v>2010</v>
      </c>
      <c r="AT252" s="107">
        <f t="shared" si="595"/>
        <v>22.466666666666665</v>
      </c>
      <c r="AU252" s="167">
        <f t="shared" si="624"/>
        <v>0</v>
      </c>
      <c r="AV252" s="173">
        <f t="shared" si="625"/>
        <v>0</v>
      </c>
      <c r="AW252" s="106">
        <v>22</v>
      </c>
      <c r="AX252" s="107">
        <f t="shared" si="596"/>
        <v>76.401733333333326</v>
      </c>
      <c r="AY252" s="174">
        <f t="shared" si="597"/>
        <v>0.26419424190444968</v>
      </c>
      <c r="AZ252" s="167">
        <f>INDEX(Coefficients!$K$3:$K$10,MATCH(S252,Coefficients!$K$3:$K$10))</f>
        <v>0.35</v>
      </c>
      <c r="BA252" s="167">
        <f>INDEX(Coefficients!$K$3:$K$10,MATCH(S252,Coefficients!$K$3:$K$10)+1)</f>
        <v>0.4</v>
      </c>
      <c r="BB252" s="167">
        <f>INDEX(Coefficients!$L$3:$L$10,MATCH(S252,Coefficients!$K$3:$K$10))</f>
        <v>0.19142307491680963</v>
      </c>
      <c r="BC252" s="167">
        <f>INDEX(Coefficients!$L$3:$L$10,MATCH(S252,Coefficients!$K$3:$K$10)+1)</f>
        <v>0.35425563574488944</v>
      </c>
      <c r="BD252" s="174">
        <f>INDEX(Coefficients!$M$3:$M$10,MATCH(S252,Coefficients!$K$3:$K$10))</f>
        <v>0.20023799980895765</v>
      </c>
      <c r="BE252" s="174">
        <f>INDEX(Coefficients!$M$3:$M$10,MATCH(S252,Coefficients!$K$3:$K$10)+1)</f>
        <v>0.20987997823914079</v>
      </c>
      <c r="BF252" s="70">
        <f t="shared" si="598"/>
        <v>2.5655609924804158E-5</v>
      </c>
      <c r="BG252" s="110">
        <f t="shared" si="599"/>
        <v>0.20409479118103091</v>
      </c>
      <c r="BH252" s="175" t="e">
        <f t="shared" si="626"/>
        <v>#NUM!</v>
      </c>
      <c r="BI252" s="89" t="e">
        <f t="shared" si="627"/>
        <v>#NUM!</v>
      </c>
      <c r="BJ252" s="106">
        <f t="shared" si="600"/>
        <v>0.71366705445737511</v>
      </c>
      <c r="BK252" s="165">
        <f t="shared" si="601"/>
        <v>84.741590689541354</v>
      </c>
      <c r="BL252" s="207"/>
      <c r="BM252" s="107">
        <f t="shared" si="602"/>
        <v>387.5</v>
      </c>
      <c r="BN252" s="173">
        <f t="shared" si="628"/>
        <v>0</v>
      </c>
      <c r="BO252" s="187">
        <f t="shared" si="629"/>
        <v>0</v>
      </c>
      <c r="BP252" s="106" t="str">
        <f t="shared" si="603"/>
        <v>YES</v>
      </c>
      <c r="BQ252" s="209" t="e">
        <f t="shared" si="604"/>
        <v>#NUM!</v>
      </c>
      <c r="BR252" s="164" t="e">
        <f t="shared" si="630"/>
        <v>#NUM!</v>
      </c>
      <c r="BS252" s="219" t="e">
        <f t="shared" si="631"/>
        <v>#NUM!</v>
      </c>
      <c r="BT252" s="210"/>
      <c r="BU252" s="206" t="e">
        <f t="shared" si="632"/>
        <v>#NUM!</v>
      </c>
      <c r="BW252" s="164">
        <f>VLOOKUP(M252,Coefficients!$E$4:$I$7,3)</f>
        <v>0.43099999999999999</v>
      </c>
      <c r="BX252" s="106">
        <f t="shared" si="633"/>
        <v>2.5000000000000001E-2</v>
      </c>
      <c r="BY252" s="163">
        <f t="shared" si="634"/>
        <v>0</v>
      </c>
      <c r="BZ252" s="28"/>
      <c r="CO252" s="165" t="str">
        <f t="shared" si="605"/>
        <v>splash</v>
      </c>
      <c r="CP252" s="172">
        <f t="shared" si="606"/>
        <v>1</v>
      </c>
      <c r="CQ252" s="165">
        <f>IF(CO252="atmospheric",IF(CP252&gt;=1,Coefficients!$T$5,Coefficients!$T$4),Coefficients!$T$3)</f>
        <v>7.35</v>
      </c>
      <c r="CR252" s="106">
        <f>IF(S252&lt;Coefficients!$V$3,Coefficients!$X$3-(Coefficients!$X$4-Coefficients!$X$3)*(Coefficients!$V$3-S252)/(Coefficients!$V$4-Coefficients!$V$3),IF(S252&gt;Coefficients!$V$6,(Coefficients!$X$6-Coefficients!$X$5)*(S252-Coefficients!$V$6)/(Coefficients!$V$6-Coefficients!$V$5)+Coefficients!$X$6,VLOOKUP(S252,Coefficients!$V$3:$X$6,3)))</f>
        <v>5.1999999999999975</v>
      </c>
      <c r="CS252" s="90">
        <f t="shared" si="635"/>
        <v>1.6409601519999992E-4</v>
      </c>
      <c r="CT252" s="106">
        <f>VLOOKUP(CO252,Coefficients!$Z$4:$AD$7,4,FALSE)</f>
        <v>0.26500000000000001</v>
      </c>
      <c r="CU252" s="106">
        <f>VLOOKUP(CO252,Coefficients!$Z$4:$AD$7,2,FALSE)</f>
        <v>0.37</v>
      </c>
      <c r="CV252" s="174" t="e">
        <f t="shared" si="607"/>
        <v>#NUM!</v>
      </c>
      <c r="CW252" s="31" t="e">
        <f t="shared" si="608"/>
        <v>#NUM!</v>
      </c>
      <c r="CX252" s="19">
        <f>Coefficients!$B$7</f>
        <v>3.35</v>
      </c>
      <c r="CY252" s="217" t="e">
        <f t="shared" si="636"/>
        <v>#NUM!</v>
      </c>
      <c r="CZ252" s="164">
        <f>VLOOKUP(N252,Coefficients!$E$12:$I$16,3)</f>
        <v>6.0350000000000001</v>
      </c>
      <c r="DA252" s="165">
        <f t="shared" si="637"/>
        <v>2.5000000000000001E-2</v>
      </c>
      <c r="DB252" s="163">
        <f t="shared" si="638"/>
        <v>0</v>
      </c>
      <c r="DC252" s="163"/>
      <c r="DD252" s="149"/>
      <c r="DU252" s="165">
        <f t="shared" si="609"/>
        <v>0.95</v>
      </c>
      <c r="DV252" s="165">
        <f t="shared" si="610"/>
        <v>1</v>
      </c>
      <c r="DW252" s="165">
        <f t="shared" si="611"/>
        <v>2400</v>
      </c>
      <c r="DX252" s="165">
        <f t="shared" si="612"/>
        <v>1.4999999999999999E-2</v>
      </c>
      <c r="DY252" s="169">
        <f t="shared" si="613"/>
        <v>71.510204081632651</v>
      </c>
      <c r="DZ252" s="136">
        <f t="shared" si="639"/>
        <v>33742.247087976444</v>
      </c>
      <c r="EA252" s="136">
        <f t="shared" si="614"/>
        <v>4.3067574809826485</v>
      </c>
      <c r="EB252" s="136">
        <f t="shared" si="615"/>
        <v>2.3330791552474604E-2</v>
      </c>
      <c r="EC252" s="136">
        <f t="shared" si="616"/>
        <v>0.96747185906460231</v>
      </c>
      <c r="ED252" s="136" t="e">
        <f t="shared" si="617"/>
        <v>#DIV/0!</v>
      </c>
      <c r="EE252" s="136">
        <f t="shared" si="640"/>
        <v>1.5445604651050633E-4</v>
      </c>
      <c r="EF252" s="136">
        <f t="shared" si="618"/>
        <v>1</v>
      </c>
      <c r="EG252" s="136">
        <f t="shared" si="641"/>
        <v>2</v>
      </c>
      <c r="EH252" s="149" t="e">
        <f t="shared" si="619"/>
        <v>#DIV/0!</v>
      </c>
      <c r="EI252" s="149" t="e">
        <f t="shared" si="620"/>
        <v>#DIV/0!</v>
      </c>
      <c r="EJ252" s="149" t="e">
        <f t="shared" si="642"/>
        <v>#DIV/0!</v>
      </c>
      <c r="EK252" s="18" t="e">
        <f t="shared" si="643"/>
        <v>#DIV/0!</v>
      </c>
      <c r="EL252" s="18" t="e">
        <f t="shared" si="644"/>
        <v>#NUM!</v>
      </c>
      <c r="EM252" s="18">
        <f t="shared" si="645"/>
        <v>0</v>
      </c>
      <c r="EN252" s="163" t="e">
        <f t="shared" si="621"/>
        <v>#DIV/0!</v>
      </c>
      <c r="EO252" s="163" t="e">
        <f t="shared" si="622"/>
        <v>#DIV/0!</v>
      </c>
      <c r="EP252" s="163" t="e">
        <f t="shared" si="646"/>
        <v>#DIV/0!</v>
      </c>
      <c r="EQ252" s="18" t="e">
        <f t="shared" si="647"/>
        <v>#DIV/0!</v>
      </c>
      <c r="ER252" s="18" t="e">
        <f t="shared" si="648"/>
        <v>#NUM!</v>
      </c>
      <c r="ES252" s="18">
        <f t="shared" si="649"/>
        <v>0</v>
      </c>
    </row>
    <row r="253" spans="1:149" s="105" customFormat="1" outlineLevel="1" x14ac:dyDescent="0.25">
      <c r="A253" s="103"/>
      <c r="B253" s="36" t="s">
        <v>82</v>
      </c>
      <c r="C253" s="36" t="str">
        <f>'Cooler&amp;Wetter'!$B$1</f>
        <v>MIROC-Medres</v>
      </c>
      <c r="D253" s="36">
        <v>2011</v>
      </c>
      <c r="E253" s="37">
        <f>'Cooler&amp;Wetter'!S39</f>
        <v>22.493333333333332</v>
      </c>
      <c r="F253" s="37">
        <f>'Cooler&amp;Wetter'!W39</f>
        <v>76.411906666666667</v>
      </c>
      <c r="G253" s="37">
        <f>'Cooler&amp;Wetter'!Q39</f>
        <v>390.35</v>
      </c>
      <c r="H253" s="115">
        <f t="shared" si="573"/>
        <v>2007</v>
      </c>
      <c r="I253" s="111" t="str">
        <f t="shared" si="574"/>
        <v>Pile No 243 @ Berth 107</v>
      </c>
      <c r="J253" s="165" t="str">
        <f t="shared" si="575"/>
        <v>splash</v>
      </c>
      <c r="K253" s="172">
        <f t="shared" si="576"/>
        <v>1</v>
      </c>
      <c r="L253" s="115" t="str">
        <f t="shared" si="577"/>
        <v>C1</v>
      </c>
      <c r="M253" s="115" t="str">
        <f t="shared" si="578"/>
        <v>CB4</v>
      </c>
      <c r="N253" s="115" t="str">
        <f t="shared" si="579"/>
        <v>CL5</v>
      </c>
      <c r="O253" s="115">
        <f t="shared" si="580"/>
        <v>0</v>
      </c>
      <c r="P253" s="115">
        <f t="shared" si="581"/>
        <v>50</v>
      </c>
      <c r="Q253" s="115">
        <f t="shared" si="582"/>
        <v>1200</v>
      </c>
      <c r="R253" s="115">
        <f t="shared" si="583"/>
        <v>60</v>
      </c>
      <c r="S253" s="115">
        <f t="shared" si="584"/>
        <v>0.37</v>
      </c>
      <c r="T253" s="115">
        <f t="shared" si="585"/>
        <v>310</v>
      </c>
      <c r="U253" s="165">
        <f t="shared" si="623"/>
        <v>12</v>
      </c>
      <c r="V253" s="165"/>
      <c r="W253" s="165"/>
      <c r="X253" s="165"/>
      <c r="Y253" s="165"/>
      <c r="AA253" s="174" t="e">
        <f t="shared" si="586"/>
        <v>#DIV/0!</v>
      </c>
      <c r="AB253" s="193" t="e">
        <f t="shared" si="587"/>
        <v>#DIV/0!</v>
      </c>
      <c r="AC253" s="174" t="e">
        <f t="shared" si="588"/>
        <v>#DIV/0!</v>
      </c>
      <c r="AD253" s="174">
        <f t="shared" si="589"/>
        <v>0</v>
      </c>
      <c r="AE253" s="174" t="e">
        <f t="shared" si="590"/>
        <v>#DIV/0!</v>
      </c>
      <c r="AF253" s="194" t="e">
        <f t="shared" si="591"/>
        <v>#DIV/0!</v>
      </c>
      <c r="AG253" s="174" t="e">
        <f t="shared" si="494"/>
        <v>#DIV/0!</v>
      </c>
      <c r="AH253" s="174">
        <f t="shared" si="495"/>
        <v>0</v>
      </c>
      <c r="AJ253" s="174"/>
      <c r="AK253" s="174"/>
      <c r="AM253" s="207">
        <f t="shared" si="592"/>
        <v>0</v>
      </c>
      <c r="AN253" s="167">
        <f>INDEX(Coefficients!$O$3:$O$7,MATCH(S253,Coefficients!$O$3:$O$7))</f>
        <v>0.3</v>
      </c>
      <c r="AO253" s="167">
        <f>INDEX(Coefficients!$O$3:$O$7,MATCH(S253,Coefficients!$O$3:$O$7)+1)</f>
        <v>0.4</v>
      </c>
      <c r="AP253" s="172">
        <f>INDEX(Coefficients!$P$3:$P$7,MATCH(S253,Coefficients!$O$3:$O$7))</f>
        <v>50</v>
      </c>
      <c r="AQ253" s="172">
        <f>INDEX(Coefficients!$P$3:$P$7,MATCH(S253,Coefficients!$O$3:$O$7)+1)</f>
        <v>41.8</v>
      </c>
      <c r="AR253" s="172">
        <f t="shared" si="593"/>
        <v>44.26</v>
      </c>
      <c r="AS253" s="106">
        <f t="shared" si="594"/>
        <v>2011</v>
      </c>
      <c r="AT253" s="107">
        <f t="shared" si="595"/>
        <v>22.493333333333332</v>
      </c>
      <c r="AU253" s="167">
        <f t="shared" si="624"/>
        <v>0</v>
      </c>
      <c r="AV253" s="173">
        <f t="shared" si="625"/>
        <v>0</v>
      </c>
      <c r="AW253" s="106">
        <v>23</v>
      </c>
      <c r="AX253" s="107">
        <f t="shared" si="596"/>
        <v>76.411906666666667</v>
      </c>
      <c r="AY253" s="174">
        <f t="shared" si="597"/>
        <v>0.26419424190444968</v>
      </c>
      <c r="AZ253" s="167">
        <f>INDEX(Coefficients!$K$3:$K$10,MATCH(S253,Coefficients!$K$3:$K$10))</f>
        <v>0.35</v>
      </c>
      <c r="BA253" s="167">
        <f>INDEX(Coefficients!$K$3:$K$10,MATCH(S253,Coefficients!$K$3:$K$10)+1)</f>
        <v>0.4</v>
      </c>
      <c r="BB253" s="167">
        <f>INDEX(Coefficients!$L$3:$L$10,MATCH(S253,Coefficients!$K$3:$K$10))</f>
        <v>0.19142307491680963</v>
      </c>
      <c r="BC253" s="167">
        <f>INDEX(Coefficients!$L$3:$L$10,MATCH(S253,Coefficients!$K$3:$K$10)+1)</f>
        <v>0.35425563574488944</v>
      </c>
      <c r="BD253" s="174">
        <f>INDEX(Coefficients!$M$3:$M$10,MATCH(S253,Coefficients!$K$3:$K$10))</f>
        <v>0.20023799980895765</v>
      </c>
      <c r="BE253" s="174">
        <f>INDEX(Coefficients!$M$3:$M$10,MATCH(S253,Coefficients!$K$3:$K$10)+1)</f>
        <v>0.20987997823914079</v>
      </c>
      <c r="BF253" s="70">
        <f t="shared" si="598"/>
        <v>2.5655609924804158E-5</v>
      </c>
      <c r="BG253" s="110">
        <f t="shared" si="599"/>
        <v>0.20409479118103091</v>
      </c>
      <c r="BH253" s="175" t="e">
        <f t="shared" si="626"/>
        <v>#DIV/0!</v>
      </c>
      <c r="BI253" s="89" t="e">
        <f t="shared" si="627"/>
        <v>#DIV/0!</v>
      </c>
      <c r="BJ253" s="106">
        <f t="shared" si="600"/>
        <v>0.71366705445737511</v>
      </c>
      <c r="BK253" s="165">
        <f t="shared" si="601"/>
        <v>84.741590689541354</v>
      </c>
      <c r="BL253" s="207"/>
      <c r="BM253" s="107">
        <f t="shared" si="602"/>
        <v>390.35</v>
      </c>
      <c r="BN253" s="173">
        <f t="shared" si="628"/>
        <v>0</v>
      </c>
      <c r="BO253" s="187" t="e">
        <f t="shared" si="629"/>
        <v>#DIV/0!</v>
      </c>
      <c r="BP253" s="106" t="str">
        <f t="shared" si="603"/>
        <v>YES</v>
      </c>
      <c r="BQ253" s="209" t="e">
        <f t="shared" si="604"/>
        <v>#DIV/0!</v>
      </c>
      <c r="BR253" s="164" t="e">
        <f t="shared" si="630"/>
        <v>#DIV/0!</v>
      </c>
      <c r="BS253" s="219" t="e">
        <f t="shared" si="631"/>
        <v>#DIV/0!</v>
      </c>
      <c r="BT253" s="210"/>
      <c r="BU253" s="206" t="e">
        <f t="shared" si="632"/>
        <v>#DIV/0!</v>
      </c>
      <c r="BW253" s="164">
        <f>VLOOKUP(M253,Coefficients!$E$4:$I$7,3)</f>
        <v>0.43099999999999999</v>
      </c>
      <c r="BX253" s="106">
        <f t="shared" si="633"/>
        <v>2.5000000000000001E-2</v>
      </c>
      <c r="BY253" s="163">
        <f t="shared" si="634"/>
        <v>0</v>
      </c>
      <c r="BZ253" s="28"/>
      <c r="CO253" s="165" t="str">
        <f t="shared" si="605"/>
        <v>splash</v>
      </c>
      <c r="CP253" s="172">
        <f t="shared" si="606"/>
        <v>1</v>
      </c>
      <c r="CQ253" s="165">
        <f>IF(CO253="atmospheric",IF(CP253&gt;=1,Coefficients!$T$5,Coefficients!$T$4),Coefficients!$T$3)</f>
        <v>7.35</v>
      </c>
      <c r="CR253" s="106">
        <f>IF(S253&lt;Coefficients!$V$3,Coefficients!$X$3-(Coefficients!$X$4-Coefficients!$X$3)*(Coefficients!$V$3-S253)/(Coefficients!$V$4-Coefficients!$V$3),IF(S253&gt;Coefficients!$V$6,(Coefficients!$X$6-Coefficients!$X$5)*(S253-Coefficients!$V$6)/(Coefficients!$V$6-Coefficients!$V$5)+Coefficients!$X$6,VLOOKUP(S253,Coefficients!$V$3:$X$6,3)))</f>
        <v>5.1999999999999975</v>
      </c>
      <c r="CS253" s="90">
        <f t="shared" si="635"/>
        <v>1.6409601519999992E-4</v>
      </c>
      <c r="CT253" s="106">
        <f>VLOOKUP(CO253,Coefficients!$Z$4:$AD$7,4,FALSE)</f>
        <v>0.26500000000000001</v>
      </c>
      <c r="CU253" s="106">
        <f>VLOOKUP(CO253,Coefficients!$Z$4:$AD$7,2,FALSE)</f>
        <v>0.37</v>
      </c>
      <c r="CV253" s="174" t="e">
        <f t="shared" si="607"/>
        <v>#DIV/0!</v>
      </c>
      <c r="CW253" s="31" t="e">
        <f t="shared" si="608"/>
        <v>#DIV/0!</v>
      </c>
      <c r="CX253" s="19">
        <f>Coefficients!$B$7</f>
        <v>3.35</v>
      </c>
      <c r="CY253" s="217" t="e">
        <f t="shared" si="636"/>
        <v>#DIV/0!</v>
      </c>
      <c r="CZ253" s="164">
        <f>VLOOKUP(N253,Coefficients!$E$12:$I$16,3)</f>
        <v>6.0350000000000001</v>
      </c>
      <c r="DA253" s="165">
        <f t="shared" si="637"/>
        <v>2.5000000000000001E-2</v>
      </c>
      <c r="DB253" s="163">
        <f t="shared" si="638"/>
        <v>0</v>
      </c>
      <c r="DC253" s="163"/>
      <c r="DD253" s="149"/>
      <c r="DU253" s="165">
        <f t="shared" si="609"/>
        <v>0.95</v>
      </c>
      <c r="DV253" s="165">
        <f t="shared" si="610"/>
        <v>1</v>
      </c>
      <c r="DW253" s="165">
        <f t="shared" si="611"/>
        <v>2400</v>
      </c>
      <c r="DX253" s="165">
        <f t="shared" si="612"/>
        <v>1.4999999999999999E-2</v>
      </c>
      <c r="DY253" s="169">
        <f t="shared" si="613"/>
        <v>0</v>
      </c>
      <c r="DZ253" s="136">
        <f t="shared" si="639"/>
        <v>0</v>
      </c>
      <c r="EA253" s="136">
        <f t="shared" si="614"/>
        <v>4.3067574809826485</v>
      </c>
      <c r="EB253" s="136">
        <f t="shared" si="615"/>
        <v>2.3330791552474604E-2</v>
      </c>
      <c r="EC253" s="136">
        <f t="shared" si="616"/>
        <v>0.96747185906460231</v>
      </c>
      <c r="ED253" s="136" t="e">
        <f t="shared" si="617"/>
        <v>#DIV/0!</v>
      </c>
      <c r="EE253" s="136">
        <f t="shared" si="640"/>
        <v>1.5445604651050633E-4</v>
      </c>
      <c r="EF253" s="136">
        <f t="shared" si="618"/>
        <v>1</v>
      </c>
      <c r="EG253" s="136">
        <f t="shared" si="641"/>
        <v>2</v>
      </c>
      <c r="EH253" s="149" t="e">
        <f t="shared" si="619"/>
        <v>#DIV/0!</v>
      </c>
      <c r="EI253" s="149" t="e">
        <f t="shared" si="620"/>
        <v>#DIV/0!</v>
      </c>
      <c r="EJ253" s="149" t="e">
        <f t="shared" si="642"/>
        <v>#DIV/0!</v>
      </c>
      <c r="EK253" s="18" t="e">
        <f t="shared" si="643"/>
        <v>#DIV/0!</v>
      </c>
      <c r="EL253" s="18" t="e">
        <f t="shared" si="644"/>
        <v>#DIV/0!</v>
      </c>
      <c r="EM253" s="18">
        <f t="shared" si="645"/>
        <v>0</v>
      </c>
      <c r="EN253" s="163" t="e">
        <f t="shared" si="621"/>
        <v>#DIV/0!</v>
      </c>
      <c r="EO253" s="163" t="e">
        <f t="shared" si="622"/>
        <v>#DIV/0!</v>
      </c>
      <c r="EP253" s="163" t="e">
        <f t="shared" si="646"/>
        <v>#DIV/0!</v>
      </c>
      <c r="EQ253" s="18" t="e">
        <f t="shared" si="647"/>
        <v>#DIV/0!</v>
      </c>
      <c r="ER253" s="18" t="e">
        <f t="shared" si="648"/>
        <v>#DIV/0!</v>
      </c>
      <c r="ES253" s="18">
        <f t="shared" si="649"/>
        <v>0</v>
      </c>
    </row>
    <row r="254" spans="1:149" s="105" customFormat="1" outlineLevel="1" x14ac:dyDescent="0.25">
      <c r="A254" s="103"/>
      <c r="B254" s="36" t="s">
        <v>82</v>
      </c>
      <c r="C254" s="36" t="str">
        <f>'Cooler&amp;Wetter'!$B$1</f>
        <v>MIROC-Medres</v>
      </c>
      <c r="D254" s="36">
        <v>2012</v>
      </c>
      <c r="E254" s="37">
        <f>'Cooler&amp;Wetter'!S40</f>
        <v>22.52</v>
      </c>
      <c r="F254" s="37">
        <f>'Cooler&amp;Wetter'!W40</f>
        <v>76.422079999999994</v>
      </c>
      <c r="G254" s="37">
        <f>'Cooler&amp;Wetter'!Q40</f>
        <v>393.20000000000005</v>
      </c>
      <c r="H254" s="115">
        <f t="shared" si="573"/>
        <v>2007</v>
      </c>
      <c r="I254" s="111" t="str">
        <f t="shared" si="574"/>
        <v>Pile No 243 @ Berth 107</v>
      </c>
      <c r="J254" s="165" t="str">
        <f t="shared" si="575"/>
        <v>splash</v>
      </c>
      <c r="K254" s="172">
        <f t="shared" si="576"/>
        <v>1</v>
      </c>
      <c r="L254" s="115" t="str">
        <f t="shared" si="577"/>
        <v>C1</v>
      </c>
      <c r="M254" s="115" t="str">
        <f t="shared" si="578"/>
        <v>CB4</v>
      </c>
      <c r="N254" s="115" t="str">
        <f t="shared" si="579"/>
        <v>CL5</v>
      </c>
      <c r="O254" s="115">
        <f t="shared" si="580"/>
        <v>0</v>
      </c>
      <c r="P254" s="115">
        <f t="shared" si="581"/>
        <v>50</v>
      </c>
      <c r="Q254" s="115">
        <f t="shared" si="582"/>
        <v>1200</v>
      </c>
      <c r="R254" s="115">
        <f t="shared" si="583"/>
        <v>60</v>
      </c>
      <c r="S254" s="115">
        <f t="shared" si="584"/>
        <v>0.37</v>
      </c>
      <c r="T254" s="115">
        <f t="shared" si="585"/>
        <v>310</v>
      </c>
      <c r="U254" s="165">
        <f t="shared" si="623"/>
        <v>12</v>
      </c>
      <c r="V254" s="165"/>
      <c r="W254" s="165"/>
      <c r="X254" s="165"/>
      <c r="Y254" s="165"/>
      <c r="AA254" s="174">
        <f t="shared" si="586"/>
        <v>1.2910180351920977</v>
      </c>
      <c r="AB254" s="193">
        <f t="shared" si="587"/>
        <v>0.12582036070384195</v>
      </c>
      <c r="AC254" s="174">
        <f t="shared" si="588"/>
        <v>4.1012748165734168E-3</v>
      </c>
      <c r="AD254" s="174">
        <f t="shared" si="589"/>
        <v>1.1736595479999999E-2</v>
      </c>
      <c r="AE254" s="174">
        <f t="shared" si="590"/>
        <v>5.1333762967564752E-6</v>
      </c>
      <c r="AF254" s="194">
        <f t="shared" si="591"/>
        <v>1.5323511333601419E-6</v>
      </c>
      <c r="AG254" s="174">
        <f t="shared" si="494"/>
        <v>6.9940099136448751E-7</v>
      </c>
      <c r="AH254" s="174">
        <f t="shared" si="495"/>
        <v>0.16433956779999997</v>
      </c>
      <c r="AJ254" s="174"/>
      <c r="AK254" s="174"/>
      <c r="AM254" s="207">
        <f t="shared" si="592"/>
        <v>5</v>
      </c>
      <c r="AN254" s="167">
        <f>INDEX(Coefficients!$O$3:$O$7,MATCH(S254,Coefficients!$O$3:$O$7))</f>
        <v>0.3</v>
      </c>
      <c r="AO254" s="167">
        <f>INDEX(Coefficients!$O$3:$O$7,MATCH(S254,Coefficients!$O$3:$O$7)+1)</f>
        <v>0.4</v>
      </c>
      <c r="AP254" s="172">
        <f>INDEX(Coefficients!$P$3:$P$7,MATCH(S254,Coefficients!$O$3:$O$7))</f>
        <v>50</v>
      </c>
      <c r="AQ254" s="172">
        <f>INDEX(Coefficients!$P$3:$P$7,MATCH(S254,Coefficients!$O$3:$O$7)+1)</f>
        <v>41.8</v>
      </c>
      <c r="AR254" s="172">
        <f t="shared" si="593"/>
        <v>44.26</v>
      </c>
      <c r="AS254" s="106">
        <f t="shared" si="594"/>
        <v>2012</v>
      </c>
      <c r="AT254" s="107">
        <f t="shared" si="595"/>
        <v>22.52</v>
      </c>
      <c r="AU254" s="167">
        <f t="shared" si="624"/>
        <v>22.52</v>
      </c>
      <c r="AV254" s="173">
        <f t="shared" si="625"/>
        <v>22.52</v>
      </c>
      <c r="AW254" s="106">
        <v>24</v>
      </c>
      <c r="AX254" s="107">
        <f t="shared" si="596"/>
        <v>76.422079999999994</v>
      </c>
      <c r="AY254" s="174">
        <f t="shared" si="597"/>
        <v>1.1675811891116719</v>
      </c>
      <c r="AZ254" s="167">
        <f>INDEX(Coefficients!$K$3:$K$10,MATCH(S254,Coefficients!$K$3:$K$10))</f>
        <v>0.35</v>
      </c>
      <c r="BA254" s="167">
        <f>INDEX(Coefficients!$K$3:$K$10,MATCH(S254,Coefficients!$K$3:$K$10)+1)</f>
        <v>0.4</v>
      </c>
      <c r="BB254" s="167">
        <f>INDEX(Coefficients!$L$3:$L$10,MATCH(S254,Coefficients!$K$3:$K$10))</f>
        <v>0.19142307491680963</v>
      </c>
      <c r="BC254" s="167">
        <f>INDEX(Coefficients!$L$3:$L$10,MATCH(S254,Coefficients!$K$3:$K$10)+1)</f>
        <v>0.35425563574488944</v>
      </c>
      <c r="BD254" s="174">
        <f>INDEX(Coefficients!$M$3:$M$10,MATCH(S254,Coefficients!$K$3:$K$10))</f>
        <v>0.20023799980895765</v>
      </c>
      <c r="BE254" s="174">
        <f>INDEX(Coefficients!$M$3:$M$10,MATCH(S254,Coefficients!$K$3:$K$10)+1)</f>
        <v>0.20987997823914079</v>
      </c>
      <c r="BF254" s="70">
        <f t="shared" si="598"/>
        <v>2.5655609924804158E-5</v>
      </c>
      <c r="BG254" s="110">
        <f t="shared" si="599"/>
        <v>0.20409479118103091</v>
      </c>
      <c r="BH254" s="175">
        <f t="shared" si="626"/>
        <v>2.5655609924804158E-5</v>
      </c>
      <c r="BI254" s="89">
        <f t="shared" si="627"/>
        <v>8.0961218388191036E-2</v>
      </c>
      <c r="BJ254" s="106">
        <f t="shared" si="600"/>
        <v>0.71366705445737511</v>
      </c>
      <c r="BK254" s="165">
        <f t="shared" si="601"/>
        <v>84.741590689541354</v>
      </c>
      <c r="BL254" s="207"/>
      <c r="BM254" s="107">
        <f t="shared" si="602"/>
        <v>393.20000000000005</v>
      </c>
      <c r="BN254" s="173">
        <f t="shared" si="628"/>
        <v>393.20000000000005</v>
      </c>
      <c r="BO254" s="187">
        <f t="shared" si="629"/>
        <v>7.4708000000000012E-4</v>
      </c>
      <c r="BP254" s="106" t="str">
        <f t="shared" si="603"/>
        <v>YES</v>
      </c>
      <c r="BQ254" s="209">
        <f t="shared" si="604"/>
        <v>1.2910180351920977</v>
      </c>
      <c r="BR254" s="164">
        <f t="shared" si="630"/>
        <v>6.2910180351920975</v>
      </c>
      <c r="BS254" s="219">
        <f t="shared" si="631"/>
        <v>0.12582036070384195</v>
      </c>
      <c r="BT254" s="210"/>
      <c r="BU254" s="206">
        <f t="shared" si="632"/>
        <v>6.651643231009996E-2</v>
      </c>
      <c r="BW254" s="164">
        <f>VLOOKUP(M254,Coefficients!$E$4:$I$7,3)</f>
        <v>0.43099999999999999</v>
      </c>
      <c r="BX254" s="106">
        <f t="shared" si="633"/>
        <v>7.2999999999999995E-2</v>
      </c>
      <c r="BY254" s="163">
        <f t="shared" si="634"/>
        <v>0.51028675999999995</v>
      </c>
      <c r="BZ254" s="28"/>
      <c r="CO254" s="165" t="str">
        <f t="shared" si="605"/>
        <v>splash</v>
      </c>
      <c r="CP254" s="172">
        <f t="shared" si="606"/>
        <v>1</v>
      </c>
      <c r="CQ254" s="165">
        <f>IF(CO254="atmospheric",IF(CP254&gt;=1,Coefficients!$T$5,Coefficients!$T$4),Coefficients!$T$3)</f>
        <v>7.35</v>
      </c>
      <c r="CR254" s="106">
        <f>IF(S254&lt;Coefficients!$V$3,Coefficients!$X$3-(Coefficients!$X$4-Coefficients!$X$3)*(Coefficients!$V$3-S254)/(Coefficients!$V$4-Coefficients!$V$3),IF(S254&gt;Coefficients!$V$6,(Coefficients!$X$6-Coefficients!$X$5)*(S254-Coefficients!$V$6)/(Coefficients!$V$6-Coefficients!$V$5)+Coefficients!$X$6,VLOOKUP(S254,Coefficients!$V$3:$X$6,3)))</f>
        <v>5.1999999999999975</v>
      </c>
      <c r="CS254" s="90">
        <f t="shared" si="635"/>
        <v>1.6409601519999992E-4</v>
      </c>
      <c r="CT254" s="106">
        <f>VLOOKUP(CO254,Coefficients!$Z$4:$AD$7,4,FALSE)</f>
        <v>0.26500000000000001</v>
      </c>
      <c r="CU254" s="106">
        <f>VLOOKUP(CO254,Coefficients!$Z$4:$AD$7,2,FALSE)</f>
        <v>0.37</v>
      </c>
      <c r="CV254" s="174">
        <f t="shared" si="607"/>
        <v>3.9133849228191311</v>
      </c>
      <c r="CW254" s="31">
        <f t="shared" si="608"/>
        <v>5.1333762967564752E-6</v>
      </c>
      <c r="CX254" s="19">
        <f>Coefficients!$B$7</f>
        <v>3.35</v>
      </c>
      <c r="CY254" s="217">
        <f t="shared" si="636"/>
        <v>1.5323511333601419E-6</v>
      </c>
      <c r="CZ254" s="164">
        <f>VLOOKUP(N254,Coefficients!$E$12:$I$16,3)</f>
        <v>6.0350000000000001</v>
      </c>
      <c r="DA254" s="165">
        <f t="shared" si="637"/>
        <v>7.2999999999999995E-2</v>
      </c>
      <c r="DB254" s="163">
        <f t="shared" si="638"/>
        <v>7.1451985999999996</v>
      </c>
      <c r="DC254" s="163"/>
      <c r="DD254" s="149"/>
      <c r="DU254" s="165">
        <f t="shared" si="609"/>
        <v>0.95</v>
      </c>
      <c r="DV254" s="165">
        <f t="shared" si="610"/>
        <v>1</v>
      </c>
      <c r="DW254" s="165">
        <f t="shared" si="611"/>
        <v>2400</v>
      </c>
      <c r="DX254" s="165">
        <f t="shared" si="612"/>
        <v>1.4999999999999999E-2</v>
      </c>
      <c r="DY254" s="169">
        <f t="shared" si="613"/>
        <v>69.68973747016706</v>
      </c>
      <c r="DZ254" s="136">
        <f t="shared" si="639"/>
        <v>33453.451991984191</v>
      </c>
      <c r="EA254" s="136">
        <f t="shared" si="614"/>
        <v>4.3067574809826485</v>
      </c>
      <c r="EB254" s="136">
        <f t="shared" si="615"/>
        <v>2.3330791552474604E-2</v>
      </c>
      <c r="EC254" s="136">
        <f t="shared" si="616"/>
        <v>0.96747185906460231</v>
      </c>
      <c r="ED254" s="136">
        <f t="shared" si="617"/>
        <v>0.21053206749867465</v>
      </c>
      <c r="EE254" s="136">
        <f t="shared" si="640"/>
        <v>1.5445604651050633E-4</v>
      </c>
      <c r="EF254" s="136">
        <f t="shared" si="618"/>
        <v>1</v>
      </c>
      <c r="EG254" s="136">
        <f t="shared" si="641"/>
        <v>2</v>
      </c>
      <c r="EH254" s="149">
        <f t="shared" si="619"/>
        <v>1.74974861027327</v>
      </c>
      <c r="EI254" s="149">
        <f t="shared" si="620"/>
        <v>28.928605396972674</v>
      </c>
      <c r="EJ254" s="149">
        <f t="shared" si="642"/>
        <v>30.678354007245943</v>
      </c>
      <c r="EK254" s="18">
        <f t="shared" si="643"/>
        <v>3.2596272921415835E-2</v>
      </c>
      <c r="EL254" s="18">
        <f t="shared" si="644"/>
        <v>4.1012748165734168E-3</v>
      </c>
      <c r="EM254" s="18">
        <f t="shared" si="645"/>
        <v>1.1736595479999999E-2</v>
      </c>
      <c r="EN254" s="163">
        <f t="shared" si="621"/>
        <v>0.12496133405597008</v>
      </c>
      <c r="EO254" s="163">
        <f t="shared" si="622"/>
        <v>2.0659865660472612</v>
      </c>
      <c r="EP254" s="163">
        <f t="shared" si="646"/>
        <v>2.190947900103231</v>
      </c>
      <c r="EQ254" s="18">
        <f t="shared" si="647"/>
        <v>0.4564234503033518</v>
      </c>
      <c r="ER254" s="18">
        <f t="shared" si="648"/>
        <v>6.9940099136448751E-7</v>
      </c>
      <c r="ES254" s="18">
        <f t="shared" si="649"/>
        <v>0.16433956779999997</v>
      </c>
    </row>
    <row r="255" spans="1:149" s="105" customFormat="1" outlineLevel="1" x14ac:dyDescent="0.25">
      <c r="A255" s="103"/>
      <c r="B255" s="36" t="s">
        <v>82</v>
      </c>
      <c r="C255" s="36" t="str">
        <f>'Cooler&amp;Wetter'!$B$1</f>
        <v>MIROC-Medres</v>
      </c>
      <c r="D255" s="36">
        <v>2013</v>
      </c>
      <c r="E255" s="37">
        <f>'Cooler&amp;Wetter'!S41</f>
        <v>22.546666666666667</v>
      </c>
      <c r="F255" s="37">
        <f>'Cooler&amp;Wetter'!W41</f>
        <v>76.432253333333335</v>
      </c>
      <c r="G255" s="37">
        <f>'Cooler&amp;Wetter'!Q41</f>
        <v>396.05000000000007</v>
      </c>
      <c r="H255" s="115">
        <f t="shared" si="573"/>
        <v>2007</v>
      </c>
      <c r="I255" s="111" t="str">
        <f t="shared" si="574"/>
        <v>Pile No 243 @ Berth 107</v>
      </c>
      <c r="J255" s="165" t="str">
        <f t="shared" si="575"/>
        <v>splash</v>
      </c>
      <c r="K255" s="172">
        <f t="shared" si="576"/>
        <v>1</v>
      </c>
      <c r="L255" s="115" t="str">
        <f t="shared" si="577"/>
        <v>C1</v>
      </c>
      <c r="M255" s="115" t="str">
        <f t="shared" si="578"/>
        <v>CB4</v>
      </c>
      <c r="N255" s="115" t="str">
        <f t="shared" si="579"/>
        <v>CL5</v>
      </c>
      <c r="O255" s="115">
        <f t="shared" si="580"/>
        <v>0</v>
      </c>
      <c r="P255" s="115">
        <f t="shared" si="581"/>
        <v>50</v>
      </c>
      <c r="Q255" s="115">
        <f t="shared" si="582"/>
        <v>1200</v>
      </c>
      <c r="R255" s="115">
        <f t="shared" si="583"/>
        <v>60</v>
      </c>
      <c r="S255" s="115">
        <f t="shared" si="584"/>
        <v>0.37</v>
      </c>
      <c r="T255" s="115">
        <f t="shared" si="585"/>
        <v>310</v>
      </c>
      <c r="U255" s="165">
        <f t="shared" si="623"/>
        <v>12</v>
      </c>
      <c r="V255" s="165"/>
      <c r="W255" s="165"/>
      <c r="X255" s="165"/>
      <c r="Y255" s="165"/>
      <c r="AA255" s="174">
        <f t="shared" si="586"/>
        <v>1.7048650400482352</v>
      </c>
      <c r="AB255" s="193">
        <f t="shared" si="587"/>
        <v>0.13409730080096469</v>
      </c>
      <c r="AC255" s="174">
        <f t="shared" si="588"/>
        <v>8.7473005130871313E-3</v>
      </c>
      <c r="AD255" s="174">
        <f t="shared" si="589"/>
        <v>1.1746244133333332E-2</v>
      </c>
      <c r="AE255" s="174">
        <f t="shared" si="590"/>
        <v>4.9196381035307988E-4</v>
      </c>
      <c r="AF255" s="194">
        <f t="shared" si="591"/>
        <v>1.4685486876211338E-4</v>
      </c>
      <c r="AG255" s="174">
        <f t="shared" si="494"/>
        <v>1.3413507750955923E-4</v>
      </c>
      <c r="AH255" s="174">
        <f t="shared" si="495"/>
        <v>0.16447467133333332</v>
      </c>
      <c r="AJ255" s="174"/>
      <c r="AK255" s="174"/>
      <c r="AM255" s="207">
        <f t="shared" si="592"/>
        <v>5</v>
      </c>
      <c r="AN255" s="167">
        <f>INDEX(Coefficients!$O$3:$O$7,MATCH(S255,Coefficients!$O$3:$O$7))</f>
        <v>0.3</v>
      </c>
      <c r="AO255" s="167">
        <f>INDEX(Coefficients!$O$3:$O$7,MATCH(S255,Coefficients!$O$3:$O$7)+1)</f>
        <v>0.4</v>
      </c>
      <c r="AP255" s="172">
        <f>INDEX(Coefficients!$P$3:$P$7,MATCH(S255,Coefficients!$O$3:$O$7))</f>
        <v>50</v>
      </c>
      <c r="AQ255" s="172">
        <f>INDEX(Coefficients!$P$3:$P$7,MATCH(S255,Coefficients!$O$3:$O$7)+1)</f>
        <v>41.8</v>
      </c>
      <c r="AR255" s="172">
        <f t="shared" si="593"/>
        <v>44.26</v>
      </c>
      <c r="AS255" s="106">
        <f t="shared" si="594"/>
        <v>2013</v>
      </c>
      <c r="AT255" s="107">
        <f t="shared" si="595"/>
        <v>22.546666666666667</v>
      </c>
      <c r="AU255" s="167">
        <f t="shared" si="624"/>
        <v>45.066666666666663</v>
      </c>
      <c r="AV255" s="173">
        <f t="shared" si="625"/>
        <v>22.533333333333331</v>
      </c>
      <c r="AW255" s="106">
        <v>25</v>
      </c>
      <c r="AX255" s="107">
        <f t="shared" si="596"/>
        <v>76.432253333333335</v>
      </c>
      <c r="AY255" s="174">
        <f t="shared" si="597"/>
        <v>1.1685305041471201</v>
      </c>
      <c r="AZ255" s="167">
        <f>INDEX(Coefficients!$K$3:$K$10,MATCH(S255,Coefficients!$K$3:$K$10))</f>
        <v>0.35</v>
      </c>
      <c r="BA255" s="167">
        <f>INDEX(Coefficients!$K$3:$K$10,MATCH(S255,Coefficients!$K$3:$K$10)+1)</f>
        <v>0.4</v>
      </c>
      <c r="BB255" s="167">
        <f>INDEX(Coefficients!$L$3:$L$10,MATCH(S255,Coefficients!$K$3:$K$10))</f>
        <v>0.19142307491680963</v>
      </c>
      <c r="BC255" s="167">
        <f>INDEX(Coefficients!$L$3:$L$10,MATCH(S255,Coefficients!$K$3:$K$10)+1)</f>
        <v>0.35425563574488944</v>
      </c>
      <c r="BD255" s="174">
        <f>INDEX(Coefficients!$M$3:$M$10,MATCH(S255,Coefficients!$K$3:$K$10))</f>
        <v>0.20023799980895765</v>
      </c>
      <c r="BE255" s="174">
        <f>INDEX(Coefficients!$M$3:$M$10,MATCH(S255,Coefficients!$K$3:$K$10)+1)</f>
        <v>0.20987997823914079</v>
      </c>
      <c r="BF255" s="70">
        <f t="shared" si="598"/>
        <v>2.5655609924804158E-5</v>
      </c>
      <c r="BG255" s="110">
        <f t="shared" si="599"/>
        <v>0.20409479118103091</v>
      </c>
      <c r="BH255" s="175">
        <f t="shared" si="626"/>
        <v>2.2271203678780301E-5</v>
      </c>
      <c r="BI255" s="89">
        <f t="shared" si="627"/>
        <v>7.0281072642219777E-2</v>
      </c>
      <c r="BJ255" s="106">
        <f t="shared" si="600"/>
        <v>0.71366705445737511</v>
      </c>
      <c r="BK255" s="165">
        <f t="shared" si="601"/>
        <v>84.741590689541354</v>
      </c>
      <c r="BL255" s="207"/>
      <c r="BM255" s="107">
        <f t="shared" si="602"/>
        <v>396.05000000000007</v>
      </c>
      <c r="BN255" s="173">
        <f t="shared" si="628"/>
        <v>789.25000000000011</v>
      </c>
      <c r="BO255" s="187">
        <f t="shared" si="629"/>
        <v>7.4978750000000008E-4</v>
      </c>
      <c r="BP255" s="106" t="str">
        <f t="shared" si="603"/>
        <v>YES</v>
      </c>
      <c r="BQ255" s="209">
        <f t="shared" si="604"/>
        <v>1.7048650400482352</v>
      </c>
      <c r="BR255" s="164">
        <f t="shared" si="630"/>
        <v>6.7048650400482348</v>
      </c>
      <c r="BS255" s="219">
        <f t="shared" si="631"/>
        <v>0.13409730080096469</v>
      </c>
      <c r="BT255" s="210"/>
      <c r="BU255" s="206">
        <f t="shared" si="632"/>
        <v>-0.24418661538027941</v>
      </c>
      <c r="BW255" s="164">
        <f>VLOOKUP(M255,Coefficients!$E$4:$I$7,3)</f>
        <v>0.43099999999999999</v>
      </c>
      <c r="BX255" s="106">
        <f t="shared" si="633"/>
        <v>7.2999999999999995E-2</v>
      </c>
      <c r="BY255" s="163">
        <f t="shared" si="634"/>
        <v>0.51070626666666663</v>
      </c>
      <c r="BZ255" s="28"/>
      <c r="CO255" s="165" t="str">
        <f t="shared" si="605"/>
        <v>splash</v>
      </c>
      <c r="CP255" s="172">
        <f t="shared" si="606"/>
        <v>1</v>
      </c>
      <c r="CQ255" s="165">
        <f>IF(CO255="atmospheric",IF(CP255&gt;=1,Coefficients!$T$5,Coefficients!$T$4),Coefficients!$T$3)</f>
        <v>7.35</v>
      </c>
      <c r="CR255" s="106">
        <f>IF(S255&lt;Coefficients!$V$3,Coefficients!$X$3-(Coefficients!$X$4-Coefficients!$X$3)*(Coefficients!$V$3-S255)/(Coefficients!$V$4-Coefficients!$V$3),IF(S255&gt;Coefficients!$V$6,(Coefficients!$X$6-Coefficients!$X$5)*(S255-Coefficients!$V$6)/(Coefficients!$V$6-Coefficients!$V$5)+Coefficients!$X$6,VLOOKUP(S255,Coefficients!$V$3:$X$6,3)))</f>
        <v>5.1999999999999975</v>
      </c>
      <c r="CS255" s="90">
        <f t="shared" si="635"/>
        <v>1.6409601519999992E-4</v>
      </c>
      <c r="CT255" s="106">
        <f>VLOOKUP(CO255,Coefficients!$Z$4:$AD$7,4,FALSE)</f>
        <v>0.26500000000000001</v>
      </c>
      <c r="CU255" s="106">
        <f>VLOOKUP(CO255,Coefficients!$Z$4:$AD$7,2,FALSE)</f>
        <v>0.37</v>
      </c>
      <c r="CV255" s="174">
        <f t="shared" si="607"/>
        <v>4.3578240597226561</v>
      </c>
      <c r="CW255" s="31">
        <f t="shared" si="608"/>
        <v>4.9196381035307988E-4</v>
      </c>
      <c r="CX255" s="19">
        <f>Coefficients!$B$7</f>
        <v>3.35</v>
      </c>
      <c r="CY255" s="217">
        <f t="shared" si="636"/>
        <v>1.4685486876211338E-4</v>
      </c>
      <c r="CZ255" s="164">
        <f>VLOOKUP(N255,Coefficients!$E$12:$I$16,3)</f>
        <v>6.0350000000000001</v>
      </c>
      <c r="DA255" s="165">
        <f t="shared" si="637"/>
        <v>7.2999999999999995E-2</v>
      </c>
      <c r="DB255" s="163">
        <f t="shared" si="638"/>
        <v>7.151072666666666</v>
      </c>
      <c r="DC255" s="163"/>
      <c r="DD255" s="149"/>
      <c r="DU255" s="165">
        <f t="shared" si="609"/>
        <v>0.95</v>
      </c>
      <c r="DV255" s="165">
        <f t="shared" si="610"/>
        <v>1</v>
      </c>
      <c r="DW255" s="165">
        <f t="shared" si="611"/>
        <v>2400</v>
      </c>
      <c r="DX255" s="165">
        <f t="shared" si="612"/>
        <v>1.4999999999999999E-2</v>
      </c>
      <c r="DY255" s="169">
        <f t="shared" si="613"/>
        <v>70.136108887109685</v>
      </c>
      <c r="DZ255" s="136">
        <f t="shared" si="639"/>
        <v>33524.724541896227</v>
      </c>
      <c r="EA255" s="136">
        <f t="shared" si="614"/>
        <v>4.3067574809826485</v>
      </c>
      <c r="EB255" s="136">
        <f t="shared" si="615"/>
        <v>2.3330791552474604E-2</v>
      </c>
      <c r="EC255" s="136">
        <f t="shared" si="616"/>
        <v>0.96747185906460231</v>
      </c>
      <c r="ED255" s="136">
        <f t="shared" si="617"/>
        <v>0.21059323728682136</v>
      </c>
      <c r="EE255" s="136">
        <f t="shared" si="640"/>
        <v>1.5445604651050633E-4</v>
      </c>
      <c r="EF255" s="136">
        <f t="shared" si="618"/>
        <v>1</v>
      </c>
      <c r="EG255" s="136">
        <f t="shared" si="641"/>
        <v>2</v>
      </c>
      <c r="EH255" s="149">
        <f t="shared" si="619"/>
        <v>1.7470297067727303</v>
      </c>
      <c r="EI255" s="149">
        <f t="shared" si="620"/>
        <v>28.913240990532614</v>
      </c>
      <c r="EJ255" s="149">
        <f t="shared" si="642"/>
        <v>30.660270697305343</v>
      </c>
      <c r="EK255" s="18">
        <f t="shared" si="643"/>
        <v>6.5230996156070309E-2</v>
      </c>
      <c r="EL255" s="18">
        <f t="shared" si="644"/>
        <v>8.7473005130871313E-3</v>
      </c>
      <c r="EM255" s="18">
        <f t="shared" si="645"/>
        <v>1.1746244133333332E-2</v>
      </c>
      <c r="EN255" s="163">
        <f t="shared" si="621"/>
        <v>0.12476715884325545</v>
      </c>
      <c r="EO255" s="163">
        <f t="shared" si="622"/>
        <v>2.0648892902932157</v>
      </c>
      <c r="EP255" s="163">
        <f t="shared" si="646"/>
        <v>2.189656449136471</v>
      </c>
      <c r="EQ255" s="18">
        <f t="shared" si="647"/>
        <v>0.91338529420390802</v>
      </c>
      <c r="ER255" s="18">
        <f t="shared" si="648"/>
        <v>1.3413507750955923E-4</v>
      </c>
      <c r="ES255" s="18">
        <f t="shared" si="649"/>
        <v>0.16447467133333332</v>
      </c>
    </row>
    <row r="256" spans="1:149" s="105" customFormat="1" outlineLevel="1" x14ac:dyDescent="0.25">
      <c r="A256" s="103"/>
      <c r="B256" s="36" t="s">
        <v>82</v>
      </c>
      <c r="C256" s="36" t="str">
        <f>'Cooler&amp;Wetter'!$B$1</f>
        <v>MIROC-Medres</v>
      </c>
      <c r="D256" s="36">
        <v>2014</v>
      </c>
      <c r="E256" s="37">
        <f>'Cooler&amp;Wetter'!S42</f>
        <v>22.573333333333334</v>
      </c>
      <c r="F256" s="37">
        <f>'Cooler&amp;Wetter'!W42</f>
        <v>76.442426666666663</v>
      </c>
      <c r="G256" s="37">
        <f>'Cooler&amp;Wetter'!Q42</f>
        <v>398.90000000000009</v>
      </c>
      <c r="H256" s="115">
        <f t="shared" si="573"/>
        <v>2007</v>
      </c>
      <c r="I256" s="111" t="str">
        <f t="shared" si="574"/>
        <v>Pile No 243 @ Berth 107</v>
      </c>
      <c r="J256" s="165" t="str">
        <f t="shared" si="575"/>
        <v>splash</v>
      </c>
      <c r="K256" s="172">
        <f t="shared" si="576"/>
        <v>1</v>
      </c>
      <c r="L256" s="115" t="str">
        <f t="shared" si="577"/>
        <v>C1</v>
      </c>
      <c r="M256" s="115" t="str">
        <f t="shared" si="578"/>
        <v>CB4</v>
      </c>
      <c r="N256" s="115" t="str">
        <f t="shared" si="579"/>
        <v>CL5</v>
      </c>
      <c r="O256" s="115">
        <f t="shared" si="580"/>
        <v>0</v>
      </c>
      <c r="P256" s="115">
        <f t="shared" si="581"/>
        <v>50</v>
      </c>
      <c r="Q256" s="115">
        <f t="shared" si="582"/>
        <v>1200</v>
      </c>
      <c r="R256" s="115">
        <f t="shared" si="583"/>
        <v>60</v>
      </c>
      <c r="S256" s="115">
        <f t="shared" si="584"/>
        <v>0.37</v>
      </c>
      <c r="T256" s="115">
        <f t="shared" si="585"/>
        <v>310</v>
      </c>
      <c r="U256" s="165">
        <f t="shared" si="623"/>
        <v>12</v>
      </c>
      <c r="V256" s="165"/>
      <c r="W256" s="165"/>
      <c r="X256" s="165"/>
      <c r="Y256" s="165"/>
      <c r="AA256" s="174">
        <f t="shared" si="586"/>
        <v>2.0078217666839264</v>
      </c>
      <c r="AB256" s="193">
        <f t="shared" si="587"/>
        <v>0.14015643533367853</v>
      </c>
      <c r="AC256" s="174">
        <f t="shared" si="588"/>
        <v>1.3721520100866344E-2</v>
      </c>
      <c r="AD256" s="174">
        <f t="shared" si="589"/>
        <v>1.1755892786666666E-2</v>
      </c>
      <c r="AE256" s="174">
        <f t="shared" si="590"/>
        <v>3.3251225221675781E-3</v>
      </c>
      <c r="AF256" s="194">
        <f t="shared" si="591"/>
        <v>9.9257388721420235E-4</v>
      </c>
      <c r="AG256" s="174">
        <f t="shared" si="494"/>
        <v>1.3606675656979233E-3</v>
      </c>
      <c r="AH256" s="174">
        <f t="shared" si="495"/>
        <v>0.16460977486666667</v>
      </c>
      <c r="AJ256" s="174"/>
      <c r="AK256" s="174"/>
      <c r="AM256" s="207">
        <f t="shared" si="592"/>
        <v>5</v>
      </c>
      <c r="AN256" s="167">
        <f>INDEX(Coefficients!$O$3:$O$7,MATCH(S256,Coefficients!$O$3:$O$7))</f>
        <v>0.3</v>
      </c>
      <c r="AO256" s="167">
        <f>INDEX(Coefficients!$O$3:$O$7,MATCH(S256,Coefficients!$O$3:$O$7)+1)</f>
        <v>0.4</v>
      </c>
      <c r="AP256" s="172">
        <f>INDEX(Coefficients!$P$3:$P$7,MATCH(S256,Coefficients!$O$3:$O$7))</f>
        <v>50</v>
      </c>
      <c r="AQ256" s="172">
        <f>INDEX(Coefficients!$P$3:$P$7,MATCH(S256,Coefficients!$O$3:$O$7)+1)</f>
        <v>41.8</v>
      </c>
      <c r="AR256" s="172">
        <f t="shared" si="593"/>
        <v>44.26</v>
      </c>
      <c r="AS256" s="106">
        <f t="shared" si="594"/>
        <v>2014</v>
      </c>
      <c r="AT256" s="107">
        <f t="shared" si="595"/>
        <v>22.573333333333334</v>
      </c>
      <c r="AU256" s="167">
        <f t="shared" si="624"/>
        <v>67.64</v>
      </c>
      <c r="AV256" s="173">
        <f t="shared" si="625"/>
        <v>22.546666666666667</v>
      </c>
      <c r="AW256" s="106">
        <v>26</v>
      </c>
      <c r="AX256" s="107">
        <f t="shared" si="596"/>
        <v>76.442426666666663</v>
      </c>
      <c r="AY256" s="174">
        <f t="shared" si="597"/>
        <v>1.1694805052743154</v>
      </c>
      <c r="AZ256" s="167">
        <f>INDEX(Coefficients!$K$3:$K$10,MATCH(S256,Coefficients!$K$3:$K$10))</f>
        <v>0.35</v>
      </c>
      <c r="BA256" s="167">
        <f>INDEX(Coefficients!$K$3:$K$10,MATCH(S256,Coefficients!$K$3:$K$10)+1)</f>
        <v>0.4</v>
      </c>
      <c r="BB256" s="167">
        <f>INDEX(Coefficients!$L$3:$L$10,MATCH(S256,Coefficients!$K$3:$K$10))</f>
        <v>0.19142307491680963</v>
      </c>
      <c r="BC256" s="167">
        <f>INDEX(Coefficients!$L$3:$L$10,MATCH(S256,Coefficients!$K$3:$K$10)+1)</f>
        <v>0.35425563574488944</v>
      </c>
      <c r="BD256" s="174">
        <f>INDEX(Coefficients!$M$3:$M$10,MATCH(S256,Coefficients!$K$3:$K$10))</f>
        <v>0.20023799980895765</v>
      </c>
      <c r="BE256" s="174">
        <f>INDEX(Coefficients!$M$3:$M$10,MATCH(S256,Coefficients!$K$3:$K$10)+1)</f>
        <v>0.20987997823914079</v>
      </c>
      <c r="BF256" s="70">
        <f t="shared" si="598"/>
        <v>2.5655609924804158E-5</v>
      </c>
      <c r="BG256" s="110">
        <f t="shared" si="599"/>
        <v>0.20409479118103091</v>
      </c>
      <c r="BH256" s="175">
        <f t="shared" si="626"/>
        <v>2.0502384830579242E-5</v>
      </c>
      <c r="BI256" s="89">
        <f t="shared" si="627"/>
        <v>6.4699224092211169E-2</v>
      </c>
      <c r="BJ256" s="106">
        <f t="shared" si="600"/>
        <v>0.71366705445737511</v>
      </c>
      <c r="BK256" s="165">
        <f t="shared" si="601"/>
        <v>84.741590689541354</v>
      </c>
      <c r="BL256" s="207"/>
      <c r="BM256" s="107">
        <f t="shared" si="602"/>
        <v>398.90000000000009</v>
      </c>
      <c r="BN256" s="173">
        <f t="shared" si="628"/>
        <v>1188.1500000000001</v>
      </c>
      <c r="BO256" s="187">
        <f t="shared" si="629"/>
        <v>7.5249500000000005E-4</v>
      </c>
      <c r="BP256" s="106" t="str">
        <f t="shared" si="603"/>
        <v>YES</v>
      </c>
      <c r="BQ256" s="209">
        <f t="shared" si="604"/>
        <v>2.0078217666839264</v>
      </c>
      <c r="BR256" s="164">
        <f t="shared" si="630"/>
        <v>7.0078217666839269</v>
      </c>
      <c r="BS256" s="219">
        <f t="shared" si="631"/>
        <v>0.14015643533367853</v>
      </c>
      <c r="BT256" s="210"/>
      <c r="BU256" s="206">
        <f t="shared" si="632"/>
        <v>-0.38151648751554634</v>
      </c>
      <c r="BW256" s="164">
        <f>VLOOKUP(M256,Coefficients!$E$4:$I$7,3)</f>
        <v>0.43099999999999999</v>
      </c>
      <c r="BX256" s="106">
        <f t="shared" si="633"/>
        <v>7.2999999999999995E-2</v>
      </c>
      <c r="BY256" s="163">
        <f t="shared" si="634"/>
        <v>0.51112577333333331</v>
      </c>
      <c r="BZ256" s="28"/>
      <c r="CO256" s="165" t="str">
        <f t="shared" si="605"/>
        <v>splash</v>
      </c>
      <c r="CP256" s="172">
        <f t="shared" si="606"/>
        <v>1</v>
      </c>
      <c r="CQ256" s="165">
        <f>IF(CO256="atmospheric",IF(CP256&gt;=1,Coefficients!$T$5,Coefficients!$T$4),Coefficients!$T$3)</f>
        <v>7.35</v>
      </c>
      <c r="CR256" s="106">
        <f>IF(S256&lt;Coefficients!$V$3,Coefficients!$X$3-(Coefficients!$X$4-Coefficients!$X$3)*(Coefficients!$V$3-S256)/(Coefficients!$V$4-Coefficients!$V$3),IF(S256&gt;Coefficients!$V$6,(Coefficients!$X$6-Coefficients!$X$5)*(S256-Coefficients!$V$6)/(Coefficients!$V$6-Coefficients!$V$5)+Coefficients!$X$6,VLOOKUP(S256,Coefficients!$V$3:$X$6,3)))</f>
        <v>5.1999999999999975</v>
      </c>
      <c r="CS256" s="90">
        <f t="shared" si="635"/>
        <v>1.6409601519999992E-4</v>
      </c>
      <c r="CT256" s="106">
        <f>VLOOKUP(CO256,Coefficients!$Z$4:$AD$7,4,FALSE)</f>
        <v>0.26500000000000001</v>
      </c>
      <c r="CU256" s="106">
        <f>VLOOKUP(CO256,Coefficients!$Z$4:$AD$7,2,FALSE)</f>
        <v>0.37</v>
      </c>
      <c r="CV256" s="174">
        <f t="shared" si="607"/>
        <v>4.5790979175305031</v>
      </c>
      <c r="CW256" s="31">
        <f t="shared" si="608"/>
        <v>3.3251225221675781E-3</v>
      </c>
      <c r="CX256" s="19">
        <f>Coefficients!$B$7</f>
        <v>3.35</v>
      </c>
      <c r="CY256" s="217">
        <f t="shared" si="636"/>
        <v>9.9257388721420235E-4</v>
      </c>
      <c r="CZ256" s="164">
        <f>VLOOKUP(N256,Coefficients!$E$12:$I$16,3)</f>
        <v>6.0350000000000001</v>
      </c>
      <c r="DA256" s="165">
        <f t="shared" si="637"/>
        <v>7.2999999999999995E-2</v>
      </c>
      <c r="DB256" s="163">
        <f t="shared" si="638"/>
        <v>7.1569467333333332</v>
      </c>
      <c r="DC256" s="163"/>
      <c r="DD256" s="149"/>
      <c r="DU256" s="165">
        <f t="shared" si="609"/>
        <v>0.95</v>
      </c>
      <c r="DV256" s="165">
        <f t="shared" si="610"/>
        <v>1</v>
      </c>
      <c r="DW256" s="165">
        <f t="shared" si="611"/>
        <v>2400</v>
      </c>
      <c r="DX256" s="165">
        <f t="shared" si="612"/>
        <v>1.4999999999999999E-2</v>
      </c>
      <c r="DY256" s="169">
        <f t="shared" si="613"/>
        <v>70.286172773468834</v>
      </c>
      <c r="DZ256" s="136">
        <f t="shared" si="639"/>
        <v>33548.617449434823</v>
      </c>
      <c r="EA256" s="136">
        <f t="shared" si="614"/>
        <v>4.3067574809826485</v>
      </c>
      <c r="EB256" s="136">
        <f t="shared" si="615"/>
        <v>2.3330791552474604E-2</v>
      </c>
      <c r="EC256" s="136">
        <f t="shared" si="616"/>
        <v>0.96747185906460231</v>
      </c>
      <c r="ED256" s="136">
        <f t="shared" si="617"/>
        <v>0.21065430666471571</v>
      </c>
      <c r="EE256" s="136">
        <f t="shared" si="640"/>
        <v>1.5445604651050633E-4</v>
      </c>
      <c r="EF256" s="136">
        <f t="shared" si="618"/>
        <v>1</v>
      </c>
      <c r="EG256" s="136">
        <f t="shared" si="641"/>
        <v>2</v>
      </c>
      <c r="EH256" s="149">
        <f t="shared" si="619"/>
        <v>1.7451677615960246</v>
      </c>
      <c r="EI256" s="149">
        <f t="shared" si="620"/>
        <v>28.897888030341203</v>
      </c>
      <c r="EJ256" s="149">
        <f t="shared" si="642"/>
        <v>30.643055791937229</v>
      </c>
      <c r="EK256" s="18">
        <f t="shared" si="643"/>
        <v>9.7901463234269112E-2</v>
      </c>
      <c r="EL256" s="18">
        <f t="shared" si="644"/>
        <v>1.3721520100866344E-2</v>
      </c>
      <c r="EM256" s="18">
        <f t="shared" si="645"/>
        <v>1.1755892786666666E-2</v>
      </c>
      <c r="EN256" s="163">
        <f t="shared" si="621"/>
        <v>0.12463418479666721</v>
      </c>
      <c r="EO256" s="163">
        <f t="shared" si="622"/>
        <v>2.0637928319928842</v>
      </c>
      <c r="EP256" s="163">
        <f t="shared" si="646"/>
        <v>2.1884270167895514</v>
      </c>
      <c r="EQ256" s="18">
        <f t="shared" si="647"/>
        <v>1.3708476348464369</v>
      </c>
      <c r="ER256" s="18">
        <f t="shared" si="648"/>
        <v>1.3606675656979233E-3</v>
      </c>
      <c r="ES256" s="18">
        <f t="shared" si="649"/>
        <v>0.16460977486666667</v>
      </c>
    </row>
    <row r="257" spans="1:149" s="105" customFormat="1" outlineLevel="1" x14ac:dyDescent="0.25">
      <c r="A257" s="103"/>
      <c r="B257" s="36" t="s">
        <v>82</v>
      </c>
      <c r="C257" s="36" t="str">
        <f>'Cooler&amp;Wetter'!$B$1</f>
        <v>MIROC-Medres</v>
      </c>
      <c r="D257" s="36">
        <v>2015</v>
      </c>
      <c r="E257" s="37">
        <f>'Cooler&amp;Wetter'!S43</f>
        <v>22.599999999999998</v>
      </c>
      <c r="F257" s="37">
        <f>'Cooler&amp;Wetter'!W43</f>
        <v>76.452600000000004</v>
      </c>
      <c r="G257" s="37">
        <f>'Cooler&amp;Wetter'!Q43</f>
        <v>401.75000000000011</v>
      </c>
      <c r="H257" s="115">
        <f t="shared" si="573"/>
        <v>2007</v>
      </c>
      <c r="I257" s="111" t="str">
        <f t="shared" si="574"/>
        <v>Pile No 243 @ Berth 107</v>
      </c>
      <c r="J257" s="165" t="str">
        <f t="shared" si="575"/>
        <v>splash</v>
      </c>
      <c r="K257" s="172">
        <f t="shared" si="576"/>
        <v>1</v>
      </c>
      <c r="L257" s="115" t="str">
        <f t="shared" si="577"/>
        <v>C1</v>
      </c>
      <c r="M257" s="115" t="str">
        <f t="shared" si="578"/>
        <v>CB4</v>
      </c>
      <c r="N257" s="115" t="str">
        <f t="shared" si="579"/>
        <v>CL5</v>
      </c>
      <c r="O257" s="115">
        <f t="shared" si="580"/>
        <v>0</v>
      </c>
      <c r="P257" s="115">
        <f t="shared" si="581"/>
        <v>50</v>
      </c>
      <c r="Q257" s="115">
        <f t="shared" si="582"/>
        <v>1200</v>
      </c>
      <c r="R257" s="115">
        <f t="shared" si="583"/>
        <v>60</v>
      </c>
      <c r="S257" s="115">
        <f t="shared" si="584"/>
        <v>0.37</v>
      </c>
      <c r="T257" s="115">
        <f t="shared" si="585"/>
        <v>310</v>
      </c>
      <c r="U257" s="165">
        <f t="shared" si="623"/>
        <v>12</v>
      </c>
      <c r="V257" s="165"/>
      <c r="W257" s="165"/>
      <c r="X257" s="165"/>
      <c r="Y257" s="165"/>
      <c r="AA257" s="174">
        <f t="shared" si="586"/>
        <v>2.2563226565776753</v>
      </c>
      <c r="AB257" s="193">
        <f t="shared" si="587"/>
        <v>0.14512645313155351</v>
      </c>
      <c r="AC257" s="174">
        <f t="shared" si="588"/>
        <v>1.8954630190709081E-2</v>
      </c>
      <c r="AD257" s="174">
        <f t="shared" si="589"/>
        <v>1.1765541439999999E-2</v>
      </c>
      <c r="AE257" s="174">
        <f t="shared" si="590"/>
        <v>1.0020823985131138E-2</v>
      </c>
      <c r="AF257" s="194">
        <f t="shared" si="591"/>
        <v>2.9912907418301903E-3</v>
      </c>
      <c r="AG257" s="174">
        <f t="shared" si="494"/>
        <v>5.470504321518738E-3</v>
      </c>
      <c r="AH257" s="174">
        <f t="shared" si="495"/>
        <v>0.16474487839999999</v>
      </c>
      <c r="AJ257" s="174"/>
      <c r="AK257" s="174"/>
      <c r="AM257" s="207">
        <f t="shared" si="592"/>
        <v>5</v>
      </c>
      <c r="AN257" s="167">
        <f>INDEX(Coefficients!$O$3:$O$7,MATCH(S257,Coefficients!$O$3:$O$7))</f>
        <v>0.3</v>
      </c>
      <c r="AO257" s="167">
        <f>INDEX(Coefficients!$O$3:$O$7,MATCH(S257,Coefficients!$O$3:$O$7)+1)</f>
        <v>0.4</v>
      </c>
      <c r="AP257" s="172">
        <f>INDEX(Coefficients!$P$3:$P$7,MATCH(S257,Coefficients!$O$3:$O$7))</f>
        <v>50</v>
      </c>
      <c r="AQ257" s="172">
        <f>INDEX(Coefficients!$P$3:$P$7,MATCH(S257,Coefficients!$O$3:$O$7)+1)</f>
        <v>41.8</v>
      </c>
      <c r="AR257" s="172">
        <f t="shared" si="593"/>
        <v>44.26</v>
      </c>
      <c r="AS257" s="106">
        <f t="shared" si="594"/>
        <v>2015</v>
      </c>
      <c r="AT257" s="107">
        <f t="shared" si="595"/>
        <v>22.599999999999998</v>
      </c>
      <c r="AU257" s="167">
        <f t="shared" si="624"/>
        <v>90.24</v>
      </c>
      <c r="AV257" s="173">
        <f t="shared" si="625"/>
        <v>22.56</v>
      </c>
      <c r="AW257" s="106">
        <v>27</v>
      </c>
      <c r="AX257" s="107">
        <f t="shared" si="596"/>
        <v>76.452600000000004</v>
      </c>
      <c r="AY257" s="174">
        <f t="shared" si="597"/>
        <v>1.1704311929232594</v>
      </c>
      <c r="AZ257" s="167">
        <f>INDEX(Coefficients!$K$3:$K$10,MATCH(S257,Coefficients!$K$3:$K$10))</f>
        <v>0.35</v>
      </c>
      <c r="BA257" s="167">
        <f>INDEX(Coefficients!$K$3:$K$10,MATCH(S257,Coefficients!$K$3:$K$10)+1)</f>
        <v>0.4</v>
      </c>
      <c r="BB257" s="167">
        <f>INDEX(Coefficients!$L$3:$L$10,MATCH(S257,Coefficients!$K$3:$K$10))</f>
        <v>0.19142307491680963</v>
      </c>
      <c r="BC257" s="167">
        <f>INDEX(Coefficients!$L$3:$L$10,MATCH(S257,Coefficients!$K$3:$K$10)+1)</f>
        <v>0.35425563574488944</v>
      </c>
      <c r="BD257" s="174">
        <f>INDEX(Coefficients!$M$3:$M$10,MATCH(S257,Coefficients!$K$3:$K$10))</f>
        <v>0.20023799980895765</v>
      </c>
      <c r="BE257" s="174">
        <f>INDEX(Coefficients!$M$3:$M$10,MATCH(S257,Coefficients!$K$3:$K$10)+1)</f>
        <v>0.20987997823914079</v>
      </c>
      <c r="BF257" s="70">
        <f t="shared" si="598"/>
        <v>2.5655609924804158E-5</v>
      </c>
      <c r="BG257" s="110">
        <f t="shared" si="599"/>
        <v>0.20409479118103091</v>
      </c>
      <c r="BH257" s="175">
        <f t="shared" si="626"/>
        <v>1.9333257511924208E-5</v>
      </c>
      <c r="BI257" s="89">
        <f t="shared" si="627"/>
        <v>6.1009817664273637E-2</v>
      </c>
      <c r="BJ257" s="106">
        <f t="shared" si="600"/>
        <v>0.71366705445737511</v>
      </c>
      <c r="BK257" s="165">
        <f t="shared" si="601"/>
        <v>84.741590689541354</v>
      </c>
      <c r="BL257" s="207"/>
      <c r="BM257" s="107">
        <f t="shared" si="602"/>
        <v>401.75000000000011</v>
      </c>
      <c r="BN257" s="173">
        <f t="shared" si="628"/>
        <v>1589.9</v>
      </c>
      <c r="BO257" s="187">
        <f t="shared" si="629"/>
        <v>7.5520250000000002E-4</v>
      </c>
      <c r="BP257" s="106" t="str">
        <f t="shared" si="603"/>
        <v>YES</v>
      </c>
      <c r="BQ257" s="209">
        <f t="shared" si="604"/>
        <v>2.2563226565776753</v>
      </c>
      <c r="BR257" s="164">
        <f t="shared" si="630"/>
        <v>7.2563226565776748</v>
      </c>
      <c r="BS257" s="219">
        <f t="shared" si="631"/>
        <v>0.14512645313155351</v>
      </c>
      <c r="BT257" s="210"/>
      <c r="BU257" s="206">
        <f t="shared" si="632"/>
        <v>-0.46319678400927333</v>
      </c>
      <c r="BW257" s="164">
        <f>VLOOKUP(M257,Coefficients!$E$4:$I$7,3)</f>
        <v>0.43099999999999999</v>
      </c>
      <c r="BX257" s="106">
        <f t="shared" si="633"/>
        <v>7.2999999999999995E-2</v>
      </c>
      <c r="BY257" s="163">
        <f t="shared" si="634"/>
        <v>0.51154527999999999</v>
      </c>
      <c r="BZ257" s="28"/>
      <c r="CO257" s="165" t="str">
        <f t="shared" si="605"/>
        <v>splash</v>
      </c>
      <c r="CP257" s="172">
        <f t="shared" si="606"/>
        <v>1</v>
      </c>
      <c r="CQ257" s="165">
        <f>IF(CO257="atmospheric",IF(CP257&gt;=1,Coefficients!$T$5,Coefficients!$T$4),Coefficients!$T$3)</f>
        <v>7.35</v>
      </c>
      <c r="CR257" s="106">
        <f>IF(S257&lt;Coefficients!$V$3,Coefficients!$X$3-(Coefficients!$X$4-Coefficients!$X$3)*(Coefficients!$V$3-S257)/(Coefficients!$V$4-Coefficients!$V$3),IF(S257&gt;Coefficients!$V$6,(Coefficients!$X$6-Coefficients!$X$5)*(S257-Coefficients!$V$6)/(Coefficients!$V$6-Coefficients!$V$5)+Coefficients!$X$6,VLOOKUP(S257,Coefficients!$V$3:$X$6,3)))</f>
        <v>5.1999999999999975</v>
      </c>
      <c r="CS257" s="90">
        <f t="shared" si="635"/>
        <v>1.6409601519999992E-4</v>
      </c>
      <c r="CT257" s="106">
        <f>VLOOKUP(CO257,Coefficients!$Z$4:$AD$7,4,FALSE)</f>
        <v>0.26500000000000001</v>
      </c>
      <c r="CU257" s="106">
        <f>VLOOKUP(CO257,Coefficients!$Z$4:$AD$7,2,FALSE)</f>
        <v>0.37</v>
      </c>
      <c r="CV257" s="174">
        <f t="shared" si="607"/>
        <v>4.7195775378459714</v>
      </c>
      <c r="CW257" s="31">
        <f t="shared" si="608"/>
        <v>1.0020823985131138E-2</v>
      </c>
      <c r="CX257" s="19">
        <f>Coefficients!$B$7</f>
        <v>3.35</v>
      </c>
      <c r="CY257" s="217">
        <f t="shared" si="636"/>
        <v>2.9912907418301903E-3</v>
      </c>
      <c r="CZ257" s="164">
        <f>VLOOKUP(N257,Coefficients!$E$12:$I$16,3)</f>
        <v>6.0350000000000001</v>
      </c>
      <c r="DA257" s="165">
        <f t="shared" si="637"/>
        <v>7.2999999999999995E-2</v>
      </c>
      <c r="DB257" s="163">
        <f t="shared" si="638"/>
        <v>7.1628207999999995</v>
      </c>
      <c r="DC257" s="163"/>
      <c r="DD257" s="149"/>
      <c r="DU257" s="165">
        <f t="shared" si="609"/>
        <v>0.95</v>
      </c>
      <c r="DV257" s="165">
        <f t="shared" si="610"/>
        <v>1</v>
      </c>
      <c r="DW257" s="165">
        <f t="shared" si="611"/>
        <v>2400</v>
      </c>
      <c r="DX257" s="165">
        <f t="shared" si="612"/>
        <v>1.4999999999999999E-2</v>
      </c>
      <c r="DY257" s="169">
        <f t="shared" si="613"/>
        <v>70.361445783132524</v>
      </c>
      <c r="DZ257" s="136">
        <f t="shared" si="639"/>
        <v>33560.589479159906</v>
      </c>
      <c r="EA257" s="136">
        <f t="shared" si="614"/>
        <v>4.3067574809826485</v>
      </c>
      <c r="EB257" s="136">
        <f t="shared" si="615"/>
        <v>2.3330791552474604E-2</v>
      </c>
      <c r="EC257" s="136">
        <f t="shared" si="616"/>
        <v>0.96747185906460231</v>
      </c>
      <c r="ED257" s="136">
        <f t="shared" si="617"/>
        <v>0.21071527587939035</v>
      </c>
      <c r="EE257" s="136">
        <f t="shared" si="640"/>
        <v>1.5445604651050633E-4</v>
      </c>
      <c r="EF257" s="136">
        <f t="shared" si="618"/>
        <v>1</v>
      </c>
      <c r="EG257" s="136">
        <f t="shared" si="641"/>
        <v>2</v>
      </c>
      <c r="EH257" s="149">
        <f t="shared" si="619"/>
        <v>1.7435225009076765</v>
      </c>
      <c r="EI257" s="149">
        <f t="shared" si="620"/>
        <v>28.882546522098554</v>
      </c>
      <c r="EJ257" s="149">
        <f t="shared" si="642"/>
        <v>30.626069023006231</v>
      </c>
      <c r="EK257" s="18">
        <f t="shared" si="643"/>
        <v>0.13060768579197055</v>
      </c>
      <c r="EL257" s="18">
        <f t="shared" si="644"/>
        <v>1.8954630190709081E-2</v>
      </c>
      <c r="EM257" s="18">
        <f t="shared" si="645"/>
        <v>1.1765541439999999E-2</v>
      </c>
      <c r="EN257" s="163">
        <f t="shared" si="621"/>
        <v>0.12451668564891609</v>
      </c>
      <c r="EO257" s="163">
        <f t="shared" si="622"/>
        <v>2.0626971915533518</v>
      </c>
      <c r="EP257" s="163">
        <f t="shared" si="646"/>
        <v>2.187213877202268</v>
      </c>
      <c r="EQ257" s="18">
        <f t="shared" si="647"/>
        <v>1.8288106351613507</v>
      </c>
      <c r="ER257" s="18">
        <f t="shared" si="648"/>
        <v>5.470504321518738E-3</v>
      </c>
      <c r="ES257" s="18">
        <f t="shared" si="649"/>
        <v>0.16474487839999999</v>
      </c>
    </row>
    <row r="258" spans="1:149" s="105" customFormat="1" outlineLevel="1" x14ac:dyDescent="0.25">
      <c r="A258" s="103"/>
      <c r="B258" s="36" t="s">
        <v>82</v>
      </c>
      <c r="C258" s="36" t="str">
        <f>'Cooler&amp;Wetter'!$B$1</f>
        <v>MIROC-Medres</v>
      </c>
      <c r="D258" s="36">
        <v>2016</v>
      </c>
      <c r="E258" s="37">
        <f>'Cooler&amp;Wetter'!S44</f>
        <v>22.626666666666665</v>
      </c>
      <c r="F258" s="37">
        <f>'Cooler&amp;Wetter'!W44</f>
        <v>76.462773333333331</v>
      </c>
      <c r="G258" s="37">
        <f>'Cooler&amp;Wetter'!Q44</f>
        <v>404.60000000000014</v>
      </c>
      <c r="H258" s="115">
        <f t="shared" si="573"/>
        <v>2007</v>
      </c>
      <c r="I258" s="111" t="str">
        <f t="shared" si="574"/>
        <v>Pile No 243 @ Berth 107</v>
      </c>
      <c r="J258" s="165" t="str">
        <f t="shared" si="575"/>
        <v>splash</v>
      </c>
      <c r="K258" s="172">
        <f t="shared" si="576"/>
        <v>1</v>
      </c>
      <c r="L258" s="115" t="str">
        <f t="shared" si="577"/>
        <v>C1</v>
      </c>
      <c r="M258" s="115" t="str">
        <f t="shared" si="578"/>
        <v>CB4</v>
      </c>
      <c r="N258" s="115" t="str">
        <f t="shared" si="579"/>
        <v>CL5</v>
      </c>
      <c r="O258" s="115">
        <f t="shared" si="580"/>
        <v>0</v>
      </c>
      <c r="P258" s="115">
        <f t="shared" si="581"/>
        <v>50</v>
      </c>
      <c r="Q258" s="115">
        <f t="shared" si="582"/>
        <v>1200</v>
      </c>
      <c r="R258" s="115">
        <f t="shared" si="583"/>
        <v>60</v>
      </c>
      <c r="S258" s="115">
        <f t="shared" si="584"/>
        <v>0.37</v>
      </c>
      <c r="T258" s="115">
        <f t="shared" si="585"/>
        <v>310</v>
      </c>
      <c r="U258" s="165">
        <f t="shared" si="623"/>
        <v>12</v>
      </c>
      <c r="V258" s="165"/>
      <c r="W258" s="165"/>
      <c r="X258" s="165"/>
      <c r="Y258" s="165"/>
      <c r="AA258" s="174">
        <f t="shared" si="586"/>
        <v>2.47127081357687</v>
      </c>
      <c r="AB258" s="193">
        <f t="shared" si="587"/>
        <v>0.14942541627153741</v>
      </c>
      <c r="AC258" s="174">
        <f t="shared" si="588"/>
        <v>2.440859359804208E-2</v>
      </c>
      <c r="AD258" s="174">
        <f t="shared" si="589"/>
        <v>1.177519009333333E-2</v>
      </c>
      <c r="AE258" s="174">
        <f t="shared" si="590"/>
        <v>2.0930364941663115E-2</v>
      </c>
      <c r="AF258" s="194">
        <f t="shared" si="591"/>
        <v>6.2478701318397362E-3</v>
      </c>
      <c r="AG258" s="174">
        <f t="shared" si="494"/>
        <v>1.4290593971263825E-2</v>
      </c>
      <c r="AH258" s="174">
        <f t="shared" si="495"/>
        <v>0.16487998193333331</v>
      </c>
      <c r="AJ258" s="174"/>
      <c r="AK258" s="174"/>
      <c r="AM258" s="207">
        <f t="shared" si="592"/>
        <v>5</v>
      </c>
      <c r="AN258" s="167">
        <f>INDEX(Coefficients!$O$3:$O$7,MATCH(S258,Coefficients!$O$3:$O$7))</f>
        <v>0.3</v>
      </c>
      <c r="AO258" s="167">
        <f>INDEX(Coefficients!$O$3:$O$7,MATCH(S258,Coefficients!$O$3:$O$7)+1)</f>
        <v>0.4</v>
      </c>
      <c r="AP258" s="172">
        <f>INDEX(Coefficients!$P$3:$P$7,MATCH(S258,Coefficients!$O$3:$O$7))</f>
        <v>50</v>
      </c>
      <c r="AQ258" s="172">
        <f>INDEX(Coefficients!$P$3:$P$7,MATCH(S258,Coefficients!$O$3:$O$7)+1)</f>
        <v>41.8</v>
      </c>
      <c r="AR258" s="172">
        <f t="shared" si="593"/>
        <v>44.26</v>
      </c>
      <c r="AS258" s="106">
        <f t="shared" si="594"/>
        <v>2016</v>
      </c>
      <c r="AT258" s="107">
        <f t="shared" si="595"/>
        <v>22.626666666666665</v>
      </c>
      <c r="AU258" s="167">
        <f t="shared" si="624"/>
        <v>112.86666666666666</v>
      </c>
      <c r="AV258" s="173">
        <f t="shared" si="625"/>
        <v>22.573333333333331</v>
      </c>
      <c r="AW258" s="106">
        <v>28</v>
      </c>
      <c r="AX258" s="107">
        <f t="shared" si="596"/>
        <v>76.462773333333331</v>
      </c>
      <c r="AY258" s="174">
        <f t="shared" si="597"/>
        <v>1.171382567524196</v>
      </c>
      <c r="AZ258" s="167">
        <f>INDEX(Coefficients!$K$3:$K$10,MATCH(S258,Coefficients!$K$3:$K$10))</f>
        <v>0.35</v>
      </c>
      <c r="BA258" s="167">
        <f>INDEX(Coefficients!$K$3:$K$10,MATCH(S258,Coefficients!$K$3:$K$10)+1)</f>
        <v>0.4</v>
      </c>
      <c r="BB258" s="167">
        <f>INDEX(Coefficients!$L$3:$L$10,MATCH(S258,Coefficients!$K$3:$K$10))</f>
        <v>0.19142307491680963</v>
      </c>
      <c r="BC258" s="167">
        <f>INDEX(Coefficients!$L$3:$L$10,MATCH(S258,Coefficients!$K$3:$K$10)+1)</f>
        <v>0.35425563574488944</v>
      </c>
      <c r="BD258" s="174">
        <f>INDEX(Coefficients!$M$3:$M$10,MATCH(S258,Coefficients!$K$3:$K$10))</f>
        <v>0.20023799980895765</v>
      </c>
      <c r="BE258" s="174">
        <f>INDEX(Coefficients!$M$3:$M$10,MATCH(S258,Coefficients!$K$3:$K$10)+1)</f>
        <v>0.20987997823914079</v>
      </c>
      <c r="BF258" s="70">
        <f t="shared" si="598"/>
        <v>2.5655609924804158E-5</v>
      </c>
      <c r="BG258" s="110">
        <f t="shared" si="599"/>
        <v>0.20409479118103091</v>
      </c>
      <c r="BH258" s="175">
        <f t="shared" si="626"/>
        <v>1.8472522608212184E-5</v>
      </c>
      <c r="BI258" s="89">
        <f t="shared" si="627"/>
        <v>5.8293602898067891E-2</v>
      </c>
      <c r="BJ258" s="106">
        <f t="shared" si="600"/>
        <v>0.71366705445737511</v>
      </c>
      <c r="BK258" s="165">
        <f t="shared" si="601"/>
        <v>84.741590689541354</v>
      </c>
      <c r="BL258" s="207"/>
      <c r="BM258" s="107">
        <f t="shared" si="602"/>
        <v>404.60000000000014</v>
      </c>
      <c r="BN258" s="173">
        <f t="shared" si="628"/>
        <v>1994.5000000000002</v>
      </c>
      <c r="BO258" s="187">
        <f t="shared" si="629"/>
        <v>7.5791000000000009E-4</v>
      </c>
      <c r="BP258" s="106" t="str">
        <f t="shared" si="603"/>
        <v>YES</v>
      </c>
      <c r="BQ258" s="209">
        <f t="shared" si="604"/>
        <v>2.47127081357687</v>
      </c>
      <c r="BR258" s="164">
        <f t="shared" si="630"/>
        <v>7.4712708135768704</v>
      </c>
      <c r="BS258" s="219">
        <f t="shared" si="631"/>
        <v>0.14942541627153741</v>
      </c>
      <c r="BT258" s="210"/>
      <c r="BU258" s="206">
        <f t="shared" si="632"/>
        <v>-0.51881326537876271</v>
      </c>
      <c r="BW258" s="164">
        <f>VLOOKUP(M258,Coefficients!$E$4:$I$7,3)</f>
        <v>0.43099999999999999</v>
      </c>
      <c r="BX258" s="106">
        <f t="shared" si="633"/>
        <v>7.2999999999999995E-2</v>
      </c>
      <c r="BY258" s="163">
        <f t="shared" si="634"/>
        <v>0.51196478666666656</v>
      </c>
      <c r="BZ258" s="28"/>
      <c r="CO258" s="165" t="str">
        <f t="shared" si="605"/>
        <v>splash</v>
      </c>
      <c r="CP258" s="172">
        <f t="shared" si="606"/>
        <v>1</v>
      </c>
      <c r="CQ258" s="165">
        <f>IF(CO258="atmospheric",IF(CP258&gt;=1,Coefficients!$T$5,Coefficients!$T$4),Coefficients!$T$3)</f>
        <v>7.35</v>
      </c>
      <c r="CR258" s="106">
        <f>IF(S258&lt;Coefficients!$V$3,Coefficients!$X$3-(Coefficients!$X$4-Coefficients!$X$3)*(Coefficients!$V$3-S258)/(Coefficients!$V$4-Coefficients!$V$3),IF(S258&gt;Coefficients!$V$6,(Coefficients!$X$6-Coefficients!$X$5)*(S258-Coefficients!$V$6)/(Coefficients!$V$6-Coefficients!$V$5)+Coefficients!$X$6,VLOOKUP(S258,Coefficients!$V$3:$X$6,3)))</f>
        <v>5.1999999999999975</v>
      </c>
      <c r="CS258" s="90">
        <f t="shared" si="635"/>
        <v>1.6409601519999992E-4</v>
      </c>
      <c r="CT258" s="106">
        <f>VLOOKUP(CO258,Coefficients!$Z$4:$AD$7,4,FALSE)</f>
        <v>0.26500000000000001</v>
      </c>
      <c r="CU258" s="106">
        <f>VLOOKUP(CO258,Coefficients!$Z$4:$AD$7,2,FALSE)</f>
        <v>0.37</v>
      </c>
      <c r="CV258" s="174">
        <f t="shared" si="607"/>
        <v>4.8194698269623499</v>
      </c>
      <c r="CW258" s="31">
        <f t="shared" si="608"/>
        <v>2.0930364941663115E-2</v>
      </c>
      <c r="CX258" s="19">
        <f>Coefficients!$B$7</f>
        <v>3.35</v>
      </c>
      <c r="CY258" s="217">
        <f t="shared" si="636"/>
        <v>6.2478701318397362E-3</v>
      </c>
      <c r="CZ258" s="164">
        <f>VLOOKUP(N258,Coefficients!$E$12:$I$16,3)</f>
        <v>6.0350000000000001</v>
      </c>
      <c r="DA258" s="165">
        <f t="shared" si="637"/>
        <v>7.2999999999999995E-2</v>
      </c>
      <c r="DB258" s="163">
        <f t="shared" si="638"/>
        <v>7.1686948666666659</v>
      </c>
      <c r="DC258" s="163"/>
      <c r="DD258" s="149"/>
      <c r="DU258" s="165">
        <f t="shared" si="609"/>
        <v>0.95</v>
      </c>
      <c r="DV258" s="165">
        <f t="shared" si="610"/>
        <v>1</v>
      </c>
      <c r="DW258" s="165">
        <f t="shared" si="611"/>
        <v>2400</v>
      </c>
      <c r="DX258" s="165">
        <f t="shared" si="612"/>
        <v>1.4999999999999999E-2</v>
      </c>
      <c r="DY258" s="169">
        <f t="shared" si="613"/>
        <v>70.406687027809028</v>
      </c>
      <c r="DZ258" s="136">
        <f t="shared" si="639"/>
        <v>33567.780905850086</v>
      </c>
      <c r="EA258" s="136">
        <f t="shared" si="614"/>
        <v>4.3067574809826485</v>
      </c>
      <c r="EB258" s="136">
        <f t="shared" si="615"/>
        <v>2.3330791552474604E-2</v>
      </c>
      <c r="EC258" s="136">
        <f t="shared" si="616"/>
        <v>0.96747185906460231</v>
      </c>
      <c r="ED258" s="136">
        <f t="shared" si="617"/>
        <v>0.210776145177068</v>
      </c>
      <c r="EE258" s="136">
        <f t="shared" si="640"/>
        <v>1.5445604651050633E-4</v>
      </c>
      <c r="EF258" s="136">
        <f t="shared" si="618"/>
        <v>1</v>
      </c>
      <c r="EG258" s="136">
        <f t="shared" si="641"/>
        <v>2</v>
      </c>
      <c r="EH258" s="149">
        <f t="shared" si="619"/>
        <v>1.7419654282987642</v>
      </c>
      <c r="EI258" s="149">
        <f t="shared" si="620"/>
        <v>28.867216471375183</v>
      </c>
      <c r="EJ258" s="149">
        <f t="shared" si="642"/>
        <v>30.609181899673949</v>
      </c>
      <c r="EK258" s="18">
        <f t="shared" si="643"/>
        <v>0.16334967776624112</v>
      </c>
      <c r="EL258" s="18">
        <f t="shared" si="644"/>
        <v>2.440859359804208E-2</v>
      </c>
      <c r="EM258" s="18">
        <f t="shared" si="645"/>
        <v>1.177519009333333E-2</v>
      </c>
      <c r="EN258" s="163">
        <f t="shared" si="621"/>
        <v>0.12440548460592663</v>
      </c>
      <c r="EO258" s="163">
        <f t="shared" si="622"/>
        <v>2.0616023693724443</v>
      </c>
      <c r="EP258" s="163">
        <f t="shared" si="646"/>
        <v>2.1860078539783712</v>
      </c>
      <c r="EQ258" s="18">
        <f t="shared" si="647"/>
        <v>2.2872744902999198</v>
      </c>
      <c r="ER258" s="18">
        <f t="shared" si="648"/>
        <v>1.4290593971263825E-2</v>
      </c>
      <c r="ES258" s="18">
        <f t="shared" si="649"/>
        <v>0.16487998193333331</v>
      </c>
    </row>
    <row r="259" spans="1:149" s="105" customFormat="1" outlineLevel="1" x14ac:dyDescent="0.25">
      <c r="A259" s="103"/>
      <c r="B259" s="36" t="s">
        <v>82</v>
      </c>
      <c r="C259" s="36" t="str">
        <f>'Cooler&amp;Wetter'!$B$1</f>
        <v>MIROC-Medres</v>
      </c>
      <c r="D259" s="36">
        <v>2017</v>
      </c>
      <c r="E259" s="37">
        <f>'Cooler&amp;Wetter'!S45</f>
        <v>22.653333333333332</v>
      </c>
      <c r="F259" s="37">
        <f>'Cooler&amp;Wetter'!W45</f>
        <v>76.472946666666658</v>
      </c>
      <c r="G259" s="37">
        <f>'Cooler&amp;Wetter'!Q45</f>
        <v>407.45000000000016</v>
      </c>
      <c r="H259" s="115">
        <f t="shared" si="573"/>
        <v>2007</v>
      </c>
      <c r="I259" s="111" t="str">
        <f t="shared" si="574"/>
        <v>Pile No 243 @ Berth 107</v>
      </c>
      <c r="J259" s="165" t="str">
        <f t="shared" si="575"/>
        <v>splash</v>
      </c>
      <c r="K259" s="172">
        <f t="shared" si="576"/>
        <v>1</v>
      </c>
      <c r="L259" s="115" t="str">
        <f t="shared" si="577"/>
        <v>C1</v>
      </c>
      <c r="M259" s="115" t="str">
        <f t="shared" si="578"/>
        <v>CB4</v>
      </c>
      <c r="N259" s="115" t="str">
        <f t="shared" si="579"/>
        <v>CL5</v>
      </c>
      <c r="O259" s="115">
        <f t="shared" si="580"/>
        <v>0</v>
      </c>
      <c r="P259" s="115">
        <f t="shared" si="581"/>
        <v>50</v>
      </c>
      <c r="Q259" s="115">
        <f t="shared" si="582"/>
        <v>1200</v>
      </c>
      <c r="R259" s="115">
        <f t="shared" si="583"/>
        <v>60</v>
      </c>
      <c r="S259" s="115">
        <f t="shared" si="584"/>
        <v>0.37</v>
      </c>
      <c r="T259" s="115">
        <f t="shared" si="585"/>
        <v>310</v>
      </c>
      <c r="U259" s="165">
        <f t="shared" si="623"/>
        <v>12</v>
      </c>
      <c r="V259" s="165"/>
      <c r="W259" s="165"/>
      <c r="X259" s="165"/>
      <c r="Y259" s="165"/>
      <c r="AA259" s="174">
        <f t="shared" si="586"/>
        <v>2.6630632396986189</v>
      </c>
      <c r="AB259" s="193">
        <f t="shared" si="587"/>
        <v>0.1532612647939724</v>
      </c>
      <c r="AC259" s="174">
        <f t="shared" si="588"/>
        <v>3.005874157308222E-2</v>
      </c>
      <c r="AD259" s="174">
        <f t="shared" si="589"/>
        <v>1.1784838746666661E-2</v>
      </c>
      <c r="AE259" s="174">
        <f t="shared" si="590"/>
        <v>3.5734844320818665E-2</v>
      </c>
      <c r="AF259" s="194">
        <f t="shared" si="591"/>
        <v>1.0667117707707063E-2</v>
      </c>
      <c r="AG259" s="174">
        <f t="shared" si="494"/>
        <v>2.9294458934171735E-2</v>
      </c>
      <c r="AH259" s="174">
        <f t="shared" si="495"/>
        <v>0.16501508546666663</v>
      </c>
      <c r="AJ259" s="174"/>
      <c r="AK259" s="174"/>
      <c r="AM259" s="207">
        <f t="shared" si="592"/>
        <v>5</v>
      </c>
      <c r="AN259" s="167">
        <f>INDEX(Coefficients!$O$3:$O$7,MATCH(S259,Coefficients!$O$3:$O$7))</f>
        <v>0.3</v>
      </c>
      <c r="AO259" s="167">
        <f>INDEX(Coefficients!$O$3:$O$7,MATCH(S259,Coefficients!$O$3:$O$7)+1)</f>
        <v>0.4</v>
      </c>
      <c r="AP259" s="172">
        <f>INDEX(Coefficients!$P$3:$P$7,MATCH(S259,Coefficients!$O$3:$O$7))</f>
        <v>50</v>
      </c>
      <c r="AQ259" s="172">
        <f>INDEX(Coefficients!$P$3:$P$7,MATCH(S259,Coefficients!$O$3:$O$7)+1)</f>
        <v>41.8</v>
      </c>
      <c r="AR259" s="172">
        <f t="shared" si="593"/>
        <v>44.26</v>
      </c>
      <c r="AS259" s="106">
        <f t="shared" si="594"/>
        <v>2017</v>
      </c>
      <c r="AT259" s="107">
        <f t="shared" si="595"/>
        <v>22.653333333333332</v>
      </c>
      <c r="AU259" s="167">
        <f t="shared" si="624"/>
        <v>135.51999999999998</v>
      </c>
      <c r="AV259" s="173">
        <f t="shared" si="625"/>
        <v>22.586666666666662</v>
      </c>
      <c r="AW259" s="106">
        <v>29</v>
      </c>
      <c r="AX259" s="107">
        <f t="shared" si="596"/>
        <v>76.472946666666658</v>
      </c>
      <c r="AY259" s="174">
        <f t="shared" si="597"/>
        <v>1.1723346295075887</v>
      </c>
      <c r="AZ259" s="167">
        <f>INDEX(Coefficients!$K$3:$K$10,MATCH(S259,Coefficients!$K$3:$K$10))</f>
        <v>0.35</v>
      </c>
      <c r="BA259" s="167">
        <f>INDEX(Coefficients!$K$3:$K$10,MATCH(S259,Coefficients!$K$3:$K$10)+1)</f>
        <v>0.4</v>
      </c>
      <c r="BB259" s="167">
        <f>INDEX(Coefficients!$L$3:$L$10,MATCH(S259,Coefficients!$K$3:$K$10))</f>
        <v>0.19142307491680963</v>
      </c>
      <c r="BC259" s="167">
        <f>INDEX(Coefficients!$L$3:$L$10,MATCH(S259,Coefficients!$K$3:$K$10)+1)</f>
        <v>0.35425563574488944</v>
      </c>
      <c r="BD259" s="174">
        <f>INDEX(Coefficients!$M$3:$M$10,MATCH(S259,Coefficients!$K$3:$K$10))</f>
        <v>0.20023799980895765</v>
      </c>
      <c r="BE259" s="174">
        <f>INDEX(Coefficients!$M$3:$M$10,MATCH(S259,Coefficients!$K$3:$K$10)+1)</f>
        <v>0.20987997823914079</v>
      </c>
      <c r="BF259" s="70">
        <f t="shared" si="598"/>
        <v>2.5655609924804158E-5</v>
      </c>
      <c r="BG259" s="110">
        <f t="shared" si="599"/>
        <v>0.20409479118103091</v>
      </c>
      <c r="BH259" s="175">
        <f t="shared" si="626"/>
        <v>1.7797775605447878E-5</v>
      </c>
      <c r="BI259" s="89">
        <f t="shared" si="627"/>
        <v>5.6164308774572382E-2</v>
      </c>
      <c r="BJ259" s="106">
        <f t="shared" si="600"/>
        <v>0.71366705445737511</v>
      </c>
      <c r="BK259" s="165">
        <f t="shared" si="601"/>
        <v>84.741590689541354</v>
      </c>
      <c r="BL259" s="207"/>
      <c r="BM259" s="107">
        <f t="shared" si="602"/>
        <v>407.45000000000016</v>
      </c>
      <c r="BN259" s="173">
        <f t="shared" si="628"/>
        <v>2401.9500000000003</v>
      </c>
      <c r="BO259" s="187">
        <f t="shared" si="629"/>
        <v>7.6061750000000006E-4</v>
      </c>
      <c r="BP259" s="106" t="str">
        <f t="shared" si="603"/>
        <v>YES</v>
      </c>
      <c r="BQ259" s="209">
        <f t="shared" si="604"/>
        <v>2.6630632396986189</v>
      </c>
      <c r="BR259" s="164">
        <f t="shared" si="630"/>
        <v>7.6630632396986194</v>
      </c>
      <c r="BS259" s="219">
        <f t="shared" si="631"/>
        <v>0.1532612647939724</v>
      </c>
      <c r="BT259" s="210"/>
      <c r="BU259" s="206">
        <f t="shared" si="632"/>
        <v>-0.55977593496715683</v>
      </c>
      <c r="BW259" s="164">
        <f>VLOOKUP(M259,Coefficients!$E$4:$I$7,3)</f>
        <v>0.43099999999999999</v>
      </c>
      <c r="BX259" s="106">
        <f t="shared" si="633"/>
        <v>7.2999999999999995E-2</v>
      </c>
      <c r="BY259" s="163">
        <f t="shared" si="634"/>
        <v>0.51238429333333313</v>
      </c>
      <c r="BZ259" s="28"/>
      <c r="CO259" s="165" t="str">
        <f t="shared" si="605"/>
        <v>splash</v>
      </c>
      <c r="CP259" s="172">
        <f t="shared" si="606"/>
        <v>1</v>
      </c>
      <c r="CQ259" s="165">
        <f>IF(CO259="atmospheric",IF(CP259&gt;=1,Coefficients!$T$5,Coefficients!$T$4),Coefficients!$T$3)</f>
        <v>7.35</v>
      </c>
      <c r="CR259" s="106">
        <f>IF(S259&lt;Coefficients!$V$3,Coefficients!$X$3-(Coefficients!$X$4-Coefficients!$X$3)*(Coefficients!$V$3-S259)/(Coefficients!$V$4-Coefficients!$V$3),IF(S259&gt;Coefficients!$V$6,(Coefficients!$X$6-Coefficients!$X$5)*(S259-Coefficients!$V$6)/(Coefficients!$V$6-Coefficients!$V$5)+Coefficients!$X$6,VLOOKUP(S259,Coefficients!$V$3:$X$6,3)))</f>
        <v>5.1999999999999975</v>
      </c>
      <c r="CS259" s="90">
        <f t="shared" si="635"/>
        <v>1.6409601519999992E-4</v>
      </c>
      <c r="CT259" s="106">
        <f>VLOOKUP(CO259,Coefficients!$Z$4:$AD$7,4,FALSE)</f>
        <v>0.26500000000000001</v>
      </c>
      <c r="CU259" s="106">
        <f>VLOOKUP(CO259,Coefficients!$Z$4:$AD$7,2,FALSE)</f>
        <v>0.37</v>
      </c>
      <c r="CV259" s="174">
        <f t="shared" si="607"/>
        <v>4.8953863793918115</v>
      </c>
      <c r="CW259" s="31">
        <f t="shared" si="608"/>
        <v>3.5734844320818665E-2</v>
      </c>
      <c r="CX259" s="19">
        <f>Coefficients!$B$7</f>
        <v>3.35</v>
      </c>
      <c r="CY259" s="217">
        <f t="shared" si="636"/>
        <v>1.0667117707707063E-2</v>
      </c>
      <c r="CZ259" s="164">
        <f>VLOOKUP(N259,Coefficients!$E$12:$I$16,3)</f>
        <v>6.0350000000000001</v>
      </c>
      <c r="DA259" s="165">
        <f t="shared" si="637"/>
        <v>7.2999999999999995E-2</v>
      </c>
      <c r="DB259" s="163">
        <f t="shared" si="638"/>
        <v>7.1745689333333313</v>
      </c>
      <c r="DC259" s="163"/>
      <c r="DD259" s="149"/>
      <c r="DU259" s="165">
        <f t="shared" si="609"/>
        <v>0.95</v>
      </c>
      <c r="DV259" s="165">
        <f t="shared" si="610"/>
        <v>1</v>
      </c>
      <c r="DW259" s="165">
        <f t="shared" si="611"/>
        <v>2400</v>
      </c>
      <c r="DX259" s="165">
        <f t="shared" si="612"/>
        <v>1.4999999999999999E-2</v>
      </c>
      <c r="DY259" s="169">
        <f t="shared" si="613"/>
        <v>70.436880192977753</v>
      </c>
      <c r="DZ259" s="136">
        <f t="shared" si="639"/>
        <v>33572.578616369508</v>
      </c>
      <c r="EA259" s="136">
        <f t="shared" si="614"/>
        <v>4.3067574809826485</v>
      </c>
      <c r="EB259" s="136">
        <f t="shared" si="615"/>
        <v>2.3330791552474604E-2</v>
      </c>
      <c r="EC259" s="136">
        <f t="shared" si="616"/>
        <v>0.96747185906460231</v>
      </c>
      <c r="ED259" s="136">
        <f t="shared" si="617"/>
        <v>0.21083691480316513</v>
      </c>
      <c r="EE259" s="136">
        <f t="shared" si="640"/>
        <v>1.5445604651050633E-4</v>
      </c>
      <c r="EF259" s="136">
        <f t="shared" si="618"/>
        <v>1</v>
      </c>
      <c r="EG259" s="136">
        <f t="shared" si="641"/>
        <v>2</v>
      </c>
      <c r="EH259" s="149">
        <f t="shared" si="619"/>
        <v>1.7404536467422296</v>
      </c>
      <c r="EI259" s="149">
        <f t="shared" si="620"/>
        <v>28.851897883613006</v>
      </c>
      <c r="EJ259" s="149">
        <f t="shared" si="642"/>
        <v>30.592351530355234</v>
      </c>
      <c r="EK259" s="18">
        <f t="shared" si="643"/>
        <v>0.19612745342725632</v>
      </c>
      <c r="EL259" s="18">
        <f t="shared" si="644"/>
        <v>3.005874157308222E-2</v>
      </c>
      <c r="EM259" s="18">
        <f t="shared" si="645"/>
        <v>1.1784838746666661E-2</v>
      </c>
      <c r="EN259" s="163">
        <f t="shared" si="621"/>
        <v>0.12429751810205483</v>
      </c>
      <c r="EO259" s="163">
        <f t="shared" si="622"/>
        <v>2.0605083658388077</v>
      </c>
      <c r="EP259" s="163">
        <f t="shared" si="646"/>
        <v>2.1848058839408626</v>
      </c>
      <c r="EQ259" s="18">
        <f t="shared" si="647"/>
        <v>2.7462394000777075</v>
      </c>
      <c r="ER259" s="18">
        <f t="shared" si="648"/>
        <v>2.9294458934171735E-2</v>
      </c>
      <c r="ES259" s="18">
        <f t="shared" si="649"/>
        <v>0.16501508546666663</v>
      </c>
    </row>
    <row r="260" spans="1:149" s="105" customFormat="1" outlineLevel="1" x14ac:dyDescent="0.25">
      <c r="A260" s="103"/>
      <c r="B260" s="36" t="s">
        <v>82</v>
      </c>
      <c r="C260" s="36" t="str">
        <f>'Cooler&amp;Wetter'!$B$1</f>
        <v>MIROC-Medres</v>
      </c>
      <c r="D260" s="36">
        <v>2018</v>
      </c>
      <c r="E260" s="37">
        <f>'Cooler&amp;Wetter'!S46</f>
        <v>22.68</v>
      </c>
      <c r="F260" s="37">
        <f>'Cooler&amp;Wetter'!W46</f>
        <v>76.48312</v>
      </c>
      <c r="G260" s="37">
        <f>'Cooler&amp;Wetter'!Q46</f>
        <v>410.30000000000018</v>
      </c>
      <c r="H260" s="115">
        <f t="shared" si="573"/>
        <v>2007</v>
      </c>
      <c r="I260" s="111" t="str">
        <f t="shared" si="574"/>
        <v>Pile No 243 @ Berth 107</v>
      </c>
      <c r="J260" s="165" t="str">
        <f t="shared" si="575"/>
        <v>splash</v>
      </c>
      <c r="K260" s="172">
        <f t="shared" si="576"/>
        <v>1</v>
      </c>
      <c r="L260" s="115" t="str">
        <f t="shared" si="577"/>
        <v>C1</v>
      </c>
      <c r="M260" s="115" t="str">
        <f t="shared" si="578"/>
        <v>CB4</v>
      </c>
      <c r="N260" s="115" t="str">
        <f t="shared" si="579"/>
        <v>CL5</v>
      </c>
      <c r="O260" s="115">
        <f t="shared" si="580"/>
        <v>0</v>
      </c>
      <c r="P260" s="115">
        <f t="shared" si="581"/>
        <v>50</v>
      </c>
      <c r="Q260" s="115">
        <f t="shared" si="582"/>
        <v>1200</v>
      </c>
      <c r="R260" s="115">
        <f t="shared" si="583"/>
        <v>60</v>
      </c>
      <c r="S260" s="115">
        <f t="shared" si="584"/>
        <v>0.37</v>
      </c>
      <c r="T260" s="115">
        <f t="shared" si="585"/>
        <v>310</v>
      </c>
      <c r="U260" s="165">
        <f t="shared" si="623"/>
        <v>12</v>
      </c>
      <c r="V260" s="165"/>
      <c r="W260" s="165"/>
      <c r="X260" s="165"/>
      <c r="Y260" s="165"/>
      <c r="AA260" s="174">
        <f t="shared" si="586"/>
        <v>2.837730305585362</v>
      </c>
      <c r="AB260" s="193">
        <f t="shared" si="587"/>
        <v>0.15675460611170725</v>
      </c>
      <c r="AC260" s="174">
        <f t="shared" si="588"/>
        <v>3.5887560525200507E-2</v>
      </c>
      <c r="AD260" s="174">
        <f t="shared" si="589"/>
        <v>1.1794487399999998E-2</v>
      </c>
      <c r="AE260" s="174">
        <f t="shared" si="590"/>
        <v>5.3873106959917219E-2</v>
      </c>
      <c r="AF260" s="194">
        <f t="shared" si="591"/>
        <v>1.6081524465646931E-2</v>
      </c>
      <c r="AG260" s="174">
        <f t="shared" si="494"/>
        <v>5.1552632473495952E-2</v>
      </c>
      <c r="AH260" s="174">
        <f t="shared" si="495"/>
        <v>0.16515018899999998</v>
      </c>
      <c r="AJ260" s="174"/>
      <c r="AK260" s="174"/>
      <c r="AM260" s="207">
        <f t="shared" si="592"/>
        <v>5</v>
      </c>
      <c r="AN260" s="167">
        <f>INDEX(Coefficients!$O$3:$O$7,MATCH(S260,Coefficients!$O$3:$O$7))</f>
        <v>0.3</v>
      </c>
      <c r="AO260" s="167">
        <f>INDEX(Coefficients!$O$3:$O$7,MATCH(S260,Coefficients!$O$3:$O$7)+1)</f>
        <v>0.4</v>
      </c>
      <c r="AP260" s="172">
        <f>INDEX(Coefficients!$P$3:$P$7,MATCH(S260,Coefficients!$O$3:$O$7))</f>
        <v>50</v>
      </c>
      <c r="AQ260" s="172">
        <f>INDEX(Coefficients!$P$3:$P$7,MATCH(S260,Coefficients!$O$3:$O$7)+1)</f>
        <v>41.8</v>
      </c>
      <c r="AR260" s="172">
        <f t="shared" si="593"/>
        <v>44.26</v>
      </c>
      <c r="AS260" s="106">
        <f t="shared" si="594"/>
        <v>2018</v>
      </c>
      <c r="AT260" s="107">
        <f t="shared" si="595"/>
        <v>22.68</v>
      </c>
      <c r="AU260" s="167">
        <f t="shared" si="624"/>
        <v>158.19999999999999</v>
      </c>
      <c r="AV260" s="173">
        <f t="shared" si="625"/>
        <v>22.599999999999998</v>
      </c>
      <c r="AW260" s="106">
        <v>30</v>
      </c>
      <c r="AX260" s="107">
        <f t="shared" si="596"/>
        <v>76.48312</v>
      </c>
      <c r="AY260" s="174">
        <f t="shared" si="597"/>
        <v>1.1732873793041325</v>
      </c>
      <c r="AZ260" s="167">
        <f>INDEX(Coefficients!$K$3:$K$10,MATCH(S260,Coefficients!$K$3:$K$10))</f>
        <v>0.35</v>
      </c>
      <c r="BA260" s="167">
        <f>INDEX(Coefficients!$K$3:$K$10,MATCH(S260,Coefficients!$K$3:$K$10)+1)</f>
        <v>0.4</v>
      </c>
      <c r="BB260" s="167">
        <f>INDEX(Coefficients!$L$3:$L$10,MATCH(S260,Coefficients!$K$3:$K$10))</f>
        <v>0.19142307491680963</v>
      </c>
      <c r="BC260" s="167">
        <f>INDEX(Coefficients!$L$3:$L$10,MATCH(S260,Coefficients!$K$3:$K$10)+1)</f>
        <v>0.35425563574488944</v>
      </c>
      <c r="BD260" s="174">
        <f>INDEX(Coefficients!$M$3:$M$10,MATCH(S260,Coefficients!$K$3:$K$10))</f>
        <v>0.20023799980895765</v>
      </c>
      <c r="BE260" s="174">
        <f>INDEX(Coefficients!$M$3:$M$10,MATCH(S260,Coefficients!$K$3:$K$10)+1)</f>
        <v>0.20987997823914079</v>
      </c>
      <c r="BF260" s="70">
        <f t="shared" si="598"/>
        <v>2.5655609924804158E-5</v>
      </c>
      <c r="BG260" s="110">
        <f t="shared" si="599"/>
        <v>0.20409479118103091</v>
      </c>
      <c r="BH260" s="175">
        <f t="shared" si="626"/>
        <v>1.7246550158989146E-5</v>
      </c>
      <c r="BI260" s="89">
        <f t="shared" si="627"/>
        <v>5.4424810712250873E-2</v>
      </c>
      <c r="BJ260" s="106">
        <f t="shared" si="600"/>
        <v>0.71366705445737511</v>
      </c>
      <c r="BK260" s="165">
        <f t="shared" si="601"/>
        <v>84.741590689541354</v>
      </c>
      <c r="BL260" s="207"/>
      <c r="BM260" s="107">
        <f t="shared" si="602"/>
        <v>410.30000000000018</v>
      </c>
      <c r="BN260" s="173">
        <f t="shared" si="628"/>
        <v>2812.2500000000005</v>
      </c>
      <c r="BO260" s="187">
        <f t="shared" si="629"/>
        <v>7.6332500000000014E-4</v>
      </c>
      <c r="BP260" s="106" t="str">
        <f t="shared" si="603"/>
        <v>YES</v>
      </c>
      <c r="BQ260" s="209">
        <f t="shared" si="604"/>
        <v>2.837730305585362</v>
      </c>
      <c r="BR260" s="164">
        <f t="shared" si="630"/>
        <v>7.837730305585362</v>
      </c>
      <c r="BS260" s="219">
        <f t="shared" si="631"/>
        <v>0.15675460611170725</v>
      </c>
      <c r="BT260" s="210"/>
      <c r="BU260" s="206">
        <f t="shared" si="632"/>
        <v>-0.591541089899698</v>
      </c>
      <c r="BW260" s="164">
        <f>VLOOKUP(M260,Coefficients!$E$4:$I$7,3)</f>
        <v>0.43099999999999999</v>
      </c>
      <c r="BX260" s="106">
        <f t="shared" si="633"/>
        <v>7.2999999999999995E-2</v>
      </c>
      <c r="BY260" s="163">
        <f t="shared" si="634"/>
        <v>0.51280379999999992</v>
      </c>
      <c r="BZ260" s="28"/>
      <c r="CO260" s="165" t="str">
        <f t="shared" si="605"/>
        <v>splash</v>
      </c>
      <c r="CP260" s="172">
        <f t="shared" si="606"/>
        <v>1</v>
      </c>
      <c r="CQ260" s="165">
        <f>IF(CO260="atmospheric",IF(CP260&gt;=1,Coefficients!$T$5,Coefficients!$T$4),Coefficients!$T$3)</f>
        <v>7.35</v>
      </c>
      <c r="CR260" s="106">
        <f>IF(S260&lt;Coefficients!$V$3,Coefficients!$X$3-(Coefficients!$X$4-Coefficients!$X$3)*(Coefficients!$V$3-S260)/(Coefficients!$V$4-Coefficients!$V$3),IF(S260&gt;Coefficients!$V$6,(Coefficients!$X$6-Coefficients!$X$5)*(S260-Coefficients!$V$6)/(Coefficients!$V$6-Coefficients!$V$5)+Coefficients!$X$6,VLOOKUP(S260,Coefficients!$V$3:$X$6,3)))</f>
        <v>5.1999999999999975</v>
      </c>
      <c r="CS260" s="90">
        <f t="shared" si="635"/>
        <v>1.6409601519999992E-4</v>
      </c>
      <c r="CT260" s="106">
        <f>VLOOKUP(CO260,Coefficients!$Z$4:$AD$7,4,FALSE)</f>
        <v>0.26500000000000001</v>
      </c>
      <c r="CU260" s="106">
        <f>VLOOKUP(CO260,Coefficients!$Z$4:$AD$7,2,FALSE)</f>
        <v>0.37</v>
      </c>
      <c r="CV260" s="174">
        <f t="shared" si="607"/>
        <v>4.9556708934114626</v>
      </c>
      <c r="CW260" s="31">
        <f t="shared" si="608"/>
        <v>5.3873106959917219E-2</v>
      </c>
      <c r="CX260" s="19">
        <f>Coefficients!$B$7</f>
        <v>3.35</v>
      </c>
      <c r="CY260" s="217">
        <f t="shared" si="636"/>
        <v>1.6081524465646931E-2</v>
      </c>
      <c r="CZ260" s="164">
        <f>VLOOKUP(N260,Coefficients!$E$12:$I$16,3)</f>
        <v>6.0350000000000001</v>
      </c>
      <c r="DA260" s="165">
        <f t="shared" si="637"/>
        <v>7.2999999999999995E-2</v>
      </c>
      <c r="DB260" s="163">
        <f t="shared" si="638"/>
        <v>7.1804429999999986</v>
      </c>
      <c r="DC260" s="163"/>
      <c r="DD260" s="149"/>
      <c r="DU260" s="165">
        <f t="shared" si="609"/>
        <v>0.95</v>
      </c>
      <c r="DV260" s="165">
        <f t="shared" si="610"/>
        <v>1</v>
      </c>
      <c r="DW260" s="165">
        <f t="shared" si="611"/>
        <v>2400</v>
      </c>
      <c r="DX260" s="165">
        <f t="shared" si="612"/>
        <v>1.4999999999999999E-2</v>
      </c>
      <c r="DY260" s="169">
        <f t="shared" si="613"/>
        <v>70.458462599103768</v>
      </c>
      <c r="DZ260" s="136">
        <f t="shared" si="639"/>
        <v>33576.007232324046</v>
      </c>
      <c r="EA260" s="136">
        <f t="shared" si="614"/>
        <v>4.3067574809826485</v>
      </c>
      <c r="EB260" s="136">
        <f t="shared" si="615"/>
        <v>2.3330791552474604E-2</v>
      </c>
      <c r="EC260" s="136">
        <f t="shared" si="616"/>
        <v>0.96747185906460231</v>
      </c>
      <c r="ED260" s="136">
        <f t="shared" si="617"/>
        <v>0.21089758500229522</v>
      </c>
      <c r="EE260" s="136">
        <f t="shared" si="640"/>
        <v>1.5445604651050633E-4</v>
      </c>
      <c r="EF260" s="136">
        <f t="shared" si="618"/>
        <v>1</v>
      </c>
      <c r="EG260" s="136">
        <f t="shared" si="641"/>
        <v>2</v>
      </c>
      <c r="EH260" s="149">
        <f t="shared" si="619"/>
        <v>1.7389687535352651</v>
      </c>
      <c r="EI260" s="149">
        <f t="shared" si="620"/>
        <v>28.836590764126328</v>
      </c>
      <c r="EJ260" s="149">
        <f t="shared" si="642"/>
        <v>30.575559517661592</v>
      </c>
      <c r="EK260" s="18">
        <f t="shared" si="643"/>
        <v>0.22894102709572778</v>
      </c>
      <c r="EL260" s="18">
        <f t="shared" si="644"/>
        <v>3.5887560525200507E-2</v>
      </c>
      <c r="EM260" s="18">
        <f t="shared" si="645"/>
        <v>1.1794487399999998E-2</v>
      </c>
      <c r="EN260" s="163">
        <f t="shared" si="621"/>
        <v>0.12419147187633793</v>
      </c>
      <c r="EO260" s="163">
        <f t="shared" si="622"/>
        <v>2.0594151813319717</v>
      </c>
      <c r="EP260" s="163">
        <f t="shared" si="646"/>
        <v>2.1836066532083094</v>
      </c>
      <c r="EQ260" s="18">
        <f t="shared" si="647"/>
        <v>3.2057055650179049</v>
      </c>
      <c r="ER260" s="18">
        <f t="shared" si="648"/>
        <v>5.1552632473495952E-2</v>
      </c>
      <c r="ES260" s="18">
        <f t="shared" si="649"/>
        <v>0.16515018899999998</v>
      </c>
    </row>
    <row r="261" spans="1:149" s="105" customFormat="1" outlineLevel="1" x14ac:dyDescent="0.25">
      <c r="A261" s="103"/>
      <c r="B261" s="36" t="s">
        <v>82</v>
      </c>
      <c r="C261" s="36" t="str">
        <f>'Cooler&amp;Wetter'!$B$1</f>
        <v>MIROC-Medres</v>
      </c>
      <c r="D261" s="36">
        <v>2019</v>
      </c>
      <c r="E261" s="37">
        <f>'Cooler&amp;Wetter'!S47</f>
        <v>22.706666666666667</v>
      </c>
      <c r="F261" s="37">
        <f>'Cooler&amp;Wetter'!W47</f>
        <v>76.493293333333327</v>
      </c>
      <c r="G261" s="37">
        <f>'Cooler&amp;Wetter'!Q47</f>
        <v>413.1500000000002</v>
      </c>
      <c r="H261" s="115">
        <f t="shared" si="573"/>
        <v>2007</v>
      </c>
      <c r="I261" s="111" t="str">
        <f t="shared" si="574"/>
        <v>Pile No 243 @ Berth 107</v>
      </c>
      <c r="J261" s="165" t="str">
        <f t="shared" si="575"/>
        <v>splash</v>
      </c>
      <c r="K261" s="172">
        <f t="shared" si="576"/>
        <v>1</v>
      </c>
      <c r="L261" s="115" t="str">
        <f t="shared" si="577"/>
        <v>C1</v>
      </c>
      <c r="M261" s="115" t="str">
        <f t="shared" si="578"/>
        <v>CB4</v>
      </c>
      <c r="N261" s="115" t="str">
        <f t="shared" si="579"/>
        <v>CL5</v>
      </c>
      <c r="O261" s="115">
        <f t="shared" si="580"/>
        <v>0</v>
      </c>
      <c r="P261" s="115">
        <f t="shared" si="581"/>
        <v>50</v>
      </c>
      <c r="Q261" s="115">
        <f t="shared" si="582"/>
        <v>1200</v>
      </c>
      <c r="R261" s="115">
        <f t="shared" si="583"/>
        <v>60</v>
      </c>
      <c r="S261" s="115">
        <f t="shared" si="584"/>
        <v>0.37</v>
      </c>
      <c r="T261" s="115">
        <f t="shared" si="585"/>
        <v>310</v>
      </c>
      <c r="U261" s="165">
        <f t="shared" si="623"/>
        <v>12</v>
      </c>
      <c r="V261" s="165"/>
      <c r="W261" s="165"/>
      <c r="X261" s="165"/>
      <c r="Y261" s="165"/>
      <c r="AA261" s="174">
        <f t="shared" si="586"/>
        <v>2.9991238877543558</v>
      </c>
      <c r="AB261" s="193">
        <f t="shared" si="587"/>
        <v>0.15998247775508712</v>
      </c>
      <c r="AC261" s="174">
        <f t="shared" si="588"/>
        <v>4.1881878935838585E-2</v>
      </c>
      <c r="AD261" s="174">
        <f t="shared" si="589"/>
        <v>1.1804136053333332E-2</v>
      </c>
      <c r="AE261" s="174">
        <f t="shared" si="590"/>
        <v>7.475096678341768E-2</v>
      </c>
      <c r="AF261" s="194">
        <f t="shared" si="591"/>
        <v>2.2313721427885874E-2</v>
      </c>
      <c r="AG261" s="174">
        <f t="shared" si="494"/>
        <v>8.1794810303863069E-2</v>
      </c>
      <c r="AH261" s="174">
        <f t="shared" si="495"/>
        <v>0.16528529253333332</v>
      </c>
      <c r="AJ261" s="174"/>
      <c r="AK261" s="174"/>
      <c r="AM261" s="207">
        <f t="shared" si="592"/>
        <v>5</v>
      </c>
      <c r="AN261" s="167">
        <f>INDEX(Coefficients!$O$3:$O$7,MATCH(S261,Coefficients!$O$3:$O$7))</f>
        <v>0.3</v>
      </c>
      <c r="AO261" s="167">
        <f>INDEX(Coefficients!$O$3:$O$7,MATCH(S261,Coefficients!$O$3:$O$7)+1)</f>
        <v>0.4</v>
      </c>
      <c r="AP261" s="172">
        <f>INDEX(Coefficients!$P$3:$P$7,MATCH(S261,Coefficients!$O$3:$O$7))</f>
        <v>50</v>
      </c>
      <c r="AQ261" s="172">
        <f>INDEX(Coefficients!$P$3:$P$7,MATCH(S261,Coefficients!$O$3:$O$7)+1)</f>
        <v>41.8</v>
      </c>
      <c r="AR261" s="172">
        <f t="shared" si="593"/>
        <v>44.26</v>
      </c>
      <c r="AS261" s="106">
        <f t="shared" si="594"/>
        <v>2019</v>
      </c>
      <c r="AT261" s="107">
        <f t="shared" si="595"/>
        <v>22.706666666666667</v>
      </c>
      <c r="AU261" s="167">
        <f t="shared" si="624"/>
        <v>180.90666666666667</v>
      </c>
      <c r="AV261" s="173">
        <f t="shared" si="625"/>
        <v>22.613333333333333</v>
      </c>
      <c r="AW261" s="106">
        <v>31</v>
      </c>
      <c r="AX261" s="107">
        <f t="shared" si="596"/>
        <v>76.493293333333327</v>
      </c>
      <c r="AY261" s="174">
        <f t="shared" si="597"/>
        <v>1.1742408173447261</v>
      </c>
      <c r="AZ261" s="167">
        <f>INDEX(Coefficients!$K$3:$K$10,MATCH(S261,Coefficients!$K$3:$K$10))</f>
        <v>0.35</v>
      </c>
      <c r="BA261" s="167">
        <f>INDEX(Coefficients!$K$3:$K$10,MATCH(S261,Coefficients!$K$3:$K$10)+1)</f>
        <v>0.4</v>
      </c>
      <c r="BB261" s="167">
        <f>INDEX(Coefficients!$L$3:$L$10,MATCH(S261,Coefficients!$K$3:$K$10))</f>
        <v>0.19142307491680963</v>
      </c>
      <c r="BC261" s="167">
        <f>INDEX(Coefficients!$L$3:$L$10,MATCH(S261,Coefficients!$K$3:$K$10)+1)</f>
        <v>0.35425563574488944</v>
      </c>
      <c r="BD261" s="174">
        <f>INDEX(Coefficients!$M$3:$M$10,MATCH(S261,Coefficients!$K$3:$K$10))</f>
        <v>0.20023799980895765</v>
      </c>
      <c r="BE261" s="174">
        <f>INDEX(Coefficients!$M$3:$M$10,MATCH(S261,Coefficients!$K$3:$K$10)+1)</f>
        <v>0.20987997823914079</v>
      </c>
      <c r="BF261" s="70">
        <f t="shared" si="598"/>
        <v>2.5655609924804158E-5</v>
      </c>
      <c r="BG261" s="110">
        <f t="shared" si="599"/>
        <v>0.20409479118103091</v>
      </c>
      <c r="BH261" s="175">
        <f t="shared" si="626"/>
        <v>1.6782875834344841E-5</v>
      </c>
      <c r="BI261" s="89">
        <f t="shared" si="627"/>
        <v>5.2961597077160846E-2</v>
      </c>
      <c r="BJ261" s="106">
        <f t="shared" si="600"/>
        <v>0.71366705445737511</v>
      </c>
      <c r="BK261" s="165">
        <f t="shared" si="601"/>
        <v>84.741590689541354</v>
      </c>
      <c r="BL261" s="207"/>
      <c r="BM261" s="107">
        <f t="shared" si="602"/>
        <v>413.1500000000002</v>
      </c>
      <c r="BN261" s="173">
        <f t="shared" si="628"/>
        <v>3225.4000000000005</v>
      </c>
      <c r="BO261" s="187">
        <f t="shared" si="629"/>
        <v>7.660325000000001E-4</v>
      </c>
      <c r="BP261" s="106" t="str">
        <f t="shared" si="603"/>
        <v>YES</v>
      </c>
      <c r="BQ261" s="209">
        <f t="shared" si="604"/>
        <v>2.9991238877543558</v>
      </c>
      <c r="BR261" s="164">
        <f t="shared" si="630"/>
        <v>7.9991238877543562</v>
      </c>
      <c r="BS261" s="219">
        <f t="shared" si="631"/>
        <v>0.15998247775508712</v>
      </c>
      <c r="BT261" s="210"/>
      <c r="BU261" s="206">
        <f t="shared" si="632"/>
        <v>-0.6170891768591884</v>
      </c>
      <c r="BW261" s="164">
        <f>VLOOKUP(M261,Coefficients!$E$4:$I$7,3)</f>
        <v>0.43099999999999999</v>
      </c>
      <c r="BX261" s="106">
        <f t="shared" si="633"/>
        <v>7.2999999999999995E-2</v>
      </c>
      <c r="BY261" s="163">
        <f t="shared" si="634"/>
        <v>0.5132233066666666</v>
      </c>
      <c r="BZ261" s="28"/>
      <c r="CO261" s="165" t="str">
        <f t="shared" si="605"/>
        <v>splash</v>
      </c>
      <c r="CP261" s="172">
        <f t="shared" si="606"/>
        <v>1</v>
      </c>
      <c r="CQ261" s="165">
        <f>IF(CO261="atmospheric",IF(CP261&gt;=1,Coefficients!$T$5,Coefficients!$T$4),Coefficients!$T$3)</f>
        <v>7.35</v>
      </c>
      <c r="CR261" s="106">
        <f>IF(S261&lt;Coefficients!$V$3,Coefficients!$X$3-(Coefficients!$X$4-Coefficients!$X$3)*(Coefficients!$V$3-S261)/(Coefficients!$V$4-Coefficients!$V$3),IF(S261&gt;Coefficients!$V$6,(Coefficients!$X$6-Coefficients!$X$5)*(S261-Coefficients!$V$6)/(Coefficients!$V$6-Coefficients!$V$5)+Coefficients!$X$6,VLOOKUP(S261,Coefficients!$V$3:$X$6,3)))</f>
        <v>5.1999999999999975</v>
      </c>
      <c r="CS261" s="90">
        <f t="shared" si="635"/>
        <v>1.6409601519999992E-4</v>
      </c>
      <c r="CT261" s="106">
        <f>VLOOKUP(CO261,Coefficients!$Z$4:$AD$7,4,FALSE)</f>
        <v>0.26500000000000001</v>
      </c>
      <c r="CU261" s="106">
        <f>VLOOKUP(CO261,Coefficients!$Z$4:$AD$7,2,FALSE)</f>
        <v>0.37</v>
      </c>
      <c r="CV261" s="174">
        <f t="shared" si="607"/>
        <v>5.0050581831119221</v>
      </c>
      <c r="CW261" s="31">
        <f t="shared" si="608"/>
        <v>7.475096678341768E-2</v>
      </c>
      <c r="CX261" s="19">
        <f>Coefficients!$B$7</f>
        <v>3.35</v>
      </c>
      <c r="CY261" s="217">
        <f t="shared" si="636"/>
        <v>2.2313721427885874E-2</v>
      </c>
      <c r="CZ261" s="164">
        <f>VLOOKUP(N261,Coefficients!$E$12:$I$16,3)</f>
        <v>6.0350000000000001</v>
      </c>
      <c r="DA261" s="165">
        <f t="shared" si="637"/>
        <v>7.2999999999999995E-2</v>
      </c>
      <c r="DB261" s="163">
        <f t="shared" si="638"/>
        <v>7.1863170666666667</v>
      </c>
      <c r="DC261" s="163"/>
      <c r="DD261" s="149"/>
      <c r="DU261" s="165">
        <f t="shared" si="609"/>
        <v>0.95</v>
      </c>
      <c r="DV261" s="165">
        <f t="shared" si="610"/>
        <v>1</v>
      </c>
      <c r="DW261" s="165">
        <f t="shared" si="611"/>
        <v>2400</v>
      </c>
      <c r="DX261" s="165">
        <f t="shared" si="612"/>
        <v>1.4999999999999999E-2</v>
      </c>
      <c r="DY261" s="169">
        <f t="shared" si="613"/>
        <v>70.474658085277554</v>
      </c>
      <c r="DZ261" s="136">
        <f t="shared" si="639"/>
        <v>33578.57961365817</v>
      </c>
      <c r="EA261" s="136">
        <f t="shared" si="614"/>
        <v>4.3067574809826485</v>
      </c>
      <c r="EB261" s="136">
        <f t="shared" si="615"/>
        <v>2.3330791552474604E-2</v>
      </c>
      <c r="EC261" s="136">
        <f t="shared" si="616"/>
        <v>0.96747185906460231</v>
      </c>
      <c r="ED261" s="136">
        <f t="shared" si="617"/>
        <v>0.21095815601827173</v>
      </c>
      <c r="EE261" s="136">
        <f t="shared" si="640"/>
        <v>1.5445604651050633E-4</v>
      </c>
      <c r="EF261" s="136">
        <f t="shared" si="618"/>
        <v>1</v>
      </c>
      <c r="EG261" s="136">
        <f t="shared" si="641"/>
        <v>2</v>
      </c>
      <c r="EH261" s="149">
        <f t="shared" si="619"/>
        <v>1.7375015395493487</v>
      </c>
      <c r="EI261" s="149">
        <f t="shared" si="620"/>
        <v>28.821295118102825</v>
      </c>
      <c r="EJ261" s="149">
        <f t="shared" si="642"/>
        <v>30.558796657652174</v>
      </c>
      <c r="EK261" s="18">
        <f t="shared" si="643"/>
        <v>0.26179041307232676</v>
      </c>
      <c r="EL261" s="18">
        <f t="shared" si="644"/>
        <v>4.1881878935838585E-2</v>
      </c>
      <c r="EM261" s="18">
        <f t="shared" si="645"/>
        <v>1.1804136053333332E-2</v>
      </c>
      <c r="EN261" s="163">
        <f t="shared" si="621"/>
        <v>0.12408668824287811</v>
      </c>
      <c r="EO261" s="163">
        <f t="shared" si="622"/>
        <v>2.0583228162224216</v>
      </c>
      <c r="EP261" s="163">
        <f t="shared" si="646"/>
        <v>2.1824095044652996</v>
      </c>
      <c r="EQ261" s="18">
        <f t="shared" si="647"/>
        <v>3.6656731853630911</v>
      </c>
      <c r="ER261" s="18">
        <f t="shared" si="648"/>
        <v>8.1794810303863069E-2</v>
      </c>
      <c r="ES261" s="18">
        <f t="shared" si="649"/>
        <v>0.16528529253333332</v>
      </c>
    </row>
    <row r="262" spans="1:149" s="105" customFormat="1" outlineLevel="1" x14ac:dyDescent="0.25">
      <c r="A262" s="103"/>
      <c r="B262" s="36" t="s">
        <v>82</v>
      </c>
      <c r="C262" s="36" t="str">
        <f>'Cooler&amp;Wetter'!$B$1</f>
        <v>MIROC-Medres</v>
      </c>
      <c r="D262" s="36">
        <v>2020</v>
      </c>
      <c r="E262" s="37">
        <f>'Cooler&amp;Wetter'!S48</f>
        <v>22.733333333333334</v>
      </c>
      <c r="F262" s="37">
        <f>'Cooler&amp;Wetter'!W48</f>
        <v>76.503466666666668</v>
      </c>
      <c r="G262" s="37">
        <f>'Cooler&amp;Wetter'!Q48</f>
        <v>416</v>
      </c>
      <c r="H262" s="115">
        <f t="shared" si="573"/>
        <v>2007</v>
      </c>
      <c r="I262" s="111" t="str">
        <f t="shared" si="574"/>
        <v>Pile No 243 @ Berth 107</v>
      </c>
      <c r="J262" s="165" t="str">
        <f t="shared" si="575"/>
        <v>splash</v>
      </c>
      <c r="K262" s="172">
        <f t="shared" si="576"/>
        <v>1</v>
      </c>
      <c r="L262" s="115" t="str">
        <f t="shared" si="577"/>
        <v>C1</v>
      </c>
      <c r="M262" s="115" t="str">
        <f t="shared" si="578"/>
        <v>CB4</v>
      </c>
      <c r="N262" s="115" t="str">
        <f t="shared" si="579"/>
        <v>CL5</v>
      </c>
      <c r="O262" s="115">
        <f t="shared" si="580"/>
        <v>0</v>
      </c>
      <c r="P262" s="115">
        <f t="shared" si="581"/>
        <v>50</v>
      </c>
      <c r="Q262" s="115">
        <f t="shared" si="582"/>
        <v>1200</v>
      </c>
      <c r="R262" s="115">
        <f t="shared" si="583"/>
        <v>60</v>
      </c>
      <c r="S262" s="115">
        <f t="shared" si="584"/>
        <v>0.37</v>
      </c>
      <c r="T262" s="115">
        <f t="shared" si="585"/>
        <v>310</v>
      </c>
      <c r="U262" s="165">
        <f t="shared" si="623"/>
        <v>12</v>
      </c>
      <c r="V262" s="165"/>
      <c r="W262" s="165"/>
      <c r="X262" s="165"/>
      <c r="Y262" s="165"/>
      <c r="AA262" s="174">
        <f t="shared" si="586"/>
        <v>3.149874120295268</v>
      </c>
      <c r="AB262" s="193">
        <f t="shared" si="587"/>
        <v>0.16299748240590536</v>
      </c>
      <c r="AC262" s="174">
        <f t="shared" si="588"/>
        <v>4.8031385101523709E-2</v>
      </c>
      <c r="AD262" s="174">
        <f t="shared" si="589"/>
        <v>1.1813784706666665E-2</v>
      </c>
      <c r="AE262" s="174">
        <f t="shared" si="590"/>
        <v>9.7824713531184132E-2</v>
      </c>
      <c r="AF262" s="194">
        <f t="shared" si="591"/>
        <v>2.9201407024234068E-2</v>
      </c>
      <c r="AG262" s="174">
        <f t="shared" si="494"/>
        <v>0.12048916543629046</v>
      </c>
      <c r="AH262" s="174">
        <f t="shared" si="495"/>
        <v>0.16542039606666664</v>
      </c>
      <c r="AJ262" s="174"/>
      <c r="AK262" s="174"/>
      <c r="AM262" s="207">
        <f t="shared" si="592"/>
        <v>5</v>
      </c>
      <c r="AN262" s="167">
        <f>INDEX(Coefficients!$O$3:$O$7,MATCH(S262,Coefficients!$O$3:$O$7))</f>
        <v>0.3</v>
      </c>
      <c r="AO262" s="167">
        <f>INDEX(Coefficients!$O$3:$O$7,MATCH(S262,Coefficients!$O$3:$O$7)+1)</f>
        <v>0.4</v>
      </c>
      <c r="AP262" s="172">
        <f>INDEX(Coefficients!$P$3:$P$7,MATCH(S262,Coefficients!$O$3:$O$7))</f>
        <v>50</v>
      </c>
      <c r="AQ262" s="172">
        <f>INDEX(Coefficients!$P$3:$P$7,MATCH(S262,Coefficients!$O$3:$O$7)+1)</f>
        <v>41.8</v>
      </c>
      <c r="AR262" s="172">
        <f t="shared" si="593"/>
        <v>44.26</v>
      </c>
      <c r="AS262" s="106">
        <f t="shared" si="594"/>
        <v>2020</v>
      </c>
      <c r="AT262" s="107">
        <f t="shared" si="595"/>
        <v>22.733333333333334</v>
      </c>
      <c r="AU262" s="167">
        <f t="shared" si="624"/>
        <v>203.64</v>
      </c>
      <c r="AV262" s="173">
        <f t="shared" si="625"/>
        <v>22.626666666666665</v>
      </c>
      <c r="AW262" s="106">
        <v>32</v>
      </c>
      <c r="AX262" s="107">
        <f t="shared" si="596"/>
        <v>76.503466666666668</v>
      </c>
      <c r="AY262" s="174">
        <f t="shared" si="597"/>
        <v>1.1751949440605187</v>
      </c>
      <c r="AZ262" s="167">
        <f>INDEX(Coefficients!$K$3:$K$10,MATCH(S262,Coefficients!$K$3:$K$10))</f>
        <v>0.35</v>
      </c>
      <c r="BA262" s="167">
        <f>INDEX(Coefficients!$K$3:$K$10,MATCH(S262,Coefficients!$K$3:$K$10)+1)</f>
        <v>0.4</v>
      </c>
      <c r="BB262" s="167">
        <f>INDEX(Coefficients!$L$3:$L$10,MATCH(S262,Coefficients!$K$3:$K$10))</f>
        <v>0.19142307491680963</v>
      </c>
      <c r="BC262" s="167">
        <f>INDEX(Coefficients!$L$3:$L$10,MATCH(S262,Coefficients!$K$3:$K$10)+1)</f>
        <v>0.35425563574488944</v>
      </c>
      <c r="BD262" s="174">
        <f>INDEX(Coefficients!$M$3:$M$10,MATCH(S262,Coefficients!$K$3:$K$10))</f>
        <v>0.20023799980895765</v>
      </c>
      <c r="BE262" s="174">
        <f>INDEX(Coefficients!$M$3:$M$10,MATCH(S262,Coefficients!$K$3:$K$10)+1)</f>
        <v>0.20987997823914079</v>
      </c>
      <c r="BF262" s="70">
        <f t="shared" si="598"/>
        <v>2.5655609924804158E-5</v>
      </c>
      <c r="BG262" s="110">
        <f t="shared" si="599"/>
        <v>0.20409479118103091</v>
      </c>
      <c r="BH262" s="175">
        <f t="shared" si="626"/>
        <v>1.6384244419571115E-5</v>
      </c>
      <c r="BI262" s="89">
        <f t="shared" si="627"/>
        <v>5.170363887143186E-2</v>
      </c>
      <c r="BJ262" s="106">
        <f t="shared" si="600"/>
        <v>0.71366705445737511</v>
      </c>
      <c r="BK262" s="165">
        <f t="shared" si="601"/>
        <v>84.741590689541354</v>
      </c>
      <c r="BL262" s="207"/>
      <c r="BM262" s="107">
        <f t="shared" si="602"/>
        <v>416</v>
      </c>
      <c r="BN262" s="173">
        <f t="shared" si="628"/>
        <v>3641.4000000000005</v>
      </c>
      <c r="BO262" s="187">
        <f t="shared" si="629"/>
        <v>7.6874000000000018E-4</v>
      </c>
      <c r="BP262" s="106" t="str">
        <f t="shared" si="603"/>
        <v>YES</v>
      </c>
      <c r="BQ262" s="209">
        <f t="shared" si="604"/>
        <v>3.149874120295268</v>
      </c>
      <c r="BR262" s="164">
        <f t="shared" si="630"/>
        <v>8.1498741202952676</v>
      </c>
      <c r="BS262" s="219">
        <f t="shared" si="631"/>
        <v>0.16299748240590536</v>
      </c>
      <c r="BT262" s="210"/>
      <c r="BU262" s="206">
        <f t="shared" si="632"/>
        <v>-0.63820388956081264</v>
      </c>
      <c r="BW262" s="164">
        <f>VLOOKUP(M262,Coefficients!$E$4:$I$7,3)</f>
        <v>0.43099999999999999</v>
      </c>
      <c r="BX262" s="106">
        <f t="shared" si="633"/>
        <v>7.2999999999999995E-2</v>
      </c>
      <c r="BY262" s="163">
        <f t="shared" si="634"/>
        <v>0.51364281333333328</v>
      </c>
      <c r="BZ262" s="28"/>
      <c r="CO262" s="165" t="str">
        <f t="shared" si="605"/>
        <v>splash</v>
      </c>
      <c r="CP262" s="172">
        <f t="shared" si="606"/>
        <v>1</v>
      </c>
      <c r="CQ262" s="165">
        <f>IF(CO262="atmospheric",IF(CP262&gt;=1,Coefficients!$T$5,Coefficients!$T$4),Coefficients!$T$3)</f>
        <v>7.35</v>
      </c>
      <c r="CR262" s="106">
        <f>IF(S262&lt;Coefficients!$V$3,Coefficients!$X$3-(Coefficients!$X$4-Coefficients!$X$3)*(Coefficients!$V$3-S262)/(Coefficients!$V$4-Coefficients!$V$3),IF(S262&gt;Coefficients!$V$6,(Coefficients!$X$6-Coefficients!$X$5)*(S262-Coefficients!$V$6)/(Coefficients!$V$6-Coefficients!$V$5)+Coefficients!$X$6,VLOOKUP(S262,Coefficients!$V$3:$X$6,3)))</f>
        <v>5.1999999999999975</v>
      </c>
      <c r="CS262" s="90">
        <f t="shared" si="635"/>
        <v>1.6409601519999992E-4</v>
      </c>
      <c r="CT262" s="106">
        <f>VLOOKUP(CO262,Coefficients!$Z$4:$AD$7,4,FALSE)</f>
        <v>0.26500000000000001</v>
      </c>
      <c r="CU262" s="106">
        <f>VLOOKUP(CO262,Coefficients!$Z$4:$AD$7,2,FALSE)</f>
        <v>0.37</v>
      </c>
      <c r="CV262" s="174">
        <f t="shared" si="607"/>
        <v>5.0464713582580769</v>
      </c>
      <c r="CW262" s="31">
        <f t="shared" si="608"/>
        <v>9.7824713531184132E-2</v>
      </c>
      <c r="CX262" s="19">
        <f>Coefficients!$B$7</f>
        <v>3.35</v>
      </c>
      <c r="CY262" s="217">
        <f t="shared" si="636"/>
        <v>2.9201407024234068E-2</v>
      </c>
      <c r="CZ262" s="164">
        <f>VLOOKUP(N262,Coefficients!$E$12:$I$16,3)</f>
        <v>6.0350000000000001</v>
      </c>
      <c r="DA262" s="165">
        <f t="shared" si="637"/>
        <v>7.2999999999999995E-2</v>
      </c>
      <c r="DB262" s="163">
        <f t="shared" si="638"/>
        <v>7.1921911333333322</v>
      </c>
      <c r="DC262" s="163"/>
      <c r="DD262" s="149"/>
      <c r="DU262" s="165">
        <f t="shared" si="609"/>
        <v>0.95</v>
      </c>
      <c r="DV262" s="165">
        <f t="shared" si="610"/>
        <v>1</v>
      </c>
      <c r="DW262" s="165">
        <f t="shared" si="611"/>
        <v>2400</v>
      </c>
      <c r="DX262" s="165">
        <f t="shared" si="612"/>
        <v>1.4999999999999999E-2</v>
      </c>
      <c r="DY262" s="169">
        <f t="shared" si="613"/>
        <v>70.487259722843092</v>
      </c>
      <c r="DZ262" s="136">
        <f t="shared" si="639"/>
        <v>33580.580899809684</v>
      </c>
      <c r="EA262" s="136">
        <f t="shared" si="614"/>
        <v>4.3067574809826485</v>
      </c>
      <c r="EB262" s="136">
        <f t="shared" si="615"/>
        <v>2.3330791552474604E-2</v>
      </c>
      <c r="EC262" s="136">
        <f t="shared" si="616"/>
        <v>0.96747185906460231</v>
      </c>
      <c r="ED262" s="136">
        <f t="shared" si="617"/>
        <v>0.21101862809411184</v>
      </c>
      <c r="EE262" s="136">
        <f t="shared" si="640"/>
        <v>1.5445604651050633E-4</v>
      </c>
      <c r="EF262" s="136">
        <f t="shared" si="618"/>
        <v>1</v>
      </c>
      <c r="EG262" s="136">
        <f t="shared" si="641"/>
        <v>2</v>
      </c>
      <c r="EH262" s="149">
        <f t="shared" si="619"/>
        <v>1.7360468841301342</v>
      </c>
      <c r="EI262" s="149">
        <f t="shared" si="620"/>
        <v>28.806010950604492</v>
      </c>
      <c r="EJ262" s="149">
        <f t="shared" si="642"/>
        <v>30.542057834734624</v>
      </c>
      <c r="EK262" s="18">
        <f t="shared" si="643"/>
        <v>0.29467562561434718</v>
      </c>
      <c r="EL262" s="18">
        <f t="shared" si="644"/>
        <v>4.8031385101523709E-2</v>
      </c>
      <c r="EM262" s="18">
        <f t="shared" si="645"/>
        <v>1.1813784706666665E-2</v>
      </c>
      <c r="EN262" s="163">
        <f t="shared" si="621"/>
        <v>0.12398280150125732</v>
      </c>
      <c r="EO262" s="163">
        <f t="shared" si="622"/>
        <v>2.0572312708716716</v>
      </c>
      <c r="EP262" s="163">
        <f t="shared" si="646"/>
        <v>2.1812140723729287</v>
      </c>
      <c r="EQ262" s="18">
        <f t="shared" si="647"/>
        <v>4.1261424607484578</v>
      </c>
      <c r="ER262" s="18">
        <f t="shared" si="648"/>
        <v>0.12048916543629046</v>
      </c>
      <c r="ES262" s="18">
        <f t="shared" si="649"/>
        <v>0.16542039606666664</v>
      </c>
    </row>
    <row r="263" spans="1:149" s="105" customFormat="1" outlineLevel="1" x14ac:dyDescent="0.25">
      <c r="A263" s="103"/>
      <c r="B263" s="36" t="s">
        <v>82</v>
      </c>
      <c r="C263" s="36" t="str">
        <f>'Cooler&amp;Wetter'!$B$1</f>
        <v>MIROC-Medres</v>
      </c>
      <c r="D263" s="36">
        <v>2021</v>
      </c>
      <c r="E263" s="37">
        <f>'Cooler&amp;Wetter'!S49</f>
        <v>22.759999999999998</v>
      </c>
      <c r="F263" s="37">
        <f>'Cooler&amp;Wetter'!W49</f>
        <v>76.513639999999995</v>
      </c>
      <c r="G263" s="37">
        <f>'Cooler&amp;Wetter'!Q49</f>
        <v>419.6</v>
      </c>
      <c r="H263" s="115">
        <f t="shared" si="573"/>
        <v>2007</v>
      </c>
      <c r="I263" s="111" t="str">
        <f t="shared" si="574"/>
        <v>Pile No 243 @ Berth 107</v>
      </c>
      <c r="J263" s="165" t="str">
        <f t="shared" si="575"/>
        <v>splash</v>
      </c>
      <c r="K263" s="172">
        <f t="shared" si="576"/>
        <v>1</v>
      </c>
      <c r="L263" s="115" t="str">
        <f t="shared" si="577"/>
        <v>C1</v>
      </c>
      <c r="M263" s="115" t="str">
        <f t="shared" si="578"/>
        <v>CB4</v>
      </c>
      <c r="N263" s="115" t="str">
        <f t="shared" si="579"/>
        <v>CL5</v>
      </c>
      <c r="O263" s="115">
        <f t="shared" si="580"/>
        <v>0</v>
      </c>
      <c r="P263" s="115">
        <f t="shared" si="581"/>
        <v>50</v>
      </c>
      <c r="Q263" s="115">
        <f t="shared" si="582"/>
        <v>1200</v>
      </c>
      <c r="R263" s="115">
        <f t="shared" si="583"/>
        <v>60</v>
      </c>
      <c r="S263" s="115">
        <f t="shared" si="584"/>
        <v>0.37</v>
      </c>
      <c r="T263" s="115">
        <f t="shared" si="585"/>
        <v>310</v>
      </c>
      <c r="U263" s="165">
        <f t="shared" si="623"/>
        <v>12</v>
      </c>
      <c r="V263" s="165"/>
      <c r="W263" s="165"/>
      <c r="X263" s="165"/>
      <c r="Y263" s="165"/>
      <c r="AA263" s="174">
        <f t="shared" si="586"/>
        <v>3.2921712749283989</v>
      </c>
      <c r="AB263" s="193">
        <f t="shared" si="587"/>
        <v>0.16584342549856801</v>
      </c>
      <c r="AC263" s="174">
        <f t="shared" si="588"/>
        <v>5.432975541513578E-2</v>
      </c>
      <c r="AD263" s="174">
        <f t="shared" si="589"/>
        <v>1.1823433359999996E-2</v>
      </c>
      <c r="AE263" s="174">
        <f t="shared" si="590"/>
        <v>0.12262660333614919</v>
      </c>
      <c r="AF263" s="194">
        <f t="shared" si="591"/>
        <v>3.6604956219746028E-2</v>
      </c>
      <c r="AG263" s="174">
        <f t="shared" si="494"/>
        <v>0.16791109213965355</v>
      </c>
      <c r="AH263" s="174">
        <f t="shared" si="495"/>
        <v>0.16555549959999996</v>
      </c>
      <c r="AJ263" s="174"/>
      <c r="AK263" s="174"/>
      <c r="AM263" s="207">
        <f t="shared" si="592"/>
        <v>5</v>
      </c>
      <c r="AN263" s="167">
        <f>INDEX(Coefficients!$O$3:$O$7,MATCH(S263,Coefficients!$O$3:$O$7))</f>
        <v>0.3</v>
      </c>
      <c r="AO263" s="167">
        <f>INDEX(Coefficients!$O$3:$O$7,MATCH(S263,Coefficients!$O$3:$O$7)+1)</f>
        <v>0.4</v>
      </c>
      <c r="AP263" s="172">
        <f>INDEX(Coefficients!$P$3:$P$7,MATCH(S263,Coefficients!$O$3:$O$7))</f>
        <v>50</v>
      </c>
      <c r="AQ263" s="172">
        <f>INDEX(Coefficients!$P$3:$P$7,MATCH(S263,Coefficients!$O$3:$O$7)+1)</f>
        <v>41.8</v>
      </c>
      <c r="AR263" s="172">
        <f t="shared" si="593"/>
        <v>44.26</v>
      </c>
      <c r="AS263" s="106">
        <f t="shared" si="594"/>
        <v>2021</v>
      </c>
      <c r="AT263" s="107">
        <f t="shared" si="595"/>
        <v>22.759999999999998</v>
      </c>
      <c r="AU263" s="167">
        <f t="shared" si="624"/>
        <v>226.39999999999998</v>
      </c>
      <c r="AV263" s="173">
        <f t="shared" si="625"/>
        <v>22.639999999999997</v>
      </c>
      <c r="AW263" s="106">
        <v>33</v>
      </c>
      <c r="AX263" s="107">
        <f t="shared" si="596"/>
        <v>76.513639999999995</v>
      </c>
      <c r="AY263" s="174">
        <f t="shared" si="597"/>
        <v>1.1761497598828687</v>
      </c>
      <c r="AZ263" s="167">
        <f>INDEX(Coefficients!$K$3:$K$10,MATCH(S263,Coefficients!$K$3:$K$10))</f>
        <v>0.35</v>
      </c>
      <c r="BA263" s="167">
        <f>INDEX(Coefficients!$K$3:$K$10,MATCH(S263,Coefficients!$K$3:$K$10)+1)</f>
        <v>0.4</v>
      </c>
      <c r="BB263" s="167">
        <f>INDEX(Coefficients!$L$3:$L$10,MATCH(S263,Coefficients!$K$3:$K$10))</f>
        <v>0.19142307491680963</v>
      </c>
      <c r="BC263" s="167">
        <f>INDEX(Coefficients!$L$3:$L$10,MATCH(S263,Coefficients!$K$3:$K$10)+1)</f>
        <v>0.35425563574488944</v>
      </c>
      <c r="BD263" s="174">
        <f>INDEX(Coefficients!$M$3:$M$10,MATCH(S263,Coefficients!$K$3:$K$10))</f>
        <v>0.20023799980895765</v>
      </c>
      <c r="BE263" s="174">
        <f>INDEX(Coefficients!$M$3:$M$10,MATCH(S263,Coefficients!$K$3:$K$10)+1)</f>
        <v>0.20987997823914079</v>
      </c>
      <c r="BF263" s="70">
        <f t="shared" si="598"/>
        <v>2.5655609924804158E-5</v>
      </c>
      <c r="BG263" s="110">
        <f t="shared" si="599"/>
        <v>0.20409479118103091</v>
      </c>
      <c r="BH263" s="175">
        <f t="shared" si="626"/>
        <v>1.6035686334263126E-5</v>
      </c>
      <c r="BI263" s="89">
        <f t="shared" si="627"/>
        <v>5.060369670095527E-2</v>
      </c>
      <c r="BJ263" s="106">
        <f t="shared" si="600"/>
        <v>0.71366705445737511</v>
      </c>
      <c r="BK263" s="165">
        <f t="shared" si="601"/>
        <v>84.741590689541354</v>
      </c>
      <c r="BL263" s="207"/>
      <c r="BM263" s="107">
        <f t="shared" si="602"/>
        <v>419.6</v>
      </c>
      <c r="BN263" s="173">
        <f t="shared" si="628"/>
        <v>4061.0000000000005</v>
      </c>
      <c r="BO263" s="187">
        <f t="shared" si="629"/>
        <v>7.7159000000000006E-4</v>
      </c>
      <c r="BP263" s="106" t="str">
        <f t="shared" si="603"/>
        <v>YES</v>
      </c>
      <c r="BQ263" s="209">
        <f t="shared" si="604"/>
        <v>3.2921712749283989</v>
      </c>
      <c r="BR263" s="164">
        <f t="shared" si="630"/>
        <v>8.2921712749283998</v>
      </c>
      <c r="BS263" s="219">
        <f t="shared" si="631"/>
        <v>0.16584342549856801</v>
      </c>
      <c r="BT263" s="210"/>
      <c r="BU263" s="206">
        <f t="shared" si="632"/>
        <v>-0.65599475933855789</v>
      </c>
      <c r="BW263" s="164">
        <f>VLOOKUP(M263,Coefficients!$E$4:$I$7,3)</f>
        <v>0.43099999999999999</v>
      </c>
      <c r="BX263" s="106">
        <f t="shared" si="633"/>
        <v>7.2999999999999995E-2</v>
      </c>
      <c r="BY263" s="163">
        <f t="shared" si="634"/>
        <v>0.51406231999999985</v>
      </c>
      <c r="BZ263" s="28"/>
      <c r="CO263" s="165" t="str">
        <f t="shared" si="605"/>
        <v>splash</v>
      </c>
      <c r="CP263" s="172">
        <f t="shared" si="606"/>
        <v>1</v>
      </c>
      <c r="CQ263" s="165">
        <f>IF(CO263="atmospheric",IF(CP263&gt;=1,Coefficients!$T$5,Coefficients!$T$4),Coefficients!$T$3)</f>
        <v>7.35</v>
      </c>
      <c r="CR263" s="106">
        <f>IF(S263&lt;Coefficients!$V$3,Coefficients!$X$3-(Coefficients!$X$4-Coefficients!$X$3)*(Coefficients!$V$3-S263)/(Coefficients!$V$4-Coefficients!$V$3),IF(S263&gt;Coefficients!$V$6,(Coefficients!$X$6-Coefficients!$X$5)*(S263-Coefficients!$V$6)/(Coefficients!$V$6-Coefficients!$V$5)+Coefficients!$X$6,VLOOKUP(S263,Coefficients!$V$3:$X$6,3)))</f>
        <v>5.1999999999999975</v>
      </c>
      <c r="CS263" s="90">
        <f t="shared" si="635"/>
        <v>1.6409601519999992E-4</v>
      </c>
      <c r="CT263" s="106">
        <f>VLOOKUP(CO263,Coefficients!$Z$4:$AD$7,4,FALSE)</f>
        <v>0.26500000000000001</v>
      </c>
      <c r="CU263" s="106">
        <f>VLOOKUP(CO263,Coefficients!$Z$4:$AD$7,2,FALSE)</f>
        <v>0.37</v>
      </c>
      <c r="CV263" s="174">
        <f t="shared" si="607"/>
        <v>5.0817515255530781</v>
      </c>
      <c r="CW263" s="31">
        <f t="shared" si="608"/>
        <v>0.12262660333614919</v>
      </c>
      <c r="CX263" s="19">
        <f>Coefficients!$B$7</f>
        <v>3.35</v>
      </c>
      <c r="CY263" s="217">
        <f t="shared" si="636"/>
        <v>3.6604956219746028E-2</v>
      </c>
      <c r="CZ263" s="164">
        <f>VLOOKUP(N263,Coefficients!$E$12:$I$16,3)</f>
        <v>6.0350000000000001</v>
      </c>
      <c r="DA263" s="165">
        <f t="shared" si="637"/>
        <v>7.2999999999999995E-2</v>
      </c>
      <c r="DB263" s="163">
        <f t="shared" si="638"/>
        <v>7.1980651999999985</v>
      </c>
      <c r="DC263" s="163"/>
      <c r="DD263" s="149"/>
      <c r="DU263" s="165">
        <f t="shared" si="609"/>
        <v>0.95</v>
      </c>
      <c r="DV263" s="165">
        <f t="shared" si="610"/>
        <v>1</v>
      </c>
      <c r="DW263" s="165">
        <f t="shared" si="611"/>
        <v>2400</v>
      </c>
      <c r="DX263" s="165">
        <f t="shared" si="612"/>
        <v>1.4999999999999999E-2</v>
      </c>
      <c r="DY263" s="169">
        <f t="shared" si="613"/>
        <v>70.497344278126505</v>
      </c>
      <c r="DZ263" s="136">
        <f t="shared" si="639"/>
        <v>33582.182272300015</v>
      </c>
      <c r="EA263" s="136">
        <f t="shared" si="614"/>
        <v>4.3067574809826485</v>
      </c>
      <c r="EB263" s="136">
        <f t="shared" si="615"/>
        <v>2.3330791552474604E-2</v>
      </c>
      <c r="EC263" s="136">
        <f t="shared" si="616"/>
        <v>0.96747185906460231</v>
      </c>
      <c r="ED263" s="136">
        <f t="shared" si="617"/>
        <v>0.21107900147203937</v>
      </c>
      <c r="EE263" s="136">
        <f t="shared" si="640"/>
        <v>1.5445604651050633E-4</v>
      </c>
      <c r="EF263" s="136">
        <f t="shared" si="618"/>
        <v>1</v>
      </c>
      <c r="EG263" s="136">
        <f t="shared" si="641"/>
        <v>2</v>
      </c>
      <c r="EH263" s="149">
        <f t="shared" si="619"/>
        <v>1.7346017117456636</v>
      </c>
      <c r="EI263" s="149">
        <f t="shared" si="620"/>
        <v>28.790738266568603</v>
      </c>
      <c r="EJ263" s="149">
        <f t="shared" si="642"/>
        <v>30.525339978314268</v>
      </c>
      <c r="EK263" s="18">
        <f t="shared" si="643"/>
        <v>0.32759667892656313</v>
      </c>
      <c r="EL263" s="18">
        <f t="shared" si="644"/>
        <v>5.432975541513578E-2</v>
      </c>
      <c r="EM263" s="18">
        <f t="shared" si="645"/>
        <v>1.1823433359999996E-2</v>
      </c>
      <c r="EN263" s="163">
        <f t="shared" si="621"/>
        <v>0.1238795920070225</v>
      </c>
      <c r="EO263" s="163">
        <f t="shared" si="622"/>
        <v>2.0561405456323225</v>
      </c>
      <c r="EP263" s="163">
        <f t="shared" si="646"/>
        <v>2.1800201376393451</v>
      </c>
      <c r="EQ263" s="18">
        <f t="shared" si="647"/>
        <v>4.5871135900738018</v>
      </c>
      <c r="ER263" s="18">
        <f t="shared" si="648"/>
        <v>0.16791109213965355</v>
      </c>
      <c r="ES263" s="18">
        <f t="shared" si="649"/>
        <v>0.16555549959999996</v>
      </c>
    </row>
    <row r="264" spans="1:149" s="105" customFormat="1" outlineLevel="1" x14ac:dyDescent="0.25">
      <c r="A264" s="103"/>
      <c r="B264" s="36" t="s">
        <v>82</v>
      </c>
      <c r="C264" s="36" t="str">
        <f>'Cooler&amp;Wetter'!$B$1</f>
        <v>MIROC-Medres</v>
      </c>
      <c r="D264" s="36">
        <v>2022</v>
      </c>
      <c r="E264" s="37">
        <f>'Cooler&amp;Wetter'!S50</f>
        <v>22.786666666666665</v>
      </c>
      <c r="F264" s="37">
        <f>'Cooler&amp;Wetter'!W50</f>
        <v>76.523813333333337</v>
      </c>
      <c r="G264" s="37">
        <f>'Cooler&amp;Wetter'!Q50</f>
        <v>423.20000000000005</v>
      </c>
      <c r="H264" s="115">
        <f t="shared" si="573"/>
        <v>2007</v>
      </c>
      <c r="I264" s="111" t="str">
        <f t="shared" si="574"/>
        <v>Pile No 243 @ Berth 107</v>
      </c>
      <c r="J264" s="165" t="str">
        <f t="shared" si="575"/>
        <v>splash</v>
      </c>
      <c r="K264" s="172">
        <f t="shared" si="576"/>
        <v>1</v>
      </c>
      <c r="L264" s="115" t="str">
        <f t="shared" si="577"/>
        <v>C1</v>
      </c>
      <c r="M264" s="115" t="str">
        <f t="shared" si="578"/>
        <v>CB4</v>
      </c>
      <c r="N264" s="115" t="str">
        <f t="shared" si="579"/>
        <v>CL5</v>
      </c>
      <c r="O264" s="115">
        <f t="shared" si="580"/>
        <v>0</v>
      </c>
      <c r="P264" s="115">
        <f t="shared" si="581"/>
        <v>50</v>
      </c>
      <c r="Q264" s="115">
        <f t="shared" si="582"/>
        <v>1200</v>
      </c>
      <c r="R264" s="115">
        <f t="shared" si="583"/>
        <v>60</v>
      </c>
      <c r="S264" s="115">
        <f t="shared" si="584"/>
        <v>0.37</v>
      </c>
      <c r="T264" s="115">
        <f t="shared" si="585"/>
        <v>310</v>
      </c>
      <c r="U264" s="165">
        <f t="shared" si="623"/>
        <v>12</v>
      </c>
      <c r="V264" s="165"/>
      <c r="W264" s="165"/>
      <c r="X264" s="165"/>
      <c r="Y264" s="165"/>
      <c r="AA264" s="174">
        <f t="shared" si="586"/>
        <v>3.4273679955295866</v>
      </c>
      <c r="AB264" s="193">
        <f t="shared" si="587"/>
        <v>0.16854735991059172</v>
      </c>
      <c r="AC264" s="174">
        <f t="shared" si="588"/>
        <v>6.077035522164826E-2</v>
      </c>
      <c r="AD264" s="174">
        <f t="shared" si="589"/>
        <v>1.1833082013333333E-2</v>
      </c>
      <c r="AE264" s="174">
        <f t="shared" si="590"/>
        <v>0.14876606385522304</v>
      </c>
      <c r="AF264" s="194">
        <f t="shared" si="591"/>
        <v>4.4407780255290456E-2</v>
      </c>
      <c r="AG264" s="174">
        <f t="shared" si="494"/>
        <v>0.22419653194622172</v>
      </c>
      <c r="AH264" s="174">
        <f t="shared" si="495"/>
        <v>0.16569060313333334</v>
      </c>
      <c r="AJ264" s="174"/>
      <c r="AK264" s="174"/>
      <c r="AM264" s="207">
        <f t="shared" si="592"/>
        <v>5</v>
      </c>
      <c r="AN264" s="167">
        <f>INDEX(Coefficients!$O$3:$O$7,MATCH(S264,Coefficients!$O$3:$O$7))</f>
        <v>0.3</v>
      </c>
      <c r="AO264" s="167">
        <f>INDEX(Coefficients!$O$3:$O$7,MATCH(S264,Coefficients!$O$3:$O$7)+1)</f>
        <v>0.4</v>
      </c>
      <c r="AP264" s="172">
        <f>INDEX(Coefficients!$P$3:$P$7,MATCH(S264,Coefficients!$O$3:$O$7))</f>
        <v>50</v>
      </c>
      <c r="AQ264" s="172">
        <f>INDEX(Coefficients!$P$3:$P$7,MATCH(S264,Coefficients!$O$3:$O$7)+1)</f>
        <v>41.8</v>
      </c>
      <c r="AR264" s="172">
        <f t="shared" si="593"/>
        <v>44.26</v>
      </c>
      <c r="AS264" s="106">
        <f t="shared" si="594"/>
        <v>2022</v>
      </c>
      <c r="AT264" s="107">
        <f t="shared" si="595"/>
        <v>22.786666666666665</v>
      </c>
      <c r="AU264" s="167">
        <f t="shared" si="624"/>
        <v>249.18666666666664</v>
      </c>
      <c r="AV264" s="173">
        <f t="shared" si="625"/>
        <v>22.653333333333332</v>
      </c>
      <c r="AW264" s="106">
        <v>34</v>
      </c>
      <c r="AX264" s="107">
        <f t="shared" si="596"/>
        <v>76.523813333333337</v>
      </c>
      <c r="AY264" s="174">
        <f t="shared" si="597"/>
        <v>1.1771052652433693</v>
      </c>
      <c r="AZ264" s="167">
        <f>INDEX(Coefficients!$K$3:$K$10,MATCH(S264,Coefficients!$K$3:$K$10))</f>
        <v>0.35</v>
      </c>
      <c r="BA264" s="167">
        <f>INDEX(Coefficients!$K$3:$K$10,MATCH(S264,Coefficients!$K$3:$K$10)+1)</f>
        <v>0.4</v>
      </c>
      <c r="BB264" s="167">
        <f>INDEX(Coefficients!$L$3:$L$10,MATCH(S264,Coefficients!$K$3:$K$10))</f>
        <v>0.19142307491680963</v>
      </c>
      <c r="BC264" s="167">
        <f>INDEX(Coefficients!$L$3:$L$10,MATCH(S264,Coefficients!$K$3:$K$10)+1)</f>
        <v>0.35425563574488944</v>
      </c>
      <c r="BD264" s="174">
        <f>INDEX(Coefficients!$M$3:$M$10,MATCH(S264,Coefficients!$K$3:$K$10))</f>
        <v>0.20023799980895765</v>
      </c>
      <c r="BE264" s="174">
        <f>INDEX(Coefficients!$M$3:$M$10,MATCH(S264,Coefficients!$K$3:$K$10)+1)</f>
        <v>0.20987997823914079</v>
      </c>
      <c r="BF264" s="70">
        <f t="shared" si="598"/>
        <v>2.5655609924804158E-5</v>
      </c>
      <c r="BG264" s="110">
        <f t="shared" si="599"/>
        <v>0.20409479118103091</v>
      </c>
      <c r="BH264" s="175">
        <f t="shared" si="626"/>
        <v>1.5726769486921184E-5</v>
      </c>
      <c r="BI264" s="89">
        <f t="shared" si="627"/>
        <v>4.9628850091782979E-2</v>
      </c>
      <c r="BJ264" s="106">
        <f t="shared" si="600"/>
        <v>0.71366705445737511</v>
      </c>
      <c r="BK264" s="165">
        <f t="shared" si="601"/>
        <v>84.741590689541354</v>
      </c>
      <c r="BL264" s="207"/>
      <c r="BM264" s="107">
        <f t="shared" si="602"/>
        <v>423.20000000000005</v>
      </c>
      <c r="BN264" s="173">
        <f t="shared" si="628"/>
        <v>4484.2000000000007</v>
      </c>
      <c r="BO264" s="187">
        <f t="shared" si="629"/>
        <v>7.7454363636363652E-4</v>
      </c>
      <c r="BP264" s="106" t="str">
        <f t="shared" si="603"/>
        <v>YES</v>
      </c>
      <c r="BQ264" s="209">
        <f t="shared" si="604"/>
        <v>3.4273679955295866</v>
      </c>
      <c r="BR264" s="164">
        <f t="shared" si="630"/>
        <v>8.4273679955295862</v>
      </c>
      <c r="BS264" s="219">
        <f t="shared" si="631"/>
        <v>0.16854735991059172</v>
      </c>
      <c r="BT264" s="210"/>
      <c r="BU264" s="206">
        <f t="shared" si="632"/>
        <v>-0.67124322986476226</v>
      </c>
      <c r="BW264" s="164">
        <f>VLOOKUP(M264,Coefficients!$E$4:$I$7,3)</f>
        <v>0.43099999999999999</v>
      </c>
      <c r="BX264" s="106">
        <f t="shared" si="633"/>
        <v>7.2999999999999995E-2</v>
      </c>
      <c r="BY264" s="163">
        <f t="shared" si="634"/>
        <v>0.51448182666666664</v>
      </c>
      <c r="BZ264" s="28"/>
      <c r="CO264" s="165" t="str">
        <f t="shared" si="605"/>
        <v>splash</v>
      </c>
      <c r="CP264" s="172">
        <f t="shared" si="606"/>
        <v>1</v>
      </c>
      <c r="CQ264" s="165">
        <f>IF(CO264="atmospheric",IF(CP264&gt;=1,Coefficients!$T$5,Coefficients!$T$4),Coefficients!$T$3)</f>
        <v>7.35</v>
      </c>
      <c r="CR264" s="106">
        <f>IF(S264&lt;Coefficients!$V$3,Coefficients!$X$3-(Coefficients!$X$4-Coefficients!$X$3)*(Coefficients!$V$3-S264)/(Coefficients!$V$4-Coefficients!$V$3),IF(S264&gt;Coefficients!$V$6,(Coefficients!$X$6-Coefficients!$X$5)*(S264-Coefficients!$V$6)/(Coefficients!$V$6-Coefficients!$V$5)+Coefficients!$X$6,VLOOKUP(S264,Coefficients!$V$3:$X$6,3)))</f>
        <v>5.1999999999999975</v>
      </c>
      <c r="CS264" s="90">
        <f t="shared" si="635"/>
        <v>1.6409601519999992E-4</v>
      </c>
      <c r="CT264" s="106">
        <f>VLOOKUP(CO264,Coefficients!$Z$4:$AD$7,4,FALSE)</f>
        <v>0.26500000000000001</v>
      </c>
      <c r="CU264" s="106">
        <f>VLOOKUP(CO264,Coefficients!$Z$4:$AD$7,2,FALSE)</f>
        <v>0.37</v>
      </c>
      <c r="CV264" s="174">
        <f t="shared" si="607"/>
        <v>5.1122410004513084</v>
      </c>
      <c r="CW264" s="31">
        <f t="shared" si="608"/>
        <v>0.14876606385522304</v>
      </c>
      <c r="CX264" s="19">
        <f>Coefficients!$B$7</f>
        <v>3.35</v>
      </c>
      <c r="CY264" s="217">
        <f t="shared" si="636"/>
        <v>4.4407780255290456E-2</v>
      </c>
      <c r="CZ264" s="164">
        <f>VLOOKUP(N264,Coefficients!$E$12:$I$16,3)</f>
        <v>6.0350000000000001</v>
      </c>
      <c r="DA264" s="165">
        <f t="shared" si="637"/>
        <v>7.2999999999999995E-2</v>
      </c>
      <c r="DB264" s="163">
        <f t="shared" si="638"/>
        <v>7.2039392666666666</v>
      </c>
      <c r="DC264" s="163"/>
      <c r="DD264" s="149"/>
      <c r="DU264" s="165">
        <f t="shared" si="609"/>
        <v>0.95</v>
      </c>
      <c r="DV264" s="165">
        <f t="shared" si="610"/>
        <v>1</v>
      </c>
      <c r="DW264" s="165">
        <f t="shared" si="611"/>
        <v>2400</v>
      </c>
      <c r="DX264" s="165">
        <f t="shared" si="612"/>
        <v>1.4999999999999999E-2</v>
      </c>
      <c r="DY264" s="169">
        <f t="shared" si="613"/>
        <v>70.505597424453057</v>
      </c>
      <c r="DZ264" s="136">
        <f t="shared" si="639"/>
        <v>33583.49271338644</v>
      </c>
      <c r="EA264" s="136">
        <f t="shared" si="614"/>
        <v>4.3067574809826485</v>
      </c>
      <c r="EB264" s="136">
        <f t="shared" si="615"/>
        <v>2.3330791552474604E-2</v>
      </c>
      <c r="EC264" s="136">
        <f t="shared" si="616"/>
        <v>0.96747185906460231</v>
      </c>
      <c r="ED264" s="136">
        <f t="shared" si="617"/>
        <v>0.21113927639348815</v>
      </c>
      <c r="EE264" s="136">
        <f t="shared" si="640"/>
        <v>1.5445604651050633E-4</v>
      </c>
      <c r="EF264" s="136">
        <f t="shared" si="618"/>
        <v>1</v>
      </c>
      <c r="EG264" s="136">
        <f t="shared" si="641"/>
        <v>2</v>
      </c>
      <c r="EH264" s="149">
        <f t="shared" si="619"/>
        <v>1.7331640627559413</v>
      </c>
      <c r="EI264" s="149">
        <f t="shared" si="620"/>
        <v>28.775477070808634</v>
      </c>
      <c r="EJ264" s="149">
        <f t="shared" si="642"/>
        <v>30.508641133564574</v>
      </c>
      <c r="EK264" s="18">
        <f t="shared" si="643"/>
        <v>0.36055358715725205</v>
      </c>
      <c r="EL264" s="18">
        <f t="shared" si="644"/>
        <v>6.077035522164826E-2</v>
      </c>
      <c r="EM264" s="18">
        <f t="shared" si="645"/>
        <v>1.1833082013333333E-2</v>
      </c>
      <c r="EN264" s="163">
        <f t="shared" si="621"/>
        <v>0.12377691980908215</v>
      </c>
      <c r="EO264" s="163">
        <f t="shared" si="622"/>
        <v>2.055050640848139</v>
      </c>
      <c r="EP264" s="163">
        <f t="shared" si="646"/>
        <v>2.1788275606572212</v>
      </c>
      <c r="EQ264" s="18">
        <f t="shared" si="647"/>
        <v>5.0485867714478339</v>
      </c>
      <c r="ER264" s="18">
        <f t="shared" si="648"/>
        <v>0.22419653194622172</v>
      </c>
      <c r="ES264" s="18">
        <f t="shared" si="649"/>
        <v>0.16569060313333334</v>
      </c>
    </row>
    <row r="265" spans="1:149" s="105" customFormat="1" outlineLevel="1" x14ac:dyDescent="0.25">
      <c r="A265" s="103"/>
      <c r="B265" s="36" t="s">
        <v>82</v>
      </c>
      <c r="C265" s="36" t="str">
        <f>'Cooler&amp;Wetter'!$B$1</f>
        <v>MIROC-Medres</v>
      </c>
      <c r="D265" s="36">
        <v>2023</v>
      </c>
      <c r="E265" s="37">
        <f>'Cooler&amp;Wetter'!S51</f>
        <v>22.813333333333333</v>
      </c>
      <c r="F265" s="37">
        <f>'Cooler&amp;Wetter'!W51</f>
        <v>76.533986666666664</v>
      </c>
      <c r="G265" s="37">
        <f>'Cooler&amp;Wetter'!Q51</f>
        <v>426.80000000000007</v>
      </c>
      <c r="H265" s="115">
        <f t="shared" si="573"/>
        <v>2007</v>
      </c>
      <c r="I265" s="111" t="str">
        <f t="shared" si="574"/>
        <v>Pile No 243 @ Berth 107</v>
      </c>
      <c r="J265" s="165" t="str">
        <f t="shared" si="575"/>
        <v>splash</v>
      </c>
      <c r="K265" s="172">
        <f t="shared" si="576"/>
        <v>1</v>
      </c>
      <c r="L265" s="115" t="str">
        <f t="shared" si="577"/>
        <v>C1</v>
      </c>
      <c r="M265" s="115" t="str">
        <f t="shared" si="578"/>
        <v>CB4</v>
      </c>
      <c r="N265" s="115" t="str">
        <f t="shared" si="579"/>
        <v>CL5</v>
      </c>
      <c r="O265" s="115">
        <f t="shared" si="580"/>
        <v>0</v>
      </c>
      <c r="P265" s="115">
        <f t="shared" si="581"/>
        <v>50</v>
      </c>
      <c r="Q265" s="115">
        <f t="shared" si="582"/>
        <v>1200</v>
      </c>
      <c r="R265" s="115">
        <f t="shared" si="583"/>
        <v>60</v>
      </c>
      <c r="S265" s="115">
        <f t="shared" si="584"/>
        <v>0.37</v>
      </c>
      <c r="T265" s="115">
        <f t="shared" si="585"/>
        <v>310</v>
      </c>
      <c r="U265" s="165">
        <f t="shared" si="623"/>
        <v>12</v>
      </c>
      <c r="V265" s="165"/>
      <c r="W265" s="165"/>
      <c r="X265" s="165"/>
      <c r="Y265" s="165"/>
      <c r="AA265" s="174">
        <f t="shared" si="586"/>
        <v>3.5565041173553791</v>
      </c>
      <c r="AB265" s="193">
        <f t="shared" si="587"/>
        <v>0.17113008234710758</v>
      </c>
      <c r="AC265" s="174">
        <f t="shared" si="588"/>
        <v>6.7347621746555744E-2</v>
      </c>
      <c r="AD265" s="174">
        <f t="shared" si="589"/>
        <v>1.1842730666666666E-2</v>
      </c>
      <c r="AE265" s="174">
        <f t="shared" si="590"/>
        <v>0.17592187408301554</v>
      </c>
      <c r="AF265" s="194">
        <f t="shared" si="591"/>
        <v>5.2513992263586731E-2</v>
      </c>
      <c r="AG265" s="174">
        <f t="shared" si="494"/>
        <v>0.28938162085238234</v>
      </c>
      <c r="AH265" s="174">
        <f t="shared" si="495"/>
        <v>0.16582570666666668</v>
      </c>
      <c r="AJ265" s="174"/>
      <c r="AK265" s="174"/>
      <c r="AM265" s="207">
        <f t="shared" si="592"/>
        <v>5</v>
      </c>
      <c r="AN265" s="167">
        <f>INDEX(Coefficients!$O$3:$O$7,MATCH(S265,Coefficients!$O$3:$O$7))</f>
        <v>0.3</v>
      </c>
      <c r="AO265" s="167">
        <f>INDEX(Coefficients!$O$3:$O$7,MATCH(S265,Coefficients!$O$3:$O$7)+1)</f>
        <v>0.4</v>
      </c>
      <c r="AP265" s="172">
        <f>INDEX(Coefficients!$P$3:$P$7,MATCH(S265,Coefficients!$O$3:$O$7))</f>
        <v>50</v>
      </c>
      <c r="AQ265" s="172">
        <f>INDEX(Coefficients!$P$3:$P$7,MATCH(S265,Coefficients!$O$3:$O$7)+1)</f>
        <v>41.8</v>
      </c>
      <c r="AR265" s="172">
        <f t="shared" si="593"/>
        <v>44.26</v>
      </c>
      <c r="AS265" s="106">
        <f t="shared" si="594"/>
        <v>2023</v>
      </c>
      <c r="AT265" s="107">
        <f t="shared" si="595"/>
        <v>22.813333333333333</v>
      </c>
      <c r="AU265" s="167">
        <f t="shared" si="624"/>
        <v>272</v>
      </c>
      <c r="AV265" s="173">
        <f t="shared" si="625"/>
        <v>22.666666666666668</v>
      </c>
      <c r="AW265" s="106">
        <v>35</v>
      </c>
      <c r="AX265" s="107">
        <f t="shared" si="596"/>
        <v>76.533986666666664</v>
      </c>
      <c r="AY265" s="174">
        <f t="shared" si="597"/>
        <v>1.1780614605738338</v>
      </c>
      <c r="AZ265" s="167">
        <f>INDEX(Coefficients!$K$3:$K$10,MATCH(S265,Coefficients!$K$3:$K$10))</f>
        <v>0.35</v>
      </c>
      <c r="BA265" s="167">
        <f>INDEX(Coefficients!$K$3:$K$10,MATCH(S265,Coefficients!$K$3:$K$10)+1)</f>
        <v>0.4</v>
      </c>
      <c r="BB265" s="167">
        <f>INDEX(Coefficients!$L$3:$L$10,MATCH(S265,Coefficients!$K$3:$K$10))</f>
        <v>0.19142307491680963</v>
      </c>
      <c r="BC265" s="167">
        <f>INDEX(Coefficients!$L$3:$L$10,MATCH(S265,Coefficients!$K$3:$K$10)+1)</f>
        <v>0.35425563574488944</v>
      </c>
      <c r="BD265" s="174">
        <f>INDEX(Coefficients!$M$3:$M$10,MATCH(S265,Coefficients!$K$3:$K$10))</f>
        <v>0.20023799980895765</v>
      </c>
      <c r="BE265" s="174">
        <f>INDEX(Coefficients!$M$3:$M$10,MATCH(S265,Coefficients!$K$3:$K$10)+1)</f>
        <v>0.20987997823914079</v>
      </c>
      <c r="BF265" s="70">
        <f t="shared" si="598"/>
        <v>2.5655609924804158E-5</v>
      </c>
      <c r="BG265" s="110">
        <f t="shared" si="599"/>
        <v>0.20409479118103091</v>
      </c>
      <c r="BH265" s="175">
        <f t="shared" si="626"/>
        <v>1.5449949804348019E-5</v>
      </c>
      <c r="BI265" s="89">
        <f t="shared" si="627"/>
        <v>4.8755292267952492E-2</v>
      </c>
      <c r="BJ265" s="106">
        <f t="shared" si="600"/>
        <v>0.71366705445737511</v>
      </c>
      <c r="BK265" s="165">
        <f t="shared" si="601"/>
        <v>84.741590689541354</v>
      </c>
      <c r="BL265" s="207"/>
      <c r="BM265" s="107">
        <f t="shared" si="602"/>
        <v>426.80000000000007</v>
      </c>
      <c r="BN265" s="173">
        <f t="shared" si="628"/>
        <v>4911.0000000000009</v>
      </c>
      <c r="BO265" s="187">
        <f t="shared" si="629"/>
        <v>7.7757500000000018E-4</v>
      </c>
      <c r="BP265" s="106" t="str">
        <f t="shared" si="603"/>
        <v>YES</v>
      </c>
      <c r="BQ265" s="209">
        <f t="shared" si="604"/>
        <v>3.5565041173553791</v>
      </c>
      <c r="BR265" s="164">
        <f t="shared" si="630"/>
        <v>8.5565041173553791</v>
      </c>
      <c r="BS265" s="219">
        <f t="shared" si="631"/>
        <v>0.17113008234710758</v>
      </c>
      <c r="BT265" s="210"/>
      <c r="BU265" s="206">
        <f t="shared" si="632"/>
        <v>-0.68449594365324185</v>
      </c>
      <c r="BW265" s="164">
        <f>VLOOKUP(M265,Coefficients!$E$4:$I$7,3)</f>
        <v>0.43099999999999999</v>
      </c>
      <c r="BX265" s="106">
        <f t="shared" si="633"/>
        <v>7.2999999999999995E-2</v>
      </c>
      <c r="BY265" s="163">
        <f t="shared" si="634"/>
        <v>0.51490133333333332</v>
      </c>
      <c r="BZ265" s="28"/>
      <c r="CO265" s="165" t="str">
        <f t="shared" si="605"/>
        <v>splash</v>
      </c>
      <c r="CP265" s="172">
        <f t="shared" si="606"/>
        <v>1</v>
      </c>
      <c r="CQ265" s="165">
        <f>IF(CO265="atmospheric",IF(CP265&gt;=1,Coefficients!$T$5,Coefficients!$T$4),Coefficients!$T$3)</f>
        <v>7.35</v>
      </c>
      <c r="CR265" s="106">
        <f>IF(S265&lt;Coefficients!$V$3,Coefficients!$X$3-(Coefficients!$X$4-Coefficients!$X$3)*(Coefficients!$V$3-S265)/(Coefficients!$V$4-Coefficients!$V$3),IF(S265&gt;Coefficients!$V$6,(Coefficients!$X$6-Coefficients!$X$5)*(S265-Coefficients!$V$6)/(Coefficients!$V$6-Coefficients!$V$5)+Coefficients!$X$6,VLOOKUP(S265,Coefficients!$V$3:$X$6,3)))</f>
        <v>5.1999999999999975</v>
      </c>
      <c r="CS265" s="90">
        <f t="shared" si="635"/>
        <v>1.6409601519999992E-4</v>
      </c>
      <c r="CT265" s="106">
        <f>VLOOKUP(CO265,Coefficients!$Z$4:$AD$7,4,FALSE)</f>
        <v>0.26500000000000001</v>
      </c>
      <c r="CU265" s="106">
        <f>VLOOKUP(CO265,Coefficients!$Z$4:$AD$7,2,FALSE)</f>
        <v>0.37</v>
      </c>
      <c r="CV265" s="174">
        <f t="shared" si="607"/>
        <v>5.1388994504930867</v>
      </c>
      <c r="CW265" s="31">
        <f t="shared" si="608"/>
        <v>0.17592187408301554</v>
      </c>
      <c r="CX265" s="19">
        <f>Coefficients!$B$7</f>
        <v>3.35</v>
      </c>
      <c r="CY265" s="217">
        <f t="shared" si="636"/>
        <v>5.2513992263586731E-2</v>
      </c>
      <c r="CZ265" s="164">
        <f>VLOOKUP(N265,Coefficients!$E$12:$I$16,3)</f>
        <v>6.0350000000000001</v>
      </c>
      <c r="DA265" s="165">
        <f t="shared" si="637"/>
        <v>7.2999999999999995E-2</v>
      </c>
      <c r="DB265" s="163">
        <f t="shared" si="638"/>
        <v>7.2098133333333339</v>
      </c>
      <c r="DC265" s="163"/>
      <c r="DD265" s="149"/>
      <c r="DU265" s="165">
        <f t="shared" si="609"/>
        <v>0.95</v>
      </c>
      <c r="DV265" s="165">
        <f t="shared" si="610"/>
        <v>1</v>
      </c>
      <c r="DW265" s="165">
        <f t="shared" si="611"/>
        <v>2400</v>
      </c>
      <c r="DX265" s="165">
        <f t="shared" si="612"/>
        <v>1.4999999999999999E-2</v>
      </c>
      <c r="DY265" s="169">
        <f t="shared" si="613"/>
        <v>70.512476522672387</v>
      </c>
      <c r="DZ265" s="136">
        <f t="shared" si="639"/>
        <v>33584.584903889699</v>
      </c>
      <c r="EA265" s="136">
        <f t="shared" si="614"/>
        <v>4.3067574809826485</v>
      </c>
      <c r="EB265" s="136">
        <f t="shared" si="615"/>
        <v>2.3330791552474604E-2</v>
      </c>
      <c r="EC265" s="136">
        <f t="shared" si="616"/>
        <v>0.96747185906460231</v>
      </c>
      <c r="ED265" s="136">
        <f t="shared" si="617"/>
        <v>0.21119945309910504</v>
      </c>
      <c r="EE265" s="136">
        <f t="shared" si="640"/>
        <v>1.5445604651050633E-4</v>
      </c>
      <c r="EF265" s="136">
        <f t="shared" si="618"/>
        <v>1</v>
      </c>
      <c r="EG265" s="136">
        <f t="shared" si="641"/>
        <v>2</v>
      </c>
      <c r="EH265" s="149">
        <f t="shared" si="619"/>
        <v>1.7317326286317452</v>
      </c>
      <c r="EI265" s="149">
        <f t="shared" si="620"/>
        <v>28.760227368015247</v>
      </c>
      <c r="EJ265" s="149">
        <f t="shared" si="642"/>
        <v>30.491959996646994</v>
      </c>
      <c r="EK265" s="18">
        <f t="shared" si="643"/>
        <v>0.39354636439637081</v>
      </c>
      <c r="EL265" s="18">
        <f t="shared" si="644"/>
        <v>6.7347621746555744E-2</v>
      </c>
      <c r="EM265" s="18">
        <f t="shared" si="645"/>
        <v>1.1842730666666666E-2</v>
      </c>
      <c r="EN265" s="163">
        <f t="shared" si="621"/>
        <v>0.12367469145655047</v>
      </c>
      <c r="EO265" s="163">
        <f t="shared" si="622"/>
        <v>2.0539615568541132</v>
      </c>
      <c r="EP265" s="163">
        <f t="shared" si="646"/>
        <v>2.1776362483106637</v>
      </c>
      <c r="EQ265" s="18">
        <f t="shared" si="647"/>
        <v>5.5105622021626397</v>
      </c>
      <c r="ER265" s="18">
        <f t="shared" si="648"/>
        <v>0.28938162085238234</v>
      </c>
      <c r="ES265" s="18">
        <f t="shared" si="649"/>
        <v>0.16582570666666668</v>
      </c>
    </row>
    <row r="266" spans="1:149" s="105" customFormat="1" outlineLevel="1" x14ac:dyDescent="0.25">
      <c r="A266" s="103"/>
      <c r="B266" s="36" t="s">
        <v>82</v>
      </c>
      <c r="C266" s="36" t="str">
        <f>'Cooler&amp;Wetter'!$B$1</f>
        <v>MIROC-Medres</v>
      </c>
      <c r="D266" s="36">
        <v>2024</v>
      </c>
      <c r="E266" s="37">
        <f>'Cooler&amp;Wetter'!S52</f>
        <v>22.84</v>
      </c>
      <c r="F266" s="37">
        <f>'Cooler&amp;Wetter'!W52</f>
        <v>76.544159999999991</v>
      </c>
      <c r="G266" s="37">
        <f>'Cooler&amp;Wetter'!Q52</f>
        <v>430.40000000000009</v>
      </c>
      <c r="H266" s="115">
        <f t="shared" si="573"/>
        <v>2007</v>
      </c>
      <c r="I266" s="111" t="str">
        <f t="shared" si="574"/>
        <v>Pile No 243 @ Berth 107</v>
      </c>
      <c r="J266" s="165" t="str">
        <f t="shared" si="575"/>
        <v>splash</v>
      </c>
      <c r="K266" s="172">
        <f t="shared" si="576"/>
        <v>1</v>
      </c>
      <c r="L266" s="115" t="str">
        <f t="shared" si="577"/>
        <v>C1</v>
      </c>
      <c r="M266" s="115" t="str">
        <f t="shared" si="578"/>
        <v>CB4</v>
      </c>
      <c r="N266" s="115" t="str">
        <f t="shared" si="579"/>
        <v>CL5</v>
      </c>
      <c r="O266" s="115">
        <f t="shared" si="580"/>
        <v>0</v>
      </c>
      <c r="P266" s="115">
        <f t="shared" si="581"/>
        <v>50</v>
      </c>
      <c r="Q266" s="115">
        <f t="shared" si="582"/>
        <v>1200</v>
      </c>
      <c r="R266" s="115">
        <f t="shared" si="583"/>
        <v>60</v>
      </c>
      <c r="S266" s="115">
        <f t="shared" si="584"/>
        <v>0.37</v>
      </c>
      <c r="T266" s="115">
        <f t="shared" si="585"/>
        <v>310</v>
      </c>
      <c r="U266" s="165">
        <f t="shared" si="623"/>
        <v>12</v>
      </c>
      <c r="V266" s="165"/>
      <c r="W266" s="165"/>
      <c r="X266" s="165"/>
      <c r="Y266" s="165"/>
      <c r="AA266" s="174">
        <f t="shared" si="586"/>
        <v>3.680398327010586</v>
      </c>
      <c r="AB266" s="193">
        <f t="shared" si="587"/>
        <v>0.17360796654021171</v>
      </c>
      <c r="AC266" s="174">
        <f t="shared" si="588"/>
        <v>7.4056822610619674E-2</v>
      </c>
      <c r="AD266" s="174">
        <f t="shared" si="589"/>
        <v>1.185237932E-2</v>
      </c>
      <c r="AE266" s="174">
        <f t="shared" si="590"/>
        <v>0.20383189800187484</v>
      </c>
      <c r="AF266" s="194">
        <f t="shared" si="591"/>
        <v>6.0845342687126817E-2</v>
      </c>
      <c r="AG266" s="174">
        <f t="shared" si="494"/>
        <v>0.36343167047135266</v>
      </c>
      <c r="AH266" s="174">
        <f t="shared" si="495"/>
        <v>0.1659608102</v>
      </c>
      <c r="AJ266" s="174"/>
      <c r="AK266" s="174"/>
      <c r="AM266" s="207">
        <f t="shared" si="592"/>
        <v>5</v>
      </c>
      <c r="AN266" s="167">
        <f>INDEX(Coefficients!$O$3:$O$7,MATCH(S266,Coefficients!$O$3:$O$7))</f>
        <v>0.3</v>
      </c>
      <c r="AO266" s="167">
        <f>INDEX(Coefficients!$O$3:$O$7,MATCH(S266,Coefficients!$O$3:$O$7)+1)</f>
        <v>0.4</v>
      </c>
      <c r="AP266" s="172">
        <f>INDEX(Coefficients!$P$3:$P$7,MATCH(S266,Coefficients!$O$3:$O$7))</f>
        <v>50</v>
      </c>
      <c r="AQ266" s="172">
        <f>INDEX(Coefficients!$P$3:$P$7,MATCH(S266,Coefficients!$O$3:$O$7)+1)</f>
        <v>41.8</v>
      </c>
      <c r="AR266" s="172">
        <f t="shared" si="593"/>
        <v>44.26</v>
      </c>
      <c r="AS266" s="106">
        <f t="shared" si="594"/>
        <v>2024</v>
      </c>
      <c r="AT266" s="107">
        <f t="shared" si="595"/>
        <v>22.84</v>
      </c>
      <c r="AU266" s="167">
        <f t="shared" si="624"/>
        <v>294.83999999999997</v>
      </c>
      <c r="AV266" s="173">
        <f t="shared" si="625"/>
        <v>22.68</v>
      </c>
      <c r="AW266" s="106">
        <v>36</v>
      </c>
      <c r="AX266" s="107">
        <f t="shared" si="596"/>
        <v>76.544159999999991</v>
      </c>
      <c r="AY266" s="174">
        <f t="shared" si="597"/>
        <v>1.1790183463062969</v>
      </c>
      <c r="AZ266" s="167">
        <f>INDEX(Coefficients!$K$3:$K$10,MATCH(S266,Coefficients!$K$3:$K$10))</f>
        <v>0.35</v>
      </c>
      <c r="BA266" s="167">
        <f>INDEX(Coefficients!$K$3:$K$10,MATCH(S266,Coefficients!$K$3:$K$10)+1)</f>
        <v>0.4</v>
      </c>
      <c r="BB266" s="167">
        <f>INDEX(Coefficients!$L$3:$L$10,MATCH(S266,Coefficients!$K$3:$K$10))</f>
        <v>0.19142307491680963</v>
      </c>
      <c r="BC266" s="167">
        <f>INDEX(Coefficients!$L$3:$L$10,MATCH(S266,Coefficients!$K$3:$K$10)+1)</f>
        <v>0.35425563574488944</v>
      </c>
      <c r="BD266" s="174">
        <f>INDEX(Coefficients!$M$3:$M$10,MATCH(S266,Coefficients!$K$3:$K$10))</f>
        <v>0.20023799980895765</v>
      </c>
      <c r="BE266" s="174">
        <f>INDEX(Coefficients!$M$3:$M$10,MATCH(S266,Coefficients!$K$3:$K$10)+1)</f>
        <v>0.20987997823914079</v>
      </c>
      <c r="BF266" s="70">
        <f t="shared" si="598"/>
        <v>2.5655609924804158E-5</v>
      </c>
      <c r="BG266" s="110">
        <f t="shared" si="599"/>
        <v>0.20409479118103091</v>
      </c>
      <c r="BH266" s="175">
        <f t="shared" si="626"/>
        <v>1.519960521352872E-5</v>
      </c>
      <c r="BI266" s="89">
        <f t="shared" si="627"/>
        <v>4.7965281695254006E-2</v>
      </c>
      <c r="BJ266" s="106">
        <f t="shared" si="600"/>
        <v>0.71366705445737511</v>
      </c>
      <c r="BK266" s="165">
        <f t="shared" si="601"/>
        <v>84.741590689541354</v>
      </c>
      <c r="BL266" s="207"/>
      <c r="BM266" s="107">
        <f t="shared" si="602"/>
        <v>430.40000000000009</v>
      </c>
      <c r="BN266" s="173">
        <f t="shared" si="628"/>
        <v>5341.4000000000015</v>
      </c>
      <c r="BO266" s="187">
        <f t="shared" si="629"/>
        <v>7.8066615384615398E-4</v>
      </c>
      <c r="BP266" s="106" t="str">
        <f t="shared" si="603"/>
        <v>YES</v>
      </c>
      <c r="BQ266" s="209">
        <f t="shared" si="604"/>
        <v>3.680398327010586</v>
      </c>
      <c r="BR266" s="164">
        <f t="shared" si="630"/>
        <v>8.680398327010586</v>
      </c>
      <c r="BS266" s="219">
        <f t="shared" si="631"/>
        <v>0.17360796654021171</v>
      </c>
      <c r="BT266" s="210"/>
      <c r="BU266" s="206">
        <f t="shared" si="632"/>
        <v>-0.69614825685294601</v>
      </c>
      <c r="BW266" s="164">
        <f>VLOOKUP(M266,Coefficients!$E$4:$I$7,3)</f>
        <v>0.43099999999999999</v>
      </c>
      <c r="BX266" s="106">
        <f t="shared" si="633"/>
        <v>7.2999999999999995E-2</v>
      </c>
      <c r="BY266" s="163">
        <f t="shared" si="634"/>
        <v>0.51532084</v>
      </c>
      <c r="BZ266" s="28"/>
      <c r="CO266" s="165" t="str">
        <f t="shared" si="605"/>
        <v>splash</v>
      </c>
      <c r="CP266" s="172">
        <f t="shared" si="606"/>
        <v>1</v>
      </c>
      <c r="CQ266" s="165">
        <f>IF(CO266="atmospheric",IF(CP266&gt;=1,Coefficients!$T$5,Coefficients!$T$4),Coefficients!$T$3)</f>
        <v>7.35</v>
      </c>
      <c r="CR266" s="106">
        <f>IF(S266&lt;Coefficients!$V$3,Coefficients!$X$3-(Coefficients!$X$4-Coefficients!$X$3)*(Coefficients!$V$3-S266)/(Coefficients!$V$4-Coefficients!$V$3),IF(S266&gt;Coefficients!$V$6,(Coefficients!$X$6-Coefficients!$X$5)*(S266-Coefficients!$V$6)/(Coefficients!$V$6-Coefficients!$V$5)+Coefficients!$X$6,VLOOKUP(S266,Coefficients!$V$3:$X$6,3)))</f>
        <v>5.1999999999999975</v>
      </c>
      <c r="CS266" s="90">
        <f t="shared" si="635"/>
        <v>1.6409601519999992E-4</v>
      </c>
      <c r="CT266" s="106">
        <f>VLOOKUP(CO266,Coefficients!$Z$4:$AD$7,4,FALSE)</f>
        <v>0.26500000000000001</v>
      </c>
      <c r="CU266" s="106">
        <f>VLOOKUP(CO266,Coefficients!$Z$4:$AD$7,2,FALSE)</f>
        <v>0.37</v>
      </c>
      <c r="CV266" s="174">
        <f t="shared" si="607"/>
        <v>5.16243445075109</v>
      </c>
      <c r="CW266" s="31">
        <f t="shared" si="608"/>
        <v>0.20383189800187484</v>
      </c>
      <c r="CX266" s="19">
        <f>Coefficients!$B$7</f>
        <v>3.35</v>
      </c>
      <c r="CY266" s="217">
        <f t="shared" si="636"/>
        <v>6.0845342687126817E-2</v>
      </c>
      <c r="CZ266" s="164">
        <f>VLOOKUP(N266,Coefficients!$E$12:$I$16,3)</f>
        <v>6.0350000000000001</v>
      </c>
      <c r="DA266" s="165">
        <f t="shared" si="637"/>
        <v>7.2999999999999995E-2</v>
      </c>
      <c r="DB266" s="163">
        <f t="shared" si="638"/>
        <v>7.2156874000000002</v>
      </c>
      <c r="DC266" s="163"/>
      <c r="DD266" s="149"/>
      <c r="DU266" s="165">
        <f t="shared" si="609"/>
        <v>0.95</v>
      </c>
      <c r="DV266" s="165">
        <f t="shared" si="610"/>
        <v>1</v>
      </c>
      <c r="DW266" s="165">
        <f t="shared" si="611"/>
        <v>2400</v>
      </c>
      <c r="DX266" s="165">
        <f t="shared" si="612"/>
        <v>1.4999999999999999E-2</v>
      </c>
      <c r="DY266" s="169">
        <f t="shared" si="613"/>
        <v>70.518298346646858</v>
      </c>
      <c r="DZ266" s="136">
        <f t="shared" si="639"/>
        <v>33585.509176067506</v>
      </c>
      <c r="EA266" s="136">
        <f t="shared" si="614"/>
        <v>4.3067574809826485</v>
      </c>
      <c r="EB266" s="136">
        <f t="shared" si="615"/>
        <v>2.3330791552474604E-2</v>
      </c>
      <c r="EC266" s="136">
        <f t="shared" si="616"/>
        <v>0.96747185906460231</v>
      </c>
      <c r="ED266" s="136">
        <f t="shared" si="617"/>
        <v>0.21125953182875351</v>
      </c>
      <c r="EE266" s="136">
        <f t="shared" si="640"/>
        <v>1.5445604651050633E-4</v>
      </c>
      <c r="EF266" s="136">
        <f t="shared" si="618"/>
        <v>1</v>
      </c>
      <c r="EG266" s="136">
        <f t="shared" si="641"/>
        <v>2</v>
      </c>
      <c r="EH266" s="149">
        <f t="shared" si="619"/>
        <v>1.7303065016170469</v>
      </c>
      <c r="EI266" s="149">
        <f t="shared" si="620"/>
        <v>28.744989162757221</v>
      </c>
      <c r="EJ266" s="149">
        <f t="shared" si="642"/>
        <v>30.475295664374269</v>
      </c>
      <c r="EK266" s="18">
        <f t="shared" si="643"/>
        <v>0.42657502467472519</v>
      </c>
      <c r="EL266" s="18">
        <f t="shared" si="644"/>
        <v>7.4056822610619674E-2</v>
      </c>
      <c r="EM266" s="18">
        <f t="shared" si="645"/>
        <v>1.185237932E-2</v>
      </c>
      <c r="EN266" s="163">
        <f t="shared" si="621"/>
        <v>0.12357284212045522</v>
      </c>
      <c r="EO266" s="163">
        <f t="shared" si="622"/>
        <v>2.0528732939765306</v>
      </c>
      <c r="EP266" s="163">
        <f t="shared" si="646"/>
        <v>2.176446136096986</v>
      </c>
      <c r="EQ266" s="18">
        <f t="shared" si="647"/>
        <v>5.9730400786820566</v>
      </c>
      <c r="ER266" s="18">
        <f t="shared" si="648"/>
        <v>0.36343167047135266</v>
      </c>
      <c r="ES266" s="18">
        <f t="shared" si="649"/>
        <v>0.1659608102</v>
      </c>
    </row>
    <row r="267" spans="1:149" s="105" customFormat="1" outlineLevel="1" x14ac:dyDescent="0.25">
      <c r="A267" s="103"/>
      <c r="B267" s="36" t="s">
        <v>82</v>
      </c>
      <c r="C267" s="36" t="str">
        <f>'Cooler&amp;Wetter'!$B$1</f>
        <v>MIROC-Medres</v>
      </c>
      <c r="D267" s="36">
        <v>2025</v>
      </c>
      <c r="E267" s="37">
        <f>'Cooler&amp;Wetter'!S53</f>
        <v>22.866666666666667</v>
      </c>
      <c r="F267" s="37">
        <f>'Cooler&amp;Wetter'!W53</f>
        <v>76.554333333333332</v>
      </c>
      <c r="G267" s="37">
        <f>'Cooler&amp;Wetter'!Q53</f>
        <v>434.00000000000011</v>
      </c>
      <c r="H267" s="115">
        <f t="shared" si="573"/>
        <v>2007</v>
      </c>
      <c r="I267" s="111" t="str">
        <f t="shared" si="574"/>
        <v>Pile No 243 @ Berth 107</v>
      </c>
      <c r="J267" s="165" t="str">
        <f t="shared" si="575"/>
        <v>splash</v>
      </c>
      <c r="K267" s="172">
        <f t="shared" si="576"/>
        <v>1</v>
      </c>
      <c r="L267" s="115" t="str">
        <f t="shared" si="577"/>
        <v>C1</v>
      </c>
      <c r="M267" s="115" t="str">
        <f t="shared" si="578"/>
        <v>CB4</v>
      </c>
      <c r="N267" s="115" t="str">
        <f t="shared" si="579"/>
        <v>CL5</v>
      </c>
      <c r="O267" s="115">
        <f t="shared" si="580"/>
        <v>0</v>
      </c>
      <c r="P267" s="115">
        <f t="shared" si="581"/>
        <v>50</v>
      </c>
      <c r="Q267" s="115">
        <f t="shared" si="582"/>
        <v>1200</v>
      </c>
      <c r="R267" s="115">
        <f t="shared" si="583"/>
        <v>60</v>
      </c>
      <c r="S267" s="115">
        <f t="shared" si="584"/>
        <v>0.37</v>
      </c>
      <c r="T267" s="115">
        <f t="shared" si="585"/>
        <v>310</v>
      </c>
      <c r="U267" s="165">
        <f t="shared" si="623"/>
        <v>12</v>
      </c>
      <c r="V267" s="165"/>
      <c r="W267" s="165"/>
      <c r="X267" s="165"/>
      <c r="Y267" s="165"/>
      <c r="AA267" s="174">
        <f t="shared" si="586"/>
        <v>3.7997081121587968</v>
      </c>
      <c r="AB267" s="193">
        <f t="shared" si="587"/>
        <v>0.17599416224317593</v>
      </c>
      <c r="AC267" s="174">
        <f t="shared" si="588"/>
        <v>8.0893883161493624E-2</v>
      </c>
      <c r="AD267" s="174">
        <f t="shared" si="589"/>
        <v>1.1862027973333331E-2</v>
      </c>
      <c r="AE267" s="174">
        <f t="shared" si="590"/>
        <v>0.23228304460777516</v>
      </c>
      <c r="AF267" s="194">
        <f t="shared" si="591"/>
        <v>6.9338222270977662E-2</v>
      </c>
      <c r="AG267" s="174">
        <f t="shared" si="494"/>
        <v>0.44626222667020554</v>
      </c>
      <c r="AH267" s="174">
        <f t="shared" si="495"/>
        <v>0.16609591373333329</v>
      </c>
      <c r="AJ267" s="174"/>
      <c r="AK267" s="174"/>
      <c r="AM267" s="207">
        <f t="shared" si="592"/>
        <v>5</v>
      </c>
      <c r="AN267" s="167">
        <f>INDEX(Coefficients!$O$3:$O$7,MATCH(S267,Coefficients!$O$3:$O$7))</f>
        <v>0.3</v>
      </c>
      <c r="AO267" s="167">
        <f>INDEX(Coefficients!$O$3:$O$7,MATCH(S267,Coefficients!$O$3:$O$7)+1)</f>
        <v>0.4</v>
      </c>
      <c r="AP267" s="172">
        <f>INDEX(Coefficients!$P$3:$P$7,MATCH(S267,Coefficients!$O$3:$O$7))</f>
        <v>50</v>
      </c>
      <c r="AQ267" s="172">
        <f>INDEX(Coefficients!$P$3:$P$7,MATCH(S267,Coefficients!$O$3:$O$7)+1)</f>
        <v>41.8</v>
      </c>
      <c r="AR267" s="172">
        <f t="shared" si="593"/>
        <v>44.26</v>
      </c>
      <c r="AS267" s="106">
        <f t="shared" si="594"/>
        <v>2025</v>
      </c>
      <c r="AT267" s="107">
        <f t="shared" si="595"/>
        <v>22.866666666666667</v>
      </c>
      <c r="AU267" s="167">
        <f t="shared" si="624"/>
        <v>317.70666666666665</v>
      </c>
      <c r="AV267" s="173">
        <f t="shared" si="625"/>
        <v>22.693333333333332</v>
      </c>
      <c r="AW267" s="106">
        <v>37</v>
      </c>
      <c r="AX267" s="107">
        <f t="shared" si="596"/>
        <v>76.554333333333332</v>
      </c>
      <c r="AY267" s="174">
        <f t="shared" si="597"/>
        <v>1.1799759228730267</v>
      </c>
      <c r="AZ267" s="167">
        <f>INDEX(Coefficients!$K$3:$K$10,MATCH(S267,Coefficients!$K$3:$K$10))</f>
        <v>0.35</v>
      </c>
      <c r="BA267" s="167">
        <f>INDEX(Coefficients!$K$3:$K$10,MATCH(S267,Coefficients!$K$3:$K$10)+1)</f>
        <v>0.4</v>
      </c>
      <c r="BB267" s="167">
        <f>INDEX(Coefficients!$L$3:$L$10,MATCH(S267,Coefficients!$K$3:$K$10))</f>
        <v>0.19142307491680963</v>
      </c>
      <c r="BC267" s="167">
        <f>INDEX(Coefficients!$L$3:$L$10,MATCH(S267,Coefficients!$K$3:$K$10)+1)</f>
        <v>0.35425563574488944</v>
      </c>
      <c r="BD267" s="174">
        <f>INDEX(Coefficients!$M$3:$M$10,MATCH(S267,Coefficients!$K$3:$K$10))</f>
        <v>0.20023799980895765</v>
      </c>
      <c r="BE267" s="174">
        <f>INDEX(Coefficients!$M$3:$M$10,MATCH(S267,Coefficients!$K$3:$K$10)+1)</f>
        <v>0.20987997823914079</v>
      </c>
      <c r="BF267" s="70">
        <f t="shared" si="598"/>
        <v>2.5655609924804158E-5</v>
      </c>
      <c r="BG267" s="110">
        <f t="shared" si="599"/>
        <v>0.20409479118103091</v>
      </c>
      <c r="BH267" s="175">
        <f t="shared" si="626"/>
        <v>1.4971440260938567E-5</v>
      </c>
      <c r="BI267" s="89">
        <f t="shared" si="627"/>
        <v>4.7245263242785905E-2</v>
      </c>
      <c r="BJ267" s="106">
        <f t="shared" si="600"/>
        <v>0.71366705445737511</v>
      </c>
      <c r="BK267" s="165">
        <f t="shared" si="601"/>
        <v>84.741590689541354</v>
      </c>
      <c r="BL267" s="207"/>
      <c r="BM267" s="107">
        <f t="shared" si="602"/>
        <v>434.00000000000011</v>
      </c>
      <c r="BN267" s="173">
        <f t="shared" si="628"/>
        <v>5775.4000000000015</v>
      </c>
      <c r="BO267" s="187">
        <f t="shared" si="629"/>
        <v>7.8380428571428581E-4</v>
      </c>
      <c r="BP267" s="106" t="str">
        <f t="shared" si="603"/>
        <v>YES</v>
      </c>
      <c r="BQ267" s="209">
        <f t="shared" si="604"/>
        <v>3.7997081121587968</v>
      </c>
      <c r="BR267" s="164">
        <f t="shared" si="630"/>
        <v>8.7997081121587968</v>
      </c>
      <c r="BS267" s="219">
        <f t="shared" si="631"/>
        <v>0.17599416224317593</v>
      </c>
      <c r="BT267" s="210"/>
      <c r="BU267" s="206">
        <f t="shared" si="632"/>
        <v>-0.70649410839958371</v>
      </c>
      <c r="BW267" s="164">
        <f>VLOOKUP(M267,Coefficients!$E$4:$I$7,3)</f>
        <v>0.43099999999999999</v>
      </c>
      <c r="BX267" s="106">
        <f t="shared" si="633"/>
        <v>7.2999999999999995E-2</v>
      </c>
      <c r="BY267" s="163">
        <f t="shared" si="634"/>
        <v>0.51574034666666657</v>
      </c>
      <c r="BZ267" s="28"/>
      <c r="CO267" s="165" t="str">
        <f t="shared" si="605"/>
        <v>splash</v>
      </c>
      <c r="CP267" s="172">
        <f t="shared" si="606"/>
        <v>1</v>
      </c>
      <c r="CQ267" s="165">
        <f>IF(CO267="atmospheric",IF(CP267&gt;=1,Coefficients!$T$5,Coefficients!$T$4),Coefficients!$T$3)</f>
        <v>7.35</v>
      </c>
      <c r="CR267" s="106">
        <f>IF(S267&lt;Coefficients!$V$3,Coefficients!$X$3-(Coefficients!$X$4-Coefficients!$X$3)*(Coefficients!$V$3-S267)/(Coefficients!$V$4-Coefficients!$V$3),IF(S267&gt;Coefficients!$V$6,(Coefficients!$X$6-Coefficients!$X$5)*(S267-Coefficients!$V$6)/(Coefficients!$V$6-Coefficients!$V$5)+Coefficients!$X$6,VLOOKUP(S267,Coefficients!$V$3:$X$6,3)))</f>
        <v>5.1999999999999975</v>
      </c>
      <c r="CS267" s="90">
        <f t="shared" si="635"/>
        <v>1.6409601519999992E-4</v>
      </c>
      <c r="CT267" s="106">
        <f>VLOOKUP(CO267,Coefficients!$Z$4:$AD$7,4,FALSE)</f>
        <v>0.26500000000000001</v>
      </c>
      <c r="CU267" s="106">
        <f>VLOOKUP(CO267,Coefficients!$Z$4:$AD$7,2,FALSE)</f>
        <v>0.37</v>
      </c>
      <c r="CV267" s="174">
        <f t="shared" si="607"/>
        <v>5.1833812209659529</v>
      </c>
      <c r="CW267" s="31">
        <f t="shared" si="608"/>
        <v>0.23228304460777516</v>
      </c>
      <c r="CX267" s="19">
        <f>Coefficients!$B$7</f>
        <v>3.35</v>
      </c>
      <c r="CY267" s="217">
        <f t="shared" si="636"/>
        <v>6.9338222270977662E-2</v>
      </c>
      <c r="CZ267" s="164">
        <f>VLOOKUP(N267,Coefficients!$E$12:$I$16,3)</f>
        <v>6.0350000000000001</v>
      </c>
      <c r="DA267" s="165">
        <f t="shared" si="637"/>
        <v>7.2999999999999995E-2</v>
      </c>
      <c r="DB267" s="163">
        <f t="shared" si="638"/>
        <v>7.2215614666666657</v>
      </c>
      <c r="DC267" s="163"/>
      <c r="DD267" s="149"/>
      <c r="DU267" s="165">
        <f t="shared" si="609"/>
        <v>0.95</v>
      </c>
      <c r="DV267" s="165">
        <f t="shared" si="610"/>
        <v>1</v>
      </c>
      <c r="DW267" s="165">
        <f t="shared" si="611"/>
        <v>2400</v>
      </c>
      <c r="DX267" s="165">
        <f t="shared" si="612"/>
        <v>1.4999999999999999E-2</v>
      </c>
      <c r="DY267" s="169">
        <f t="shared" si="613"/>
        <v>70.523289246693494</v>
      </c>
      <c r="DZ267" s="136">
        <f t="shared" si="639"/>
        <v>33586.301490350677</v>
      </c>
      <c r="EA267" s="136">
        <f t="shared" si="614"/>
        <v>4.3067574809826485</v>
      </c>
      <c r="EB267" s="136">
        <f t="shared" si="615"/>
        <v>2.3330791552474604E-2</v>
      </c>
      <c r="EC267" s="136">
        <f t="shared" si="616"/>
        <v>0.96747185906460231</v>
      </c>
      <c r="ED267" s="136">
        <f t="shared" si="617"/>
        <v>0.2113195128215164</v>
      </c>
      <c r="EE267" s="136">
        <f t="shared" si="640"/>
        <v>1.5445604651050633E-4</v>
      </c>
      <c r="EF267" s="136">
        <f t="shared" si="618"/>
        <v>1</v>
      </c>
      <c r="EG267" s="136">
        <f t="shared" si="641"/>
        <v>2</v>
      </c>
      <c r="EH267" s="149">
        <f t="shared" si="619"/>
        <v>1.7288850316460758</v>
      </c>
      <c r="EI267" s="149">
        <f t="shared" si="620"/>
        <v>28.729762459482341</v>
      </c>
      <c r="EJ267" s="149">
        <f t="shared" si="642"/>
        <v>30.458647491128417</v>
      </c>
      <c r="EK267" s="18">
        <f t="shared" si="643"/>
        <v>0.45963958196363547</v>
      </c>
      <c r="EL267" s="18">
        <f t="shared" si="644"/>
        <v>8.0893883161493624E-2</v>
      </c>
      <c r="EM267" s="18">
        <f t="shared" si="645"/>
        <v>1.1862027973333331E-2</v>
      </c>
      <c r="EN267" s="163">
        <f t="shared" si="621"/>
        <v>0.12347132537522099</v>
      </c>
      <c r="EO267" s="163">
        <f t="shared" si="622"/>
        <v>2.0517858525330386</v>
      </c>
      <c r="EP267" s="163">
        <f t="shared" si="646"/>
        <v>2.1752571779082595</v>
      </c>
      <c r="EQ267" s="18">
        <f t="shared" si="647"/>
        <v>6.4360205966369852</v>
      </c>
      <c r="ER267" s="18">
        <f t="shared" si="648"/>
        <v>0.44626222667020554</v>
      </c>
      <c r="ES267" s="18">
        <f t="shared" si="649"/>
        <v>0.16609591373333329</v>
      </c>
    </row>
    <row r="268" spans="1:149" s="105" customFormat="1" outlineLevel="1" x14ac:dyDescent="0.25">
      <c r="A268" s="103"/>
      <c r="B268" s="36" t="s">
        <v>82</v>
      </c>
      <c r="C268" s="36" t="str">
        <f>'Cooler&amp;Wetter'!$B$1</f>
        <v>MIROC-Medres</v>
      </c>
      <c r="D268" s="36">
        <v>2026</v>
      </c>
      <c r="E268" s="37">
        <f>'Cooler&amp;Wetter'!S54</f>
        <v>22.893333333333331</v>
      </c>
      <c r="F268" s="37">
        <f>'Cooler&amp;Wetter'!W54</f>
        <v>76.564506666666659</v>
      </c>
      <c r="G268" s="37">
        <f>'Cooler&amp;Wetter'!Q54</f>
        <v>437.60000000000014</v>
      </c>
      <c r="H268" s="115">
        <f t="shared" si="573"/>
        <v>2007</v>
      </c>
      <c r="I268" s="111" t="str">
        <f t="shared" si="574"/>
        <v>Pile No 243 @ Berth 107</v>
      </c>
      <c r="J268" s="165" t="str">
        <f t="shared" si="575"/>
        <v>splash</v>
      </c>
      <c r="K268" s="172">
        <f t="shared" si="576"/>
        <v>1</v>
      </c>
      <c r="L268" s="115" t="str">
        <f t="shared" si="577"/>
        <v>C1</v>
      </c>
      <c r="M268" s="115" t="str">
        <f t="shared" si="578"/>
        <v>CB4</v>
      </c>
      <c r="N268" s="115" t="str">
        <f t="shared" si="579"/>
        <v>CL5</v>
      </c>
      <c r="O268" s="115">
        <f t="shared" si="580"/>
        <v>0</v>
      </c>
      <c r="P268" s="115">
        <f t="shared" si="581"/>
        <v>50</v>
      </c>
      <c r="Q268" s="115">
        <f t="shared" si="582"/>
        <v>1200</v>
      </c>
      <c r="R268" s="115">
        <f t="shared" si="583"/>
        <v>60</v>
      </c>
      <c r="S268" s="115">
        <f t="shared" si="584"/>
        <v>0.37</v>
      </c>
      <c r="T268" s="115">
        <f t="shared" si="585"/>
        <v>310</v>
      </c>
      <c r="U268" s="165">
        <f t="shared" si="623"/>
        <v>12</v>
      </c>
      <c r="V268" s="165"/>
      <c r="W268" s="165"/>
      <c r="X268" s="165"/>
      <c r="Y268" s="165"/>
      <c r="AA268" s="174">
        <f t="shared" si="586"/>
        <v>3.9149704206750608</v>
      </c>
      <c r="AB268" s="193">
        <f t="shared" si="587"/>
        <v>0.17829940841350123</v>
      </c>
      <c r="AC268" s="174">
        <f t="shared" si="588"/>
        <v>8.7855259447817274E-2</v>
      </c>
      <c r="AD268" s="174">
        <f t="shared" si="589"/>
        <v>1.1871676626666662E-2</v>
      </c>
      <c r="AE268" s="174">
        <f t="shared" si="590"/>
        <v>0.26110240757237063</v>
      </c>
      <c r="AF268" s="194">
        <f t="shared" si="591"/>
        <v>7.794101718578228E-2</v>
      </c>
      <c r="AG268" s="174">
        <f t="shared" si="494"/>
        <v>0.53775435600457588</v>
      </c>
      <c r="AH268" s="174">
        <f t="shared" si="495"/>
        <v>0.16623101726666664</v>
      </c>
      <c r="AJ268" s="174"/>
      <c r="AK268" s="174"/>
      <c r="AM268" s="207">
        <f t="shared" si="592"/>
        <v>5</v>
      </c>
      <c r="AN268" s="167">
        <f>INDEX(Coefficients!$O$3:$O$7,MATCH(S268,Coefficients!$O$3:$O$7))</f>
        <v>0.3</v>
      </c>
      <c r="AO268" s="167">
        <f>INDEX(Coefficients!$O$3:$O$7,MATCH(S268,Coefficients!$O$3:$O$7)+1)</f>
        <v>0.4</v>
      </c>
      <c r="AP268" s="172">
        <f>INDEX(Coefficients!$P$3:$P$7,MATCH(S268,Coefficients!$O$3:$O$7))</f>
        <v>50</v>
      </c>
      <c r="AQ268" s="172">
        <f>INDEX(Coefficients!$P$3:$P$7,MATCH(S268,Coefficients!$O$3:$O$7)+1)</f>
        <v>41.8</v>
      </c>
      <c r="AR268" s="172">
        <f t="shared" si="593"/>
        <v>44.26</v>
      </c>
      <c r="AS268" s="106">
        <f t="shared" si="594"/>
        <v>2026</v>
      </c>
      <c r="AT268" s="107">
        <f t="shared" si="595"/>
        <v>22.893333333333331</v>
      </c>
      <c r="AU268" s="167">
        <f t="shared" si="624"/>
        <v>340.59999999999997</v>
      </c>
      <c r="AV268" s="173">
        <f t="shared" si="625"/>
        <v>22.706666666666663</v>
      </c>
      <c r="AW268" s="106">
        <v>38</v>
      </c>
      <c r="AX268" s="107">
        <f t="shared" si="596"/>
        <v>76.564506666666659</v>
      </c>
      <c r="AY268" s="174">
        <f t="shared" si="597"/>
        <v>1.1809341907065134</v>
      </c>
      <c r="AZ268" s="167">
        <f>INDEX(Coefficients!$K$3:$K$10,MATCH(S268,Coefficients!$K$3:$K$10))</f>
        <v>0.35</v>
      </c>
      <c r="BA268" s="167">
        <f>INDEX(Coefficients!$K$3:$K$10,MATCH(S268,Coefficients!$K$3:$K$10)+1)</f>
        <v>0.4</v>
      </c>
      <c r="BB268" s="167">
        <f>INDEX(Coefficients!$L$3:$L$10,MATCH(S268,Coefficients!$K$3:$K$10))</f>
        <v>0.19142307491680963</v>
      </c>
      <c r="BC268" s="167">
        <f>INDEX(Coefficients!$L$3:$L$10,MATCH(S268,Coefficients!$K$3:$K$10)+1)</f>
        <v>0.35425563574488944</v>
      </c>
      <c r="BD268" s="174">
        <f>INDEX(Coefficients!$M$3:$M$10,MATCH(S268,Coefficients!$K$3:$K$10))</f>
        <v>0.20023799980895765</v>
      </c>
      <c r="BE268" s="174">
        <f>INDEX(Coefficients!$M$3:$M$10,MATCH(S268,Coefficients!$K$3:$K$10)+1)</f>
        <v>0.20987997823914079</v>
      </c>
      <c r="BF268" s="70">
        <f t="shared" si="598"/>
        <v>2.5655609924804158E-5</v>
      </c>
      <c r="BG268" s="110">
        <f t="shared" si="599"/>
        <v>0.20409479118103091</v>
      </c>
      <c r="BH268" s="175">
        <f t="shared" si="626"/>
        <v>1.4762103431381688E-5</v>
      </c>
      <c r="BI268" s="89">
        <f t="shared" si="627"/>
        <v>4.6584660558845803E-2</v>
      </c>
      <c r="BJ268" s="106">
        <f t="shared" si="600"/>
        <v>0.71366705445737511</v>
      </c>
      <c r="BK268" s="165">
        <f t="shared" si="601"/>
        <v>84.741590689541354</v>
      </c>
      <c r="BL268" s="207"/>
      <c r="BM268" s="107">
        <f t="shared" si="602"/>
        <v>437.60000000000014</v>
      </c>
      <c r="BN268" s="173">
        <f t="shared" si="628"/>
        <v>6213.0000000000018</v>
      </c>
      <c r="BO268" s="187">
        <f t="shared" si="629"/>
        <v>7.8698000000000027E-4</v>
      </c>
      <c r="BP268" s="106" t="str">
        <f t="shared" si="603"/>
        <v>YES</v>
      </c>
      <c r="BQ268" s="209">
        <f t="shared" si="604"/>
        <v>3.9149704206750608</v>
      </c>
      <c r="BR268" s="164">
        <f t="shared" si="630"/>
        <v>8.9149704206750613</v>
      </c>
      <c r="BS268" s="219">
        <f t="shared" si="631"/>
        <v>0.17829940841350123</v>
      </c>
      <c r="BT268" s="210"/>
      <c r="BU268" s="206">
        <f t="shared" si="632"/>
        <v>-0.71575717033371977</v>
      </c>
      <c r="BW268" s="164">
        <f>VLOOKUP(M268,Coefficients!$E$4:$I$7,3)</f>
        <v>0.43099999999999999</v>
      </c>
      <c r="BX268" s="106">
        <f t="shared" si="633"/>
        <v>7.2999999999999995E-2</v>
      </c>
      <c r="BY268" s="163">
        <f t="shared" si="634"/>
        <v>0.51615985333333314</v>
      </c>
      <c r="BZ268" s="28"/>
      <c r="CO268" s="165" t="str">
        <f t="shared" si="605"/>
        <v>splash</v>
      </c>
      <c r="CP268" s="172">
        <f t="shared" si="606"/>
        <v>1</v>
      </c>
      <c r="CQ268" s="165">
        <f>IF(CO268="atmospheric",IF(CP268&gt;=1,Coefficients!$T$5,Coefficients!$T$4),Coefficients!$T$3)</f>
        <v>7.35</v>
      </c>
      <c r="CR268" s="106">
        <f>IF(S268&lt;Coefficients!$V$3,Coefficients!$X$3-(Coefficients!$X$4-Coefficients!$X$3)*(Coefficients!$V$3-S268)/(Coefficients!$V$4-Coefficients!$V$3),IF(S268&gt;Coefficients!$V$6,(Coefficients!$X$6-Coefficients!$X$5)*(S268-Coefficients!$V$6)/(Coefficients!$V$6-Coefficients!$V$5)+Coefficients!$X$6,VLOOKUP(S268,Coefficients!$V$3:$X$6,3)))</f>
        <v>5.1999999999999975</v>
      </c>
      <c r="CS268" s="90">
        <f t="shared" si="635"/>
        <v>1.6409601519999992E-4</v>
      </c>
      <c r="CT268" s="106">
        <f>VLOOKUP(CO268,Coefficients!$Z$4:$AD$7,4,FALSE)</f>
        <v>0.26500000000000001</v>
      </c>
      <c r="CU268" s="106">
        <f>VLOOKUP(CO268,Coefficients!$Z$4:$AD$7,2,FALSE)</f>
        <v>0.37</v>
      </c>
      <c r="CV268" s="174">
        <f t="shared" si="607"/>
        <v>5.2021534386690167</v>
      </c>
      <c r="CW268" s="31">
        <f t="shared" si="608"/>
        <v>0.26110240757237063</v>
      </c>
      <c r="CX268" s="19">
        <f>Coefficients!$B$7</f>
        <v>3.35</v>
      </c>
      <c r="CY268" s="217">
        <f t="shared" si="636"/>
        <v>7.794101718578228E-2</v>
      </c>
      <c r="CZ268" s="164">
        <f>VLOOKUP(N268,Coefficients!$E$12:$I$16,3)</f>
        <v>6.0350000000000001</v>
      </c>
      <c r="DA268" s="165">
        <f t="shared" si="637"/>
        <v>7.2999999999999995E-2</v>
      </c>
      <c r="DB268" s="163">
        <f t="shared" si="638"/>
        <v>7.227435533333332</v>
      </c>
      <c r="DC268" s="163"/>
      <c r="DD268" s="149"/>
      <c r="DU268" s="165">
        <f t="shared" si="609"/>
        <v>0.95</v>
      </c>
      <c r="DV268" s="165">
        <f t="shared" si="610"/>
        <v>1</v>
      </c>
      <c r="DW268" s="165">
        <f t="shared" si="611"/>
        <v>2400</v>
      </c>
      <c r="DX268" s="165">
        <f t="shared" si="612"/>
        <v>1.4999999999999999E-2</v>
      </c>
      <c r="DY268" s="169">
        <f t="shared" si="613"/>
        <v>70.527615264881121</v>
      </c>
      <c r="DZ268" s="136">
        <f t="shared" si="639"/>
        <v>33586.988223210486</v>
      </c>
      <c r="EA268" s="136">
        <f t="shared" si="614"/>
        <v>4.3067574809826485</v>
      </c>
      <c r="EB268" s="136">
        <f t="shared" si="615"/>
        <v>2.3330791552474604E-2</v>
      </c>
      <c r="EC268" s="136">
        <f t="shared" si="616"/>
        <v>0.96747185906460231</v>
      </c>
      <c r="ED268" s="136">
        <f t="shared" si="617"/>
        <v>0.21137939631569946</v>
      </c>
      <c r="EE268" s="136">
        <f t="shared" si="640"/>
        <v>1.5445604651050633E-4</v>
      </c>
      <c r="EF268" s="136">
        <f t="shared" si="618"/>
        <v>1</v>
      </c>
      <c r="EG268" s="136">
        <f t="shared" si="641"/>
        <v>2</v>
      </c>
      <c r="EH268" s="149">
        <f t="shared" si="619"/>
        <v>1.7274677404771621</v>
      </c>
      <c r="EI268" s="149">
        <f t="shared" si="620"/>
        <v>28.714547262518366</v>
      </c>
      <c r="EJ268" s="149">
        <f t="shared" si="642"/>
        <v>30.442015002995529</v>
      </c>
      <c r="EK268" s="18">
        <f t="shared" si="643"/>
        <v>0.49274005017486466</v>
      </c>
      <c r="EL268" s="18">
        <f t="shared" si="644"/>
        <v>8.7855259447817274E-2</v>
      </c>
      <c r="EM268" s="18">
        <f t="shared" si="645"/>
        <v>1.1871676626666662E-2</v>
      </c>
      <c r="EN268" s="163">
        <f t="shared" si="621"/>
        <v>0.12337010706638886</v>
      </c>
      <c r="EO268" s="163">
        <f t="shared" si="622"/>
        <v>2.0506992328327116</v>
      </c>
      <c r="EP268" s="163">
        <f t="shared" si="646"/>
        <v>2.1740693398991007</v>
      </c>
      <c r="EQ268" s="18">
        <f t="shared" si="647"/>
        <v>6.8995039508243812</v>
      </c>
      <c r="ER268" s="18">
        <f t="shared" si="648"/>
        <v>0.53775435600457588</v>
      </c>
      <c r="ES268" s="18">
        <f t="shared" si="649"/>
        <v>0.16623101726666664</v>
      </c>
    </row>
    <row r="269" spans="1:149" s="105" customFormat="1" outlineLevel="1" x14ac:dyDescent="0.25">
      <c r="A269" s="103"/>
      <c r="B269" s="36" t="s">
        <v>82</v>
      </c>
      <c r="C269" s="36" t="str">
        <f>'Cooler&amp;Wetter'!$B$1</f>
        <v>MIROC-Medres</v>
      </c>
      <c r="D269" s="36">
        <v>2027</v>
      </c>
      <c r="E269" s="37">
        <f>'Cooler&amp;Wetter'!S55</f>
        <v>22.919999999999998</v>
      </c>
      <c r="F269" s="37">
        <f>'Cooler&amp;Wetter'!W55</f>
        <v>76.574680000000001</v>
      </c>
      <c r="G269" s="37">
        <f>'Cooler&amp;Wetter'!Q55</f>
        <v>441.20000000000016</v>
      </c>
      <c r="H269" s="115">
        <f t="shared" si="573"/>
        <v>2007</v>
      </c>
      <c r="I269" s="111" t="str">
        <f t="shared" si="574"/>
        <v>Pile No 243 @ Berth 107</v>
      </c>
      <c r="J269" s="165" t="str">
        <f t="shared" si="575"/>
        <v>splash</v>
      </c>
      <c r="K269" s="172">
        <f t="shared" si="576"/>
        <v>1</v>
      </c>
      <c r="L269" s="115" t="str">
        <f t="shared" si="577"/>
        <v>C1</v>
      </c>
      <c r="M269" s="115" t="str">
        <f t="shared" si="578"/>
        <v>CB4</v>
      </c>
      <c r="N269" s="115" t="str">
        <f t="shared" si="579"/>
        <v>CL5</v>
      </c>
      <c r="O269" s="115">
        <f t="shared" si="580"/>
        <v>0</v>
      </c>
      <c r="P269" s="115">
        <f t="shared" si="581"/>
        <v>50</v>
      </c>
      <c r="Q269" s="115">
        <f t="shared" si="582"/>
        <v>1200</v>
      </c>
      <c r="R269" s="115">
        <f t="shared" si="583"/>
        <v>60</v>
      </c>
      <c r="S269" s="115">
        <f t="shared" si="584"/>
        <v>0.37</v>
      </c>
      <c r="T269" s="115">
        <f t="shared" si="585"/>
        <v>310</v>
      </c>
      <c r="U269" s="165">
        <f t="shared" si="623"/>
        <v>12</v>
      </c>
      <c r="V269" s="165"/>
      <c r="W269" s="165"/>
      <c r="X269" s="165"/>
      <c r="Y269" s="165"/>
      <c r="AA269" s="174">
        <f t="shared" si="586"/>
        <v>4.0266300900687133</v>
      </c>
      <c r="AB269" s="193">
        <f t="shared" si="587"/>
        <v>0.18053260180137429</v>
      </c>
      <c r="AC269" s="174">
        <f t="shared" si="588"/>
        <v>9.4937842509852877E-2</v>
      </c>
      <c r="AD269" s="174">
        <f t="shared" si="589"/>
        <v>1.1881325279999999E-2</v>
      </c>
      <c r="AE269" s="174">
        <f t="shared" si="590"/>
        <v>0.29014980355225384</v>
      </c>
      <c r="AF269" s="194">
        <f t="shared" si="591"/>
        <v>8.66118816573892E-2</v>
      </c>
      <c r="AG269" s="174">
        <f t="shared" si="494"/>
        <v>0.63776575349839437</v>
      </c>
      <c r="AH269" s="174">
        <f t="shared" si="495"/>
        <v>0.16636612079999999</v>
      </c>
      <c r="AJ269" s="174"/>
      <c r="AK269" s="174"/>
      <c r="AM269" s="207">
        <f t="shared" si="592"/>
        <v>5</v>
      </c>
      <c r="AN269" s="167">
        <f>INDEX(Coefficients!$O$3:$O$7,MATCH(S269,Coefficients!$O$3:$O$7))</f>
        <v>0.3</v>
      </c>
      <c r="AO269" s="167">
        <f>INDEX(Coefficients!$O$3:$O$7,MATCH(S269,Coefficients!$O$3:$O$7)+1)</f>
        <v>0.4</v>
      </c>
      <c r="AP269" s="172">
        <f>INDEX(Coefficients!$P$3:$P$7,MATCH(S269,Coefficients!$O$3:$O$7))</f>
        <v>50</v>
      </c>
      <c r="AQ269" s="172">
        <f>INDEX(Coefficients!$P$3:$P$7,MATCH(S269,Coefficients!$O$3:$O$7)+1)</f>
        <v>41.8</v>
      </c>
      <c r="AR269" s="172">
        <f t="shared" si="593"/>
        <v>44.26</v>
      </c>
      <c r="AS269" s="106">
        <f t="shared" si="594"/>
        <v>2027</v>
      </c>
      <c r="AT269" s="107">
        <f t="shared" si="595"/>
        <v>22.919999999999998</v>
      </c>
      <c r="AU269" s="167">
        <f t="shared" si="624"/>
        <v>363.52</v>
      </c>
      <c r="AV269" s="173">
        <f t="shared" si="625"/>
        <v>22.72</v>
      </c>
      <c r="AW269" s="106">
        <v>39</v>
      </c>
      <c r="AX269" s="107">
        <f t="shared" si="596"/>
        <v>76.574680000000001</v>
      </c>
      <c r="AY269" s="174">
        <f t="shared" si="597"/>
        <v>1.1818931502394783</v>
      </c>
      <c r="AZ269" s="167">
        <f>INDEX(Coefficients!$K$3:$K$10,MATCH(S269,Coefficients!$K$3:$K$10))</f>
        <v>0.35</v>
      </c>
      <c r="BA269" s="167">
        <f>INDEX(Coefficients!$K$3:$K$10,MATCH(S269,Coefficients!$K$3:$K$10)+1)</f>
        <v>0.4</v>
      </c>
      <c r="BB269" s="167">
        <f>INDEX(Coefficients!$L$3:$L$10,MATCH(S269,Coefficients!$K$3:$K$10))</f>
        <v>0.19142307491680963</v>
      </c>
      <c r="BC269" s="167">
        <f>INDEX(Coefficients!$L$3:$L$10,MATCH(S269,Coefficients!$K$3:$K$10)+1)</f>
        <v>0.35425563574488944</v>
      </c>
      <c r="BD269" s="174">
        <f>INDEX(Coefficients!$M$3:$M$10,MATCH(S269,Coefficients!$K$3:$K$10))</f>
        <v>0.20023799980895765</v>
      </c>
      <c r="BE269" s="174">
        <f>INDEX(Coefficients!$M$3:$M$10,MATCH(S269,Coefficients!$K$3:$K$10)+1)</f>
        <v>0.20987997823914079</v>
      </c>
      <c r="BF269" s="70">
        <f t="shared" si="598"/>
        <v>2.5655609924804158E-5</v>
      </c>
      <c r="BG269" s="110">
        <f t="shared" si="599"/>
        <v>0.20409479118103091</v>
      </c>
      <c r="BH269" s="175">
        <f t="shared" si="626"/>
        <v>1.456893237455266E-5</v>
      </c>
      <c r="BI269" s="89">
        <f t="shared" si="627"/>
        <v>4.5975072084276258E-2</v>
      </c>
      <c r="BJ269" s="106">
        <f t="shared" si="600"/>
        <v>0.71366705445737511</v>
      </c>
      <c r="BK269" s="165">
        <f t="shared" si="601"/>
        <v>84.741590689541354</v>
      </c>
      <c r="BL269" s="207"/>
      <c r="BM269" s="107">
        <f t="shared" si="602"/>
        <v>441.20000000000016</v>
      </c>
      <c r="BN269" s="173">
        <f t="shared" si="628"/>
        <v>6654.2000000000016</v>
      </c>
      <c r="BO269" s="187">
        <f t="shared" si="629"/>
        <v>7.9018625000000021E-4</v>
      </c>
      <c r="BP269" s="106" t="str">
        <f t="shared" si="603"/>
        <v>YES</v>
      </c>
      <c r="BQ269" s="209">
        <f t="shared" si="604"/>
        <v>4.0266300900687133</v>
      </c>
      <c r="BR269" s="164">
        <f t="shared" si="630"/>
        <v>9.0266300900687142</v>
      </c>
      <c r="BS269" s="219">
        <f t="shared" si="631"/>
        <v>0.18053260180137429</v>
      </c>
      <c r="BT269" s="210"/>
      <c r="BU269" s="206">
        <f t="shared" si="632"/>
        <v>-0.72411105269829046</v>
      </c>
      <c r="BW269" s="164">
        <f>VLOOKUP(M269,Coefficients!$E$4:$I$7,3)</f>
        <v>0.43099999999999999</v>
      </c>
      <c r="BX269" s="106">
        <f t="shared" si="633"/>
        <v>7.2999999999999995E-2</v>
      </c>
      <c r="BY269" s="163">
        <f t="shared" si="634"/>
        <v>0.51657935999999993</v>
      </c>
      <c r="BZ269" s="28"/>
      <c r="CO269" s="165" t="str">
        <f t="shared" si="605"/>
        <v>splash</v>
      </c>
      <c r="CP269" s="172">
        <f t="shared" si="606"/>
        <v>1</v>
      </c>
      <c r="CQ269" s="165">
        <f>IF(CO269="atmospheric",IF(CP269&gt;=1,Coefficients!$T$5,Coefficients!$T$4),Coefficients!$T$3)</f>
        <v>7.35</v>
      </c>
      <c r="CR269" s="106">
        <f>IF(S269&lt;Coefficients!$V$3,Coefficients!$X$3-(Coefficients!$X$4-Coefficients!$X$3)*(Coefficients!$V$3-S269)/(Coefficients!$V$4-Coefficients!$V$3),IF(S269&gt;Coefficients!$V$6,(Coefficients!$X$6-Coefficients!$X$5)*(S269-Coefficients!$V$6)/(Coefficients!$V$6-Coefficients!$V$5)+Coefficients!$X$6,VLOOKUP(S269,Coefficients!$V$3:$X$6,3)))</f>
        <v>5.1999999999999975</v>
      </c>
      <c r="CS269" s="90">
        <f t="shared" si="635"/>
        <v>1.6409601519999992E-4</v>
      </c>
      <c r="CT269" s="106">
        <f>VLOOKUP(CO269,Coefficients!$Z$4:$AD$7,4,FALSE)</f>
        <v>0.26500000000000001</v>
      </c>
      <c r="CU269" s="106">
        <f>VLOOKUP(CO269,Coefficients!$Z$4:$AD$7,2,FALSE)</f>
        <v>0.37</v>
      </c>
      <c r="CV269" s="174">
        <f t="shared" si="607"/>
        <v>5.2190767943509799</v>
      </c>
      <c r="CW269" s="31">
        <f t="shared" si="608"/>
        <v>0.29014980355225384</v>
      </c>
      <c r="CX269" s="19">
        <f>Coefficients!$B$7</f>
        <v>3.35</v>
      </c>
      <c r="CY269" s="217">
        <f t="shared" si="636"/>
        <v>8.66118816573892E-2</v>
      </c>
      <c r="CZ269" s="164">
        <f>VLOOKUP(N269,Coefficients!$E$12:$I$16,3)</f>
        <v>6.0350000000000001</v>
      </c>
      <c r="DA269" s="165">
        <f t="shared" si="637"/>
        <v>7.2999999999999995E-2</v>
      </c>
      <c r="DB269" s="163">
        <f t="shared" si="638"/>
        <v>7.2333095999999992</v>
      </c>
      <c r="DC269" s="163"/>
      <c r="DD269" s="149"/>
      <c r="DU269" s="165">
        <f t="shared" si="609"/>
        <v>0.95</v>
      </c>
      <c r="DV269" s="165">
        <f t="shared" si="610"/>
        <v>1</v>
      </c>
      <c r="DW269" s="165">
        <f t="shared" si="611"/>
        <v>2400</v>
      </c>
      <c r="DX269" s="165">
        <f t="shared" si="612"/>
        <v>1.4999999999999999E-2</v>
      </c>
      <c r="DY269" s="169">
        <f t="shared" si="613"/>
        <v>70.531400966183568</v>
      </c>
      <c r="DZ269" s="136">
        <f t="shared" si="639"/>
        <v>33587.589160539042</v>
      </c>
      <c r="EA269" s="136">
        <f t="shared" si="614"/>
        <v>4.3067574809826485</v>
      </c>
      <c r="EB269" s="136">
        <f t="shared" si="615"/>
        <v>2.3330791552474604E-2</v>
      </c>
      <c r="EC269" s="136">
        <f t="shared" si="616"/>
        <v>0.96747185906460231</v>
      </c>
      <c r="ED269" s="136">
        <f t="shared" si="617"/>
        <v>0.21143918254883429</v>
      </c>
      <c r="EE269" s="136">
        <f t="shared" si="640"/>
        <v>1.5445604651050633E-4</v>
      </c>
      <c r="EF269" s="136">
        <f t="shared" si="618"/>
        <v>1</v>
      </c>
      <c r="EG269" s="136">
        <f t="shared" si="641"/>
        <v>2</v>
      </c>
      <c r="EH269" s="149">
        <f t="shared" si="619"/>
        <v>1.7260542680177282</v>
      </c>
      <c r="EI269" s="149">
        <f t="shared" si="620"/>
        <v>28.699343576073904</v>
      </c>
      <c r="EJ269" s="149">
        <f t="shared" si="642"/>
        <v>30.425397844091631</v>
      </c>
      <c r="EK269" s="18">
        <f t="shared" si="643"/>
        <v>0.52587644316069548</v>
      </c>
      <c r="EL269" s="18">
        <f t="shared" si="644"/>
        <v>9.4937842509852877E-2</v>
      </c>
      <c r="EM269" s="18">
        <f t="shared" si="645"/>
        <v>1.1881325279999999E-2</v>
      </c>
      <c r="EN269" s="163">
        <f t="shared" si="621"/>
        <v>0.12326916147732243</v>
      </c>
      <c r="EO269" s="163">
        <f t="shared" si="622"/>
        <v>2.0496134351761151</v>
      </c>
      <c r="EP269" s="163">
        <f t="shared" si="646"/>
        <v>2.1728825966534373</v>
      </c>
      <c r="EQ269" s="18">
        <f t="shared" si="647"/>
        <v>7.3634903352083461</v>
      </c>
      <c r="ER269" s="18">
        <f t="shared" si="648"/>
        <v>0.63776575349839437</v>
      </c>
      <c r="ES269" s="18">
        <f t="shared" si="649"/>
        <v>0.16636612079999999</v>
      </c>
    </row>
    <row r="270" spans="1:149" s="105" customFormat="1" outlineLevel="1" x14ac:dyDescent="0.25">
      <c r="A270" s="103"/>
      <c r="B270" s="36" t="s">
        <v>82</v>
      </c>
      <c r="C270" s="36" t="str">
        <f>'Cooler&amp;Wetter'!$B$1</f>
        <v>MIROC-Medres</v>
      </c>
      <c r="D270" s="36">
        <v>2028</v>
      </c>
      <c r="E270" s="37">
        <f>'Cooler&amp;Wetter'!S56</f>
        <v>22.946666666666665</v>
      </c>
      <c r="F270" s="37">
        <f>'Cooler&amp;Wetter'!W56</f>
        <v>76.584853333333328</v>
      </c>
      <c r="G270" s="37">
        <f>'Cooler&amp;Wetter'!Q56</f>
        <v>444.80000000000018</v>
      </c>
      <c r="H270" s="115">
        <f t="shared" si="573"/>
        <v>2007</v>
      </c>
      <c r="I270" s="111" t="str">
        <f t="shared" si="574"/>
        <v>Pile No 243 @ Berth 107</v>
      </c>
      <c r="J270" s="165" t="str">
        <f t="shared" si="575"/>
        <v>splash</v>
      </c>
      <c r="K270" s="172">
        <f t="shared" si="576"/>
        <v>1</v>
      </c>
      <c r="L270" s="115" t="str">
        <f t="shared" si="577"/>
        <v>C1</v>
      </c>
      <c r="M270" s="115" t="str">
        <f t="shared" si="578"/>
        <v>CB4</v>
      </c>
      <c r="N270" s="115" t="str">
        <f t="shared" si="579"/>
        <v>CL5</v>
      </c>
      <c r="O270" s="115">
        <f t="shared" si="580"/>
        <v>0</v>
      </c>
      <c r="P270" s="115">
        <f t="shared" si="581"/>
        <v>50</v>
      </c>
      <c r="Q270" s="115">
        <f t="shared" si="582"/>
        <v>1200</v>
      </c>
      <c r="R270" s="115">
        <f t="shared" si="583"/>
        <v>60</v>
      </c>
      <c r="S270" s="115">
        <f t="shared" si="584"/>
        <v>0.37</v>
      </c>
      <c r="T270" s="115">
        <f t="shared" si="585"/>
        <v>310</v>
      </c>
      <c r="U270" s="165">
        <f t="shared" si="623"/>
        <v>12</v>
      </c>
      <c r="V270" s="165"/>
      <c r="W270" s="165"/>
      <c r="X270" s="165"/>
      <c r="Y270" s="165"/>
      <c r="AA270" s="174">
        <f t="shared" si="586"/>
        <v>4.1350602488602188</v>
      </c>
      <c r="AB270" s="193">
        <f t="shared" si="587"/>
        <v>0.18270120497720438</v>
      </c>
      <c r="AC270" s="174">
        <f t="shared" si="588"/>
        <v>0.10213888478129411</v>
      </c>
      <c r="AD270" s="174">
        <f t="shared" si="589"/>
        <v>1.1890973933333332E-2</v>
      </c>
      <c r="AE270" s="174">
        <f t="shared" si="590"/>
        <v>0.31931163411338437</v>
      </c>
      <c r="AF270" s="194">
        <f t="shared" si="591"/>
        <v>9.531690570548787E-2</v>
      </c>
      <c r="AG270" s="174">
        <f t="shared" si="494"/>
        <v>0.74613882608398152</v>
      </c>
      <c r="AH270" s="174">
        <f t="shared" si="495"/>
        <v>0.16650122433333331</v>
      </c>
      <c r="AJ270" s="174"/>
      <c r="AK270" s="174"/>
      <c r="AM270" s="207">
        <f t="shared" si="592"/>
        <v>5</v>
      </c>
      <c r="AN270" s="167">
        <f>INDEX(Coefficients!$O$3:$O$7,MATCH(S270,Coefficients!$O$3:$O$7))</f>
        <v>0.3</v>
      </c>
      <c r="AO270" s="167">
        <f>INDEX(Coefficients!$O$3:$O$7,MATCH(S270,Coefficients!$O$3:$O$7)+1)</f>
        <v>0.4</v>
      </c>
      <c r="AP270" s="172">
        <f>INDEX(Coefficients!$P$3:$P$7,MATCH(S270,Coefficients!$O$3:$O$7))</f>
        <v>50</v>
      </c>
      <c r="AQ270" s="172">
        <f>INDEX(Coefficients!$P$3:$P$7,MATCH(S270,Coefficients!$O$3:$O$7)+1)</f>
        <v>41.8</v>
      </c>
      <c r="AR270" s="172">
        <f t="shared" si="593"/>
        <v>44.26</v>
      </c>
      <c r="AS270" s="106">
        <f t="shared" si="594"/>
        <v>2028</v>
      </c>
      <c r="AT270" s="107">
        <f t="shared" si="595"/>
        <v>22.946666666666665</v>
      </c>
      <c r="AU270" s="167">
        <f t="shared" si="624"/>
        <v>386.46666666666664</v>
      </c>
      <c r="AV270" s="173">
        <f t="shared" si="625"/>
        <v>22.733333333333331</v>
      </c>
      <c r="AW270" s="106">
        <v>40</v>
      </c>
      <c r="AX270" s="107">
        <f t="shared" si="596"/>
        <v>76.584853333333328</v>
      </c>
      <c r="AY270" s="174">
        <f t="shared" si="597"/>
        <v>1.1828528019048561</v>
      </c>
      <c r="AZ270" s="167">
        <f>INDEX(Coefficients!$K$3:$K$10,MATCH(S270,Coefficients!$K$3:$K$10))</f>
        <v>0.35</v>
      </c>
      <c r="BA270" s="167">
        <f>INDEX(Coefficients!$K$3:$K$10,MATCH(S270,Coefficients!$K$3:$K$10)+1)</f>
        <v>0.4</v>
      </c>
      <c r="BB270" s="167">
        <f>INDEX(Coefficients!$L$3:$L$10,MATCH(S270,Coefficients!$K$3:$K$10))</f>
        <v>0.19142307491680963</v>
      </c>
      <c r="BC270" s="167">
        <f>INDEX(Coefficients!$L$3:$L$10,MATCH(S270,Coefficients!$K$3:$K$10)+1)</f>
        <v>0.35425563574488944</v>
      </c>
      <c r="BD270" s="174">
        <f>INDEX(Coefficients!$M$3:$M$10,MATCH(S270,Coefficients!$K$3:$K$10))</f>
        <v>0.20023799980895765</v>
      </c>
      <c r="BE270" s="174">
        <f>INDEX(Coefficients!$M$3:$M$10,MATCH(S270,Coefficients!$K$3:$K$10)+1)</f>
        <v>0.20987997823914079</v>
      </c>
      <c r="BF270" s="70">
        <f t="shared" si="598"/>
        <v>2.5655609924804158E-5</v>
      </c>
      <c r="BG270" s="110">
        <f t="shared" si="599"/>
        <v>0.20409479118103091</v>
      </c>
      <c r="BH270" s="175">
        <f t="shared" si="626"/>
        <v>1.4389779136723271E-5</v>
      </c>
      <c r="BI270" s="89">
        <f t="shared" si="627"/>
        <v>4.5409719537392014E-2</v>
      </c>
      <c r="BJ270" s="106">
        <f t="shared" si="600"/>
        <v>0.71366705445737511</v>
      </c>
      <c r="BK270" s="165">
        <f t="shared" si="601"/>
        <v>84.741590689541354</v>
      </c>
      <c r="BL270" s="207"/>
      <c r="BM270" s="107">
        <f t="shared" si="602"/>
        <v>444.80000000000018</v>
      </c>
      <c r="BN270" s="173">
        <f t="shared" si="628"/>
        <v>7099.0000000000018</v>
      </c>
      <c r="BO270" s="187">
        <f t="shared" si="629"/>
        <v>7.9341764705882366E-4</v>
      </c>
      <c r="BP270" s="106" t="str">
        <f t="shared" si="603"/>
        <v>YES</v>
      </c>
      <c r="BQ270" s="209">
        <f t="shared" si="604"/>
        <v>4.1350602488602188</v>
      </c>
      <c r="BR270" s="164">
        <f t="shared" si="630"/>
        <v>9.1350602488602188</v>
      </c>
      <c r="BS270" s="219">
        <f t="shared" si="631"/>
        <v>0.18270120497720438</v>
      </c>
      <c r="BT270" s="210"/>
      <c r="BU270" s="206">
        <f t="shared" si="632"/>
        <v>-0.73169283521008133</v>
      </c>
      <c r="BW270" s="164">
        <f>VLOOKUP(M270,Coefficients!$E$4:$I$7,3)</f>
        <v>0.43099999999999999</v>
      </c>
      <c r="BX270" s="106">
        <f t="shared" si="633"/>
        <v>7.2999999999999995E-2</v>
      </c>
      <c r="BY270" s="163">
        <f t="shared" si="634"/>
        <v>0.51699886666666661</v>
      </c>
      <c r="BZ270" s="28"/>
      <c r="CO270" s="165" t="str">
        <f t="shared" si="605"/>
        <v>splash</v>
      </c>
      <c r="CP270" s="172">
        <f t="shared" si="606"/>
        <v>1</v>
      </c>
      <c r="CQ270" s="165">
        <f>IF(CO270="atmospheric",IF(CP270&gt;=1,Coefficients!$T$5,Coefficients!$T$4),Coefficients!$T$3)</f>
        <v>7.35</v>
      </c>
      <c r="CR270" s="106">
        <f>IF(S270&lt;Coefficients!$V$3,Coefficients!$X$3-(Coefficients!$X$4-Coefficients!$X$3)*(Coefficients!$V$3-S270)/(Coefficients!$V$4-Coefficients!$V$3),IF(S270&gt;Coefficients!$V$6,(Coefficients!$X$6-Coefficients!$X$5)*(S270-Coefficients!$V$6)/(Coefficients!$V$6-Coefficients!$V$5)+Coefficients!$X$6,VLOOKUP(S270,Coefficients!$V$3:$X$6,3)))</f>
        <v>5.1999999999999975</v>
      </c>
      <c r="CS270" s="90">
        <f t="shared" si="635"/>
        <v>1.6409601519999992E-4</v>
      </c>
      <c r="CT270" s="106">
        <f>VLOOKUP(CO270,Coefficients!$Z$4:$AD$7,4,FALSE)</f>
        <v>0.26500000000000001</v>
      </c>
      <c r="CU270" s="106">
        <f>VLOOKUP(CO270,Coefficients!$Z$4:$AD$7,2,FALSE)</f>
        <v>0.37</v>
      </c>
      <c r="CV270" s="174">
        <f t="shared" si="607"/>
        <v>5.2344118320930839</v>
      </c>
      <c r="CW270" s="31">
        <f t="shared" si="608"/>
        <v>0.31931163411338437</v>
      </c>
      <c r="CX270" s="19">
        <f>Coefficients!$B$7</f>
        <v>3.35</v>
      </c>
      <c r="CY270" s="217">
        <f t="shared" si="636"/>
        <v>9.531690570548787E-2</v>
      </c>
      <c r="CZ270" s="164">
        <f>VLOOKUP(N270,Coefficients!$E$12:$I$16,3)</f>
        <v>6.0350000000000001</v>
      </c>
      <c r="DA270" s="165">
        <f t="shared" si="637"/>
        <v>7.2999999999999995E-2</v>
      </c>
      <c r="DB270" s="163">
        <f t="shared" si="638"/>
        <v>7.2391836666666656</v>
      </c>
      <c r="DC270" s="163"/>
      <c r="DD270" s="149"/>
      <c r="DU270" s="165">
        <f t="shared" si="609"/>
        <v>0.95</v>
      </c>
      <c r="DV270" s="165">
        <f t="shared" si="610"/>
        <v>1</v>
      </c>
      <c r="DW270" s="165">
        <f t="shared" si="611"/>
        <v>2400</v>
      </c>
      <c r="DX270" s="165">
        <f t="shared" si="612"/>
        <v>1.4999999999999999E-2</v>
      </c>
      <c r="DY270" s="169">
        <f t="shared" si="613"/>
        <v>70.534741628380615</v>
      </c>
      <c r="DZ270" s="136">
        <f t="shared" si="639"/>
        <v>33588.119435075925</v>
      </c>
      <c r="EA270" s="136">
        <f t="shared" si="614"/>
        <v>4.3067574809826485</v>
      </c>
      <c r="EB270" s="136">
        <f t="shared" si="615"/>
        <v>2.3330791552474604E-2</v>
      </c>
      <c r="EC270" s="136">
        <f t="shared" si="616"/>
        <v>0.96747185906460231</v>
      </c>
      <c r="ED270" s="136">
        <f t="shared" si="617"/>
        <v>0.21149887175768148</v>
      </c>
      <c r="EE270" s="136">
        <f t="shared" si="640"/>
        <v>1.5445604651050633E-4</v>
      </c>
      <c r="EF270" s="136">
        <f t="shared" si="618"/>
        <v>1</v>
      </c>
      <c r="EG270" s="136">
        <f t="shared" si="641"/>
        <v>2</v>
      </c>
      <c r="EH270" s="149">
        <f t="shared" si="619"/>
        <v>1.7246443375885974</v>
      </c>
      <c r="EI270" s="149">
        <f t="shared" si="620"/>
        <v>28.684151404239376</v>
      </c>
      <c r="EJ270" s="149">
        <f t="shared" si="642"/>
        <v>30.408795741827973</v>
      </c>
      <c r="EK270" s="18">
        <f t="shared" si="643"/>
        <v>0.55904877471409109</v>
      </c>
      <c r="EL270" s="18">
        <f t="shared" si="644"/>
        <v>0.10213888478129411</v>
      </c>
      <c r="EM270" s="18">
        <f t="shared" si="645"/>
        <v>1.1890973933333332E-2</v>
      </c>
      <c r="EN270" s="163">
        <f t="shared" si="621"/>
        <v>0.12316846884849803</v>
      </c>
      <c r="EO270" s="163">
        <f t="shared" si="622"/>
        <v>2.0485284598553721</v>
      </c>
      <c r="EP270" s="163">
        <f t="shared" si="646"/>
        <v>2.1716969287038701</v>
      </c>
      <c r="EQ270" s="18">
        <f t="shared" si="647"/>
        <v>7.8279799429223669</v>
      </c>
      <c r="ER270" s="18">
        <f t="shared" si="648"/>
        <v>0.74613882608398152</v>
      </c>
      <c r="ES270" s="18">
        <f t="shared" si="649"/>
        <v>0.16650122433333331</v>
      </c>
    </row>
    <row r="271" spans="1:149" s="105" customFormat="1" outlineLevel="1" x14ac:dyDescent="0.25">
      <c r="A271" s="103"/>
      <c r="B271" s="36" t="s">
        <v>82</v>
      </c>
      <c r="C271" s="36" t="str">
        <f>'Cooler&amp;Wetter'!$B$1</f>
        <v>MIROC-Medres</v>
      </c>
      <c r="D271" s="36">
        <v>2029</v>
      </c>
      <c r="E271" s="37">
        <f>'Cooler&amp;Wetter'!S57</f>
        <v>22.973333333333333</v>
      </c>
      <c r="F271" s="37">
        <f>'Cooler&amp;Wetter'!W57</f>
        <v>76.595026666666669</v>
      </c>
      <c r="G271" s="37">
        <f>'Cooler&amp;Wetter'!Q57</f>
        <v>448.4000000000002</v>
      </c>
      <c r="H271" s="115">
        <f t="shared" si="573"/>
        <v>2007</v>
      </c>
      <c r="I271" s="111" t="str">
        <f t="shared" si="574"/>
        <v>Pile No 243 @ Berth 107</v>
      </c>
      <c r="J271" s="165" t="str">
        <f t="shared" si="575"/>
        <v>splash</v>
      </c>
      <c r="K271" s="172">
        <f t="shared" si="576"/>
        <v>1</v>
      </c>
      <c r="L271" s="115" t="str">
        <f t="shared" si="577"/>
        <v>C1</v>
      </c>
      <c r="M271" s="115" t="str">
        <f t="shared" si="578"/>
        <v>CB4</v>
      </c>
      <c r="N271" s="115" t="str">
        <f t="shared" si="579"/>
        <v>CL5</v>
      </c>
      <c r="O271" s="115">
        <f t="shared" si="580"/>
        <v>0</v>
      </c>
      <c r="P271" s="115">
        <f t="shared" si="581"/>
        <v>50</v>
      </c>
      <c r="Q271" s="115">
        <f t="shared" si="582"/>
        <v>1200</v>
      </c>
      <c r="R271" s="115">
        <f t="shared" si="583"/>
        <v>60</v>
      </c>
      <c r="S271" s="115">
        <f t="shared" si="584"/>
        <v>0.37</v>
      </c>
      <c r="T271" s="115">
        <f t="shared" si="585"/>
        <v>310</v>
      </c>
      <c r="U271" s="165">
        <f t="shared" si="623"/>
        <v>12</v>
      </c>
      <c r="V271" s="165"/>
      <c r="W271" s="165"/>
      <c r="X271" s="165"/>
      <c r="Y271" s="165"/>
      <c r="AA271" s="174">
        <f t="shared" si="586"/>
        <v>4.2405772887279811</v>
      </c>
      <c r="AB271" s="193">
        <f t="shared" si="587"/>
        <v>0.1848115457745596</v>
      </c>
      <c r="AC271" s="174">
        <f t="shared" si="588"/>
        <v>0.10945594249001421</v>
      </c>
      <c r="AD271" s="174">
        <f t="shared" si="589"/>
        <v>1.1900622586666666E-2</v>
      </c>
      <c r="AE271" s="174">
        <f t="shared" si="590"/>
        <v>0.34849589626111521</v>
      </c>
      <c r="AF271" s="194">
        <f t="shared" si="591"/>
        <v>0.10402862574958663</v>
      </c>
      <c r="AG271" s="174">
        <f t="shared" si="494"/>
        <v>0.86270658105978337</v>
      </c>
      <c r="AH271" s="174">
        <f t="shared" si="495"/>
        <v>0.16663632786666666</v>
      </c>
      <c r="AJ271" s="174"/>
      <c r="AK271" s="174"/>
      <c r="AM271" s="207">
        <f t="shared" si="592"/>
        <v>5</v>
      </c>
      <c r="AN271" s="167">
        <f>INDEX(Coefficients!$O$3:$O$7,MATCH(S271,Coefficients!$O$3:$O$7))</f>
        <v>0.3</v>
      </c>
      <c r="AO271" s="167">
        <f>INDEX(Coefficients!$O$3:$O$7,MATCH(S271,Coefficients!$O$3:$O$7)+1)</f>
        <v>0.4</v>
      </c>
      <c r="AP271" s="172">
        <f>INDEX(Coefficients!$P$3:$P$7,MATCH(S271,Coefficients!$O$3:$O$7))</f>
        <v>50</v>
      </c>
      <c r="AQ271" s="172">
        <f>INDEX(Coefficients!$P$3:$P$7,MATCH(S271,Coefficients!$O$3:$O$7)+1)</f>
        <v>41.8</v>
      </c>
      <c r="AR271" s="172">
        <f t="shared" si="593"/>
        <v>44.26</v>
      </c>
      <c r="AS271" s="106">
        <f t="shared" si="594"/>
        <v>2029</v>
      </c>
      <c r="AT271" s="107">
        <f t="shared" si="595"/>
        <v>22.973333333333333</v>
      </c>
      <c r="AU271" s="167">
        <f t="shared" si="624"/>
        <v>409.44</v>
      </c>
      <c r="AV271" s="173">
        <f t="shared" si="625"/>
        <v>22.746666666666666</v>
      </c>
      <c r="AW271" s="106">
        <v>41</v>
      </c>
      <c r="AX271" s="107">
        <f t="shared" si="596"/>
        <v>76.595026666666669</v>
      </c>
      <c r="AY271" s="174">
        <f t="shared" si="597"/>
        <v>1.1838131461358186</v>
      </c>
      <c r="AZ271" s="167">
        <f>INDEX(Coefficients!$K$3:$K$10,MATCH(S271,Coefficients!$K$3:$K$10))</f>
        <v>0.35</v>
      </c>
      <c r="BA271" s="167">
        <f>INDEX(Coefficients!$K$3:$K$10,MATCH(S271,Coefficients!$K$3:$K$10)+1)</f>
        <v>0.4</v>
      </c>
      <c r="BB271" s="167">
        <f>INDEX(Coefficients!$L$3:$L$10,MATCH(S271,Coefficients!$K$3:$K$10))</f>
        <v>0.19142307491680963</v>
      </c>
      <c r="BC271" s="167">
        <f>INDEX(Coefficients!$L$3:$L$10,MATCH(S271,Coefficients!$K$3:$K$10)+1)</f>
        <v>0.35425563574488944</v>
      </c>
      <c r="BD271" s="174">
        <f>INDEX(Coefficients!$M$3:$M$10,MATCH(S271,Coefficients!$K$3:$K$10))</f>
        <v>0.20023799980895765</v>
      </c>
      <c r="BE271" s="174">
        <f>INDEX(Coefficients!$M$3:$M$10,MATCH(S271,Coefficients!$K$3:$K$10)+1)</f>
        <v>0.20987997823914079</v>
      </c>
      <c r="BF271" s="70">
        <f t="shared" si="598"/>
        <v>2.5655609924804158E-5</v>
      </c>
      <c r="BG271" s="110">
        <f t="shared" si="599"/>
        <v>0.20409479118103091</v>
      </c>
      <c r="BH271" s="175">
        <f t="shared" si="626"/>
        <v>1.4222887144787821E-5</v>
      </c>
      <c r="BI271" s="89">
        <f t="shared" si="627"/>
        <v>4.4883059713442051E-2</v>
      </c>
      <c r="BJ271" s="106">
        <f t="shared" si="600"/>
        <v>0.71366705445737511</v>
      </c>
      <c r="BK271" s="165">
        <f t="shared" si="601"/>
        <v>84.741590689541354</v>
      </c>
      <c r="BL271" s="207"/>
      <c r="BM271" s="107">
        <f t="shared" si="602"/>
        <v>448.4000000000002</v>
      </c>
      <c r="BN271" s="173">
        <f t="shared" si="628"/>
        <v>7547.4000000000024</v>
      </c>
      <c r="BO271" s="187">
        <f t="shared" si="629"/>
        <v>7.9667000000000019E-4</v>
      </c>
      <c r="BP271" s="106" t="str">
        <f t="shared" si="603"/>
        <v>YES</v>
      </c>
      <c r="BQ271" s="209">
        <f t="shared" si="604"/>
        <v>4.2405772887279811</v>
      </c>
      <c r="BR271" s="164">
        <f t="shared" si="630"/>
        <v>9.2405772887279802</v>
      </c>
      <c r="BS271" s="219">
        <f t="shared" si="631"/>
        <v>0.1848115457745596</v>
      </c>
      <c r="BT271" s="210"/>
      <c r="BU271" s="206">
        <f t="shared" si="632"/>
        <v>-0.73861238278475738</v>
      </c>
      <c r="BW271" s="164">
        <f>VLOOKUP(M271,Coefficients!$E$4:$I$7,3)</f>
        <v>0.43099999999999999</v>
      </c>
      <c r="BX271" s="106">
        <f t="shared" si="633"/>
        <v>7.2999999999999995E-2</v>
      </c>
      <c r="BY271" s="163">
        <f t="shared" si="634"/>
        <v>0.51741837333333329</v>
      </c>
      <c r="BZ271" s="28"/>
      <c r="CO271" s="165" t="str">
        <f t="shared" si="605"/>
        <v>splash</v>
      </c>
      <c r="CP271" s="172">
        <f t="shared" si="606"/>
        <v>1</v>
      </c>
      <c r="CQ271" s="165">
        <f>IF(CO271="atmospheric",IF(CP271&gt;=1,Coefficients!$T$5,Coefficients!$T$4),Coefficients!$T$3)</f>
        <v>7.35</v>
      </c>
      <c r="CR271" s="106">
        <f>IF(S271&lt;Coefficients!$V$3,Coefficients!$X$3-(Coefficients!$X$4-Coefficients!$X$3)*(Coefficients!$V$3-S271)/(Coefficients!$V$4-Coefficients!$V$3),IF(S271&gt;Coefficients!$V$6,(Coefficients!$X$6-Coefficients!$X$5)*(S271-Coefficients!$V$6)/(Coefficients!$V$6-Coefficients!$V$5)+Coefficients!$X$6,VLOOKUP(S271,Coefficients!$V$3:$X$6,3)))</f>
        <v>5.1999999999999975</v>
      </c>
      <c r="CS271" s="90">
        <f t="shared" si="635"/>
        <v>1.6409601519999992E-4</v>
      </c>
      <c r="CT271" s="106">
        <f>VLOOKUP(CO271,Coefficients!$Z$4:$AD$7,4,FALSE)</f>
        <v>0.26500000000000001</v>
      </c>
      <c r="CU271" s="106">
        <f>VLOOKUP(CO271,Coefficients!$Z$4:$AD$7,2,FALSE)</f>
        <v>0.37</v>
      </c>
      <c r="CV271" s="174">
        <f t="shared" si="607"/>
        <v>5.2483699084886952</v>
      </c>
      <c r="CW271" s="31">
        <f t="shared" si="608"/>
        <v>0.34849589626111521</v>
      </c>
      <c r="CX271" s="19">
        <f>Coefficients!$B$7</f>
        <v>3.35</v>
      </c>
      <c r="CY271" s="217">
        <f t="shared" si="636"/>
        <v>0.10402862574958663</v>
      </c>
      <c r="CZ271" s="164">
        <f>VLOOKUP(N271,Coefficients!$E$12:$I$16,3)</f>
        <v>6.0350000000000001</v>
      </c>
      <c r="DA271" s="165">
        <f t="shared" si="637"/>
        <v>7.2999999999999995E-2</v>
      </c>
      <c r="DB271" s="163">
        <f t="shared" si="638"/>
        <v>7.2450577333333328</v>
      </c>
      <c r="DC271" s="163"/>
      <c r="DD271" s="149"/>
      <c r="DU271" s="165">
        <f t="shared" si="609"/>
        <v>0.95</v>
      </c>
      <c r="DV271" s="165">
        <f t="shared" si="610"/>
        <v>1</v>
      </c>
      <c r="DW271" s="165">
        <f t="shared" si="611"/>
        <v>2400</v>
      </c>
      <c r="DX271" s="165">
        <f t="shared" si="612"/>
        <v>1.4999999999999999E-2</v>
      </c>
      <c r="DY271" s="169">
        <f t="shared" si="613"/>
        <v>70.537711371566601</v>
      </c>
      <c r="DZ271" s="136">
        <f t="shared" si="639"/>
        <v>33588.590818334</v>
      </c>
      <c r="EA271" s="136">
        <f t="shared" si="614"/>
        <v>4.3067574809826485</v>
      </c>
      <c r="EB271" s="136">
        <f t="shared" si="615"/>
        <v>2.3330791552474604E-2</v>
      </c>
      <c r="EC271" s="136">
        <f t="shared" si="616"/>
        <v>0.96747185906460231</v>
      </c>
      <c r="ED271" s="136">
        <f t="shared" si="617"/>
        <v>0.21155846417823376</v>
      </c>
      <c r="EE271" s="136">
        <f t="shared" si="640"/>
        <v>1.5445604651050633E-4</v>
      </c>
      <c r="EF271" s="136">
        <f t="shared" si="618"/>
        <v>1</v>
      </c>
      <c r="EG271" s="136">
        <f t="shared" si="641"/>
        <v>2</v>
      </c>
      <c r="EH271" s="149">
        <f t="shared" si="619"/>
        <v>1.7232377327640755</v>
      </c>
      <c r="EI271" s="149">
        <f t="shared" si="620"/>
        <v>28.66897075098785</v>
      </c>
      <c r="EJ271" s="149">
        <f t="shared" si="642"/>
        <v>30.392208483751926</v>
      </c>
      <c r="EK271" s="18">
        <f t="shared" si="643"/>
        <v>0.59225705856891042</v>
      </c>
      <c r="EL271" s="18">
        <f t="shared" si="644"/>
        <v>0.10945594249001421</v>
      </c>
      <c r="EM271" s="18">
        <f t="shared" si="645"/>
        <v>1.1900622586666666E-2</v>
      </c>
      <c r="EN271" s="163">
        <f t="shared" si="621"/>
        <v>0.12306801372349901</v>
      </c>
      <c r="EO271" s="163">
        <f t="shared" si="622"/>
        <v>2.0474443071542279</v>
      </c>
      <c r="EP271" s="163">
        <f t="shared" si="646"/>
        <v>2.1705123208777271</v>
      </c>
      <c r="EQ271" s="18">
        <f t="shared" si="647"/>
        <v>8.2929729662723286</v>
      </c>
      <c r="ER271" s="18">
        <f t="shared" si="648"/>
        <v>0.86270658105978337</v>
      </c>
      <c r="ES271" s="18">
        <f t="shared" si="649"/>
        <v>0.16663632786666666</v>
      </c>
    </row>
    <row r="272" spans="1:149" s="105" customFormat="1" outlineLevel="1" x14ac:dyDescent="0.25">
      <c r="A272" s="103"/>
      <c r="B272" s="36" t="s">
        <v>82</v>
      </c>
      <c r="C272" s="36" t="str">
        <f>'Cooler&amp;Wetter'!$B$1</f>
        <v>MIROC-Medres</v>
      </c>
      <c r="D272" s="36">
        <v>2030</v>
      </c>
      <c r="E272" s="37">
        <f>'Cooler&amp;Wetter'!S58</f>
        <v>23</v>
      </c>
      <c r="F272" s="37">
        <f>'Cooler&amp;Wetter'!W58</f>
        <v>76.605199999999996</v>
      </c>
      <c r="G272" s="37">
        <f>'Cooler&amp;Wetter'!Q58</f>
        <v>452</v>
      </c>
      <c r="H272" s="115">
        <f t="shared" si="573"/>
        <v>2007</v>
      </c>
      <c r="I272" s="111" t="str">
        <f t="shared" si="574"/>
        <v>Pile No 243 @ Berth 107</v>
      </c>
      <c r="J272" s="165" t="str">
        <f t="shared" si="575"/>
        <v>splash</v>
      </c>
      <c r="K272" s="172">
        <f t="shared" si="576"/>
        <v>1</v>
      </c>
      <c r="L272" s="115" t="str">
        <f t="shared" si="577"/>
        <v>C1</v>
      </c>
      <c r="M272" s="115" t="str">
        <f t="shared" si="578"/>
        <v>CB4</v>
      </c>
      <c r="N272" s="115" t="str">
        <f t="shared" si="579"/>
        <v>CL5</v>
      </c>
      <c r="O272" s="115">
        <f t="shared" si="580"/>
        <v>0</v>
      </c>
      <c r="P272" s="115">
        <f t="shared" si="581"/>
        <v>50</v>
      </c>
      <c r="Q272" s="115">
        <f t="shared" si="582"/>
        <v>1200</v>
      </c>
      <c r="R272" s="115">
        <f t="shared" si="583"/>
        <v>60</v>
      </c>
      <c r="S272" s="115">
        <f t="shared" si="584"/>
        <v>0.37</v>
      </c>
      <c r="T272" s="115">
        <f t="shared" si="585"/>
        <v>310</v>
      </c>
      <c r="U272" s="165">
        <f t="shared" si="623"/>
        <v>12</v>
      </c>
      <c r="V272" s="165"/>
      <c r="W272" s="165"/>
      <c r="X272" s="165"/>
      <c r="Y272" s="165"/>
      <c r="AA272" s="174">
        <f t="shared" si="586"/>
        <v>4.3434520690571885</v>
      </c>
      <c r="AB272" s="193">
        <f t="shared" si="587"/>
        <v>0.1868690413811438</v>
      </c>
      <c r="AC272" s="174">
        <f t="shared" si="588"/>
        <v>0.11688682988338756</v>
      </c>
      <c r="AD272" s="174">
        <f t="shared" si="589"/>
        <v>1.1910271240000003E-2</v>
      </c>
      <c r="AE272" s="174">
        <f t="shared" si="590"/>
        <v>0.37762814933240535</v>
      </c>
      <c r="AF272" s="194">
        <f t="shared" si="591"/>
        <v>0.1127248206962404</v>
      </c>
      <c r="AG272" s="174">
        <f t="shared" si="494"/>
        <v>0.98729691486598337</v>
      </c>
      <c r="AH272" s="174">
        <f t="shared" si="495"/>
        <v>0.16677143140000003</v>
      </c>
      <c r="AJ272" s="174"/>
      <c r="AK272" s="174"/>
      <c r="AM272" s="207">
        <f t="shared" si="592"/>
        <v>5</v>
      </c>
      <c r="AN272" s="167">
        <f>INDEX(Coefficients!$O$3:$O$7,MATCH(S272,Coefficients!$O$3:$O$7))</f>
        <v>0.3</v>
      </c>
      <c r="AO272" s="167">
        <f>INDEX(Coefficients!$O$3:$O$7,MATCH(S272,Coefficients!$O$3:$O$7)+1)</f>
        <v>0.4</v>
      </c>
      <c r="AP272" s="172">
        <f>INDEX(Coefficients!$P$3:$P$7,MATCH(S272,Coefficients!$O$3:$O$7))</f>
        <v>50</v>
      </c>
      <c r="AQ272" s="172">
        <f>INDEX(Coefficients!$P$3:$P$7,MATCH(S272,Coefficients!$O$3:$O$7)+1)</f>
        <v>41.8</v>
      </c>
      <c r="AR272" s="172">
        <f t="shared" si="593"/>
        <v>44.26</v>
      </c>
      <c r="AS272" s="106">
        <f t="shared" si="594"/>
        <v>2030</v>
      </c>
      <c r="AT272" s="107">
        <f t="shared" si="595"/>
        <v>23</v>
      </c>
      <c r="AU272" s="167">
        <f t="shared" si="624"/>
        <v>432.44</v>
      </c>
      <c r="AV272" s="173">
        <f t="shared" si="625"/>
        <v>22.76</v>
      </c>
      <c r="AW272" s="106">
        <v>42</v>
      </c>
      <c r="AX272" s="107">
        <f t="shared" si="596"/>
        <v>76.605199999999996</v>
      </c>
      <c r="AY272" s="174">
        <f t="shared" si="597"/>
        <v>1.1847741833657568</v>
      </c>
      <c r="AZ272" s="167">
        <f>INDEX(Coefficients!$K$3:$K$10,MATCH(S272,Coefficients!$K$3:$K$10))</f>
        <v>0.35</v>
      </c>
      <c r="BA272" s="167">
        <f>INDEX(Coefficients!$K$3:$K$10,MATCH(S272,Coefficients!$K$3:$K$10)+1)</f>
        <v>0.4</v>
      </c>
      <c r="BB272" s="167">
        <f>INDEX(Coefficients!$L$3:$L$10,MATCH(S272,Coefficients!$K$3:$K$10))</f>
        <v>0.19142307491680963</v>
      </c>
      <c r="BC272" s="167">
        <f>INDEX(Coefficients!$L$3:$L$10,MATCH(S272,Coefficients!$K$3:$K$10)+1)</f>
        <v>0.35425563574488944</v>
      </c>
      <c r="BD272" s="174">
        <f>INDEX(Coefficients!$M$3:$M$10,MATCH(S272,Coefficients!$K$3:$K$10))</f>
        <v>0.20023799980895765</v>
      </c>
      <c r="BE272" s="174">
        <f>INDEX(Coefficients!$M$3:$M$10,MATCH(S272,Coefficients!$K$3:$K$10)+1)</f>
        <v>0.20987997823914079</v>
      </c>
      <c r="BF272" s="70">
        <f t="shared" si="598"/>
        <v>2.5655609924804158E-5</v>
      </c>
      <c r="BG272" s="110">
        <f t="shared" si="599"/>
        <v>0.20409479118103091</v>
      </c>
      <c r="BH272" s="175">
        <f t="shared" si="626"/>
        <v>1.4066802653302827E-5</v>
      </c>
      <c r="BI272" s="89">
        <f t="shared" si="627"/>
        <v>4.4390505038688098E-2</v>
      </c>
      <c r="BJ272" s="106">
        <f t="shared" si="600"/>
        <v>0.71366705445737511</v>
      </c>
      <c r="BK272" s="165">
        <f t="shared" si="601"/>
        <v>84.741590689541354</v>
      </c>
      <c r="BL272" s="207"/>
      <c r="BM272" s="107">
        <f t="shared" si="602"/>
        <v>452</v>
      </c>
      <c r="BN272" s="173">
        <f t="shared" si="628"/>
        <v>7999.4000000000024</v>
      </c>
      <c r="BO272" s="187">
        <f t="shared" si="629"/>
        <v>7.9994000000000029E-4</v>
      </c>
      <c r="BP272" s="106" t="str">
        <f t="shared" si="603"/>
        <v>YES</v>
      </c>
      <c r="BQ272" s="209">
        <f t="shared" si="604"/>
        <v>4.3434520690571885</v>
      </c>
      <c r="BR272" s="164">
        <f t="shared" si="630"/>
        <v>9.3434520690571894</v>
      </c>
      <c r="BS272" s="219">
        <f t="shared" si="631"/>
        <v>0.1868690413811438</v>
      </c>
      <c r="BT272" s="210"/>
      <c r="BU272" s="206">
        <f t="shared" si="632"/>
        <v>-0.7449589140691667</v>
      </c>
      <c r="BW272" s="164">
        <f>VLOOKUP(M272,Coefficients!$E$4:$I$7,3)</f>
        <v>0.43099999999999999</v>
      </c>
      <c r="BX272" s="106">
        <f t="shared" si="633"/>
        <v>7.2999999999999995E-2</v>
      </c>
      <c r="BY272" s="163">
        <f t="shared" si="634"/>
        <v>0.51783788000000008</v>
      </c>
      <c r="BZ272" s="28"/>
      <c r="CO272" s="165" t="str">
        <f t="shared" si="605"/>
        <v>splash</v>
      </c>
      <c r="CP272" s="172">
        <f t="shared" si="606"/>
        <v>1</v>
      </c>
      <c r="CQ272" s="165">
        <f>IF(CO272="atmospheric",IF(CP272&gt;=1,Coefficients!$T$5,Coefficients!$T$4),Coefficients!$T$3)</f>
        <v>7.35</v>
      </c>
      <c r="CR272" s="106">
        <f>IF(S272&lt;Coefficients!$V$3,Coefficients!$X$3-(Coefficients!$X$4-Coefficients!$X$3)*(Coefficients!$V$3-S272)/(Coefficients!$V$4-Coefficients!$V$3),IF(S272&gt;Coefficients!$V$6,(Coefficients!$X$6-Coefficients!$X$5)*(S272-Coefficients!$V$6)/(Coefficients!$V$6-Coefficients!$V$5)+Coefficients!$X$6,VLOOKUP(S272,Coefficients!$V$3:$X$6,3)))</f>
        <v>5.1999999999999975</v>
      </c>
      <c r="CS272" s="90">
        <f t="shared" si="635"/>
        <v>1.6409601519999992E-4</v>
      </c>
      <c r="CT272" s="106">
        <f>VLOOKUP(CO272,Coefficients!$Z$4:$AD$7,4,FALSE)</f>
        <v>0.26500000000000001</v>
      </c>
      <c r="CU272" s="106">
        <f>VLOOKUP(CO272,Coefficients!$Z$4:$AD$7,2,FALSE)</f>
        <v>0.37</v>
      </c>
      <c r="CV272" s="174">
        <f t="shared" si="607"/>
        <v>5.2611245999655827</v>
      </c>
      <c r="CW272" s="31">
        <f t="shared" si="608"/>
        <v>0.37762814933240535</v>
      </c>
      <c r="CX272" s="19">
        <f>Coefficients!$B$7</f>
        <v>3.35</v>
      </c>
      <c r="CY272" s="217">
        <f t="shared" si="636"/>
        <v>0.1127248206962404</v>
      </c>
      <c r="CZ272" s="164">
        <f>VLOOKUP(N272,Coefficients!$E$12:$I$16,3)</f>
        <v>6.0350000000000001</v>
      </c>
      <c r="DA272" s="165">
        <f t="shared" si="637"/>
        <v>7.2999999999999995E-2</v>
      </c>
      <c r="DB272" s="163">
        <f t="shared" si="638"/>
        <v>7.2509318000000009</v>
      </c>
      <c r="DC272" s="163"/>
      <c r="DD272" s="149"/>
      <c r="DU272" s="165">
        <f t="shared" si="609"/>
        <v>0.95</v>
      </c>
      <c r="DV272" s="165">
        <f t="shared" si="610"/>
        <v>1</v>
      </c>
      <c r="DW272" s="165">
        <f t="shared" si="611"/>
        <v>2400</v>
      </c>
      <c r="DX272" s="165">
        <f t="shared" si="612"/>
        <v>1.4999999999999999E-2</v>
      </c>
      <c r="DY272" s="169">
        <f t="shared" si="613"/>
        <v>70.540368722186898</v>
      </c>
      <c r="DZ272" s="136">
        <f t="shared" si="639"/>
        <v>33589.012604733005</v>
      </c>
      <c r="EA272" s="136">
        <f t="shared" si="614"/>
        <v>4.3067574809826485</v>
      </c>
      <c r="EB272" s="136">
        <f t="shared" si="615"/>
        <v>2.3330791552474604E-2</v>
      </c>
      <c r="EC272" s="136">
        <f t="shared" si="616"/>
        <v>0.96747185906460231</v>
      </c>
      <c r="ED272" s="136">
        <f t="shared" si="617"/>
        <v>0.21161796004571931</v>
      </c>
      <c r="EE272" s="136">
        <f t="shared" si="640"/>
        <v>1.5445604651050633E-4</v>
      </c>
      <c r="EF272" s="136">
        <f t="shared" si="618"/>
        <v>1</v>
      </c>
      <c r="EG272" s="136">
        <f t="shared" si="641"/>
        <v>2</v>
      </c>
      <c r="EH272" s="149">
        <f t="shared" si="619"/>
        <v>1.7218342815240213</v>
      </c>
      <c r="EI272" s="149">
        <f t="shared" si="620"/>
        <v>28.653801620176015</v>
      </c>
      <c r="EJ272" s="149">
        <f t="shared" si="642"/>
        <v>30.375635901700036</v>
      </c>
      <c r="EK272" s="18">
        <f t="shared" si="643"/>
        <v>0.62550130840015183</v>
      </c>
      <c r="EL272" s="18">
        <f t="shared" si="644"/>
        <v>0.11688682988338756</v>
      </c>
      <c r="EM272" s="18">
        <f t="shared" si="645"/>
        <v>1.1910271240000003E-2</v>
      </c>
      <c r="EN272" s="163">
        <f t="shared" si="621"/>
        <v>0.12296778381720848</v>
      </c>
      <c r="EO272" s="163">
        <f t="shared" si="622"/>
        <v>2.0463609773481131</v>
      </c>
      <c r="EP272" s="163">
        <f t="shared" si="646"/>
        <v>2.1693287611653216</v>
      </c>
      <c r="EQ272" s="18">
        <f t="shared" si="647"/>
        <v>8.7584695967399462</v>
      </c>
      <c r="ER272" s="18">
        <f t="shared" si="648"/>
        <v>0.98729691486598337</v>
      </c>
      <c r="ES272" s="18">
        <f t="shared" si="649"/>
        <v>0.16677143140000003</v>
      </c>
    </row>
    <row r="273" spans="1:149" s="105" customFormat="1" outlineLevel="1" x14ac:dyDescent="0.25">
      <c r="A273" s="103"/>
      <c r="B273" s="36" t="s">
        <v>82</v>
      </c>
      <c r="C273" s="36" t="str">
        <f>'Cooler&amp;Wetter'!$B$1</f>
        <v>MIROC-Medres</v>
      </c>
      <c r="D273" s="36">
        <v>2031</v>
      </c>
      <c r="E273" s="37">
        <f>'Cooler&amp;Wetter'!S59</f>
        <v>23.055</v>
      </c>
      <c r="F273" s="37">
        <f>'Cooler&amp;Wetter'!W59</f>
        <v>76.62809</v>
      </c>
      <c r="G273" s="37">
        <f>'Cooler&amp;Wetter'!Q59</f>
        <v>456.75</v>
      </c>
      <c r="H273" s="115">
        <f t="shared" si="573"/>
        <v>2007</v>
      </c>
      <c r="I273" s="111" t="str">
        <f t="shared" si="574"/>
        <v>Pile No 243 @ Berth 107</v>
      </c>
      <c r="J273" s="165" t="str">
        <f t="shared" si="575"/>
        <v>splash</v>
      </c>
      <c r="K273" s="172">
        <f t="shared" si="576"/>
        <v>1</v>
      </c>
      <c r="L273" s="115" t="str">
        <f t="shared" si="577"/>
        <v>C1</v>
      </c>
      <c r="M273" s="115" t="str">
        <f t="shared" si="578"/>
        <v>CB4</v>
      </c>
      <c r="N273" s="115" t="str">
        <f t="shared" si="579"/>
        <v>CL5</v>
      </c>
      <c r="O273" s="115">
        <f t="shared" si="580"/>
        <v>0</v>
      </c>
      <c r="P273" s="115">
        <f t="shared" si="581"/>
        <v>50</v>
      </c>
      <c r="Q273" s="115">
        <f t="shared" si="582"/>
        <v>1200</v>
      </c>
      <c r="R273" s="115">
        <f t="shared" si="583"/>
        <v>60</v>
      </c>
      <c r="S273" s="115">
        <f t="shared" si="584"/>
        <v>0.37</v>
      </c>
      <c r="T273" s="115">
        <f t="shared" si="585"/>
        <v>310</v>
      </c>
      <c r="U273" s="165">
        <f t="shared" si="623"/>
        <v>12</v>
      </c>
      <c r="V273" s="165"/>
      <c r="W273" s="165"/>
      <c r="X273" s="165"/>
      <c r="Y273" s="165"/>
      <c r="AA273" s="174">
        <f t="shared" si="586"/>
        <v>4.4444122234945294</v>
      </c>
      <c r="AB273" s="193">
        <f t="shared" si="587"/>
        <v>0.18888824446989058</v>
      </c>
      <c r="AC273" s="174">
        <f t="shared" si="588"/>
        <v>0.12444329335373308</v>
      </c>
      <c r="AD273" s="174">
        <f t="shared" si="589"/>
        <v>1.192094506275E-2</v>
      </c>
      <c r="AE273" s="174">
        <f t="shared" si="590"/>
        <v>0.40672549785494416</v>
      </c>
      <c r="AF273" s="194">
        <f t="shared" si="591"/>
        <v>0.1214105963746102</v>
      </c>
      <c r="AG273" s="174">
        <f t="shared" si="494"/>
        <v>1.1200132550050774</v>
      </c>
      <c r="AH273" s="174">
        <f t="shared" si="495"/>
        <v>0.16692088968375002</v>
      </c>
      <c r="AJ273" s="174"/>
      <c r="AK273" s="174"/>
      <c r="AM273" s="207">
        <f t="shared" si="592"/>
        <v>5</v>
      </c>
      <c r="AN273" s="167">
        <f>INDEX(Coefficients!$O$3:$O$7,MATCH(S273,Coefficients!$O$3:$O$7))</f>
        <v>0.3</v>
      </c>
      <c r="AO273" s="167">
        <f>INDEX(Coefficients!$O$3:$O$7,MATCH(S273,Coefficients!$O$3:$O$7)+1)</f>
        <v>0.4</v>
      </c>
      <c r="AP273" s="172">
        <f>INDEX(Coefficients!$P$3:$P$7,MATCH(S273,Coefficients!$O$3:$O$7))</f>
        <v>50</v>
      </c>
      <c r="AQ273" s="172">
        <f>INDEX(Coefficients!$P$3:$P$7,MATCH(S273,Coefficients!$O$3:$O$7)+1)</f>
        <v>41.8</v>
      </c>
      <c r="AR273" s="172">
        <f t="shared" si="593"/>
        <v>44.26</v>
      </c>
      <c r="AS273" s="106">
        <f t="shared" si="594"/>
        <v>2031</v>
      </c>
      <c r="AT273" s="107">
        <f t="shared" si="595"/>
        <v>23.055</v>
      </c>
      <c r="AU273" s="167">
        <f t="shared" si="624"/>
        <v>455.495</v>
      </c>
      <c r="AV273" s="173">
        <f t="shared" si="625"/>
        <v>22.774750000000001</v>
      </c>
      <c r="AW273" s="106">
        <v>43</v>
      </c>
      <c r="AX273" s="107">
        <f t="shared" si="596"/>
        <v>76.62809</v>
      </c>
      <c r="AY273" s="174">
        <f t="shared" si="597"/>
        <v>1.1858381386818007</v>
      </c>
      <c r="AZ273" s="167">
        <f>INDEX(Coefficients!$K$3:$K$10,MATCH(S273,Coefficients!$K$3:$K$10))</f>
        <v>0.35</v>
      </c>
      <c r="BA273" s="167">
        <f>INDEX(Coefficients!$K$3:$K$10,MATCH(S273,Coefficients!$K$3:$K$10)+1)</f>
        <v>0.4</v>
      </c>
      <c r="BB273" s="167">
        <f>INDEX(Coefficients!$L$3:$L$10,MATCH(S273,Coefficients!$K$3:$K$10))</f>
        <v>0.19142307491680963</v>
      </c>
      <c r="BC273" s="167">
        <f>INDEX(Coefficients!$L$3:$L$10,MATCH(S273,Coefficients!$K$3:$K$10)+1)</f>
        <v>0.35425563574488944</v>
      </c>
      <c r="BD273" s="174">
        <f>INDEX(Coefficients!$M$3:$M$10,MATCH(S273,Coefficients!$K$3:$K$10))</f>
        <v>0.20023799980895765</v>
      </c>
      <c r="BE273" s="174">
        <f>INDEX(Coefficients!$M$3:$M$10,MATCH(S273,Coefficients!$K$3:$K$10)+1)</f>
        <v>0.20987997823914079</v>
      </c>
      <c r="BF273" s="70">
        <f t="shared" si="598"/>
        <v>2.5655609924804158E-5</v>
      </c>
      <c r="BG273" s="110">
        <f t="shared" si="599"/>
        <v>0.20409479118103091</v>
      </c>
      <c r="BH273" s="175">
        <f t="shared" si="626"/>
        <v>1.3920309730548499E-5</v>
      </c>
      <c r="BI273" s="89">
        <f t="shared" si="627"/>
        <v>4.3928218406399898E-2</v>
      </c>
      <c r="BJ273" s="106">
        <f t="shared" si="600"/>
        <v>0.71366705445737511</v>
      </c>
      <c r="BK273" s="165">
        <f t="shared" si="601"/>
        <v>84.741590689541354</v>
      </c>
      <c r="BL273" s="207"/>
      <c r="BM273" s="107">
        <f t="shared" si="602"/>
        <v>456.75</v>
      </c>
      <c r="BN273" s="173">
        <f t="shared" si="628"/>
        <v>8456.1500000000015</v>
      </c>
      <c r="BO273" s="187">
        <f t="shared" si="629"/>
        <v>8.0333425000000014E-4</v>
      </c>
      <c r="BP273" s="106" t="str">
        <f t="shared" si="603"/>
        <v>YES</v>
      </c>
      <c r="BQ273" s="209">
        <f t="shared" si="604"/>
        <v>4.4444122234945294</v>
      </c>
      <c r="BR273" s="164">
        <f t="shared" si="630"/>
        <v>9.4444122234945294</v>
      </c>
      <c r="BS273" s="219">
        <f t="shared" si="631"/>
        <v>0.18888824446989058</v>
      </c>
      <c r="BT273" s="210"/>
      <c r="BU273" s="206">
        <f t="shared" si="632"/>
        <v>-0.75077804282879468</v>
      </c>
      <c r="BW273" s="164">
        <f>VLOOKUP(M273,Coefficients!$E$4:$I$7,3)</f>
        <v>0.43099999999999999</v>
      </c>
      <c r="BX273" s="106">
        <f t="shared" si="633"/>
        <v>7.2999999999999995E-2</v>
      </c>
      <c r="BY273" s="163">
        <f t="shared" si="634"/>
        <v>0.51830195925</v>
      </c>
      <c r="BZ273" s="28"/>
      <c r="CO273" s="165" t="str">
        <f t="shared" si="605"/>
        <v>splash</v>
      </c>
      <c r="CP273" s="172">
        <f t="shared" si="606"/>
        <v>1</v>
      </c>
      <c r="CQ273" s="165">
        <f>IF(CO273="atmospheric",IF(CP273&gt;=1,Coefficients!$T$5,Coefficients!$T$4),Coefficients!$T$3)</f>
        <v>7.35</v>
      </c>
      <c r="CR273" s="106">
        <f>IF(S273&lt;Coefficients!$V$3,Coefficients!$X$3-(Coefficients!$X$4-Coefficients!$X$3)*(Coefficients!$V$3-S273)/(Coefficients!$V$4-Coefficients!$V$3),IF(S273&gt;Coefficients!$V$6,(Coefficients!$X$6-Coefficients!$X$5)*(S273-Coefficients!$V$6)/(Coefficients!$V$6-Coefficients!$V$5)+Coefficients!$X$6,VLOOKUP(S273,Coefficients!$V$3:$X$6,3)))</f>
        <v>5.1999999999999975</v>
      </c>
      <c r="CS273" s="90">
        <f t="shared" si="635"/>
        <v>1.6409601519999992E-4</v>
      </c>
      <c r="CT273" s="106">
        <f>VLOOKUP(CO273,Coefficients!$Z$4:$AD$7,4,FALSE)</f>
        <v>0.26500000000000001</v>
      </c>
      <c r="CU273" s="106">
        <f>VLOOKUP(CO273,Coefficients!$Z$4:$AD$7,2,FALSE)</f>
        <v>0.37</v>
      </c>
      <c r="CV273" s="174">
        <f t="shared" si="607"/>
        <v>5.2728017719543772</v>
      </c>
      <c r="CW273" s="31">
        <f t="shared" si="608"/>
        <v>0.40672549785494416</v>
      </c>
      <c r="CX273" s="19">
        <f>Coefficients!$B$7</f>
        <v>3.35</v>
      </c>
      <c r="CY273" s="217">
        <f t="shared" si="636"/>
        <v>0.1214105963746102</v>
      </c>
      <c r="CZ273" s="164">
        <f>VLOOKUP(N273,Coefficients!$E$12:$I$16,3)</f>
        <v>6.0350000000000001</v>
      </c>
      <c r="DA273" s="165">
        <f t="shared" si="637"/>
        <v>7.2999999999999995E-2</v>
      </c>
      <c r="DB273" s="163">
        <f t="shared" si="638"/>
        <v>7.2574299862500009</v>
      </c>
      <c r="DC273" s="163"/>
      <c r="DD273" s="149"/>
      <c r="DU273" s="165">
        <f t="shared" si="609"/>
        <v>0.95</v>
      </c>
      <c r="DV273" s="165">
        <f t="shared" si="610"/>
        <v>1</v>
      </c>
      <c r="DW273" s="165">
        <f t="shared" si="611"/>
        <v>2400</v>
      </c>
      <c r="DX273" s="165">
        <f t="shared" si="612"/>
        <v>1.4999999999999999E-2</v>
      </c>
      <c r="DY273" s="169">
        <f t="shared" si="613"/>
        <v>70.542760508938642</v>
      </c>
      <c r="DZ273" s="136">
        <f t="shared" si="639"/>
        <v>33589.392230606951</v>
      </c>
      <c r="EA273" s="136">
        <f t="shared" si="614"/>
        <v>4.3067574809826485</v>
      </c>
      <c r="EB273" s="136">
        <f t="shared" si="615"/>
        <v>2.3330791552474604E-2</v>
      </c>
      <c r="EC273" s="136">
        <f t="shared" si="616"/>
        <v>0.96747185906460231</v>
      </c>
      <c r="ED273" s="136">
        <f t="shared" si="617"/>
        <v>0.21168366514572459</v>
      </c>
      <c r="EE273" s="136">
        <f t="shared" si="640"/>
        <v>1.5445604651050633E-4</v>
      </c>
      <c r="EF273" s="136">
        <f t="shared" si="618"/>
        <v>1</v>
      </c>
      <c r="EG273" s="136">
        <f t="shared" si="641"/>
        <v>2</v>
      </c>
      <c r="EH273" s="149">
        <f t="shared" si="619"/>
        <v>1.7202858924464317</v>
      </c>
      <c r="EI273" s="149">
        <f t="shared" si="620"/>
        <v>28.637034197591877</v>
      </c>
      <c r="EJ273" s="149">
        <f t="shared" si="642"/>
        <v>30.357320090038307</v>
      </c>
      <c r="EK273" s="18">
        <f t="shared" si="643"/>
        <v>0.65881968305110572</v>
      </c>
      <c r="EL273" s="18">
        <f t="shared" si="644"/>
        <v>0.12444329335373308</v>
      </c>
      <c r="EM273" s="18">
        <f t="shared" si="645"/>
        <v>1.192094506275E-2</v>
      </c>
      <c r="EN273" s="163">
        <f t="shared" si="621"/>
        <v>0.12285720292368052</v>
      </c>
      <c r="EO273" s="163">
        <f t="shared" si="622"/>
        <v>2.0451635027609107</v>
      </c>
      <c r="EP273" s="163">
        <f t="shared" si="646"/>
        <v>2.168020705684591</v>
      </c>
      <c r="EQ273" s="18">
        <f t="shared" si="647"/>
        <v>9.2250041466668762</v>
      </c>
      <c r="ER273" s="18">
        <f t="shared" si="648"/>
        <v>1.1200132550050774</v>
      </c>
      <c r="ES273" s="18">
        <f t="shared" si="649"/>
        <v>0.16692088968375002</v>
      </c>
    </row>
    <row r="274" spans="1:149" s="105" customFormat="1" outlineLevel="1" x14ac:dyDescent="0.25">
      <c r="A274" s="103"/>
      <c r="B274" s="36" t="s">
        <v>82</v>
      </c>
      <c r="C274" s="36" t="str">
        <f>'Cooler&amp;Wetter'!$B$1</f>
        <v>MIROC-Medres</v>
      </c>
      <c r="D274" s="36">
        <v>2032</v>
      </c>
      <c r="E274" s="37">
        <f>'Cooler&amp;Wetter'!S60</f>
        <v>23.11</v>
      </c>
      <c r="F274" s="37">
        <f>'Cooler&amp;Wetter'!W60</f>
        <v>76.650980000000004</v>
      </c>
      <c r="G274" s="37">
        <f>'Cooler&amp;Wetter'!Q60</f>
        <v>461.5</v>
      </c>
      <c r="H274" s="115">
        <f t="shared" si="573"/>
        <v>2007</v>
      </c>
      <c r="I274" s="111" t="str">
        <f t="shared" si="574"/>
        <v>Pile No 243 @ Berth 107</v>
      </c>
      <c r="J274" s="165" t="str">
        <f t="shared" si="575"/>
        <v>splash</v>
      </c>
      <c r="K274" s="172">
        <f t="shared" si="576"/>
        <v>1</v>
      </c>
      <c r="L274" s="115" t="str">
        <f t="shared" si="577"/>
        <v>C1</v>
      </c>
      <c r="M274" s="115" t="str">
        <f t="shared" si="578"/>
        <v>CB4</v>
      </c>
      <c r="N274" s="115" t="str">
        <f t="shared" si="579"/>
        <v>CL5</v>
      </c>
      <c r="O274" s="115">
        <f t="shared" si="580"/>
        <v>0</v>
      </c>
      <c r="P274" s="115">
        <f t="shared" si="581"/>
        <v>50</v>
      </c>
      <c r="Q274" s="115">
        <f t="shared" si="582"/>
        <v>1200</v>
      </c>
      <c r="R274" s="115">
        <f t="shared" si="583"/>
        <v>60</v>
      </c>
      <c r="S274" s="115">
        <f t="shared" si="584"/>
        <v>0.37</v>
      </c>
      <c r="T274" s="115">
        <f t="shared" si="585"/>
        <v>310</v>
      </c>
      <c r="U274" s="165">
        <f t="shared" si="623"/>
        <v>12</v>
      </c>
      <c r="V274" s="165"/>
      <c r="W274" s="165"/>
      <c r="X274" s="165"/>
      <c r="Y274" s="165"/>
      <c r="AA274" s="174">
        <f t="shared" ref="AA274:AA305" si="650">BQ274</f>
        <v>4.5436182303753609</v>
      </c>
      <c r="AB274" s="193">
        <f t="shared" ref="AB274:AB305" si="651">BS274</f>
        <v>0.19087236460750723</v>
      </c>
      <c r="AC274" s="174">
        <f t="shared" ref="AC274:AC305" si="652">EL274</f>
        <v>0.13212418482743082</v>
      </c>
      <c r="AD274" s="174">
        <f t="shared" ref="AD274:AD305" si="653">EM274</f>
        <v>1.1932497602142858E-2</v>
      </c>
      <c r="AE274" s="174">
        <f t="shared" ref="AE274:AE305" si="654">CW274</f>
        <v>0.43573775262098513</v>
      </c>
      <c r="AF274" s="194">
        <f t="shared" ref="AF274:AF305" si="655">CY274</f>
        <v>0.13007097093163736</v>
      </c>
      <c r="AG274" s="174">
        <f t="shared" si="494"/>
        <v>1.2607229346700473</v>
      </c>
      <c r="AH274" s="174">
        <f t="shared" si="495"/>
        <v>0.16708265203928571</v>
      </c>
      <c r="AJ274" s="174"/>
      <c r="AK274" s="174"/>
      <c r="AM274" s="207">
        <f t="shared" ref="AM274:AM305" si="656">IF(AS274&gt;=$C$20,$C$21,0)</f>
        <v>5</v>
      </c>
      <c r="AN274" s="167">
        <f>INDEX(Coefficients!$O$3:$O$7,MATCH(S274,Coefficients!$O$3:$O$7))</f>
        <v>0.3</v>
      </c>
      <c r="AO274" s="167">
        <f>INDEX(Coefficients!$O$3:$O$7,MATCH(S274,Coefficients!$O$3:$O$7)+1)</f>
        <v>0.4</v>
      </c>
      <c r="AP274" s="172">
        <f>INDEX(Coefficients!$P$3:$P$7,MATCH(S274,Coefficients!$O$3:$O$7))</f>
        <v>50</v>
      </c>
      <c r="AQ274" s="172">
        <f>INDEX(Coefficients!$P$3:$P$7,MATCH(S274,Coefficients!$O$3:$O$7)+1)</f>
        <v>41.8</v>
      </c>
      <c r="AR274" s="172">
        <f t="shared" ref="AR274:AR305" si="657">AP274+(S274-AN274)/(AO274-AN274)*(AQ274-AP274)</f>
        <v>44.26</v>
      </c>
      <c r="AS274" s="106">
        <f t="shared" ref="AS274:AS305" si="658">D274</f>
        <v>2032</v>
      </c>
      <c r="AT274" s="107">
        <f t="shared" ref="AT274:AT305" si="659">E274</f>
        <v>23.11</v>
      </c>
      <c r="AU274" s="167">
        <f t="shared" si="624"/>
        <v>478.60500000000002</v>
      </c>
      <c r="AV274" s="173">
        <f t="shared" si="625"/>
        <v>22.790714285714287</v>
      </c>
      <c r="AW274" s="106">
        <v>44</v>
      </c>
      <c r="AX274" s="107">
        <f t="shared" ref="AX274:AX305" si="660">F274</f>
        <v>76.650980000000004</v>
      </c>
      <c r="AY274" s="174">
        <f t="shared" ref="AY274:AY305" si="661">EXP(AR274/RR*(1/293-1/(273+AV274)))</f>
        <v>1.1869906405032382</v>
      </c>
      <c r="AZ274" s="167">
        <f>INDEX(Coefficients!$K$3:$K$10,MATCH(S274,Coefficients!$K$3:$K$10))</f>
        <v>0.35</v>
      </c>
      <c r="BA274" s="167">
        <f>INDEX(Coefficients!$K$3:$K$10,MATCH(S274,Coefficients!$K$3:$K$10)+1)</f>
        <v>0.4</v>
      </c>
      <c r="BB274" s="167">
        <f>INDEX(Coefficients!$L$3:$L$10,MATCH(S274,Coefficients!$K$3:$K$10))</f>
        <v>0.19142307491680963</v>
      </c>
      <c r="BC274" s="167">
        <f>INDEX(Coefficients!$L$3:$L$10,MATCH(S274,Coefficients!$K$3:$K$10)+1)</f>
        <v>0.35425563574488944</v>
      </c>
      <c r="BD274" s="174">
        <f>INDEX(Coefficients!$M$3:$M$10,MATCH(S274,Coefficients!$K$3:$K$10))</f>
        <v>0.20023799980895765</v>
      </c>
      <c r="BE274" s="174">
        <f>INDEX(Coefficients!$M$3:$M$10,MATCH(S274,Coefficients!$K$3:$K$10)+1)</f>
        <v>0.20987997823914079</v>
      </c>
      <c r="BF274" s="70">
        <f t="shared" ref="BF274:BF305" si="662">(BB274+(S274-AZ274)/(BA274-AZ274)*(BC274-BB274))*10^-4</f>
        <v>2.5655609924804158E-5</v>
      </c>
      <c r="BG274" s="110">
        <f t="shared" ref="BG274:BG305" si="663">BD274+(S274-AZ274)/(BA274-AZ274)*(BE274-BD274)</f>
        <v>0.20409479118103091</v>
      </c>
      <c r="BH274" s="175">
        <f t="shared" si="626"/>
        <v>1.3782381685559643E-5</v>
      </c>
      <c r="BI274" s="89">
        <f t="shared" si="627"/>
        <v>4.3492959895496092E-2</v>
      </c>
      <c r="BJ274" s="106">
        <f t="shared" ref="BJ274:BJ305" si="664">1-EXP(-3.38*S274)</f>
        <v>0.71366705445737511</v>
      </c>
      <c r="BK274" s="165">
        <f t="shared" ref="BK274:BK305" si="665">0.75*T274*CaO*BJ274*(MCO2_/MCaO)</f>
        <v>84.741590689541354</v>
      </c>
      <c r="BL274" s="207"/>
      <c r="BM274" s="107">
        <f t="shared" ref="BM274:BM305" si="666">G274</f>
        <v>461.5</v>
      </c>
      <c r="BN274" s="173">
        <f t="shared" si="628"/>
        <v>8917.6500000000015</v>
      </c>
      <c r="BO274" s="187">
        <f t="shared" si="629"/>
        <v>8.0683500000000021E-4</v>
      </c>
      <c r="BP274" s="106" t="str">
        <f t="shared" si="603"/>
        <v>YES</v>
      </c>
      <c r="BQ274" s="209">
        <f t="shared" ref="BQ274:BQ305" si="667">IF(BP274="YES",SQRT((2*AY274*BI274/BK274)*kurban*BO274*(AS274-($C$20-1)))*(1/(AS274-($C$20-1)))^BL274*1000,0)</f>
        <v>4.5436182303753609</v>
      </c>
      <c r="BR274" s="164">
        <f t="shared" si="630"/>
        <v>9.5436182303753618</v>
      </c>
      <c r="BS274" s="219">
        <f t="shared" si="631"/>
        <v>0.19087236460750723</v>
      </c>
      <c r="BT274" s="210"/>
      <c r="BU274" s="206">
        <f t="shared" si="632"/>
        <v>-0.7561364924871351</v>
      </c>
      <c r="BW274" s="164">
        <f>VLOOKUP(M274,Coefficients!$E$4:$I$7,3)</f>
        <v>0.43099999999999999</v>
      </c>
      <c r="BX274" s="106">
        <f t="shared" si="633"/>
        <v>7.2999999999999995E-2</v>
      </c>
      <c r="BY274" s="163">
        <f t="shared" si="634"/>
        <v>0.51880424357142862</v>
      </c>
      <c r="BZ274" s="28"/>
      <c r="CO274" s="165" t="str">
        <f t="shared" ref="CO274:CO305" si="668">J274</f>
        <v>splash</v>
      </c>
      <c r="CP274" s="172">
        <f t="shared" ref="CP274:CP305" si="669">K274</f>
        <v>1</v>
      </c>
      <c r="CQ274" s="165">
        <f>IF(CO274="atmospheric",IF(CP274&gt;=1,Coefficients!$T$5,Coefficients!$T$4),Coefficients!$T$3)</f>
        <v>7.35</v>
      </c>
      <c r="CR274" s="106">
        <f>IF(S274&lt;Coefficients!$V$3,Coefficients!$X$3-(Coefficients!$X$4-Coefficients!$X$3)*(Coefficients!$V$3-S274)/(Coefficients!$V$4-Coefficients!$V$3),IF(S274&gt;Coefficients!$V$6,(Coefficients!$X$6-Coefficients!$X$5)*(S274-Coefficients!$V$6)/(Coefficients!$V$6-Coefficients!$V$5)+Coefficients!$X$6,VLOOKUP(S274,Coefficients!$V$3:$X$6,3)))</f>
        <v>5.1999999999999975</v>
      </c>
      <c r="CS274" s="90">
        <f t="shared" si="635"/>
        <v>1.6409601519999992E-4</v>
      </c>
      <c r="CT274" s="106">
        <f>VLOOKUP(CO274,Coefficients!$Z$4:$AD$7,4,FALSE)</f>
        <v>0.26500000000000001</v>
      </c>
      <c r="CU274" s="106">
        <f>VLOOKUP(CO274,Coefficients!$Z$4:$AD$7,2,FALSE)</f>
        <v>0.37</v>
      </c>
      <c r="CV274" s="174">
        <f t="shared" ref="CV274:CV305" si="670">CQ274*(1-ERF(BR274/(2*(SQRT(CT274*kt*kc*AY274*CS274*10^6*(1/(AS274-($C$20-1)))^CU274*(AS274-($C$20-1)))))))</f>
        <v>5.2835224227091189</v>
      </c>
      <c r="CW274" s="31">
        <f t="shared" ref="CW274:CW305" si="671">CQ274*(1-ERF(P274/(2*(SQRT(CT274*kt*kc*AY274*CS274*10^6*(1/(AS274-($C$20-1)))^CU274*(AS274-($C$20-1)))))))</f>
        <v>0.43573775262098513</v>
      </c>
      <c r="CX274" s="19">
        <f>Coefficients!$B$7</f>
        <v>3.35</v>
      </c>
      <c r="CY274" s="217">
        <f t="shared" si="636"/>
        <v>0.13007097093163736</v>
      </c>
      <c r="CZ274" s="164">
        <f>VLOOKUP(N274,Coefficients!$E$12:$I$16,3)</f>
        <v>6.0350000000000001</v>
      </c>
      <c r="DA274" s="165">
        <f t="shared" si="637"/>
        <v>7.2999999999999995E-2</v>
      </c>
      <c r="DB274" s="163">
        <f t="shared" si="638"/>
        <v>7.2644631321428577</v>
      </c>
      <c r="DC274" s="163"/>
      <c r="DD274" s="149"/>
      <c r="DU274" s="165">
        <f t="shared" ref="DU274:DU305" si="672">$DV$13</f>
        <v>0.95</v>
      </c>
      <c r="DV274" s="165">
        <f t="shared" ref="DV274:DV305" si="673">$DV$14</f>
        <v>1</v>
      </c>
      <c r="DW274" s="165">
        <f t="shared" ref="DW274:DW305" si="674">$DV$15</f>
        <v>2400</v>
      </c>
      <c r="DX274" s="165">
        <f t="shared" ref="DX274:DX305" si="675">$DV$16</f>
        <v>1.4999999999999999E-2</v>
      </c>
      <c r="DY274" s="169">
        <f t="shared" ref="DY274:DY305" si="676">365*(AS274-($C$20-1))/(4+310.25*(AS274-($C$20-1)))*R274</f>
        <v>70.544924646239991</v>
      </c>
      <c r="DZ274" s="136">
        <f t="shared" si="639"/>
        <v>33589.73571642457</v>
      </c>
      <c r="EA274" s="136">
        <f t="shared" ref="EA274:EA305" si="677">0.556*SQRT(R274)</f>
        <v>4.3067574809826485</v>
      </c>
      <c r="EB274" s="136">
        <f t="shared" ref="EB274:EB305" si="678">(U274+2*$DV$16)^2/(2*P274*(P274+U274+2*$DV$16))</f>
        <v>2.3330791552474604E-2</v>
      </c>
      <c r="EC274" s="136">
        <f t="shared" ref="EC274:EC305" si="679">P274/(U274*EA274)</f>
        <v>0.96747185906460231</v>
      </c>
      <c r="ED274" s="136">
        <f t="shared" ref="ED274:ED305" si="680">0.95*(EXP(-0.3*$DV$19/BY274)-$DV$19/(2500*BY274)+0.3)</f>
        <v>0.21175464691959833</v>
      </c>
      <c r="EE274" s="136">
        <f t="shared" si="640"/>
        <v>1.5445604651050633E-4</v>
      </c>
      <c r="EF274" s="136">
        <f t="shared" ref="EF274:EF305" si="681">$DV$20</f>
        <v>1</v>
      </c>
      <c r="EG274" s="136">
        <f t="shared" si="641"/>
        <v>2</v>
      </c>
      <c r="EH274" s="149">
        <f t="shared" ref="EH274:EH305" si="682">1/365*(7117.5*(U274+2*DX274)*(1+$DV$17+EB274))/(BY274*DZ274)*(((2*P274*EA274)/U274)+((2*DX274*DZ274)/((1+$DV$17+EB274)*(U274+2*DX274))))</f>
        <v>1.7186143406222774</v>
      </c>
      <c r="EI274" s="149">
        <f t="shared" ref="EI274:EI305" si="683">ED274*($DV$18-0.05)/(EF274*EE274)*(0.0114/BY274)</f>
        <v>28.618902307014732</v>
      </c>
      <c r="EJ274" s="149">
        <f t="shared" si="642"/>
        <v>30.33751664763701</v>
      </c>
      <c r="EK274" s="18">
        <f t="shared" si="643"/>
        <v>0.69221222830826834</v>
      </c>
      <c r="EL274" s="18">
        <f t="shared" si="644"/>
        <v>0.13212418482743082</v>
      </c>
      <c r="EM274" s="18">
        <f t="shared" si="645"/>
        <v>1.1932497602142858E-2</v>
      </c>
      <c r="EN274" s="163">
        <f t="shared" ref="EN274:EN305" si="684">1/365*(7117.5*(U274+2*DX274)*(1+$DV$17+EB274))/(DB274*DZ274)*(((2*P274*EA274)/U274)+((2*DX274*DZ274)/((1+$DV$17+EB274)*(U274+2*DX274))))</f>
        <v>0.12273782614883205</v>
      </c>
      <c r="EO274" s="163">
        <f t="shared" ref="EO274:EO305" si="685">ED274*($DV$18-0.05)/(EF274*EE274)*(0.0114/DB274)</f>
        <v>2.0438685823236704</v>
      </c>
      <c r="EP274" s="163">
        <f t="shared" si="646"/>
        <v>2.1666064084725023</v>
      </c>
      <c r="EQ274" s="18">
        <f t="shared" si="647"/>
        <v>9.6925772571702993</v>
      </c>
      <c r="ER274" s="18">
        <f t="shared" si="648"/>
        <v>1.2607229346700473</v>
      </c>
      <c r="ES274" s="18">
        <f t="shared" si="649"/>
        <v>0.16708265203928571</v>
      </c>
    </row>
    <row r="275" spans="1:149" s="105" customFormat="1" outlineLevel="1" x14ac:dyDescent="0.25">
      <c r="A275" s="103"/>
      <c r="B275" s="36" t="s">
        <v>82</v>
      </c>
      <c r="C275" s="36" t="str">
        <f>'Cooler&amp;Wetter'!$B$1</f>
        <v>MIROC-Medres</v>
      </c>
      <c r="D275" s="36">
        <v>2033</v>
      </c>
      <c r="E275" s="37">
        <f>'Cooler&amp;Wetter'!S61</f>
        <v>23.164999999999999</v>
      </c>
      <c r="F275" s="37">
        <f>'Cooler&amp;Wetter'!W61</f>
        <v>76.673869999999994</v>
      </c>
      <c r="G275" s="37">
        <f>'Cooler&amp;Wetter'!Q61</f>
        <v>466.25</v>
      </c>
      <c r="H275" s="115">
        <f t="shared" si="573"/>
        <v>2007</v>
      </c>
      <c r="I275" s="111" t="str">
        <f t="shared" si="574"/>
        <v>Pile No 243 @ Berth 107</v>
      </c>
      <c r="J275" s="165" t="str">
        <f t="shared" si="575"/>
        <v>splash</v>
      </c>
      <c r="K275" s="172">
        <f t="shared" si="576"/>
        <v>1</v>
      </c>
      <c r="L275" s="115" t="str">
        <f t="shared" si="577"/>
        <v>C1</v>
      </c>
      <c r="M275" s="115" t="str">
        <f t="shared" si="578"/>
        <v>CB4</v>
      </c>
      <c r="N275" s="115" t="str">
        <f t="shared" si="579"/>
        <v>CL5</v>
      </c>
      <c r="O275" s="115">
        <f t="shared" si="580"/>
        <v>0</v>
      </c>
      <c r="P275" s="115">
        <f t="shared" si="581"/>
        <v>50</v>
      </c>
      <c r="Q275" s="115">
        <f t="shared" si="582"/>
        <v>1200</v>
      </c>
      <c r="R275" s="115">
        <f t="shared" si="583"/>
        <v>60</v>
      </c>
      <c r="S275" s="115">
        <f t="shared" si="584"/>
        <v>0.37</v>
      </c>
      <c r="T275" s="115">
        <f t="shared" si="585"/>
        <v>310</v>
      </c>
      <c r="U275" s="165">
        <f t="shared" si="623"/>
        <v>12</v>
      </c>
      <c r="V275" s="165"/>
      <c r="W275" s="165"/>
      <c r="X275" s="165"/>
      <c r="Y275" s="165"/>
      <c r="AA275" s="174">
        <f t="shared" si="650"/>
        <v>4.641211679021306</v>
      </c>
      <c r="AB275" s="193">
        <f t="shared" si="651"/>
        <v>0.19282423358042614</v>
      </c>
      <c r="AC275" s="174">
        <f t="shared" si="652"/>
        <v>0.13992849545076663</v>
      </c>
      <c r="AD275" s="174">
        <f t="shared" si="653"/>
        <v>1.1944809033181819E-2</v>
      </c>
      <c r="AE275" s="174">
        <f t="shared" si="654"/>
        <v>0.46462375318366483</v>
      </c>
      <c r="AF275" s="194">
        <f t="shared" si="655"/>
        <v>0.13869365766676561</v>
      </c>
      <c r="AG275" s="174">
        <f t="shared" si="494"/>
        <v>1.4092925515153196</v>
      </c>
      <c r="AH275" s="174">
        <f t="shared" si="495"/>
        <v>0.16725504063863636</v>
      </c>
      <c r="AJ275" s="174"/>
      <c r="AK275" s="174"/>
      <c r="AM275" s="207">
        <f t="shared" si="656"/>
        <v>5</v>
      </c>
      <c r="AN275" s="167">
        <f>INDEX(Coefficients!$O$3:$O$7,MATCH(S275,Coefficients!$O$3:$O$7))</f>
        <v>0.3</v>
      </c>
      <c r="AO275" s="167">
        <f>INDEX(Coefficients!$O$3:$O$7,MATCH(S275,Coefficients!$O$3:$O$7)+1)</f>
        <v>0.4</v>
      </c>
      <c r="AP275" s="172">
        <f>INDEX(Coefficients!$P$3:$P$7,MATCH(S275,Coefficients!$O$3:$O$7))</f>
        <v>50</v>
      </c>
      <c r="AQ275" s="172">
        <f>INDEX(Coefficients!$P$3:$P$7,MATCH(S275,Coefficients!$O$3:$O$7)+1)</f>
        <v>41.8</v>
      </c>
      <c r="AR275" s="172">
        <f t="shared" si="657"/>
        <v>44.26</v>
      </c>
      <c r="AS275" s="106">
        <f t="shared" si="658"/>
        <v>2033</v>
      </c>
      <c r="AT275" s="107">
        <f t="shared" si="659"/>
        <v>23.164999999999999</v>
      </c>
      <c r="AU275" s="167">
        <f t="shared" si="624"/>
        <v>501.77000000000004</v>
      </c>
      <c r="AV275" s="173">
        <f t="shared" si="625"/>
        <v>22.807727272727274</v>
      </c>
      <c r="AW275" s="106">
        <v>45</v>
      </c>
      <c r="AX275" s="107">
        <f t="shared" si="660"/>
        <v>76.673869999999994</v>
      </c>
      <c r="AY275" s="174">
        <f t="shared" si="661"/>
        <v>1.1882199464852523</v>
      </c>
      <c r="AZ275" s="167">
        <f>INDEX(Coefficients!$K$3:$K$10,MATCH(S275,Coefficients!$K$3:$K$10))</f>
        <v>0.35</v>
      </c>
      <c r="BA275" s="167">
        <f>INDEX(Coefficients!$K$3:$K$10,MATCH(S275,Coefficients!$K$3:$K$10)+1)</f>
        <v>0.4</v>
      </c>
      <c r="BB275" s="167">
        <f>INDEX(Coefficients!$L$3:$L$10,MATCH(S275,Coefficients!$K$3:$K$10))</f>
        <v>0.19142307491680963</v>
      </c>
      <c r="BC275" s="167">
        <f>INDEX(Coefficients!$L$3:$L$10,MATCH(S275,Coefficients!$K$3:$K$10)+1)</f>
        <v>0.35425563574488944</v>
      </c>
      <c r="BD275" s="174">
        <f>INDEX(Coefficients!$M$3:$M$10,MATCH(S275,Coefficients!$K$3:$K$10))</f>
        <v>0.20023799980895765</v>
      </c>
      <c r="BE275" s="174">
        <f>INDEX(Coefficients!$M$3:$M$10,MATCH(S275,Coefficients!$K$3:$K$10)+1)</f>
        <v>0.20987997823914079</v>
      </c>
      <c r="BF275" s="70">
        <f t="shared" si="662"/>
        <v>2.5655609924804158E-5</v>
      </c>
      <c r="BG275" s="110">
        <f t="shared" si="663"/>
        <v>0.20409479118103091</v>
      </c>
      <c r="BH275" s="175">
        <f t="shared" si="626"/>
        <v>1.3652144208577906E-5</v>
      </c>
      <c r="BI275" s="89">
        <f t="shared" si="627"/>
        <v>4.3081970453142153E-2</v>
      </c>
      <c r="BJ275" s="106">
        <f t="shared" si="664"/>
        <v>0.71366705445737511</v>
      </c>
      <c r="BK275" s="165">
        <f t="shared" si="665"/>
        <v>84.741590689541354</v>
      </c>
      <c r="BL275" s="207"/>
      <c r="BM275" s="107">
        <f t="shared" si="666"/>
        <v>466.25</v>
      </c>
      <c r="BN275" s="173">
        <f t="shared" si="628"/>
        <v>9383.9000000000015</v>
      </c>
      <c r="BO275" s="187">
        <f t="shared" si="629"/>
        <v>8.1042772727272735E-4</v>
      </c>
      <c r="BP275" s="106" t="str">
        <f t="shared" si="603"/>
        <v>YES</v>
      </c>
      <c r="BQ275" s="209">
        <f t="shared" si="667"/>
        <v>4.641211679021306</v>
      </c>
      <c r="BR275" s="164">
        <f t="shared" si="630"/>
        <v>9.6412116790213069</v>
      </c>
      <c r="BS275" s="219">
        <f t="shared" si="631"/>
        <v>0.19282423358042614</v>
      </c>
      <c r="BT275" s="210"/>
      <c r="BU275" s="206">
        <f t="shared" si="632"/>
        <v>-0.76108980878956234</v>
      </c>
      <c r="BW275" s="164">
        <f>VLOOKUP(M275,Coefficients!$E$4:$I$7,3)</f>
        <v>0.43099999999999999</v>
      </c>
      <c r="BX275" s="106">
        <f t="shared" si="633"/>
        <v>7.2999999999999995E-2</v>
      </c>
      <c r="BY275" s="163">
        <f t="shared" si="634"/>
        <v>0.5193395231818182</v>
      </c>
      <c r="BZ275" s="28"/>
      <c r="CO275" s="165" t="str">
        <f t="shared" si="668"/>
        <v>splash</v>
      </c>
      <c r="CP275" s="172">
        <f t="shared" si="669"/>
        <v>1</v>
      </c>
      <c r="CQ275" s="165">
        <f>IF(CO275="atmospheric",IF(CP275&gt;=1,Coefficients!$T$5,Coefficients!$T$4),Coefficients!$T$3)</f>
        <v>7.35</v>
      </c>
      <c r="CR275" s="106">
        <f>IF(S275&lt;Coefficients!$V$3,Coefficients!$X$3-(Coefficients!$X$4-Coefficients!$X$3)*(Coefficients!$V$3-S275)/(Coefficients!$V$4-Coefficients!$V$3),IF(S275&gt;Coefficients!$V$6,(Coefficients!$X$6-Coefficients!$X$5)*(S275-Coefficients!$V$6)/(Coefficients!$V$6-Coefficients!$V$5)+Coefficients!$X$6,VLOOKUP(S275,Coefficients!$V$3:$X$6,3)))</f>
        <v>5.1999999999999975</v>
      </c>
      <c r="CS275" s="90">
        <f t="shared" si="635"/>
        <v>1.6409601519999992E-4</v>
      </c>
      <c r="CT275" s="106">
        <f>VLOOKUP(CO275,Coefficients!$Z$4:$AD$7,4,FALSE)</f>
        <v>0.26500000000000001</v>
      </c>
      <c r="CU275" s="106">
        <f>VLOOKUP(CO275,Coefficients!$Z$4:$AD$7,2,FALSE)</f>
        <v>0.37</v>
      </c>
      <c r="CV275" s="174">
        <f t="shared" si="670"/>
        <v>5.2933891908024568</v>
      </c>
      <c r="CW275" s="31">
        <f t="shared" si="671"/>
        <v>0.46462375318366483</v>
      </c>
      <c r="CX275" s="19">
        <f>Coefficients!$B$7</f>
        <v>3.35</v>
      </c>
      <c r="CY275" s="217">
        <f t="shared" si="636"/>
        <v>0.13869365766676561</v>
      </c>
      <c r="CZ275" s="164">
        <f>VLOOKUP(N275,Coefficients!$E$12:$I$16,3)</f>
        <v>6.0350000000000001</v>
      </c>
      <c r="DA275" s="165">
        <f t="shared" si="637"/>
        <v>7.2999999999999995E-2</v>
      </c>
      <c r="DB275" s="163">
        <f t="shared" si="638"/>
        <v>7.2719582886363634</v>
      </c>
      <c r="DC275" s="163"/>
      <c r="DD275" s="149"/>
      <c r="DU275" s="165">
        <f t="shared" si="672"/>
        <v>0.95</v>
      </c>
      <c r="DV275" s="165">
        <f t="shared" si="673"/>
        <v>1</v>
      </c>
      <c r="DW275" s="165">
        <f t="shared" si="674"/>
        <v>2400</v>
      </c>
      <c r="DX275" s="165">
        <f t="shared" si="675"/>
        <v>1.4999999999999999E-2</v>
      </c>
      <c r="DY275" s="169">
        <f t="shared" si="676"/>
        <v>70.546892159016039</v>
      </c>
      <c r="DZ275" s="136">
        <f t="shared" si="639"/>
        <v>33590.047988451239</v>
      </c>
      <c r="EA275" s="136">
        <f t="shared" si="677"/>
        <v>4.3067574809826485</v>
      </c>
      <c r="EB275" s="136">
        <f t="shared" si="678"/>
        <v>2.3330791552474604E-2</v>
      </c>
      <c r="EC275" s="136">
        <f t="shared" si="679"/>
        <v>0.96747185906460231</v>
      </c>
      <c r="ED275" s="136">
        <f t="shared" si="680"/>
        <v>0.2118301403921912</v>
      </c>
      <c r="EE275" s="136">
        <f t="shared" si="640"/>
        <v>1.5445604651050633E-4</v>
      </c>
      <c r="EF275" s="136">
        <f t="shared" si="681"/>
        <v>1</v>
      </c>
      <c r="EG275" s="136">
        <f t="shared" si="641"/>
        <v>2</v>
      </c>
      <c r="EH275" s="149">
        <f t="shared" si="682"/>
        <v>1.7168374880491371</v>
      </c>
      <c r="EI275" s="149">
        <f t="shared" si="683"/>
        <v>28.599597524731767</v>
      </c>
      <c r="EJ275" s="149">
        <f t="shared" si="642"/>
        <v>30.316435012780904</v>
      </c>
      <c r="EK275" s="18">
        <f t="shared" si="643"/>
        <v>0.72567899196344055</v>
      </c>
      <c r="EL275" s="18">
        <f t="shared" si="644"/>
        <v>0.13992849545076663</v>
      </c>
      <c r="EM275" s="18">
        <f t="shared" si="645"/>
        <v>1.1944809033181819E-2</v>
      </c>
      <c r="EN275" s="163">
        <f t="shared" si="684"/>
        <v>0.12261092913822338</v>
      </c>
      <c r="EO275" s="163">
        <f t="shared" si="685"/>
        <v>2.0424898977894599</v>
      </c>
      <c r="EP275" s="163">
        <f t="shared" si="646"/>
        <v>2.1651008269276835</v>
      </c>
      <c r="EQ275" s="18">
        <f t="shared" si="647"/>
        <v>10.161189597446318</v>
      </c>
      <c r="ER275" s="18">
        <f t="shared" si="648"/>
        <v>1.4092925515153196</v>
      </c>
      <c r="ES275" s="18">
        <f t="shared" si="649"/>
        <v>0.16725504063863636</v>
      </c>
    </row>
    <row r="276" spans="1:149" s="105" customFormat="1" outlineLevel="1" x14ac:dyDescent="0.25">
      <c r="A276" s="103"/>
      <c r="B276" s="36" t="s">
        <v>82</v>
      </c>
      <c r="C276" s="36" t="str">
        <f>'Cooler&amp;Wetter'!$B$1</f>
        <v>MIROC-Medres</v>
      </c>
      <c r="D276" s="36">
        <v>2034</v>
      </c>
      <c r="E276" s="37">
        <f>'Cooler&amp;Wetter'!S62</f>
        <v>23.22</v>
      </c>
      <c r="F276" s="37">
        <f>'Cooler&amp;Wetter'!W62</f>
        <v>76.696759999999998</v>
      </c>
      <c r="G276" s="37">
        <f>'Cooler&amp;Wetter'!Q62</f>
        <v>471</v>
      </c>
      <c r="H276" s="115">
        <f t="shared" si="573"/>
        <v>2007</v>
      </c>
      <c r="I276" s="111" t="str">
        <f t="shared" si="574"/>
        <v>Pile No 243 @ Berth 107</v>
      </c>
      <c r="J276" s="165" t="str">
        <f t="shared" si="575"/>
        <v>splash</v>
      </c>
      <c r="K276" s="172">
        <f t="shared" si="576"/>
        <v>1</v>
      </c>
      <c r="L276" s="115" t="str">
        <f t="shared" si="577"/>
        <v>C1</v>
      </c>
      <c r="M276" s="115" t="str">
        <f t="shared" si="578"/>
        <v>CB4</v>
      </c>
      <c r="N276" s="115" t="str">
        <f t="shared" si="579"/>
        <v>CL5</v>
      </c>
      <c r="O276" s="115">
        <f t="shared" si="580"/>
        <v>0</v>
      </c>
      <c r="P276" s="115">
        <f t="shared" si="581"/>
        <v>50</v>
      </c>
      <c r="Q276" s="115">
        <f t="shared" si="582"/>
        <v>1200</v>
      </c>
      <c r="R276" s="115">
        <f t="shared" si="583"/>
        <v>60</v>
      </c>
      <c r="S276" s="115">
        <f t="shared" si="584"/>
        <v>0.37</v>
      </c>
      <c r="T276" s="115">
        <f t="shared" si="585"/>
        <v>310</v>
      </c>
      <c r="U276" s="165">
        <f t="shared" si="623"/>
        <v>12</v>
      </c>
      <c r="V276" s="165"/>
      <c r="W276" s="165"/>
      <c r="X276" s="165"/>
      <c r="Y276" s="165"/>
      <c r="AA276" s="174">
        <f t="shared" si="650"/>
        <v>4.7373181592926725</v>
      </c>
      <c r="AB276" s="193">
        <f t="shared" si="651"/>
        <v>0.19474636318585348</v>
      </c>
      <c r="AC276" s="174">
        <f t="shared" si="652"/>
        <v>0.14785533839091827</v>
      </c>
      <c r="AD276" s="174">
        <f t="shared" si="653"/>
        <v>1.1957780370000001E-2</v>
      </c>
      <c r="AE276" s="174">
        <f t="shared" si="654"/>
        <v>0.49334983465777138</v>
      </c>
      <c r="AF276" s="194">
        <f t="shared" si="655"/>
        <v>0.14726860736052877</v>
      </c>
      <c r="AG276" s="174">
        <f t="shared" si="494"/>
        <v>1.5655892753862319</v>
      </c>
      <c r="AH276" s="174">
        <f t="shared" si="495"/>
        <v>0.16743666945000002</v>
      </c>
      <c r="AJ276" s="174"/>
      <c r="AK276" s="174"/>
      <c r="AM276" s="207">
        <f t="shared" si="656"/>
        <v>5</v>
      </c>
      <c r="AN276" s="167">
        <f>INDEX(Coefficients!$O$3:$O$7,MATCH(S276,Coefficients!$O$3:$O$7))</f>
        <v>0.3</v>
      </c>
      <c r="AO276" s="167">
        <f>INDEX(Coefficients!$O$3:$O$7,MATCH(S276,Coefficients!$O$3:$O$7)+1)</f>
        <v>0.4</v>
      </c>
      <c r="AP276" s="172">
        <f>INDEX(Coefficients!$P$3:$P$7,MATCH(S276,Coefficients!$O$3:$O$7))</f>
        <v>50</v>
      </c>
      <c r="AQ276" s="172">
        <f>INDEX(Coefficients!$P$3:$P$7,MATCH(S276,Coefficients!$O$3:$O$7)+1)</f>
        <v>41.8</v>
      </c>
      <c r="AR276" s="172">
        <f t="shared" si="657"/>
        <v>44.26</v>
      </c>
      <c r="AS276" s="106">
        <f t="shared" si="658"/>
        <v>2034</v>
      </c>
      <c r="AT276" s="107">
        <f t="shared" si="659"/>
        <v>23.22</v>
      </c>
      <c r="AU276" s="167">
        <f t="shared" si="624"/>
        <v>524.99</v>
      </c>
      <c r="AV276" s="173">
        <f t="shared" si="625"/>
        <v>22.825652173913046</v>
      </c>
      <c r="AW276" s="106">
        <v>46</v>
      </c>
      <c r="AX276" s="107">
        <f t="shared" si="660"/>
        <v>76.696759999999998</v>
      </c>
      <c r="AY276" s="174">
        <f t="shared" si="661"/>
        <v>1.1895163687064703</v>
      </c>
      <c r="AZ276" s="167">
        <f>INDEX(Coefficients!$K$3:$K$10,MATCH(S276,Coefficients!$K$3:$K$10))</f>
        <v>0.35</v>
      </c>
      <c r="BA276" s="167">
        <f>INDEX(Coefficients!$K$3:$K$10,MATCH(S276,Coefficients!$K$3:$K$10)+1)</f>
        <v>0.4</v>
      </c>
      <c r="BB276" s="167">
        <f>INDEX(Coefficients!$L$3:$L$10,MATCH(S276,Coefficients!$K$3:$K$10))</f>
        <v>0.19142307491680963</v>
      </c>
      <c r="BC276" s="167">
        <f>INDEX(Coefficients!$L$3:$L$10,MATCH(S276,Coefficients!$K$3:$K$10)+1)</f>
        <v>0.35425563574488944</v>
      </c>
      <c r="BD276" s="174">
        <f>INDEX(Coefficients!$M$3:$M$10,MATCH(S276,Coefficients!$K$3:$K$10))</f>
        <v>0.20023799980895765</v>
      </c>
      <c r="BE276" s="174">
        <f>INDEX(Coefficients!$M$3:$M$10,MATCH(S276,Coefficients!$K$3:$K$10)+1)</f>
        <v>0.20987997823914079</v>
      </c>
      <c r="BF276" s="70">
        <f t="shared" si="662"/>
        <v>2.5655609924804158E-5</v>
      </c>
      <c r="BG276" s="110">
        <f t="shared" si="663"/>
        <v>0.20409479118103091</v>
      </c>
      <c r="BH276" s="175">
        <f t="shared" si="626"/>
        <v>1.3528847006155289E-5</v>
      </c>
      <c r="BI276" s="89">
        <f t="shared" si="627"/>
        <v>4.2692882383856399E-2</v>
      </c>
      <c r="BJ276" s="106">
        <f t="shared" si="664"/>
        <v>0.71366705445737511</v>
      </c>
      <c r="BK276" s="165">
        <f t="shared" si="665"/>
        <v>84.741590689541354</v>
      </c>
      <c r="BL276" s="207"/>
      <c r="BM276" s="107">
        <f t="shared" si="666"/>
        <v>471</v>
      </c>
      <c r="BN276" s="173">
        <f t="shared" si="628"/>
        <v>9854.9000000000015</v>
      </c>
      <c r="BO276" s="187">
        <f t="shared" si="629"/>
        <v>8.141004347826089E-4</v>
      </c>
      <c r="BP276" s="106" t="str">
        <f t="shared" si="603"/>
        <v>YES</v>
      </c>
      <c r="BQ276" s="209">
        <f t="shared" si="667"/>
        <v>4.7373181592926725</v>
      </c>
      <c r="BR276" s="164">
        <f t="shared" si="630"/>
        <v>9.7373181592926734</v>
      </c>
      <c r="BS276" s="219">
        <f t="shared" si="631"/>
        <v>0.19474636318585348</v>
      </c>
      <c r="BT276" s="210"/>
      <c r="BU276" s="206">
        <f t="shared" si="632"/>
        <v>-0.76568465111925921</v>
      </c>
      <c r="BW276" s="164">
        <f>VLOOKUP(M276,Coefficients!$E$4:$I$7,3)</f>
        <v>0.43099999999999999</v>
      </c>
      <c r="BX276" s="106">
        <f t="shared" si="633"/>
        <v>7.2999999999999995E-2</v>
      </c>
      <c r="BY276" s="163">
        <f t="shared" si="634"/>
        <v>0.51990349434782612</v>
      </c>
      <c r="BZ276" s="28"/>
      <c r="CO276" s="165" t="str">
        <f t="shared" si="668"/>
        <v>splash</v>
      </c>
      <c r="CP276" s="172">
        <f t="shared" si="669"/>
        <v>1</v>
      </c>
      <c r="CQ276" s="165">
        <f>IF(CO276="atmospheric",IF(CP276&gt;=1,Coefficients!$T$5,Coefficients!$T$4),Coefficients!$T$3)</f>
        <v>7.35</v>
      </c>
      <c r="CR276" s="106">
        <f>IF(S276&lt;Coefficients!$V$3,Coefficients!$X$3-(Coefficients!$X$4-Coefficients!$X$3)*(Coefficients!$V$3-S276)/(Coefficients!$V$4-Coefficients!$V$3),IF(S276&gt;Coefficients!$V$6,(Coefficients!$X$6-Coefficients!$X$5)*(S276-Coefficients!$V$6)/(Coefficients!$V$6-Coefficients!$V$5)+Coefficients!$X$6,VLOOKUP(S276,Coefficients!$V$3:$X$6,3)))</f>
        <v>5.1999999999999975</v>
      </c>
      <c r="CS276" s="90">
        <f t="shared" si="635"/>
        <v>1.6409601519999992E-4</v>
      </c>
      <c r="CT276" s="106">
        <f>VLOOKUP(CO276,Coefficients!$Z$4:$AD$7,4,FALSE)</f>
        <v>0.26500000000000001</v>
      </c>
      <c r="CU276" s="106">
        <f>VLOOKUP(CO276,Coefficients!$Z$4:$AD$7,2,FALSE)</f>
        <v>0.37</v>
      </c>
      <c r="CV276" s="174">
        <f t="shared" si="670"/>
        <v>5.3024898115248957</v>
      </c>
      <c r="CW276" s="31">
        <f t="shared" si="671"/>
        <v>0.49334983465777138</v>
      </c>
      <c r="CX276" s="19">
        <f>Coefficients!$B$7</f>
        <v>3.35</v>
      </c>
      <c r="CY276" s="217">
        <f t="shared" si="636"/>
        <v>0.14726860736052877</v>
      </c>
      <c r="CZ276" s="164">
        <f>VLOOKUP(N276,Coefficients!$E$12:$I$16,3)</f>
        <v>6.0350000000000001</v>
      </c>
      <c r="DA276" s="165">
        <f t="shared" si="637"/>
        <v>7.2999999999999995E-2</v>
      </c>
      <c r="DB276" s="163">
        <f t="shared" si="638"/>
        <v>7.2798551934782623</v>
      </c>
      <c r="DC276" s="163"/>
      <c r="DD276" s="149"/>
      <c r="DU276" s="165">
        <f t="shared" si="672"/>
        <v>0.95</v>
      </c>
      <c r="DV276" s="165">
        <f t="shared" si="673"/>
        <v>1</v>
      </c>
      <c r="DW276" s="165">
        <f t="shared" si="674"/>
        <v>2400</v>
      </c>
      <c r="DX276" s="165">
        <f t="shared" si="675"/>
        <v>1.4999999999999999E-2</v>
      </c>
      <c r="DY276" s="169">
        <f t="shared" si="676"/>
        <v>70.548688679575619</v>
      </c>
      <c r="DZ276" s="136">
        <f t="shared" si="639"/>
        <v>33590.33311653047</v>
      </c>
      <c r="EA276" s="136">
        <f t="shared" si="677"/>
        <v>4.3067574809826485</v>
      </c>
      <c r="EB276" s="136">
        <f t="shared" si="678"/>
        <v>2.3330791552474604E-2</v>
      </c>
      <c r="EC276" s="136">
        <f t="shared" si="679"/>
        <v>0.96747185906460231</v>
      </c>
      <c r="ED276" s="136">
        <f t="shared" si="680"/>
        <v>0.21190951222078683</v>
      </c>
      <c r="EE276" s="136">
        <f t="shared" si="640"/>
        <v>1.5445604651050633E-4</v>
      </c>
      <c r="EF276" s="136">
        <f t="shared" si="681"/>
        <v>1</v>
      </c>
      <c r="EG276" s="136">
        <f t="shared" si="641"/>
        <v>2</v>
      </c>
      <c r="EH276" s="149">
        <f t="shared" si="682"/>
        <v>1.7149701230938073</v>
      </c>
      <c r="EI276" s="149">
        <f t="shared" si="683"/>
        <v>28.579278309330423</v>
      </c>
      <c r="EJ276" s="149">
        <f t="shared" si="642"/>
        <v>30.294248432424229</v>
      </c>
      <c r="EK276" s="18">
        <f t="shared" si="643"/>
        <v>0.75922002327619642</v>
      </c>
      <c r="EL276" s="18">
        <f t="shared" si="644"/>
        <v>0.14785533839091827</v>
      </c>
      <c r="EM276" s="18">
        <f t="shared" si="645"/>
        <v>1.1957780370000001E-2</v>
      </c>
      <c r="EN276" s="163">
        <f t="shared" si="684"/>
        <v>0.12247756802873751</v>
      </c>
      <c r="EO276" s="163">
        <f t="shared" si="685"/>
        <v>2.0410387657533411</v>
      </c>
      <c r="EP276" s="163">
        <f t="shared" si="646"/>
        <v>2.1635163337820784</v>
      </c>
      <c r="EQ276" s="18">
        <f t="shared" si="647"/>
        <v>10.63084185724326</v>
      </c>
      <c r="ER276" s="18">
        <f t="shared" si="648"/>
        <v>1.5655892753862319</v>
      </c>
      <c r="ES276" s="18">
        <f t="shared" si="649"/>
        <v>0.16743666945000002</v>
      </c>
    </row>
    <row r="277" spans="1:149" s="105" customFormat="1" outlineLevel="1" x14ac:dyDescent="0.25">
      <c r="A277" s="103"/>
      <c r="B277" s="36" t="s">
        <v>82</v>
      </c>
      <c r="C277" s="36" t="str">
        <f>'Cooler&amp;Wetter'!$B$1</f>
        <v>MIROC-Medres</v>
      </c>
      <c r="D277" s="36">
        <v>2035</v>
      </c>
      <c r="E277" s="37">
        <f>'Cooler&amp;Wetter'!S63</f>
        <v>23.274999999999999</v>
      </c>
      <c r="F277" s="37">
        <f>'Cooler&amp;Wetter'!W63</f>
        <v>76.719650000000001</v>
      </c>
      <c r="G277" s="37">
        <f>'Cooler&amp;Wetter'!Q63</f>
        <v>475.75</v>
      </c>
      <c r="H277" s="115">
        <f t="shared" si="573"/>
        <v>2007</v>
      </c>
      <c r="I277" s="111" t="str">
        <f t="shared" si="574"/>
        <v>Pile No 243 @ Berth 107</v>
      </c>
      <c r="J277" s="165" t="str">
        <f t="shared" si="575"/>
        <v>splash</v>
      </c>
      <c r="K277" s="172">
        <f t="shared" si="576"/>
        <v>1</v>
      </c>
      <c r="L277" s="115" t="str">
        <f t="shared" si="577"/>
        <v>C1</v>
      </c>
      <c r="M277" s="115" t="str">
        <f t="shared" si="578"/>
        <v>CB4</v>
      </c>
      <c r="N277" s="115" t="str">
        <f t="shared" si="579"/>
        <v>CL5</v>
      </c>
      <c r="O277" s="115">
        <f t="shared" si="580"/>
        <v>0</v>
      </c>
      <c r="P277" s="115">
        <f t="shared" si="581"/>
        <v>50</v>
      </c>
      <c r="Q277" s="115">
        <f t="shared" si="582"/>
        <v>1200</v>
      </c>
      <c r="R277" s="115">
        <f t="shared" si="583"/>
        <v>60</v>
      </c>
      <c r="S277" s="115">
        <f t="shared" si="584"/>
        <v>0.37</v>
      </c>
      <c r="T277" s="115">
        <f t="shared" si="585"/>
        <v>310</v>
      </c>
      <c r="U277" s="165">
        <f t="shared" si="623"/>
        <v>12</v>
      </c>
      <c r="V277" s="165"/>
      <c r="W277" s="165"/>
      <c r="X277" s="165"/>
      <c r="Y277" s="165"/>
      <c r="AA277" s="174">
        <f t="shared" si="650"/>
        <v>4.8320496148960155</v>
      </c>
      <c r="AB277" s="193">
        <f t="shared" si="651"/>
        <v>0.19664099229792029</v>
      </c>
      <c r="AC277" s="174">
        <f t="shared" si="652"/>
        <v>0.15590393439102551</v>
      </c>
      <c r="AD277" s="174">
        <f t="shared" si="653"/>
        <v>1.1971329124374997E-2</v>
      </c>
      <c r="AE277" s="174">
        <f t="shared" si="654"/>
        <v>0.52188856819060636</v>
      </c>
      <c r="AF277" s="194">
        <f t="shared" si="655"/>
        <v>0.15578763229570339</v>
      </c>
      <c r="AG277" s="174">
        <f t="shared" si="494"/>
        <v>1.7294818121806965</v>
      </c>
      <c r="AH277" s="174">
        <f t="shared" si="495"/>
        <v>0.167626383446875</v>
      </c>
      <c r="AJ277" s="174"/>
      <c r="AK277" s="174"/>
      <c r="AM277" s="207">
        <f t="shared" si="656"/>
        <v>5</v>
      </c>
      <c r="AN277" s="167">
        <f>INDEX(Coefficients!$O$3:$O$7,MATCH(S277,Coefficients!$O$3:$O$7))</f>
        <v>0.3</v>
      </c>
      <c r="AO277" s="167">
        <f>INDEX(Coefficients!$O$3:$O$7,MATCH(S277,Coefficients!$O$3:$O$7)+1)</f>
        <v>0.4</v>
      </c>
      <c r="AP277" s="172">
        <f>INDEX(Coefficients!$P$3:$P$7,MATCH(S277,Coefficients!$O$3:$O$7))</f>
        <v>50</v>
      </c>
      <c r="AQ277" s="172">
        <f>INDEX(Coefficients!$P$3:$P$7,MATCH(S277,Coefficients!$O$3:$O$7)+1)</f>
        <v>41.8</v>
      </c>
      <c r="AR277" s="172">
        <f t="shared" si="657"/>
        <v>44.26</v>
      </c>
      <c r="AS277" s="106">
        <f t="shared" si="658"/>
        <v>2035</v>
      </c>
      <c r="AT277" s="107">
        <f t="shared" si="659"/>
        <v>23.274999999999999</v>
      </c>
      <c r="AU277" s="167">
        <f t="shared" si="624"/>
        <v>548.26499999999999</v>
      </c>
      <c r="AV277" s="173">
        <f t="shared" si="625"/>
        <v>22.844374999999999</v>
      </c>
      <c r="AW277" s="106">
        <v>47</v>
      </c>
      <c r="AX277" s="107">
        <f t="shared" si="660"/>
        <v>76.719650000000001</v>
      </c>
      <c r="AY277" s="174">
        <f t="shared" si="661"/>
        <v>1.1908718433383982</v>
      </c>
      <c r="AZ277" s="167">
        <f>INDEX(Coefficients!$K$3:$K$10,MATCH(S277,Coefficients!$K$3:$K$10))</f>
        <v>0.35</v>
      </c>
      <c r="BA277" s="167">
        <f>INDEX(Coefficients!$K$3:$K$10,MATCH(S277,Coefficients!$K$3:$K$10)+1)</f>
        <v>0.4</v>
      </c>
      <c r="BB277" s="167">
        <f>INDEX(Coefficients!$L$3:$L$10,MATCH(S277,Coefficients!$K$3:$K$10))</f>
        <v>0.19142307491680963</v>
      </c>
      <c r="BC277" s="167">
        <f>INDEX(Coefficients!$L$3:$L$10,MATCH(S277,Coefficients!$K$3:$K$10)+1)</f>
        <v>0.35425563574488944</v>
      </c>
      <c r="BD277" s="174">
        <f>INDEX(Coefficients!$M$3:$M$10,MATCH(S277,Coefficients!$K$3:$K$10))</f>
        <v>0.20023799980895765</v>
      </c>
      <c r="BE277" s="174">
        <f>INDEX(Coefficients!$M$3:$M$10,MATCH(S277,Coefficients!$K$3:$K$10)+1)</f>
        <v>0.20987997823914079</v>
      </c>
      <c r="BF277" s="70">
        <f t="shared" si="662"/>
        <v>2.5655609924804158E-5</v>
      </c>
      <c r="BG277" s="110">
        <f t="shared" si="663"/>
        <v>0.20409479118103091</v>
      </c>
      <c r="BH277" s="175">
        <f t="shared" si="626"/>
        <v>1.341184169575704E-5</v>
      </c>
      <c r="BI277" s="89">
        <f t="shared" si="627"/>
        <v>4.2323649591671945E-2</v>
      </c>
      <c r="BJ277" s="106">
        <f t="shared" si="664"/>
        <v>0.71366705445737511</v>
      </c>
      <c r="BK277" s="165">
        <f t="shared" si="665"/>
        <v>84.741590689541354</v>
      </c>
      <c r="BL277" s="207"/>
      <c r="BM277" s="107">
        <f t="shared" si="666"/>
        <v>475.75</v>
      </c>
      <c r="BN277" s="173">
        <f t="shared" si="628"/>
        <v>10330.650000000001</v>
      </c>
      <c r="BO277" s="187">
        <f t="shared" si="629"/>
        <v>8.1784312500000011E-4</v>
      </c>
      <c r="BP277" s="106" t="str">
        <f t="shared" si="603"/>
        <v>YES</v>
      </c>
      <c r="BQ277" s="209">
        <f t="shared" si="667"/>
        <v>4.8320496148960155</v>
      </c>
      <c r="BR277" s="164">
        <f t="shared" si="630"/>
        <v>9.8320496148960146</v>
      </c>
      <c r="BS277" s="219">
        <f t="shared" si="631"/>
        <v>0.19664099229792029</v>
      </c>
      <c r="BT277" s="210"/>
      <c r="BU277" s="206">
        <f t="shared" si="632"/>
        <v>-0.7699605356273852</v>
      </c>
      <c r="BW277" s="164">
        <f>VLOOKUP(M277,Coefficients!$E$4:$I$7,3)</f>
        <v>0.43099999999999999</v>
      </c>
      <c r="BX277" s="106">
        <f t="shared" si="633"/>
        <v>7.2999999999999995E-2</v>
      </c>
      <c r="BY277" s="163">
        <f t="shared" si="634"/>
        <v>0.52049257062499987</v>
      </c>
      <c r="BZ277" s="28"/>
      <c r="CO277" s="165" t="str">
        <f t="shared" si="668"/>
        <v>splash</v>
      </c>
      <c r="CP277" s="172">
        <f t="shared" si="669"/>
        <v>1</v>
      </c>
      <c r="CQ277" s="165">
        <f>IF(CO277="atmospheric",IF(CP277&gt;=1,Coefficients!$T$5,Coefficients!$T$4),Coefficients!$T$3)</f>
        <v>7.35</v>
      </c>
      <c r="CR277" s="106">
        <f>IF(S277&lt;Coefficients!$V$3,Coefficients!$X$3-(Coefficients!$X$4-Coefficients!$X$3)*(Coefficients!$V$3-S277)/(Coefficients!$V$4-Coefficients!$V$3),IF(S277&gt;Coefficients!$V$6,(Coefficients!$X$6-Coefficients!$X$5)*(S277-Coefficients!$V$6)/(Coefficients!$V$6-Coefficients!$V$5)+Coefficients!$X$6,VLOOKUP(S277,Coefficients!$V$3:$X$6,3)))</f>
        <v>5.1999999999999975</v>
      </c>
      <c r="CS277" s="90">
        <f t="shared" si="635"/>
        <v>1.6409601519999992E-4</v>
      </c>
      <c r="CT277" s="106">
        <f>VLOOKUP(CO277,Coefficients!$Z$4:$AD$7,4,FALSE)</f>
        <v>0.26500000000000001</v>
      </c>
      <c r="CU277" s="106">
        <f>VLOOKUP(CO277,Coefficients!$Z$4:$AD$7,2,FALSE)</f>
        <v>0.37</v>
      </c>
      <c r="CV277" s="174">
        <f t="shared" si="670"/>
        <v>5.3108998066721229</v>
      </c>
      <c r="CW277" s="31">
        <f t="shared" si="671"/>
        <v>0.52188856819060636</v>
      </c>
      <c r="CX277" s="19">
        <f>Coefficients!$B$7</f>
        <v>3.35</v>
      </c>
      <c r="CY277" s="217">
        <f t="shared" si="636"/>
        <v>0.15578763229570339</v>
      </c>
      <c r="CZ277" s="164">
        <f>VLOOKUP(N277,Coefficients!$E$12:$I$16,3)</f>
        <v>6.0350000000000001</v>
      </c>
      <c r="DA277" s="165">
        <f t="shared" si="637"/>
        <v>7.2999999999999995E-2</v>
      </c>
      <c r="DB277" s="163">
        <f t="shared" si="638"/>
        <v>7.2881036281249996</v>
      </c>
      <c r="DC277" s="163"/>
      <c r="DD277" s="149"/>
      <c r="DU277" s="165">
        <f t="shared" si="672"/>
        <v>0.95</v>
      </c>
      <c r="DV277" s="165">
        <f t="shared" si="673"/>
        <v>1</v>
      </c>
      <c r="DW277" s="165">
        <f t="shared" si="674"/>
        <v>2400</v>
      </c>
      <c r="DX277" s="165">
        <f t="shared" si="675"/>
        <v>1.4999999999999999E-2</v>
      </c>
      <c r="DY277" s="169">
        <f t="shared" si="676"/>
        <v>70.550335570469798</v>
      </c>
      <c r="DZ277" s="136">
        <f t="shared" si="639"/>
        <v>33590.594492441312</v>
      </c>
      <c r="EA277" s="136">
        <f t="shared" si="677"/>
        <v>4.3067574809826485</v>
      </c>
      <c r="EB277" s="136">
        <f t="shared" si="678"/>
        <v>2.3330791552474604E-2</v>
      </c>
      <c r="EC277" s="136">
        <f t="shared" si="679"/>
        <v>0.96747185906460231</v>
      </c>
      <c r="ED277" s="136">
        <f t="shared" si="680"/>
        <v>0.21199223361753242</v>
      </c>
      <c r="EE277" s="136">
        <f t="shared" si="640"/>
        <v>1.5445604651050633E-4</v>
      </c>
      <c r="EF277" s="136">
        <f t="shared" si="681"/>
        <v>1</v>
      </c>
      <c r="EG277" s="136">
        <f t="shared" si="641"/>
        <v>2</v>
      </c>
      <c r="EH277" s="149">
        <f t="shared" si="682"/>
        <v>1.7130245927572227</v>
      </c>
      <c r="EI277" s="149">
        <f t="shared" si="683"/>
        <v>28.558076862022709</v>
      </c>
      <c r="EJ277" s="149">
        <f t="shared" si="642"/>
        <v>30.271101454779931</v>
      </c>
      <c r="EK277" s="18">
        <f t="shared" si="643"/>
        <v>0.79283537256984427</v>
      </c>
      <c r="EL277" s="18">
        <f t="shared" si="644"/>
        <v>0.15590393439102551</v>
      </c>
      <c r="EM277" s="18">
        <f t="shared" si="645"/>
        <v>1.1971329124374997E-2</v>
      </c>
      <c r="EN277" s="163">
        <f t="shared" si="684"/>
        <v>0.12233862460287702</v>
      </c>
      <c r="EO277" s="163">
        <f t="shared" si="685"/>
        <v>2.0395246275943308</v>
      </c>
      <c r="EP277" s="163">
        <f t="shared" si="646"/>
        <v>2.1618632521972079</v>
      </c>
      <c r="EQ277" s="18">
        <f t="shared" si="647"/>
        <v>11.101534741204199</v>
      </c>
      <c r="ER277" s="18">
        <f t="shared" si="648"/>
        <v>1.7294818121806965</v>
      </c>
      <c r="ES277" s="18">
        <f t="shared" si="649"/>
        <v>0.167626383446875</v>
      </c>
    </row>
    <row r="278" spans="1:149" s="105" customFormat="1" outlineLevel="1" x14ac:dyDescent="0.25">
      <c r="A278" s="103"/>
      <c r="B278" s="36" t="s">
        <v>82</v>
      </c>
      <c r="C278" s="36" t="str">
        <f>'Cooler&amp;Wetter'!$B$1</f>
        <v>MIROC-Medres</v>
      </c>
      <c r="D278" s="36">
        <v>2036</v>
      </c>
      <c r="E278" s="37">
        <f>'Cooler&amp;Wetter'!S64</f>
        <v>23.33</v>
      </c>
      <c r="F278" s="37">
        <f>'Cooler&amp;Wetter'!W64</f>
        <v>76.742539999999991</v>
      </c>
      <c r="G278" s="37">
        <f>'Cooler&amp;Wetter'!Q64</f>
        <v>480.5</v>
      </c>
      <c r="H278" s="115">
        <f t="shared" si="573"/>
        <v>2007</v>
      </c>
      <c r="I278" s="111" t="str">
        <f t="shared" si="574"/>
        <v>Pile No 243 @ Berth 107</v>
      </c>
      <c r="J278" s="165" t="str">
        <f t="shared" si="575"/>
        <v>splash</v>
      </c>
      <c r="K278" s="172">
        <f t="shared" si="576"/>
        <v>1</v>
      </c>
      <c r="L278" s="115" t="str">
        <f t="shared" si="577"/>
        <v>C1</v>
      </c>
      <c r="M278" s="115" t="str">
        <f t="shared" si="578"/>
        <v>CB4</v>
      </c>
      <c r="N278" s="115" t="str">
        <f t="shared" si="579"/>
        <v>CL5</v>
      </c>
      <c r="O278" s="115">
        <f t="shared" si="580"/>
        <v>0</v>
      </c>
      <c r="P278" s="115">
        <f t="shared" si="581"/>
        <v>50</v>
      </c>
      <c r="Q278" s="115">
        <f t="shared" si="582"/>
        <v>1200</v>
      </c>
      <c r="R278" s="115">
        <f t="shared" si="583"/>
        <v>60</v>
      </c>
      <c r="S278" s="115">
        <f t="shared" si="584"/>
        <v>0.37</v>
      </c>
      <c r="T278" s="115">
        <f t="shared" si="585"/>
        <v>310</v>
      </c>
      <c r="U278" s="165">
        <f t="shared" si="623"/>
        <v>12</v>
      </c>
      <c r="V278" s="165"/>
      <c r="W278" s="165"/>
      <c r="X278" s="165"/>
      <c r="Y278" s="165"/>
      <c r="AA278" s="174">
        <f t="shared" si="650"/>
        <v>4.9255062760164208</v>
      </c>
      <c r="AB278" s="193">
        <f t="shared" si="651"/>
        <v>0.19851012552032843</v>
      </c>
      <c r="AC278" s="174">
        <f t="shared" si="652"/>
        <v>0.16407359954504394</v>
      </c>
      <c r="AD278" s="174">
        <f t="shared" si="653"/>
        <v>1.1985386006199999E-2</v>
      </c>
      <c r="AE278" s="174">
        <f t="shared" si="654"/>
        <v>0.55021772363647836</v>
      </c>
      <c r="AF278" s="194">
        <f t="shared" si="655"/>
        <v>0.16424409660790398</v>
      </c>
      <c r="AG278" s="174">
        <f t="shared" si="494"/>
        <v>1.900841105885053</v>
      </c>
      <c r="AH278" s="174">
        <f t="shared" si="495"/>
        <v>0.16782321240700002</v>
      </c>
      <c r="AJ278" s="174"/>
      <c r="AK278" s="174"/>
      <c r="AM278" s="207">
        <f t="shared" si="656"/>
        <v>5</v>
      </c>
      <c r="AN278" s="167">
        <f>INDEX(Coefficients!$O$3:$O$7,MATCH(S278,Coefficients!$O$3:$O$7))</f>
        <v>0.3</v>
      </c>
      <c r="AO278" s="167">
        <f>INDEX(Coefficients!$O$3:$O$7,MATCH(S278,Coefficients!$O$3:$O$7)+1)</f>
        <v>0.4</v>
      </c>
      <c r="AP278" s="172">
        <f>INDEX(Coefficients!$P$3:$P$7,MATCH(S278,Coefficients!$O$3:$O$7))</f>
        <v>50</v>
      </c>
      <c r="AQ278" s="172">
        <f>INDEX(Coefficients!$P$3:$P$7,MATCH(S278,Coefficients!$O$3:$O$7)+1)</f>
        <v>41.8</v>
      </c>
      <c r="AR278" s="172">
        <f t="shared" si="657"/>
        <v>44.26</v>
      </c>
      <c r="AS278" s="106">
        <f t="shared" si="658"/>
        <v>2036</v>
      </c>
      <c r="AT278" s="107">
        <f t="shared" si="659"/>
        <v>23.33</v>
      </c>
      <c r="AU278" s="167">
        <f t="shared" si="624"/>
        <v>571.59500000000003</v>
      </c>
      <c r="AV278" s="173">
        <f t="shared" si="625"/>
        <v>22.863800000000001</v>
      </c>
      <c r="AW278" s="106">
        <v>48</v>
      </c>
      <c r="AX278" s="107">
        <f t="shared" si="660"/>
        <v>76.742539999999991</v>
      </c>
      <c r="AY278" s="174">
        <f t="shared" si="661"/>
        <v>1.1922796041318806</v>
      </c>
      <c r="AZ278" s="167">
        <f>INDEX(Coefficients!$K$3:$K$10,MATCH(S278,Coefficients!$K$3:$K$10))</f>
        <v>0.35</v>
      </c>
      <c r="BA278" s="167">
        <f>INDEX(Coefficients!$K$3:$K$10,MATCH(S278,Coefficients!$K$3:$K$10)+1)</f>
        <v>0.4</v>
      </c>
      <c r="BB278" s="167">
        <f>INDEX(Coefficients!$L$3:$L$10,MATCH(S278,Coefficients!$K$3:$K$10))</f>
        <v>0.19142307491680963</v>
      </c>
      <c r="BC278" s="167">
        <f>INDEX(Coefficients!$L$3:$L$10,MATCH(S278,Coefficients!$K$3:$K$10)+1)</f>
        <v>0.35425563574488944</v>
      </c>
      <c r="BD278" s="174">
        <f>INDEX(Coefficients!$M$3:$M$10,MATCH(S278,Coefficients!$K$3:$K$10))</f>
        <v>0.20023799980895765</v>
      </c>
      <c r="BE278" s="174">
        <f>INDEX(Coefficients!$M$3:$M$10,MATCH(S278,Coefficients!$K$3:$K$10)+1)</f>
        <v>0.20987997823914079</v>
      </c>
      <c r="BF278" s="70">
        <f t="shared" si="662"/>
        <v>2.5655609924804158E-5</v>
      </c>
      <c r="BG278" s="110">
        <f t="shared" si="663"/>
        <v>0.20409479118103091</v>
      </c>
      <c r="BH278" s="175">
        <f t="shared" si="626"/>
        <v>1.3300564379917586E-5</v>
      </c>
      <c r="BI278" s="89">
        <f t="shared" si="627"/>
        <v>4.1972492589529516E-2</v>
      </c>
      <c r="BJ278" s="106">
        <f t="shared" si="664"/>
        <v>0.71366705445737511</v>
      </c>
      <c r="BK278" s="165">
        <f t="shared" si="665"/>
        <v>84.741590689541354</v>
      </c>
      <c r="BL278" s="207"/>
      <c r="BM278" s="107">
        <f t="shared" si="666"/>
        <v>480.5</v>
      </c>
      <c r="BN278" s="173">
        <f t="shared" si="628"/>
        <v>10811.150000000001</v>
      </c>
      <c r="BO278" s="187">
        <f t="shared" si="629"/>
        <v>8.2164740000000014E-4</v>
      </c>
      <c r="BP278" s="106" t="str">
        <f t="shared" si="603"/>
        <v>YES</v>
      </c>
      <c r="BQ278" s="209">
        <f t="shared" si="667"/>
        <v>4.9255062760164208</v>
      </c>
      <c r="BR278" s="164">
        <f t="shared" si="630"/>
        <v>9.9255062760164208</v>
      </c>
      <c r="BS278" s="219">
        <f t="shared" si="631"/>
        <v>0.19851012552032843</v>
      </c>
      <c r="BT278" s="210"/>
      <c r="BU278" s="206">
        <f t="shared" si="632"/>
        <v>-0.7739511785461195</v>
      </c>
      <c r="BW278" s="164">
        <f>VLOOKUP(M278,Coefficients!$E$4:$I$7,3)</f>
        <v>0.43099999999999999</v>
      </c>
      <c r="BX278" s="106">
        <f t="shared" si="633"/>
        <v>7.2999999999999995E-2</v>
      </c>
      <c r="BY278" s="163">
        <f t="shared" si="634"/>
        <v>0.52110373939999999</v>
      </c>
      <c r="BZ278" s="28"/>
      <c r="CO278" s="165" t="str">
        <f t="shared" si="668"/>
        <v>splash</v>
      </c>
      <c r="CP278" s="172">
        <f t="shared" si="669"/>
        <v>1</v>
      </c>
      <c r="CQ278" s="165">
        <f>IF(CO278="atmospheric",IF(CP278&gt;=1,Coefficients!$T$5,Coefficients!$T$4),Coefficients!$T$3)</f>
        <v>7.35</v>
      </c>
      <c r="CR278" s="106">
        <f>IF(S278&lt;Coefficients!$V$3,Coefficients!$X$3-(Coefficients!$X$4-Coefficients!$X$3)*(Coefficients!$V$3-S278)/(Coefficients!$V$4-Coefficients!$V$3),IF(S278&gt;Coefficients!$V$6,(Coefficients!$X$6-Coefficients!$X$5)*(S278-Coefficients!$V$6)/(Coefficients!$V$6-Coefficients!$V$5)+Coefficients!$X$6,VLOOKUP(S278,Coefficients!$V$3:$X$6,3)))</f>
        <v>5.1999999999999975</v>
      </c>
      <c r="CS278" s="90">
        <f t="shared" si="635"/>
        <v>1.6409601519999992E-4</v>
      </c>
      <c r="CT278" s="106">
        <f>VLOOKUP(CO278,Coefficients!$Z$4:$AD$7,4,FALSE)</f>
        <v>0.26500000000000001</v>
      </c>
      <c r="CU278" s="106">
        <f>VLOOKUP(CO278,Coefficients!$Z$4:$AD$7,2,FALSE)</f>
        <v>0.37</v>
      </c>
      <c r="CV278" s="174">
        <f t="shared" si="670"/>
        <v>5.3186846014187328</v>
      </c>
      <c r="CW278" s="31">
        <f t="shared" si="671"/>
        <v>0.55021772363647836</v>
      </c>
      <c r="CX278" s="19">
        <f>Coefficients!$B$7</f>
        <v>3.35</v>
      </c>
      <c r="CY278" s="217">
        <f t="shared" si="636"/>
        <v>0.16424409660790398</v>
      </c>
      <c r="CZ278" s="164">
        <f>VLOOKUP(N278,Coefficients!$E$12:$I$16,3)</f>
        <v>6.0350000000000001</v>
      </c>
      <c r="DA278" s="165">
        <f t="shared" si="637"/>
        <v>7.2999999999999995E-2</v>
      </c>
      <c r="DB278" s="163">
        <f t="shared" si="638"/>
        <v>7.2966614090000004</v>
      </c>
      <c r="DC278" s="163"/>
      <c r="DD278" s="149"/>
      <c r="DU278" s="165">
        <f t="shared" si="672"/>
        <v>0.95</v>
      </c>
      <c r="DV278" s="165">
        <f t="shared" si="673"/>
        <v>1</v>
      </c>
      <c r="DW278" s="165">
        <f t="shared" si="674"/>
        <v>2400</v>
      </c>
      <c r="DX278" s="165">
        <f t="shared" si="675"/>
        <v>1.4999999999999999E-2</v>
      </c>
      <c r="DY278" s="169">
        <f t="shared" si="676"/>
        <v>70.551850778003285</v>
      </c>
      <c r="DZ278" s="136">
        <f t="shared" si="639"/>
        <v>33590.834965464601</v>
      </c>
      <c r="EA278" s="136">
        <f t="shared" si="677"/>
        <v>4.3067574809826485</v>
      </c>
      <c r="EB278" s="136">
        <f t="shared" si="678"/>
        <v>2.3330791552474604E-2</v>
      </c>
      <c r="EC278" s="136">
        <f t="shared" si="679"/>
        <v>0.96747185906460231</v>
      </c>
      <c r="ED278" s="136">
        <f t="shared" si="680"/>
        <v>0.21207785969113693</v>
      </c>
      <c r="EE278" s="136">
        <f t="shared" si="640"/>
        <v>1.5445604651050633E-4</v>
      </c>
      <c r="EF278" s="136">
        <f t="shared" si="681"/>
        <v>1</v>
      </c>
      <c r="EG278" s="136">
        <f t="shared" si="641"/>
        <v>2</v>
      </c>
      <c r="EH278" s="149">
        <f t="shared" si="682"/>
        <v>1.711011285048472</v>
      </c>
      <c r="EI278" s="149">
        <f t="shared" si="683"/>
        <v>28.536104349455304</v>
      </c>
      <c r="EJ278" s="149">
        <f t="shared" si="642"/>
        <v>30.247115634503775</v>
      </c>
      <c r="EK278" s="18">
        <f t="shared" si="643"/>
        <v>0.82652509092409998</v>
      </c>
      <c r="EL278" s="18">
        <f t="shared" si="644"/>
        <v>0.16407359954504394</v>
      </c>
      <c r="EM278" s="18">
        <f t="shared" si="645"/>
        <v>1.1985386006199999E-2</v>
      </c>
      <c r="EN278" s="163">
        <f t="shared" si="684"/>
        <v>0.12219484073834155</v>
      </c>
      <c r="EO278" s="163">
        <f t="shared" si="685"/>
        <v>2.0379554224714558</v>
      </c>
      <c r="EP278" s="163">
        <f t="shared" si="646"/>
        <v>2.1601502632097973</v>
      </c>
      <c r="EQ278" s="18">
        <f t="shared" si="647"/>
        <v>11.573268964563674</v>
      </c>
      <c r="ER278" s="18">
        <f t="shared" si="648"/>
        <v>1.900841105885053</v>
      </c>
      <c r="ES278" s="18">
        <f t="shared" si="649"/>
        <v>0.16782321240700002</v>
      </c>
    </row>
    <row r="279" spans="1:149" s="105" customFormat="1" outlineLevel="1" x14ac:dyDescent="0.25">
      <c r="A279" s="103"/>
      <c r="B279" s="36" t="s">
        <v>82</v>
      </c>
      <c r="C279" s="36" t="str">
        <f>'Cooler&amp;Wetter'!$B$1</f>
        <v>MIROC-Medres</v>
      </c>
      <c r="D279" s="36">
        <v>2037</v>
      </c>
      <c r="E279" s="37">
        <f>'Cooler&amp;Wetter'!S65</f>
        <v>23.384999999999998</v>
      </c>
      <c r="F279" s="37">
        <f>'Cooler&amp;Wetter'!W65</f>
        <v>76.765429999999995</v>
      </c>
      <c r="G279" s="37">
        <f>'Cooler&amp;Wetter'!Q65</f>
        <v>485.25</v>
      </c>
      <c r="H279" s="115">
        <f t="shared" si="573"/>
        <v>2007</v>
      </c>
      <c r="I279" s="111" t="str">
        <f t="shared" si="574"/>
        <v>Pile No 243 @ Berth 107</v>
      </c>
      <c r="J279" s="165" t="str">
        <f t="shared" si="575"/>
        <v>splash</v>
      </c>
      <c r="K279" s="172">
        <f t="shared" si="576"/>
        <v>1</v>
      </c>
      <c r="L279" s="115" t="str">
        <f t="shared" si="577"/>
        <v>C1</v>
      </c>
      <c r="M279" s="115" t="str">
        <f t="shared" si="578"/>
        <v>CB4</v>
      </c>
      <c r="N279" s="115" t="str">
        <f t="shared" si="579"/>
        <v>CL5</v>
      </c>
      <c r="O279" s="115">
        <f t="shared" si="580"/>
        <v>0</v>
      </c>
      <c r="P279" s="115">
        <f t="shared" si="581"/>
        <v>50</v>
      </c>
      <c r="Q279" s="115">
        <f t="shared" si="582"/>
        <v>1200</v>
      </c>
      <c r="R279" s="115">
        <f t="shared" si="583"/>
        <v>60</v>
      </c>
      <c r="S279" s="115">
        <f t="shared" si="584"/>
        <v>0.37</v>
      </c>
      <c r="T279" s="115">
        <f t="shared" si="585"/>
        <v>310</v>
      </c>
      <c r="U279" s="165">
        <f t="shared" si="623"/>
        <v>12</v>
      </c>
      <c r="V279" s="165"/>
      <c r="W279" s="165"/>
      <c r="X279" s="165"/>
      <c r="Y279" s="165"/>
      <c r="AA279" s="174">
        <f t="shared" si="650"/>
        <v>5.0177782587697592</v>
      </c>
      <c r="AB279" s="193">
        <f t="shared" si="651"/>
        <v>0.20035556517539518</v>
      </c>
      <c r="AC279" s="174">
        <f t="shared" si="652"/>
        <v>0.17236373487869761</v>
      </c>
      <c r="AD279" s="174">
        <f t="shared" si="653"/>
        <v>1.1999892385384613E-2</v>
      </c>
      <c r="AE279" s="174">
        <f t="shared" si="654"/>
        <v>0.57831941291323807</v>
      </c>
      <c r="AF279" s="194">
        <f t="shared" si="655"/>
        <v>0.17263266057111584</v>
      </c>
      <c r="AG279" s="174">
        <f t="shared" si="494"/>
        <v>2.0795408408398246</v>
      </c>
      <c r="AH279" s="174">
        <f t="shared" si="495"/>
        <v>0.16802633537307693</v>
      </c>
      <c r="AJ279" s="174"/>
      <c r="AK279" s="174"/>
      <c r="AM279" s="207">
        <f t="shared" si="656"/>
        <v>5</v>
      </c>
      <c r="AN279" s="167">
        <f>INDEX(Coefficients!$O$3:$O$7,MATCH(S279,Coefficients!$O$3:$O$7))</f>
        <v>0.3</v>
      </c>
      <c r="AO279" s="167">
        <f>INDEX(Coefficients!$O$3:$O$7,MATCH(S279,Coefficients!$O$3:$O$7)+1)</f>
        <v>0.4</v>
      </c>
      <c r="AP279" s="172">
        <f>INDEX(Coefficients!$P$3:$P$7,MATCH(S279,Coefficients!$O$3:$O$7))</f>
        <v>50</v>
      </c>
      <c r="AQ279" s="172">
        <f>INDEX(Coefficients!$P$3:$P$7,MATCH(S279,Coefficients!$O$3:$O$7)+1)</f>
        <v>41.8</v>
      </c>
      <c r="AR279" s="172">
        <f t="shared" si="657"/>
        <v>44.26</v>
      </c>
      <c r="AS279" s="106">
        <f t="shared" si="658"/>
        <v>2037</v>
      </c>
      <c r="AT279" s="107">
        <f t="shared" si="659"/>
        <v>23.384999999999998</v>
      </c>
      <c r="AU279" s="167">
        <f t="shared" si="624"/>
        <v>594.98</v>
      </c>
      <c r="AV279" s="173">
        <f t="shared" si="625"/>
        <v>22.883846153846154</v>
      </c>
      <c r="AW279" s="106">
        <v>49</v>
      </c>
      <c r="AX279" s="107">
        <f t="shared" si="660"/>
        <v>76.765429999999995</v>
      </c>
      <c r="AY279" s="174">
        <f t="shared" si="661"/>
        <v>1.1937339316301803</v>
      </c>
      <c r="AZ279" s="167">
        <f>INDEX(Coefficients!$K$3:$K$10,MATCH(S279,Coefficients!$K$3:$K$10))</f>
        <v>0.35</v>
      </c>
      <c r="BA279" s="167">
        <f>INDEX(Coefficients!$K$3:$K$10,MATCH(S279,Coefficients!$K$3:$K$10)+1)</f>
        <v>0.4</v>
      </c>
      <c r="BB279" s="167">
        <f>INDEX(Coefficients!$L$3:$L$10,MATCH(S279,Coefficients!$K$3:$K$10))</f>
        <v>0.19142307491680963</v>
      </c>
      <c r="BC279" s="167">
        <f>INDEX(Coefficients!$L$3:$L$10,MATCH(S279,Coefficients!$K$3:$K$10)+1)</f>
        <v>0.35425563574488944</v>
      </c>
      <c r="BD279" s="174">
        <f>INDEX(Coefficients!$M$3:$M$10,MATCH(S279,Coefficients!$K$3:$K$10))</f>
        <v>0.20023799980895765</v>
      </c>
      <c r="BE279" s="174">
        <f>INDEX(Coefficients!$M$3:$M$10,MATCH(S279,Coefficients!$K$3:$K$10)+1)</f>
        <v>0.20987997823914079</v>
      </c>
      <c r="BF279" s="70">
        <f t="shared" si="662"/>
        <v>2.5655609924804158E-5</v>
      </c>
      <c r="BG279" s="110">
        <f t="shared" si="663"/>
        <v>0.20409479118103091</v>
      </c>
      <c r="BH279" s="175">
        <f t="shared" si="626"/>
        <v>1.3194521765014445E-5</v>
      </c>
      <c r="BI279" s="89">
        <f t="shared" si="627"/>
        <v>4.1637854694395023E-2</v>
      </c>
      <c r="BJ279" s="106">
        <f t="shared" si="664"/>
        <v>0.71366705445737511</v>
      </c>
      <c r="BK279" s="165">
        <f t="shared" si="665"/>
        <v>84.741590689541354</v>
      </c>
      <c r="BL279" s="207"/>
      <c r="BM279" s="107">
        <f t="shared" si="666"/>
        <v>485.25</v>
      </c>
      <c r="BN279" s="173">
        <f t="shared" si="628"/>
        <v>11296.400000000001</v>
      </c>
      <c r="BO279" s="187">
        <f t="shared" si="629"/>
        <v>8.2550615384615385E-4</v>
      </c>
      <c r="BP279" s="106" t="str">
        <f t="shared" si="603"/>
        <v>YES</v>
      </c>
      <c r="BQ279" s="209">
        <f t="shared" si="667"/>
        <v>5.0177782587697592</v>
      </c>
      <c r="BR279" s="164">
        <f t="shared" si="630"/>
        <v>10.017778258769759</v>
      </c>
      <c r="BS279" s="219">
        <f t="shared" si="631"/>
        <v>0.20035556517539518</v>
      </c>
      <c r="BT279" s="210"/>
      <c r="BU279" s="206">
        <f t="shared" si="632"/>
        <v>-0.77768554360926467</v>
      </c>
      <c r="BW279" s="164">
        <f>VLOOKUP(M279,Coefficients!$E$4:$I$7,3)</f>
        <v>0.43099999999999999</v>
      </c>
      <c r="BX279" s="106">
        <f t="shared" si="633"/>
        <v>7.2999999999999995E-2</v>
      </c>
      <c r="BY279" s="163">
        <f t="shared" si="634"/>
        <v>0.52173445153846143</v>
      </c>
      <c r="BZ279" s="28"/>
      <c r="CO279" s="165" t="str">
        <f t="shared" si="668"/>
        <v>splash</v>
      </c>
      <c r="CP279" s="172">
        <f t="shared" si="669"/>
        <v>1</v>
      </c>
      <c r="CQ279" s="165">
        <f>IF(CO279="atmospheric",IF(CP279&gt;=1,Coefficients!$T$5,Coefficients!$T$4),Coefficients!$T$3)</f>
        <v>7.35</v>
      </c>
      <c r="CR279" s="106">
        <f>IF(S279&lt;Coefficients!$V$3,Coefficients!$X$3-(Coefficients!$X$4-Coefficients!$X$3)*(Coefficients!$V$3-S279)/(Coefficients!$V$4-Coefficients!$V$3),IF(S279&gt;Coefficients!$V$6,(Coefficients!$X$6-Coefficients!$X$5)*(S279-Coefficients!$V$6)/(Coefficients!$V$6-Coefficients!$V$5)+Coefficients!$X$6,VLOOKUP(S279,Coefficients!$V$3:$X$6,3)))</f>
        <v>5.1999999999999975</v>
      </c>
      <c r="CS279" s="90">
        <f t="shared" si="635"/>
        <v>1.6409601519999992E-4</v>
      </c>
      <c r="CT279" s="106">
        <f>VLOOKUP(CO279,Coefficients!$Z$4:$AD$7,4,FALSE)</f>
        <v>0.26500000000000001</v>
      </c>
      <c r="CU279" s="106">
        <f>VLOOKUP(CO279,Coefficients!$Z$4:$AD$7,2,FALSE)</f>
        <v>0.37</v>
      </c>
      <c r="CV279" s="174">
        <f t="shared" si="670"/>
        <v>5.3259012075120538</v>
      </c>
      <c r="CW279" s="31">
        <f t="shared" si="671"/>
        <v>0.57831941291323807</v>
      </c>
      <c r="CX279" s="19">
        <f>Coefficients!$B$7</f>
        <v>3.35</v>
      </c>
      <c r="CY279" s="217">
        <f t="shared" si="636"/>
        <v>0.17263266057111584</v>
      </c>
      <c r="CZ279" s="164">
        <f>VLOOKUP(N279,Coefficients!$E$12:$I$16,3)</f>
        <v>6.0350000000000001</v>
      </c>
      <c r="DA279" s="165">
        <f t="shared" si="637"/>
        <v>7.2999999999999995E-2</v>
      </c>
      <c r="DB279" s="163">
        <f t="shared" si="638"/>
        <v>7.3054928423076921</v>
      </c>
      <c r="DC279" s="163"/>
      <c r="DD279" s="149"/>
      <c r="DU279" s="165">
        <f t="shared" si="672"/>
        <v>0.95</v>
      </c>
      <c r="DV279" s="165">
        <f t="shared" si="673"/>
        <v>1</v>
      </c>
      <c r="DW279" s="165">
        <f t="shared" si="674"/>
        <v>2400</v>
      </c>
      <c r="DX279" s="165">
        <f t="shared" si="675"/>
        <v>1.4999999999999999E-2</v>
      </c>
      <c r="DY279" s="169">
        <f t="shared" si="676"/>
        <v>70.55324948887926</v>
      </c>
      <c r="DZ279" s="136">
        <f t="shared" si="639"/>
        <v>33591.056946675082</v>
      </c>
      <c r="EA279" s="136">
        <f t="shared" si="677"/>
        <v>4.3067574809826485</v>
      </c>
      <c r="EB279" s="136">
        <f t="shared" si="678"/>
        <v>2.3330791552474604E-2</v>
      </c>
      <c r="EC279" s="136">
        <f t="shared" si="679"/>
        <v>0.96747185906460231</v>
      </c>
      <c r="ED279" s="136">
        <f t="shared" si="680"/>
        <v>0.21216601349987962</v>
      </c>
      <c r="EE279" s="136">
        <f t="shared" si="640"/>
        <v>1.5445604651050633E-4</v>
      </c>
      <c r="EF279" s="136">
        <f t="shared" si="681"/>
        <v>1</v>
      </c>
      <c r="EG279" s="136">
        <f t="shared" si="641"/>
        <v>2</v>
      </c>
      <c r="EH279" s="149">
        <f t="shared" si="682"/>
        <v>1.7089390013490189</v>
      </c>
      <c r="EI279" s="149">
        <f t="shared" si="683"/>
        <v>28.513454927549795</v>
      </c>
      <c r="EJ279" s="149">
        <f t="shared" si="642"/>
        <v>30.222393928898814</v>
      </c>
      <c r="EK279" s="18">
        <f t="shared" si="643"/>
        <v>0.86028922993881907</v>
      </c>
      <c r="EL279" s="18">
        <f t="shared" si="644"/>
        <v>0.17236373487869761</v>
      </c>
      <c r="EM279" s="18">
        <f t="shared" si="645"/>
        <v>1.1999892385384613E-2</v>
      </c>
      <c r="EN279" s="163">
        <f t="shared" si="684"/>
        <v>0.12204684500106494</v>
      </c>
      <c r="EO279" s="163">
        <f t="shared" si="685"/>
        <v>2.0363378746932823</v>
      </c>
      <c r="EP279" s="163">
        <f t="shared" si="646"/>
        <v>2.1583847196943471</v>
      </c>
      <c r="EQ279" s="18">
        <f t="shared" si="647"/>
        <v>12.046045249839384</v>
      </c>
      <c r="ER279" s="18">
        <f t="shared" si="648"/>
        <v>2.0795408408398246</v>
      </c>
      <c r="ES279" s="18">
        <f t="shared" si="649"/>
        <v>0.16802633537307693</v>
      </c>
    </row>
    <row r="280" spans="1:149" s="105" customFormat="1" outlineLevel="1" x14ac:dyDescent="0.25">
      <c r="A280" s="103"/>
      <c r="B280" s="36" t="s">
        <v>82</v>
      </c>
      <c r="C280" s="36" t="str">
        <f>'Cooler&amp;Wetter'!$B$1</f>
        <v>MIROC-Medres</v>
      </c>
      <c r="D280" s="36">
        <v>2038</v>
      </c>
      <c r="E280" s="37">
        <f>'Cooler&amp;Wetter'!S66</f>
        <v>23.439999999999998</v>
      </c>
      <c r="F280" s="37">
        <f>'Cooler&amp;Wetter'!W66</f>
        <v>76.788319999999999</v>
      </c>
      <c r="G280" s="37">
        <f>'Cooler&amp;Wetter'!Q66</f>
        <v>490</v>
      </c>
      <c r="H280" s="115">
        <f t="shared" si="573"/>
        <v>2007</v>
      </c>
      <c r="I280" s="111" t="str">
        <f t="shared" si="574"/>
        <v>Pile No 243 @ Berth 107</v>
      </c>
      <c r="J280" s="165" t="str">
        <f t="shared" si="575"/>
        <v>splash</v>
      </c>
      <c r="K280" s="172">
        <f t="shared" si="576"/>
        <v>1</v>
      </c>
      <c r="L280" s="115" t="str">
        <f t="shared" si="577"/>
        <v>C1</v>
      </c>
      <c r="M280" s="115" t="str">
        <f t="shared" si="578"/>
        <v>CB4</v>
      </c>
      <c r="N280" s="115" t="str">
        <f t="shared" si="579"/>
        <v>CL5</v>
      </c>
      <c r="O280" s="115">
        <f t="shared" si="580"/>
        <v>0</v>
      </c>
      <c r="P280" s="115">
        <f t="shared" si="581"/>
        <v>50</v>
      </c>
      <c r="Q280" s="115">
        <f t="shared" si="582"/>
        <v>1200</v>
      </c>
      <c r="R280" s="115">
        <f t="shared" si="583"/>
        <v>60</v>
      </c>
      <c r="S280" s="115">
        <f t="shared" si="584"/>
        <v>0.37</v>
      </c>
      <c r="T280" s="115">
        <f t="shared" si="585"/>
        <v>310</v>
      </c>
      <c r="U280" s="165">
        <f t="shared" si="623"/>
        <v>12</v>
      </c>
      <c r="V280" s="165"/>
      <c r="W280" s="165"/>
      <c r="X280" s="165"/>
      <c r="Y280" s="165"/>
      <c r="AA280" s="174">
        <f t="shared" si="650"/>
        <v>5.108946898419445</v>
      </c>
      <c r="AB280" s="193">
        <f t="shared" si="651"/>
        <v>0.2021789379683889</v>
      </c>
      <c r="AC280" s="174">
        <f t="shared" si="652"/>
        <v>0.18077381741267506</v>
      </c>
      <c r="AD280" s="174">
        <f t="shared" si="653"/>
        <v>1.2014798317777778E-2</v>
      </c>
      <c r="AE280" s="174">
        <f t="shared" si="654"/>
        <v>0.60617938059147036</v>
      </c>
      <c r="AF280" s="194">
        <f t="shared" si="655"/>
        <v>0.18094906883327472</v>
      </c>
      <c r="AG280" s="174">
        <f t="shared" si="494"/>
        <v>2.2654577913946294</v>
      </c>
      <c r="AH280" s="174">
        <f t="shared" si="495"/>
        <v>0.16823505301111114</v>
      </c>
      <c r="AJ280" s="174"/>
      <c r="AK280" s="174"/>
      <c r="AM280" s="207">
        <f t="shared" si="656"/>
        <v>5</v>
      </c>
      <c r="AN280" s="167">
        <f>INDEX(Coefficients!$O$3:$O$7,MATCH(S280,Coefficients!$O$3:$O$7))</f>
        <v>0.3</v>
      </c>
      <c r="AO280" s="167">
        <f>INDEX(Coefficients!$O$3:$O$7,MATCH(S280,Coefficients!$O$3:$O$7)+1)</f>
        <v>0.4</v>
      </c>
      <c r="AP280" s="172">
        <f>INDEX(Coefficients!$P$3:$P$7,MATCH(S280,Coefficients!$O$3:$O$7))</f>
        <v>50</v>
      </c>
      <c r="AQ280" s="172">
        <f>INDEX(Coefficients!$P$3:$P$7,MATCH(S280,Coefficients!$O$3:$O$7)+1)</f>
        <v>41.8</v>
      </c>
      <c r="AR280" s="172">
        <f t="shared" si="657"/>
        <v>44.26</v>
      </c>
      <c r="AS280" s="106">
        <f t="shared" si="658"/>
        <v>2038</v>
      </c>
      <c r="AT280" s="107">
        <f t="shared" si="659"/>
        <v>23.439999999999998</v>
      </c>
      <c r="AU280" s="167">
        <f t="shared" si="624"/>
        <v>618.42000000000007</v>
      </c>
      <c r="AV280" s="173">
        <f t="shared" si="625"/>
        <v>22.904444444444447</v>
      </c>
      <c r="AW280" s="106">
        <v>50</v>
      </c>
      <c r="AX280" s="107">
        <f t="shared" si="660"/>
        <v>76.788319999999999</v>
      </c>
      <c r="AY280" s="174">
        <f t="shared" si="661"/>
        <v>1.1952299583814474</v>
      </c>
      <c r="AZ280" s="167">
        <f>INDEX(Coefficients!$K$3:$K$10,MATCH(S280,Coefficients!$K$3:$K$10))</f>
        <v>0.35</v>
      </c>
      <c r="BA280" s="167">
        <f>INDEX(Coefficients!$K$3:$K$10,MATCH(S280,Coefficients!$K$3:$K$10)+1)</f>
        <v>0.4</v>
      </c>
      <c r="BB280" s="167">
        <f>INDEX(Coefficients!$L$3:$L$10,MATCH(S280,Coefficients!$K$3:$K$10))</f>
        <v>0.19142307491680963</v>
      </c>
      <c r="BC280" s="167">
        <f>INDEX(Coefficients!$L$3:$L$10,MATCH(S280,Coefficients!$K$3:$K$10)+1)</f>
        <v>0.35425563574488944</v>
      </c>
      <c r="BD280" s="174">
        <f>INDEX(Coefficients!$M$3:$M$10,MATCH(S280,Coefficients!$K$3:$K$10))</f>
        <v>0.20023799980895765</v>
      </c>
      <c r="BE280" s="174">
        <f>INDEX(Coefficients!$M$3:$M$10,MATCH(S280,Coefficients!$K$3:$K$10)+1)</f>
        <v>0.20987997823914079</v>
      </c>
      <c r="BF280" s="70">
        <f t="shared" si="662"/>
        <v>2.5655609924804158E-5</v>
      </c>
      <c r="BG280" s="110">
        <f t="shared" si="663"/>
        <v>0.20409479118103091</v>
      </c>
      <c r="BH280" s="175">
        <f t="shared" si="626"/>
        <v>1.3093279997352535E-5</v>
      </c>
      <c r="BI280" s="89">
        <f t="shared" si="627"/>
        <v>4.1318366797373413E-2</v>
      </c>
      <c r="BJ280" s="106">
        <f t="shared" si="664"/>
        <v>0.71366705445737511</v>
      </c>
      <c r="BK280" s="165">
        <f t="shared" si="665"/>
        <v>84.741590689541354</v>
      </c>
      <c r="BL280" s="207"/>
      <c r="BM280" s="107">
        <f t="shared" si="666"/>
        <v>490</v>
      </c>
      <c r="BN280" s="173">
        <f t="shared" si="628"/>
        <v>11786.400000000001</v>
      </c>
      <c r="BO280" s="187">
        <f t="shared" si="629"/>
        <v>8.2941333333333336E-4</v>
      </c>
      <c r="BP280" s="106" t="str">
        <f t="shared" si="603"/>
        <v>YES</v>
      </c>
      <c r="BQ280" s="209">
        <f t="shared" si="667"/>
        <v>5.108946898419445</v>
      </c>
      <c r="BR280" s="164">
        <f t="shared" si="630"/>
        <v>10.108946898419445</v>
      </c>
      <c r="BS280" s="219">
        <f t="shared" si="631"/>
        <v>0.2021789379683889</v>
      </c>
      <c r="BT280" s="210"/>
      <c r="BU280" s="206">
        <f t="shared" si="632"/>
        <v>-0.78118866755983007</v>
      </c>
      <c r="BW280" s="164">
        <f>VLOOKUP(M280,Coefficients!$E$4:$I$7,3)</f>
        <v>0.43099999999999999</v>
      </c>
      <c r="BX280" s="106">
        <f t="shared" si="633"/>
        <v>7.2999999999999995E-2</v>
      </c>
      <c r="BY280" s="163">
        <f t="shared" si="634"/>
        <v>0.52238253555555558</v>
      </c>
      <c r="BZ280" s="28"/>
      <c r="CO280" s="165" t="str">
        <f t="shared" si="668"/>
        <v>splash</v>
      </c>
      <c r="CP280" s="172">
        <f t="shared" si="669"/>
        <v>1</v>
      </c>
      <c r="CQ280" s="165">
        <f>IF(CO280="atmospheric",IF(CP280&gt;=1,Coefficients!$T$5,Coefficients!$T$4),Coefficients!$T$3)</f>
        <v>7.35</v>
      </c>
      <c r="CR280" s="106">
        <f>IF(S280&lt;Coefficients!$V$3,Coefficients!$X$3-(Coefficients!$X$4-Coefficients!$X$3)*(Coefficients!$V$3-S280)/(Coefficients!$V$4-Coefficients!$V$3),IF(S280&gt;Coefficients!$V$6,(Coefficients!$X$6-Coefficients!$X$5)*(S280-Coefficients!$V$6)/(Coefficients!$V$6-Coefficients!$V$5)+Coefficients!$X$6,VLOOKUP(S280,Coefficients!$V$3:$X$6,3)))</f>
        <v>5.1999999999999975</v>
      </c>
      <c r="CS280" s="90">
        <f t="shared" si="635"/>
        <v>1.6409601519999992E-4</v>
      </c>
      <c r="CT280" s="106">
        <f>VLOOKUP(CO280,Coefficients!$Z$4:$AD$7,4,FALSE)</f>
        <v>0.26500000000000001</v>
      </c>
      <c r="CU280" s="106">
        <f>VLOOKUP(CO280,Coefficients!$Z$4:$AD$7,2,FALSE)</f>
        <v>0.37</v>
      </c>
      <c r="CV280" s="174">
        <f t="shared" si="670"/>
        <v>5.3325995743084071</v>
      </c>
      <c r="CW280" s="31">
        <f t="shared" si="671"/>
        <v>0.60617938059147036</v>
      </c>
      <c r="CX280" s="19">
        <f>Coefficients!$B$7</f>
        <v>3.35</v>
      </c>
      <c r="CY280" s="217">
        <f t="shared" si="636"/>
        <v>0.18094906883327472</v>
      </c>
      <c r="CZ280" s="164">
        <f>VLOOKUP(N280,Coefficients!$E$12:$I$16,3)</f>
        <v>6.0350000000000001</v>
      </c>
      <c r="DA280" s="165">
        <f t="shared" si="637"/>
        <v>7.2999999999999995E-2</v>
      </c>
      <c r="DB280" s="163">
        <f t="shared" si="638"/>
        <v>7.3145675222222231</v>
      </c>
      <c r="DC280" s="163"/>
      <c r="DD280" s="149"/>
      <c r="DU280" s="165">
        <f t="shared" si="672"/>
        <v>0.95</v>
      </c>
      <c r="DV280" s="165">
        <f t="shared" si="673"/>
        <v>1</v>
      </c>
      <c r="DW280" s="165">
        <f t="shared" si="674"/>
        <v>2400</v>
      </c>
      <c r="DX280" s="165">
        <f t="shared" si="675"/>
        <v>1.4999999999999999E-2</v>
      </c>
      <c r="DY280" s="169">
        <f t="shared" si="676"/>
        <v>70.554544640992759</v>
      </c>
      <c r="DZ280" s="136">
        <f t="shared" si="639"/>
        <v>33591.26249006491</v>
      </c>
      <c r="EA280" s="136">
        <f t="shared" si="677"/>
        <v>4.3067574809826485</v>
      </c>
      <c r="EB280" s="136">
        <f t="shared" si="678"/>
        <v>2.3330791552474604E-2</v>
      </c>
      <c r="EC280" s="136">
        <f t="shared" si="679"/>
        <v>0.96747185906460231</v>
      </c>
      <c r="ED280" s="136">
        <f t="shared" si="680"/>
        <v>0.21225637360830435</v>
      </c>
      <c r="EE280" s="136">
        <f t="shared" si="640"/>
        <v>1.5445604651050633E-4</v>
      </c>
      <c r="EF280" s="136">
        <f t="shared" si="681"/>
        <v>1</v>
      </c>
      <c r="EG280" s="136">
        <f t="shared" si="641"/>
        <v>2</v>
      </c>
      <c r="EH280" s="149">
        <f t="shared" si="682"/>
        <v>1.7068152469653408</v>
      </c>
      <c r="EI280" s="149">
        <f t="shared" si="683"/>
        <v>28.490208875642754</v>
      </c>
      <c r="EJ280" s="149">
        <f t="shared" si="642"/>
        <v>30.197024122608095</v>
      </c>
      <c r="EK280" s="18">
        <f t="shared" si="643"/>
        <v>0.89412784155063385</v>
      </c>
      <c r="EL280" s="18">
        <f t="shared" si="644"/>
        <v>0.18077381741267506</v>
      </c>
      <c r="EM280" s="18">
        <f t="shared" si="645"/>
        <v>1.2014798317777778E-2</v>
      </c>
      <c r="EN280" s="163">
        <f t="shared" si="684"/>
        <v>0.12189517339553632</v>
      </c>
      <c r="EO280" s="163">
        <f t="shared" si="685"/>
        <v>2.0346777175479747</v>
      </c>
      <c r="EP280" s="163">
        <f t="shared" si="646"/>
        <v>2.1565728909435111</v>
      </c>
      <c r="EQ280" s="18">
        <f t="shared" si="647"/>
        <v>12.519864324264676</v>
      </c>
      <c r="ER280" s="18">
        <f t="shared" si="648"/>
        <v>2.2654577913946294</v>
      </c>
      <c r="ES280" s="18">
        <f t="shared" si="649"/>
        <v>0.16823505301111114</v>
      </c>
    </row>
    <row r="281" spans="1:149" s="105" customFormat="1" outlineLevel="1" x14ac:dyDescent="0.25">
      <c r="A281" s="103"/>
      <c r="B281" s="36" t="s">
        <v>82</v>
      </c>
      <c r="C281" s="36" t="str">
        <f>'Cooler&amp;Wetter'!$B$1</f>
        <v>MIROC-Medres</v>
      </c>
      <c r="D281" s="36">
        <v>2039</v>
      </c>
      <c r="E281" s="37">
        <f>'Cooler&amp;Wetter'!S67</f>
        <v>23.494999999999997</v>
      </c>
      <c r="F281" s="37">
        <f>'Cooler&amp;Wetter'!W67</f>
        <v>76.811210000000003</v>
      </c>
      <c r="G281" s="37">
        <f>'Cooler&amp;Wetter'!Q67</f>
        <v>494.75</v>
      </c>
      <c r="H281" s="115">
        <f t="shared" si="573"/>
        <v>2007</v>
      </c>
      <c r="I281" s="111" t="str">
        <f t="shared" si="574"/>
        <v>Pile No 243 @ Berth 107</v>
      </c>
      <c r="J281" s="165" t="str">
        <f t="shared" si="575"/>
        <v>splash</v>
      </c>
      <c r="K281" s="172">
        <f t="shared" si="576"/>
        <v>1</v>
      </c>
      <c r="L281" s="115" t="str">
        <f t="shared" si="577"/>
        <v>C1</v>
      </c>
      <c r="M281" s="115" t="str">
        <f t="shared" si="578"/>
        <v>CB4</v>
      </c>
      <c r="N281" s="115" t="str">
        <f t="shared" si="579"/>
        <v>CL5</v>
      </c>
      <c r="O281" s="115">
        <f t="shared" si="580"/>
        <v>0</v>
      </c>
      <c r="P281" s="115">
        <f t="shared" si="581"/>
        <v>50</v>
      </c>
      <c r="Q281" s="115">
        <f t="shared" si="582"/>
        <v>1200</v>
      </c>
      <c r="R281" s="115">
        <f t="shared" si="583"/>
        <v>60</v>
      </c>
      <c r="S281" s="115">
        <f t="shared" si="584"/>
        <v>0.37</v>
      </c>
      <c r="T281" s="115">
        <f t="shared" si="585"/>
        <v>310</v>
      </c>
      <c r="U281" s="165">
        <f t="shared" si="623"/>
        <v>12</v>
      </c>
      <c r="V281" s="165"/>
      <c r="W281" s="165"/>
      <c r="X281" s="165"/>
      <c r="Y281" s="165"/>
      <c r="AA281" s="174">
        <f t="shared" si="650"/>
        <v>5.1990858680857386</v>
      </c>
      <c r="AB281" s="193">
        <f t="shared" si="651"/>
        <v>0.20398171736171478</v>
      </c>
      <c r="AC281" s="174">
        <f t="shared" si="652"/>
        <v>0.18930339245193342</v>
      </c>
      <c r="AD281" s="174">
        <f t="shared" si="653"/>
        <v>1.2030060994107146E-2</v>
      </c>
      <c r="AE281" s="174">
        <f t="shared" si="654"/>
        <v>0.63378641476509656</v>
      </c>
      <c r="AF281" s="194">
        <f t="shared" si="655"/>
        <v>0.18918997455674524</v>
      </c>
      <c r="AG281" s="174">
        <f t="shared" si="494"/>
        <v>2.4584720549464754</v>
      </c>
      <c r="AH281" s="174">
        <f t="shared" si="495"/>
        <v>0.16844876589196436</v>
      </c>
      <c r="AJ281" s="174"/>
      <c r="AK281" s="174"/>
      <c r="AM281" s="207">
        <f t="shared" si="656"/>
        <v>5</v>
      </c>
      <c r="AN281" s="167">
        <f>INDEX(Coefficients!$O$3:$O$7,MATCH(S281,Coefficients!$O$3:$O$7))</f>
        <v>0.3</v>
      </c>
      <c r="AO281" s="167">
        <f>INDEX(Coefficients!$O$3:$O$7,MATCH(S281,Coefficients!$O$3:$O$7)+1)</f>
        <v>0.4</v>
      </c>
      <c r="AP281" s="172">
        <f>INDEX(Coefficients!$P$3:$P$7,MATCH(S281,Coefficients!$O$3:$O$7))</f>
        <v>50</v>
      </c>
      <c r="AQ281" s="172">
        <f>INDEX(Coefficients!$P$3:$P$7,MATCH(S281,Coefficients!$O$3:$O$7)+1)</f>
        <v>41.8</v>
      </c>
      <c r="AR281" s="172">
        <f t="shared" si="657"/>
        <v>44.26</v>
      </c>
      <c r="AS281" s="106">
        <f t="shared" si="658"/>
        <v>2039</v>
      </c>
      <c r="AT281" s="107">
        <f t="shared" si="659"/>
        <v>23.494999999999997</v>
      </c>
      <c r="AU281" s="167">
        <f t="shared" si="624"/>
        <v>641.91500000000008</v>
      </c>
      <c r="AV281" s="173">
        <f t="shared" si="625"/>
        <v>22.925535714285719</v>
      </c>
      <c r="AW281" s="106">
        <v>51</v>
      </c>
      <c r="AX281" s="107">
        <f t="shared" si="660"/>
        <v>76.811210000000003</v>
      </c>
      <c r="AY281" s="174">
        <f t="shared" si="661"/>
        <v>1.1967635160856693</v>
      </c>
      <c r="AZ281" s="167">
        <f>INDEX(Coefficients!$K$3:$K$10,MATCH(S281,Coefficients!$K$3:$K$10))</f>
        <v>0.35</v>
      </c>
      <c r="BA281" s="167">
        <f>INDEX(Coefficients!$K$3:$K$10,MATCH(S281,Coefficients!$K$3:$K$10)+1)</f>
        <v>0.4</v>
      </c>
      <c r="BB281" s="167">
        <f>INDEX(Coefficients!$L$3:$L$10,MATCH(S281,Coefficients!$K$3:$K$10))</f>
        <v>0.19142307491680963</v>
      </c>
      <c r="BC281" s="167">
        <f>INDEX(Coefficients!$L$3:$L$10,MATCH(S281,Coefficients!$K$3:$K$10)+1)</f>
        <v>0.35425563574488944</v>
      </c>
      <c r="BD281" s="174">
        <f>INDEX(Coefficients!$M$3:$M$10,MATCH(S281,Coefficients!$K$3:$K$10))</f>
        <v>0.20023799980895765</v>
      </c>
      <c r="BE281" s="174">
        <f>INDEX(Coefficients!$M$3:$M$10,MATCH(S281,Coefficients!$K$3:$K$10)+1)</f>
        <v>0.20987997823914079</v>
      </c>
      <c r="BF281" s="70">
        <f t="shared" si="662"/>
        <v>2.5655609924804158E-5</v>
      </c>
      <c r="BG281" s="110">
        <f t="shared" si="663"/>
        <v>0.20409479118103091</v>
      </c>
      <c r="BH281" s="175">
        <f t="shared" si="626"/>
        <v>1.2996455605356257E-5</v>
      </c>
      <c r="BI281" s="89">
        <f t="shared" si="627"/>
        <v>4.1012818780051259E-2</v>
      </c>
      <c r="BJ281" s="106">
        <f t="shared" si="664"/>
        <v>0.71366705445737511</v>
      </c>
      <c r="BK281" s="165">
        <f t="shared" si="665"/>
        <v>84.741590689541354</v>
      </c>
      <c r="BL281" s="207"/>
      <c r="BM281" s="107">
        <f t="shared" si="666"/>
        <v>494.75</v>
      </c>
      <c r="BN281" s="173">
        <f t="shared" si="628"/>
        <v>12281.150000000001</v>
      </c>
      <c r="BO281" s="187">
        <f t="shared" si="629"/>
        <v>8.333637500000002E-4</v>
      </c>
      <c r="BP281" s="106" t="str">
        <f t="shared" si="603"/>
        <v>YES</v>
      </c>
      <c r="BQ281" s="209">
        <f t="shared" si="667"/>
        <v>5.1990858680857386</v>
      </c>
      <c r="BR281" s="164">
        <f t="shared" si="630"/>
        <v>10.199085868085739</v>
      </c>
      <c r="BS281" s="219">
        <f t="shared" si="631"/>
        <v>0.20398171736171478</v>
      </c>
      <c r="BT281" s="210"/>
      <c r="BU281" s="206">
        <f t="shared" si="632"/>
        <v>-0.78448231718957573</v>
      </c>
      <c r="BW281" s="164">
        <f>VLOOKUP(M281,Coefficients!$E$4:$I$7,3)</f>
        <v>0.43099999999999999</v>
      </c>
      <c r="BX281" s="106">
        <f t="shared" si="633"/>
        <v>7.2999999999999995E-2</v>
      </c>
      <c r="BY281" s="163">
        <f t="shared" si="634"/>
        <v>0.5230461301785716</v>
      </c>
      <c r="BZ281" s="28"/>
      <c r="CO281" s="165" t="str">
        <f t="shared" si="668"/>
        <v>splash</v>
      </c>
      <c r="CP281" s="172">
        <f t="shared" si="669"/>
        <v>1</v>
      </c>
      <c r="CQ281" s="165">
        <f>IF(CO281="atmospheric",IF(CP281&gt;=1,Coefficients!$T$5,Coefficients!$T$4),Coefficients!$T$3)</f>
        <v>7.35</v>
      </c>
      <c r="CR281" s="106">
        <f>IF(S281&lt;Coefficients!$V$3,Coefficients!$X$3-(Coefficients!$X$4-Coefficients!$X$3)*(Coefficients!$V$3-S281)/(Coefficients!$V$4-Coefficients!$V$3),IF(S281&gt;Coefficients!$V$6,(Coefficients!$X$6-Coefficients!$X$5)*(S281-Coefficients!$V$6)/(Coefficients!$V$6-Coefficients!$V$5)+Coefficients!$X$6,VLOOKUP(S281,Coefficients!$V$3:$X$6,3)))</f>
        <v>5.1999999999999975</v>
      </c>
      <c r="CS281" s="90">
        <f t="shared" si="635"/>
        <v>1.6409601519999992E-4</v>
      </c>
      <c r="CT281" s="106">
        <f>VLOOKUP(CO281,Coefficients!$Z$4:$AD$7,4,FALSE)</f>
        <v>0.26500000000000001</v>
      </c>
      <c r="CU281" s="106">
        <f>VLOOKUP(CO281,Coefficients!$Z$4:$AD$7,2,FALSE)</f>
        <v>0.37</v>
      </c>
      <c r="CV281" s="174">
        <f t="shared" si="670"/>
        <v>5.3388236826516069</v>
      </c>
      <c r="CW281" s="31">
        <f t="shared" si="671"/>
        <v>0.63378641476509656</v>
      </c>
      <c r="CX281" s="19">
        <f>Coefficients!$B$7</f>
        <v>3.35</v>
      </c>
      <c r="CY281" s="217">
        <f t="shared" si="636"/>
        <v>0.18918997455674524</v>
      </c>
      <c r="CZ281" s="164">
        <f>VLOOKUP(N281,Coefficients!$E$12:$I$16,3)</f>
        <v>6.0350000000000001</v>
      </c>
      <c r="DA281" s="165">
        <f t="shared" si="637"/>
        <v>7.2999999999999995E-2</v>
      </c>
      <c r="DB281" s="163">
        <f t="shared" si="638"/>
        <v>7.323859386607146</v>
      </c>
      <c r="DC281" s="163"/>
      <c r="DD281" s="149"/>
      <c r="DU281" s="165">
        <f t="shared" si="672"/>
        <v>0.95</v>
      </c>
      <c r="DV281" s="165">
        <f t="shared" si="673"/>
        <v>1</v>
      </c>
      <c r="DW281" s="165">
        <f t="shared" si="674"/>
        <v>2400</v>
      </c>
      <c r="DX281" s="165">
        <f t="shared" si="675"/>
        <v>1.4999999999999999E-2</v>
      </c>
      <c r="DY281" s="169">
        <f t="shared" si="676"/>
        <v>70.555747324818782</v>
      </c>
      <c r="DZ281" s="136">
        <f t="shared" si="639"/>
        <v>33591.453356288803</v>
      </c>
      <c r="EA281" s="136">
        <f t="shared" si="677"/>
        <v>4.3067574809826485</v>
      </c>
      <c r="EB281" s="136">
        <f t="shared" si="678"/>
        <v>2.3330791552474604E-2</v>
      </c>
      <c r="EC281" s="136">
        <f t="shared" si="679"/>
        <v>0.96747185906460231</v>
      </c>
      <c r="ED281" s="136">
        <f t="shared" si="680"/>
        <v>0.21234866428124313</v>
      </c>
      <c r="EE281" s="136">
        <f t="shared" si="640"/>
        <v>1.5445604651050633E-4</v>
      </c>
      <c r="EF281" s="136">
        <f t="shared" si="681"/>
        <v>1</v>
      </c>
      <c r="EG281" s="136">
        <f t="shared" si="641"/>
        <v>2</v>
      </c>
      <c r="EH281" s="149">
        <f t="shared" si="682"/>
        <v>1.704646460099585</v>
      </c>
      <c r="EI281" s="149">
        <f t="shared" si="683"/>
        <v>28.466435062267923</v>
      </c>
      <c r="EJ281" s="149">
        <f t="shared" si="642"/>
        <v>30.171081522367508</v>
      </c>
      <c r="EK281" s="18">
        <f t="shared" si="643"/>
        <v>0.9280409778894414</v>
      </c>
      <c r="EL281" s="18">
        <f t="shared" si="644"/>
        <v>0.18930339245193342</v>
      </c>
      <c r="EM281" s="18">
        <f t="shared" si="645"/>
        <v>1.2030060994107146E-2</v>
      </c>
      <c r="EN281" s="163">
        <f t="shared" si="684"/>
        <v>0.12174028571713687</v>
      </c>
      <c r="EO281" s="163">
        <f t="shared" si="685"/>
        <v>2.0329798694014038</v>
      </c>
      <c r="EP281" s="163">
        <f t="shared" si="646"/>
        <v>2.1547201551185409</v>
      </c>
      <c r="EQ281" s="18">
        <f t="shared" si="647"/>
        <v>12.994726917779072</v>
      </c>
      <c r="ER281" s="18">
        <f t="shared" si="648"/>
        <v>2.4584720549464754</v>
      </c>
      <c r="ES281" s="18">
        <f t="shared" si="649"/>
        <v>0.16844876589196436</v>
      </c>
    </row>
    <row r="282" spans="1:149" s="105" customFormat="1" outlineLevel="1" x14ac:dyDescent="0.25">
      <c r="A282" s="103"/>
      <c r="B282" s="36" t="s">
        <v>82</v>
      </c>
      <c r="C282" s="36" t="str">
        <f>'Cooler&amp;Wetter'!$B$1</f>
        <v>MIROC-Medres</v>
      </c>
      <c r="D282" s="36">
        <v>2040</v>
      </c>
      <c r="E282" s="37">
        <f>'Cooler&amp;Wetter'!S68</f>
        <v>23.549999999999997</v>
      </c>
      <c r="F282" s="37">
        <f>'Cooler&amp;Wetter'!W68</f>
        <v>76.834099999999992</v>
      </c>
      <c r="G282" s="37">
        <f>'Cooler&amp;Wetter'!Q68</f>
        <v>499.5</v>
      </c>
      <c r="H282" s="115">
        <f t="shared" si="573"/>
        <v>2007</v>
      </c>
      <c r="I282" s="111" t="str">
        <f t="shared" si="574"/>
        <v>Pile No 243 @ Berth 107</v>
      </c>
      <c r="J282" s="165" t="str">
        <f t="shared" si="575"/>
        <v>splash</v>
      </c>
      <c r="K282" s="172">
        <f t="shared" si="576"/>
        <v>1</v>
      </c>
      <c r="L282" s="115" t="str">
        <f t="shared" si="577"/>
        <v>C1</v>
      </c>
      <c r="M282" s="115" t="str">
        <f t="shared" si="578"/>
        <v>CB4</v>
      </c>
      <c r="N282" s="115" t="str">
        <f t="shared" si="579"/>
        <v>CL5</v>
      </c>
      <c r="O282" s="115">
        <f t="shared" si="580"/>
        <v>0</v>
      </c>
      <c r="P282" s="115">
        <f t="shared" si="581"/>
        <v>50</v>
      </c>
      <c r="Q282" s="115">
        <f t="shared" si="582"/>
        <v>1200</v>
      </c>
      <c r="R282" s="115">
        <f t="shared" si="583"/>
        <v>60</v>
      </c>
      <c r="S282" s="115">
        <f t="shared" si="584"/>
        <v>0.37</v>
      </c>
      <c r="T282" s="115">
        <f t="shared" si="585"/>
        <v>310</v>
      </c>
      <c r="U282" s="165">
        <f t="shared" si="623"/>
        <v>12</v>
      </c>
      <c r="V282" s="165"/>
      <c r="W282" s="165"/>
      <c r="X282" s="165"/>
      <c r="Y282" s="165"/>
      <c r="AA282" s="174">
        <f t="shared" si="650"/>
        <v>5.2882621232888747</v>
      </c>
      <c r="AB282" s="193">
        <f t="shared" si="651"/>
        <v>0.20576524246577749</v>
      </c>
      <c r="AC282" s="174">
        <f t="shared" si="652"/>
        <v>0.19795206689665099</v>
      </c>
      <c r="AD282" s="174">
        <f t="shared" si="653"/>
        <v>1.2045643509827586E-2</v>
      </c>
      <c r="AE282" s="174">
        <f t="shared" si="654"/>
        <v>0.66113185646096884</v>
      </c>
      <c r="AF282" s="194">
        <f t="shared" si="655"/>
        <v>0.19735279297342354</v>
      </c>
      <c r="AG282" s="174">
        <f t="shared" si="494"/>
        <v>2.6584671959430137</v>
      </c>
      <c r="AH282" s="174">
        <f t="shared" si="495"/>
        <v>0.16866695726637931</v>
      </c>
      <c r="AJ282" s="174"/>
      <c r="AK282" s="174"/>
      <c r="AM282" s="207">
        <f t="shared" si="656"/>
        <v>5</v>
      </c>
      <c r="AN282" s="167">
        <f>INDEX(Coefficients!$O$3:$O$7,MATCH(S282,Coefficients!$O$3:$O$7))</f>
        <v>0.3</v>
      </c>
      <c r="AO282" s="167">
        <f>INDEX(Coefficients!$O$3:$O$7,MATCH(S282,Coefficients!$O$3:$O$7)+1)</f>
        <v>0.4</v>
      </c>
      <c r="AP282" s="172">
        <f>INDEX(Coefficients!$P$3:$P$7,MATCH(S282,Coefficients!$O$3:$O$7))</f>
        <v>50</v>
      </c>
      <c r="AQ282" s="172">
        <f>INDEX(Coefficients!$P$3:$P$7,MATCH(S282,Coefficients!$O$3:$O$7)+1)</f>
        <v>41.8</v>
      </c>
      <c r="AR282" s="172">
        <f t="shared" si="657"/>
        <v>44.26</v>
      </c>
      <c r="AS282" s="106">
        <f t="shared" si="658"/>
        <v>2040</v>
      </c>
      <c r="AT282" s="107">
        <f t="shared" si="659"/>
        <v>23.549999999999997</v>
      </c>
      <c r="AU282" s="167">
        <f t="shared" si="624"/>
        <v>665.46500000000003</v>
      </c>
      <c r="AV282" s="173">
        <f t="shared" si="625"/>
        <v>22.947068965517243</v>
      </c>
      <c r="AW282" s="106">
        <v>52</v>
      </c>
      <c r="AX282" s="107">
        <f t="shared" si="660"/>
        <v>76.834099999999992</v>
      </c>
      <c r="AY282" s="174">
        <f t="shared" si="661"/>
        <v>1.1983310145086048</v>
      </c>
      <c r="AZ282" s="167">
        <f>INDEX(Coefficients!$K$3:$K$10,MATCH(S282,Coefficients!$K$3:$K$10))</f>
        <v>0.35</v>
      </c>
      <c r="BA282" s="167">
        <f>INDEX(Coefficients!$K$3:$K$10,MATCH(S282,Coefficients!$K$3:$K$10)+1)</f>
        <v>0.4</v>
      </c>
      <c r="BB282" s="167">
        <f>INDEX(Coefficients!$L$3:$L$10,MATCH(S282,Coefficients!$K$3:$K$10))</f>
        <v>0.19142307491680963</v>
      </c>
      <c r="BC282" s="167">
        <f>INDEX(Coefficients!$L$3:$L$10,MATCH(S282,Coefficients!$K$3:$K$10)+1)</f>
        <v>0.35425563574488944</v>
      </c>
      <c r="BD282" s="174">
        <f>INDEX(Coefficients!$M$3:$M$10,MATCH(S282,Coefficients!$K$3:$K$10))</f>
        <v>0.20023799980895765</v>
      </c>
      <c r="BE282" s="174">
        <f>INDEX(Coefficients!$M$3:$M$10,MATCH(S282,Coefficients!$K$3:$K$10)+1)</f>
        <v>0.20987997823914079</v>
      </c>
      <c r="BF282" s="70">
        <f t="shared" si="662"/>
        <v>2.5655609924804158E-5</v>
      </c>
      <c r="BG282" s="110">
        <f t="shared" si="663"/>
        <v>0.20409479118103091</v>
      </c>
      <c r="BH282" s="175">
        <f t="shared" si="626"/>
        <v>1.2903708090730619E-5</v>
      </c>
      <c r="BI282" s="89">
        <f t="shared" si="627"/>
        <v>4.0720136134478745E-2</v>
      </c>
      <c r="BJ282" s="106">
        <f t="shared" si="664"/>
        <v>0.71366705445737511</v>
      </c>
      <c r="BK282" s="165">
        <f t="shared" si="665"/>
        <v>84.741590689541354</v>
      </c>
      <c r="BL282" s="207"/>
      <c r="BM282" s="107">
        <f t="shared" si="666"/>
        <v>499.5</v>
      </c>
      <c r="BN282" s="173">
        <f t="shared" si="628"/>
        <v>12780.650000000001</v>
      </c>
      <c r="BO282" s="187">
        <f t="shared" si="629"/>
        <v>8.3735293103448288E-4</v>
      </c>
      <c r="BP282" s="106" t="str">
        <f t="shared" si="603"/>
        <v>YES</v>
      </c>
      <c r="BQ282" s="209">
        <f t="shared" si="667"/>
        <v>5.2882621232888747</v>
      </c>
      <c r="BR282" s="164">
        <f t="shared" si="630"/>
        <v>10.288262123288874</v>
      </c>
      <c r="BS282" s="219">
        <f t="shared" si="631"/>
        <v>0.20576524246577749</v>
      </c>
      <c r="BT282" s="210"/>
      <c r="BU282" s="206">
        <f t="shared" si="632"/>
        <v>-0.78758551704604596</v>
      </c>
      <c r="BW282" s="164">
        <f>VLOOKUP(M282,Coefficients!$E$4:$I$7,3)</f>
        <v>0.43099999999999999</v>
      </c>
      <c r="BX282" s="106">
        <f t="shared" si="633"/>
        <v>7.2999999999999995E-2</v>
      </c>
      <c r="BY282" s="163">
        <f t="shared" si="634"/>
        <v>0.52372363086206897</v>
      </c>
      <c r="BZ282" s="28"/>
      <c r="CO282" s="165" t="str">
        <f t="shared" si="668"/>
        <v>splash</v>
      </c>
      <c r="CP282" s="172">
        <f t="shared" si="669"/>
        <v>1</v>
      </c>
      <c r="CQ282" s="165">
        <f>IF(CO282="atmospheric",IF(CP282&gt;=1,Coefficients!$T$5,Coefficients!$T$4),Coefficients!$T$3)</f>
        <v>7.35</v>
      </c>
      <c r="CR282" s="106">
        <f>IF(S282&lt;Coefficients!$V$3,Coefficients!$X$3-(Coefficients!$X$4-Coefficients!$X$3)*(Coefficients!$V$3-S282)/(Coefficients!$V$4-Coefficients!$V$3),IF(S282&gt;Coefficients!$V$6,(Coefficients!$X$6-Coefficients!$X$5)*(S282-Coefficients!$V$6)/(Coefficients!$V$6-Coefficients!$V$5)+Coefficients!$X$6,VLOOKUP(S282,Coefficients!$V$3:$X$6,3)))</f>
        <v>5.1999999999999975</v>
      </c>
      <c r="CS282" s="90">
        <f t="shared" si="635"/>
        <v>1.6409601519999992E-4</v>
      </c>
      <c r="CT282" s="106">
        <f>VLOOKUP(CO282,Coefficients!$Z$4:$AD$7,4,FALSE)</f>
        <v>0.26500000000000001</v>
      </c>
      <c r="CU282" s="106">
        <f>VLOOKUP(CO282,Coefficients!$Z$4:$AD$7,2,FALSE)</f>
        <v>0.37</v>
      </c>
      <c r="CV282" s="174">
        <f t="shared" si="670"/>
        <v>5.344612437670702</v>
      </c>
      <c r="CW282" s="31">
        <f t="shared" si="671"/>
        <v>0.66113185646096884</v>
      </c>
      <c r="CX282" s="19">
        <f>Coefficients!$B$7</f>
        <v>3.35</v>
      </c>
      <c r="CY282" s="217">
        <f t="shared" si="636"/>
        <v>0.19735279297342354</v>
      </c>
      <c r="CZ282" s="164">
        <f>VLOOKUP(N282,Coefficients!$E$12:$I$16,3)</f>
        <v>6.0350000000000001</v>
      </c>
      <c r="DA282" s="165">
        <f t="shared" si="637"/>
        <v>7.2999999999999995E-2</v>
      </c>
      <c r="DB282" s="163">
        <f t="shared" si="638"/>
        <v>7.3333459681034485</v>
      </c>
      <c r="DC282" s="163"/>
      <c r="DD282" s="149"/>
      <c r="DU282" s="165">
        <f t="shared" si="672"/>
        <v>0.95</v>
      </c>
      <c r="DV282" s="165">
        <f t="shared" si="673"/>
        <v>1</v>
      </c>
      <c r="DW282" s="165">
        <f t="shared" si="674"/>
        <v>2400</v>
      </c>
      <c r="DX282" s="165">
        <f t="shared" si="675"/>
        <v>1.4999999999999999E-2</v>
      </c>
      <c r="DY282" s="169">
        <f t="shared" si="676"/>
        <v>70.556867101791426</v>
      </c>
      <c r="DZ282" s="136">
        <f t="shared" si="639"/>
        <v>33591.631063224479</v>
      </c>
      <c r="EA282" s="136">
        <f t="shared" si="677"/>
        <v>4.3067574809826485</v>
      </c>
      <c r="EB282" s="136">
        <f t="shared" si="678"/>
        <v>2.3330791552474604E-2</v>
      </c>
      <c r="EC282" s="136">
        <f t="shared" si="679"/>
        <v>0.96747185906460231</v>
      </c>
      <c r="ED282" s="136">
        <f t="shared" si="680"/>
        <v>0.21244264768528667</v>
      </c>
      <c r="EE282" s="136">
        <f t="shared" si="640"/>
        <v>1.5445604651050633E-4</v>
      </c>
      <c r="EF282" s="136">
        <f t="shared" si="681"/>
        <v>1</v>
      </c>
      <c r="EG282" s="136">
        <f t="shared" si="641"/>
        <v>2</v>
      </c>
      <c r="EH282" s="149">
        <f t="shared" si="682"/>
        <v>1.7024381939460707</v>
      </c>
      <c r="EI282" s="149">
        <f t="shared" si="683"/>
        <v>28.442192903151618</v>
      </c>
      <c r="EJ282" s="149">
        <f t="shared" si="642"/>
        <v>30.144631097097687</v>
      </c>
      <c r="EK282" s="18">
        <f t="shared" si="643"/>
        <v>0.96202869116524392</v>
      </c>
      <c r="EL282" s="18">
        <f t="shared" si="644"/>
        <v>0.19795206689665099</v>
      </c>
      <c r="EM282" s="18">
        <f t="shared" si="645"/>
        <v>1.2045643509827586E-2</v>
      </c>
      <c r="EN282" s="163">
        <f t="shared" si="684"/>
        <v>0.12158257855687762</v>
      </c>
      <c r="EO282" s="163">
        <f t="shared" si="685"/>
        <v>2.031248573530795</v>
      </c>
      <c r="EP282" s="163">
        <f t="shared" si="646"/>
        <v>2.1528311520876726</v>
      </c>
      <c r="EQ282" s="18">
        <f t="shared" si="647"/>
        <v>13.470633761443729</v>
      </c>
      <c r="ER282" s="18">
        <f t="shared" si="648"/>
        <v>2.6584671959430137</v>
      </c>
      <c r="ES282" s="18">
        <f t="shared" si="649"/>
        <v>0.16866695726637931</v>
      </c>
    </row>
    <row r="283" spans="1:149" s="105" customFormat="1" outlineLevel="1" x14ac:dyDescent="0.25">
      <c r="A283" s="103"/>
      <c r="B283" s="36" t="s">
        <v>82</v>
      </c>
      <c r="C283" s="36" t="str">
        <f>'Cooler&amp;Wetter'!$B$1</f>
        <v>MIROC-Medres</v>
      </c>
      <c r="D283" s="36">
        <v>2041</v>
      </c>
      <c r="E283" s="37">
        <f>'Cooler&amp;Wetter'!S69</f>
        <v>23.604999999999997</v>
      </c>
      <c r="F283" s="37">
        <f>'Cooler&amp;Wetter'!W69</f>
        <v>76.856989999999996</v>
      </c>
      <c r="G283" s="37">
        <f>'Cooler&amp;Wetter'!Q69</f>
        <v>505.65</v>
      </c>
      <c r="H283" s="115">
        <f t="shared" si="573"/>
        <v>2007</v>
      </c>
      <c r="I283" s="111" t="str">
        <f t="shared" si="574"/>
        <v>Pile No 243 @ Berth 107</v>
      </c>
      <c r="J283" s="165" t="str">
        <f t="shared" si="575"/>
        <v>splash</v>
      </c>
      <c r="K283" s="172">
        <f t="shared" si="576"/>
        <v>1</v>
      </c>
      <c r="L283" s="115" t="str">
        <f t="shared" si="577"/>
        <v>C1</v>
      </c>
      <c r="M283" s="115" t="str">
        <f t="shared" si="578"/>
        <v>CB4</v>
      </c>
      <c r="N283" s="115" t="str">
        <f t="shared" si="579"/>
        <v>CL5</v>
      </c>
      <c r="O283" s="115">
        <f t="shared" si="580"/>
        <v>0</v>
      </c>
      <c r="P283" s="115">
        <f t="shared" si="581"/>
        <v>50</v>
      </c>
      <c r="Q283" s="115">
        <f t="shared" si="582"/>
        <v>1200</v>
      </c>
      <c r="R283" s="115">
        <f t="shared" si="583"/>
        <v>60</v>
      </c>
      <c r="S283" s="115">
        <f t="shared" si="584"/>
        <v>0.37</v>
      </c>
      <c r="T283" s="115">
        <f t="shared" si="585"/>
        <v>310</v>
      </c>
      <c r="U283" s="165">
        <f t="shared" si="623"/>
        <v>12</v>
      </c>
      <c r="V283" s="165"/>
      <c r="W283" s="165"/>
      <c r="X283" s="165"/>
      <c r="Y283" s="165"/>
      <c r="AA283" s="174">
        <f t="shared" si="650"/>
        <v>5.3768199938505843</v>
      </c>
      <c r="AB283" s="193">
        <f t="shared" si="651"/>
        <v>0.2075363998770117</v>
      </c>
      <c r="AC283" s="174">
        <f t="shared" si="652"/>
        <v>0.20672514705862072</v>
      </c>
      <c r="AD283" s="174">
        <f t="shared" si="653"/>
        <v>1.2061513881000002E-2</v>
      </c>
      <c r="AE283" s="174">
        <f t="shared" si="654"/>
        <v>0.68820919001285652</v>
      </c>
      <c r="AF283" s="194">
        <f t="shared" si="655"/>
        <v>0.20543557910831536</v>
      </c>
      <c r="AG283" s="174">
        <f t="shared" ref="AG283:AG346" si="686">ER283</f>
        <v>2.865330322060498</v>
      </c>
      <c r="AH283" s="174">
        <f t="shared" ref="AH283:AH346" si="687">ES283</f>
        <v>0.16888917928500002</v>
      </c>
      <c r="AJ283" s="174"/>
      <c r="AK283" s="174"/>
      <c r="AM283" s="207">
        <f t="shared" si="656"/>
        <v>5</v>
      </c>
      <c r="AN283" s="167">
        <f>INDEX(Coefficients!$O$3:$O$7,MATCH(S283,Coefficients!$O$3:$O$7))</f>
        <v>0.3</v>
      </c>
      <c r="AO283" s="167">
        <f>INDEX(Coefficients!$O$3:$O$7,MATCH(S283,Coefficients!$O$3:$O$7)+1)</f>
        <v>0.4</v>
      </c>
      <c r="AP283" s="172">
        <f>INDEX(Coefficients!$P$3:$P$7,MATCH(S283,Coefficients!$O$3:$O$7))</f>
        <v>50</v>
      </c>
      <c r="AQ283" s="172">
        <f>INDEX(Coefficients!$P$3:$P$7,MATCH(S283,Coefficients!$O$3:$O$7)+1)</f>
        <v>41.8</v>
      </c>
      <c r="AR283" s="172">
        <f t="shared" si="657"/>
        <v>44.26</v>
      </c>
      <c r="AS283" s="106">
        <f t="shared" si="658"/>
        <v>2041</v>
      </c>
      <c r="AT283" s="107">
        <f t="shared" si="659"/>
        <v>23.604999999999997</v>
      </c>
      <c r="AU283" s="167">
        <f t="shared" si="624"/>
        <v>689.07</v>
      </c>
      <c r="AV283" s="173">
        <f t="shared" si="625"/>
        <v>22.969000000000001</v>
      </c>
      <c r="AW283" s="106">
        <v>53</v>
      </c>
      <c r="AX283" s="107">
        <f t="shared" si="660"/>
        <v>76.856989999999996</v>
      </c>
      <c r="AY283" s="174">
        <f t="shared" si="661"/>
        <v>1.1999293447182653</v>
      </c>
      <c r="AZ283" s="167">
        <f>INDEX(Coefficients!$K$3:$K$10,MATCH(S283,Coefficients!$K$3:$K$10))</f>
        <v>0.35</v>
      </c>
      <c r="BA283" s="167">
        <f>INDEX(Coefficients!$K$3:$K$10,MATCH(S283,Coefficients!$K$3:$K$10)+1)</f>
        <v>0.4</v>
      </c>
      <c r="BB283" s="167">
        <f>INDEX(Coefficients!$L$3:$L$10,MATCH(S283,Coefficients!$K$3:$K$10))</f>
        <v>0.19142307491680963</v>
      </c>
      <c r="BC283" s="167">
        <f>INDEX(Coefficients!$L$3:$L$10,MATCH(S283,Coefficients!$K$3:$K$10)+1)</f>
        <v>0.35425563574488944</v>
      </c>
      <c r="BD283" s="174">
        <f>INDEX(Coefficients!$M$3:$M$10,MATCH(S283,Coefficients!$K$3:$K$10))</f>
        <v>0.20023799980895765</v>
      </c>
      <c r="BE283" s="174">
        <f>INDEX(Coefficients!$M$3:$M$10,MATCH(S283,Coefficients!$K$3:$K$10)+1)</f>
        <v>0.20987997823914079</v>
      </c>
      <c r="BF283" s="70">
        <f t="shared" si="662"/>
        <v>2.5655609924804158E-5</v>
      </c>
      <c r="BG283" s="110">
        <f t="shared" si="663"/>
        <v>0.20409479118103091</v>
      </c>
      <c r="BH283" s="175">
        <f t="shared" si="626"/>
        <v>1.2814733822783317E-5</v>
      </c>
      <c r="BI283" s="89">
        <f t="shared" si="627"/>
        <v>4.0439360695527025E-2</v>
      </c>
      <c r="BJ283" s="106">
        <f t="shared" si="664"/>
        <v>0.71366705445737511</v>
      </c>
      <c r="BK283" s="165">
        <f t="shared" si="665"/>
        <v>84.741590689541354</v>
      </c>
      <c r="BL283" s="207"/>
      <c r="BM283" s="107">
        <f t="shared" si="666"/>
        <v>505.65</v>
      </c>
      <c r="BN283" s="173">
        <f t="shared" si="628"/>
        <v>13286.300000000001</v>
      </c>
      <c r="BO283" s="187">
        <f t="shared" si="629"/>
        <v>8.4146566666666676E-4</v>
      </c>
      <c r="BP283" s="106" t="str">
        <f t="shared" si="603"/>
        <v>YES</v>
      </c>
      <c r="BQ283" s="209">
        <f t="shared" si="667"/>
        <v>5.3768199938505843</v>
      </c>
      <c r="BR283" s="164">
        <f t="shared" si="630"/>
        <v>10.376819993850585</v>
      </c>
      <c r="BS283" s="219">
        <f t="shared" si="631"/>
        <v>0.2075363998770117</v>
      </c>
      <c r="BT283" s="210"/>
      <c r="BU283" s="206">
        <f t="shared" si="632"/>
        <v>-0.79050393905415495</v>
      </c>
      <c r="BW283" s="164">
        <f>VLOOKUP(M283,Coefficients!$E$4:$I$7,3)</f>
        <v>0.43099999999999999</v>
      </c>
      <c r="BX283" s="106">
        <f t="shared" si="633"/>
        <v>7.2999999999999995E-2</v>
      </c>
      <c r="BY283" s="163">
        <f t="shared" si="634"/>
        <v>0.52441364700000004</v>
      </c>
      <c r="BZ283" s="28"/>
      <c r="CO283" s="165" t="str">
        <f t="shared" si="668"/>
        <v>splash</v>
      </c>
      <c r="CP283" s="172">
        <f t="shared" si="669"/>
        <v>1</v>
      </c>
      <c r="CQ283" s="165">
        <f>IF(CO283="atmospheric",IF(CP283&gt;=1,Coefficients!$T$5,Coefficients!$T$4),Coefficients!$T$3)</f>
        <v>7.35</v>
      </c>
      <c r="CR283" s="106">
        <f>IF(S283&lt;Coefficients!$V$3,Coefficients!$X$3-(Coefficients!$X$4-Coefficients!$X$3)*(Coefficients!$V$3-S283)/(Coefficients!$V$4-Coefficients!$V$3),IF(S283&gt;Coefficients!$V$6,(Coefficients!$X$6-Coefficients!$X$5)*(S283-Coefficients!$V$6)/(Coefficients!$V$6-Coefficients!$V$5)+Coefficients!$X$6,VLOOKUP(S283,Coefficients!$V$3:$X$6,3)))</f>
        <v>5.1999999999999975</v>
      </c>
      <c r="CS283" s="90">
        <f t="shared" si="635"/>
        <v>1.6409601519999992E-4</v>
      </c>
      <c r="CT283" s="106">
        <f>VLOOKUP(CO283,Coefficients!$Z$4:$AD$7,4,FALSE)</f>
        <v>0.26500000000000001</v>
      </c>
      <c r="CU283" s="106">
        <f>VLOOKUP(CO283,Coefficients!$Z$4:$AD$7,2,FALSE)</f>
        <v>0.37</v>
      </c>
      <c r="CV283" s="174">
        <f t="shared" si="670"/>
        <v>5.349947968954214</v>
      </c>
      <c r="CW283" s="31">
        <f t="shared" si="671"/>
        <v>0.68820919001285652</v>
      </c>
      <c r="CX283" s="19">
        <f>Coefficients!$B$7</f>
        <v>3.35</v>
      </c>
      <c r="CY283" s="217">
        <f t="shared" si="636"/>
        <v>0.20543557910831536</v>
      </c>
      <c r="CZ283" s="164">
        <f>VLOOKUP(N283,Coefficients!$E$12:$I$16,3)</f>
        <v>6.0350000000000001</v>
      </c>
      <c r="DA283" s="165">
        <f t="shared" si="637"/>
        <v>7.2999999999999995E-2</v>
      </c>
      <c r="DB283" s="163">
        <f t="shared" si="638"/>
        <v>7.343007795000001</v>
      </c>
      <c r="DC283" s="163"/>
      <c r="DD283" s="149"/>
      <c r="DU283" s="165">
        <f t="shared" si="672"/>
        <v>0.95</v>
      </c>
      <c r="DV283" s="165">
        <f t="shared" si="673"/>
        <v>1</v>
      </c>
      <c r="DW283" s="165">
        <f t="shared" si="674"/>
        <v>2400</v>
      </c>
      <c r="DX283" s="165">
        <f t="shared" si="675"/>
        <v>1.4999999999999999E-2</v>
      </c>
      <c r="DY283" s="169">
        <f t="shared" si="676"/>
        <v>70.557912259034524</v>
      </c>
      <c r="DZ283" s="136">
        <f t="shared" si="639"/>
        <v>33591.796926423922</v>
      </c>
      <c r="EA283" s="136">
        <f t="shared" si="677"/>
        <v>4.3067574809826485</v>
      </c>
      <c r="EB283" s="136">
        <f t="shared" si="678"/>
        <v>2.3330791552474604E-2</v>
      </c>
      <c r="EC283" s="136">
        <f t="shared" si="679"/>
        <v>0.96747185906460231</v>
      </c>
      <c r="ED283" s="136">
        <f t="shared" si="680"/>
        <v>0.21253811763407446</v>
      </c>
      <c r="EE283" s="136">
        <f t="shared" si="640"/>
        <v>1.5445604651050633E-4</v>
      </c>
      <c r="EF283" s="136">
        <f t="shared" si="681"/>
        <v>1</v>
      </c>
      <c r="EG283" s="136">
        <f t="shared" si="641"/>
        <v>2</v>
      </c>
      <c r="EH283" s="149">
        <f t="shared" si="682"/>
        <v>1.700195262739399</v>
      </c>
      <c r="EI283" s="149">
        <f t="shared" si="683"/>
        <v>28.417533929369135</v>
      </c>
      <c r="EJ283" s="149">
        <f t="shared" si="642"/>
        <v>30.117729192108534</v>
      </c>
      <c r="EK283" s="18">
        <f t="shared" si="643"/>
        <v>0.99609103357834228</v>
      </c>
      <c r="EL283" s="18">
        <f t="shared" si="644"/>
        <v>0.20672514705862072</v>
      </c>
      <c r="EM283" s="18">
        <f t="shared" si="645"/>
        <v>1.2061513881000002E-2</v>
      </c>
      <c r="EN283" s="163">
        <f t="shared" si="684"/>
        <v>0.12142239573167871</v>
      </c>
      <c r="EO283" s="163">
        <f t="shared" si="685"/>
        <v>2.0294875101173315</v>
      </c>
      <c r="EP283" s="163">
        <f t="shared" si="646"/>
        <v>2.1509099058490104</v>
      </c>
      <c r="EQ283" s="18">
        <f t="shared" si="647"/>
        <v>13.94758558618398</v>
      </c>
      <c r="ER283" s="18">
        <f t="shared" si="648"/>
        <v>2.865330322060498</v>
      </c>
      <c r="ES283" s="18">
        <f t="shared" si="649"/>
        <v>0.16888917928500002</v>
      </c>
    </row>
    <row r="284" spans="1:149" s="105" customFormat="1" outlineLevel="1" x14ac:dyDescent="0.25">
      <c r="A284" s="103"/>
      <c r="B284" s="36" t="s">
        <v>82</v>
      </c>
      <c r="C284" s="36" t="str">
        <f>'Cooler&amp;Wetter'!$B$1</f>
        <v>MIROC-Medres</v>
      </c>
      <c r="D284" s="36">
        <v>2042</v>
      </c>
      <c r="E284" s="37">
        <f>'Cooler&amp;Wetter'!S70</f>
        <v>23.66</v>
      </c>
      <c r="F284" s="37">
        <f>'Cooler&amp;Wetter'!W70</f>
        <v>76.87988</v>
      </c>
      <c r="G284" s="37">
        <f>'Cooler&amp;Wetter'!Q70</f>
        <v>511.79999999999995</v>
      </c>
      <c r="H284" s="115">
        <f t="shared" si="573"/>
        <v>2007</v>
      </c>
      <c r="I284" s="111" t="str">
        <f t="shared" si="574"/>
        <v>Pile No 243 @ Berth 107</v>
      </c>
      <c r="J284" s="165" t="str">
        <f t="shared" si="575"/>
        <v>splash</v>
      </c>
      <c r="K284" s="172">
        <f t="shared" si="576"/>
        <v>1</v>
      </c>
      <c r="L284" s="115" t="str">
        <f t="shared" si="577"/>
        <v>C1</v>
      </c>
      <c r="M284" s="115" t="str">
        <f t="shared" si="578"/>
        <v>CB4</v>
      </c>
      <c r="N284" s="115" t="str">
        <f t="shared" si="579"/>
        <v>CL5</v>
      </c>
      <c r="O284" s="115">
        <f t="shared" si="580"/>
        <v>0</v>
      </c>
      <c r="P284" s="115">
        <f t="shared" si="581"/>
        <v>50</v>
      </c>
      <c r="Q284" s="115">
        <f t="shared" si="582"/>
        <v>1200</v>
      </c>
      <c r="R284" s="115">
        <f t="shared" si="583"/>
        <v>60</v>
      </c>
      <c r="S284" s="115">
        <f t="shared" si="584"/>
        <v>0.37</v>
      </c>
      <c r="T284" s="115">
        <f t="shared" si="585"/>
        <v>310</v>
      </c>
      <c r="U284" s="165">
        <f t="shared" si="623"/>
        <v>12</v>
      </c>
      <c r="V284" s="165"/>
      <c r="W284" s="165"/>
      <c r="X284" s="165"/>
      <c r="Y284" s="165"/>
      <c r="AA284" s="174">
        <f t="shared" si="650"/>
        <v>5.4647971971681581</v>
      </c>
      <c r="AB284" s="193">
        <f t="shared" si="651"/>
        <v>0.20929594394336315</v>
      </c>
      <c r="AC284" s="174">
        <f t="shared" si="652"/>
        <v>0.21562255371858627</v>
      </c>
      <c r="AD284" s="174">
        <f t="shared" si="653"/>
        <v>1.2077644250645161E-2</v>
      </c>
      <c r="AE284" s="174">
        <f t="shared" si="654"/>
        <v>0.71501370015955279</v>
      </c>
      <c r="AF284" s="194">
        <f t="shared" si="655"/>
        <v>0.21343692542076201</v>
      </c>
      <c r="AG284" s="174">
        <f t="shared" si="686"/>
        <v>3.0789521089155754</v>
      </c>
      <c r="AH284" s="174">
        <f t="shared" si="687"/>
        <v>0.16911504188548387</v>
      </c>
      <c r="AJ284" s="174"/>
      <c r="AK284" s="174"/>
      <c r="AM284" s="207">
        <f t="shared" si="656"/>
        <v>5</v>
      </c>
      <c r="AN284" s="167">
        <f>INDEX(Coefficients!$O$3:$O$7,MATCH(S284,Coefficients!$O$3:$O$7))</f>
        <v>0.3</v>
      </c>
      <c r="AO284" s="167">
        <f>INDEX(Coefficients!$O$3:$O$7,MATCH(S284,Coefficients!$O$3:$O$7)+1)</f>
        <v>0.4</v>
      </c>
      <c r="AP284" s="172">
        <f>INDEX(Coefficients!$P$3:$P$7,MATCH(S284,Coefficients!$O$3:$O$7))</f>
        <v>50</v>
      </c>
      <c r="AQ284" s="172">
        <f>INDEX(Coefficients!$P$3:$P$7,MATCH(S284,Coefficients!$O$3:$O$7)+1)</f>
        <v>41.8</v>
      </c>
      <c r="AR284" s="172">
        <f t="shared" si="657"/>
        <v>44.26</v>
      </c>
      <c r="AS284" s="106">
        <f t="shared" si="658"/>
        <v>2042</v>
      </c>
      <c r="AT284" s="107">
        <f t="shared" si="659"/>
        <v>23.66</v>
      </c>
      <c r="AU284" s="167">
        <f t="shared" si="624"/>
        <v>712.73</v>
      </c>
      <c r="AV284" s="173">
        <f t="shared" si="625"/>
        <v>22.991290322580646</v>
      </c>
      <c r="AW284" s="106">
        <v>54</v>
      </c>
      <c r="AX284" s="107">
        <f t="shared" si="660"/>
        <v>76.87988</v>
      </c>
      <c r="AY284" s="174">
        <f t="shared" si="661"/>
        <v>1.2015558011286358</v>
      </c>
      <c r="AZ284" s="167">
        <f>INDEX(Coefficients!$K$3:$K$10,MATCH(S284,Coefficients!$K$3:$K$10))</f>
        <v>0.35</v>
      </c>
      <c r="BA284" s="167">
        <f>INDEX(Coefficients!$K$3:$K$10,MATCH(S284,Coefficients!$K$3:$K$10)+1)</f>
        <v>0.4</v>
      </c>
      <c r="BB284" s="167">
        <f>INDEX(Coefficients!$L$3:$L$10,MATCH(S284,Coefficients!$K$3:$K$10))</f>
        <v>0.19142307491680963</v>
      </c>
      <c r="BC284" s="167">
        <f>INDEX(Coefficients!$L$3:$L$10,MATCH(S284,Coefficients!$K$3:$K$10)+1)</f>
        <v>0.35425563574488944</v>
      </c>
      <c r="BD284" s="174">
        <f>INDEX(Coefficients!$M$3:$M$10,MATCH(S284,Coefficients!$K$3:$K$10))</f>
        <v>0.20023799980895765</v>
      </c>
      <c r="BE284" s="174">
        <f>INDEX(Coefficients!$M$3:$M$10,MATCH(S284,Coefficients!$K$3:$K$10)+1)</f>
        <v>0.20987997823914079</v>
      </c>
      <c r="BF284" s="70">
        <f t="shared" si="662"/>
        <v>2.5655609924804158E-5</v>
      </c>
      <c r="BG284" s="110">
        <f t="shared" si="663"/>
        <v>0.20409479118103091</v>
      </c>
      <c r="BH284" s="175">
        <f t="shared" si="626"/>
        <v>1.2729260971561098E-5</v>
      </c>
      <c r="BI284" s="89">
        <f t="shared" si="627"/>
        <v>4.0169634651424167E-2</v>
      </c>
      <c r="BJ284" s="106">
        <f t="shared" si="664"/>
        <v>0.71366705445737511</v>
      </c>
      <c r="BK284" s="165">
        <f t="shared" si="665"/>
        <v>84.741590689541354</v>
      </c>
      <c r="BL284" s="207"/>
      <c r="BM284" s="107">
        <f t="shared" si="666"/>
        <v>511.79999999999995</v>
      </c>
      <c r="BN284" s="173">
        <f t="shared" si="628"/>
        <v>13798.1</v>
      </c>
      <c r="BO284" s="187">
        <f t="shared" si="629"/>
        <v>8.4569000000000007E-4</v>
      </c>
      <c r="BP284" s="106" t="str">
        <f t="shared" si="603"/>
        <v>YES</v>
      </c>
      <c r="BQ284" s="209">
        <f t="shared" si="667"/>
        <v>5.4647971971681581</v>
      </c>
      <c r="BR284" s="164">
        <f t="shared" si="630"/>
        <v>10.464797197168158</v>
      </c>
      <c r="BS284" s="219">
        <f t="shared" si="631"/>
        <v>0.20929594394336315</v>
      </c>
      <c r="BT284" s="210"/>
      <c r="BU284" s="206">
        <f t="shared" si="632"/>
        <v>-0.79325397211493498</v>
      </c>
      <c r="BW284" s="164">
        <f>VLOOKUP(M284,Coefficients!$E$4:$I$7,3)</f>
        <v>0.43099999999999999</v>
      </c>
      <c r="BX284" s="106">
        <f t="shared" si="633"/>
        <v>7.2999999999999995E-2</v>
      </c>
      <c r="BY284" s="163">
        <f t="shared" si="634"/>
        <v>0.52511496741935482</v>
      </c>
      <c r="BZ284" s="28"/>
      <c r="CO284" s="165" t="str">
        <f t="shared" si="668"/>
        <v>splash</v>
      </c>
      <c r="CP284" s="172">
        <f t="shared" si="669"/>
        <v>1</v>
      </c>
      <c r="CQ284" s="165">
        <f>IF(CO284="atmospheric",IF(CP284&gt;=1,Coefficients!$T$5,Coefficients!$T$4),Coefficients!$T$3)</f>
        <v>7.35</v>
      </c>
      <c r="CR284" s="106">
        <f>IF(S284&lt;Coefficients!$V$3,Coefficients!$X$3-(Coefficients!$X$4-Coefficients!$X$3)*(Coefficients!$V$3-S284)/(Coefficients!$V$4-Coefficients!$V$3),IF(S284&gt;Coefficients!$V$6,(Coefficients!$X$6-Coefficients!$X$5)*(S284-Coefficients!$V$6)/(Coefficients!$V$6-Coefficients!$V$5)+Coefficients!$X$6,VLOOKUP(S284,Coefficients!$V$3:$X$6,3)))</f>
        <v>5.1999999999999975</v>
      </c>
      <c r="CS284" s="90">
        <f t="shared" si="635"/>
        <v>1.6409601519999992E-4</v>
      </c>
      <c r="CT284" s="106">
        <f>VLOOKUP(CO284,Coefficients!$Z$4:$AD$7,4,FALSE)</f>
        <v>0.26500000000000001</v>
      </c>
      <c r="CU284" s="106">
        <f>VLOOKUP(CO284,Coefficients!$Z$4:$AD$7,2,FALSE)</f>
        <v>0.37</v>
      </c>
      <c r="CV284" s="174">
        <f t="shared" si="670"/>
        <v>5.3548660923883862</v>
      </c>
      <c r="CW284" s="31">
        <f t="shared" si="671"/>
        <v>0.71501370015955279</v>
      </c>
      <c r="CX284" s="19">
        <f>Coefficients!$B$7</f>
        <v>3.35</v>
      </c>
      <c r="CY284" s="217">
        <f t="shared" si="636"/>
        <v>0.21343692542076201</v>
      </c>
      <c r="CZ284" s="164">
        <f>VLOOKUP(N284,Coefficients!$E$12:$I$16,3)</f>
        <v>6.0350000000000001</v>
      </c>
      <c r="DA284" s="165">
        <f t="shared" si="637"/>
        <v>7.2999999999999995E-2</v>
      </c>
      <c r="DB284" s="163">
        <f t="shared" si="638"/>
        <v>7.3528279080645165</v>
      </c>
      <c r="DC284" s="163"/>
      <c r="DD284" s="149"/>
      <c r="DU284" s="165">
        <f t="shared" si="672"/>
        <v>0.95</v>
      </c>
      <c r="DV284" s="165">
        <f t="shared" si="673"/>
        <v>1</v>
      </c>
      <c r="DW284" s="165">
        <f t="shared" si="674"/>
        <v>2400</v>
      </c>
      <c r="DX284" s="165">
        <f t="shared" si="675"/>
        <v>1.4999999999999999E-2</v>
      </c>
      <c r="DY284" s="169">
        <f t="shared" si="676"/>
        <v>70.558890014810189</v>
      </c>
      <c r="DZ284" s="136">
        <f t="shared" si="639"/>
        <v>33591.952091737512</v>
      </c>
      <c r="EA284" s="136">
        <f t="shared" si="677"/>
        <v>4.3067574809826485</v>
      </c>
      <c r="EB284" s="136">
        <f t="shared" si="678"/>
        <v>2.3330791552474604E-2</v>
      </c>
      <c r="EC284" s="136">
        <f t="shared" si="679"/>
        <v>0.96747185906460231</v>
      </c>
      <c r="ED284" s="136">
        <f t="shared" si="680"/>
        <v>0.2126348945322418</v>
      </c>
      <c r="EE284" s="136">
        <f t="shared" si="640"/>
        <v>1.5445604651050633E-4</v>
      </c>
      <c r="EF284" s="136">
        <f t="shared" si="681"/>
        <v>1</v>
      </c>
      <c r="EG284" s="136">
        <f t="shared" si="641"/>
        <v>2</v>
      </c>
      <c r="EH284" s="149">
        <f t="shared" si="682"/>
        <v>1.6979218598137935</v>
      </c>
      <c r="EI284" s="149">
        <f t="shared" si="683"/>
        <v>28.392503053305994</v>
      </c>
      <c r="EJ284" s="149">
        <f t="shared" si="642"/>
        <v>30.090424913119787</v>
      </c>
      <c r="EK284" s="18">
        <f t="shared" si="643"/>
        <v>1.0302280572476605</v>
      </c>
      <c r="EL284" s="18">
        <f t="shared" si="644"/>
        <v>0.21562255371858627</v>
      </c>
      <c r="EM284" s="18">
        <f t="shared" si="645"/>
        <v>1.2077644250645161E-2</v>
      </c>
      <c r="EN284" s="163">
        <f t="shared" si="684"/>
        <v>0.12126003671578209</v>
      </c>
      <c r="EO284" s="163">
        <f t="shared" si="685"/>
        <v>2.0276998866569813</v>
      </c>
      <c r="EP284" s="163">
        <f t="shared" si="646"/>
        <v>2.1489599233727632</v>
      </c>
      <c r="EQ284" s="18">
        <f t="shared" si="647"/>
        <v>14.425583121785689</v>
      </c>
      <c r="ER284" s="18">
        <f t="shared" si="648"/>
        <v>3.0789521089155754</v>
      </c>
      <c r="ES284" s="18">
        <f t="shared" si="649"/>
        <v>0.16911504188548387</v>
      </c>
    </row>
    <row r="285" spans="1:149" s="105" customFormat="1" outlineLevel="1" x14ac:dyDescent="0.25">
      <c r="A285" s="103"/>
      <c r="B285" s="36" t="s">
        <v>82</v>
      </c>
      <c r="C285" s="36" t="str">
        <f>'Cooler&amp;Wetter'!$B$1</f>
        <v>MIROC-Medres</v>
      </c>
      <c r="D285" s="36">
        <v>2043</v>
      </c>
      <c r="E285" s="37">
        <f>'Cooler&amp;Wetter'!S71</f>
        <v>23.715</v>
      </c>
      <c r="F285" s="37">
        <f>'Cooler&amp;Wetter'!W71</f>
        <v>76.902770000000004</v>
      </c>
      <c r="G285" s="37">
        <f>'Cooler&amp;Wetter'!Q71</f>
        <v>517.94999999999993</v>
      </c>
      <c r="H285" s="115">
        <f t="shared" si="573"/>
        <v>2007</v>
      </c>
      <c r="I285" s="111" t="str">
        <f t="shared" si="574"/>
        <v>Pile No 243 @ Berth 107</v>
      </c>
      <c r="J285" s="165" t="str">
        <f t="shared" si="575"/>
        <v>splash</v>
      </c>
      <c r="K285" s="172">
        <f t="shared" si="576"/>
        <v>1</v>
      </c>
      <c r="L285" s="115" t="str">
        <f t="shared" si="577"/>
        <v>C1</v>
      </c>
      <c r="M285" s="115" t="str">
        <f t="shared" si="578"/>
        <v>CB4</v>
      </c>
      <c r="N285" s="115" t="str">
        <f t="shared" si="579"/>
        <v>CL5</v>
      </c>
      <c r="O285" s="115">
        <f t="shared" si="580"/>
        <v>0</v>
      </c>
      <c r="P285" s="115">
        <f t="shared" si="581"/>
        <v>50</v>
      </c>
      <c r="Q285" s="115">
        <f t="shared" si="582"/>
        <v>1200</v>
      </c>
      <c r="R285" s="115">
        <f t="shared" si="583"/>
        <v>60</v>
      </c>
      <c r="S285" s="115">
        <f t="shared" si="584"/>
        <v>0.37</v>
      </c>
      <c r="T285" s="115">
        <f t="shared" si="585"/>
        <v>310</v>
      </c>
      <c r="U285" s="165">
        <f t="shared" si="623"/>
        <v>12</v>
      </c>
      <c r="V285" s="165"/>
      <c r="W285" s="165"/>
      <c r="X285" s="165"/>
      <c r="Y285" s="165"/>
      <c r="AA285" s="174">
        <f t="shared" si="650"/>
        <v>5.5522285721290165</v>
      </c>
      <c r="AB285" s="193">
        <f t="shared" si="651"/>
        <v>0.21104457144258035</v>
      </c>
      <c r="AC285" s="174">
        <f t="shared" si="652"/>
        <v>0.22464424440439759</v>
      </c>
      <c r="AD285" s="174">
        <f t="shared" si="653"/>
        <v>1.2094010243906252E-2</v>
      </c>
      <c r="AE285" s="174">
        <f t="shared" si="654"/>
        <v>0.74154218429723506</v>
      </c>
      <c r="AF285" s="194">
        <f t="shared" si="655"/>
        <v>0.22135587590962241</v>
      </c>
      <c r="AG285" s="174">
        <f t="shared" si="686"/>
        <v>3.2992267859614057</v>
      </c>
      <c r="AH285" s="174">
        <f t="shared" si="687"/>
        <v>0.16934420376328127</v>
      </c>
      <c r="AJ285" s="174"/>
      <c r="AK285" s="174"/>
      <c r="AM285" s="207">
        <f t="shared" si="656"/>
        <v>5</v>
      </c>
      <c r="AN285" s="167">
        <f>INDEX(Coefficients!$O$3:$O$7,MATCH(S285,Coefficients!$O$3:$O$7))</f>
        <v>0.3</v>
      </c>
      <c r="AO285" s="167">
        <f>INDEX(Coefficients!$O$3:$O$7,MATCH(S285,Coefficients!$O$3:$O$7)+1)</f>
        <v>0.4</v>
      </c>
      <c r="AP285" s="172">
        <f>INDEX(Coefficients!$P$3:$P$7,MATCH(S285,Coefficients!$O$3:$O$7))</f>
        <v>50</v>
      </c>
      <c r="AQ285" s="172">
        <f>INDEX(Coefficients!$P$3:$P$7,MATCH(S285,Coefficients!$O$3:$O$7)+1)</f>
        <v>41.8</v>
      </c>
      <c r="AR285" s="172">
        <f t="shared" si="657"/>
        <v>44.26</v>
      </c>
      <c r="AS285" s="106">
        <f t="shared" si="658"/>
        <v>2043</v>
      </c>
      <c r="AT285" s="107">
        <f t="shared" si="659"/>
        <v>23.715</v>
      </c>
      <c r="AU285" s="167">
        <f t="shared" si="624"/>
        <v>736.44500000000005</v>
      </c>
      <c r="AV285" s="173">
        <f t="shared" si="625"/>
        <v>23.013906250000002</v>
      </c>
      <c r="AW285" s="106">
        <v>55</v>
      </c>
      <c r="AX285" s="107">
        <f t="shared" si="660"/>
        <v>76.902770000000004</v>
      </c>
      <c r="AY285" s="174">
        <f t="shared" si="661"/>
        <v>1.2032080182198499</v>
      </c>
      <c r="AZ285" s="167">
        <f>INDEX(Coefficients!$K$3:$K$10,MATCH(S285,Coefficients!$K$3:$K$10))</f>
        <v>0.35</v>
      </c>
      <c r="BA285" s="167">
        <f>INDEX(Coefficients!$K$3:$K$10,MATCH(S285,Coefficients!$K$3:$K$10)+1)</f>
        <v>0.4</v>
      </c>
      <c r="BB285" s="167">
        <f>INDEX(Coefficients!$L$3:$L$10,MATCH(S285,Coefficients!$K$3:$K$10))</f>
        <v>0.19142307491680963</v>
      </c>
      <c r="BC285" s="167">
        <f>INDEX(Coefficients!$L$3:$L$10,MATCH(S285,Coefficients!$K$3:$K$10)+1)</f>
        <v>0.35425563574488944</v>
      </c>
      <c r="BD285" s="174">
        <f>INDEX(Coefficients!$M$3:$M$10,MATCH(S285,Coefficients!$K$3:$K$10))</f>
        <v>0.20023799980895765</v>
      </c>
      <c r="BE285" s="174">
        <f>INDEX(Coefficients!$M$3:$M$10,MATCH(S285,Coefficients!$K$3:$K$10)+1)</f>
        <v>0.20987997823914079</v>
      </c>
      <c r="BF285" s="70">
        <f t="shared" si="662"/>
        <v>2.5655609924804158E-5</v>
      </c>
      <c r="BG285" s="110">
        <f t="shared" si="663"/>
        <v>0.20409479118103091</v>
      </c>
      <c r="BH285" s="175">
        <f t="shared" si="626"/>
        <v>1.2647045275752315E-5</v>
      </c>
      <c r="BI285" s="89">
        <f t="shared" si="627"/>
        <v>3.9910187188556538E-2</v>
      </c>
      <c r="BJ285" s="106">
        <f t="shared" si="664"/>
        <v>0.71366705445737511</v>
      </c>
      <c r="BK285" s="165">
        <f t="shared" si="665"/>
        <v>84.741590689541354</v>
      </c>
      <c r="BL285" s="207"/>
      <c r="BM285" s="107">
        <f t="shared" si="666"/>
        <v>517.94999999999993</v>
      </c>
      <c r="BN285" s="173">
        <f t="shared" si="628"/>
        <v>14316.050000000001</v>
      </c>
      <c r="BO285" s="187">
        <f t="shared" si="629"/>
        <v>8.5001546875000016E-4</v>
      </c>
      <c r="BP285" s="106" t="str">
        <f t="shared" si="603"/>
        <v>YES</v>
      </c>
      <c r="BQ285" s="209">
        <f t="shared" si="667"/>
        <v>5.5522285721290165</v>
      </c>
      <c r="BR285" s="164">
        <f t="shared" si="630"/>
        <v>10.552228572129017</v>
      </c>
      <c r="BS285" s="219">
        <f t="shared" si="631"/>
        <v>0.21104457144258035</v>
      </c>
      <c r="BT285" s="210"/>
      <c r="BU285" s="206">
        <f t="shared" si="632"/>
        <v>-0.79585006990239648</v>
      </c>
      <c r="BW285" s="164">
        <f>VLOOKUP(M285,Coefficients!$E$4:$I$7,3)</f>
        <v>0.43099999999999999</v>
      </c>
      <c r="BX285" s="106">
        <f t="shared" si="633"/>
        <v>7.2999999999999995E-2</v>
      </c>
      <c r="BY285" s="163">
        <f t="shared" si="634"/>
        <v>0.5258265323437501</v>
      </c>
      <c r="BZ285" s="28"/>
      <c r="CO285" s="165" t="str">
        <f t="shared" si="668"/>
        <v>splash</v>
      </c>
      <c r="CP285" s="172">
        <f t="shared" si="669"/>
        <v>1</v>
      </c>
      <c r="CQ285" s="165">
        <f>IF(CO285="atmospheric",IF(CP285&gt;=1,Coefficients!$T$5,Coefficients!$T$4),Coefficients!$T$3)</f>
        <v>7.35</v>
      </c>
      <c r="CR285" s="106">
        <f>IF(S285&lt;Coefficients!$V$3,Coefficients!$X$3-(Coefficients!$X$4-Coefficients!$X$3)*(Coefficients!$V$3-S285)/(Coefficients!$V$4-Coefficients!$V$3),IF(S285&gt;Coefficients!$V$6,(Coefficients!$X$6-Coefficients!$X$5)*(S285-Coefficients!$V$6)/(Coefficients!$V$6-Coefficients!$V$5)+Coefficients!$X$6,VLOOKUP(S285,Coefficients!$V$3:$X$6,3)))</f>
        <v>5.1999999999999975</v>
      </c>
      <c r="CS285" s="90">
        <f t="shared" si="635"/>
        <v>1.6409601519999992E-4</v>
      </c>
      <c r="CT285" s="106">
        <f>VLOOKUP(CO285,Coefficients!$Z$4:$AD$7,4,FALSE)</f>
        <v>0.26500000000000001</v>
      </c>
      <c r="CU285" s="106">
        <f>VLOOKUP(CO285,Coefficients!$Z$4:$AD$7,2,FALSE)</f>
        <v>0.37</v>
      </c>
      <c r="CV285" s="174">
        <f t="shared" si="670"/>
        <v>5.3593988134280206</v>
      </c>
      <c r="CW285" s="31">
        <f t="shared" si="671"/>
        <v>0.74154218429723506</v>
      </c>
      <c r="CX285" s="19">
        <f>Coefficients!$B$7</f>
        <v>3.35</v>
      </c>
      <c r="CY285" s="217">
        <f t="shared" si="636"/>
        <v>0.22135587590962241</v>
      </c>
      <c r="CZ285" s="164">
        <f>VLOOKUP(N285,Coefficients!$E$12:$I$16,3)</f>
        <v>6.0350000000000001</v>
      </c>
      <c r="DA285" s="165">
        <f t="shared" si="637"/>
        <v>7.2999999999999995E-2</v>
      </c>
      <c r="DB285" s="163">
        <f t="shared" si="638"/>
        <v>7.3627914679687505</v>
      </c>
      <c r="DC285" s="163"/>
      <c r="DD285" s="149"/>
      <c r="DU285" s="165">
        <f t="shared" si="672"/>
        <v>0.95</v>
      </c>
      <c r="DV285" s="165">
        <f t="shared" si="673"/>
        <v>1</v>
      </c>
      <c r="DW285" s="165">
        <f t="shared" si="674"/>
        <v>2400</v>
      </c>
      <c r="DX285" s="165">
        <f t="shared" si="675"/>
        <v>1.4999999999999999E-2</v>
      </c>
      <c r="DY285" s="169">
        <f t="shared" si="676"/>
        <v>70.55980668546114</v>
      </c>
      <c r="DZ285" s="136">
        <f t="shared" si="639"/>
        <v>33592.097561822797</v>
      </c>
      <c r="EA285" s="136">
        <f t="shared" si="677"/>
        <v>4.3067574809826485</v>
      </c>
      <c r="EB285" s="136">
        <f t="shared" si="678"/>
        <v>2.3330791552474604E-2</v>
      </c>
      <c r="EC285" s="136">
        <f t="shared" si="679"/>
        <v>0.96747185906460231</v>
      </c>
      <c r="ED285" s="136">
        <f t="shared" si="680"/>
        <v>0.21273282125832677</v>
      </c>
      <c r="EE285" s="136">
        <f t="shared" si="640"/>
        <v>1.5445604651050633E-4</v>
      </c>
      <c r="EF285" s="136">
        <f t="shared" si="681"/>
        <v>1</v>
      </c>
      <c r="EG285" s="136">
        <f t="shared" si="641"/>
        <v>2</v>
      </c>
      <c r="EH285" s="149">
        <f t="shared" si="682"/>
        <v>1.6956216537376083</v>
      </c>
      <c r="EI285" s="149">
        <f t="shared" si="683"/>
        <v>28.367139598250059</v>
      </c>
      <c r="EJ285" s="149">
        <f t="shared" si="642"/>
        <v>30.062761251987666</v>
      </c>
      <c r="EK285" s="18">
        <f t="shared" si="643"/>
        <v>1.064439814153274</v>
      </c>
      <c r="EL285" s="18">
        <f t="shared" si="644"/>
        <v>0.22464424440439759</v>
      </c>
      <c r="EM285" s="18">
        <f t="shared" si="645"/>
        <v>1.2094010243906252E-2</v>
      </c>
      <c r="EN285" s="163">
        <f t="shared" si="684"/>
        <v>0.12109576350636442</v>
      </c>
      <c r="EO285" s="163">
        <f t="shared" si="685"/>
        <v>2.0258885114906011</v>
      </c>
      <c r="EP285" s="163">
        <f t="shared" si="646"/>
        <v>2.1469842749969654</v>
      </c>
      <c r="EQ285" s="18">
        <f t="shared" si="647"/>
        <v>14.904627096090506</v>
      </c>
      <c r="ER285" s="18">
        <f t="shared" si="648"/>
        <v>3.2992267859614057</v>
      </c>
      <c r="ES285" s="18">
        <f t="shared" si="649"/>
        <v>0.16934420376328127</v>
      </c>
    </row>
    <row r="286" spans="1:149" s="105" customFormat="1" outlineLevel="1" x14ac:dyDescent="0.25">
      <c r="A286" s="103"/>
      <c r="B286" s="36" t="s">
        <v>82</v>
      </c>
      <c r="C286" s="36" t="str">
        <f>'Cooler&amp;Wetter'!$B$1</f>
        <v>MIROC-Medres</v>
      </c>
      <c r="D286" s="36">
        <v>2044</v>
      </c>
      <c r="E286" s="37">
        <f>'Cooler&amp;Wetter'!S72</f>
        <v>23.77</v>
      </c>
      <c r="F286" s="37">
        <f>'Cooler&amp;Wetter'!W72</f>
        <v>76.925659999999993</v>
      </c>
      <c r="G286" s="37">
        <f>'Cooler&amp;Wetter'!Q72</f>
        <v>524.09999999999991</v>
      </c>
      <c r="H286" s="115">
        <f t="shared" si="573"/>
        <v>2007</v>
      </c>
      <c r="I286" s="111" t="str">
        <f t="shared" si="574"/>
        <v>Pile No 243 @ Berth 107</v>
      </c>
      <c r="J286" s="165" t="str">
        <f t="shared" si="575"/>
        <v>splash</v>
      </c>
      <c r="K286" s="172">
        <f t="shared" si="576"/>
        <v>1</v>
      </c>
      <c r="L286" s="115" t="str">
        <f t="shared" si="577"/>
        <v>C1</v>
      </c>
      <c r="M286" s="115" t="str">
        <f t="shared" si="578"/>
        <v>CB4</v>
      </c>
      <c r="N286" s="115" t="str">
        <f t="shared" si="579"/>
        <v>CL5</v>
      </c>
      <c r="O286" s="115">
        <f t="shared" si="580"/>
        <v>0</v>
      </c>
      <c r="P286" s="115">
        <f t="shared" si="581"/>
        <v>50</v>
      </c>
      <c r="Q286" s="115">
        <f t="shared" si="582"/>
        <v>1200</v>
      </c>
      <c r="R286" s="115">
        <f t="shared" si="583"/>
        <v>60</v>
      </c>
      <c r="S286" s="115">
        <f t="shared" si="584"/>
        <v>0.37</v>
      </c>
      <c r="T286" s="115">
        <f t="shared" si="585"/>
        <v>310</v>
      </c>
      <c r="U286" s="165">
        <f t="shared" si="623"/>
        <v>12</v>
      </c>
      <c r="V286" s="165"/>
      <c r="W286" s="165"/>
      <c r="X286" s="165"/>
      <c r="Y286" s="165"/>
      <c r="AA286" s="174">
        <f t="shared" si="650"/>
        <v>5.6391463609674908</v>
      </c>
      <c r="AB286" s="193">
        <f t="shared" si="651"/>
        <v>0.21278292721934983</v>
      </c>
      <c r="AC286" s="174">
        <f t="shared" si="652"/>
        <v>0.23379021026191227</v>
      </c>
      <c r="AD286" s="174">
        <f t="shared" si="653"/>
        <v>1.2110590440454545E-2</v>
      </c>
      <c r="AE286" s="174">
        <f t="shared" si="654"/>
        <v>0.76779271045830499</v>
      </c>
      <c r="AF286" s="194">
        <f t="shared" si="655"/>
        <v>0.22919185386815075</v>
      </c>
      <c r="AG286" s="174">
        <f t="shared" si="686"/>
        <v>3.5260520933694046</v>
      </c>
      <c r="AH286" s="174">
        <f t="shared" si="687"/>
        <v>0.16957636498409093</v>
      </c>
      <c r="AJ286" s="174"/>
      <c r="AK286" s="174"/>
      <c r="AM286" s="207">
        <f t="shared" si="656"/>
        <v>5</v>
      </c>
      <c r="AN286" s="167">
        <f>INDEX(Coefficients!$O$3:$O$7,MATCH(S286,Coefficients!$O$3:$O$7))</f>
        <v>0.3</v>
      </c>
      <c r="AO286" s="167">
        <f>INDEX(Coefficients!$O$3:$O$7,MATCH(S286,Coefficients!$O$3:$O$7)+1)</f>
        <v>0.4</v>
      </c>
      <c r="AP286" s="172">
        <f>INDEX(Coefficients!$P$3:$P$7,MATCH(S286,Coefficients!$O$3:$O$7))</f>
        <v>50</v>
      </c>
      <c r="AQ286" s="172">
        <f>INDEX(Coefficients!$P$3:$P$7,MATCH(S286,Coefficients!$O$3:$O$7)+1)</f>
        <v>41.8</v>
      </c>
      <c r="AR286" s="172">
        <f t="shared" si="657"/>
        <v>44.26</v>
      </c>
      <c r="AS286" s="106">
        <f t="shared" si="658"/>
        <v>2044</v>
      </c>
      <c r="AT286" s="107">
        <f t="shared" si="659"/>
        <v>23.77</v>
      </c>
      <c r="AU286" s="167">
        <f t="shared" si="624"/>
        <v>760.21500000000003</v>
      </c>
      <c r="AV286" s="173">
        <f t="shared" si="625"/>
        <v>23.036818181818184</v>
      </c>
      <c r="AW286" s="106">
        <v>56</v>
      </c>
      <c r="AX286" s="107">
        <f t="shared" si="660"/>
        <v>76.925659999999993</v>
      </c>
      <c r="AY286" s="174">
        <f t="shared" si="661"/>
        <v>1.2048839188093241</v>
      </c>
      <c r="AZ286" s="167">
        <f>INDEX(Coefficients!$K$3:$K$10,MATCH(S286,Coefficients!$K$3:$K$10))</f>
        <v>0.35</v>
      </c>
      <c r="BA286" s="167">
        <f>INDEX(Coefficients!$K$3:$K$10,MATCH(S286,Coefficients!$K$3:$K$10)+1)</f>
        <v>0.4</v>
      </c>
      <c r="BB286" s="167">
        <f>INDEX(Coefficients!$L$3:$L$10,MATCH(S286,Coefficients!$K$3:$K$10))</f>
        <v>0.19142307491680963</v>
      </c>
      <c r="BC286" s="167">
        <f>INDEX(Coefficients!$L$3:$L$10,MATCH(S286,Coefficients!$K$3:$K$10)+1)</f>
        <v>0.35425563574488944</v>
      </c>
      <c r="BD286" s="174">
        <f>INDEX(Coefficients!$M$3:$M$10,MATCH(S286,Coefficients!$K$3:$K$10))</f>
        <v>0.20023799980895765</v>
      </c>
      <c r="BE286" s="174">
        <f>INDEX(Coefficients!$M$3:$M$10,MATCH(S286,Coefficients!$K$3:$K$10)+1)</f>
        <v>0.20987997823914079</v>
      </c>
      <c r="BF286" s="70">
        <f t="shared" si="662"/>
        <v>2.5655609924804158E-5</v>
      </c>
      <c r="BG286" s="110">
        <f t="shared" si="663"/>
        <v>0.20409479118103091</v>
      </c>
      <c r="BH286" s="175">
        <f t="shared" si="626"/>
        <v>1.2567866486422294E-5</v>
      </c>
      <c r="BI286" s="89">
        <f t="shared" si="627"/>
        <v>3.9660323268990834E-2</v>
      </c>
      <c r="BJ286" s="106">
        <f t="shared" si="664"/>
        <v>0.71366705445737511</v>
      </c>
      <c r="BK286" s="165">
        <f t="shared" si="665"/>
        <v>84.741590689541354</v>
      </c>
      <c r="BL286" s="207"/>
      <c r="BM286" s="107">
        <f t="shared" si="666"/>
        <v>524.09999999999991</v>
      </c>
      <c r="BN286" s="173">
        <f t="shared" si="628"/>
        <v>14840.150000000001</v>
      </c>
      <c r="BO286" s="187">
        <f t="shared" si="629"/>
        <v>8.5443287878787886E-4</v>
      </c>
      <c r="BP286" s="106" t="str">
        <f t="shared" si="603"/>
        <v>YES</v>
      </c>
      <c r="BQ286" s="209">
        <f t="shared" si="667"/>
        <v>5.6391463609674908</v>
      </c>
      <c r="BR286" s="164">
        <f t="shared" si="630"/>
        <v>10.639146360967491</v>
      </c>
      <c r="BS286" s="219">
        <f t="shared" si="631"/>
        <v>0.21278292721934983</v>
      </c>
      <c r="BT286" s="210"/>
      <c r="BU286" s="206">
        <f t="shared" si="632"/>
        <v>-0.79830503289998678</v>
      </c>
      <c r="BW286" s="164">
        <f>VLOOKUP(M286,Coefficients!$E$4:$I$7,3)</f>
        <v>0.43099999999999999</v>
      </c>
      <c r="BX286" s="106">
        <f t="shared" si="633"/>
        <v>7.2999999999999995E-2</v>
      </c>
      <c r="BY286" s="163">
        <f t="shared" si="634"/>
        <v>0.52654741045454545</v>
      </c>
      <c r="BZ286" s="28"/>
      <c r="CO286" s="165" t="str">
        <f t="shared" si="668"/>
        <v>splash</v>
      </c>
      <c r="CP286" s="172">
        <f t="shared" si="669"/>
        <v>1</v>
      </c>
      <c r="CQ286" s="165">
        <f>IF(CO286="atmospheric",IF(CP286&gt;=1,Coefficients!$T$5,Coefficients!$T$4),Coefficients!$T$3)</f>
        <v>7.35</v>
      </c>
      <c r="CR286" s="106">
        <f>IF(S286&lt;Coefficients!$V$3,Coefficients!$X$3-(Coefficients!$X$4-Coefficients!$X$3)*(Coefficients!$V$3-S286)/(Coefficients!$V$4-Coefficients!$V$3),IF(S286&gt;Coefficients!$V$6,(Coefficients!$X$6-Coefficients!$X$5)*(S286-Coefficients!$V$6)/(Coefficients!$V$6-Coefficients!$V$5)+Coefficients!$X$6,VLOOKUP(S286,Coefficients!$V$3:$X$6,3)))</f>
        <v>5.1999999999999975</v>
      </c>
      <c r="CS286" s="90">
        <f t="shared" si="635"/>
        <v>1.6409601519999992E-4</v>
      </c>
      <c r="CT286" s="106">
        <f>VLOOKUP(CO286,Coefficients!$Z$4:$AD$7,4,FALSE)</f>
        <v>0.26500000000000001</v>
      </c>
      <c r="CU286" s="106">
        <f>VLOOKUP(CO286,Coefficients!$Z$4:$AD$7,2,FALSE)</f>
        <v>0.37</v>
      </c>
      <c r="CV286" s="174">
        <f t="shared" si="670"/>
        <v>5.3635748348541421</v>
      </c>
      <c r="CW286" s="31">
        <f t="shared" si="671"/>
        <v>0.76779271045830499</v>
      </c>
      <c r="CX286" s="19">
        <f>Coefficients!$B$7</f>
        <v>3.35</v>
      </c>
      <c r="CY286" s="217">
        <f t="shared" si="636"/>
        <v>0.22919185386815075</v>
      </c>
      <c r="CZ286" s="164">
        <f>VLOOKUP(N286,Coefficients!$E$12:$I$16,3)</f>
        <v>6.0350000000000001</v>
      </c>
      <c r="DA286" s="165">
        <f t="shared" si="637"/>
        <v>7.2999999999999995E-2</v>
      </c>
      <c r="DB286" s="163">
        <f t="shared" si="638"/>
        <v>7.37288543409091</v>
      </c>
      <c r="DC286" s="163"/>
      <c r="DD286" s="149"/>
      <c r="DU286" s="165">
        <f t="shared" si="672"/>
        <v>0.95</v>
      </c>
      <c r="DV286" s="165">
        <f t="shared" si="673"/>
        <v>1</v>
      </c>
      <c r="DW286" s="165">
        <f t="shared" si="674"/>
        <v>2400</v>
      </c>
      <c r="DX286" s="165">
        <f t="shared" si="675"/>
        <v>1.4999999999999999E-2</v>
      </c>
      <c r="DY286" s="169">
        <f t="shared" si="676"/>
        <v>70.560667822011766</v>
      </c>
      <c r="DZ286" s="136">
        <f t="shared" si="639"/>
        <v>33592.234217834688</v>
      </c>
      <c r="EA286" s="136">
        <f t="shared" si="677"/>
        <v>4.3067574809826485</v>
      </c>
      <c r="EB286" s="136">
        <f t="shared" si="678"/>
        <v>2.3330791552474604E-2</v>
      </c>
      <c r="EC286" s="136">
        <f t="shared" si="679"/>
        <v>0.96747185906460231</v>
      </c>
      <c r="ED286" s="136">
        <f t="shared" si="680"/>
        <v>0.21283175978931076</v>
      </c>
      <c r="EE286" s="136">
        <f t="shared" si="640"/>
        <v>1.5445604651050633E-4</v>
      </c>
      <c r="EF286" s="136">
        <f t="shared" si="681"/>
        <v>1</v>
      </c>
      <c r="EG286" s="136">
        <f t="shared" si="641"/>
        <v>2</v>
      </c>
      <c r="EH286" s="149">
        <f t="shared" si="682"/>
        <v>1.693297867130606</v>
      </c>
      <c r="EI286" s="149">
        <f t="shared" si="683"/>
        <v>28.341478141548574</v>
      </c>
      <c r="EJ286" s="149">
        <f t="shared" si="642"/>
        <v>30.034776008679181</v>
      </c>
      <c r="EK286" s="18">
        <f t="shared" si="643"/>
        <v>1.0987263560901521</v>
      </c>
      <c r="EL286" s="18">
        <f t="shared" si="644"/>
        <v>0.23379021026191227</v>
      </c>
      <c r="EM286" s="18">
        <f t="shared" si="645"/>
        <v>1.2110590440454545E-2</v>
      </c>
      <c r="EN286" s="163">
        <f t="shared" si="684"/>
        <v>0.12092980625240946</v>
      </c>
      <c r="EO286" s="163">
        <f t="shared" si="685"/>
        <v>2.0240558540194584</v>
      </c>
      <c r="EP286" s="163">
        <f t="shared" si="646"/>
        <v>2.144985660271868</v>
      </c>
      <c r="EQ286" s="18">
        <f t="shared" si="647"/>
        <v>15.38471823434819</v>
      </c>
      <c r="ER286" s="18">
        <f t="shared" si="648"/>
        <v>3.5260520933694046</v>
      </c>
      <c r="ES286" s="18">
        <f t="shared" si="649"/>
        <v>0.16957636498409093</v>
      </c>
    </row>
    <row r="287" spans="1:149" s="105" customFormat="1" outlineLevel="1" x14ac:dyDescent="0.25">
      <c r="A287" s="103"/>
      <c r="B287" s="36" t="s">
        <v>82</v>
      </c>
      <c r="C287" s="36" t="str">
        <f>'Cooler&amp;Wetter'!$B$1</f>
        <v>MIROC-Medres</v>
      </c>
      <c r="D287" s="36">
        <v>2045</v>
      </c>
      <c r="E287" s="37">
        <f>'Cooler&amp;Wetter'!S73</f>
        <v>23.824999999999999</v>
      </c>
      <c r="F287" s="37">
        <f>'Cooler&amp;Wetter'!W73</f>
        <v>76.948549999999997</v>
      </c>
      <c r="G287" s="37">
        <f>'Cooler&amp;Wetter'!Q73</f>
        <v>530.24999999999989</v>
      </c>
      <c r="H287" s="115">
        <f t="shared" si="573"/>
        <v>2007</v>
      </c>
      <c r="I287" s="111" t="str">
        <f t="shared" si="574"/>
        <v>Pile No 243 @ Berth 107</v>
      </c>
      <c r="J287" s="165" t="str">
        <f t="shared" si="575"/>
        <v>splash</v>
      </c>
      <c r="K287" s="172">
        <f t="shared" si="576"/>
        <v>1</v>
      </c>
      <c r="L287" s="115" t="str">
        <f t="shared" si="577"/>
        <v>C1</v>
      </c>
      <c r="M287" s="115" t="str">
        <f t="shared" si="578"/>
        <v>CB4</v>
      </c>
      <c r="N287" s="115" t="str">
        <f t="shared" si="579"/>
        <v>CL5</v>
      </c>
      <c r="O287" s="115">
        <f t="shared" si="580"/>
        <v>0</v>
      </c>
      <c r="P287" s="115">
        <f t="shared" si="581"/>
        <v>50</v>
      </c>
      <c r="Q287" s="115">
        <f t="shared" si="582"/>
        <v>1200</v>
      </c>
      <c r="R287" s="115">
        <f t="shared" si="583"/>
        <v>60</v>
      </c>
      <c r="S287" s="115">
        <f t="shared" si="584"/>
        <v>0.37</v>
      </c>
      <c r="T287" s="115">
        <f t="shared" si="585"/>
        <v>310</v>
      </c>
      <c r="U287" s="165">
        <f t="shared" si="623"/>
        <v>12</v>
      </c>
      <c r="V287" s="165"/>
      <c r="W287" s="165"/>
      <c r="X287" s="165"/>
      <c r="Y287" s="165"/>
      <c r="AA287" s="174">
        <f t="shared" si="650"/>
        <v>5.7255804580700511</v>
      </c>
      <c r="AB287" s="193">
        <f t="shared" si="651"/>
        <v>0.21451160916140105</v>
      </c>
      <c r="AC287" s="174">
        <f t="shared" si="652"/>
        <v>0.24306047327670413</v>
      </c>
      <c r="AD287" s="174">
        <f t="shared" si="653"/>
        <v>1.2127365939999999E-2</v>
      </c>
      <c r="AE287" s="174">
        <f t="shared" si="654"/>
        <v>0.79376441331130976</v>
      </c>
      <c r="AF287" s="194">
        <f t="shared" si="655"/>
        <v>0.23694460098845066</v>
      </c>
      <c r="AG287" s="174">
        <f t="shared" si="686"/>
        <v>3.7593292175009063</v>
      </c>
      <c r="AH287" s="174">
        <f t="shared" si="687"/>
        <v>0.16981126090000004</v>
      </c>
      <c r="AJ287" s="174"/>
      <c r="AK287" s="174"/>
      <c r="AM287" s="207">
        <f t="shared" si="656"/>
        <v>5</v>
      </c>
      <c r="AN287" s="167">
        <f>INDEX(Coefficients!$O$3:$O$7,MATCH(S287,Coefficients!$O$3:$O$7))</f>
        <v>0.3</v>
      </c>
      <c r="AO287" s="167">
        <f>INDEX(Coefficients!$O$3:$O$7,MATCH(S287,Coefficients!$O$3:$O$7)+1)</f>
        <v>0.4</v>
      </c>
      <c r="AP287" s="172">
        <f>INDEX(Coefficients!$P$3:$P$7,MATCH(S287,Coefficients!$O$3:$O$7))</f>
        <v>50</v>
      </c>
      <c r="AQ287" s="172">
        <f>INDEX(Coefficients!$P$3:$P$7,MATCH(S287,Coefficients!$O$3:$O$7)+1)</f>
        <v>41.8</v>
      </c>
      <c r="AR287" s="172">
        <f t="shared" si="657"/>
        <v>44.26</v>
      </c>
      <c r="AS287" s="106">
        <f t="shared" si="658"/>
        <v>2045</v>
      </c>
      <c r="AT287" s="107">
        <f t="shared" si="659"/>
        <v>23.824999999999999</v>
      </c>
      <c r="AU287" s="167">
        <f t="shared" si="624"/>
        <v>784.04000000000008</v>
      </c>
      <c r="AV287" s="173">
        <f t="shared" si="625"/>
        <v>23.060000000000002</v>
      </c>
      <c r="AW287" s="106">
        <v>57</v>
      </c>
      <c r="AX287" s="107">
        <f t="shared" si="660"/>
        <v>76.948549999999997</v>
      </c>
      <c r="AY287" s="174">
        <f t="shared" si="661"/>
        <v>1.2065816714865718</v>
      </c>
      <c r="AZ287" s="167">
        <f>INDEX(Coefficients!$K$3:$K$10,MATCH(S287,Coefficients!$K$3:$K$10))</f>
        <v>0.35</v>
      </c>
      <c r="BA287" s="167">
        <f>INDEX(Coefficients!$K$3:$K$10,MATCH(S287,Coefficients!$K$3:$K$10)+1)</f>
        <v>0.4</v>
      </c>
      <c r="BB287" s="167">
        <f>INDEX(Coefficients!$L$3:$L$10,MATCH(S287,Coefficients!$K$3:$K$10))</f>
        <v>0.19142307491680963</v>
      </c>
      <c r="BC287" s="167">
        <f>INDEX(Coefficients!$L$3:$L$10,MATCH(S287,Coefficients!$K$3:$K$10)+1)</f>
        <v>0.35425563574488944</v>
      </c>
      <c r="BD287" s="174">
        <f>INDEX(Coefficients!$M$3:$M$10,MATCH(S287,Coefficients!$K$3:$K$10))</f>
        <v>0.20023799980895765</v>
      </c>
      <c r="BE287" s="174">
        <f>INDEX(Coefficients!$M$3:$M$10,MATCH(S287,Coefficients!$K$3:$K$10)+1)</f>
        <v>0.20987997823914079</v>
      </c>
      <c r="BF287" s="70">
        <f t="shared" si="662"/>
        <v>2.5655609924804158E-5</v>
      </c>
      <c r="BG287" s="110">
        <f t="shared" si="663"/>
        <v>0.20409479118103091</v>
      </c>
      <c r="BH287" s="175">
        <f t="shared" si="626"/>
        <v>1.2491525361741082E-5</v>
      </c>
      <c r="BI287" s="89">
        <f t="shared" si="627"/>
        <v>3.9419414146758661E-2</v>
      </c>
      <c r="BJ287" s="106">
        <f t="shared" si="664"/>
        <v>0.71366705445737511</v>
      </c>
      <c r="BK287" s="165">
        <f t="shared" si="665"/>
        <v>84.741590689541354</v>
      </c>
      <c r="BL287" s="207"/>
      <c r="BM287" s="107">
        <f t="shared" si="666"/>
        <v>530.24999999999989</v>
      </c>
      <c r="BN287" s="173">
        <f t="shared" si="628"/>
        <v>15370.400000000001</v>
      </c>
      <c r="BO287" s="187">
        <f t="shared" si="629"/>
        <v>8.5893411764705898E-4</v>
      </c>
      <c r="BP287" s="106" t="str">
        <f t="shared" si="603"/>
        <v>YES</v>
      </c>
      <c r="BQ287" s="209">
        <f t="shared" si="667"/>
        <v>5.7255804580700511</v>
      </c>
      <c r="BR287" s="164">
        <f t="shared" si="630"/>
        <v>10.725580458070052</v>
      </c>
      <c r="BS287" s="219">
        <f t="shared" si="631"/>
        <v>0.21451160916140105</v>
      </c>
      <c r="BT287" s="210"/>
      <c r="BU287" s="206">
        <f t="shared" si="632"/>
        <v>-0.80063024201105604</v>
      </c>
      <c r="BW287" s="164">
        <f>VLOOKUP(M287,Coefficients!$E$4:$I$7,3)</f>
        <v>0.43099999999999999</v>
      </c>
      <c r="BX287" s="106">
        <f t="shared" si="633"/>
        <v>7.2999999999999995E-2</v>
      </c>
      <c r="BY287" s="163">
        <f t="shared" si="634"/>
        <v>0.52727678</v>
      </c>
      <c r="BZ287" s="28"/>
      <c r="CO287" s="165" t="str">
        <f t="shared" si="668"/>
        <v>splash</v>
      </c>
      <c r="CP287" s="172">
        <f t="shared" si="669"/>
        <v>1</v>
      </c>
      <c r="CQ287" s="165">
        <f>IF(CO287="atmospheric",IF(CP287&gt;=1,Coefficients!$T$5,Coefficients!$T$4),Coefficients!$T$3)</f>
        <v>7.35</v>
      </c>
      <c r="CR287" s="106">
        <f>IF(S287&lt;Coefficients!$V$3,Coefficients!$X$3-(Coefficients!$X$4-Coefficients!$X$3)*(Coefficients!$V$3-S287)/(Coefficients!$V$4-Coefficients!$V$3),IF(S287&gt;Coefficients!$V$6,(Coefficients!$X$6-Coefficients!$X$5)*(S287-Coefficients!$V$6)/(Coefficients!$V$6-Coefficients!$V$5)+Coefficients!$X$6,VLOOKUP(S287,Coefficients!$V$3:$X$6,3)))</f>
        <v>5.1999999999999975</v>
      </c>
      <c r="CS287" s="90">
        <f t="shared" si="635"/>
        <v>1.6409601519999992E-4</v>
      </c>
      <c r="CT287" s="106">
        <f>VLOOKUP(CO287,Coefficients!$Z$4:$AD$7,4,FALSE)</f>
        <v>0.26500000000000001</v>
      </c>
      <c r="CU287" s="106">
        <f>VLOOKUP(CO287,Coefficients!$Z$4:$AD$7,2,FALSE)</f>
        <v>0.37</v>
      </c>
      <c r="CV287" s="174">
        <f t="shared" si="670"/>
        <v>5.3674199839674577</v>
      </c>
      <c r="CW287" s="31">
        <f t="shared" si="671"/>
        <v>0.79376441331130976</v>
      </c>
      <c r="CX287" s="19">
        <f>Coefficients!$B$7</f>
        <v>3.35</v>
      </c>
      <c r="CY287" s="217">
        <f t="shared" si="636"/>
        <v>0.23694460098845066</v>
      </c>
      <c r="CZ287" s="164">
        <f>VLOOKUP(N287,Coefficients!$E$12:$I$16,3)</f>
        <v>6.0350000000000001</v>
      </c>
      <c r="DA287" s="165">
        <f t="shared" si="637"/>
        <v>7.2999999999999995E-2</v>
      </c>
      <c r="DB287" s="163">
        <f t="shared" si="638"/>
        <v>7.3830983000000012</v>
      </c>
      <c r="DC287" s="163"/>
      <c r="DD287" s="149"/>
      <c r="DU287" s="165">
        <f t="shared" si="672"/>
        <v>0.95</v>
      </c>
      <c r="DV287" s="165">
        <f t="shared" si="673"/>
        <v>1</v>
      </c>
      <c r="DW287" s="165">
        <f t="shared" si="674"/>
        <v>2400</v>
      </c>
      <c r="DX287" s="165">
        <f t="shared" si="675"/>
        <v>1.4999999999999999E-2</v>
      </c>
      <c r="DY287" s="169">
        <f t="shared" si="676"/>
        <v>70.561478322672357</v>
      </c>
      <c r="DZ287" s="136">
        <f t="shared" si="639"/>
        <v>33592.362837289016</v>
      </c>
      <c r="EA287" s="136">
        <f t="shared" si="677"/>
        <v>4.3067574809826485</v>
      </c>
      <c r="EB287" s="136">
        <f t="shared" si="678"/>
        <v>2.3330791552474604E-2</v>
      </c>
      <c r="EC287" s="136">
        <f t="shared" si="679"/>
        <v>0.96747185906460231</v>
      </c>
      <c r="ED287" s="136">
        <f t="shared" si="680"/>
        <v>0.21293158841548071</v>
      </c>
      <c r="EE287" s="136">
        <f t="shared" si="640"/>
        <v>1.5445604651050633E-4</v>
      </c>
      <c r="EF287" s="136">
        <f t="shared" si="681"/>
        <v>1</v>
      </c>
      <c r="EG287" s="136">
        <f t="shared" si="641"/>
        <v>2</v>
      </c>
      <c r="EH287" s="149">
        <f t="shared" si="682"/>
        <v>1.6909533416971707</v>
      </c>
      <c r="EI287" s="149">
        <f t="shared" si="683"/>
        <v>28.315549209561802</v>
      </c>
      <c r="EJ287" s="149">
        <f t="shared" si="642"/>
        <v>30.006502551258972</v>
      </c>
      <c r="EK287" s="18">
        <f t="shared" si="643"/>
        <v>1.1330877346308217</v>
      </c>
      <c r="EL287" s="18">
        <f t="shared" si="644"/>
        <v>0.24306047327670413</v>
      </c>
      <c r="EM287" s="18">
        <f t="shared" si="645"/>
        <v>1.2127365939999999E-2</v>
      </c>
      <c r="EN287" s="163">
        <f t="shared" si="684"/>
        <v>0.12076236789916826</v>
      </c>
      <c r="EO287" s="163">
        <f t="shared" si="685"/>
        <v>2.0222040943365593</v>
      </c>
      <c r="EP287" s="163">
        <f t="shared" si="646"/>
        <v>2.1429664622357274</v>
      </c>
      <c r="EQ287" s="18">
        <f t="shared" si="647"/>
        <v>15.865857258693758</v>
      </c>
      <c r="ER287" s="18">
        <f t="shared" si="648"/>
        <v>3.7593292175009063</v>
      </c>
      <c r="ES287" s="18">
        <f t="shared" si="649"/>
        <v>0.16981126090000004</v>
      </c>
    </row>
    <row r="288" spans="1:149" s="105" customFormat="1" outlineLevel="1" x14ac:dyDescent="0.25">
      <c r="A288" s="103"/>
      <c r="B288" s="36" t="s">
        <v>82</v>
      </c>
      <c r="C288" s="36" t="str">
        <f>'Cooler&amp;Wetter'!$B$1</f>
        <v>MIROC-Medres</v>
      </c>
      <c r="D288" s="36">
        <v>2046</v>
      </c>
      <c r="E288" s="37">
        <f>'Cooler&amp;Wetter'!S74</f>
        <v>23.88</v>
      </c>
      <c r="F288" s="37">
        <f>'Cooler&amp;Wetter'!W74</f>
        <v>76.971440000000001</v>
      </c>
      <c r="G288" s="37">
        <f>'Cooler&amp;Wetter'!Q74</f>
        <v>536.39999999999986</v>
      </c>
      <c r="H288" s="115">
        <f t="shared" si="573"/>
        <v>2007</v>
      </c>
      <c r="I288" s="111" t="str">
        <f t="shared" si="574"/>
        <v>Pile No 243 @ Berth 107</v>
      </c>
      <c r="J288" s="165" t="str">
        <f t="shared" si="575"/>
        <v>splash</v>
      </c>
      <c r="K288" s="172">
        <f t="shared" si="576"/>
        <v>1</v>
      </c>
      <c r="L288" s="115" t="str">
        <f t="shared" si="577"/>
        <v>C1</v>
      </c>
      <c r="M288" s="115" t="str">
        <f t="shared" si="578"/>
        <v>CB4</v>
      </c>
      <c r="N288" s="115" t="str">
        <f t="shared" si="579"/>
        <v>CL5</v>
      </c>
      <c r="O288" s="115">
        <f t="shared" si="580"/>
        <v>0</v>
      </c>
      <c r="P288" s="115">
        <f t="shared" si="581"/>
        <v>50</v>
      </c>
      <c r="Q288" s="115">
        <f t="shared" si="582"/>
        <v>1200</v>
      </c>
      <c r="R288" s="115">
        <f t="shared" si="583"/>
        <v>60</v>
      </c>
      <c r="S288" s="115">
        <f t="shared" si="584"/>
        <v>0.37</v>
      </c>
      <c r="T288" s="115">
        <f t="shared" si="585"/>
        <v>310</v>
      </c>
      <c r="U288" s="165">
        <f t="shared" si="623"/>
        <v>12</v>
      </c>
      <c r="V288" s="165"/>
      <c r="W288" s="165"/>
      <c r="X288" s="165"/>
      <c r="Y288" s="165"/>
      <c r="AA288" s="174">
        <f t="shared" si="650"/>
        <v>5.8115586301526676</v>
      </c>
      <c r="AB288" s="193">
        <f t="shared" si="651"/>
        <v>0.21623117260305336</v>
      </c>
      <c r="AC288" s="174">
        <f t="shared" si="652"/>
        <v>0.2524550837990171</v>
      </c>
      <c r="AD288" s="174">
        <f t="shared" si="653"/>
        <v>1.2144320002285715E-2</v>
      </c>
      <c r="AE288" s="174">
        <f t="shared" si="654"/>
        <v>0.81945732186501297</v>
      </c>
      <c r="AF288" s="194">
        <f t="shared" si="655"/>
        <v>0.2446141259298546</v>
      </c>
      <c r="AG288" s="174">
        <f t="shared" si="686"/>
        <v>3.9989627108728074</v>
      </c>
      <c r="AH288" s="174">
        <f t="shared" si="687"/>
        <v>0.17004865710857142</v>
      </c>
      <c r="AJ288" s="174"/>
      <c r="AK288" s="174"/>
      <c r="AM288" s="207">
        <f t="shared" si="656"/>
        <v>5</v>
      </c>
      <c r="AN288" s="167">
        <f>INDEX(Coefficients!$O$3:$O$7,MATCH(S288,Coefficients!$O$3:$O$7))</f>
        <v>0.3</v>
      </c>
      <c r="AO288" s="167">
        <f>INDEX(Coefficients!$O$3:$O$7,MATCH(S288,Coefficients!$O$3:$O$7)+1)</f>
        <v>0.4</v>
      </c>
      <c r="AP288" s="172">
        <f>INDEX(Coefficients!$P$3:$P$7,MATCH(S288,Coefficients!$O$3:$O$7))</f>
        <v>50</v>
      </c>
      <c r="AQ288" s="172">
        <f>INDEX(Coefficients!$P$3:$P$7,MATCH(S288,Coefficients!$O$3:$O$7)+1)</f>
        <v>41.8</v>
      </c>
      <c r="AR288" s="172">
        <f t="shared" si="657"/>
        <v>44.26</v>
      </c>
      <c r="AS288" s="106">
        <f t="shared" si="658"/>
        <v>2046</v>
      </c>
      <c r="AT288" s="107">
        <f t="shared" si="659"/>
        <v>23.88</v>
      </c>
      <c r="AU288" s="167">
        <f t="shared" si="624"/>
        <v>807.92000000000007</v>
      </c>
      <c r="AV288" s="173">
        <f t="shared" si="625"/>
        <v>23.083428571428573</v>
      </c>
      <c r="AW288" s="106">
        <v>58</v>
      </c>
      <c r="AX288" s="107">
        <f t="shared" si="660"/>
        <v>76.971440000000001</v>
      </c>
      <c r="AY288" s="174">
        <f t="shared" si="661"/>
        <v>1.2082996553721816</v>
      </c>
      <c r="AZ288" s="167">
        <f>INDEX(Coefficients!$K$3:$K$10,MATCH(S288,Coefficients!$K$3:$K$10))</f>
        <v>0.35</v>
      </c>
      <c r="BA288" s="167">
        <f>INDEX(Coefficients!$K$3:$K$10,MATCH(S288,Coefficients!$K$3:$K$10)+1)</f>
        <v>0.4</v>
      </c>
      <c r="BB288" s="167">
        <f>INDEX(Coefficients!$L$3:$L$10,MATCH(S288,Coefficients!$K$3:$K$10))</f>
        <v>0.19142307491680963</v>
      </c>
      <c r="BC288" s="167">
        <f>INDEX(Coefficients!$L$3:$L$10,MATCH(S288,Coefficients!$K$3:$K$10)+1)</f>
        <v>0.35425563574488944</v>
      </c>
      <c r="BD288" s="174">
        <f>INDEX(Coefficients!$M$3:$M$10,MATCH(S288,Coefficients!$K$3:$K$10))</f>
        <v>0.20023799980895765</v>
      </c>
      <c r="BE288" s="174">
        <f>INDEX(Coefficients!$M$3:$M$10,MATCH(S288,Coefficients!$K$3:$K$10)+1)</f>
        <v>0.20987997823914079</v>
      </c>
      <c r="BF288" s="70">
        <f t="shared" si="662"/>
        <v>2.5655609924804158E-5</v>
      </c>
      <c r="BG288" s="110">
        <f t="shared" si="663"/>
        <v>0.20409479118103091</v>
      </c>
      <c r="BH288" s="175">
        <f t="shared" si="626"/>
        <v>1.241784111386798E-5</v>
      </c>
      <c r="BI288" s="89">
        <f t="shared" si="627"/>
        <v>3.9186889311008943E-2</v>
      </c>
      <c r="BJ288" s="106">
        <f t="shared" si="664"/>
        <v>0.71366705445737511</v>
      </c>
      <c r="BK288" s="165">
        <f t="shared" si="665"/>
        <v>84.741590689541354</v>
      </c>
      <c r="BL288" s="207"/>
      <c r="BM288" s="107">
        <f t="shared" si="666"/>
        <v>536.39999999999986</v>
      </c>
      <c r="BN288" s="173">
        <f t="shared" si="628"/>
        <v>15906.800000000001</v>
      </c>
      <c r="BO288" s="187">
        <f t="shared" si="629"/>
        <v>8.6351200000000009E-4</v>
      </c>
      <c r="BP288" s="106" t="str">
        <f t="shared" si="603"/>
        <v>YES</v>
      </c>
      <c r="BQ288" s="209">
        <f t="shared" si="667"/>
        <v>5.8115586301526676</v>
      </c>
      <c r="BR288" s="164">
        <f t="shared" si="630"/>
        <v>10.811558630152668</v>
      </c>
      <c r="BS288" s="219">
        <f t="shared" si="631"/>
        <v>0.21623117260305336</v>
      </c>
      <c r="BT288" s="210"/>
      <c r="BU288" s="206">
        <f t="shared" si="632"/>
        <v>-0.80283585323898987</v>
      </c>
      <c r="BW288" s="164">
        <f>VLOOKUP(M288,Coefficients!$E$4:$I$7,3)</f>
        <v>0.43099999999999999</v>
      </c>
      <c r="BX288" s="106">
        <f t="shared" si="633"/>
        <v>7.2999999999999995E-2</v>
      </c>
      <c r="BY288" s="163">
        <f t="shared" si="634"/>
        <v>0.52801391314285717</v>
      </c>
      <c r="BZ288" s="28"/>
      <c r="CO288" s="165" t="str">
        <f t="shared" si="668"/>
        <v>splash</v>
      </c>
      <c r="CP288" s="172">
        <f t="shared" si="669"/>
        <v>1</v>
      </c>
      <c r="CQ288" s="165">
        <f>IF(CO288="atmospheric",IF(CP288&gt;=1,Coefficients!$T$5,Coefficients!$T$4),Coefficients!$T$3)</f>
        <v>7.35</v>
      </c>
      <c r="CR288" s="106">
        <f>IF(S288&lt;Coefficients!$V$3,Coefficients!$X$3-(Coefficients!$X$4-Coefficients!$X$3)*(Coefficients!$V$3-S288)/(Coefficients!$V$4-Coefficients!$V$3),IF(S288&gt;Coefficients!$V$6,(Coefficients!$X$6-Coefficients!$X$5)*(S288-Coefficients!$V$6)/(Coefficients!$V$6-Coefficients!$V$5)+Coefficients!$X$6,VLOOKUP(S288,Coefficients!$V$3:$X$6,3)))</f>
        <v>5.1999999999999975</v>
      </c>
      <c r="CS288" s="90">
        <f t="shared" si="635"/>
        <v>1.6409601519999992E-4</v>
      </c>
      <c r="CT288" s="106">
        <f>VLOOKUP(CO288,Coefficients!$Z$4:$AD$7,4,FALSE)</f>
        <v>0.26500000000000001</v>
      </c>
      <c r="CU288" s="106">
        <f>VLOOKUP(CO288,Coefficients!$Z$4:$AD$7,2,FALSE)</f>
        <v>0.37</v>
      </c>
      <c r="CV288" s="174">
        <f t="shared" si="670"/>
        <v>5.3709575739309194</v>
      </c>
      <c r="CW288" s="31">
        <f t="shared" si="671"/>
        <v>0.81945732186501297</v>
      </c>
      <c r="CX288" s="19">
        <f>Coefficients!$B$7</f>
        <v>3.35</v>
      </c>
      <c r="CY288" s="217">
        <f t="shared" si="636"/>
        <v>0.2446141259298546</v>
      </c>
      <c r="CZ288" s="164">
        <f>VLOOKUP(N288,Coefficients!$E$12:$I$16,3)</f>
        <v>6.0350000000000001</v>
      </c>
      <c r="DA288" s="165">
        <f t="shared" si="637"/>
        <v>7.2999999999999995E-2</v>
      </c>
      <c r="DB288" s="163">
        <f t="shared" si="638"/>
        <v>7.3934198742857147</v>
      </c>
      <c r="DC288" s="163"/>
      <c r="DD288" s="149"/>
      <c r="DU288" s="165">
        <f t="shared" si="672"/>
        <v>0.95</v>
      </c>
      <c r="DV288" s="165">
        <f t="shared" si="673"/>
        <v>1</v>
      </c>
      <c r="DW288" s="165">
        <f t="shared" si="674"/>
        <v>2400</v>
      </c>
      <c r="DX288" s="165">
        <f t="shared" si="675"/>
        <v>1.4999999999999999E-2</v>
      </c>
      <c r="DY288" s="169">
        <f t="shared" si="676"/>
        <v>70.562242526063841</v>
      </c>
      <c r="DZ288" s="136">
        <f t="shared" si="639"/>
        <v>33592.484108864497</v>
      </c>
      <c r="EA288" s="136">
        <f t="shared" si="677"/>
        <v>4.3067574809826485</v>
      </c>
      <c r="EB288" s="136">
        <f t="shared" si="678"/>
        <v>2.3330791552474604E-2</v>
      </c>
      <c r="EC288" s="136">
        <f t="shared" si="679"/>
        <v>0.96747185906460231</v>
      </c>
      <c r="ED288" s="136">
        <f t="shared" si="680"/>
        <v>0.21303219942858043</v>
      </c>
      <c r="EE288" s="136">
        <f t="shared" si="640"/>
        <v>1.5445604651050633E-4</v>
      </c>
      <c r="EF288" s="136">
        <f t="shared" si="681"/>
        <v>1</v>
      </c>
      <c r="EG288" s="136">
        <f t="shared" si="641"/>
        <v>2</v>
      </c>
      <c r="EH288" s="149">
        <f t="shared" si="682"/>
        <v>1.6885905922081608</v>
      </c>
      <c r="EI288" s="149">
        <f t="shared" si="683"/>
        <v>28.289379853940297</v>
      </c>
      <c r="EJ288" s="149">
        <f t="shared" si="642"/>
        <v>29.977970446148458</v>
      </c>
      <c r="EK288" s="18">
        <f t="shared" si="643"/>
        <v>1.1675240010951697</v>
      </c>
      <c r="EL288" s="18">
        <f t="shared" si="644"/>
        <v>0.2524550837990171</v>
      </c>
      <c r="EM288" s="18">
        <f t="shared" si="645"/>
        <v>1.2144320002285715E-2</v>
      </c>
      <c r="EN288" s="163">
        <f t="shared" si="684"/>
        <v>0.12059362804336658</v>
      </c>
      <c r="EO288" s="163">
        <f t="shared" si="685"/>
        <v>2.0203351643824803</v>
      </c>
      <c r="EP288" s="163">
        <f t="shared" si="646"/>
        <v>2.1409287924258469</v>
      </c>
      <c r="EQ288" s="18">
        <f t="shared" si="647"/>
        <v>16.348044887724708</v>
      </c>
      <c r="ER288" s="18">
        <f t="shared" si="648"/>
        <v>3.9989627108728074</v>
      </c>
      <c r="ES288" s="18">
        <f t="shared" si="649"/>
        <v>0.17004865710857142</v>
      </c>
    </row>
    <row r="289" spans="1:149" s="105" customFormat="1" outlineLevel="1" x14ac:dyDescent="0.25">
      <c r="A289" s="103"/>
      <c r="B289" s="36" t="s">
        <v>82</v>
      </c>
      <c r="C289" s="36" t="str">
        <f>'Cooler&amp;Wetter'!$B$1</f>
        <v>MIROC-Medres</v>
      </c>
      <c r="D289" s="36">
        <v>2047</v>
      </c>
      <c r="E289" s="37">
        <f>'Cooler&amp;Wetter'!S75</f>
        <v>23.934999999999999</v>
      </c>
      <c r="F289" s="37">
        <f>'Cooler&amp;Wetter'!W75</f>
        <v>76.994329999999991</v>
      </c>
      <c r="G289" s="37">
        <f>'Cooler&amp;Wetter'!Q75</f>
        <v>542.54999999999984</v>
      </c>
      <c r="H289" s="115">
        <f t="shared" si="573"/>
        <v>2007</v>
      </c>
      <c r="I289" s="111" t="str">
        <f t="shared" si="574"/>
        <v>Pile No 243 @ Berth 107</v>
      </c>
      <c r="J289" s="165" t="str">
        <f t="shared" si="575"/>
        <v>splash</v>
      </c>
      <c r="K289" s="172">
        <f t="shared" si="576"/>
        <v>1</v>
      </c>
      <c r="L289" s="115" t="str">
        <f t="shared" si="577"/>
        <v>C1</v>
      </c>
      <c r="M289" s="115" t="str">
        <f t="shared" si="578"/>
        <v>CB4</v>
      </c>
      <c r="N289" s="115" t="str">
        <f t="shared" si="579"/>
        <v>CL5</v>
      </c>
      <c r="O289" s="115">
        <f t="shared" si="580"/>
        <v>0</v>
      </c>
      <c r="P289" s="115">
        <f t="shared" si="581"/>
        <v>50</v>
      </c>
      <c r="Q289" s="115">
        <f t="shared" si="582"/>
        <v>1200</v>
      </c>
      <c r="R289" s="115">
        <f t="shared" si="583"/>
        <v>60</v>
      </c>
      <c r="S289" s="115">
        <f t="shared" si="584"/>
        <v>0.37</v>
      </c>
      <c r="T289" s="115">
        <f t="shared" si="585"/>
        <v>310</v>
      </c>
      <c r="U289" s="165">
        <f t="shared" si="623"/>
        <v>12</v>
      </c>
      <c r="V289" s="165"/>
      <c r="W289" s="165"/>
      <c r="X289" s="165"/>
      <c r="Y289" s="165"/>
      <c r="AA289" s="174">
        <f t="shared" si="650"/>
        <v>5.8971067115856393</v>
      </c>
      <c r="AB289" s="193">
        <f t="shared" si="651"/>
        <v>0.2179421342317128</v>
      </c>
      <c r="AC289" s="174">
        <f t="shared" si="652"/>
        <v>0.26197411833193718</v>
      </c>
      <c r="AD289" s="174">
        <f t="shared" si="653"/>
        <v>1.2161437747083333E-2</v>
      </c>
      <c r="AE289" s="174">
        <f t="shared" si="654"/>
        <v>0.84487221368191157</v>
      </c>
      <c r="AF289" s="194">
        <f t="shared" si="655"/>
        <v>0.25220066080057063</v>
      </c>
      <c r="AG289" s="174">
        <f t="shared" si="686"/>
        <v>4.2448604011999223</v>
      </c>
      <c r="AH289" s="174">
        <f t="shared" si="687"/>
        <v>0.17028834525208336</v>
      </c>
      <c r="AJ289" s="174"/>
      <c r="AK289" s="174"/>
      <c r="AM289" s="207">
        <f t="shared" si="656"/>
        <v>5</v>
      </c>
      <c r="AN289" s="167">
        <f>INDEX(Coefficients!$O$3:$O$7,MATCH(S289,Coefficients!$O$3:$O$7))</f>
        <v>0.3</v>
      </c>
      <c r="AO289" s="167">
        <f>INDEX(Coefficients!$O$3:$O$7,MATCH(S289,Coefficients!$O$3:$O$7)+1)</f>
        <v>0.4</v>
      </c>
      <c r="AP289" s="172">
        <f>INDEX(Coefficients!$P$3:$P$7,MATCH(S289,Coefficients!$O$3:$O$7))</f>
        <v>50</v>
      </c>
      <c r="AQ289" s="172">
        <f>INDEX(Coefficients!$P$3:$P$7,MATCH(S289,Coefficients!$O$3:$O$7)+1)</f>
        <v>41.8</v>
      </c>
      <c r="AR289" s="172">
        <f t="shared" si="657"/>
        <v>44.26</v>
      </c>
      <c r="AS289" s="106">
        <f t="shared" si="658"/>
        <v>2047</v>
      </c>
      <c r="AT289" s="107">
        <f t="shared" si="659"/>
        <v>23.934999999999999</v>
      </c>
      <c r="AU289" s="167">
        <f t="shared" si="624"/>
        <v>831.85500000000002</v>
      </c>
      <c r="AV289" s="173">
        <f t="shared" si="625"/>
        <v>23.107083333333335</v>
      </c>
      <c r="AW289" s="106">
        <v>59</v>
      </c>
      <c r="AX289" s="107">
        <f t="shared" si="660"/>
        <v>76.994329999999991</v>
      </c>
      <c r="AY289" s="174">
        <f t="shared" si="661"/>
        <v>1.2100364307715969</v>
      </c>
      <c r="AZ289" s="167">
        <f>INDEX(Coefficients!$K$3:$K$10,MATCH(S289,Coefficients!$K$3:$K$10))</f>
        <v>0.35</v>
      </c>
      <c r="BA289" s="167">
        <f>INDEX(Coefficients!$K$3:$K$10,MATCH(S289,Coefficients!$K$3:$K$10)+1)</f>
        <v>0.4</v>
      </c>
      <c r="BB289" s="167">
        <f>INDEX(Coefficients!$L$3:$L$10,MATCH(S289,Coefficients!$K$3:$K$10))</f>
        <v>0.19142307491680963</v>
      </c>
      <c r="BC289" s="167">
        <f>INDEX(Coefficients!$L$3:$L$10,MATCH(S289,Coefficients!$K$3:$K$10)+1)</f>
        <v>0.35425563574488944</v>
      </c>
      <c r="BD289" s="174">
        <f>INDEX(Coefficients!$M$3:$M$10,MATCH(S289,Coefficients!$K$3:$K$10))</f>
        <v>0.20023799980895765</v>
      </c>
      <c r="BE289" s="174">
        <f>INDEX(Coefficients!$M$3:$M$10,MATCH(S289,Coefficients!$K$3:$K$10)+1)</f>
        <v>0.20987997823914079</v>
      </c>
      <c r="BF289" s="70">
        <f t="shared" si="662"/>
        <v>2.5655609924804158E-5</v>
      </c>
      <c r="BG289" s="110">
        <f t="shared" si="663"/>
        <v>0.20409479118103091</v>
      </c>
      <c r="BH289" s="175">
        <f t="shared" si="626"/>
        <v>1.234664922916634E-5</v>
      </c>
      <c r="BI289" s="89">
        <f t="shared" si="627"/>
        <v>3.8962229607275925E-2</v>
      </c>
      <c r="BJ289" s="106">
        <f t="shared" si="664"/>
        <v>0.71366705445737511</v>
      </c>
      <c r="BK289" s="165">
        <f t="shared" si="665"/>
        <v>84.741590689541354</v>
      </c>
      <c r="BL289" s="207"/>
      <c r="BM289" s="107">
        <f t="shared" si="666"/>
        <v>542.54999999999984</v>
      </c>
      <c r="BN289" s="173">
        <f t="shared" si="628"/>
        <v>16449.350000000002</v>
      </c>
      <c r="BO289" s="187">
        <f t="shared" si="629"/>
        <v>8.6816013888888898E-4</v>
      </c>
      <c r="BP289" s="106" t="str">
        <f t="shared" si="603"/>
        <v>YES</v>
      </c>
      <c r="BQ289" s="209">
        <f t="shared" si="667"/>
        <v>5.8971067115856393</v>
      </c>
      <c r="BR289" s="164">
        <f t="shared" si="630"/>
        <v>10.897106711585639</v>
      </c>
      <c r="BS289" s="219">
        <f t="shared" si="631"/>
        <v>0.2179421342317128</v>
      </c>
      <c r="BT289" s="210"/>
      <c r="BU289" s="206">
        <f t="shared" si="632"/>
        <v>-0.80493096085286786</v>
      </c>
      <c r="BW289" s="164">
        <f>VLOOKUP(M289,Coefficients!$E$4:$I$7,3)</f>
        <v>0.43099999999999999</v>
      </c>
      <c r="BX289" s="106">
        <f t="shared" si="633"/>
        <v>7.2999999999999995E-2</v>
      </c>
      <c r="BY289" s="163">
        <f t="shared" si="634"/>
        <v>0.52875816291666666</v>
      </c>
      <c r="BZ289" s="28"/>
      <c r="CO289" s="165" t="str">
        <f t="shared" si="668"/>
        <v>splash</v>
      </c>
      <c r="CP289" s="172">
        <f t="shared" si="669"/>
        <v>1</v>
      </c>
      <c r="CQ289" s="165">
        <f>IF(CO289="atmospheric",IF(CP289&gt;=1,Coefficients!$T$5,Coefficients!$T$4),Coefficients!$T$3)</f>
        <v>7.35</v>
      </c>
      <c r="CR289" s="106">
        <f>IF(S289&lt;Coefficients!$V$3,Coefficients!$X$3-(Coefficients!$X$4-Coefficients!$X$3)*(Coefficients!$V$3-S289)/(Coefficients!$V$4-Coefficients!$V$3),IF(S289&gt;Coefficients!$V$6,(Coefficients!$X$6-Coefficients!$X$5)*(S289-Coefficients!$V$6)/(Coefficients!$V$6-Coefficients!$V$5)+Coefficients!$X$6,VLOOKUP(S289,Coefficients!$V$3:$X$6,3)))</f>
        <v>5.1999999999999975</v>
      </c>
      <c r="CS289" s="90">
        <f t="shared" si="635"/>
        <v>1.6409601519999992E-4</v>
      </c>
      <c r="CT289" s="106">
        <f>VLOOKUP(CO289,Coefficients!$Z$4:$AD$7,4,FALSE)</f>
        <v>0.26500000000000001</v>
      </c>
      <c r="CU289" s="106">
        <f>VLOOKUP(CO289,Coefficients!$Z$4:$AD$7,2,FALSE)</f>
        <v>0.37</v>
      </c>
      <c r="CV289" s="174">
        <f t="shared" si="670"/>
        <v>5.3742087109547771</v>
      </c>
      <c r="CW289" s="31">
        <f t="shared" si="671"/>
        <v>0.84487221368191157</v>
      </c>
      <c r="CX289" s="19">
        <f>Coefficients!$B$7</f>
        <v>3.35</v>
      </c>
      <c r="CY289" s="217">
        <f t="shared" si="636"/>
        <v>0.25220066080057063</v>
      </c>
      <c r="CZ289" s="164">
        <f>VLOOKUP(N289,Coefficients!$E$12:$I$16,3)</f>
        <v>6.0350000000000001</v>
      </c>
      <c r="DA289" s="165">
        <f t="shared" si="637"/>
        <v>7.2999999999999995E-2</v>
      </c>
      <c r="DB289" s="163">
        <f t="shared" si="638"/>
        <v>7.4038410979166676</v>
      </c>
      <c r="DC289" s="163"/>
      <c r="DD289" s="149"/>
      <c r="DU289" s="165">
        <f t="shared" si="672"/>
        <v>0.95</v>
      </c>
      <c r="DV289" s="165">
        <f t="shared" si="673"/>
        <v>1</v>
      </c>
      <c r="DW289" s="165">
        <f t="shared" si="674"/>
        <v>2400</v>
      </c>
      <c r="DX289" s="165">
        <f t="shared" si="675"/>
        <v>1.4999999999999999E-2</v>
      </c>
      <c r="DY289" s="169">
        <f t="shared" si="676"/>
        <v>70.562964288910763</v>
      </c>
      <c r="DZ289" s="136">
        <f t="shared" si="639"/>
        <v>33592.598644738209</v>
      </c>
      <c r="EA289" s="136">
        <f t="shared" si="677"/>
        <v>4.3067574809826485</v>
      </c>
      <c r="EB289" s="136">
        <f t="shared" si="678"/>
        <v>2.3330791552474604E-2</v>
      </c>
      <c r="EC289" s="136">
        <f t="shared" si="679"/>
        <v>0.96747185906460231</v>
      </c>
      <c r="ED289" s="136">
        <f t="shared" si="680"/>
        <v>0.21313349719200669</v>
      </c>
      <c r="EE289" s="136">
        <f t="shared" si="640"/>
        <v>1.5445604651050633E-4</v>
      </c>
      <c r="EF289" s="136">
        <f t="shared" si="681"/>
        <v>1</v>
      </c>
      <c r="EG289" s="136">
        <f t="shared" si="641"/>
        <v>2</v>
      </c>
      <c r="EH289" s="149">
        <f t="shared" si="682"/>
        <v>1.6862118515619777</v>
      </c>
      <c r="EI289" s="149">
        <f t="shared" si="683"/>
        <v>28.262994132215418</v>
      </c>
      <c r="EJ289" s="149">
        <f t="shared" si="642"/>
        <v>29.949205983777397</v>
      </c>
      <c r="EK289" s="18">
        <f t="shared" si="643"/>
        <v>1.202035206526014</v>
      </c>
      <c r="EL289" s="18">
        <f t="shared" si="644"/>
        <v>0.26197411833193718</v>
      </c>
      <c r="EM289" s="18">
        <f t="shared" si="645"/>
        <v>1.2161437747083333E-2</v>
      </c>
      <c r="EN289" s="163">
        <f t="shared" si="684"/>
        <v>0.12042374615131937</v>
      </c>
      <c r="EO289" s="163">
        <f t="shared" si="685"/>
        <v>2.0184507822675797</v>
      </c>
      <c r="EP289" s="163">
        <f t="shared" si="646"/>
        <v>2.1388745284188992</v>
      </c>
      <c r="EQ289" s="18">
        <f t="shared" si="647"/>
        <v>16.831281836158922</v>
      </c>
      <c r="ER289" s="18">
        <f t="shared" si="648"/>
        <v>4.2448604011999223</v>
      </c>
      <c r="ES289" s="18">
        <f t="shared" si="649"/>
        <v>0.17028834525208336</v>
      </c>
    </row>
    <row r="290" spans="1:149" s="105" customFormat="1" outlineLevel="1" x14ac:dyDescent="0.25">
      <c r="A290" s="103"/>
      <c r="B290" s="36" t="s">
        <v>82</v>
      </c>
      <c r="C290" s="36" t="str">
        <f>'Cooler&amp;Wetter'!$B$1</f>
        <v>MIROC-Medres</v>
      </c>
      <c r="D290" s="36">
        <v>2048</v>
      </c>
      <c r="E290" s="37">
        <f>'Cooler&amp;Wetter'!S76</f>
        <v>23.99</v>
      </c>
      <c r="F290" s="37">
        <f>'Cooler&amp;Wetter'!W76</f>
        <v>77.017219999999995</v>
      </c>
      <c r="G290" s="37">
        <f>'Cooler&amp;Wetter'!Q76</f>
        <v>548.69999999999982</v>
      </c>
      <c r="H290" s="115">
        <f t="shared" si="573"/>
        <v>2007</v>
      </c>
      <c r="I290" s="111" t="str">
        <f t="shared" si="574"/>
        <v>Pile No 243 @ Berth 107</v>
      </c>
      <c r="J290" s="165" t="str">
        <f t="shared" si="575"/>
        <v>splash</v>
      </c>
      <c r="K290" s="172">
        <f t="shared" si="576"/>
        <v>1</v>
      </c>
      <c r="L290" s="115" t="str">
        <f t="shared" si="577"/>
        <v>C1</v>
      </c>
      <c r="M290" s="115" t="str">
        <f t="shared" si="578"/>
        <v>CB4</v>
      </c>
      <c r="N290" s="115" t="str">
        <f t="shared" si="579"/>
        <v>CL5</v>
      </c>
      <c r="O290" s="115">
        <f t="shared" si="580"/>
        <v>0</v>
      </c>
      <c r="P290" s="115">
        <f t="shared" si="581"/>
        <v>50</v>
      </c>
      <c r="Q290" s="115">
        <f t="shared" si="582"/>
        <v>1200</v>
      </c>
      <c r="R290" s="115">
        <f t="shared" si="583"/>
        <v>60</v>
      </c>
      <c r="S290" s="115">
        <f t="shared" si="584"/>
        <v>0.37</v>
      </c>
      <c r="T290" s="115">
        <f t="shared" si="585"/>
        <v>310</v>
      </c>
      <c r="U290" s="165">
        <f t="shared" si="623"/>
        <v>12</v>
      </c>
      <c r="V290" s="165"/>
      <c r="W290" s="165"/>
      <c r="X290" s="165"/>
      <c r="Y290" s="165"/>
      <c r="AA290" s="174">
        <f t="shared" si="650"/>
        <v>5.9822487780924458</v>
      </c>
      <c r="AB290" s="193">
        <f t="shared" si="651"/>
        <v>0.21964497556184892</v>
      </c>
      <c r="AC290" s="174">
        <f t="shared" si="652"/>
        <v>0.27161767754892013</v>
      </c>
      <c r="AD290" s="174">
        <f t="shared" si="653"/>
        <v>1.2178705902837839E-2</v>
      </c>
      <c r="AE290" s="174">
        <f t="shared" si="654"/>
        <v>0.8700104913165787</v>
      </c>
      <c r="AF290" s="194">
        <f t="shared" si="655"/>
        <v>0.25970462427360558</v>
      </c>
      <c r="AG290" s="174">
        <f t="shared" si="686"/>
        <v>4.4969332930685066</v>
      </c>
      <c r="AH290" s="174">
        <f t="shared" si="687"/>
        <v>0.17053013949797297</v>
      </c>
      <c r="AJ290" s="174"/>
      <c r="AK290" s="174"/>
      <c r="AM290" s="207">
        <f t="shared" si="656"/>
        <v>5</v>
      </c>
      <c r="AN290" s="167">
        <f>INDEX(Coefficients!$O$3:$O$7,MATCH(S290,Coefficients!$O$3:$O$7))</f>
        <v>0.3</v>
      </c>
      <c r="AO290" s="167">
        <f>INDEX(Coefficients!$O$3:$O$7,MATCH(S290,Coefficients!$O$3:$O$7)+1)</f>
        <v>0.4</v>
      </c>
      <c r="AP290" s="172">
        <f>INDEX(Coefficients!$P$3:$P$7,MATCH(S290,Coefficients!$O$3:$O$7))</f>
        <v>50</v>
      </c>
      <c r="AQ290" s="172">
        <f>INDEX(Coefficients!$P$3:$P$7,MATCH(S290,Coefficients!$O$3:$O$7)+1)</f>
        <v>41.8</v>
      </c>
      <c r="AR290" s="172">
        <f t="shared" si="657"/>
        <v>44.26</v>
      </c>
      <c r="AS290" s="106">
        <f t="shared" si="658"/>
        <v>2048</v>
      </c>
      <c r="AT290" s="107">
        <f t="shared" si="659"/>
        <v>23.99</v>
      </c>
      <c r="AU290" s="167">
        <f t="shared" si="624"/>
        <v>855.84500000000003</v>
      </c>
      <c r="AV290" s="173">
        <f t="shared" si="625"/>
        <v>23.130945945945946</v>
      </c>
      <c r="AW290" s="106">
        <v>60</v>
      </c>
      <c r="AX290" s="107">
        <f t="shared" si="660"/>
        <v>77.017219999999995</v>
      </c>
      <c r="AY290" s="174">
        <f t="shared" si="661"/>
        <v>1.2117907146045588</v>
      </c>
      <c r="AZ290" s="167">
        <f>INDEX(Coefficients!$K$3:$K$10,MATCH(S290,Coefficients!$K$3:$K$10))</f>
        <v>0.35</v>
      </c>
      <c r="BA290" s="167">
        <f>INDEX(Coefficients!$K$3:$K$10,MATCH(S290,Coefficients!$K$3:$K$10)+1)</f>
        <v>0.4</v>
      </c>
      <c r="BB290" s="167">
        <f>INDEX(Coefficients!$L$3:$L$10,MATCH(S290,Coefficients!$K$3:$K$10))</f>
        <v>0.19142307491680963</v>
      </c>
      <c r="BC290" s="167">
        <f>INDEX(Coefficients!$L$3:$L$10,MATCH(S290,Coefficients!$K$3:$K$10)+1)</f>
        <v>0.35425563574488944</v>
      </c>
      <c r="BD290" s="174">
        <f>INDEX(Coefficients!$M$3:$M$10,MATCH(S290,Coefficients!$K$3:$K$10))</f>
        <v>0.20023799980895765</v>
      </c>
      <c r="BE290" s="174">
        <f>INDEX(Coefficients!$M$3:$M$10,MATCH(S290,Coefficients!$K$3:$K$10)+1)</f>
        <v>0.20987997823914079</v>
      </c>
      <c r="BF290" s="70">
        <f t="shared" si="662"/>
        <v>2.5655609924804158E-5</v>
      </c>
      <c r="BG290" s="110">
        <f t="shared" si="663"/>
        <v>0.20409479118103091</v>
      </c>
      <c r="BH290" s="175">
        <f t="shared" si="626"/>
        <v>1.2277799598443902E-5</v>
      </c>
      <c r="BI290" s="89">
        <f t="shared" si="627"/>
        <v>3.8744961337092397E-2</v>
      </c>
      <c r="BJ290" s="106">
        <f t="shared" si="664"/>
        <v>0.71366705445737511</v>
      </c>
      <c r="BK290" s="165">
        <f t="shared" si="665"/>
        <v>84.741590689541354</v>
      </c>
      <c r="BL290" s="207"/>
      <c r="BM290" s="107">
        <f t="shared" si="666"/>
        <v>548.69999999999982</v>
      </c>
      <c r="BN290" s="173">
        <f t="shared" si="628"/>
        <v>16998.050000000003</v>
      </c>
      <c r="BO290" s="187">
        <f t="shared" si="629"/>
        <v>8.7287283783783808E-4</v>
      </c>
      <c r="BP290" s="106" t="str">
        <f t="shared" si="603"/>
        <v>YES</v>
      </c>
      <c r="BQ290" s="209">
        <f t="shared" si="667"/>
        <v>5.9822487780924458</v>
      </c>
      <c r="BR290" s="164">
        <f t="shared" si="630"/>
        <v>10.982248778092446</v>
      </c>
      <c r="BS290" s="219">
        <f t="shared" si="631"/>
        <v>0.21964497556184892</v>
      </c>
      <c r="BT290" s="210"/>
      <c r="BU290" s="206">
        <f t="shared" si="632"/>
        <v>-0.80692373487520386</v>
      </c>
      <c r="BW290" s="164">
        <f>VLOOKUP(M290,Coefficients!$E$4:$I$7,3)</f>
        <v>0.43099999999999999</v>
      </c>
      <c r="BX290" s="106">
        <f t="shared" si="633"/>
        <v>7.2999999999999995E-2</v>
      </c>
      <c r="BY290" s="163">
        <f t="shared" si="634"/>
        <v>0.52950895229729733</v>
      </c>
      <c r="BZ290" s="28"/>
      <c r="CO290" s="165" t="str">
        <f t="shared" si="668"/>
        <v>splash</v>
      </c>
      <c r="CP290" s="172">
        <f t="shared" si="669"/>
        <v>1</v>
      </c>
      <c r="CQ290" s="165">
        <f>IF(CO290="atmospheric",IF(CP290&gt;=1,Coefficients!$T$5,Coefficients!$T$4),Coefficients!$T$3)</f>
        <v>7.35</v>
      </c>
      <c r="CR290" s="106">
        <f>IF(S290&lt;Coefficients!$V$3,Coefficients!$X$3-(Coefficients!$X$4-Coefficients!$X$3)*(Coefficients!$V$3-S290)/(Coefficients!$V$4-Coefficients!$V$3),IF(S290&gt;Coefficients!$V$6,(Coefficients!$X$6-Coefficients!$X$5)*(S290-Coefficients!$V$6)/(Coefficients!$V$6-Coefficients!$V$5)+Coefficients!$X$6,VLOOKUP(S290,Coefficients!$V$3:$X$6,3)))</f>
        <v>5.1999999999999975</v>
      </c>
      <c r="CS290" s="90">
        <f t="shared" si="635"/>
        <v>1.6409601519999992E-4</v>
      </c>
      <c r="CT290" s="106">
        <f>VLOOKUP(CO290,Coefficients!$Z$4:$AD$7,4,FALSE)</f>
        <v>0.26500000000000001</v>
      </c>
      <c r="CU290" s="106">
        <f>VLOOKUP(CO290,Coefficients!$Z$4:$AD$7,2,FALSE)</f>
        <v>0.37</v>
      </c>
      <c r="CV290" s="174">
        <f t="shared" si="670"/>
        <v>5.3771925566820862</v>
      </c>
      <c r="CW290" s="31">
        <f t="shared" si="671"/>
        <v>0.8700104913165787</v>
      </c>
      <c r="CX290" s="19">
        <f>Coefficients!$B$7</f>
        <v>3.35</v>
      </c>
      <c r="CY290" s="217">
        <f t="shared" si="636"/>
        <v>0.25970462427360558</v>
      </c>
      <c r="CZ290" s="164">
        <f>VLOOKUP(N290,Coefficients!$E$12:$I$16,3)</f>
        <v>6.0350000000000001</v>
      </c>
      <c r="DA290" s="165">
        <f t="shared" si="637"/>
        <v>7.2999999999999995E-2</v>
      </c>
      <c r="DB290" s="163">
        <f t="shared" si="638"/>
        <v>7.4143538912162166</v>
      </c>
      <c r="DC290" s="163"/>
      <c r="DD290" s="149"/>
      <c r="DU290" s="165">
        <f t="shared" si="672"/>
        <v>0.95</v>
      </c>
      <c r="DV290" s="165">
        <f t="shared" si="673"/>
        <v>1</v>
      </c>
      <c r="DW290" s="165">
        <f t="shared" si="674"/>
        <v>2400</v>
      </c>
      <c r="DX290" s="165">
        <f t="shared" si="675"/>
        <v>1.4999999999999999E-2</v>
      </c>
      <c r="DY290" s="169">
        <f t="shared" si="676"/>
        <v>70.563647051139696</v>
      </c>
      <c r="DZ290" s="136">
        <f t="shared" si="639"/>
        <v>33592.706990921339</v>
      </c>
      <c r="EA290" s="136">
        <f t="shared" si="677"/>
        <v>4.3067574809826485</v>
      </c>
      <c r="EB290" s="136">
        <f t="shared" si="678"/>
        <v>2.3330791552474604E-2</v>
      </c>
      <c r="EC290" s="136">
        <f t="shared" si="679"/>
        <v>0.96747185906460231</v>
      </c>
      <c r="ED290" s="136">
        <f t="shared" si="680"/>
        <v>0.21323539652137063</v>
      </c>
      <c r="EE290" s="136">
        <f t="shared" si="640"/>
        <v>1.5445604651050633E-4</v>
      </c>
      <c r="EF290" s="136">
        <f t="shared" si="681"/>
        <v>1</v>
      </c>
      <c r="EG290" s="136">
        <f t="shared" si="641"/>
        <v>2</v>
      </c>
      <c r="EH290" s="149">
        <f t="shared" si="682"/>
        <v>1.6838191085985874</v>
      </c>
      <c r="EI290" s="149">
        <f t="shared" si="683"/>
        <v>28.23641351074081</v>
      </c>
      <c r="EJ290" s="149">
        <f t="shared" si="642"/>
        <v>29.920232619339398</v>
      </c>
      <c r="EK290" s="18">
        <f t="shared" si="643"/>
        <v>1.2366214016693335</v>
      </c>
      <c r="EL290" s="18">
        <f t="shared" si="644"/>
        <v>0.27161767754892013</v>
      </c>
      <c r="EM290" s="18">
        <f t="shared" si="645"/>
        <v>1.2178705902837839E-2</v>
      </c>
      <c r="EN290" s="163">
        <f t="shared" si="684"/>
        <v>0.12025286425948487</v>
      </c>
      <c r="EO290" s="163">
        <f t="shared" si="685"/>
        <v>2.0165524810487634</v>
      </c>
      <c r="EP290" s="163">
        <f t="shared" si="646"/>
        <v>2.1368053453082481</v>
      </c>
      <c r="EQ290" s="18">
        <f t="shared" si="647"/>
        <v>17.315568814557842</v>
      </c>
      <c r="ER290" s="18">
        <f t="shared" si="648"/>
        <v>4.4969332930685066</v>
      </c>
      <c r="ES290" s="18">
        <f t="shared" si="649"/>
        <v>0.17053013949797297</v>
      </c>
    </row>
    <row r="291" spans="1:149" s="105" customFormat="1" outlineLevel="1" x14ac:dyDescent="0.25">
      <c r="A291" s="103"/>
      <c r="B291" s="36" t="s">
        <v>82</v>
      </c>
      <c r="C291" s="36" t="str">
        <f>'Cooler&amp;Wetter'!$B$1</f>
        <v>MIROC-Medres</v>
      </c>
      <c r="D291" s="36">
        <v>2049</v>
      </c>
      <c r="E291" s="37">
        <f>'Cooler&amp;Wetter'!S77</f>
        <v>24.044999999999998</v>
      </c>
      <c r="F291" s="37">
        <f>'Cooler&amp;Wetter'!W77</f>
        <v>77.040109999999999</v>
      </c>
      <c r="G291" s="37">
        <f>'Cooler&amp;Wetter'!Q77</f>
        <v>554.8499999999998</v>
      </c>
      <c r="H291" s="115">
        <f t="shared" si="573"/>
        <v>2007</v>
      </c>
      <c r="I291" s="111" t="str">
        <f t="shared" si="574"/>
        <v>Pile No 243 @ Berth 107</v>
      </c>
      <c r="J291" s="165" t="str">
        <f t="shared" si="575"/>
        <v>splash</v>
      </c>
      <c r="K291" s="172">
        <f t="shared" si="576"/>
        <v>1</v>
      </c>
      <c r="L291" s="115" t="str">
        <f t="shared" si="577"/>
        <v>C1</v>
      </c>
      <c r="M291" s="115" t="str">
        <f t="shared" si="578"/>
        <v>CB4</v>
      </c>
      <c r="N291" s="115" t="str">
        <f t="shared" si="579"/>
        <v>CL5</v>
      </c>
      <c r="O291" s="115">
        <f t="shared" si="580"/>
        <v>0</v>
      </c>
      <c r="P291" s="115">
        <f t="shared" si="581"/>
        <v>50</v>
      </c>
      <c r="Q291" s="115">
        <f t="shared" si="582"/>
        <v>1200</v>
      </c>
      <c r="R291" s="115">
        <f t="shared" si="583"/>
        <v>60</v>
      </c>
      <c r="S291" s="115">
        <f t="shared" si="584"/>
        <v>0.37</v>
      </c>
      <c r="T291" s="115">
        <f t="shared" si="585"/>
        <v>310</v>
      </c>
      <c r="U291" s="165">
        <f t="shared" si="623"/>
        <v>12</v>
      </c>
      <c r="V291" s="165"/>
      <c r="W291" s="165"/>
      <c r="X291" s="165"/>
      <c r="Y291" s="165"/>
      <c r="AA291" s="174">
        <f t="shared" si="650"/>
        <v>6.0670073015848951</v>
      </c>
      <c r="AB291" s="193">
        <f t="shared" si="651"/>
        <v>0.22134014603169788</v>
      </c>
      <c r="AC291" s="174">
        <f t="shared" si="652"/>
        <v>0.28138588451191499</v>
      </c>
      <c r="AD291" s="174">
        <f t="shared" si="653"/>
        <v>1.2196112594999999E-2</v>
      </c>
      <c r="AE291" s="174">
        <f t="shared" si="654"/>
        <v>0.89487407743413816</v>
      </c>
      <c r="AF291" s="194">
        <f t="shared" si="655"/>
        <v>0.26712659027884722</v>
      </c>
      <c r="AG291" s="174">
        <f t="shared" si="686"/>
        <v>4.7550954649917712</v>
      </c>
      <c r="AH291" s="174">
        <f t="shared" si="687"/>
        <v>0.17077387357500001</v>
      </c>
      <c r="AJ291" s="174"/>
      <c r="AK291" s="174"/>
      <c r="AM291" s="207">
        <f t="shared" si="656"/>
        <v>5</v>
      </c>
      <c r="AN291" s="167">
        <f>INDEX(Coefficients!$O$3:$O$7,MATCH(S291,Coefficients!$O$3:$O$7))</f>
        <v>0.3</v>
      </c>
      <c r="AO291" s="167">
        <f>INDEX(Coefficients!$O$3:$O$7,MATCH(S291,Coefficients!$O$3:$O$7)+1)</f>
        <v>0.4</v>
      </c>
      <c r="AP291" s="172">
        <f>INDEX(Coefficients!$P$3:$P$7,MATCH(S291,Coefficients!$O$3:$O$7))</f>
        <v>50</v>
      </c>
      <c r="AQ291" s="172">
        <f>INDEX(Coefficients!$P$3:$P$7,MATCH(S291,Coefficients!$O$3:$O$7)+1)</f>
        <v>41.8</v>
      </c>
      <c r="AR291" s="172">
        <f t="shared" si="657"/>
        <v>44.26</v>
      </c>
      <c r="AS291" s="106">
        <f t="shared" si="658"/>
        <v>2049</v>
      </c>
      <c r="AT291" s="107">
        <f t="shared" si="659"/>
        <v>24.044999999999998</v>
      </c>
      <c r="AU291" s="167">
        <f t="shared" si="624"/>
        <v>879.89</v>
      </c>
      <c r="AV291" s="173">
        <f t="shared" si="625"/>
        <v>23.155000000000001</v>
      </c>
      <c r="AW291" s="106">
        <v>61</v>
      </c>
      <c r="AX291" s="107">
        <f t="shared" si="660"/>
        <v>77.040109999999999</v>
      </c>
      <c r="AY291" s="174">
        <f t="shared" si="661"/>
        <v>1.2135613597274815</v>
      </c>
      <c r="AZ291" s="167">
        <f>INDEX(Coefficients!$K$3:$K$10,MATCH(S291,Coefficients!$K$3:$K$10))</f>
        <v>0.35</v>
      </c>
      <c r="BA291" s="167">
        <f>INDEX(Coefficients!$K$3:$K$10,MATCH(S291,Coefficients!$K$3:$K$10)+1)</f>
        <v>0.4</v>
      </c>
      <c r="BB291" s="167">
        <f>INDEX(Coefficients!$L$3:$L$10,MATCH(S291,Coefficients!$K$3:$K$10))</f>
        <v>0.19142307491680963</v>
      </c>
      <c r="BC291" s="167">
        <f>INDEX(Coefficients!$L$3:$L$10,MATCH(S291,Coefficients!$K$3:$K$10)+1)</f>
        <v>0.35425563574488944</v>
      </c>
      <c r="BD291" s="174">
        <f>INDEX(Coefficients!$M$3:$M$10,MATCH(S291,Coefficients!$K$3:$K$10))</f>
        <v>0.20023799980895765</v>
      </c>
      <c r="BE291" s="174">
        <f>INDEX(Coefficients!$M$3:$M$10,MATCH(S291,Coefficients!$K$3:$K$10)+1)</f>
        <v>0.20987997823914079</v>
      </c>
      <c r="BF291" s="70">
        <f t="shared" si="662"/>
        <v>2.5655609924804158E-5</v>
      </c>
      <c r="BG291" s="110">
        <f t="shared" si="663"/>
        <v>0.20409479118103091</v>
      </c>
      <c r="BH291" s="175">
        <f t="shared" si="626"/>
        <v>1.2211154906047547E-5</v>
      </c>
      <c r="BI291" s="89">
        <f t="shared" si="627"/>
        <v>3.8534651174467936E-2</v>
      </c>
      <c r="BJ291" s="106">
        <f t="shared" si="664"/>
        <v>0.71366705445737511</v>
      </c>
      <c r="BK291" s="165">
        <f t="shared" si="665"/>
        <v>84.741590689541354</v>
      </c>
      <c r="BL291" s="207"/>
      <c r="BM291" s="107">
        <f t="shared" si="666"/>
        <v>554.8499999999998</v>
      </c>
      <c r="BN291" s="173">
        <f t="shared" si="628"/>
        <v>17552.900000000001</v>
      </c>
      <c r="BO291" s="187">
        <f t="shared" si="629"/>
        <v>8.7764500000000014E-4</v>
      </c>
      <c r="BP291" s="106" t="str">
        <f t="shared" si="603"/>
        <v>YES</v>
      </c>
      <c r="BQ291" s="209">
        <f t="shared" si="667"/>
        <v>6.0670073015848951</v>
      </c>
      <c r="BR291" s="164">
        <f t="shared" si="630"/>
        <v>11.067007301584894</v>
      </c>
      <c r="BS291" s="219">
        <f t="shared" si="631"/>
        <v>0.22134014603169788</v>
      </c>
      <c r="BT291" s="210"/>
      <c r="BU291" s="206">
        <f t="shared" si="632"/>
        <v>-0.80882153751887009</v>
      </c>
      <c r="BW291" s="164">
        <f>VLOOKUP(M291,Coefficients!$E$4:$I$7,3)</f>
        <v>0.43099999999999999</v>
      </c>
      <c r="BX291" s="106">
        <f t="shared" si="633"/>
        <v>7.2999999999999995E-2</v>
      </c>
      <c r="BY291" s="163">
        <f t="shared" si="634"/>
        <v>0.530265765</v>
      </c>
      <c r="BZ291" s="28"/>
      <c r="CO291" s="165" t="str">
        <f t="shared" si="668"/>
        <v>splash</v>
      </c>
      <c r="CP291" s="172">
        <f t="shared" si="669"/>
        <v>1</v>
      </c>
      <c r="CQ291" s="165">
        <f>IF(CO291="atmospheric",IF(CP291&gt;=1,Coefficients!$T$5,Coefficients!$T$4),Coefficients!$T$3)</f>
        <v>7.35</v>
      </c>
      <c r="CR291" s="106">
        <f>IF(S291&lt;Coefficients!$V$3,Coefficients!$X$3-(Coefficients!$X$4-Coefficients!$X$3)*(Coefficients!$V$3-S291)/(Coefficients!$V$4-Coefficients!$V$3),IF(S291&gt;Coefficients!$V$6,(Coefficients!$X$6-Coefficients!$X$5)*(S291-Coefficients!$V$6)/(Coefficients!$V$6-Coefficients!$V$5)+Coefficients!$X$6,VLOOKUP(S291,Coefficients!$V$3:$X$6,3)))</f>
        <v>5.1999999999999975</v>
      </c>
      <c r="CS291" s="90">
        <f t="shared" si="635"/>
        <v>1.6409601519999992E-4</v>
      </c>
      <c r="CT291" s="106">
        <f>VLOOKUP(CO291,Coefficients!$Z$4:$AD$7,4,FALSE)</f>
        <v>0.26500000000000001</v>
      </c>
      <c r="CU291" s="106">
        <f>VLOOKUP(CO291,Coefficients!$Z$4:$AD$7,2,FALSE)</f>
        <v>0.37</v>
      </c>
      <c r="CV291" s="174">
        <f t="shared" si="670"/>
        <v>5.379926553312619</v>
      </c>
      <c r="CW291" s="31">
        <f t="shared" si="671"/>
        <v>0.89487407743413816</v>
      </c>
      <c r="CX291" s="19">
        <f>Coefficients!$B$7</f>
        <v>3.35</v>
      </c>
      <c r="CY291" s="217">
        <f t="shared" si="636"/>
        <v>0.26712659027884722</v>
      </c>
      <c r="CZ291" s="164">
        <f>VLOOKUP(N291,Coefficients!$E$12:$I$16,3)</f>
        <v>6.0350000000000001</v>
      </c>
      <c r="DA291" s="165">
        <f t="shared" si="637"/>
        <v>7.2999999999999995E-2</v>
      </c>
      <c r="DB291" s="163">
        <f t="shared" si="638"/>
        <v>7.4249510250000004</v>
      </c>
      <c r="DC291" s="163"/>
      <c r="DD291" s="149"/>
      <c r="DU291" s="165">
        <f t="shared" si="672"/>
        <v>0.95</v>
      </c>
      <c r="DV291" s="165">
        <f t="shared" si="673"/>
        <v>1</v>
      </c>
      <c r="DW291" s="165">
        <f t="shared" si="674"/>
        <v>2400</v>
      </c>
      <c r="DX291" s="165">
        <f t="shared" si="675"/>
        <v>1.4999999999999999E-2</v>
      </c>
      <c r="DY291" s="169">
        <f t="shared" si="676"/>
        <v>70.564293890702501</v>
      </c>
      <c r="DZ291" s="136">
        <f t="shared" si="639"/>
        <v>33592.80963596316</v>
      </c>
      <c r="EA291" s="136">
        <f t="shared" si="677"/>
        <v>4.3067574809826485</v>
      </c>
      <c r="EB291" s="136">
        <f t="shared" si="678"/>
        <v>2.3330791552474604E-2</v>
      </c>
      <c r="EC291" s="136">
        <f t="shared" si="679"/>
        <v>0.96747185906460231</v>
      </c>
      <c r="ED291" s="136">
        <f t="shared" si="680"/>
        <v>0.21333782131871173</v>
      </c>
      <c r="EE291" s="136">
        <f t="shared" si="640"/>
        <v>1.5445604651050633E-4</v>
      </c>
      <c r="EF291" s="136">
        <f t="shared" si="681"/>
        <v>1</v>
      </c>
      <c r="EG291" s="136">
        <f t="shared" si="641"/>
        <v>2</v>
      </c>
      <c r="EH291" s="149">
        <f t="shared" si="682"/>
        <v>1.6814141399907141</v>
      </c>
      <c r="EI291" s="149">
        <f t="shared" si="683"/>
        <v>28.209657204237878</v>
      </c>
      <c r="EJ291" s="149">
        <f t="shared" si="642"/>
        <v>29.891071344228592</v>
      </c>
      <c r="EK291" s="18">
        <f t="shared" si="643"/>
        <v>1.2712826369583132</v>
      </c>
      <c r="EL291" s="18">
        <f t="shared" si="644"/>
        <v>0.28138588451191499</v>
      </c>
      <c r="EM291" s="18">
        <f t="shared" si="645"/>
        <v>1.2196112594999999E-2</v>
      </c>
      <c r="EN291" s="163">
        <f t="shared" si="684"/>
        <v>0.12008110925202943</v>
      </c>
      <c r="EO291" s="163">
        <f t="shared" si="685"/>
        <v>2.0146416329787113</v>
      </c>
      <c r="EP291" s="163">
        <f t="shared" si="646"/>
        <v>2.1347227422307409</v>
      </c>
      <c r="EQ291" s="18">
        <f t="shared" si="647"/>
        <v>17.800906529103067</v>
      </c>
      <c r="ER291" s="18">
        <f t="shared" si="648"/>
        <v>4.7550954649917712</v>
      </c>
      <c r="ES291" s="18">
        <f t="shared" si="649"/>
        <v>0.17077387357500001</v>
      </c>
    </row>
    <row r="292" spans="1:149" s="105" customFormat="1" outlineLevel="1" x14ac:dyDescent="0.25">
      <c r="A292" s="103"/>
      <c r="B292" s="36" t="s">
        <v>82</v>
      </c>
      <c r="C292" s="36" t="str">
        <f>'Cooler&amp;Wetter'!$B$1</f>
        <v>MIROC-Medres</v>
      </c>
      <c r="D292" s="36">
        <v>2050</v>
      </c>
      <c r="E292" s="37">
        <f>'Cooler&amp;Wetter'!S78</f>
        <v>24.099999999999998</v>
      </c>
      <c r="F292" s="37">
        <f>'Cooler&amp;Wetter'!W78</f>
        <v>77.063000000000002</v>
      </c>
      <c r="G292" s="37">
        <f>'Cooler&amp;Wetter'!Q78</f>
        <v>561</v>
      </c>
      <c r="H292" s="115">
        <f t="shared" si="573"/>
        <v>2007</v>
      </c>
      <c r="I292" s="111" t="str">
        <f t="shared" si="574"/>
        <v>Pile No 243 @ Berth 107</v>
      </c>
      <c r="J292" s="165" t="str">
        <f t="shared" si="575"/>
        <v>splash</v>
      </c>
      <c r="K292" s="172">
        <f t="shared" si="576"/>
        <v>1</v>
      </c>
      <c r="L292" s="115" t="str">
        <f t="shared" si="577"/>
        <v>C1</v>
      </c>
      <c r="M292" s="115" t="str">
        <f t="shared" si="578"/>
        <v>CB4</v>
      </c>
      <c r="N292" s="115" t="str">
        <f t="shared" si="579"/>
        <v>CL5</v>
      </c>
      <c r="O292" s="115">
        <f t="shared" si="580"/>
        <v>0</v>
      </c>
      <c r="P292" s="115">
        <f t="shared" si="581"/>
        <v>50</v>
      </c>
      <c r="Q292" s="115">
        <f t="shared" si="582"/>
        <v>1200</v>
      </c>
      <c r="R292" s="115">
        <f t="shared" si="583"/>
        <v>60</v>
      </c>
      <c r="S292" s="115">
        <f t="shared" si="584"/>
        <v>0.37</v>
      </c>
      <c r="T292" s="115">
        <f t="shared" si="585"/>
        <v>310</v>
      </c>
      <c r="U292" s="165">
        <f t="shared" si="623"/>
        <v>12</v>
      </c>
      <c r="V292" s="165"/>
      <c r="W292" s="165"/>
      <c r="X292" s="165"/>
      <c r="Y292" s="165"/>
      <c r="AA292" s="174">
        <f t="shared" si="650"/>
        <v>6.1514032885037846</v>
      </c>
      <c r="AB292" s="193">
        <f t="shared" si="651"/>
        <v>0.2230280657700757</v>
      </c>
      <c r="AC292" s="174">
        <f t="shared" si="652"/>
        <v>0.29127888306552951</v>
      </c>
      <c r="AD292" s="174">
        <f t="shared" si="653"/>
        <v>1.2213647166923077E-2</v>
      </c>
      <c r="AE292" s="174">
        <f t="shared" si="654"/>
        <v>0.91946532566776207</v>
      </c>
      <c r="AF292" s="194">
        <f t="shared" si="655"/>
        <v>0.27446726139336181</v>
      </c>
      <c r="AG292" s="174">
        <f t="shared" si="686"/>
        <v>5.0192639639690766</v>
      </c>
      <c r="AH292" s="174">
        <f t="shared" si="687"/>
        <v>0.17101939826538462</v>
      </c>
      <c r="AJ292" s="174"/>
      <c r="AK292" s="174"/>
      <c r="AM292" s="207">
        <f t="shared" si="656"/>
        <v>5</v>
      </c>
      <c r="AN292" s="167">
        <f>INDEX(Coefficients!$O$3:$O$7,MATCH(S292,Coefficients!$O$3:$O$7))</f>
        <v>0.3</v>
      </c>
      <c r="AO292" s="167">
        <f>INDEX(Coefficients!$O$3:$O$7,MATCH(S292,Coefficients!$O$3:$O$7)+1)</f>
        <v>0.4</v>
      </c>
      <c r="AP292" s="172">
        <f>INDEX(Coefficients!$P$3:$P$7,MATCH(S292,Coefficients!$O$3:$O$7))</f>
        <v>50</v>
      </c>
      <c r="AQ292" s="172">
        <f>INDEX(Coefficients!$P$3:$P$7,MATCH(S292,Coefficients!$O$3:$O$7)+1)</f>
        <v>41.8</v>
      </c>
      <c r="AR292" s="172">
        <f t="shared" si="657"/>
        <v>44.26</v>
      </c>
      <c r="AS292" s="106">
        <f t="shared" si="658"/>
        <v>2050</v>
      </c>
      <c r="AT292" s="107">
        <f t="shared" si="659"/>
        <v>24.099999999999998</v>
      </c>
      <c r="AU292" s="167">
        <f t="shared" si="624"/>
        <v>903.99</v>
      </c>
      <c r="AV292" s="173">
        <f t="shared" si="625"/>
        <v>23.17923076923077</v>
      </c>
      <c r="AW292" s="106">
        <v>62</v>
      </c>
      <c r="AX292" s="107">
        <f t="shared" si="660"/>
        <v>77.063000000000002</v>
      </c>
      <c r="AY292" s="174">
        <f t="shared" si="661"/>
        <v>1.2153473374476655</v>
      </c>
      <c r="AZ292" s="167">
        <f>INDEX(Coefficients!$K$3:$K$10,MATCH(S292,Coefficients!$K$3:$K$10))</f>
        <v>0.35</v>
      </c>
      <c r="BA292" s="167">
        <f>INDEX(Coefficients!$K$3:$K$10,MATCH(S292,Coefficients!$K$3:$K$10)+1)</f>
        <v>0.4</v>
      </c>
      <c r="BB292" s="167">
        <f>INDEX(Coefficients!$L$3:$L$10,MATCH(S292,Coefficients!$K$3:$K$10))</f>
        <v>0.19142307491680963</v>
      </c>
      <c r="BC292" s="167">
        <f>INDEX(Coefficients!$L$3:$L$10,MATCH(S292,Coefficients!$K$3:$K$10)+1)</f>
        <v>0.35425563574488944</v>
      </c>
      <c r="BD292" s="174">
        <f>INDEX(Coefficients!$M$3:$M$10,MATCH(S292,Coefficients!$K$3:$K$10))</f>
        <v>0.20023799980895765</v>
      </c>
      <c r="BE292" s="174">
        <f>INDEX(Coefficients!$M$3:$M$10,MATCH(S292,Coefficients!$K$3:$K$10)+1)</f>
        <v>0.20987997823914079</v>
      </c>
      <c r="BF292" s="70">
        <f t="shared" si="662"/>
        <v>2.5655609924804158E-5</v>
      </c>
      <c r="BG292" s="110">
        <f t="shared" si="663"/>
        <v>0.20409479118103091</v>
      </c>
      <c r="BH292" s="175">
        <f t="shared" si="626"/>
        <v>1.2146589236195024E-5</v>
      </c>
      <c r="BI292" s="89">
        <f t="shared" si="627"/>
        <v>3.8330901767900286E-2</v>
      </c>
      <c r="BJ292" s="106">
        <f t="shared" si="664"/>
        <v>0.71366705445737511</v>
      </c>
      <c r="BK292" s="165">
        <f t="shared" si="665"/>
        <v>84.741590689541354</v>
      </c>
      <c r="BL292" s="207"/>
      <c r="BM292" s="107">
        <f t="shared" si="666"/>
        <v>561</v>
      </c>
      <c r="BN292" s="173">
        <f t="shared" si="628"/>
        <v>18113.900000000001</v>
      </c>
      <c r="BO292" s="187">
        <f t="shared" si="629"/>
        <v>8.8247205128205134E-4</v>
      </c>
      <c r="BP292" s="106" t="str">
        <f t="shared" si="603"/>
        <v>YES</v>
      </c>
      <c r="BQ292" s="209">
        <f t="shared" si="667"/>
        <v>6.1514032885037846</v>
      </c>
      <c r="BR292" s="164">
        <f t="shared" si="630"/>
        <v>11.151403288503785</v>
      </c>
      <c r="BS292" s="219">
        <f t="shared" si="631"/>
        <v>0.2230280657700757</v>
      </c>
      <c r="BT292" s="210"/>
      <c r="BU292" s="206">
        <f t="shared" si="632"/>
        <v>-0.81063102226665185</v>
      </c>
      <c r="BW292" s="164">
        <f>VLOOKUP(M292,Coefficients!$E$4:$I$7,3)</f>
        <v>0.43099999999999999</v>
      </c>
      <c r="BX292" s="106">
        <f t="shared" si="633"/>
        <v>7.2999999999999995E-2</v>
      </c>
      <c r="BY292" s="163">
        <f t="shared" si="634"/>
        <v>0.53102813769230772</v>
      </c>
      <c r="BZ292" s="28"/>
      <c r="CO292" s="165" t="str">
        <f t="shared" si="668"/>
        <v>splash</v>
      </c>
      <c r="CP292" s="172">
        <f t="shared" si="669"/>
        <v>1</v>
      </c>
      <c r="CQ292" s="165">
        <f>IF(CO292="atmospheric",IF(CP292&gt;=1,Coefficients!$T$5,Coefficients!$T$4),Coefficients!$T$3)</f>
        <v>7.35</v>
      </c>
      <c r="CR292" s="106">
        <f>IF(S292&lt;Coefficients!$V$3,Coefficients!$X$3-(Coefficients!$X$4-Coefficients!$X$3)*(Coefficients!$V$3-S292)/(Coefficients!$V$4-Coefficients!$V$3),IF(S292&gt;Coefficients!$V$6,(Coefficients!$X$6-Coefficients!$X$5)*(S292-Coefficients!$V$6)/(Coefficients!$V$6-Coefficients!$V$5)+Coefficients!$X$6,VLOOKUP(S292,Coefficients!$V$3:$X$6,3)))</f>
        <v>5.1999999999999975</v>
      </c>
      <c r="CS292" s="90">
        <f t="shared" si="635"/>
        <v>1.6409601519999992E-4</v>
      </c>
      <c r="CT292" s="106">
        <f>VLOOKUP(CO292,Coefficients!$Z$4:$AD$7,4,FALSE)</f>
        <v>0.26500000000000001</v>
      </c>
      <c r="CU292" s="106">
        <f>VLOOKUP(CO292,Coefficients!$Z$4:$AD$7,2,FALSE)</f>
        <v>0.37</v>
      </c>
      <c r="CV292" s="174">
        <f t="shared" si="670"/>
        <v>5.3824266175745148</v>
      </c>
      <c r="CW292" s="31">
        <f t="shared" si="671"/>
        <v>0.91946532566776207</v>
      </c>
      <c r="CX292" s="19">
        <f>Coefficients!$B$7</f>
        <v>3.35</v>
      </c>
      <c r="CY292" s="217">
        <f t="shared" si="636"/>
        <v>0.27446726139336181</v>
      </c>
      <c r="CZ292" s="164">
        <f>VLOOKUP(N292,Coefficients!$E$12:$I$16,3)</f>
        <v>6.0350000000000001</v>
      </c>
      <c r="DA292" s="165">
        <f t="shared" si="637"/>
        <v>7.2999999999999995E-2</v>
      </c>
      <c r="DB292" s="163">
        <f t="shared" si="638"/>
        <v>7.4356260115384618</v>
      </c>
      <c r="DC292" s="163"/>
      <c r="DD292" s="149"/>
      <c r="DU292" s="165">
        <f t="shared" si="672"/>
        <v>0.95</v>
      </c>
      <c r="DV292" s="165">
        <f t="shared" si="673"/>
        <v>1</v>
      </c>
      <c r="DW292" s="165">
        <f t="shared" si="674"/>
        <v>2400</v>
      </c>
      <c r="DX292" s="165">
        <f t="shared" si="675"/>
        <v>1.4999999999999999E-2</v>
      </c>
      <c r="DY292" s="169">
        <f t="shared" si="676"/>
        <v>70.564907569967986</v>
      </c>
      <c r="DZ292" s="136">
        <f t="shared" si="639"/>
        <v>33592.9070183164</v>
      </c>
      <c r="EA292" s="136">
        <f t="shared" si="677"/>
        <v>4.3067574809826485</v>
      </c>
      <c r="EB292" s="136">
        <f t="shared" si="678"/>
        <v>2.3330791552474604E-2</v>
      </c>
      <c r="EC292" s="136">
        <f t="shared" si="679"/>
        <v>0.96747185906460231</v>
      </c>
      <c r="ED292" s="136">
        <f t="shared" si="680"/>
        <v>0.21344070341519594</v>
      </c>
      <c r="EE292" s="136">
        <f t="shared" si="640"/>
        <v>1.5445604651050633E-4</v>
      </c>
      <c r="EF292" s="136">
        <f t="shared" si="681"/>
        <v>1</v>
      </c>
      <c r="EG292" s="136">
        <f t="shared" si="641"/>
        <v>2</v>
      </c>
      <c r="EH292" s="149">
        <f t="shared" si="682"/>
        <v>1.6789985372669158</v>
      </c>
      <c r="EI292" s="149">
        <f t="shared" si="683"/>
        <v>28.182742463285209</v>
      </c>
      <c r="EJ292" s="149">
        <f t="shared" si="642"/>
        <v>29.861741000552126</v>
      </c>
      <c r="EK292" s="18">
        <f t="shared" si="643"/>
        <v>1.306018962500509</v>
      </c>
      <c r="EL292" s="18">
        <f t="shared" si="644"/>
        <v>0.29127888306552951</v>
      </c>
      <c r="EM292" s="18">
        <f t="shared" si="645"/>
        <v>1.2213647166923077E-2</v>
      </c>
      <c r="EN292" s="163">
        <f t="shared" si="684"/>
        <v>0.11990859479072752</v>
      </c>
      <c r="EO292" s="163">
        <f t="shared" si="685"/>
        <v>2.0127194700374362</v>
      </c>
      <c r="EP292" s="163">
        <f t="shared" si="646"/>
        <v>2.1326280648281637</v>
      </c>
      <c r="EQ292" s="18">
        <f t="shared" si="647"/>
        <v>18.287295681416637</v>
      </c>
      <c r="ER292" s="18">
        <f t="shared" si="648"/>
        <v>5.0192639639690766</v>
      </c>
      <c r="ES292" s="18">
        <f t="shared" si="649"/>
        <v>0.17101939826538462</v>
      </c>
    </row>
    <row r="293" spans="1:149" s="105" customFormat="1" outlineLevel="1" x14ac:dyDescent="0.25">
      <c r="A293" s="103"/>
      <c r="B293" s="36" t="s">
        <v>82</v>
      </c>
      <c r="C293" s="36" t="str">
        <f>'Cooler&amp;Wetter'!$B$1</f>
        <v>MIROC-Medres</v>
      </c>
      <c r="D293" s="36">
        <v>2051</v>
      </c>
      <c r="E293" s="37">
        <f>'Cooler&amp;Wetter'!S79</f>
        <v>24.134999999999998</v>
      </c>
      <c r="F293" s="37">
        <f>'Cooler&amp;Wetter'!W79</f>
        <v>77.07826</v>
      </c>
      <c r="G293" s="37">
        <f>'Cooler&amp;Wetter'!Q79</f>
        <v>568.04999999999995</v>
      </c>
      <c r="H293" s="115">
        <f t="shared" si="573"/>
        <v>2007</v>
      </c>
      <c r="I293" s="111" t="str">
        <f t="shared" si="574"/>
        <v>Pile No 243 @ Berth 107</v>
      </c>
      <c r="J293" s="165" t="str">
        <f t="shared" si="575"/>
        <v>splash</v>
      </c>
      <c r="K293" s="172">
        <f t="shared" si="576"/>
        <v>1</v>
      </c>
      <c r="L293" s="115" t="str">
        <f t="shared" si="577"/>
        <v>C1</v>
      </c>
      <c r="M293" s="115" t="str">
        <f t="shared" si="578"/>
        <v>CB4</v>
      </c>
      <c r="N293" s="115" t="str">
        <f t="shared" si="579"/>
        <v>CL5</v>
      </c>
      <c r="O293" s="115">
        <f t="shared" si="580"/>
        <v>0</v>
      </c>
      <c r="P293" s="115">
        <f t="shared" si="581"/>
        <v>50</v>
      </c>
      <c r="Q293" s="115">
        <f t="shared" si="582"/>
        <v>1200</v>
      </c>
      <c r="R293" s="115">
        <f t="shared" si="583"/>
        <v>60</v>
      </c>
      <c r="S293" s="115">
        <f t="shared" si="584"/>
        <v>0.37</v>
      </c>
      <c r="T293" s="115">
        <f t="shared" si="585"/>
        <v>310</v>
      </c>
      <c r="U293" s="165">
        <f t="shared" si="623"/>
        <v>12</v>
      </c>
      <c r="V293" s="165"/>
      <c r="W293" s="165"/>
      <c r="X293" s="165"/>
      <c r="Y293" s="165"/>
      <c r="AA293" s="174">
        <f t="shared" si="650"/>
        <v>6.235512017027343</v>
      </c>
      <c r="AB293" s="193">
        <f t="shared" si="651"/>
        <v>0.22471024034054687</v>
      </c>
      <c r="AC293" s="174">
        <f t="shared" si="652"/>
        <v>0.30129222964960212</v>
      </c>
      <c r="AD293" s="174">
        <f t="shared" si="653"/>
        <v>1.2230938203125E-2</v>
      </c>
      <c r="AE293" s="174">
        <f t="shared" si="654"/>
        <v>0.94374436775735238</v>
      </c>
      <c r="AF293" s="194">
        <f t="shared" si="655"/>
        <v>0.28171473664398577</v>
      </c>
      <c r="AG293" s="174">
        <f t="shared" si="686"/>
        <v>5.2890130320006854</v>
      </c>
      <c r="AH293" s="174">
        <f t="shared" si="687"/>
        <v>0.171261512890625</v>
      </c>
      <c r="AJ293" s="174"/>
      <c r="AK293" s="174"/>
      <c r="AM293" s="207">
        <f t="shared" si="656"/>
        <v>5</v>
      </c>
      <c r="AN293" s="167">
        <f>INDEX(Coefficients!$O$3:$O$7,MATCH(S293,Coefficients!$O$3:$O$7))</f>
        <v>0.3</v>
      </c>
      <c r="AO293" s="167">
        <f>INDEX(Coefficients!$O$3:$O$7,MATCH(S293,Coefficients!$O$3:$O$7)+1)</f>
        <v>0.4</v>
      </c>
      <c r="AP293" s="172">
        <f>INDEX(Coefficients!$P$3:$P$7,MATCH(S293,Coefficients!$O$3:$O$7))</f>
        <v>50</v>
      </c>
      <c r="AQ293" s="172">
        <f>INDEX(Coefficients!$P$3:$P$7,MATCH(S293,Coefficients!$O$3:$O$7)+1)</f>
        <v>41.8</v>
      </c>
      <c r="AR293" s="172">
        <f t="shared" si="657"/>
        <v>44.26</v>
      </c>
      <c r="AS293" s="106">
        <f t="shared" si="658"/>
        <v>2051</v>
      </c>
      <c r="AT293" s="107">
        <f t="shared" si="659"/>
        <v>24.134999999999998</v>
      </c>
      <c r="AU293" s="167">
        <f t="shared" si="624"/>
        <v>928.125</v>
      </c>
      <c r="AV293" s="173">
        <f t="shared" si="625"/>
        <v>23.203125</v>
      </c>
      <c r="AW293" s="106">
        <v>63</v>
      </c>
      <c r="AX293" s="107">
        <f t="shared" si="660"/>
        <v>77.07826</v>
      </c>
      <c r="AY293" s="174">
        <f t="shared" si="661"/>
        <v>1.2171107970238138</v>
      </c>
      <c r="AZ293" s="167">
        <f>INDEX(Coefficients!$K$3:$K$10,MATCH(S293,Coefficients!$K$3:$K$10))</f>
        <v>0.35</v>
      </c>
      <c r="BA293" s="167">
        <f>INDEX(Coefficients!$K$3:$K$10,MATCH(S293,Coefficients!$K$3:$K$10)+1)</f>
        <v>0.4</v>
      </c>
      <c r="BB293" s="167">
        <f>INDEX(Coefficients!$L$3:$L$10,MATCH(S293,Coefficients!$K$3:$K$10))</f>
        <v>0.19142307491680963</v>
      </c>
      <c r="BC293" s="167">
        <f>INDEX(Coefficients!$L$3:$L$10,MATCH(S293,Coefficients!$K$3:$K$10)+1)</f>
        <v>0.35425563574488944</v>
      </c>
      <c r="BD293" s="174">
        <f>INDEX(Coefficients!$M$3:$M$10,MATCH(S293,Coefficients!$K$3:$K$10))</f>
        <v>0.20023799980895765</v>
      </c>
      <c r="BE293" s="174">
        <f>INDEX(Coefficients!$M$3:$M$10,MATCH(S293,Coefficients!$K$3:$K$10)+1)</f>
        <v>0.20987997823914079</v>
      </c>
      <c r="BF293" s="70">
        <f t="shared" si="662"/>
        <v>2.5655609924804158E-5</v>
      </c>
      <c r="BG293" s="110">
        <f t="shared" si="663"/>
        <v>0.20409479118103091</v>
      </c>
      <c r="BH293" s="175">
        <f t="shared" si="626"/>
        <v>1.2083986862499803E-5</v>
      </c>
      <c r="BI293" s="89">
        <f t="shared" si="627"/>
        <v>3.8133347920487851E-2</v>
      </c>
      <c r="BJ293" s="106">
        <f t="shared" si="664"/>
        <v>0.71366705445737511</v>
      </c>
      <c r="BK293" s="165">
        <f t="shared" si="665"/>
        <v>84.741590689541354</v>
      </c>
      <c r="BL293" s="207"/>
      <c r="BM293" s="107">
        <f t="shared" si="666"/>
        <v>568.04999999999995</v>
      </c>
      <c r="BN293" s="173">
        <f t="shared" si="628"/>
        <v>18681.95</v>
      </c>
      <c r="BO293" s="187">
        <f t="shared" si="629"/>
        <v>8.8739262500000008E-4</v>
      </c>
      <c r="BP293" s="106" t="str">
        <f t="shared" si="603"/>
        <v>YES</v>
      </c>
      <c r="BQ293" s="209">
        <f t="shared" si="667"/>
        <v>6.235512017027343</v>
      </c>
      <c r="BR293" s="164">
        <f t="shared" si="630"/>
        <v>11.235512017027343</v>
      </c>
      <c r="BS293" s="219">
        <f t="shared" si="631"/>
        <v>0.22471024034054687</v>
      </c>
      <c r="BT293" s="210"/>
      <c r="BU293" s="206">
        <f t="shared" si="632"/>
        <v>-0.81235654500502341</v>
      </c>
      <c r="BW293" s="164">
        <f>VLOOKUP(M293,Coefficients!$E$4:$I$7,3)</f>
        <v>0.43099999999999999</v>
      </c>
      <c r="BX293" s="106">
        <f t="shared" si="633"/>
        <v>7.2999999999999995E-2</v>
      </c>
      <c r="BY293" s="163">
        <f t="shared" si="634"/>
        <v>0.53177992187500001</v>
      </c>
      <c r="BZ293" s="28"/>
      <c r="CO293" s="165" t="str">
        <f t="shared" si="668"/>
        <v>splash</v>
      </c>
      <c r="CP293" s="172">
        <f t="shared" si="669"/>
        <v>1</v>
      </c>
      <c r="CQ293" s="165">
        <f>IF(CO293="atmospheric",IF(CP293&gt;=1,Coefficients!$T$5,Coefficients!$T$4),Coefficients!$T$3)</f>
        <v>7.35</v>
      </c>
      <c r="CR293" s="106">
        <f>IF(S293&lt;Coefficients!$V$3,Coefficients!$X$3-(Coefficients!$X$4-Coefficients!$X$3)*(Coefficients!$V$3-S293)/(Coefficients!$V$4-Coefficients!$V$3),IF(S293&gt;Coefficients!$V$6,(Coefficients!$X$6-Coefficients!$X$5)*(S293-Coefficients!$V$6)/(Coefficients!$V$6-Coefficients!$V$5)+Coefficients!$X$6,VLOOKUP(S293,Coefficients!$V$3:$X$6,3)))</f>
        <v>5.1999999999999975</v>
      </c>
      <c r="CS293" s="90">
        <f t="shared" si="635"/>
        <v>1.6409601519999992E-4</v>
      </c>
      <c r="CT293" s="106">
        <f>VLOOKUP(CO293,Coefficients!$Z$4:$AD$7,4,FALSE)</f>
        <v>0.26500000000000001</v>
      </c>
      <c r="CU293" s="106">
        <f>VLOOKUP(CO293,Coefficients!$Z$4:$AD$7,2,FALSE)</f>
        <v>0.37</v>
      </c>
      <c r="CV293" s="174">
        <f t="shared" si="670"/>
        <v>5.3846692831843752</v>
      </c>
      <c r="CW293" s="31">
        <f t="shared" si="671"/>
        <v>0.94374436775735238</v>
      </c>
      <c r="CX293" s="19">
        <f>Coefficients!$B$7</f>
        <v>3.35</v>
      </c>
      <c r="CY293" s="217">
        <f t="shared" si="636"/>
        <v>0.28171473664398577</v>
      </c>
      <c r="CZ293" s="164">
        <f>VLOOKUP(N293,Coefficients!$E$12:$I$16,3)</f>
        <v>6.0350000000000001</v>
      </c>
      <c r="DA293" s="165">
        <f t="shared" si="637"/>
        <v>7.2999999999999995E-2</v>
      </c>
      <c r="DB293" s="163">
        <f t="shared" si="638"/>
        <v>7.4461527343750005</v>
      </c>
      <c r="DC293" s="163"/>
      <c r="DD293" s="149"/>
      <c r="DU293" s="165">
        <f t="shared" si="672"/>
        <v>0.95</v>
      </c>
      <c r="DV293" s="165">
        <f t="shared" si="673"/>
        <v>1</v>
      </c>
      <c r="DW293" s="165">
        <f t="shared" si="674"/>
        <v>2400</v>
      </c>
      <c r="DX293" s="165">
        <f t="shared" si="675"/>
        <v>1.4999999999999999E-2</v>
      </c>
      <c r="DY293" s="169">
        <f t="shared" si="676"/>
        <v>70.565490575157085</v>
      </c>
      <c r="DZ293" s="136">
        <f t="shared" si="639"/>
        <v>33592.999532597925</v>
      </c>
      <c r="EA293" s="136">
        <f t="shared" si="677"/>
        <v>4.3067574809826485</v>
      </c>
      <c r="EB293" s="136">
        <f t="shared" si="678"/>
        <v>2.3330791552474604E-2</v>
      </c>
      <c r="EC293" s="136">
        <f t="shared" si="679"/>
        <v>0.96747185906460231</v>
      </c>
      <c r="ED293" s="136">
        <f t="shared" si="680"/>
        <v>0.21354186772224115</v>
      </c>
      <c r="EE293" s="136">
        <f t="shared" si="640"/>
        <v>1.5445604651050633E-4</v>
      </c>
      <c r="EF293" s="136">
        <f t="shared" si="681"/>
        <v>1</v>
      </c>
      <c r="EG293" s="136">
        <f t="shared" si="641"/>
        <v>2</v>
      </c>
      <c r="EH293" s="149">
        <f t="shared" si="682"/>
        <v>1.6766233274340907</v>
      </c>
      <c r="EI293" s="149">
        <f t="shared" si="683"/>
        <v>28.156239020444069</v>
      </c>
      <c r="EJ293" s="149">
        <f t="shared" si="642"/>
        <v>29.832862347878159</v>
      </c>
      <c r="EK293" s="18">
        <f t="shared" si="643"/>
        <v>1.3408032904641807</v>
      </c>
      <c r="EL293" s="18">
        <f t="shared" si="644"/>
        <v>0.30129222964960212</v>
      </c>
      <c r="EM293" s="18">
        <f t="shared" si="645"/>
        <v>1.2230938203125E-2</v>
      </c>
      <c r="EN293" s="163">
        <f t="shared" si="684"/>
        <v>0.11973896505784475</v>
      </c>
      <c r="EO293" s="163">
        <f t="shared" si="685"/>
        <v>2.0108266806646879</v>
      </c>
      <c r="EP293" s="163">
        <f t="shared" si="646"/>
        <v>2.1305656457225326</v>
      </c>
      <c r="EQ293" s="18">
        <f t="shared" si="647"/>
        <v>18.774356979005411</v>
      </c>
      <c r="ER293" s="18">
        <f t="shared" si="648"/>
        <v>5.2890130320006854</v>
      </c>
      <c r="ES293" s="18">
        <f t="shared" si="649"/>
        <v>0.171261512890625</v>
      </c>
    </row>
    <row r="294" spans="1:149" s="105" customFormat="1" outlineLevel="1" x14ac:dyDescent="0.25">
      <c r="A294" s="103"/>
      <c r="B294" s="36" t="s">
        <v>82</v>
      </c>
      <c r="C294" s="36" t="str">
        <f>'Cooler&amp;Wetter'!$B$1</f>
        <v>MIROC-Medres</v>
      </c>
      <c r="D294" s="36">
        <v>2052</v>
      </c>
      <c r="E294" s="37">
        <f>'Cooler&amp;Wetter'!S80</f>
        <v>24.169999999999998</v>
      </c>
      <c r="F294" s="37">
        <f>'Cooler&amp;Wetter'!W80</f>
        <v>77.093519999999998</v>
      </c>
      <c r="G294" s="37">
        <f>'Cooler&amp;Wetter'!Q80</f>
        <v>575.09999999999991</v>
      </c>
      <c r="H294" s="115">
        <f t="shared" si="573"/>
        <v>2007</v>
      </c>
      <c r="I294" s="111" t="str">
        <f t="shared" si="574"/>
        <v>Pile No 243 @ Berth 107</v>
      </c>
      <c r="J294" s="165" t="str">
        <f t="shared" si="575"/>
        <v>splash</v>
      </c>
      <c r="K294" s="172">
        <f t="shared" si="576"/>
        <v>1</v>
      </c>
      <c r="L294" s="115" t="str">
        <f t="shared" si="577"/>
        <v>C1</v>
      </c>
      <c r="M294" s="115" t="str">
        <f t="shared" si="578"/>
        <v>CB4</v>
      </c>
      <c r="N294" s="115" t="str">
        <f t="shared" si="579"/>
        <v>CL5</v>
      </c>
      <c r="O294" s="115">
        <f t="shared" si="580"/>
        <v>0</v>
      </c>
      <c r="P294" s="115">
        <f t="shared" si="581"/>
        <v>50</v>
      </c>
      <c r="Q294" s="115">
        <f t="shared" si="582"/>
        <v>1200</v>
      </c>
      <c r="R294" s="115">
        <f t="shared" si="583"/>
        <v>60</v>
      </c>
      <c r="S294" s="115">
        <f t="shared" si="584"/>
        <v>0.37</v>
      </c>
      <c r="T294" s="115">
        <f t="shared" si="585"/>
        <v>310</v>
      </c>
      <c r="U294" s="165">
        <f t="shared" si="623"/>
        <v>12</v>
      </c>
      <c r="V294" s="165"/>
      <c r="W294" s="165"/>
      <c r="X294" s="165"/>
      <c r="Y294" s="165"/>
      <c r="AA294" s="174">
        <f t="shared" si="650"/>
        <v>6.3193476055469127</v>
      </c>
      <c r="AB294" s="193">
        <f t="shared" si="651"/>
        <v>0.22638695211093826</v>
      </c>
      <c r="AC294" s="174">
        <f t="shared" si="652"/>
        <v>0.31142595897911463</v>
      </c>
      <c r="AD294" s="174">
        <f t="shared" si="653"/>
        <v>1.2248003523292682E-2</v>
      </c>
      <c r="AE294" s="174">
        <f t="shared" si="654"/>
        <v>0.96771596127442194</v>
      </c>
      <c r="AF294" s="194">
        <f t="shared" si="655"/>
        <v>0.28887043620131997</v>
      </c>
      <c r="AG294" s="174">
        <f t="shared" si="686"/>
        <v>5.5642485259175727</v>
      </c>
      <c r="AH294" s="174">
        <f t="shared" si="687"/>
        <v>0.17150046696768292</v>
      </c>
      <c r="AJ294" s="174"/>
      <c r="AK294" s="174"/>
      <c r="AM294" s="207">
        <f t="shared" si="656"/>
        <v>5</v>
      </c>
      <c r="AN294" s="167">
        <f>INDEX(Coefficients!$O$3:$O$7,MATCH(S294,Coefficients!$O$3:$O$7))</f>
        <v>0.3</v>
      </c>
      <c r="AO294" s="167">
        <f>INDEX(Coefficients!$O$3:$O$7,MATCH(S294,Coefficients!$O$3:$O$7)+1)</f>
        <v>0.4</v>
      </c>
      <c r="AP294" s="172">
        <f>INDEX(Coefficients!$P$3:$P$7,MATCH(S294,Coefficients!$O$3:$O$7))</f>
        <v>50</v>
      </c>
      <c r="AQ294" s="172">
        <f>INDEX(Coefficients!$P$3:$P$7,MATCH(S294,Coefficients!$O$3:$O$7)+1)</f>
        <v>41.8</v>
      </c>
      <c r="AR294" s="172">
        <f t="shared" si="657"/>
        <v>44.26</v>
      </c>
      <c r="AS294" s="106">
        <f t="shared" si="658"/>
        <v>2052</v>
      </c>
      <c r="AT294" s="107">
        <f t="shared" si="659"/>
        <v>24.169999999999998</v>
      </c>
      <c r="AU294" s="167">
        <f t="shared" si="624"/>
        <v>952.29499999999996</v>
      </c>
      <c r="AV294" s="173">
        <f t="shared" si="625"/>
        <v>23.226707317073171</v>
      </c>
      <c r="AW294" s="106">
        <v>64</v>
      </c>
      <c r="AX294" s="107">
        <f t="shared" si="660"/>
        <v>77.093519999999998</v>
      </c>
      <c r="AY294" s="174">
        <f t="shared" si="661"/>
        <v>1.2188534658376575</v>
      </c>
      <c r="AZ294" s="167">
        <f>INDEX(Coefficients!$K$3:$K$10,MATCH(S294,Coefficients!$K$3:$K$10))</f>
        <v>0.35</v>
      </c>
      <c r="BA294" s="167">
        <f>INDEX(Coefficients!$K$3:$K$10,MATCH(S294,Coefficients!$K$3:$K$10)+1)</f>
        <v>0.4</v>
      </c>
      <c r="BB294" s="167">
        <f>INDEX(Coefficients!$L$3:$L$10,MATCH(S294,Coefficients!$K$3:$K$10))</f>
        <v>0.19142307491680963</v>
      </c>
      <c r="BC294" s="167">
        <f>INDEX(Coefficients!$L$3:$L$10,MATCH(S294,Coefficients!$K$3:$K$10)+1)</f>
        <v>0.35425563574488944</v>
      </c>
      <c r="BD294" s="174">
        <f>INDEX(Coefficients!$M$3:$M$10,MATCH(S294,Coefficients!$K$3:$K$10))</f>
        <v>0.20023799980895765</v>
      </c>
      <c r="BE294" s="174">
        <f>INDEX(Coefficients!$M$3:$M$10,MATCH(S294,Coefficients!$K$3:$K$10)+1)</f>
        <v>0.20987997823914079</v>
      </c>
      <c r="BF294" s="70">
        <f t="shared" si="662"/>
        <v>2.5655609924804158E-5</v>
      </c>
      <c r="BG294" s="110">
        <f t="shared" si="663"/>
        <v>0.20409479118103091</v>
      </c>
      <c r="BH294" s="175">
        <f t="shared" si="626"/>
        <v>1.2023241192687887E-5</v>
      </c>
      <c r="BI294" s="89">
        <f t="shared" si="627"/>
        <v>3.7941653259780335E-2</v>
      </c>
      <c r="BJ294" s="106">
        <f t="shared" si="664"/>
        <v>0.71366705445737511</v>
      </c>
      <c r="BK294" s="165">
        <f t="shared" si="665"/>
        <v>84.741590689541354</v>
      </c>
      <c r="BL294" s="207"/>
      <c r="BM294" s="107">
        <f t="shared" si="666"/>
        <v>575.09999999999991</v>
      </c>
      <c r="BN294" s="173">
        <f t="shared" si="628"/>
        <v>19257.05</v>
      </c>
      <c r="BO294" s="187">
        <f t="shared" si="629"/>
        <v>8.9239987804878049E-4</v>
      </c>
      <c r="BP294" s="106" t="str">
        <f t="shared" si="603"/>
        <v>YES</v>
      </c>
      <c r="BQ294" s="209">
        <f t="shared" si="667"/>
        <v>6.3193476055469127</v>
      </c>
      <c r="BR294" s="164">
        <f t="shared" si="630"/>
        <v>11.319347605546913</v>
      </c>
      <c r="BS294" s="219">
        <f t="shared" si="631"/>
        <v>0.22638695211093826</v>
      </c>
      <c r="BT294" s="210"/>
      <c r="BU294" s="206">
        <f t="shared" si="632"/>
        <v>-0.81400382096401291</v>
      </c>
      <c r="BW294" s="164">
        <f>VLOOKUP(M294,Coefficients!$E$4:$I$7,3)</f>
        <v>0.43099999999999999</v>
      </c>
      <c r="BX294" s="106">
        <f t="shared" si="633"/>
        <v>7.2999999999999995E-2</v>
      </c>
      <c r="BY294" s="163">
        <f t="shared" si="634"/>
        <v>0.53252189231707314</v>
      </c>
      <c r="BZ294" s="28"/>
      <c r="CO294" s="165" t="str">
        <f t="shared" si="668"/>
        <v>splash</v>
      </c>
      <c r="CP294" s="172">
        <f t="shared" si="669"/>
        <v>1</v>
      </c>
      <c r="CQ294" s="165">
        <f>IF(CO294="atmospheric",IF(CP294&gt;=1,Coefficients!$T$5,Coefficients!$T$4),Coefficients!$T$3)</f>
        <v>7.35</v>
      </c>
      <c r="CR294" s="106">
        <f>IF(S294&lt;Coefficients!$V$3,Coefficients!$X$3-(Coefficients!$X$4-Coefficients!$X$3)*(Coefficients!$V$3-S294)/(Coefficients!$V$4-Coefficients!$V$3),IF(S294&gt;Coefficients!$V$6,(Coefficients!$X$6-Coefficients!$X$5)*(S294-Coefficients!$V$6)/(Coefficients!$V$6-Coefficients!$V$5)+Coefficients!$X$6,VLOOKUP(S294,Coefficients!$V$3:$X$6,3)))</f>
        <v>5.1999999999999975</v>
      </c>
      <c r="CS294" s="90">
        <f t="shared" si="635"/>
        <v>1.6409601519999992E-4</v>
      </c>
      <c r="CT294" s="106">
        <f>VLOOKUP(CO294,Coefficients!$Z$4:$AD$7,4,FALSE)</f>
        <v>0.26500000000000001</v>
      </c>
      <c r="CU294" s="106">
        <f>VLOOKUP(CO294,Coefficients!$Z$4:$AD$7,2,FALSE)</f>
        <v>0.37</v>
      </c>
      <c r="CV294" s="174">
        <f t="shared" si="670"/>
        <v>5.3866710428658919</v>
      </c>
      <c r="CW294" s="31">
        <f t="shared" si="671"/>
        <v>0.96771596127442194</v>
      </c>
      <c r="CX294" s="19">
        <f>Coefficients!$B$7</f>
        <v>3.35</v>
      </c>
      <c r="CY294" s="217">
        <f t="shared" si="636"/>
        <v>0.28887043620131997</v>
      </c>
      <c r="CZ294" s="164">
        <f>VLOOKUP(N294,Coefficients!$E$12:$I$16,3)</f>
        <v>6.0350000000000001</v>
      </c>
      <c r="DA294" s="165">
        <f t="shared" si="637"/>
        <v>7.2999999999999995E-2</v>
      </c>
      <c r="DB294" s="163">
        <f t="shared" si="638"/>
        <v>7.4565420420731705</v>
      </c>
      <c r="DC294" s="163"/>
      <c r="DD294" s="149"/>
      <c r="DU294" s="165">
        <f t="shared" si="672"/>
        <v>0.95</v>
      </c>
      <c r="DV294" s="165">
        <f t="shared" si="673"/>
        <v>1</v>
      </c>
      <c r="DW294" s="165">
        <f t="shared" si="674"/>
        <v>2400</v>
      </c>
      <c r="DX294" s="165">
        <f t="shared" si="675"/>
        <v>1.4999999999999999E-2</v>
      </c>
      <c r="DY294" s="169">
        <f t="shared" si="676"/>
        <v>70.566045150008847</v>
      </c>
      <c r="DZ294" s="136">
        <f t="shared" si="639"/>
        <v>33593.087534933438</v>
      </c>
      <c r="EA294" s="136">
        <f t="shared" si="677"/>
        <v>4.3067574809826485</v>
      </c>
      <c r="EB294" s="136">
        <f t="shared" si="678"/>
        <v>2.3330791552474604E-2</v>
      </c>
      <c r="EC294" s="136">
        <f t="shared" si="679"/>
        <v>0.96747185906460231</v>
      </c>
      <c r="ED294" s="136">
        <f t="shared" si="680"/>
        <v>0.21364143136978467</v>
      </c>
      <c r="EE294" s="136">
        <f t="shared" si="640"/>
        <v>1.5445604651050633E-4</v>
      </c>
      <c r="EF294" s="136">
        <f t="shared" si="681"/>
        <v>1</v>
      </c>
      <c r="EG294" s="136">
        <f t="shared" si="641"/>
        <v>2</v>
      </c>
      <c r="EH294" s="149">
        <f t="shared" si="682"/>
        <v>1.6742857556987925</v>
      </c>
      <c r="EI294" s="149">
        <f t="shared" si="683"/>
        <v>28.130118048580556</v>
      </c>
      <c r="EJ294" s="149">
        <f t="shared" si="642"/>
        <v>29.80440380427935</v>
      </c>
      <c r="EK294" s="18">
        <f t="shared" si="643"/>
        <v>1.3756356365737192</v>
      </c>
      <c r="EL294" s="18">
        <f t="shared" si="644"/>
        <v>0.31142595897911463</v>
      </c>
      <c r="EM294" s="18">
        <f t="shared" si="645"/>
        <v>1.2248003523292682E-2</v>
      </c>
      <c r="EN294" s="163">
        <f t="shared" si="684"/>
        <v>0.1195720233150256</v>
      </c>
      <c r="EO294" s="163">
        <f t="shared" si="685"/>
        <v>2.0089612061206661</v>
      </c>
      <c r="EP294" s="163">
        <f t="shared" si="646"/>
        <v>2.1285332294356918</v>
      </c>
      <c r="EQ294" s="18">
        <f t="shared" si="647"/>
        <v>19.262090642047319</v>
      </c>
      <c r="ER294" s="18">
        <f t="shared" si="648"/>
        <v>5.5642485259175727</v>
      </c>
      <c r="ES294" s="18">
        <f t="shared" si="649"/>
        <v>0.17150046696768292</v>
      </c>
    </row>
    <row r="295" spans="1:149" s="105" customFormat="1" outlineLevel="1" x14ac:dyDescent="0.25">
      <c r="A295" s="103"/>
      <c r="B295" s="36" t="s">
        <v>82</v>
      </c>
      <c r="C295" s="36" t="str">
        <f>'Cooler&amp;Wetter'!$B$1</f>
        <v>MIROC-Medres</v>
      </c>
      <c r="D295" s="36">
        <v>2053</v>
      </c>
      <c r="E295" s="37">
        <f>'Cooler&amp;Wetter'!S81</f>
        <v>24.204999999999998</v>
      </c>
      <c r="F295" s="37">
        <f>'Cooler&amp;Wetter'!W81</f>
        <v>77.108779999999996</v>
      </c>
      <c r="G295" s="37">
        <f>'Cooler&amp;Wetter'!Q81</f>
        <v>582.14999999999986</v>
      </c>
      <c r="H295" s="115">
        <f t="shared" si="573"/>
        <v>2007</v>
      </c>
      <c r="I295" s="111" t="str">
        <f t="shared" si="574"/>
        <v>Pile No 243 @ Berth 107</v>
      </c>
      <c r="J295" s="165" t="str">
        <f t="shared" si="575"/>
        <v>splash</v>
      </c>
      <c r="K295" s="172">
        <f t="shared" si="576"/>
        <v>1</v>
      </c>
      <c r="L295" s="115" t="str">
        <f t="shared" si="577"/>
        <v>C1</v>
      </c>
      <c r="M295" s="115" t="str">
        <f t="shared" si="578"/>
        <v>CB4</v>
      </c>
      <c r="N295" s="115" t="str">
        <f t="shared" si="579"/>
        <v>CL5</v>
      </c>
      <c r="O295" s="115">
        <f t="shared" si="580"/>
        <v>0</v>
      </c>
      <c r="P295" s="115">
        <f t="shared" si="581"/>
        <v>50</v>
      </c>
      <c r="Q295" s="115">
        <f t="shared" si="582"/>
        <v>1200</v>
      </c>
      <c r="R295" s="115">
        <f t="shared" si="583"/>
        <v>60</v>
      </c>
      <c r="S295" s="115">
        <f t="shared" si="584"/>
        <v>0.37</v>
      </c>
      <c r="T295" s="115">
        <f t="shared" si="585"/>
        <v>310</v>
      </c>
      <c r="U295" s="165">
        <f t="shared" si="623"/>
        <v>12</v>
      </c>
      <c r="V295" s="165"/>
      <c r="W295" s="165"/>
      <c r="X295" s="165"/>
      <c r="Y295" s="165"/>
      <c r="AA295" s="174">
        <f t="shared" si="650"/>
        <v>6.4029233067520845</v>
      </c>
      <c r="AB295" s="193">
        <f t="shared" si="651"/>
        <v>0.22805846613504169</v>
      </c>
      <c r="AC295" s="174">
        <f t="shared" si="652"/>
        <v>0.32168011924742307</v>
      </c>
      <c r="AD295" s="174">
        <f t="shared" si="653"/>
        <v>1.2264859249999999E-2</v>
      </c>
      <c r="AE295" s="174">
        <f t="shared" si="654"/>
        <v>0.99138504285160256</v>
      </c>
      <c r="AF295" s="194">
        <f t="shared" si="655"/>
        <v>0.29593583368704551</v>
      </c>
      <c r="AG295" s="174">
        <f t="shared" si="686"/>
        <v>5.8448797640575263</v>
      </c>
      <c r="AH295" s="174">
        <f t="shared" si="687"/>
        <v>0.17173648624999999</v>
      </c>
      <c r="AJ295" s="174"/>
      <c r="AK295" s="174"/>
      <c r="AM295" s="207">
        <f t="shared" si="656"/>
        <v>5</v>
      </c>
      <c r="AN295" s="167">
        <f>INDEX(Coefficients!$O$3:$O$7,MATCH(S295,Coefficients!$O$3:$O$7))</f>
        <v>0.3</v>
      </c>
      <c r="AO295" s="167">
        <f>INDEX(Coefficients!$O$3:$O$7,MATCH(S295,Coefficients!$O$3:$O$7)+1)</f>
        <v>0.4</v>
      </c>
      <c r="AP295" s="172">
        <f>INDEX(Coefficients!$P$3:$P$7,MATCH(S295,Coefficients!$O$3:$O$7))</f>
        <v>50</v>
      </c>
      <c r="AQ295" s="172">
        <f>INDEX(Coefficients!$P$3:$P$7,MATCH(S295,Coefficients!$O$3:$O$7)+1)</f>
        <v>41.8</v>
      </c>
      <c r="AR295" s="172">
        <f t="shared" si="657"/>
        <v>44.26</v>
      </c>
      <c r="AS295" s="106">
        <f t="shared" si="658"/>
        <v>2053</v>
      </c>
      <c r="AT295" s="107">
        <f t="shared" si="659"/>
        <v>24.204999999999998</v>
      </c>
      <c r="AU295" s="167">
        <f t="shared" si="624"/>
        <v>976.5</v>
      </c>
      <c r="AV295" s="173">
        <f t="shared" si="625"/>
        <v>23.25</v>
      </c>
      <c r="AW295" s="106">
        <v>65</v>
      </c>
      <c r="AX295" s="107">
        <f t="shared" si="660"/>
        <v>77.108779999999996</v>
      </c>
      <c r="AY295" s="174">
        <f t="shared" si="661"/>
        <v>1.2205769079197104</v>
      </c>
      <c r="AZ295" s="167">
        <f>INDEX(Coefficients!$K$3:$K$10,MATCH(S295,Coefficients!$K$3:$K$10))</f>
        <v>0.35</v>
      </c>
      <c r="BA295" s="167">
        <f>INDEX(Coefficients!$K$3:$K$10,MATCH(S295,Coefficients!$K$3:$K$10)+1)</f>
        <v>0.4</v>
      </c>
      <c r="BB295" s="167">
        <f>INDEX(Coefficients!$L$3:$L$10,MATCH(S295,Coefficients!$K$3:$K$10))</f>
        <v>0.19142307491680963</v>
      </c>
      <c r="BC295" s="167">
        <f>INDEX(Coefficients!$L$3:$L$10,MATCH(S295,Coefficients!$K$3:$K$10)+1)</f>
        <v>0.35425563574488944</v>
      </c>
      <c r="BD295" s="174">
        <f>INDEX(Coefficients!$M$3:$M$10,MATCH(S295,Coefficients!$K$3:$K$10))</f>
        <v>0.20023799980895765</v>
      </c>
      <c r="BE295" s="174">
        <f>INDEX(Coefficients!$M$3:$M$10,MATCH(S295,Coefficients!$K$3:$K$10)+1)</f>
        <v>0.20987997823914079</v>
      </c>
      <c r="BF295" s="70">
        <f t="shared" si="662"/>
        <v>2.5655609924804158E-5</v>
      </c>
      <c r="BG295" s="110">
        <f t="shared" si="663"/>
        <v>0.20409479118103091</v>
      </c>
      <c r="BH295" s="175">
        <f t="shared" si="626"/>
        <v>1.1964253845355942E-5</v>
      </c>
      <c r="BI295" s="89">
        <f t="shared" si="627"/>
        <v>3.7755507324311294E-2</v>
      </c>
      <c r="BJ295" s="106">
        <f t="shared" si="664"/>
        <v>0.71366705445737511</v>
      </c>
      <c r="BK295" s="165">
        <f t="shared" si="665"/>
        <v>84.741590689541354</v>
      </c>
      <c r="BL295" s="207"/>
      <c r="BM295" s="107">
        <f t="shared" si="666"/>
        <v>582.14999999999986</v>
      </c>
      <c r="BN295" s="173">
        <f t="shared" si="628"/>
        <v>19839.2</v>
      </c>
      <c r="BO295" s="187">
        <f t="shared" si="629"/>
        <v>8.9748761904761914E-4</v>
      </c>
      <c r="BP295" s="106" t="str">
        <f t="shared" si="603"/>
        <v>YES</v>
      </c>
      <c r="BQ295" s="209">
        <f t="shared" si="667"/>
        <v>6.4029233067520845</v>
      </c>
      <c r="BR295" s="164">
        <f t="shared" si="630"/>
        <v>11.402923306752085</v>
      </c>
      <c r="BS295" s="219">
        <f t="shared" si="631"/>
        <v>0.22805846613504169</v>
      </c>
      <c r="BT295" s="210"/>
      <c r="BU295" s="206">
        <f t="shared" si="632"/>
        <v>-0.81557804822245783</v>
      </c>
      <c r="BW295" s="164">
        <f>VLOOKUP(M295,Coefficients!$E$4:$I$7,3)</f>
        <v>0.43099999999999999</v>
      </c>
      <c r="BX295" s="106">
        <f t="shared" si="633"/>
        <v>7.2999999999999995E-2</v>
      </c>
      <c r="BY295" s="163">
        <f t="shared" si="634"/>
        <v>0.53325475</v>
      </c>
      <c r="BZ295" s="28"/>
      <c r="CO295" s="165" t="str">
        <f t="shared" si="668"/>
        <v>splash</v>
      </c>
      <c r="CP295" s="172">
        <f t="shared" si="669"/>
        <v>1</v>
      </c>
      <c r="CQ295" s="165">
        <f>IF(CO295="atmospheric",IF(CP295&gt;=1,Coefficients!$T$5,Coefficients!$T$4),Coefficients!$T$3)</f>
        <v>7.35</v>
      </c>
      <c r="CR295" s="106">
        <f>IF(S295&lt;Coefficients!$V$3,Coefficients!$X$3-(Coefficients!$X$4-Coefficients!$X$3)*(Coefficients!$V$3-S295)/(Coefficients!$V$4-Coefficients!$V$3),IF(S295&gt;Coefficients!$V$6,(Coefficients!$X$6-Coefficients!$X$5)*(S295-Coefficients!$V$6)/(Coefficients!$V$6-Coefficients!$V$5)+Coefficients!$X$6,VLOOKUP(S295,Coefficients!$V$3:$X$6,3)))</f>
        <v>5.1999999999999975</v>
      </c>
      <c r="CS295" s="90">
        <f t="shared" si="635"/>
        <v>1.6409601519999992E-4</v>
      </c>
      <c r="CT295" s="106">
        <f>VLOOKUP(CO295,Coefficients!$Z$4:$AD$7,4,FALSE)</f>
        <v>0.26500000000000001</v>
      </c>
      <c r="CU295" s="106">
        <f>VLOOKUP(CO295,Coefficients!$Z$4:$AD$7,2,FALSE)</f>
        <v>0.37</v>
      </c>
      <c r="CV295" s="174">
        <f t="shared" si="670"/>
        <v>5.3884469985024204</v>
      </c>
      <c r="CW295" s="31">
        <f t="shared" si="671"/>
        <v>0.99138504285160256</v>
      </c>
      <c r="CX295" s="19">
        <f>Coefficients!$B$7</f>
        <v>3.35</v>
      </c>
      <c r="CY295" s="217">
        <f t="shared" si="636"/>
        <v>0.29593583368704551</v>
      </c>
      <c r="CZ295" s="164">
        <f>VLOOKUP(N295,Coefficients!$E$12:$I$16,3)</f>
        <v>6.0350000000000001</v>
      </c>
      <c r="DA295" s="165">
        <f t="shared" si="637"/>
        <v>7.2999999999999995E-2</v>
      </c>
      <c r="DB295" s="163">
        <f t="shared" si="638"/>
        <v>7.4668037499999995</v>
      </c>
      <c r="DC295" s="163"/>
      <c r="DD295" s="149"/>
      <c r="DU295" s="165">
        <f t="shared" si="672"/>
        <v>0.95</v>
      </c>
      <c r="DV295" s="165">
        <f t="shared" si="673"/>
        <v>1</v>
      </c>
      <c r="DW295" s="165">
        <f t="shared" si="674"/>
        <v>2400</v>
      </c>
      <c r="DX295" s="165">
        <f t="shared" si="675"/>
        <v>1.4999999999999999E-2</v>
      </c>
      <c r="DY295" s="169">
        <f t="shared" si="676"/>
        <v>70.566573324638455</v>
      </c>
      <c r="DZ295" s="136">
        <f t="shared" si="639"/>
        <v>33593.171347538875</v>
      </c>
      <c r="EA295" s="136">
        <f t="shared" si="677"/>
        <v>4.3067574809826485</v>
      </c>
      <c r="EB295" s="136">
        <f t="shared" si="678"/>
        <v>2.3330791552474604E-2</v>
      </c>
      <c r="EC295" s="136">
        <f t="shared" si="679"/>
        <v>0.96747185906460231</v>
      </c>
      <c r="ED295" s="136">
        <f t="shared" si="680"/>
        <v>0.21373950021073415</v>
      </c>
      <c r="EE295" s="136">
        <f t="shared" si="640"/>
        <v>1.5445604651050633E-4</v>
      </c>
      <c r="EF295" s="136">
        <f t="shared" si="681"/>
        <v>1</v>
      </c>
      <c r="EG295" s="136">
        <f t="shared" si="641"/>
        <v>2</v>
      </c>
      <c r="EH295" s="149">
        <f t="shared" si="682"/>
        <v>1.6719833324957276</v>
      </c>
      <c r="EI295" s="149">
        <f t="shared" si="683"/>
        <v>28.10435348334709</v>
      </c>
      <c r="EJ295" s="149">
        <f t="shared" si="642"/>
        <v>29.776336815842818</v>
      </c>
      <c r="EK295" s="18">
        <f t="shared" si="643"/>
        <v>1.4105160167873119</v>
      </c>
      <c r="EL295" s="18">
        <f t="shared" si="644"/>
        <v>0.32168011924742307</v>
      </c>
      <c r="EM295" s="18">
        <f t="shared" si="645"/>
        <v>1.2264859249999999E-2</v>
      </c>
      <c r="EN295" s="163">
        <f t="shared" si="684"/>
        <v>0.1194075917656435</v>
      </c>
      <c r="EO295" s="163">
        <f t="shared" si="685"/>
        <v>2.0071211849747468</v>
      </c>
      <c r="EP295" s="163">
        <f t="shared" si="646"/>
        <v>2.1265287767403902</v>
      </c>
      <c r="EQ295" s="18">
        <f t="shared" si="647"/>
        <v>19.750496893994029</v>
      </c>
      <c r="ER295" s="18">
        <f t="shared" si="648"/>
        <v>5.8448797640575263</v>
      </c>
      <c r="ES295" s="18">
        <f t="shared" si="649"/>
        <v>0.17173648624999999</v>
      </c>
    </row>
    <row r="296" spans="1:149" s="105" customFormat="1" outlineLevel="1" x14ac:dyDescent="0.25">
      <c r="A296" s="103"/>
      <c r="B296" s="36" t="s">
        <v>82</v>
      </c>
      <c r="C296" s="36" t="str">
        <f>'Cooler&amp;Wetter'!$B$1</f>
        <v>MIROC-Medres</v>
      </c>
      <c r="D296" s="36">
        <v>2054</v>
      </c>
      <c r="E296" s="37">
        <f>'Cooler&amp;Wetter'!S82</f>
        <v>24.24</v>
      </c>
      <c r="F296" s="37">
        <f>'Cooler&amp;Wetter'!W82</f>
        <v>77.124039999999994</v>
      </c>
      <c r="G296" s="37">
        <f>'Cooler&amp;Wetter'!Q82</f>
        <v>589.19999999999982</v>
      </c>
      <c r="H296" s="115">
        <f t="shared" si="573"/>
        <v>2007</v>
      </c>
      <c r="I296" s="111" t="str">
        <f t="shared" si="574"/>
        <v>Pile No 243 @ Berth 107</v>
      </c>
      <c r="J296" s="165" t="str">
        <f t="shared" si="575"/>
        <v>splash</v>
      </c>
      <c r="K296" s="172">
        <f t="shared" si="576"/>
        <v>1</v>
      </c>
      <c r="L296" s="115" t="str">
        <f t="shared" si="577"/>
        <v>C1</v>
      </c>
      <c r="M296" s="115" t="str">
        <f t="shared" si="578"/>
        <v>CB4</v>
      </c>
      <c r="N296" s="115" t="str">
        <f t="shared" si="579"/>
        <v>CL5</v>
      </c>
      <c r="O296" s="115">
        <f t="shared" si="580"/>
        <v>0</v>
      </c>
      <c r="P296" s="115">
        <f t="shared" si="581"/>
        <v>50</v>
      </c>
      <c r="Q296" s="115">
        <f t="shared" si="582"/>
        <v>1200</v>
      </c>
      <c r="R296" s="115">
        <f t="shared" si="583"/>
        <v>60</v>
      </c>
      <c r="S296" s="115">
        <f t="shared" si="584"/>
        <v>0.37</v>
      </c>
      <c r="T296" s="115">
        <f t="shared" si="585"/>
        <v>310</v>
      </c>
      <c r="U296" s="165">
        <f t="shared" si="623"/>
        <v>12</v>
      </c>
      <c r="V296" s="165"/>
      <c r="W296" s="165"/>
      <c r="X296" s="165"/>
      <c r="Y296" s="165"/>
      <c r="AA296" s="174">
        <f t="shared" si="650"/>
        <v>6.486251577476839</v>
      </c>
      <c r="AB296" s="193">
        <f t="shared" si="651"/>
        <v>0.22972503154953677</v>
      </c>
      <c r="AC296" s="174">
        <f t="shared" si="652"/>
        <v>0.33205477124940352</v>
      </c>
      <c r="AD296" s="174">
        <f t="shared" si="653"/>
        <v>1.2281520006046509E-2</v>
      </c>
      <c r="AE296" s="174">
        <f t="shared" si="654"/>
        <v>1.0147566791020783</v>
      </c>
      <c r="AF296" s="194">
        <f t="shared" si="655"/>
        <v>0.30291244152300845</v>
      </c>
      <c r="AG296" s="174">
        <f t="shared" si="686"/>
        <v>6.1308193697438531</v>
      </c>
      <c r="AH296" s="174">
        <f t="shared" si="687"/>
        <v>0.17196977549069767</v>
      </c>
      <c r="AJ296" s="174"/>
      <c r="AK296" s="174"/>
      <c r="AM296" s="207">
        <f t="shared" si="656"/>
        <v>5</v>
      </c>
      <c r="AN296" s="167">
        <f>INDEX(Coefficients!$O$3:$O$7,MATCH(S296,Coefficients!$O$3:$O$7))</f>
        <v>0.3</v>
      </c>
      <c r="AO296" s="167">
        <f>INDEX(Coefficients!$O$3:$O$7,MATCH(S296,Coefficients!$O$3:$O$7)+1)</f>
        <v>0.4</v>
      </c>
      <c r="AP296" s="172">
        <f>INDEX(Coefficients!$P$3:$P$7,MATCH(S296,Coefficients!$O$3:$O$7))</f>
        <v>50</v>
      </c>
      <c r="AQ296" s="172">
        <f>INDEX(Coefficients!$P$3:$P$7,MATCH(S296,Coefficients!$O$3:$O$7)+1)</f>
        <v>41.8</v>
      </c>
      <c r="AR296" s="172">
        <f t="shared" si="657"/>
        <v>44.26</v>
      </c>
      <c r="AS296" s="106">
        <f t="shared" si="658"/>
        <v>2054</v>
      </c>
      <c r="AT296" s="107">
        <f t="shared" si="659"/>
        <v>24.24</v>
      </c>
      <c r="AU296" s="167">
        <f t="shared" si="624"/>
        <v>1000.74</v>
      </c>
      <c r="AV296" s="173">
        <f t="shared" si="625"/>
        <v>23.273023255813953</v>
      </c>
      <c r="AW296" s="106">
        <v>66</v>
      </c>
      <c r="AX296" s="107">
        <f t="shared" si="660"/>
        <v>77.124039999999994</v>
      </c>
      <c r="AY296" s="174">
        <f t="shared" si="661"/>
        <v>1.2222825428232114</v>
      </c>
      <c r="AZ296" s="167">
        <f>INDEX(Coefficients!$K$3:$K$10,MATCH(S296,Coefficients!$K$3:$K$10))</f>
        <v>0.35</v>
      </c>
      <c r="BA296" s="167">
        <f>INDEX(Coefficients!$K$3:$K$10,MATCH(S296,Coefficients!$K$3:$K$10)+1)</f>
        <v>0.4</v>
      </c>
      <c r="BB296" s="167">
        <f>INDEX(Coefficients!$L$3:$L$10,MATCH(S296,Coefficients!$K$3:$K$10))</f>
        <v>0.19142307491680963</v>
      </c>
      <c r="BC296" s="167">
        <f>INDEX(Coefficients!$L$3:$L$10,MATCH(S296,Coefficients!$K$3:$K$10)+1)</f>
        <v>0.35425563574488944</v>
      </c>
      <c r="BD296" s="174">
        <f>INDEX(Coefficients!$M$3:$M$10,MATCH(S296,Coefficients!$K$3:$K$10))</f>
        <v>0.20023799980895765</v>
      </c>
      <c r="BE296" s="174">
        <f>INDEX(Coefficients!$M$3:$M$10,MATCH(S296,Coefficients!$K$3:$K$10)+1)</f>
        <v>0.20987997823914079</v>
      </c>
      <c r="BF296" s="70">
        <f t="shared" si="662"/>
        <v>2.5655609924804158E-5</v>
      </c>
      <c r="BG296" s="110">
        <f t="shared" si="663"/>
        <v>0.20409479118103091</v>
      </c>
      <c r="BH296" s="175">
        <f t="shared" si="626"/>
        <v>1.1906933839536226E-5</v>
      </c>
      <c r="BI296" s="89">
        <f t="shared" si="627"/>
        <v>3.7574623006114055E-2</v>
      </c>
      <c r="BJ296" s="106">
        <f t="shared" si="664"/>
        <v>0.71366705445737511</v>
      </c>
      <c r="BK296" s="165">
        <f t="shared" si="665"/>
        <v>84.741590689541354</v>
      </c>
      <c r="BL296" s="207"/>
      <c r="BM296" s="107">
        <f t="shared" si="666"/>
        <v>589.19999999999982</v>
      </c>
      <c r="BN296" s="173">
        <f t="shared" si="628"/>
        <v>20428.400000000001</v>
      </c>
      <c r="BO296" s="187">
        <f t="shared" si="629"/>
        <v>9.026502325581397E-4</v>
      </c>
      <c r="BP296" s="106" t="str">
        <f t="shared" si="603"/>
        <v>YES</v>
      </c>
      <c r="BQ296" s="209">
        <f t="shared" si="667"/>
        <v>6.486251577476839</v>
      </c>
      <c r="BR296" s="164">
        <f t="shared" si="630"/>
        <v>11.486251577476839</v>
      </c>
      <c r="BS296" s="219">
        <f t="shared" si="631"/>
        <v>0.22972503154953677</v>
      </c>
      <c r="BT296" s="210"/>
      <c r="BU296" s="206">
        <f t="shared" si="632"/>
        <v>-0.81708396560679564</v>
      </c>
      <c r="BW296" s="164">
        <f>VLOOKUP(M296,Coefficients!$E$4:$I$7,3)</f>
        <v>0.43099999999999999</v>
      </c>
      <c r="BX296" s="106">
        <f t="shared" si="633"/>
        <v>7.2999999999999995E-2</v>
      </c>
      <c r="BY296" s="163">
        <f t="shared" si="634"/>
        <v>0.53397913069767433</v>
      </c>
      <c r="BZ296" s="28"/>
      <c r="CO296" s="165" t="str">
        <f t="shared" si="668"/>
        <v>splash</v>
      </c>
      <c r="CP296" s="172">
        <f t="shared" si="669"/>
        <v>1</v>
      </c>
      <c r="CQ296" s="165">
        <f>IF(CO296="atmospheric",IF(CP296&gt;=1,Coefficients!$T$5,Coefficients!$T$4),Coefficients!$T$3)</f>
        <v>7.35</v>
      </c>
      <c r="CR296" s="106">
        <f>IF(S296&lt;Coefficients!$V$3,Coefficients!$X$3-(Coefficients!$X$4-Coefficients!$X$3)*(Coefficients!$V$3-S296)/(Coefficients!$V$4-Coefficients!$V$3),IF(S296&gt;Coefficients!$V$6,(Coefficients!$X$6-Coefficients!$X$5)*(S296-Coefficients!$V$6)/(Coefficients!$V$6-Coefficients!$V$5)+Coefficients!$X$6,VLOOKUP(S296,Coefficients!$V$3:$X$6,3)))</f>
        <v>5.1999999999999975</v>
      </c>
      <c r="CS296" s="90">
        <f t="shared" si="635"/>
        <v>1.6409601519999992E-4</v>
      </c>
      <c r="CT296" s="106">
        <f>VLOOKUP(CO296,Coefficients!$Z$4:$AD$7,4,FALSE)</f>
        <v>0.26500000000000001</v>
      </c>
      <c r="CU296" s="106">
        <f>VLOOKUP(CO296,Coefficients!$Z$4:$AD$7,2,FALSE)</f>
        <v>0.37</v>
      </c>
      <c r="CV296" s="174">
        <f t="shared" si="670"/>
        <v>5.3900110078505499</v>
      </c>
      <c r="CW296" s="31">
        <f t="shared" si="671"/>
        <v>1.0147566791020783</v>
      </c>
      <c r="CX296" s="19">
        <f>Coefficients!$B$7</f>
        <v>3.35</v>
      </c>
      <c r="CY296" s="217">
        <f t="shared" si="636"/>
        <v>0.30291244152300845</v>
      </c>
      <c r="CZ296" s="164">
        <f>VLOOKUP(N296,Coefficients!$E$12:$I$16,3)</f>
        <v>6.0350000000000001</v>
      </c>
      <c r="DA296" s="165">
        <f t="shared" si="637"/>
        <v>7.2999999999999995E-2</v>
      </c>
      <c r="DB296" s="163">
        <f t="shared" si="638"/>
        <v>7.4769467604651165</v>
      </c>
      <c r="DC296" s="163"/>
      <c r="DD296" s="149"/>
      <c r="DU296" s="165">
        <f t="shared" si="672"/>
        <v>0.95</v>
      </c>
      <c r="DV296" s="165">
        <f t="shared" si="673"/>
        <v>1</v>
      </c>
      <c r="DW296" s="165">
        <f t="shared" si="674"/>
        <v>2400</v>
      </c>
      <c r="DX296" s="165">
        <f t="shared" si="675"/>
        <v>1.4999999999999999E-2</v>
      </c>
      <c r="DY296" s="169">
        <f t="shared" si="676"/>
        <v>70.567076940369816</v>
      </c>
      <c r="DZ296" s="136">
        <f t="shared" si="639"/>
        <v>33593.251262662583</v>
      </c>
      <c r="EA296" s="136">
        <f t="shared" si="677"/>
        <v>4.3067574809826485</v>
      </c>
      <c r="EB296" s="136">
        <f t="shared" si="678"/>
        <v>2.3330791552474604E-2</v>
      </c>
      <c r="EC296" s="136">
        <f t="shared" si="679"/>
        <v>0.96747185906460231</v>
      </c>
      <c r="ED296" s="136">
        <f t="shared" si="680"/>
        <v>0.21383617015078693</v>
      </c>
      <c r="EE296" s="136">
        <f t="shared" si="640"/>
        <v>1.5445604651050633E-4</v>
      </c>
      <c r="EF296" s="136">
        <f t="shared" si="681"/>
        <v>1</v>
      </c>
      <c r="EG296" s="136">
        <f t="shared" si="641"/>
        <v>2</v>
      </c>
      <c r="EH296" s="149">
        <f t="shared" si="682"/>
        <v>1.6697138022112989</v>
      </c>
      <c r="EI296" s="149">
        <f t="shared" si="683"/>
        <v>28.078921699883828</v>
      </c>
      <c r="EJ296" s="149">
        <f t="shared" si="642"/>
        <v>29.748635502095127</v>
      </c>
      <c r="EK296" s="18">
        <f t="shared" si="643"/>
        <v>1.4454444472578116</v>
      </c>
      <c r="EL296" s="18">
        <f t="shared" si="644"/>
        <v>0.33205477124940352</v>
      </c>
      <c r="EM296" s="18">
        <f t="shared" si="645"/>
        <v>1.2281520006046509E-2</v>
      </c>
      <c r="EN296" s="163">
        <f t="shared" si="684"/>
        <v>0.11924550932113831</v>
      </c>
      <c r="EO296" s="163">
        <f t="shared" si="685"/>
        <v>2.0053049300165582</v>
      </c>
      <c r="EP296" s="163">
        <f t="shared" si="646"/>
        <v>2.1245504393376966</v>
      </c>
      <c r="EQ296" s="18">
        <f t="shared" si="647"/>
        <v>20.239575961022954</v>
      </c>
      <c r="ER296" s="18">
        <f t="shared" si="648"/>
        <v>6.1308193697438531</v>
      </c>
      <c r="ES296" s="18">
        <f t="shared" si="649"/>
        <v>0.17196977549069767</v>
      </c>
    </row>
    <row r="297" spans="1:149" s="105" customFormat="1" outlineLevel="1" x14ac:dyDescent="0.25">
      <c r="A297" s="103"/>
      <c r="B297" s="36" t="s">
        <v>82</v>
      </c>
      <c r="C297" s="36" t="str">
        <f>'Cooler&amp;Wetter'!$B$1</f>
        <v>MIROC-Medres</v>
      </c>
      <c r="D297" s="36">
        <v>2055</v>
      </c>
      <c r="E297" s="37">
        <f>'Cooler&amp;Wetter'!S83</f>
        <v>24.274999999999999</v>
      </c>
      <c r="F297" s="37">
        <f>'Cooler&amp;Wetter'!W83</f>
        <v>77.139299999999992</v>
      </c>
      <c r="G297" s="37">
        <f>'Cooler&amp;Wetter'!Q83</f>
        <v>596.24999999999977</v>
      </c>
      <c r="H297" s="115">
        <f t="shared" si="573"/>
        <v>2007</v>
      </c>
      <c r="I297" s="111" t="str">
        <f t="shared" si="574"/>
        <v>Pile No 243 @ Berth 107</v>
      </c>
      <c r="J297" s="165" t="str">
        <f t="shared" si="575"/>
        <v>splash</v>
      </c>
      <c r="K297" s="172">
        <f t="shared" si="576"/>
        <v>1</v>
      </c>
      <c r="L297" s="115" t="str">
        <f t="shared" si="577"/>
        <v>C1</v>
      </c>
      <c r="M297" s="115" t="str">
        <f t="shared" si="578"/>
        <v>CB4</v>
      </c>
      <c r="N297" s="115" t="str">
        <f t="shared" si="579"/>
        <v>CL5</v>
      </c>
      <c r="O297" s="115">
        <f t="shared" si="580"/>
        <v>0</v>
      </c>
      <c r="P297" s="115">
        <f t="shared" si="581"/>
        <v>50</v>
      </c>
      <c r="Q297" s="115">
        <f t="shared" si="582"/>
        <v>1200</v>
      </c>
      <c r="R297" s="115">
        <f t="shared" si="583"/>
        <v>60</v>
      </c>
      <c r="S297" s="115">
        <f t="shared" si="584"/>
        <v>0.37</v>
      </c>
      <c r="T297" s="115">
        <f t="shared" si="585"/>
        <v>310</v>
      </c>
      <c r="U297" s="165">
        <f t="shared" si="623"/>
        <v>12</v>
      </c>
      <c r="V297" s="165"/>
      <c r="W297" s="165"/>
      <c r="X297" s="165"/>
      <c r="Y297" s="165"/>
      <c r="AA297" s="174">
        <f t="shared" si="650"/>
        <v>6.5693441415940086</v>
      </c>
      <c r="AB297" s="193">
        <f t="shared" si="651"/>
        <v>0.23138688283188016</v>
      </c>
      <c r="AC297" s="174">
        <f t="shared" si="652"/>
        <v>0.34254998758040461</v>
      </c>
      <c r="AD297" s="174">
        <f t="shared" si="653"/>
        <v>1.2297999084886364E-2</v>
      </c>
      <c r="AE297" s="174">
        <f t="shared" si="654"/>
        <v>1.0378360254858301</v>
      </c>
      <c r="AF297" s="194">
        <f t="shared" si="655"/>
        <v>0.30980179865248658</v>
      </c>
      <c r="AG297" s="174">
        <f t="shared" si="686"/>
        <v>6.4219831214288554</v>
      </c>
      <c r="AH297" s="174">
        <f t="shared" si="687"/>
        <v>0.1722005208289773</v>
      </c>
      <c r="AJ297" s="174"/>
      <c r="AK297" s="174"/>
      <c r="AM297" s="207">
        <f t="shared" si="656"/>
        <v>5</v>
      </c>
      <c r="AN297" s="167">
        <f>INDEX(Coefficients!$O$3:$O$7,MATCH(S297,Coefficients!$O$3:$O$7))</f>
        <v>0.3</v>
      </c>
      <c r="AO297" s="167">
        <f>INDEX(Coefficients!$O$3:$O$7,MATCH(S297,Coefficients!$O$3:$O$7)+1)</f>
        <v>0.4</v>
      </c>
      <c r="AP297" s="172">
        <f>INDEX(Coefficients!$P$3:$P$7,MATCH(S297,Coefficients!$O$3:$O$7))</f>
        <v>50</v>
      </c>
      <c r="AQ297" s="172">
        <f>INDEX(Coefficients!$P$3:$P$7,MATCH(S297,Coefficients!$O$3:$O$7)+1)</f>
        <v>41.8</v>
      </c>
      <c r="AR297" s="172">
        <f t="shared" si="657"/>
        <v>44.26</v>
      </c>
      <c r="AS297" s="106">
        <f t="shared" si="658"/>
        <v>2055</v>
      </c>
      <c r="AT297" s="107">
        <f t="shared" si="659"/>
        <v>24.274999999999999</v>
      </c>
      <c r="AU297" s="167">
        <f t="shared" si="624"/>
        <v>1025.0150000000001</v>
      </c>
      <c r="AV297" s="173">
        <f t="shared" si="625"/>
        <v>23.295795454545456</v>
      </c>
      <c r="AW297" s="106">
        <v>67</v>
      </c>
      <c r="AX297" s="107">
        <f t="shared" si="660"/>
        <v>77.139299999999992</v>
      </c>
      <c r="AY297" s="174">
        <f t="shared" si="661"/>
        <v>1.2239716619403112</v>
      </c>
      <c r="AZ297" s="167">
        <f>INDEX(Coefficients!$K$3:$K$10,MATCH(S297,Coefficients!$K$3:$K$10))</f>
        <v>0.35</v>
      </c>
      <c r="BA297" s="167">
        <f>INDEX(Coefficients!$K$3:$K$10,MATCH(S297,Coefficients!$K$3:$K$10)+1)</f>
        <v>0.4</v>
      </c>
      <c r="BB297" s="167">
        <f>INDEX(Coefficients!$L$3:$L$10,MATCH(S297,Coefficients!$K$3:$K$10))</f>
        <v>0.19142307491680963</v>
      </c>
      <c r="BC297" s="167">
        <f>INDEX(Coefficients!$L$3:$L$10,MATCH(S297,Coefficients!$K$3:$K$10)+1)</f>
        <v>0.35425563574488944</v>
      </c>
      <c r="BD297" s="174">
        <f>INDEX(Coefficients!$M$3:$M$10,MATCH(S297,Coefficients!$K$3:$K$10))</f>
        <v>0.20023799980895765</v>
      </c>
      <c r="BE297" s="174">
        <f>INDEX(Coefficients!$M$3:$M$10,MATCH(S297,Coefficients!$K$3:$K$10)+1)</f>
        <v>0.20987997823914079</v>
      </c>
      <c r="BF297" s="70">
        <f t="shared" si="662"/>
        <v>2.5655609924804158E-5</v>
      </c>
      <c r="BG297" s="110">
        <f t="shared" si="663"/>
        <v>0.20409479118103091</v>
      </c>
      <c r="BH297" s="175">
        <f t="shared" si="626"/>
        <v>1.1851196881012775E-5</v>
      </c>
      <c r="BI297" s="89">
        <f t="shared" si="627"/>
        <v>3.7398734298555093E-2</v>
      </c>
      <c r="BJ297" s="106">
        <f t="shared" si="664"/>
        <v>0.71366705445737511</v>
      </c>
      <c r="BK297" s="165">
        <f t="shared" si="665"/>
        <v>84.741590689541354</v>
      </c>
      <c r="BL297" s="207"/>
      <c r="BM297" s="107">
        <f t="shared" si="666"/>
        <v>596.24999999999977</v>
      </c>
      <c r="BN297" s="173">
        <f t="shared" si="628"/>
        <v>21024.65</v>
      </c>
      <c r="BO297" s="187">
        <f t="shared" si="629"/>
        <v>9.0788261363636367E-4</v>
      </c>
      <c r="BP297" s="106" t="str">
        <f t="shared" si="603"/>
        <v>YES</v>
      </c>
      <c r="BQ297" s="209">
        <f t="shared" si="667"/>
        <v>6.5693441415940086</v>
      </c>
      <c r="BR297" s="164">
        <f t="shared" si="630"/>
        <v>11.569344141594009</v>
      </c>
      <c r="BS297" s="219">
        <f t="shared" si="631"/>
        <v>0.23138688283188016</v>
      </c>
      <c r="BT297" s="210"/>
      <c r="BU297" s="206">
        <f t="shared" si="632"/>
        <v>-0.81852590292130567</v>
      </c>
      <c r="BW297" s="164">
        <f>VLOOKUP(M297,Coefficients!$E$4:$I$7,3)</f>
        <v>0.43099999999999999</v>
      </c>
      <c r="BX297" s="106">
        <f t="shared" si="633"/>
        <v>7.2999999999999995E-2</v>
      </c>
      <c r="BY297" s="163">
        <f t="shared" si="634"/>
        <v>0.53469561238636365</v>
      </c>
      <c r="BZ297" s="28"/>
      <c r="CO297" s="165" t="str">
        <f t="shared" si="668"/>
        <v>splash</v>
      </c>
      <c r="CP297" s="172">
        <f t="shared" si="669"/>
        <v>1</v>
      </c>
      <c r="CQ297" s="165">
        <f>IF(CO297="atmospheric",IF(CP297&gt;=1,Coefficients!$T$5,Coefficients!$T$4),Coefficients!$T$3)</f>
        <v>7.35</v>
      </c>
      <c r="CR297" s="106">
        <f>IF(S297&lt;Coefficients!$V$3,Coefficients!$X$3-(Coefficients!$X$4-Coefficients!$X$3)*(Coefficients!$V$3-S297)/(Coefficients!$V$4-Coefficients!$V$3),IF(S297&gt;Coefficients!$V$6,(Coefficients!$X$6-Coefficients!$X$5)*(S297-Coefficients!$V$6)/(Coefficients!$V$6-Coefficients!$V$5)+Coefficients!$X$6,VLOOKUP(S297,Coefficients!$V$3:$X$6,3)))</f>
        <v>5.1999999999999975</v>
      </c>
      <c r="CS297" s="90">
        <f t="shared" si="635"/>
        <v>1.6409601519999992E-4</v>
      </c>
      <c r="CT297" s="106">
        <f>VLOOKUP(CO297,Coefficients!$Z$4:$AD$7,4,FALSE)</f>
        <v>0.26500000000000001</v>
      </c>
      <c r="CU297" s="106">
        <f>VLOOKUP(CO297,Coefficients!$Z$4:$AD$7,2,FALSE)</f>
        <v>0.37</v>
      </c>
      <c r="CV297" s="174">
        <f t="shared" si="670"/>
        <v>5.3913758127718072</v>
      </c>
      <c r="CW297" s="31">
        <f t="shared" si="671"/>
        <v>1.0378360254858301</v>
      </c>
      <c r="CX297" s="19">
        <f>Coefficients!$B$7</f>
        <v>3.35</v>
      </c>
      <c r="CY297" s="217">
        <f t="shared" si="636"/>
        <v>0.30980179865248658</v>
      </c>
      <c r="CZ297" s="164">
        <f>VLOOKUP(N297,Coefficients!$E$12:$I$16,3)</f>
        <v>6.0350000000000001</v>
      </c>
      <c r="DA297" s="165">
        <f t="shared" si="637"/>
        <v>7.2999999999999995E-2</v>
      </c>
      <c r="DB297" s="163">
        <f t="shared" si="638"/>
        <v>7.4869791664772736</v>
      </c>
      <c r="DC297" s="163"/>
      <c r="DD297" s="149"/>
      <c r="DU297" s="165">
        <f t="shared" si="672"/>
        <v>0.95</v>
      </c>
      <c r="DV297" s="165">
        <f t="shared" si="673"/>
        <v>1</v>
      </c>
      <c r="DW297" s="165">
        <f t="shared" si="674"/>
        <v>2400</v>
      </c>
      <c r="DX297" s="165">
        <f t="shared" si="675"/>
        <v>1.4999999999999999E-2</v>
      </c>
      <c r="DY297" s="169">
        <f t="shared" si="676"/>
        <v>70.567557671182712</v>
      </c>
      <c r="DZ297" s="136">
        <f t="shared" si="639"/>
        <v>33593.327545990047</v>
      </c>
      <c r="EA297" s="136">
        <f t="shared" si="677"/>
        <v>4.3067574809826485</v>
      </c>
      <c r="EB297" s="136">
        <f t="shared" si="678"/>
        <v>2.3330791552474604E-2</v>
      </c>
      <c r="EC297" s="136">
        <f t="shared" si="679"/>
        <v>0.96747185906460231</v>
      </c>
      <c r="ED297" s="136">
        <f t="shared" si="680"/>
        <v>0.21393152829437895</v>
      </c>
      <c r="EE297" s="136">
        <f t="shared" si="640"/>
        <v>1.5445604651050633E-4</v>
      </c>
      <c r="EF297" s="136">
        <f t="shared" si="681"/>
        <v>1</v>
      </c>
      <c r="EG297" s="136">
        <f t="shared" si="641"/>
        <v>2</v>
      </c>
      <c r="EH297" s="149">
        <f t="shared" si="682"/>
        <v>1.6674751162316492</v>
      </c>
      <c r="EI297" s="149">
        <f t="shared" si="683"/>
        <v>28.053801233874768</v>
      </c>
      <c r="EJ297" s="149">
        <f t="shared" si="642"/>
        <v>29.721276350106418</v>
      </c>
      <c r="EK297" s="18">
        <f t="shared" si="643"/>
        <v>1.4804209442991318</v>
      </c>
      <c r="EL297" s="18">
        <f t="shared" si="644"/>
        <v>0.34254998758040461</v>
      </c>
      <c r="EM297" s="18">
        <f t="shared" si="645"/>
        <v>1.2297999084886364E-2</v>
      </c>
      <c r="EN297" s="163">
        <f t="shared" si="684"/>
        <v>0.11908562967619565</v>
      </c>
      <c r="EO297" s="163">
        <f t="shared" si="685"/>
        <v>2.003510908334718</v>
      </c>
      <c r="EP297" s="163">
        <f t="shared" si="646"/>
        <v>2.1225965380109137</v>
      </c>
      <c r="EQ297" s="18">
        <f t="shared" si="647"/>
        <v>20.729328071566734</v>
      </c>
      <c r="ER297" s="18">
        <f t="shared" si="648"/>
        <v>6.4219831214288554</v>
      </c>
      <c r="ES297" s="18">
        <f t="shared" si="649"/>
        <v>0.1722005208289773</v>
      </c>
    </row>
    <row r="298" spans="1:149" s="105" customFormat="1" outlineLevel="1" x14ac:dyDescent="0.25">
      <c r="A298" s="103"/>
      <c r="B298" s="36" t="s">
        <v>82</v>
      </c>
      <c r="C298" s="36" t="str">
        <f>'Cooler&amp;Wetter'!$B$1</f>
        <v>MIROC-Medres</v>
      </c>
      <c r="D298" s="36">
        <v>2056</v>
      </c>
      <c r="E298" s="37">
        <f>'Cooler&amp;Wetter'!S84</f>
        <v>24.31</v>
      </c>
      <c r="F298" s="37">
        <f>'Cooler&amp;Wetter'!W84</f>
        <v>77.154560000000004</v>
      </c>
      <c r="G298" s="37">
        <f>'Cooler&amp;Wetter'!Q84</f>
        <v>603.29999999999973</v>
      </c>
      <c r="H298" s="115">
        <f t="shared" si="573"/>
        <v>2007</v>
      </c>
      <c r="I298" s="111" t="str">
        <f t="shared" si="574"/>
        <v>Pile No 243 @ Berth 107</v>
      </c>
      <c r="J298" s="165" t="str">
        <f t="shared" si="575"/>
        <v>splash</v>
      </c>
      <c r="K298" s="172">
        <f t="shared" si="576"/>
        <v>1</v>
      </c>
      <c r="L298" s="115" t="str">
        <f t="shared" si="577"/>
        <v>C1</v>
      </c>
      <c r="M298" s="115" t="str">
        <f t="shared" si="578"/>
        <v>CB4</v>
      </c>
      <c r="N298" s="115" t="str">
        <f t="shared" si="579"/>
        <v>CL5</v>
      </c>
      <c r="O298" s="115">
        <f t="shared" si="580"/>
        <v>0</v>
      </c>
      <c r="P298" s="115">
        <f t="shared" si="581"/>
        <v>50</v>
      </c>
      <c r="Q298" s="115">
        <f t="shared" si="582"/>
        <v>1200</v>
      </c>
      <c r="R298" s="115">
        <f t="shared" si="583"/>
        <v>60</v>
      </c>
      <c r="S298" s="115">
        <f t="shared" si="584"/>
        <v>0.37</v>
      </c>
      <c r="T298" s="115">
        <f t="shared" si="585"/>
        <v>310</v>
      </c>
      <c r="U298" s="165">
        <f t="shared" si="623"/>
        <v>12</v>
      </c>
      <c r="V298" s="165"/>
      <c r="W298" s="165"/>
      <c r="X298" s="165"/>
      <c r="Y298" s="165"/>
      <c r="AA298" s="174">
        <f t="shared" si="650"/>
        <v>6.6522120467808028</v>
      </c>
      <c r="AB298" s="193">
        <f t="shared" si="651"/>
        <v>0.23304424093561607</v>
      </c>
      <c r="AC298" s="174">
        <f t="shared" si="652"/>
        <v>0.35316585190312072</v>
      </c>
      <c r="AD298" s="174">
        <f t="shared" si="653"/>
        <v>1.2314308598333332E-2</v>
      </c>
      <c r="AE298" s="174">
        <f t="shared" si="654"/>
        <v>1.0606282918747068</v>
      </c>
      <c r="AF298" s="194">
        <f t="shared" si="655"/>
        <v>0.31660546026110647</v>
      </c>
      <c r="AG298" s="174">
        <f t="shared" si="686"/>
        <v>6.7182898095348689</v>
      </c>
      <c r="AH298" s="174">
        <f t="shared" si="687"/>
        <v>0.17242889185833332</v>
      </c>
      <c r="AJ298" s="174"/>
      <c r="AK298" s="174"/>
      <c r="AM298" s="207">
        <f t="shared" si="656"/>
        <v>5</v>
      </c>
      <c r="AN298" s="167">
        <f>INDEX(Coefficients!$O$3:$O$7,MATCH(S298,Coefficients!$O$3:$O$7))</f>
        <v>0.3</v>
      </c>
      <c r="AO298" s="167">
        <f>INDEX(Coefficients!$O$3:$O$7,MATCH(S298,Coefficients!$O$3:$O$7)+1)</f>
        <v>0.4</v>
      </c>
      <c r="AP298" s="172">
        <f>INDEX(Coefficients!$P$3:$P$7,MATCH(S298,Coefficients!$O$3:$O$7))</f>
        <v>50</v>
      </c>
      <c r="AQ298" s="172">
        <f>INDEX(Coefficients!$P$3:$P$7,MATCH(S298,Coefficients!$O$3:$O$7)+1)</f>
        <v>41.8</v>
      </c>
      <c r="AR298" s="172">
        <f t="shared" si="657"/>
        <v>44.26</v>
      </c>
      <c r="AS298" s="106">
        <f t="shared" si="658"/>
        <v>2056</v>
      </c>
      <c r="AT298" s="107">
        <f t="shared" si="659"/>
        <v>24.31</v>
      </c>
      <c r="AU298" s="167">
        <f t="shared" si="624"/>
        <v>1049.325</v>
      </c>
      <c r="AV298" s="173">
        <f t="shared" si="625"/>
        <v>23.318333333333335</v>
      </c>
      <c r="AW298" s="106">
        <v>68</v>
      </c>
      <c r="AX298" s="107">
        <f t="shared" si="660"/>
        <v>77.154560000000004</v>
      </c>
      <c r="AY298" s="174">
        <f t="shared" si="661"/>
        <v>1.2256454426560122</v>
      </c>
      <c r="AZ298" s="167">
        <f>INDEX(Coefficients!$K$3:$K$10,MATCH(S298,Coefficients!$K$3:$K$10))</f>
        <v>0.35</v>
      </c>
      <c r="BA298" s="167">
        <f>INDEX(Coefficients!$K$3:$K$10,MATCH(S298,Coefficients!$K$3:$K$10)+1)</f>
        <v>0.4</v>
      </c>
      <c r="BB298" s="167">
        <f>INDEX(Coefficients!$L$3:$L$10,MATCH(S298,Coefficients!$K$3:$K$10))</f>
        <v>0.19142307491680963</v>
      </c>
      <c r="BC298" s="167">
        <f>INDEX(Coefficients!$L$3:$L$10,MATCH(S298,Coefficients!$K$3:$K$10)+1)</f>
        <v>0.35425563574488944</v>
      </c>
      <c r="BD298" s="174">
        <f>INDEX(Coefficients!$M$3:$M$10,MATCH(S298,Coefficients!$K$3:$K$10))</f>
        <v>0.20023799980895765</v>
      </c>
      <c r="BE298" s="174">
        <f>INDEX(Coefficients!$M$3:$M$10,MATCH(S298,Coefficients!$K$3:$K$10)+1)</f>
        <v>0.20987997823914079</v>
      </c>
      <c r="BF298" s="70">
        <f t="shared" si="662"/>
        <v>2.5655609924804158E-5</v>
      </c>
      <c r="BG298" s="110">
        <f t="shared" si="663"/>
        <v>0.20409479118103091</v>
      </c>
      <c r="BH298" s="175">
        <f t="shared" si="626"/>
        <v>1.179696473192742E-5</v>
      </c>
      <c r="BI298" s="89">
        <f t="shared" si="627"/>
        <v>3.7227594307004341E-2</v>
      </c>
      <c r="BJ298" s="106">
        <f t="shared" si="664"/>
        <v>0.71366705445737511</v>
      </c>
      <c r="BK298" s="165">
        <f t="shared" si="665"/>
        <v>84.741590689541354</v>
      </c>
      <c r="BL298" s="207"/>
      <c r="BM298" s="107">
        <f t="shared" si="666"/>
        <v>603.29999999999973</v>
      </c>
      <c r="BN298" s="173">
        <f t="shared" si="628"/>
        <v>21627.95</v>
      </c>
      <c r="BO298" s="187">
        <f t="shared" si="629"/>
        <v>9.1318011111111118E-4</v>
      </c>
      <c r="BP298" s="106" t="str">
        <f t="shared" si="603"/>
        <v>YES</v>
      </c>
      <c r="BQ298" s="209">
        <f t="shared" si="667"/>
        <v>6.6522120467808028</v>
      </c>
      <c r="BR298" s="164">
        <f t="shared" si="630"/>
        <v>11.652212046780804</v>
      </c>
      <c r="BS298" s="219">
        <f t="shared" si="631"/>
        <v>0.23304424093561607</v>
      </c>
      <c r="BT298" s="210"/>
      <c r="BU298" s="206">
        <f t="shared" si="632"/>
        <v>-0.81990782467529633</v>
      </c>
      <c r="BW298" s="164">
        <f>VLOOKUP(M298,Coefficients!$E$4:$I$7,3)</f>
        <v>0.43099999999999999</v>
      </c>
      <c r="BX298" s="106">
        <f t="shared" si="633"/>
        <v>7.2999999999999995E-2</v>
      </c>
      <c r="BY298" s="163">
        <f t="shared" si="634"/>
        <v>0.53540472166666664</v>
      </c>
      <c r="BZ298" s="28"/>
      <c r="CO298" s="165" t="str">
        <f t="shared" si="668"/>
        <v>splash</v>
      </c>
      <c r="CP298" s="172">
        <f t="shared" si="669"/>
        <v>1</v>
      </c>
      <c r="CQ298" s="165">
        <f>IF(CO298="atmospheric",IF(CP298&gt;=1,Coefficients!$T$5,Coefficients!$T$4),Coefficients!$T$3)</f>
        <v>7.35</v>
      </c>
      <c r="CR298" s="106">
        <f>IF(S298&lt;Coefficients!$V$3,Coefficients!$X$3-(Coefficients!$X$4-Coefficients!$X$3)*(Coefficients!$V$3-S298)/(Coefficients!$V$4-Coefficients!$V$3),IF(S298&gt;Coefficients!$V$6,(Coefficients!$X$6-Coefficients!$X$5)*(S298-Coefficients!$V$6)/(Coefficients!$V$6-Coefficients!$V$5)+Coefficients!$X$6,VLOOKUP(S298,Coefficients!$V$3:$X$6,3)))</f>
        <v>5.1999999999999975</v>
      </c>
      <c r="CS298" s="90">
        <f t="shared" si="635"/>
        <v>1.6409601519999992E-4</v>
      </c>
      <c r="CT298" s="106">
        <f>VLOOKUP(CO298,Coefficients!$Z$4:$AD$7,4,FALSE)</f>
        <v>0.26500000000000001</v>
      </c>
      <c r="CU298" s="106">
        <f>VLOOKUP(CO298,Coefficients!$Z$4:$AD$7,2,FALSE)</f>
        <v>0.37</v>
      </c>
      <c r="CV298" s="174">
        <f t="shared" si="670"/>
        <v>5.3925531516732708</v>
      </c>
      <c r="CW298" s="31">
        <f t="shared" si="671"/>
        <v>1.0606282918747068</v>
      </c>
      <c r="CX298" s="19">
        <f>Coefficients!$B$7</f>
        <v>3.35</v>
      </c>
      <c r="CY298" s="217">
        <f t="shared" si="636"/>
        <v>0.31660546026110647</v>
      </c>
      <c r="CZ298" s="164">
        <f>VLOOKUP(N298,Coefficients!$E$12:$I$16,3)</f>
        <v>6.0350000000000001</v>
      </c>
      <c r="DA298" s="165">
        <f t="shared" si="637"/>
        <v>7.2999999999999995E-2</v>
      </c>
      <c r="DB298" s="163">
        <f t="shared" si="638"/>
        <v>7.4969083416666669</v>
      </c>
      <c r="DC298" s="163"/>
      <c r="DD298" s="149"/>
      <c r="DU298" s="165">
        <f t="shared" si="672"/>
        <v>0.95</v>
      </c>
      <c r="DV298" s="165">
        <f t="shared" si="673"/>
        <v>1</v>
      </c>
      <c r="DW298" s="165">
        <f t="shared" si="674"/>
        <v>2400</v>
      </c>
      <c r="DX298" s="165">
        <f t="shared" si="675"/>
        <v>1.4999999999999999E-2</v>
      </c>
      <c r="DY298" s="169">
        <f t="shared" si="676"/>
        <v>70.568017042301435</v>
      </c>
      <c r="DZ298" s="136">
        <f t="shared" si="639"/>
        <v>33593.400439594792</v>
      </c>
      <c r="EA298" s="136">
        <f t="shared" si="677"/>
        <v>4.3067574809826485</v>
      </c>
      <c r="EB298" s="136">
        <f t="shared" si="678"/>
        <v>2.3330791552474604E-2</v>
      </c>
      <c r="EC298" s="136">
        <f t="shared" si="679"/>
        <v>0.96747185906460231</v>
      </c>
      <c r="ED298" s="136">
        <f t="shared" si="680"/>
        <v>0.21402565393575643</v>
      </c>
      <c r="EE298" s="136">
        <f t="shared" si="640"/>
        <v>1.5445604651050633E-4</v>
      </c>
      <c r="EF298" s="136">
        <f t="shared" si="681"/>
        <v>1</v>
      </c>
      <c r="EG298" s="136">
        <f t="shared" si="641"/>
        <v>2</v>
      </c>
      <c r="EH298" s="149">
        <f t="shared" si="682"/>
        <v>1.6652654096333181</v>
      </c>
      <c r="EI298" s="149">
        <f t="shared" si="683"/>
        <v>28.028972540018398</v>
      </c>
      <c r="EJ298" s="149">
        <f t="shared" si="642"/>
        <v>29.694237949651715</v>
      </c>
      <c r="EK298" s="18">
        <f t="shared" si="643"/>
        <v>1.5154455243572873</v>
      </c>
      <c r="EL298" s="18">
        <f t="shared" si="644"/>
        <v>0.35316585190312072</v>
      </c>
      <c r="EM298" s="18">
        <f t="shared" si="645"/>
        <v>1.2314308598333332E-2</v>
      </c>
      <c r="EN298" s="163">
        <f t="shared" si="684"/>
        <v>0.11892781964406961</v>
      </c>
      <c r="EO298" s="163">
        <f t="shared" si="685"/>
        <v>2.0017377240675938</v>
      </c>
      <c r="EP298" s="163">
        <f t="shared" si="646"/>
        <v>2.1206655437116635</v>
      </c>
      <c r="EQ298" s="18">
        <f t="shared" si="647"/>
        <v>21.219753455907721</v>
      </c>
      <c r="ER298" s="18">
        <f t="shared" si="648"/>
        <v>6.7182898095348689</v>
      </c>
      <c r="ES298" s="18">
        <f t="shared" si="649"/>
        <v>0.17242889185833332</v>
      </c>
    </row>
    <row r="299" spans="1:149" s="105" customFormat="1" outlineLevel="1" x14ac:dyDescent="0.25">
      <c r="A299" s="103"/>
      <c r="B299" s="36" t="s">
        <v>82</v>
      </c>
      <c r="C299" s="36" t="str">
        <f>'Cooler&amp;Wetter'!$B$1</f>
        <v>MIROC-Medres</v>
      </c>
      <c r="D299" s="36">
        <v>2057</v>
      </c>
      <c r="E299" s="37">
        <f>'Cooler&amp;Wetter'!S85</f>
        <v>24.344999999999999</v>
      </c>
      <c r="F299" s="37">
        <f>'Cooler&amp;Wetter'!W85</f>
        <v>77.169820000000001</v>
      </c>
      <c r="G299" s="37">
        <f>'Cooler&amp;Wetter'!Q85</f>
        <v>610.34999999999968</v>
      </c>
      <c r="H299" s="115">
        <f t="shared" si="573"/>
        <v>2007</v>
      </c>
      <c r="I299" s="111" t="str">
        <f t="shared" si="574"/>
        <v>Pile No 243 @ Berth 107</v>
      </c>
      <c r="J299" s="165" t="str">
        <f t="shared" si="575"/>
        <v>splash</v>
      </c>
      <c r="K299" s="172">
        <f t="shared" si="576"/>
        <v>1</v>
      </c>
      <c r="L299" s="115" t="str">
        <f t="shared" si="577"/>
        <v>C1</v>
      </c>
      <c r="M299" s="115" t="str">
        <f t="shared" si="578"/>
        <v>CB4</v>
      </c>
      <c r="N299" s="115" t="str">
        <f t="shared" si="579"/>
        <v>CL5</v>
      </c>
      <c r="O299" s="115">
        <f t="shared" si="580"/>
        <v>0</v>
      </c>
      <c r="P299" s="115">
        <f t="shared" si="581"/>
        <v>50</v>
      </c>
      <c r="Q299" s="115">
        <f t="shared" si="582"/>
        <v>1200</v>
      </c>
      <c r="R299" s="115">
        <f t="shared" si="583"/>
        <v>60</v>
      </c>
      <c r="S299" s="115">
        <f t="shared" si="584"/>
        <v>0.37</v>
      </c>
      <c r="T299" s="115">
        <f t="shared" si="585"/>
        <v>310</v>
      </c>
      <c r="U299" s="165">
        <f t="shared" si="623"/>
        <v>12</v>
      </c>
      <c r="V299" s="165"/>
      <c r="W299" s="165"/>
      <c r="X299" s="165"/>
      <c r="Y299" s="165"/>
      <c r="AA299" s="174">
        <f t="shared" si="650"/>
        <v>6.7348657158650127</v>
      </c>
      <c r="AB299" s="193">
        <f t="shared" si="651"/>
        <v>0.23469731431730026</v>
      </c>
      <c r="AC299" s="174">
        <f t="shared" si="652"/>
        <v>0.36390245827544854</v>
      </c>
      <c r="AD299" s="174">
        <f t="shared" si="653"/>
        <v>1.2330459605000002E-2</v>
      </c>
      <c r="AE299" s="174">
        <f t="shared" si="654"/>
        <v>1.0831387137727058</v>
      </c>
      <c r="AF299" s="194">
        <f t="shared" si="655"/>
        <v>0.32332498918588232</v>
      </c>
      <c r="AG299" s="174">
        <f t="shared" si="686"/>
        <v>7.0196610999309739</v>
      </c>
      <c r="AH299" s="174">
        <f t="shared" si="687"/>
        <v>0.17265504342500004</v>
      </c>
      <c r="AJ299" s="174"/>
      <c r="AK299" s="174"/>
      <c r="AM299" s="207">
        <f t="shared" si="656"/>
        <v>5</v>
      </c>
      <c r="AN299" s="167">
        <f>INDEX(Coefficients!$O$3:$O$7,MATCH(S299,Coefficients!$O$3:$O$7))</f>
        <v>0.3</v>
      </c>
      <c r="AO299" s="167">
        <f>INDEX(Coefficients!$O$3:$O$7,MATCH(S299,Coefficients!$O$3:$O$7)+1)</f>
        <v>0.4</v>
      </c>
      <c r="AP299" s="172">
        <f>INDEX(Coefficients!$P$3:$P$7,MATCH(S299,Coefficients!$O$3:$O$7))</f>
        <v>50</v>
      </c>
      <c r="AQ299" s="172">
        <f>INDEX(Coefficients!$P$3:$P$7,MATCH(S299,Coefficients!$O$3:$O$7)+1)</f>
        <v>41.8</v>
      </c>
      <c r="AR299" s="172">
        <f t="shared" si="657"/>
        <v>44.26</v>
      </c>
      <c r="AS299" s="106">
        <f t="shared" si="658"/>
        <v>2057</v>
      </c>
      <c r="AT299" s="107">
        <f t="shared" si="659"/>
        <v>24.344999999999999</v>
      </c>
      <c r="AU299" s="167">
        <f t="shared" si="624"/>
        <v>1073.67</v>
      </c>
      <c r="AV299" s="173">
        <f t="shared" si="625"/>
        <v>23.340652173913046</v>
      </c>
      <c r="AW299" s="106">
        <v>69</v>
      </c>
      <c r="AX299" s="107">
        <f t="shared" si="660"/>
        <v>77.169820000000001</v>
      </c>
      <c r="AY299" s="174">
        <f t="shared" si="661"/>
        <v>1.2273049606668851</v>
      </c>
      <c r="AZ299" s="167">
        <f>INDEX(Coefficients!$K$3:$K$10,MATCH(S299,Coefficients!$K$3:$K$10))</f>
        <v>0.35</v>
      </c>
      <c r="BA299" s="167">
        <f>INDEX(Coefficients!$K$3:$K$10,MATCH(S299,Coefficients!$K$3:$K$10)+1)</f>
        <v>0.4</v>
      </c>
      <c r="BB299" s="167">
        <f>INDEX(Coefficients!$L$3:$L$10,MATCH(S299,Coefficients!$K$3:$K$10))</f>
        <v>0.19142307491680963</v>
      </c>
      <c r="BC299" s="167">
        <f>INDEX(Coefficients!$L$3:$L$10,MATCH(S299,Coefficients!$K$3:$K$10)+1)</f>
        <v>0.35425563574488944</v>
      </c>
      <c r="BD299" s="174">
        <f>INDEX(Coefficients!$M$3:$M$10,MATCH(S299,Coefficients!$K$3:$K$10))</f>
        <v>0.20023799980895765</v>
      </c>
      <c r="BE299" s="174">
        <f>INDEX(Coefficients!$M$3:$M$10,MATCH(S299,Coefficients!$K$3:$K$10)+1)</f>
        <v>0.20987997823914079</v>
      </c>
      <c r="BF299" s="70">
        <f t="shared" si="662"/>
        <v>2.5655609924804158E-5</v>
      </c>
      <c r="BG299" s="110">
        <f t="shared" si="663"/>
        <v>0.20409479118103091</v>
      </c>
      <c r="BH299" s="175">
        <f t="shared" si="626"/>
        <v>1.1744164652341296E-5</v>
      </c>
      <c r="BI299" s="89">
        <f t="shared" si="627"/>
        <v>3.7060973486575E-2</v>
      </c>
      <c r="BJ299" s="106">
        <f t="shared" si="664"/>
        <v>0.71366705445737511</v>
      </c>
      <c r="BK299" s="165">
        <f t="shared" si="665"/>
        <v>84.741590689541354</v>
      </c>
      <c r="BL299" s="207"/>
      <c r="BM299" s="107">
        <f t="shared" si="666"/>
        <v>610.34999999999968</v>
      </c>
      <c r="BN299" s="173">
        <f t="shared" si="628"/>
        <v>22238.3</v>
      </c>
      <c r="BO299" s="187">
        <f t="shared" si="629"/>
        <v>9.1853847826086959E-4</v>
      </c>
      <c r="BP299" s="106" t="str">
        <f t="shared" si="603"/>
        <v>YES</v>
      </c>
      <c r="BQ299" s="209">
        <f t="shared" si="667"/>
        <v>6.7348657158650127</v>
      </c>
      <c r="BR299" s="164">
        <f t="shared" si="630"/>
        <v>11.734865715865013</v>
      </c>
      <c r="BS299" s="219">
        <f t="shared" si="631"/>
        <v>0.23469731431730026</v>
      </c>
      <c r="BT299" s="210"/>
      <c r="BU299" s="206">
        <f t="shared" si="632"/>
        <v>-0.82123336827388604</v>
      </c>
      <c r="BW299" s="164">
        <f>VLOOKUP(M299,Coefficients!$E$4:$I$7,3)</f>
        <v>0.43099999999999999</v>
      </c>
      <c r="BX299" s="106">
        <f t="shared" si="633"/>
        <v>7.2999999999999995E-2</v>
      </c>
      <c r="BY299" s="163">
        <f t="shared" si="634"/>
        <v>0.53610693934782616</v>
      </c>
      <c r="BZ299" s="28"/>
      <c r="CO299" s="165" t="str">
        <f t="shared" si="668"/>
        <v>splash</v>
      </c>
      <c r="CP299" s="172">
        <f t="shared" si="669"/>
        <v>1</v>
      </c>
      <c r="CQ299" s="165">
        <f>IF(CO299="atmospheric",IF(CP299&gt;=1,Coefficients!$T$5,Coefficients!$T$4),Coefficients!$T$3)</f>
        <v>7.35</v>
      </c>
      <c r="CR299" s="106">
        <f>IF(S299&lt;Coefficients!$V$3,Coefficients!$X$3-(Coefficients!$X$4-Coefficients!$X$3)*(Coefficients!$V$3-S299)/(Coefficients!$V$4-Coefficients!$V$3),IF(S299&gt;Coefficients!$V$6,(Coefficients!$X$6-Coefficients!$X$5)*(S299-Coefficients!$V$6)/(Coefficients!$V$6-Coefficients!$V$5)+Coefficients!$X$6,VLOOKUP(S299,Coefficients!$V$3:$X$6,3)))</f>
        <v>5.1999999999999975</v>
      </c>
      <c r="CS299" s="90">
        <f t="shared" si="635"/>
        <v>1.6409601519999992E-4</v>
      </c>
      <c r="CT299" s="106">
        <f>VLOOKUP(CO299,Coefficients!$Z$4:$AD$7,4,FALSE)</f>
        <v>0.26500000000000001</v>
      </c>
      <c r="CU299" s="106">
        <f>VLOOKUP(CO299,Coefficients!$Z$4:$AD$7,2,FALSE)</f>
        <v>0.37</v>
      </c>
      <c r="CV299" s="174">
        <f t="shared" si="670"/>
        <v>5.3935538584056619</v>
      </c>
      <c r="CW299" s="31">
        <f t="shared" si="671"/>
        <v>1.0831387137727058</v>
      </c>
      <c r="CX299" s="19">
        <f>Coefficients!$B$7</f>
        <v>3.35</v>
      </c>
      <c r="CY299" s="217">
        <f t="shared" si="636"/>
        <v>0.32332498918588232</v>
      </c>
      <c r="CZ299" s="164">
        <f>VLOOKUP(N299,Coefficients!$E$12:$I$16,3)</f>
        <v>6.0350000000000001</v>
      </c>
      <c r="DA299" s="165">
        <f t="shared" si="637"/>
        <v>7.2999999999999995E-2</v>
      </c>
      <c r="DB299" s="163">
        <f t="shared" si="638"/>
        <v>7.5067410184782624</v>
      </c>
      <c r="DC299" s="163"/>
      <c r="DD299" s="149"/>
      <c r="DU299" s="165">
        <f t="shared" si="672"/>
        <v>0.95</v>
      </c>
      <c r="DV299" s="165">
        <f t="shared" si="673"/>
        <v>1</v>
      </c>
      <c r="DW299" s="165">
        <f t="shared" si="674"/>
        <v>2400</v>
      </c>
      <c r="DX299" s="165">
        <f t="shared" si="675"/>
        <v>1.4999999999999999E-2</v>
      </c>
      <c r="DY299" s="169">
        <f t="shared" si="676"/>
        <v>70.56845644635915</v>
      </c>
      <c r="DZ299" s="136">
        <f t="shared" si="639"/>
        <v>33593.470164504404</v>
      </c>
      <c r="EA299" s="136">
        <f t="shared" si="677"/>
        <v>4.3067574809826485</v>
      </c>
      <c r="EB299" s="136">
        <f t="shared" si="678"/>
        <v>2.3330791552474604E-2</v>
      </c>
      <c r="EC299" s="136">
        <f t="shared" si="679"/>
        <v>0.96747185906460231</v>
      </c>
      <c r="ED299" s="136">
        <f t="shared" si="680"/>
        <v>0.21411861941905286</v>
      </c>
      <c r="EE299" s="136">
        <f t="shared" si="640"/>
        <v>1.5445604651050633E-4</v>
      </c>
      <c r="EF299" s="136">
        <f t="shared" si="681"/>
        <v>1</v>
      </c>
      <c r="EG299" s="136">
        <f t="shared" si="641"/>
        <v>2</v>
      </c>
      <c r="EH299" s="149">
        <f t="shared" si="682"/>
        <v>1.6630829809548049</v>
      </c>
      <c r="EI299" s="149">
        <f t="shared" si="683"/>
        <v>28.004417782186351</v>
      </c>
      <c r="EJ299" s="149">
        <f t="shared" si="642"/>
        <v>29.667500763141156</v>
      </c>
      <c r="EK299" s="18">
        <f t="shared" si="643"/>
        <v>1.5505182039853627</v>
      </c>
      <c r="EL299" s="18">
        <f t="shared" si="644"/>
        <v>0.36390245827544854</v>
      </c>
      <c r="EM299" s="18">
        <f t="shared" si="645"/>
        <v>1.2330459605000002E-2</v>
      </c>
      <c r="EN299" s="163">
        <f t="shared" si="684"/>
        <v>0.11877195771193386</v>
      </c>
      <c r="EO299" s="163">
        <f t="shared" si="685"/>
        <v>1.9999841034171195</v>
      </c>
      <c r="EP299" s="163">
        <f t="shared" si="646"/>
        <v>2.1187560611290532</v>
      </c>
      <c r="EQ299" s="18">
        <f t="shared" si="647"/>
        <v>21.710852345827529</v>
      </c>
      <c r="ER299" s="18">
        <f t="shared" si="648"/>
        <v>7.0196610999309739</v>
      </c>
      <c r="ES299" s="18">
        <f t="shared" si="649"/>
        <v>0.17265504342500004</v>
      </c>
    </row>
    <row r="300" spans="1:149" s="105" customFormat="1" outlineLevel="1" x14ac:dyDescent="0.25">
      <c r="B300" s="36" t="s">
        <v>82</v>
      </c>
      <c r="C300" s="36" t="str">
        <f>'Cooler&amp;Wetter'!$B$1</f>
        <v>MIROC-Medres</v>
      </c>
      <c r="D300" s="36">
        <v>2058</v>
      </c>
      <c r="E300" s="37">
        <f>'Cooler&amp;Wetter'!S86</f>
        <v>24.38</v>
      </c>
      <c r="F300" s="37">
        <f>'Cooler&amp;Wetter'!W86</f>
        <v>77.185079999999999</v>
      </c>
      <c r="G300" s="37">
        <f>'Cooler&amp;Wetter'!Q86</f>
        <v>617.39999999999964</v>
      </c>
      <c r="H300" s="115">
        <f t="shared" si="573"/>
        <v>2007</v>
      </c>
      <c r="I300" s="111" t="str">
        <f t="shared" si="574"/>
        <v>Pile No 243 @ Berth 107</v>
      </c>
      <c r="J300" s="165" t="str">
        <f t="shared" si="575"/>
        <v>splash</v>
      </c>
      <c r="K300" s="172">
        <f t="shared" si="576"/>
        <v>1</v>
      </c>
      <c r="L300" s="115" t="str">
        <f t="shared" si="577"/>
        <v>C1</v>
      </c>
      <c r="M300" s="115" t="str">
        <f t="shared" si="578"/>
        <v>CB4</v>
      </c>
      <c r="N300" s="115" t="str">
        <f t="shared" si="579"/>
        <v>CL5</v>
      </c>
      <c r="O300" s="115">
        <f t="shared" si="580"/>
        <v>0</v>
      </c>
      <c r="P300" s="115">
        <f t="shared" si="581"/>
        <v>50</v>
      </c>
      <c r="Q300" s="115">
        <f t="shared" si="582"/>
        <v>1200</v>
      </c>
      <c r="R300" s="115">
        <f t="shared" si="583"/>
        <v>60</v>
      </c>
      <c r="S300" s="115">
        <f t="shared" si="584"/>
        <v>0.37</v>
      </c>
      <c r="T300" s="115">
        <f t="shared" si="585"/>
        <v>310</v>
      </c>
      <c r="U300" s="165">
        <f t="shared" si="623"/>
        <v>12</v>
      </c>
      <c r="V300" s="165"/>
      <c r="W300" s="165"/>
      <c r="X300" s="165"/>
      <c r="Y300" s="165"/>
      <c r="AA300" s="174">
        <f t="shared" si="650"/>
        <v>6.8173149933666348</v>
      </c>
      <c r="AB300" s="193">
        <f t="shared" si="651"/>
        <v>0.23634629986733269</v>
      </c>
      <c r="AC300" s="174">
        <f t="shared" si="652"/>
        <v>0.37475991053322433</v>
      </c>
      <c r="AD300" s="174">
        <f t="shared" si="653"/>
        <v>1.2346462222340426E-2</v>
      </c>
      <c r="AE300" s="174">
        <f t="shared" si="654"/>
        <v>1.1053725283169487</v>
      </c>
      <c r="AF300" s="194">
        <f t="shared" si="655"/>
        <v>0.32996194875132795</v>
      </c>
      <c r="AG300" s="174">
        <f t="shared" si="686"/>
        <v>7.3260214039159708</v>
      </c>
      <c r="AH300" s="174">
        <f t="shared" si="687"/>
        <v>0.17287911719680854</v>
      </c>
      <c r="AJ300" s="174"/>
      <c r="AK300" s="174"/>
      <c r="AM300" s="207">
        <f t="shared" si="656"/>
        <v>5</v>
      </c>
      <c r="AN300" s="167">
        <f>INDEX(Coefficients!$O$3:$O$7,MATCH(S300,Coefficients!$O$3:$O$7))</f>
        <v>0.3</v>
      </c>
      <c r="AO300" s="167">
        <f>INDEX(Coefficients!$O$3:$O$7,MATCH(S300,Coefficients!$O$3:$O$7)+1)</f>
        <v>0.4</v>
      </c>
      <c r="AP300" s="172">
        <f>INDEX(Coefficients!$P$3:$P$7,MATCH(S300,Coefficients!$O$3:$O$7))</f>
        <v>50</v>
      </c>
      <c r="AQ300" s="172">
        <f>INDEX(Coefficients!$P$3:$P$7,MATCH(S300,Coefficients!$O$3:$O$7)+1)</f>
        <v>41.8</v>
      </c>
      <c r="AR300" s="172">
        <f t="shared" si="657"/>
        <v>44.26</v>
      </c>
      <c r="AS300" s="106">
        <f t="shared" si="658"/>
        <v>2058</v>
      </c>
      <c r="AT300" s="107">
        <f t="shared" si="659"/>
        <v>24.38</v>
      </c>
      <c r="AU300" s="167">
        <f t="shared" si="624"/>
        <v>1098.0500000000002</v>
      </c>
      <c r="AV300" s="173">
        <f t="shared" si="625"/>
        <v>23.362765957446811</v>
      </c>
      <c r="AW300" s="106">
        <v>70</v>
      </c>
      <c r="AX300" s="107">
        <f t="shared" si="660"/>
        <v>77.185079999999999</v>
      </c>
      <c r="AY300" s="174">
        <f t="shared" si="661"/>
        <v>1.2289512007363637</v>
      </c>
      <c r="AZ300" s="167">
        <f>INDEX(Coefficients!$K$3:$K$10,MATCH(S300,Coefficients!$K$3:$K$10))</f>
        <v>0.35</v>
      </c>
      <c r="BA300" s="167">
        <f>INDEX(Coefficients!$K$3:$K$10,MATCH(S300,Coefficients!$K$3:$K$10)+1)</f>
        <v>0.4</v>
      </c>
      <c r="BB300" s="167">
        <f>INDEX(Coefficients!$L$3:$L$10,MATCH(S300,Coefficients!$K$3:$K$10))</f>
        <v>0.19142307491680963</v>
      </c>
      <c r="BC300" s="167">
        <f>INDEX(Coefficients!$L$3:$L$10,MATCH(S300,Coefficients!$K$3:$K$10)+1)</f>
        <v>0.35425563574488944</v>
      </c>
      <c r="BD300" s="174">
        <f>INDEX(Coefficients!$M$3:$M$10,MATCH(S300,Coefficients!$K$3:$K$10))</f>
        <v>0.20023799980895765</v>
      </c>
      <c r="BE300" s="174">
        <f>INDEX(Coefficients!$M$3:$M$10,MATCH(S300,Coefficients!$K$3:$K$10)+1)</f>
        <v>0.20987997823914079</v>
      </c>
      <c r="BF300" s="70">
        <f t="shared" si="662"/>
        <v>2.5655609924804158E-5</v>
      </c>
      <c r="BG300" s="110">
        <f t="shared" si="663"/>
        <v>0.20409479118103091</v>
      </c>
      <c r="BH300" s="175">
        <f t="shared" si="626"/>
        <v>1.1692728904170272E-5</v>
      </c>
      <c r="BI300" s="89">
        <f t="shared" si="627"/>
        <v>3.689865807669624E-2</v>
      </c>
      <c r="BJ300" s="106">
        <f t="shared" si="664"/>
        <v>0.71366705445737511</v>
      </c>
      <c r="BK300" s="165">
        <f t="shared" si="665"/>
        <v>84.741590689541354</v>
      </c>
      <c r="BL300" s="207"/>
      <c r="BM300" s="107">
        <f t="shared" si="666"/>
        <v>617.39999999999964</v>
      </c>
      <c r="BN300" s="173">
        <f t="shared" si="628"/>
        <v>22855.699999999997</v>
      </c>
      <c r="BO300" s="187">
        <f t="shared" si="629"/>
        <v>9.2395382978723397E-4</v>
      </c>
      <c r="BP300" s="106" t="str">
        <f t="shared" si="603"/>
        <v>YES</v>
      </c>
      <c r="BQ300" s="209">
        <f t="shared" si="667"/>
        <v>6.8173149933666348</v>
      </c>
      <c r="BR300" s="164">
        <f t="shared" si="630"/>
        <v>11.817314993366635</v>
      </c>
      <c r="BS300" s="219">
        <f t="shared" si="631"/>
        <v>0.23634629986733269</v>
      </c>
      <c r="BT300" s="210"/>
      <c r="BU300" s="206">
        <f t="shared" si="632"/>
        <v>-0.82250587747761761</v>
      </c>
      <c r="BW300" s="164">
        <f>VLOOKUP(M300,Coefficients!$E$4:$I$7,3)</f>
        <v>0.43099999999999999</v>
      </c>
      <c r="BX300" s="106">
        <f t="shared" si="633"/>
        <v>7.2999999999999995E-2</v>
      </c>
      <c r="BY300" s="163">
        <f t="shared" si="634"/>
        <v>0.53680270531914898</v>
      </c>
      <c r="BZ300" s="28"/>
      <c r="CO300" s="165" t="str">
        <f t="shared" si="668"/>
        <v>splash</v>
      </c>
      <c r="CP300" s="172">
        <f t="shared" si="669"/>
        <v>1</v>
      </c>
      <c r="CQ300" s="165">
        <f>IF(CO300="atmospheric",IF(CP300&gt;=1,Coefficients!$T$5,Coefficients!$T$4),Coefficients!$T$3)</f>
        <v>7.35</v>
      </c>
      <c r="CR300" s="106">
        <f>IF(S300&lt;Coefficients!$V$3,Coefficients!$X$3-(Coefficients!$X$4-Coefficients!$X$3)*(Coefficients!$V$3-S300)/(Coefficients!$V$4-Coefficients!$V$3),IF(S300&gt;Coefficients!$V$6,(Coefficients!$X$6-Coefficients!$X$5)*(S300-Coefficients!$V$6)/(Coefficients!$V$6-Coefficients!$V$5)+Coefficients!$X$6,VLOOKUP(S300,Coefficients!$V$3:$X$6,3)))</f>
        <v>5.1999999999999975</v>
      </c>
      <c r="CS300" s="90">
        <f t="shared" si="635"/>
        <v>1.6409601519999992E-4</v>
      </c>
      <c r="CT300" s="106">
        <f>VLOOKUP(CO300,Coefficients!$Z$4:$AD$7,4,FALSE)</f>
        <v>0.26500000000000001</v>
      </c>
      <c r="CU300" s="106">
        <f>VLOOKUP(CO300,Coefficients!$Z$4:$AD$7,2,FALSE)</f>
        <v>0.37</v>
      </c>
      <c r="CV300" s="174">
        <f t="shared" si="670"/>
        <v>5.3943879495058651</v>
      </c>
      <c r="CW300" s="31">
        <f t="shared" si="671"/>
        <v>1.1053725283169487</v>
      </c>
      <c r="CX300" s="19">
        <f>Coefficients!$B$7</f>
        <v>3.35</v>
      </c>
      <c r="CY300" s="217">
        <f t="shared" si="636"/>
        <v>0.32996194875132795</v>
      </c>
      <c r="CZ300" s="164">
        <f>VLOOKUP(N300,Coefficients!$E$12:$I$16,3)</f>
        <v>6.0350000000000001</v>
      </c>
      <c r="DA300" s="165">
        <f t="shared" si="637"/>
        <v>7.2999999999999995E-2</v>
      </c>
      <c r="DB300" s="163">
        <f t="shared" si="638"/>
        <v>7.51648335638298</v>
      </c>
      <c r="DC300" s="163"/>
      <c r="DD300" s="149"/>
      <c r="DU300" s="165">
        <f t="shared" si="672"/>
        <v>0.95</v>
      </c>
      <c r="DV300" s="165">
        <f t="shared" si="673"/>
        <v>1</v>
      </c>
      <c r="DW300" s="165">
        <f t="shared" si="674"/>
        <v>2400</v>
      </c>
      <c r="DX300" s="165">
        <f t="shared" si="675"/>
        <v>1.4999999999999999E-2</v>
      </c>
      <c r="DY300" s="169">
        <f t="shared" si="676"/>
        <v>70.568877157499614</v>
      </c>
      <c r="DZ300" s="136">
        <f t="shared" si="639"/>
        <v>33593.536922939027</v>
      </c>
      <c r="EA300" s="136">
        <f t="shared" si="677"/>
        <v>4.3067574809826485</v>
      </c>
      <c r="EB300" s="136">
        <f t="shared" si="678"/>
        <v>2.3330791552474604E-2</v>
      </c>
      <c r="EC300" s="136">
        <f t="shared" si="679"/>
        <v>0.96747185906460231</v>
      </c>
      <c r="ED300" s="136">
        <f t="shared" si="680"/>
        <v>0.21421049088713587</v>
      </c>
      <c r="EE300" s="136">
        <f t="shared" si="640"/>
        <v>1.5445604651050633E-4</v>
      </c>
      <c r="EF300" s="136">
        <f t="shared" si="681"/>
        <v>1</v>
      </c>
      <c r="EG300" s="136">
        <f t="shared" si="641"/>
        <v>2</v>
      </c>
      <c r="EH300" s="149">
        <f t="shared" si="682"/>
        <v>1.660926274584188</v>
      </c>
      <c r="EI300" s="149">
        <f t="shared" si="683"/>
        <v>27.980120650523968</v>
      </c>
      <c r="EJ300" s="149">
        <f t="shared" si="642"/>
        <v>29.641046925108157</v>
      </c>
      <c r="EK300" s="18">
        <f t="shared" si="643"/>
        <v>1.5856389998218157</v>
      </c>
      <c r="EL300" s="18">
        <f t="shared" si="644"/>
        <v>0.37475991053322433</v>
      </c>
      <c r="EM300" s="18">
        <f t="shared" si="645"/>
        <v>1.2346462222340426E-2</v>
      </c>
      <c r="EN300" s="163">
        <f t="shared" si="684"/>
        <v>0.11861793278306296</v>
      </c>
      <c r="EO300" s="163">
        <f t="shared" si="685"/>
        <v>1.9982488815867159</v>
      </c>
      <c r="EP300" s="163">
        <f t="shared" si="646"/>
        <v>2.1168668143697786</v>
      </c>
      <c r="EQ300" s="18">
        <f t="shared" si="647"/>
        <v>22.202624974303152</v>
      </c>
      <c r="ER300" s="18">
        <f t="shared" si="648"/>
        <v>7.3260214039159708</v>
      </c>
      <c r="ES300" s="18">
        <f t="shared" si="649"/>
        <v>0.17287911719680854</v>
      </c>
    </row>
    <row r="301" spans="1:149" s="105" customFormat="1" outlineLevel="1" x14ac:dyDescent="0.25">
      <c r="B301" s="36" t="s">
        <v>82</v>
      </c>
      <c r="C301" s="36" t="str">
        <f>'Cooler&amp;Wetter'!$B$1</f>
        <v>MIROC-Medres</v>
      </c>
      <c r="D301" s="36">
        <v>2059</v>
      </c>
      <c r="E301" s="37">
        <f>'Cooler&amp;Wetter'!S87</f>
        <v>24.414999999999999</v>
      </c>
      <c r="F301" s="37">
        <f>'Cooler&amp;Wetter'!W87</f>
        <v>77.200339999999997</v>
      </c>
      <c r="G301" s="37">
        <f>'Cooler&amp;Wetter'!Q87</f>
        <v>624.44999999999959</v>
      </c>
      <c r="H301" s="115">
        <f t="shared" si="573"/>
        <v>2007</v>
      </c>
      <c r="I301" s="111" t="str">
        <f t="shared" si="574"/>
        <v>Pile No 243 @ Berth 107</v>
      </c>
      <c r="J301" s="165" t="str">
        <f t="shared" si="575"/>
        <v>splash</v>
      </c>
      <c r="K301" s="172">
        <f t="shared" si="576"/>
        <v>1</v>
      </c>
      <c r="L301" s="115" t="str">
        <f t="shared" si="577"/>
        <v>C1</v>
      </c>
      <c r="M301" s="115" t="str">
        <f t="shared" si="578"/>
        <v>CB4</v>
      </c>
      <c r="N301" s="115" t="str">
        <f t="shared" si="579"/>
        <v>CL5</v>
      </c>
      <c r="O301" s="115">
        <f t="shared" si="580"/>
        <v>0</v>
      </c>
      <c r="P301" s="115">
        <f t="shared" si="581"/>
        <v>50</v>
      </c>
      <c r="Q301" s="115">
        <f t="shared" si="582"/>
        <v>1200</v>
      </c>
      <c r="R301" s="115">
        <f t="shared" si="583"/>
        <v>60</v>
      </c>
      <c r="S301" s="115">
        <f t="shared" si="584"/>
        <v>0.37</v>
      </c>
      <c r="T301" s="115">
        <f t="shared" si="585"/>
        <v>310</v>
      </c>
      <c r="U301" s="165">
        <f t="shared" si="623"/>
        <v>12</v>
      </c>
      <c r="V301" s="165"/>
      <c r="W301" s="165"/>
      <c r="X301" s="165"/>
      <c r="Y301" s="165"/>
      <c r="AA301" s="174">
        <f t="shared" si="650"/>
        <v>6.8995691877684671</v>
      </c>
      <c r="AB301" s="193">
        <f t="shared" si="651"/>
        <v>0.23799138375536935</v>
      </c>
      <c r="AC301" s="174">
        <f t="shared" si="652"/>
        <v>0.385738321722432</v>
      </c>
      <c r="AD301" s="174">
        <f t="shared" si="653"/>
        <v>1.2362325724687501E-2</v>
      </c>
      <c r="AE301" s="174">
        <f t="shared" si="654"/>
        <v>1.1273349543246165</v>
      </c>
      <c r="AF301" s="194">
        <f t="shared" si="655"/>
        <v>0.33651789681331834</v>
      </c>
      <c r="AG301" s="174">
        <f t="shared" si="686"/>
        <v>7.6372977545284595</v>
      </c>
      <c r="AH301" s="174">
        <f t="shared" si="687"/>
        <v>0.17310124303593752</v>
      </c>
      <c r="AJ301" s="174"/>
      <c r="AK301" s="174"/>
      <c r="AM301" s="207">
        <f t="shared" si="656"/>
        <v>5</v>
      </c>
      <c r="AN301" s="167">
        <f>INDEX(Coefficients!$O$3:$O$7,MATCH(S301,Coefficients!$O$3:$O$7))</f>
        <v>0.3</v>
      </c>
      <c r="AO301" s="167">
        <f>INDEX(Coefficients!$O$3:$O$7,MATCH(S301,Coefficients!$O$3:$O$7)+1)</f>
        <v>0.4</v>
      </c>
      <c r="AP301" s="172">
        <f>INDEX(Coefficients!$P$3:$P$7,MATCH(S301,Coefficients!$O$3:$O$7))</f>
        <v>50</v>
      </c>
      <c r="AQ301" s="172">
        <f>INDEX(Coefficients!$P$3:$P$7,MATCH(S301,Coefficients!$O$3:$O$7)+1)</f>
        <v>41.8</v>
      </c>
      <c r="AR301" s="172">
        <f t="shared" si="657"/>
        <v>44.26</v>
      </c>
      <c r="AS301" s="106">
        <f t="shared" si="658"/>
        <v>2059</v>
      </c>
      <c r="AT301" s="107">
        <f t="shared" si="659"/>
        <v>24.414999999999999</v>
      </c>
      <c r="AU301" s="167">
        <f t="shared" si="624"/>
        <v>1122.4650000000001</v>
      </c>
      <c r="AV301" s="173">
        <f t="shared" si="625"/>
        <v>23.384687500000002</v>
      </c>
      <c r="AW301" s="106">
        <v>71</v>
      </c>
      <c r="AX301" s="107">
        <f t="shared" si="660"/>
        <v>77.200339999999997</v>
      </c>
      <c r="AY301" s="174">
        <f t="shared" si="661"/>
        <v>1.2305850661132371</v>
      </c>
      <c r="AZ301" s="167">
        <f>INDEX(Coefficients!$K$3:$K$10,MATCH(S301,Coefficients!$K$3:$K$10))</f>
        <v>0.35</v>
      </c>
      <c r="BA301" s="167">
        <f>INDEX(Coefficients!$K$3:$K$10,MATCH(S301,Coefficients!$K$3:$K$10)+1)</f>
        <v>0.4</v>
      </c>
      <c r="BB301" s="167">
        <f>INDEX(Coefficients!$L$3:$L$10,MATCH(S301,Coefficients!$K$3:$K$10))</f>
        <v>0.19142307491680963</v>
      </c>
      <c r="BC301" s="167">
        <f>INDEX(Coefficients!$L$3:$L$10,MATCH(S301,Coefficients!$K$3:$K$10)+1)</f>
        <v>0.35425563574488944</v>
      </c>
      <c r="BD301" s="174">
        <f>INDEX(Coefficients!$M$3:$M$10,MATCH(S301,Coefficients!$K$3:$K$10))</f>
        <v>0.20023799980895765</v>
      </c>
      <c r="BE301" s="174">
        <f>INDEX(Coefficients!$M$3:$M$10,MATCH(S301,Coefficients!$K$3:$K$10)+1)</f>
        <v>0.20987997823914079</v>
      </c>
      <c r="BF301" s="70">
        <f t="shared" si="662"/>
        <v>2.5655609924804158E-5</v>
      </c>
      <c r="BG301" s="110">
        <f t="shared" si="663"/>
        <v>0.20409479118103091</v>
      </c>
      <c r="BH301" s="175">
        <f t="shared" si="626"/>
        <v>1.1642594309363058E-5</v>
      </c>
      <c r="BI301" s="89">
        <f t="shared" si="627"/>
        <v>3.6740448706859108E-2</v>
      </c>
      <c r="BJ301" s="106">
        <f t="shared" si="664"/>
        <v>0.71366705445737511</v>
      </c>
      <c r="BK301" s="165">
        <f t="shared" si="665"/>
        <v>84.741590689541354</v>
      </c>
      <c r="BL301" s="207"/>
      <c r="BM301" s="107">
        <f t="shared" si="666"/>
        <v>624.44999999999959</v>
      </c>
      <c r="BN301" s="173">
        <f t="shared" si="628"/>
        <v>23480.149999999998</v>
      </c>
      <c r="BO301" s="187">
        <f t="shared" si="629"/>
        <v>9.2942260416666673E-4</v>
      </c>
      <c r="BP301" s="106" t="str">
        <f t="shared" si="603"/>
        <v>YES</v>
      </c>
      <c r="BQ301" s="209">
        <f t="shared" si="667"/>
        <v>6.8995691877684671</v>
      </c>
      <c r="BR301" s="164">
        <f t="shared" si="630"/>
        <v>11.899569187768467</v>
      </c>
      <c r="BS301" s="219">
        <f t="shared" si="631"/>
        <v>0.23799138375536935</v>
      </c>
      <c r="BT301" s="210"/>
      <c r="BU301" s="206">
        <f t="shared" si="632"/>
        <v>-0.82372843180454736</v>
      </c>
      <c r="BW301" s="164">
        <f>VLOOKUP(M301,Coefficients!$E$4:$I$7,3)</f>
        <v>0.43099999999999999</v>
      </c>
      <c r="BX301" s="106">
        <f t="shared" si="633"/>
        <v>7.2999999999999995E-2</v>
      </c>
      <c r="BY301" s="163">
        <f t="shared" si="634"/>
        <v>0.53749242281250009</v>
      </c>
      <c r="BZ301" s="28"/>
      <c r="CO301" s="165" t="str">
        <f t="shared" si="668"/>
        <v>splash</v>
      </c>
      <c r="CP301" s="172">
        <f t="shared" si="669"/>
        <v>1</v>
      </c>
      <c r="CQ301" s="165">
        <f>IF(CO301="atmospheric",IF(CP301&gt;=1,Coefficients!$T$5,Coefficients!$T$4),Coefficients!$T$3)</f>
        <v>7.35</v>
      </c>
      <c r="CR301" s="106">
        <f>IF(S301&lt;Coefficients!$V$3,Coefficients!$X$3-(Coefficients!$X$4-Coefficients!$X$3)*(Coefficients!$V$3-S301)/(Coefficients!$V$4-Coefficients!$V$3),IF(S301&gt;Coefficients!$V$6,(Coefficients!$X$6-Coefficients!$X$5)*(S301-Coefficients!$V$6)/(Coefficients!$V$6-Coefficients!$V$5)+Coefficients!$X$6,VLOOKUP(S301,Coefficients!$V$3:$X$6,3)))</f>
        <v>5.1999999999999975</v>
      </c>
      <c r="CS301" s="90">
        <f t="shared" si="635"/>
        <v>1.6409601519999992E-4</v>
      </c>
      <c r="CT301" s="106">
        <f>VLOOKUP(CO301,Coefficients!$Z$4:$AD$7,4,FALSE)</f>
        <v>0.26500000000000001</v>
      </c>
      <c r="CU301" s="106">
        <f>VLOOKUP(CO301,Coefficients!$Z$4:$AD$7,2,FALSE)</f>
        <v>0.37</v>
      </c>
      <c r="CV301" s="174">
        <f t="shared" si="670"/>
        <v>5.3950647013737365</v>
      </c>
      <c r="CW301" s="31">
        <f t="shared" si="671"/>
        <v>1.1273349543246165</v>
      </c>
      <c r="CX301" s="19">
        <f>Coefficients!$B$7</f>
        <v>3.35</v>
      </c>
      <c r="CY301" s="217">
        <f t="shared" si="636"/>
        <v>0.33651789681331834</v>
      </c>
      <c r="CZ301" s="164">
        <f>VLOOKUP(N301,Coefficients!$E$12:$I$16,3)</f>
        <v>6.0350000000000001</v>
      </c>
      <c r="DA301" s="165">
        <f t="shared" si="637"/>
        <v>7.2999999999999995E-2</v>
      </c>
      <c r="DB301" s="163">
        <f t="shared" si="638"/>
        <v>7.5261410015625012</v>
      </c>
      <c r="DC301" s="163"/>
      <c r="DD301" s="149"/>
      <c r="DU301" s="165">
        <f t="shared" si="672"/>
        <v>0.95</v>
      </c>
      <c r="DV301" s="165">
        <f t="shared" si="673"/>
        <v>1</v>
      </c>
      <c r="DW301" s="165">
        <f t="shared" si="674"/>
        <v>2400</v>
      </c>
      <c r="DX301" s="165">
        <f t="shared" si="675"/>
        <v>1.4999999999999999E-2</v>
      </c>
      <c r="DY301" s="169">
        <f t="shared" si="676"/>
        <v>70.569280343716429</v>
      </c>
      <c r="DZ301" s="136">
        <f t="shared" si="639"/>
        <v>33593.600900270168</v>
      </c>
      <c r="EA301" s="136">
        <f t="shared" si="677"/>
        <v>4.3067574809826485</v>
      </c>
      <c r="EB301" s="136">
        <f t="shared" si="678"/>
        <v>2.3330791552474604E-2</v>
      </c>
      <c r="EC301" s="136">
        <f t="shared" si="679"/>
        <v>0.96747185906460231</v>
      </c>
      <c r="ED301" s="136">
        <f t="shared" si="680"/>
        <v>0.21430132893565274</v>
      </c>
      <c r="EE301" s="136">
        <f t="shared" si="640"/>
        <v>1.5445604651050633E-4</v>
      </c>
      <c r="EF301" s="136">
        <f t="shared" si="681"/>
        <v>1</v>
      </c>
      <c r="EG301" s="136">
        <f t="shared" si="641"/>
        <v>2</v>
      </c>
      <c r="EH301" s="149">
        <f t="shared" si="682"/>
        <v>1.6587938653764109</v>
      </c>
      <c r="EI301" s="149">
        <f t="shared" si="683"/>
        <v>27.956066201541873</v>
      </c>
      <c r="EJ301" s="149">
        <f t="shared" si="642"/>
        <v>29.614860066918283</v>
      </c>
      <c r="EK301" s="18">
        <f t="shared" si="643"/>
        <v>1.6208079285716128</v>
      </c>
      <c r="EL301" s="18">
        <f t="shared" si="644"/>
        <v>0.385738321722432</v>
      </c>
      <c r="EM301" s="18">
        <f t="shared" si="645"/>
        <v>1.2362325724687501E-2</v>
      </c>
      <c r="EN301" s="163">
        <f t="shared" si="684"/>
        <v>0.11846564307824908</v>
      </c>
      <c r="EO301" s="163">
        <f t="shared" si="685"/>
        <v>1.9965309913611513</v>
      </c>
      <c r="EP301" s="163">
        <f t="shared" si="646"/>
        <v>2.1149966344394002</v>
      </c>
      <c r="EQ301" s="18">
        <f t="shared" si="647"/>
        <v>22.695071575242885</v>
      </c>
      <c r="ER301" s="18">
        <f t="shared" si="648"/>
        <v>7.6372977545284595</v>
      </c>
      <c r="ES301" s="18">
        <f t="shared" si="649"/>
        <v>0.17310124303593752</v>
      </c>
    </row>
    <row r="302" spans="1:149" s="105" customFormat="1" outlineLevel="1" x14ac:dyDescent="0.25">
      <c r="A302" s="103"/>
      <c r="B302" s="36" t="s">
        <v>82</v>
      </c>
      <c r="C302" s="36" t="str">
        <f>'Cooler&amp;Wetter'!$B$1</f>
        <v>MIROC-Medres</v>
      </c>
      <c r="D302" s="36">
        <v>2060</v>
      </c>
      <c r="E302" s="37">
        <f>'Cooler&amp;Wetter'!S88</f>
        <v>24.45</v>
      </c>
      <c r="F302" s="37">
        <f>'Cooler&amp;Wetter'!W88</f>
        <v>77.215599999999995</v>
      </c>
      <c r="G302" s="37">
        <f>'Cooler&amp;Wetter'!Q88</f>
        <v>631.5</v>
      </c>
      <c r="H302" s="115">
        <f t="shared" si="573"/>
        <v>2007</v>
      </c>
      <c r="I302" s="111" t="str">
        <f t="shared" si="574"/>
        <v>Pile No 243 @ Berth 107</v>
      </c>
      <c r="J302" s="165" t="str">
        <f t="shared" si="575"/>
        <v>splash</v>
      </c>
      <c r="K302" s="172">
        <f t="shared" si="576"/>
        <v>1</v>
      </c>
      <c r="L302" s="115" t="str">
        <f t="shared" si="577"/>
        <v>C1</v>
      </c>
      <c r="M302" s="115" t="str">
        <f t="shared" si="578"/>
        <v>CB4</v>
      </c>
      <c r="N302" s="115" t="str">
        <f t="shared" si="579"/>
        <v>CL5</v>
      </c>
      <c r="O302" s="115">
        <f t="shared" si="580"/>
        <v>0</v>
      </c>
      <c r="P302" s="115">
        <f t="shared" si="581"/>
        <v>50</v>
      </c>
      <c r="Q302" s="115">
        <f t="shared" si="582"/>
        <v>1200</v>
      </c>
      <c r="R302" s="115">
        <f t="shared" si="583"/>
        <v>60</v>
      </c>
      <c r="S302" s="115">
        <f t="shared" si="584"/>
        <v>0.37</v>
      </c>
      <c r="T302" s="115">
        <f t="shared" si="585"/>
        <v>310</v>
      </c>
      <c r="U302" s="165">
        <f t="shared" si="623"/>
        <v>12</v>
      </c>
      <c r="V302" s="165"/>
      <c r="W302" s="165"/>
      <c r="X302" s="165"/>
      <c r="Y302" s="165"/>
      <c r="AA302" s="174">
        <f t="shared" si="650"/>
        <v>6.9816371099811692</v>
      </c>
      <c r="AB302" s="193">
        <f t="shared" si="651"/>
        <v>0.23963274219962336</v>
      </c>
      <c r="AC302" s="174">
        <f t="shared" si="652"/>
        <v>0.39683781357611514</v>
      </c>
      <c r="AD302" s="174">
        <f t="shared" si="653"/>
        <v>1.2378058629285715E-2</v>
      </c>
      <c r="AE302" s="174">
        <f t="shared" si="654"/>
        <v>1.1490311757675897</v>
      </c>
      <c r="AF302" s="194">
        <f t="shared" si="655"/>
        <v>0.34299438082614619</v>
      </c>
      <c r="AG302" s="174">
        <f t="shared" si="686"/>
        <v>7.9534196889725148</v>
      </c>
      <c r="AH302" s="174">
        <f t="shared" si="687"/>
        <v>0.17332154020357143</v>
      </c>
      <c r="AJ302" s="174"/>
      <c r="AK302" s="174"/>
      <c r="AM302" s="207">
        <f t="shared" si="656"/>
        <v>5</v>
      </c>
      <c r="AN302" s="167">
        <f>INDEX(Coefficients!$O$3:$O$7,MATCH(S302,Coefficients!$O$3:$O$7))</f>
        <v>0.3</v>
      </c>
      <c r="AO302" s="167">
        <f>INDEX(Coefficients!$O$3:$O$7,MATCH(S302,Coefficients!$O$3:$O$7)+1)</f>
        <v>0.4</v>
      </c>
      <c r="AP302" s="172">
        <f>INDEX(Coefficients!$P$3:$P$7,MATCH(S302,Coefficients!$O$3:$O$7))</f>
        <v>50</v>
      </c>
      <c r="AQ302" s="172">
        <f>INDEX(Coefficients!$P$3:$P$7,MATCH(S302,Coefficients!$O$3:$O$7)+1)</f>
        <v>41.8</v>
      </c>
      <c r="AR302" s="172">
        <f t="shared" si="657"/>
        <v>44.26</v>
      </c>
      <c r="AS302" s="106">
        <f t="shared" si="658"/>
        <v>2060</v>
      </c>
      <c r="AT302" s="107">
        <f t="shared" si="659"/>
        <v>24.45</v>
      </c>
      <c r="AU302" s="167">
        <f t="shared" si="624"/>
        <v>1146.9150000000002</v>
      </c>
      <c r="AV302" s="173">
        <f t="shared" si="625"/>
        <v>23.406428571428574</v>
      </c>
      <c r="AW302" s="106">
        <v>72</v>
      </c>
      <c r="AX302" s="107">
        <f t="shared" si="660"/>
        <v>77.215599999999995</v>
      </c>
      <c r="AY302" s="174">
        <f t="shared" si="661"/>
        <v>1.2322073868033288</v>
      </c>
      <c r="AZ302" s="167">
        <f>INDEX(Coefficients!$K$3:$K$10,MATCH(S302,Coefficients!$K$3:$K$10))</f>
        <v>0.35</v>
      </c>
      <c r="BA302" s="167">
        <f>INDEX(Coefficients!$K$3:$K$10,MATCH(S302,Coefficients!$K$3:$K$10)+1)</f>
        <v>0.4</v>
      </c>
      <c r="BB302" s="167">
        <f>INDEX(Coefficients!$L$3:$L$10,MATCH(S302,Coefficients!$K$3:$K$10))</f>
        <v>0.19142307491680963</v>
      </c>
      <c r="BC302" s="167">
        <f>INDEX(Coefficients!$L$3:$L$10,MATCH(S302,Coefficients!$K$3:$K$10)+1)</f>
        <v>0.35425563574488944</v>
      </c>
      <c r="BD302" s="174">
        <f>INDEX(Coefficients!$M$3:$M$10,MATCH(S302,Coefficients!$K$3:$K$10))</f>
        <v>0.20023799980895765</v>
      </c>
      <c r="BE302" s="174">
        <f>INDEX(Coefficients!$M$3:$M$10,MATCH(S302,Coefficients!$K$3:$K$10)+1)</f>
        <v>0.20987997823914079</v>
      </c>
      <c r="BF302" s="70">
        <f t="shared" si="662"/>
        <v>2.5655609924804158E-5</v>
      </c>
      <c r="BG302" s="110">
        <f t="shared" si="663"/>
        <v>0.20409479118103091</v>
      </c>
      <c r="BH302" s="175">
        <f t="shared" si="626"/>
        <v>1.1593701855396413E-5</v>
      </c>
      <c r="BI302" s="89">
        <f t="shared" si="627"/>
        <v>3.6586159151680731E-2</v>
      </c>
      <c r="BJ302" s="106">
        <f t="shared" si="664"/>
        <v>0.71366705445737511</v>
      </c>
      <c r="BK302" s="165">
        <f t="shared" si="665"/>
        <v>84.741590689541354</v>
      </c>
      <c r="BL302" s="207"/>
      <c r="BM302" s="107">
        <f t="shared" si="666"/>
        <v>631.5</v>
      </c>
      <c r="BN302" s="173">
        <f t="shared" si="628"/>
        <v>24111.649999999998</v>
      </c>
      <c r="BO302" s="187">
        <f t="shared" si="629"/>
        <v>9.349415306122449E-4</v>
      </c>
      <c r="BP302" s="106" t="str">
        <f t="shared" si="603"/>
        <v>YES</v>
      </c>
      <c r="BQ302" s="209">
        <f t="shared" si="667"/>
        <v>6.9816371099811692</v>
      </c>
      <c r="BR302" s="164">
        <f t="shared" si="630"/>
        <v>11.981637109981168</v>
      </c>
      <c r="BS302" s="219">
        <f t="shared" si="631"/>
        <v>0.23963274219962336</v>
      </c>
      <c r="BT302" s="210"/>
      <c r="BU302" s="206">
        <f t="shared" si="632"/>
        <v>-0.8249038724405916</v>
      </c>
      <c r="BW302" s="164">
        <f>VLOOKUP(M302,Coefficients!$E$4:$I$7,3)</f>
        <v>0.43099999999999999</v>
      </c>
      <c r="BX302" s="106">
        <f t="shared" si="633"/>
        <v>7.2999999999999995E-2</v>
      </c>
      <c r="BY302" s="163">
        <f t="shared" si="634"/>
        <v>0.53817646214285719</v>
      </c>
      <c r="BZ302" s="28"/>
      <c r="CO302" s="165" t="str">
        <f t="shared" si="668"/>
        <v>splash</v>
      </c>
      <c r="CP302" s="172">
        <f t="shared" si="669"/>
        <v>1</v>
      </c>
      <c r="CQ302" s="165">
        <f>IF(CO302="atmospheric",IF(CP302&gt;=1,Coefficients!$T$5,Coefficients!$T$4),Coefficients!$T$3)</f>
        <v>7.35</v>
      </c>
      <c r="CR302" s="106">
        <f>IF(S302&lt;Coefficients!$V$3,Coefficients!$X$3-(Coefficients!$X$4-Coefficients!$X$3)*(Coefficients!$V$3-S302)/(Coefficients!$V$4-Coefficients!$V$3),IF(S302&gt;Coefficients!$V$6,(Coefficients!$X$6-Coefficients!$X$5)*(S302-Coefficients!$V$6)/(Coefficients!$V$6-Coefficients!$V$5)+Coefficients!$X$6,VLOOKUP(S302,Coefficients!$V$3:$X$6,3)))</f>
        <v>5.1999999999999975</v>
      </c>
      <c r="CS302" s="90">
        <f t="shared" si="635"/>
        <v>1.6409601519999992E-4</v>
      </c>
      <c r="CT302" s="106">
        <f>VLOOKUP(CO302,Coefficients!$Z$4:$AD$7,4,FALSE)</f>
        <v>0.26500000000000001</v>
      </c>
      <c r="CU302" s="106">
        <f>VLOOKUP(CO302,Coefficients!$Z$4:$AD$7,2,FALSE)</f>
        <v>0.37</v>
      </c>
      <c r="CV302" s="174">
        <f t="shared" si="670"/>
        <v>5.395592718727956</v>
      </c>
      <c r="CW302" s="31">
        <f t="shared" si="671"/>
        <v>1.1490311757675897</v>
      </c>
      <c r="CX302" s="19">
        <f>Coefficients!$B$7</f>
        <v>3.35</v>
      </c>
      <c r="CY302" s="217">
        <f t="shared" si="636"/>
        <v>0.34299438082614619</v>
      </c>
      <c r="CZ302" s="164">
        <f>VLOOKUP(N302,Coefficients!$E$12:$I$16,3)</f>
        <v>6.0350000000000001</v>
      </c>
      <c r="DA302" s="165">
        <f t="shared" si="637"/>
        <v>7.2999999999999995E-2</v>
      </c>
      <c r="DB302" s="163">
        <f t="shared" si="638"/>
        <v>7.5357191392857148</v>
      </c>
      <c r="DC302" s="163"/>
      <c r="DD302" s="149"/>
      <c r="DU302" s="165">
        <f t="shared" si="672"/>
        <v>0.95</v>
      </c>
      <c r="DV302" s="165">
        <f t="shared" si="673"/>
        <v>1</v>
      </c>
      <c r="DW302" s="165">
        <f t="shared" si="674"/>
        <v>2400</v>
      </c>
      <c r="DX302" s="165">
        <f t="shared" si="675"/>
        <v>1.4999999999999999E-2</v>
      </c>
      <c r="DY302" s="169">
        <f t="shared" si="676"/>
        <v>70.569667077681871</v>
      </c>
      <c r="DZ302" s="136">
        <f t="shared" si="639"/>
        <v>33593.662266739615</v>
      </c>
      <c r="EA302" s="136">
        <f t="shared" si="677"/>
        <v>4.3067574809826485</v>
      </c>
      <c r="EB302" s="136">
        <f t="shared" si="678"/>
        <v>2.3330791552474604E-2</v>
      </c>
      <c r="EC302" s="136">
        <f t="shared" si="679"/>
        <v>0.96747185906460231</v>
      </c>
      <c r="ED302" s="136">
        <f t="shared" si="680"/>
        <v>0.21439118918598665</v>
      </c>
      <c r="EE302" s="136">
        <f t="shared" si="640"/>
        <v>1.5445604651050633E-4</v>
      </c>
      <c r="EF302" s="136">
        <f t="shared" si="681"/>
        <v>1</v>
      </c>
      <c r="EG302" s="136">
        <f t="shared" si="641"/>
        <v>2</v>
      </c>
      <c r="EH302" s="149">
        <f t="shared" si="682"/>
        <v>1.6566844451777289</v>
      </c>
      <c r="EI302" s="149">
        <f t="shared" si="683"/>
        <v>27.932240717896178</v>
      </c>
      <c r="EJ302" s="149">
        <f t="shared" si="642"/>
        <v>29.588925163073906</v>
      </c>
      <c r="EK302" s="18">
        <f t="shared" si="643"/>
        <v>1.6560250069897955</v>
      </c>
      <c r="EL302" s="18">
        <f t="shared" si="644"/>
        <v>0.39683781357611514</v>
      </c>
      <c r="EM302" s="18">
        <f t="shared" si="645"/>
        <v>1.2378058629285715E-2</v>
      </c>
      <c r="EN302" s="163">
        <f t="shared" si="684"/>
        <v>0.11831499517342192</v>
      </c>
      <c r="EO302" s="163">
        <f t="shared" si="685"/>
        <v>1.9948294530925024</v>
      </c>
      <c r="EP302" s="163">
        <f t="shared" si="646"/>
        <v>2.1131444482659241</v>
      </c>
      <c r="EQ302" s="18">
        <f t="shared" si="647"/>
        <v>23.188192383256187</v>
      </c>
      <c r="ER302" s="18">
        <f t="shared" si="648"/>
        <v>7.9534196889725148</v>
      </c>
      <c r="ES302" s="18">
        <f t="shared" si="649"/>
        <v>0.17332154020357143</v>
      </c>
    </row>
    <row r="303" spans="1:149" s="105" customFormat="1" outlineLevel="1" x14ac:dyDescent="0.25">
      <c r="A303" s="103"/>
      <c r="B303" s="36" t="s">
        <v>82</v>
      </c>
      <c r="C303" s="36" t="str">
        <f>'Cooler&amp;Wetter'!$B$1</f>
        <v>MIROC-Medres</v>
      </c>
      <c r="D303" s="36">
        <v>2061</v>
      </c>
      <c r="E303" s="37">
        <f>'Cooler&amp;Wetter'!S89</f>
        <v>24.484999999999999</v>
      </c>
      <c r="F303" s="37">
        <f>'Cooler&amp;Wetter'!W89</f>
        <v>77.230859999999993</v>
      </c>
      <c r="G303" s="37">
        <f>'Cooler&amp;Wetter'!Q89</f>
        <v>639.25</v>
      </c>
      <c r="H303" s="115">
        <f t="shared" si="573"/>
        <v>2007</v>
      </c>
      <c r="I303" s="111" t="str">
        <f t="shared" si="574"/>
        <v>Pile No 243 @ Berth 107</v>
      </c>
      <c r="J303" s="165" t="str">
        <f t="shared" si="575"/>
        <v>splash</v>
      </c>
      <c r="K303" s="172">
        <f t="shared" si="576"/>
        <v>1</v>
      </c>
      <c r="L303" s="115" t="str">
        <f t="shared" si="577"/>
        <v>C1</v>
      </c>
      <c r="M303" s="115" t="str">
        <f t="shared" si="578"/>
        <v>CB4</v>
      </c>
      <c r="N303" s="115" t="str">
        <f t="shared" si="579"/>
        <v>CL5</v>
      </c>
      <c r="O303" s="115">
        <f t="shared" si="580"/>
        <v>0</v>
      </c>
      <c r="P303" s="115">
        <f t="shared" si="581"/>
        <v>50</v>
      </c>
      <c r="Q303" s="115">
        <f t="shared" si="582"/>
        <v>1200</v>
      </c>
      <c r="R303" s="115">
        <f t="shared" si="583"/>
        <v>60</v>
      </c>
      <c r="S303" s="115">
        <f t="shared" si="584"/>
        <v>0.37</v>
      </c>
      <c r="T303" s="115">
        <f t="shared" si="585"/>
        <v>310</v>
      </c>
      <c r="U303" s="165">
        <f t="shared" si="623"/>
        <v>12</v>
      </c>
      <c r="V303" s="165"/>
      <c r="W303" s="165"/>
      <c r="X303" s="165"/>
      <c r="Y303" s="165"/>
      <c r="AA303" s="174">
        <f t="shared" si="650"/>
        <v>7.063626995157712</v>
      </c>
      <c r="AB303" s="193">
        <f t="shared" si="651"/>
        <v>0.24127253990315423</v>
      </c>
      <c r="AC303" s="174">
        <f t="shared" si="652"/>
        <v>0.40806189478142479</v>
      </c>
      <c r="AD303" s="174">
        <f t="shared" si="653"/>
        <v>1.2393668772E-2</v>
      </c>
      <c r="AE303" s="174">
        <f t="shared" si="654"/>
        <v>1.1704663281531795</v>
      </c>
      <c r="AF303" s="194">
        <f t="shared" si="655"/>
        <v>0.34939293377706848</v>
      </c>
      <c r="AG303" s="174">
        <f t="shared" si="686"/>
        <v>8.2743191369242428</v>
      </c>
      <c r="AH303" s="174">
        <f t="shared" si="687"/>
        <v>0.17354011841999997</v>
      </c>
      <c r="AJ303" s="174"/>
      <c r="AK303" s="174"/>
      <c r="AM303" s="207">
        <f t="shared" si="656"/>
        <v>5</v>
      </c>
      <c r="AN303" s="167">
        <f>INDEX(Coefficients!$O$3:$O$7,MATCH(S303,Coefficients!$O$3:$O$7))</f>
        <v>0.3</v>
      </c>
      <c r="AO303" s="167">
        <f>INDEX(Coefficients!$O$3:$O$7,MATCH(S303,Coefficients!$O$3:$O$7)+1)</f>
        <v>0.4</v>
      </c>
      <c r="AP303" s="172">
        <f>INDEX(Coefficients!$P$3:$P$7,MATCH(S303,Coefficients!$O$3:$O$7))</f>
        <v>50</v>
      </c>
      <c r="AQ303" s="172">
        <f>INDEX(Coefficients!$P$3:$P$7,MATCH(S303,Coefficients!$O$3:$O$7)+1)</f>
        <v>41.8</v>
      </c>
      <c r="AR303" s="172">
        <f t="shared" si="657"/>
        <v>44.26</v>
      </c>
      <c r="AS303" s="106">
        <f t="shared" si="658"/>
        <v>2061</v>
      </c>
      <c r="AT303" s="107">
        <f t="shared" si="659"/>
        <v>24.484999999999999</v>
      </c>
      <c r="AU303" s="167">
        <f t="shared" si="624"/>
        <v>1171.4000000000001</v>
      </c>
      <c r="AV303" s="173">
        <f t="shared" si="625"/>
        <v>23.428000000000001</v>
      </c>
      <c r="AW303" s="106">
        <v>73</v>
      </c>
      <c r="AX303" s="107">
        <f t="shared" si="660"/>
        <v>77.230859999999993</v>
      </c>
      <c r="AY303" s="174">
        <f t="shared" si="661"/>
        <v>1.2338189268539435</v>
      </c>
      <c r="AZ303" s="167">
        <f>INDEX(Coefficients!$K$3:$K$10,MATCH(S303,Coefficients!$K$3:$K$10))</f>
        <v>0.35</v>
      </c>
      <c r="BA303" s="167">
        <f>INDEX(Coefficients!$K$3:$K$10,MATCH(S303,Coefficients!$K$3:$K$10)+1)</f>
        <v>0.4</v>
      </c>
      <c r="BB303" s="167">
        <f>INDEX(Coefficients!$L$3:$L$10,MATCH(S303,Coefficients!$K$3:$K$10))</f>
        <v>0.19142307491680963</v>
      </c>
      <c r="BC303" s="167">
        <f>INDEX(Coefficients!$L$3:$L$10,MATCH(S303,Coefficients!$K$3:$K$10)+1)</f>
        <v>0.35425563574488944</v>
      </c>
      <c r="BD303" s="174">
        <f>INDEX(Coefficients!$M$3:$M$10,MATCH(S303,Coefficients!$K$3:$K$10))</f>
        <v>0.20023799980895765</v>
      </c>
      <c r="BE303" s="174">
        <f>INDEX(Coefficients!$M$3:$M$10,MATCH(S303,Coefficients!$K$3:$K$10)+1)</f>
        <v>0.20987997823914079</v>
      </c>
      <c r="BF303" s="70">
        <f t="shared" si="662"/>
        <v>2.5655609924804158E-5</v>
      </c>
      <c r="BG303" s="110">
        <f t="shared" si="663"/>
        <v>0.20409479118103091</v>
      </c>
      <c r="BH303" s="175">
        <f t="shared" si="626"/>
        <v>1.154599634216788E-5</v>
      </c>
      <c r="BI303" s="89">
        <f t="shared" si="627"/>
        <v>3.6435615216606251E-2</v>
      </c>
      <c r="BJ303" s="106">
        <f t="shared" si="664"/>
        <v>0.71366705445737511</v>
      </c>
      <c r="BK303" s="165">
        <f t="shared" si="665"/>
        <v>84.741590689541354</v>
      </c>
      <c r="BL303" s="207"/>
      <c r="BM303" s="107">
        <f t="shared" si="666"/>
        <v>639.25</v>
      </c>
      <c r="BN303" s="173">
        <f t="shared" si="628"/>
        <v>24750.899999999998</v>
      </c>
      <c r="BO303" s="187">
        <f t="shared" si="629"/>
        <v>9.4053419999999999E-4</v>
      </c>
      <c r="BP303" s="106" t="str">
        <f t="shared" si="603"/>
        <v>YES</v>
      </c>
      <c r="BQ303" s="209">
        <f t="shared" si="667"/>
        <v>7.063626995157712</v>
      </c>
      <c r="BR303" s="164">
        <f t="shared" si="630"/>
        <v>12.063626995157712</v>
      </c>
      <c r="BS303" s="219">
        <f t="shared" si="631"/>
        <v>0.24127253990315423</v>
      </c>
      <c r="BT303" s="210"/>
      <c r="BU303" s="206">
        <f t="shared" si="632"/>
        <v>-0.8260323650588729</v>
      </c>
      <c r="BW303" s="164">
        <f>VLOOKUP(M303,Coefficients!$E$4:$I$7,3)</f>
        <v>0.43099999999999999</v>
      </c>
      <c r="BX303" s="106">
        <f t="shared" si="633"/>
        <v>7.2999999999999995E-2</v>
      </c>
      <c r="BY303" s="163">
        <f t="shared" si="634"/>
        <v>0.538855164</v>
      </c>
      <c r="BZ303" s="28"/>
      <c r="CO303" s="165" t="str">
        <f t="shared" si="668"/>
        <v>splash</v>
      </c>
      <c r="CP303" s="172">
        <f t="shared" si="669"/>
        <v>1</v>
      </c>
      <c r="CQ303" s="165">
        <f>IF(CO303="atmospheric",IF(CP303&gt;=1,Coefficients!$T$5,Coefficients!$T$4),Coefficients!$T$3)</f>
        <v>7.35</v>
      </c>
      <c r="CR303" s="106">
        <f>IF(S303&lt;Coefficients!$V$3,Coefficients!$X$3-(Coefficients!$X$4-Coefficients!$X$3)*(Coefficients!$V$3-S303)/(Coefficients!$V$4-Coefficients!$V$3),IF(S303&gt;Coefficients!$V$6,(Coefficients!$X$6-Coefficients!$X$5)*(S303-Coefficients!$V$6)/(Coefficients!$V$6-Coefficients!$V$5)+Coefficients!$X$6,VLOOKUP(S303,Coefficients!$V$3:$X$6,3)))</f>
        <v>5.1999999999999975</v>
      </c>
      <c r="CS303" s="90">
        <f t="shared" si="635"/>
        <v>1.6409601519999992E-4</v>
      </c>
      <c r="CT303" s="106">
        <f>VLOOKUP(CO303,Coefficients!$Z$4:$AD$7,4,FALSE)</f>
        <v>0.26500000000000001</v>
      </c>
      <c r="CU303" s="106">
        <f>VLOOKUP(CO303,Coefficients!$Z$4:$AD$7,2,FALSE)</f>
        <v>0.37</v>
      </c>
      <c r="CV303" s="174">
        <f t="shared" si="670"/>
        <v>5.3959644286038566</v>
      </c>
      <c r="CW303" s="31">
        <f t="shared" si="671"/>
        <v>1.1704663281531795</v>
      </c>
      <c r="CX303" s="19">
        <f>Coefficients!$B$7</f>
        <v>3.35</v>
      </c>
      <c r="CY303" s="217">
        <f t="shared" si="636"/>
        <v>0.34939293377706848</v>
      </c>
      <c r="CZ303" s="164">
        <f>VLOOKUP(N303,Coefficients!$E$12:$I$16,3)</f>
        <v>6.0350000000000001</v>
      </c>
      <c r="DA303" s="165">
        <f t="shared" si="637"/>
        <v>7.2999999999999995E-2</v>
      </c>
      <c r="DB303" s="163">
        <f t="shared" si="638"/>
        <v>7.5452225399999993</v>
      </c>
      <c r="DC303" s="163"/>
      <c r="DD303" s="149"/>
      <c r="DU303" s="165">
        <f t="shared" si="672"/>
        <v>0.95</v>
      </c>
      <c r="DV303" s="165">
        <f t="shared" si="673"/>
        <v>1</v>
      </c>
      <c r="DW303" s="165">
        <f t="shared" si="674"/>
        <v>2400</v>
      </c>
      <c r="DX303" s="165">
        <f t="shared" si="675"/>
        <v>1.4999999999999999E-2</v>
      </c>
      <c r="DY303" s="169">
        <f t="shared" si="676"/>
        <v>70.570038346276547</v>
      </c>
      <c r="DZ303" s="136">
        <f t="shared" si="639"/>
        <v>33593.721178972133</v>
      </c>
      <c r="EA303" s="136">
        <f t="shared" si="677"/>
        <v>4.3067574809826485</v>
      </c>
      <c r="EB303" s="136">
        <f t="shared" si="678"/>
        <v>2.3330791552474604E-2</v>
      </c>
      <c r="EC303" s="136">
        <f t="shared" si="679"/>
        <v>0.96747185906460231</v>
      </c>
      <c r="ED303" s="136">
        <f t="shared" si="680"/>
        <v>0.21448012278861631</v>
      </c>
      <c r="EE303" s="136">
        <f t="shared" si="640"/>
        <v>1.5445604651050633E-4</v>
      </c>
      <c r="EF303" s="136">
        <f t="shared" si="681"/>
        <v>1</v>
      </c>
      <c r="EG303" s="136">
        <f t="shared" si="641"/>
        <v>2</v>
      </c>
      <c r="EH303" s="149">
        <f t="shared" si="682"/>
        <v>1.6545968109870317</v>
      </c>
      <c r="EI303" s="149">
        <f t="shared" si="683"/>
        <v>27.908631585086315</v>
      </c>
      <c r="EJ303" s="149">
        <f t="shared" si="642"/>
        <v>29.563228396073345</v>
      </c>
      <c r="EK303" s="18">
        <f t="shared" si="643"/>
        <v>1.6912902518671171</v>
      </c>
      <c r="EL303" s="18">
        <f t="shared" si="644"/>
        <v>0.40806189478142479</v>
      </c>
      <c r="EM303" s="18">
        <f t="shared" si="645"/>
        <v>1.2393668772E-2</v>
      </c>
      <c r="EN303" s="163">
        <f t="shared" si="684"/>
        <v>0.11816590315416912</v>
      </c>
      <c r="EO303" s="163">
        <f t="shared" si="685"/>
        <v>1.9931433658943167</v>
      </c>
      <c r="EP303" s="163">
        <f t="shared" si="646"/>
        <v>2.111309269048486</v>
      </c>
      <c r="EQ303" s="18">
        <f t="shared" si="647"/>
        <v>23.681987633452554</v>
      </c>
      <c r="ER303" s="18">
        <f t="shared" si="648"/>
        <v>8.2743191369242428</v>
      </c>
      <c r="ES303" s="18">
        <f t="shared" si="649"/>
        <v>0.17354011841999997</v>
      </c>
    </row>
    <row r="304" spans="1:149" s="105" customFormat="1" outlineLevel="1" x14ac:dyDescent="0.25">
      <c r="A304" s="103"/>
      <c r="B304" s="36" t="s">
        <v>82</v>
      </c>
      <c r="C304" s="36" t="str">
        <f>'Cooler&amp;Wetter'!$B$1</f>
        <v>MIROC-Medres</v>
      </c>
      <c r="D304" s="36">
        <v>2062</v>
      </c>
      <c r="E304" s="37">
        <f>'Cooler&amp;Wetter'!S90</f>
        <v>24.52</v>
      </c>
      <c r="F304" s="37">
        <f>'Cooler&amp;Wetter'!W90</f>
        <v>77.246119999999991</v>
      </c>
      <c r="G304" s="37">
        <f>'Cooler&amp;Wetter'!Q90</f>
        <v>647</v>
      </c>
      <c r="H304" s="115">
        <f t="shared" si="573"/>
        <v>2007</v>
      </c>
      <c r="I304" s="111" t="str">
        <f t="shared" si="574"/>
        <v>Pile No 243 @ Berth 107</v>
      </c>
      <c r="J304" s="165" t="str">
        <f t="shared" si="575"/>
        <v>splash</v>
      </c>
      <c r="K304" s="172">
        <f t="shared" si="576"/>
        <v>1</v>
      </c>
      <c r="L304" s="115" t="str">
        <f t="shared" si="577"/>
        <v>C1</v>
      </c>
      <c r="M304" s="115" t="str">
        <f t="shared" si="578"/>
        <v>CB4</v>
      </c>
      <c r="N304" s="115" t="str">
        <f t="shared" si="579"/>
        <v>CL5</v>
      </c>
      <c r="O304" s="115">
        <f t="shared" si="580"/>
        <v>0</v>
      </c>
      <c r="P304" s="115">
        <f t="shared" si="581"/>
        <v>50</v>
      </c>
      <c r="Q304" s="115">
        <f t="shared" si="582"/>
        <v>1200</v>
      </c>
      <c r="R304" s="115">
        <f t="shared" si="583"/>
        <v>60</v>
      </c>
      <c r="S304" s="115">
        <f t="shared" si="584"/>
        <v>0.37</v>
      </c>
      <c r="T304" s="115">
        <f t="shared" si="585"/>
        <v>310</v>
      </c>
      <c r="U304" s="165">
        <f t="shared" si="623"/>
        <v>12</v>
      </c>
      <c r="V304" s="165"/>
      <c r="W304" s="165"/>
      <c r="X304" s="165"/>
      <c r="Y304" s="165"/>
      <c r="AA304" s="174">
        <f t="shared" si="650"/>
        <v>7.1455425181035279</v>
      </c>
      <c r="AB304" s="193">
        <f t="shared" si="651"/>
        <v>0.24291085036207058</v>
      </c>
      <c r="AC304" s="174">
        <f t="shared" si="652"/>
        <v>0.41941076815132522</v>
      </c>
      <c r="AD304" s="174">
        <f t="shared" si="653"/>
        <v>1.2409163374117647E-2</v>
      </c>
      <c r="AE304" s="174">
        <f t="shared" si="654"/>
        <v>1.1916454873704116</v>
      </c>
      <c r="AF304" s="194">
        <f t="shared" si="655"/>
        <v>0.35571507085683929</v>
      </c>
      <c r="AG304" s="174">
        <f t="shared" si="686"/>
        <v>8.5999303144729513</v>
      </c>
      <c r="AH304" s="174">
        <f t="shared" si="687"/>
        <v>0.17375707879999999</v>
      </c>
      <c r="AJ304" s="174"/>
      <c r="AK304" s="174"/>
      <c r="AM304" s="207">
        <f t="shared" si="656"/>
        <v>5</v>
      </c>
      <c r="AN304" s="167">
        <f>INDEX(Coefficients!$O$3:$O$7,MATCH(S304,Coefficients!$O$3:$O$7))</f>
        <v>0.3</v>
      </c>
      <c r="AO304" s="167">
        <f>INDEX(Coefficients!$O$3:$O$7,MATCH(S304,Coefficients!$O$3:$O$7)+1)</f>
        <v>0.4</v>
      </c>
      <c r="AP304" s="172">
        <f>INDEX(Coefficients!$P$3:$P$7,MATCH(S304,Coefficients!$O$3:$O$7))</f>
        <v>50</v>
      </c>
      <c r="AQ304" s="172">
        <f>INDEX(Coefficients!$P$3:$P$7,MATCH(S304,Coefficients!$O$3:$O$7)+1)</f>
        <v>41.8</v>
      </c>
      <c r="AR304" s="172">
        <f t="shared" si="657"/>
        <v>44.26</v>
      </c>
      <c r="AS304" s="106">
        <f t="shared" si="658"/>
        <v>2062</v>
      </c>
      <c r="AT304" s="107">
        <f t="shared" si="659"/>
        <v>24.52</v>
      </c>
      <c r="AU304" s="167">
        <f t="shared" si="624"/>
        <v>1195.92</v>
      </c>
      <c r="AV304" s="173">
        <f t="shared" si="625"/>
        <v>23.449411764705882</v>
      </c>
      <c r="AW304" s="106">
        <v>74</v>
      </c>
      <c r="AX304" s="107">
        <f t="shared" si="660"/>
        <v>77.246119999999991</v>
      </c>
      <c r="AY304" s="174">
        <f t="shared" si="661"/>
        <v>1.2354203907859636</v>
      </c>
      <c r="AZ304" s="167">
        <f>INDEX(Coefficients!$K$3:$K$10,MATCH(S304,Coefficients!$K$3:$K$10))</f>
        <v>0.35</v>
      </c>
      <c r="BA304" s="167">
        <f>INDEX(Coefficients!$K$3:$K$10,MATCH(S304,Coefficients!$K$3:$K$10)+1)</f>
        <v>0.4</v>
      </c>
      <c r="BB304" s="167">
        <f>INDEX(Coefficients!$L$3:$L$10,MATCH(S304,Coefficients!$K$3:$K$10))</f>
        <v>0.19142307491680963</v>
      </c>
      <c r="BC304" s="167">
        <f>INDEX(Coefficients!$L$3:$L$10,MATCH(S304,Coefficients!$K$3:$K$10)+1)</f>
        <v>0.35425563574488944</v>
      </c>
      <c r="BD304" s="174">
        <f>INDEX(Coefficients!$M$3:$M$10,MATCH(S304,Coefficients!$K$3:$K$10))</f>
        <v>0.20023799980895765</v>
      </c>
      <c r="BE304" s="174">
        <f>INDEX(Coefficients!$M$3:$M$10,MATCH(S304,Coefficients!$K$3:$K$10)+1)</f>
        <v>0.20987997823914079</v>
      </c>
      <c r="BF304" s="70">
        <f t="shared" si="662"/>
        <v>2.5655609924804158E-5</v>
      </c>
      <c r="BG304" s="110">
        <f t="shared" si="663"/>
        <v>0.20409479118103091</v>
      </c>
      <c r="BH304" s="175">
        <f t="shared" si="626"/>
        <v>1.1499426065209516E-5</v>
      </c>
      <c r="BI304" s="89">
        <f t="shared" si="627"/>
        <v>3.6288653738228788E-2</v>
      </c>
      <c r="BJ304" s="106">
        <f t="shared" si="664"/>
        <v>0.71366705445737511</v>
      </c>
      <c r="BK304" s="165">
        <f t="shared" si="665"/>
        <v>84.741590689541354</v>
      </c>
      <c r="BL304" s="207"/>
      <c r="BM304" s="107">
        <f t="shared" si="666"/>
        <v>647</v>
      </c>
      <c r="BN304" s="173">
        <f t="shared" si="628"/>
        <v>25397.899999999998</v>
      </c>
      <c r="BO304" s="187">
        <f t="shared" si="629"/>
        <v>9.4619627450980384E-4</v>
      </c>
      <c r="BP304" s="106" t="str">
        <f t="shared" si="603"/>
        <v>YES</v>
      </c>
      <c r="BQ304" s="209">
        <f t="shared" si="667"/>
        <v>7.1455425181035279</v>
      </c>
      <c r="BR304" s="164">
        <f t="shared" si="630"/>
        <v>12.145542518103529</v>
      </c>
      <c r="BS304" s="219">
        <f t="shared" si="631"/>
        <v>0.24291085036207058</v>
      </c>
      <c r="BT304" s="210"/>
      <c r="BU304" s="206">
        <f t="shared" si="632"/>
        <v>-0.82711657299142005</v>
      </c>
      <c r="BW304" s="164">
        <f>VLOOKUP(M304,Coefficients!$E$4:$I$7,3)</f>
        <v>0.43099999999999999</v>
      </c>
      <c r="BX304" s="106">
        <f t="shared" si="633"/>
        <v>7.2999999999999995E-2</v>
      </c>
      <c r="BY304" s="163">
        <f t="shared" si="634"/>
        <v>0.53952884235294118</v>
      </c>
      <c r="BZ304" s="28"/>
      <c r="CO304" s="165" t="str">
        <f t="shared" si="668"/>
        <v>splash</v>
      </c>
      <c r="CP304" s="172">
        <f t="shared" si="669"/>
        <v>1</v>
      </c>
      <c r="CQ304" s="165">
        <f>IF(CO304="atmospheric",IF(CP304&gt;=1,Coefficients!$T$5,Coefficients!$T$4),Coefficients!$T$3)</f>
        <v>7.35</v>
      </c>
      <c r="CR304" s="106">
        <f>IF(S304&lt;Coefficients!$V$3,Coefficients!$X$3-(Coefficients!$X$4-Coefficients!$X$3)*(Coefficients!$V$3-S304)/(Coefficients!$V$4-Coefficients!$V$3),IF(S304&gt;Coefficients!$V$6,(Coefficients!$X$6-Coefficients!$X$5)*(S304-Coefficients!$V$6)/(Coefficients!$V$6-Coefficients!$V$5)+Coefficients!$X$6,VLOOKUP(S304,Coefficients!$V$3:$X$6,3)))</f>
        <v>5.1999999999999975</v>
      </c>
      <c r="CS304" s="90">
        <f t="shared" si="635"/>
        <v>1.6409601519999992E-4</v>
      </c>
      <c r="CT304" s="106">
        <f>VLOOKUP(CO304,Coefficients!$Z$4:$AD$7,4,FALSE)</f>
        <v>0.26500000000000001</v>
      </c>
      <c r="CU304" s="106">
        <f>VLOOKUP(CO304,Coefficients!$Z$4:$AD$7,2,FALSE)</f>
        <v>0.37</v>
      </c>
      <c r="CV304" s="174">
        <f t="shared" si="670"/>
        <v>5.3961882449356304</v>
      </c>
      <c r="CW304" s="31">
        <f t="shared" si="671"/>
        <v>1.1916454873704116</v>
      </c>
      <c r="CX304" s="19">
        <f>Coefficients!$B$7</f>
        <v>3.35</v>
      </c>
      <c r="CY304" s="217">
        <f t="shared" si="636"/>
        <v>0.35571507085683929</v>
      </c>
      <c r="CZ304" s="164">
        <f>VLOOKUP(N304,Coefficients!$E$12:$I$16,3)</f>
        <v>6.0350000000000001</v>
      </c>
      <c r="DA304" s="165">
        <f t="shared" si="637"/>
        <v>7.2999999999999995E-2</v>
      </c>
      <c r="DB304" s="163">
        <f t="shared" si="638"/>
        <v>7.5546556000000002</v>
      </c>
      <c r="DC304" s="163"/>
      <c r="DD304" s="149"/>
      <c r="DU304" s="165">
        <f t="shared" si="672"/>
        <v>0.95</v>
      </c>
      <c r="DV304" s="165">
        <f t="shared" si="673"/>
        <v>1</v>
      </c>
      <c r="DW304" s="165">
        <f t="shared" si="674"/>
        <v>2400</v>
      </c>
      <c r="DX304" s="165">
        <f t="shared" si="675"/>
        <v>1.4999999999999999E-2</v>
      </c>
      <c r="DY304" s="169">
        <f t="shared" si="676"/>
        <v>70.570395058998216</v>
      </c>
      <c r="DZ304" s="136">
        <f t="shared" si="639"/>
        <v>33593.777781310295</v>
      </c>
      <c r="EA304" s="136">
        <f t="shared" si="677"/>
        <v>4.3067574809826485</v>
      </c>
      <c r="EB304" s="136">
        <f t="shared" si="678"/>
        <v>2.3330791552474604E-2</v>
      </c>
      <c r="EC304" s="136">
        <f t="shared" si="679"/>
        <v>0.96747185906460231</v>
      </c>
      <c r="ED304" s="136">
        <f t="shared" si="680"/>
        <v>0.21456817686654514</v>
      </c>
      <c r="EE304" s="136">
        <f t="shared" si="640"/>
        <v>1.5445604651050633E-4</v>
      </c>
      <c r="EF304" s="136">
        <f t="shared" si="681"/>
        <v>1</v>
      </c>
      <c r="EG304" s="136">
        <f t="shared" si="641"/>
        <v>2</v>
      </c>
      <c r="EH304" s="149">
        <f t="shared" si="682"/>
        <v>1.6525298545266756</v>
      </c>
      <c r="EI304" s="149">
        <f t="shared" si="683"/>
        <v>27.885227182736113</v>
      </c>
      <c r="EJ304" s="149">
        <f t="shared" si="642"/>
        <v>29.537757037262789</v>
      </c>
      <c r="EK304" s="18">
        <f t="shared" si="643"/>
        <v>1.7266036800174749</v>
      </c>
      <c r="EL304" s="18">
        <f t="shared" si="644"/>
        <v>0.41941076815132522</v>
      </c>
      <c r="EM304" s="18">
        <f t="shared" si="645"/>
        <v>1.2409163374117647E-2</v>
      </c>
      <c r="EN304" s="163">
        <f t="shared" si="684"/>
        <v>0.11801828787091914</v>
      </c>
      <c r="EO304" s="163">
        <f t="shared" si="685"/>
        <v>1.99147189987726</v>
      </c>
      <c r="EP304" s="163">
        <f t="shared" si="646"/>
        <v>2.1094901877481793</v>
      </c>
      <c r="EQ304" s="18">
        <f t="shared" si="647"/>
        <v>24.176457561265572</v>
      </c>
      <c r="ER304" s="18">
        <f t="shared" si="648"/>
        <v>8.5999303144729513</v>
      </c>
      <c r="ES304" s="18">
        <f t="shared" si="649"/>
        <v>0.17375707879999999</v>
      </c>
    </row>
    <row r="305" spans="1:149" s="105" customFormat="1" outlineLevel="1" x14ac:dyDescent="0.25">
      <c r="A305" s="103"/>
      <c r="B305" s="36" t="s">
        <v>82</v>
      </c>
      <c r="C305" s="36" t="str">
        <f>'Cooler&amp;Wetter'!$B$1</f>
        <v>MIROC-Medres</v>
      </c>
      <c r="D305" s="36">
        <v>2063</v>
      </c>
      <c r="E305" s="37">
        <f>'Cooler&amp;Wetter'!S91</f>
        <v>24.555</v>
      </c>
      <c r="F305" s="37">
        <f>'Cooler&amp;Wetter'!W91</f>
        <v>77.261380000000003</v>
      </c>
      <c r="G305" s="37">
        <f>'Cooler&amp;Wetter'!Q91</f>
        <v>654.75</v>
      </c>
      <c r="H305" s="115">
        <f t="shared" si="573"/>
        <v>2007</v>
      </c>
      <c r="I305" s="111" t="str">
        <f t="shared" si="574"/>
        <v>Pile No 243 @ Berth 107</v>
      </c>
      <c r="J305" s="165" t="str">
        <f t="shared" si="575"/>
        <v>splash</v>
      </c>
      <c r="K305" s="172">
        <f t="shared" si="576"/>
        <v>1</v>
      </c>
      <c r="L305" s="115" t="str">
        <f t="shared" si="577"/>
        <v>C1</v>
      </c>
      <c r="M305" s="115" t="str">
        <f t="shared" si="578"/>
        <v>CB4</v>
      </c>
      <c r="N305" s="115" t="str">
        <f t="shared" si="579"/>
        <v>CL5</v>
      </c>
      <c r="O305" s="115">
        <f t="shared" si="580"/>
        <v>0</v>
      </c>
      <c r="P305" s="115">
        <f t="shared" si="581"/>
        <v>50</v>
      </c>
      <c r="Q305" s="115">
        <f t="shared" si="582"/>
        <v>1200</v>
      </c>
      <c r="R305" s="115">
        <f t="shared" si="583"/>
        <v>60</v>
      </c>
      <c r="S305" s="115">
        <f t="shared" si="584"/>
        <v>0.37</v>
      </c>
      <c r="T305" s="115">
        <f t="shared" si="585"/>
        <v>310</v>
      </c>
      <c r="U305" s="165">
        <f t="shared" si="623"/>
        <v>12</v>
      </c>
      <c r="V305" s="165"/>
      <c r="W305" s="165"/>
      <c r="X305" s="165"/>
      <c r="Y305" s="165"/>
      <c r="AA305" s="174">
        <f t="shared" si="650"/>
        <v>7.2273871986837337</v>
      </c>
      <c r="AB305" s="193">
        <f t="shared" si="651"/>
        <v>0.24454774397367465</v>
      </c>
      <c r="AC305" s="174">
        <f t="shared" si="652"/>
        <v>0.43088464109654601</v>
      </c>
      <c r="AD305" s="174">
        <f t="shared" si="653"/>
        <v>1.2424549101442311E-2</v>
      </c>
      <c r="AE305" s="174">
        <f t="shared" si="654"/>
        <v>1.2125736606287436</v>
      </c>
      <c r="AF305" s="194">
        <f t="shared" si="655"/>
        <v>0.36196228675484882</v>
      </c>
      <c r="AG305" s="174">
        <f t="shared" si="686"/>
        <v>8.9301896234423648</v>
      </c>
      <c r="AH305" s="174">
        <f t="shared" si="687"/>
        <v>0.17397251468028851</v>
      </c>
      <c r="AJ305" s="174"/>
      <c r="AK305" s="174"/>
      <c r="AM305" s="207">
        <f t="shared" si="656"/>
        <v>5</v>
      </c>
      <c r="AN305" s="167">
        <f>INDEX(Coefficients!$O$3:$O$7,MATCH(S305,Coefficients!$O$3:$O$7))</f>
        <v>0.3</v>
      </c>
      <c r="AO305" s="167">
        <f>INDEX(Coefficients!$O$3:$O$7,MATCH(S305,Coefficients!$O$3:$O$7)+1)</f>
        <v>0.4</v>
      </c>
      <c r="AP305" s="172">
        <f>INDEX(Coefficients!$P$3:$P$7,MATCH(S305,Coefficients!$O$3:$O$7))</f>
        <v>50</v>
      </c>
      <c r="AQ305" s="172">
        <f>INDEX(Coefficients!$P$3:$P$7,MATCH(S305,Coefficients!$O$3:$O$7)+1)</f>
        <v>41.8</v>
      </c>
      <c r="AR305" s="172">
        <f t="shared" si="657"/>
        <v>44.26</v>
      </c>
      <c r="AS305" s="106">
        <f t="shared" si="658"/>
        <v>2063</v>
      </c>
      <c r="AT305" s="107">
        <f t="shared" si="659"/>
        <v>24.555</v>
      </c>
      <c r="AU305" s="167">
        <f t="shared" si="624"/>
        <v>1220.4750000000001</v>
      </c>
      <c r="AV305" s="173">
        <f t="shared" si="625"/>
        <v>23.470673076923081</v>
      </c>
      <c r="AW305" s="106">
        <v>75</v>
      </c>
      <c r="AX305" s="107">
        <f t="shared" si="660"/>
        <v>77.261380000000003</v>
      </c>
      <c r="AY305" s="174">
        <f t="shared" si="661"/>
        <v>1.2370124292876334</v>
      </c>
      <c r="AZ305" s="167">
        <f>INDEX(Coefficients!$K$3:$K$10,MATCH(S305,Coefficients!$K$3:$K$10))</f>
        <v>0.35</v>
      </c>
      <c r="BA305" s="167">
        <f>INDEX(Coefficients!$K$3:$K$10,MATCH(S305,Coefficients!$K$3:$K$10)+1)</f>
        <v>0.4</v>
      </c>
      <c r="BB305" s="167">
        <f>INDEX(Coefficients!$L$3:$L$10,MATCH(S305,Coefficients!$K$3:$K$10))</f>
        <v>0.19142307491680963</v>
      </c>
      <c r="BC305" s="167">
        <f>INDEX(Coefficients!$L$3:$L$10,MATCH(S305,Coefficients!$K$3:$K$10)+1)</f>
        <v>0.35425563574488944</v>
      </c>
      <c r="BD305" s="174">
        <f>INDEX(Coefficients!$M$3:$M$10,MATCH(S305,Coefficients!$K$3:$K$10))</f>
        <v>0.20023799980895765</v>
      </c>
      <c r="BE305" s="174">
        <f>INDEX(Coefficients!$M$3:$M$10,MATCH(S305,Coefficients!$K$3:$K$10)+1)</f>
        <v>0.20987997823914079</v>
      </c>
      <c r="BF305" s="70">
        <f t="shared" si="662"/>
        <v>2.5655609924804158E-5</v>
      </c>
      <c r="BG305" s="110">
        <f t="shared" si="663"/>
        <v>0.20409479118103091</v>
      </c>
      <c r="BH305" s="175">
        <f t="shared" si="626"/>
        <v>1.1453942530854863E-5</v>
      </c>
      <c r="BI305" s="89">
        <f t="shared" si="627"/>
        <v>3.6145121685443961E-2</v>
      </c>
      <c r="BJ305" s="106">
        <f t="shared" si="664"/>
        <v>0.71366705445737511</v>
      </c>
      <c r="BK305" s="165">
        <f t="shared" si="665"/>
        <v>84.741590689541354</v>
      </c>
      <c r="BL305" s="207"/>
      <c r="BM305" s="107">
        <f t="shared" si="666"/>
        <v>654.75</v>
      </c>
      <c r="BN305" s="173">
        <f t="shared" si="628"/>
        <v>26052.649999999998</v>
      </c>
      <c r="BO305" s="187">
        <f t="shared" si="629"/>
        <v>9.5192374999999985E-4</v>
      </c>
      <c r="BP305" s="106" t="str">
        <f t="shared" si="603"/>
        <v>YES</v>
      </c>
      <c r="BQ305" s="209">
        <f t="shared" si="667"/>
        <v>7.2273871986837337</v>
      </c>
      <c r="BR305" s="164">
        <f t="shared" si="630"/>
        <v>12.227387198683733</v>
      </c>
      <c r="BS305" s="219">
        <f t="shared" si="631"/>
        <v>0.24454774397367465</v>
      </c>
      <c r="BT305" s="210"/>
      <c r="BU305" s="206">
        <f t="shared" si="632"/>
        <v>-0.82815895997734401</v>
      </c>
      <c r="BW305" s="164">
        <f>VLOOKUP(M305,Coefficients!$E$4:$I$7,3)</f>
        <v>0.43099999999999999</v>
      </c>
      <c r="BX305" s="106">
        <f t="shared" si="633"/>
        <v>7.2999999999999995E-2</v>
      </c>
      <c r="BY305" s="163">
        <f t="shared" si="634"/>
        <v>0.54019778701923094</v>
      </c>
      <c r="BZ305" s="28"/>
      <c r="CO305" s="165" t="str">
        <f t="shared" si="668"/>
        <v>splash</v>
      </c>
      <c r="CP305" s="172">
        <f t="shared" si="669"/>
        <v>1</v>
      </c>
      <c r="CQ305" s="165">
        <f>IF(CO305="atmospheric",IF(CP305&gt;=1,Coefficients!$T$5,Coefficients!$T$4),Coefficients!$T$3)</f>
        <v>7.35</v>
      </c>
      <c r="CR305" s="106">
        <f>IF(S305&lt;Coefficients!$V$3,Coefficients!$X$3-(Coefficients!$X$4-Coefficients!$X$3)*(Coefficients!$V$3-S305)/(Coefficients!$V$4-Coefficients!$V$3),IF(S305&gt;Coefficients!$V$6,(Coefficients!$X$6-Coefficients!$X$5)*(S305-Coefficients!$V$6)/(Coefficients!$V$6-Coefficients!$V$5)+Coefficients!$X$6,VLOOKUP(S305,Coefficients!$V$3:$X$6,3)))</f>
        <v>5.1999999999999975</v>
      </c>
      <c r="CS305" s="90">
        <f t="shared" si="635"/>
        <v>1.6409601519999992E-4</v>
      </c>
      <c r="CT305" s="106">
        <f>VLOOKUP(CO305,Coefficients!$Z$4:$AD$7,4,FALSE)</f>
        <v>0.26500000000000001</v>
      </c>
      <c r="CU305" s="106">
        <f>VLOOKUP(CO305,Coefficients!$Z$4:$AD$7,2,FALSE)</f>
        <v>0.37</v>
      </c>
      <c r="CV305" s="174">
        <f t="shared" si="670"/>
        <v>5.3962720028598188</v>
      </c>
      <c r="CW305" s="31">
        <f t="shared" si="671"/>
        <v>1.2125736606287436</v>
      </c>
      <c r="CX305" s="19">
        <f>Coefficients!$B$7</f>
        <v>3.35</v>
      </c>
      <c r="CY305" s="217">
        <f t="shared" si="636"/>
        <v>0.36196228675484882</v>
      </c>
      <c r="CZ305" s="164">
        <f>VLOOKUP(N305,Coefficients!$E$12:$I$16,3)</f>
        <v>6.0350000000000001</v>
      </c>
      <c r="DA305" s="165">
        <f t="shared" si="637"/>
        <v>7.2999999999999995E-2</v>
      </c>
      <c r="DB305" s="163">
        <f t="shared" si="638"/>
        <v>7.5640223774038482</v>
      </c>
      <c r="DC305" s="163"/>
      <c r="DD305" s="149"/>
      <c r="DU305" s="165">
        <f t="shared" si="672"/>
        <v>0.95</v>
      </c>
      <c r="DV305" s="165">
        <f t="shared" si="673"/>
        <v>1</v>
      </c>
      <c r="DW305" s="165">
        <f t="shared" si="674"/>
        <v>2400</v>
      </c>
      <c r="DX305" s="165">
        <f t="shared" si="675"/>
        <v>1.4999999999999999E-2</v>
      </c>
      <c r="DY305" s="169">
        <f t="shared" si="676"/>
        <v>70.570738055400625</v>
      </c>
      <c r="DZ305" s="136">
        <f t="shared" si="639"/>
        <v>33593.83220699519</v>
      </c>
      <c r="EA305" s="136">
        <f t="shared" si="677"/>
        <v>4.3067574809826485</v>
      </c>
      <c r="EB305" s="136">
        <f t="shared" si="678"/>
        <v>2.3330791552474604E-2</v>
      </c>
      <c r="EC305" s="136">
        <f t="shared" si="679"/>
        <v>0.96747185906460231</v>
      </c>
      <c r="ED305" s="136">
        <f t="shared" si="680"/>
        <v>0.21465539490696359</v>
      </c>
      <c r="EE305" s="136">
        <f t="shared" si="640"/>
        <v>1.5445604651050633E-4</v>
      </c>
      <c r="EF305" s="136">
        <f t="shared" si="681"/>
        <v>1</v>
      </c>
      <c r="EG305" s="136">
        <f t="shared" si="641"/>
        <v>2</v>
      </c>
      <c r="EH305" s="149">
        <f t="shared" si="682"/>
        <v>1.6504825530308487</v>
      </c>
      <c r="EI305" s="149">
        <f t="shared" si="683"/>
        <v>27.862016788484944</v>
      </c>
      <c r="EJ305" s="149">
        <f t="shared" si="642"/>
        <v>29.512499341515792</v>
      </c>
      <c r="EK305" s="18">
        <f t="shared" si="643"/>
        <v>1.7619653082668811</v>
      </c>
      <c r="EL305" s="18">
        <f t="shared" si="644"/>
        <v>0.43088464109654601</v>
      </c>
      <c r="EM305" s="18">
        <f t="shared" si="645"/>
        <v>1.2424549101442311E-2</v>
      </c>
      <c r="EN305" s="163">
        <f t="shared" si="684"/>
        <v>0.11787207628107638</v>
      </c>
      <c r="EO305" s="163">
        <f t="shared" si="685"/>
        <v>1.9898142892853374</v>
      </c>
      <c r="EP305" s="163">
        <f t="shared" si="646"/>
        <v>2.1076863655664138</v>
      </c>
      <c r="EQ305" s="18">
        <f t="shared" si="647"/>
        <v>24.67160240229844</v>
      </c>
      <c r="ER305" s="18">
        <f t="shared" si="648"/>
        <v>8.9301896234423648</v>
      </c>
      <c r="ES305" s="18">
        <f t="shared" si="649"/>
        <v>0.17397251468028851</v>
      </c>
    </row>
    <row r="306" spans="1:149" s="105" customFormat="1" outlineLevel="1" x14ac:dyDescent="0.25">
      <c r="A306" s="103"/>
      <c r="B306" s="36" t="s">
        <v>82</v>
      </c>
      <c r="C306" s="36" t="str">
        <f>'Cooler&amp;Wetter'!$B$1</f>
        <v>MIROC-Medres</v>
      </c>
      <c r="D306" s="36">
        <v>2064</v>
      </c>
      <c r="E306" s="37">
        <f>'Cooler&amp;Wetter'!S92</f>
        <v>24.59</v>
      </c>
      <c r="F306" s="37">
        <f>'Cooler&amp;Wetter'!W92</f>
        <v>77.27664</v>
      </c>
      <c r="G306" s="37">
        <f>'Cooler&amp;Wetter'!Q92</f>
        <v>662.5</v>
      </c>
      <c r="H306" s="115">
        <f t="shared" ref="H306:H312" si="688">$H$26</f>
        <v>2007</v>
      </c>
      <c r="I306" s="111" t="str">
        <f t="shared" ref="I306:I312" si="689">$I$26</f>
        <v>Pile No 243 @ Berth 107</v>
      </c>
      <c r="J306" s="165" t="str">
        <f t="shared" ref="J306:J312" si="690">$J$26</f>
        <v>splash</v>
      </c>
      <c r="K306" s="172">
        <f t="shared" ref="K306:K312" si="691">$K$26</f>
        <v>1</v>
      </c>
      <c r="L306" s="115" t="str">
        <f t="shared" ref="L306:L312" si="692">$L$26</f>
        <v>C1</v>
      </c>
      <c r="M306" s="115" t="str">
        <f t="shared" ref="M306:M312" si="693">$M$26</f>
        <v>CB4</v>
      </c>
      <c r="N306" s="115" t="str">
        <f t="shared" ref="N306:N312" si="694">$N$26</f>
        <v>CL5</v>
      </c>
      <c r="O306" s="115">
        <f t="shared" ref="O306:O312" si="695">$O$26</f>
        <v>0</v>
      </c>
      <c r="P306" s="115">
        <f t="shared" ref="P306:P312" si="696">$P$26</f>
        <v>50</v>
      </c>
      <c r="Q306" s="115">
        <f t="shared" ref="Q306:Q312" si="697">$Q$26</f>
        <v>1200</v>
      </c>
      <c r="R306" s="115">
        <f t="shared" ref="R306:R312" si="698">$R$26</f>
        <v>60</v>
      </c>
      <c r="S306" s="115">
        <f t="shared" ref="S306:S312" si="699">$S$26</f>
        <v>0.37</v>
      </c>
      <c r="T306" s="115">
        <f t="shared" ref="T306:T312" si="700">$T$26</f>
        <v>310</v>
      </c>
      <c r="U306" s="165">
        <f t="shared" si="623"/>
        <v>12</v>
      </c>
      <c r="V306" s="165"/>
      <c r="W306" s="165"/>
      <c r="X306" s="165"/>
      <c r="Y306" s="165"/>
      <c r="AA306" s="174">
        <f t="shared" ref="AA306:AA312" si="701">BQ306</f>
        <v>7.3091644106341978</v>
      </c>
      <c r="AB306" s="193">
        <f t="shared" ref="AB306:AB312" si="702">BS306</f>
        <v>0.24618328821268395</v>
      </c>
      <c r="AC306" s="174">
        <f t="shared" ref="AC306:AC312" si="703">EL306</f>
        <v>0.44248372542656439</v>
      </c>
      <c r="AD306" s="174">
        <f t="shared" ref="AD306:AD312" si="704">EM306</f>
        <v>1.2439832116698114E-2</v>
      </c>
      <c r="AE306" s="174">
        <f t="shared" ref="AE306:AE312" si="705">CW306</f>
        <v>1.2332557791730181</v>
      </c>
      <c r="AF306" s="194">
        <f t="shared" ref="AF306:AF312" si="706">CY306</f>
        <v>0.36813605348448303</v>
      </c>
      <c r="AG306" s="174">
        <f t="shared" si="686"/>
        <v>9.2650355558371977</v>
      </c>
      <c r="AH306" s="174">
        <f t="shared" si="687"/>
        <v>0.1741865123533019</v>
      </c>
      <c r="AJ306" s="174"/>
      <c r="AK306" s="174"/>
      <c r="AM306" s="207">
        <f t="shared" ref="AM306:AM312" si="707">IF(AS306&gt;=$C$20,$C$21,0)</f>
        <v>5</v>
      </c>
      <c r="AN306" s="167">
        <f>INDEX(Coefficients!$O$3:$O$7,MATCH(S306,Coefficients!$O$3:$O$7))</f>
        <v>0.3</v>
      </c>
      <c r="AO306" s="167">
        <f>INDEX(Coefficients!$O$3:$O$7,MATCH(S306,Coefficients!$O$3:$O$7)+1)</f>
        <v>0.4</v>
      </c>
      <c r="AP306" s="172">
        <f>INDEX(Coefficients!$P$3:$P$7,MATCH(S306,Coefficients!$O$3:$O$7))</f>
        <v>50</v>
      </c>
      <c r="AQ306" s="172">
        <f>INDEX(Coefficients!$P$3:$P$7,MATCH(S306,Coefficients!$O$3:$O$7)+1)</f>
        <v>41.8</v>
      </c>
      <c r="AR306" s="172">
        <f t="shared" ref="AR306:AR312" si="708">AP306+(S306-AN306)/(AO306-AN306)*(AQ306-AP306)</f>
        <v>44.26</v>
      </c>
      <c r="AS306" s="106">
        <f t="shared" ref="AS306:AS312" si="709">D306</f>
        <v>2064</v>
      </c>
      <c r="AT306" s="107">
        <f t="shared" ref="AT306:AT312" si="710">E306</f>
        <v>24.59</v>
      </c>
      <c r="AU306" s="167">
        <f t="shared" si="624"/>
        <v>1245.0650000000001</v>
      </c>
      <c r="AV306" s="173">
        <f t="shared" si="625"/>
        <v>23.49179245283019</v>
      </c>
      <c r="AW306" s="106">
        <v>76</v>
      </c>
      <c r="AX306" s="107">
        <f t="shared" ref="AX306:AX312" si="711">F306</f>
        <v>77.27664</v>
      </c>
      <c r="AY306" s="174">
        <f t="shared" ref="AY306:AY312" si="712">EXP(AR306/RR*(1/293-1/(273+AV306)))</f>
        <v>1.238595644267084</v>
      </c>
      <c r="AZ306" s="167">
        <f>INDEX(Coefficients!$K$3:$K$10,MATCH(S306,Coefficients!$K$3:$K$10))</f>
        <v>0.35</v>
      </c>
      <c r="BA306" s="167">
        <f>INDEX(Coefficients!$K$3:$K$10,MATCH(S306,Coefficients!$K$3:$K$10)+1)</f>
        <v>0.4</v>
      </c>
      <c r="BB306" s="167">
        <f>INDEX(Coefficients!$L$3:$L$10,MATCH(S306,Coefficients!$K$3:$K$10))</f>
        <v>0.19142307491680963</v>
      </c>
      <c r="BC306" s="167">
        <f>INDEX(Coefficients!$L$3:$L$10,MATCH(S306,Coefficients!$K$3:$K$10)+1)</f>
        <v>0.35425563574488944</v>
      </c>
      <c r="BD306" s="174">
        <f>INDEX(Coefficients!$M$3:$M$10,MATCH(S306,Coefficients!$K$3:$K$10))</f>
        <v>0.20023799980895765</v>
      </c>
      <c r="BE306" s="174">
        <f>INDEX(Coefficients!$M$3:$M$10,MATCH(S306,Coefficients!$K$3:$K$10)+1)</f>
        <v>0.20987997823914079</v>
      </c>
      <c r="BF306" s="70">
        <f t="shared" ref="BF306:BF312" si="713">(BB306+(S306-AZ306)/(BA306-AZ306)*(BC306-BB306))*10^-4</f>
        <v>2.5655609924804158E-5</v>
      </c>
      <c r="BG306" s="110">
        <f t="shared" ref="BG306:BG312" si="714">BD306+(S306-AZ306)/(BA306-AZ306)*(BE306-BD306)</f>
        <v>0.20409479118103091</v>
      </c>
      <c r="BH306" s="175">
        <f t="shared" si="626"/>
        <v>1.1409500199589843E-5</v>
      </c>
      <c r="BI306" s="89">
        <f t="shared" si="627"/>
        <v>3.6004875349544184E-2</v>
      </c>
      <c r="BJ306" s="106">
        <f t="shared" ref="BJ306:BJ312" si="715">1-EXP(-3.38*S306)</f>
        <v>0.71366705445737511</v>
      </c>
      <c r="BK306" s="165">
        <f t="shared" ref="BK306:BK312" si="716">0.75*T306*CaO*BJ306*(MCO2_/MCaO)</f>
        <v>84.741590689541354</v>
      </c>
      <c r="BL306" s="207"/>
      <c r="BM306" s="107">
        <f t="shared" ref="BM306:BM312" si="717">G306</f>
        <v>662.5</v>
      </c>
      <c r="BN306" s="173">
        <f t="shared" si="628"/>
        <v>26715.149999999998</v>
      </c>
      <c r="BO306" s="187">
        <f t="shared" si="629"/>
        <v>9.5771292452830178E-4</v>
      </c>
      <c r="BP306" s="106" t="str">
        <f t="shared" ref="BP306:BP312" si="718">IF(AW306&gt;=12,IF(AX306&gt;=50,"YES","NO"),"NO")</f>
        <v>YES</v>
      </c>
      <c r="BQ306" s="209">
        <f t="shared" ref="BQ306:BQ312" si="719">IF(BP306="YES",SQRT((2*AY306*BI306/BK306)*kurban*BO306*(AS306-($C$20-1)))*(1/(AS306-($C$20-1)))^BL306*1000,0)</f>
        <v>7.3091644106341978</v>
      </c>
      <c r="BR306" s="164">
        <f t="shared" si="630"/>
        <v>12.309164410634198</v>
      </c>
      <c r="BS306" s="219">
        <f t="shared" si="631"/>
        <v>0.24618328821268395</v>
      </c>
      <c r="BT306" s="210"/>
      <c r="BU306" s="206">
        <f t="shared" si="632"/>
        <v>-0.82916180862425848</v>
      </c>
      <c r="BW306" s="164">
        <f>VLOOKUP(M306,Coefficients!$E$4:$I$7,3)</f>
        <v>0.43099999999999999</v>
      </c>
      <c r="BX306" s="106">
        <f t="shared" si="633"/>
        <v>7.2999999999999995E-2</v>
      </c>
      <c r="BY306" s="163">
        <f t="shared" si="634"/>
        <v>0.54086226594339626</v>
      </c>
      <c r="BZ306" s="28"/>
      <c r="CO306" s="165" t="str">
        <f t="shared" ref="CO306:CO312" si="720">J306</f>
        <v>splash</v>
      </c>
      <c r="CP306" s="172">
        <f t="shared" ref="CP306:CP312" si="721">K306</f>
        <v>1</v>
      </c>
      <c r="CQ306" s="165">
        <f>IF(CO306="atmospheric",IF(CP306&gt;=1,Coefficients!$T$5,Coefficients!$T$4),Coefficients!$T$3)</f>
        <v>7.35</v>
      </c>
      <c r="CR306" s="106">
        <f>IF(S306&lt;Coefficients!$V$3,Coefficients!$X$3-(Coefficients!$X$4-Coefficients!$X$3)*(Coefficients!$V$3-S306)/(Coefficients!$V$4-Coefficients!$V$3),IF(S306&gt;Coefficients!$V$6,(Coefficients!$X$6-Coefficients!$X$5)*(S306-Coefficients!$V$6)/(Coefficients!$V$6-Coefficients!$V$5)+Coefficients!$X$6,VLOOKUP(S306,Coefficients!$V$3:$X$6,3)))</f>
        <v>5.1999999999999975</v>
      </c>
      <c r="CS306" s="90">
        <f t="shared" si="635"/>
        <v>1.6409601519999992E-4</v>
      </c>
      <c r="CT306" s="106">
        <f>VLOOKUP(CO306,Coefficients!$Z$4:$AD$7,4,FALSE)</f>
        <v>0.26500000000000001</v>
      </c>
      <c r="CU306" s="106">
        <f>VLOOKUP(CO306,Coefficients!$Z$4:$AD$7,2,FALSE)</f>
        <v>0.37</v>
      </c>
      <c r="CV306" s="174">
        <f t="shared" ref="CV306:CV312" si="722">CQ306*(1-ERF(BR306/(2*(SQRT(CT306*kt*kc*AY306*CS306*10^6*(1/(AS306-($C$20-1)))^CU306*(AS306-($C$20-1)))))))</f>
        <v>5.3962230082769747</v>
      </c>
      <c r="CW306" s="31">
        <f t="shared" ref="CW306:CW312" si="723">CQ306*(1-ERF(P306/(2*(SQRT(CT306*kt*kc*AY306*CS306*10^6*(1/(AS306-($C$20-1)))^CU306*(AS306-($C$20-1)))))))</f>
        <v>1.2332557791730181</v>
      </c>
      <c r="CX306" s="19">
        <f>Coefficients!$B$7</f>
        <v>3.35</v>
      </c>
      <c r="CY306" s="217">
        <f t="shared" si="636"/>
        <v>0.36813605348448303</v>
      </c>
      <c r="CZ306" s="164">
        <f>VLOOKUP(N306,Coefficients!$E$12:$I$16,3)</f>
        <v>6.0350000000000001</v>
      </c>
      <c r="DA306" s="165">
        <f t="shared" si="637"/>
        <v>7.2999999999999995E-2</v>
      </c>
      <c r="DB306" s="163">
        <f t="shared" si="638"/>
        <v>7.5733266240566044</v>
      </c>
      <c r="DC306" s="163"/>
      <c r="DD306" s="149"/>
      <c r="DU306" s="165">
        <f t="shared" ref="DU306:DU312" si="724">$DV$13</f>
        <v>0.95</v>
      </c>
      <c r="DV306" s="165">
        <f t="shared" ref="DV306:DV312" si="725">$DV$14</f>
        <v>1</v>
      </c>
      <c r="DW306" s="165">
        <f t="shared" ref="DW306:DW312" si="726">$DV$15</f>
        <v>2400</v>
      </c>
      <c r="DX306" s="165">
        <f t="shared" ref="DX306:DX312" si="727">$DV$16</f>
        <v>1.4999999999999999E-2</v>
      </c>
      <c r="DY306" s="169">
        <f t="shared" ref="DY306:DY312" si="728">365*(AS306-($C$20-1))/(4+310.25*(AS306-($C$20-1)))*R306</f>
        <v>70.571068111690408</v>
      </c>
      <c r="DZ306" s="136">
        <f t="shared" si="639"/>
        <v>33593.884579213656</v>
      </c>
      <c r="EA306" s="136">
        <f t="shared" ref="EA306:EA312" si="729">0.556*SQRT(R306)</f>
        <v>4.3067574809826485</v>
      </c>
      <c r="EB306" s="136">
        <f t="shared" ref="EB306:EB312" si="730">(U306+2*$DV$16)^2/(2*P306*(P306+U306+2*$DV$16))</f>
        <v>2.3330791552474604E-2</v>
      </c>
      <c r="EC306" s="136">
        <f t="shared" ref="EC306:EC312" si="731">P306/(U306*EA306)</f>
        <v>0.96747185906460231</v>
      </c>
      <c r="ED306" s="136">
        <f t="shared" ref="ED306:ED312" si="732">0.95*(EXP(-0.3*$DV$19/BY306)-$DV$19/(2500*BY306)+0.3)</f>
        <v>0.21474181710806037</v>
      </c>
      <c r="EE306" s="136">
        <f t="shared" si="640"/>
        <v>1.5445604651050633E-4</v>
      </c>
      <c r="EF306" s="136">
        <f t="shared" ref="EF306:EF312" si="733">$DV$20</f>
        <v>1</v>
      </c>
      <c r="EG306" s="136">
        <f t="shared" si="641"/>
        <v>2</v>
      </c>
      <c r="EH306" s="149">
        <f t="shared" ref="EH306:EH312" si="734">1/365*(7117.5*(U306+2*DX306)*(1+$DV$17+EB306))/(BY306*DZ306)*(((2*P306*EA306)/U306)+((2*DX306*DZ306)/((1+$DV$17+EB306)*(U306+2*DX306))))</f>
        <v>1.6484539610888023</v>
      </c>
      <c r="EI306" s="149">
        <f t="shared" ref="EI306:EI312" si="735">ED306*($DV$18-0.05)/(EF306*EE306)*(0.0114/BY306)</f>
        <v>27.838990492815025</v>
      </c>
      <c r="EJ306" s="149">
        <f t="shared" si="642"/>
        <v>29.487444453903827</v>
      </c>
      <c r="EK306" s="18">
        <f t="shared" si="643"/>
        <v>1.7973751534437687</v>
      </c>
      <c r="EL306" s="18">
        <f t="shared" si="644"/>
        <v>0.44248372542656439</v>
      </c>
      <c r="EM306" s="18">
        <f t="shared" si="645"/>
        <v>1.2439832116698114E-2</v>
      </c>
      <c r="EN306" s="163">
        <f t="shared" ref="EN306:EN312" si="736">1/365*(7117.5*(U306+2*DX306)*(1+$DV$17+EB306))/(DB306*DZ306)*(((2*P306*EA306)/U306)+((2*DX306*DZ306)/((1+$DV$17+EB306)*(U306+2*DX306))))</f>
        <v>0.11772720086649111</v>
      </c>
      <c r="EO306" s="163">
        <f t="shared" ref="EO306:EO312" si="737">ED306*($DV$18-0.05)/(EF306*EE306)*(0.0114/DB306)</f>
        <v>1.988169826413136</v>
      </c>
      <c r="EP306" s="163">
        <f t="shared" si="646"/>
        <v>2.1058970272796271</v>
      </c>
      <c r="EQ306" s="18">
        <f t="shared" si="647"/>
        <v>25.167422392188271</v>
      </c>
      <c r="ER306" s="18">
        <f t="shared" si="648"/>
        <v>9.2650355558371977</v>
      </c>
      <c r="ES306" s="18">
        <f t="shared" si="649"/>
        <v>0.1741865123533019</v>
      </c>
    </row>
    <row r="307" spans="1:149" s="105" customFormat="1" outlineLevel="1" x14ac:dyDescent="0.25">
      <c r="A307" s="103"/>
      <c r="B307" s="36" t="s">
        <v>82</v>
      </c>
      <c r="C307" s="36" t="str">
        <f>'Cooler&amp;Wetter'!$B$1</f>
        <v>MIROC-Medres</v>
      </c>
      <c r="D307" s="36">
        <v>2065</v>
      </c>
      <c r="E307" s="37">
        <f>'Cooler&amp;Wetter'!S93</f>
        <v>24.625</v>
      </c>
      <c r="F307" s="37">
        <f>'Cooler&amp;Wetter'!W93</f>
        <v>77.291899999999998</v>
      </c>
      <c r="G307" s="37">
        <f>'Cooler&amp;Wetter'!Q93</f>
        <v>670.25</v>
      </c>
      <c r="H307" s="115">
        <f t="shared" si="688"/>
        <v>2007</v>
      </c>
      <c r="I307" s="111" t="str">
        <f t="shared" si="689"/>
        <v>Pile No 243 @ Berth 107</v>
      </c>
      <c r="J307" s="165" t="str">
        <f t="shared" si="690"/>
        <v>splash</v>
      </c>
      <c r="K307" s="172">
        <f t="shared" si="691"/>
        <v>1</v>
      </c>
      <c r="L307" s="115" t="str">
        <f t="shared" si="692"/>
        <v>C1</v>
      </c>
      <c r="M307" s="115" t="str">
        <f t="shared" si="693"/>
        <v>CB4</v>
      </c>
      <c r="N307" s="115" t="str">
        <f t="shared" si="694"/>
        <v>CL5</v>
      </c>
      <c r="O307" s="115">
        <f t="shared" si="695"/>
        <v>0</v>
      </c>
      <c r="P307" s="115">
        <f t="shared" si="696"/>
        <v>50</v>
      </c>
      <c r="Q307" s="115">
        <f t="shared" si="697"/>
        <v>1200</v>
      </c>
      <c r="R307" s="115">
        <f t="shared" si="698"/>
        <v>60</v>
      </c>
      <c r="S307" s="115">
        <f t="shared" si="699"/>
        <v>0.37</v>
      </c>
      <c r="T307" s="115">
        <f t="shared" si="700"/>
        <v>310</v>
      </c>
      <c r="U307" s="165">
        <f t="shared" ref="U307:U312" si="738">$U$26</f>
        <v>12</v>
      </c>
      <c r="V307" s="165"/>
      <c r="W307" s="165"/>
      <c r="X307" s="165"/>
      <c r="Y307" s="165"/>
      <c r="AA307" s="174">
        <f t="shared" si="701"/>
        <v>7.3908773897587254</v>
      </c>
      <c r="AB307" s="193">
        <f t="shared" si="702"/>
        <v>0.24781754779517448</v>
      </c>
      <c r="AC307" s="174">
        <f t="shared" si="703"/>
        <v>0.45420823716355069</v>
      </c>
      <c r="AD307" s="174">
        <f t="shared" si="704"/>
        <v>1.2455018126111109E-2</v>
      </c>
      <c r="AE307" s="174">
        <f t="shared" si="705"/>
        <v>1.2536966925062072</v>
      </c>
      <c r="AF307" s="194">
        <f t="shared" si="706"/>
        <v>0.37423781865856931</v>
      </c>
      <c r="AG307" s="174">
        <f t="shared" si="686"/>
        <v>9.6044086031628524</v>
      </c>
      <c r="AH307" s="174">
        <f t="shared" si="687"/>
        <v>0.17439915171944442</v>
      </c>
      <c r="AJ307" s="174"/>
      <c r="AK307" s="174"/>
      <c r="AM307" s="207">
        <f t="shared" si="707"/>
        <v>5</v>
      </c>
      <c r="AN307" s="167">
        <f>INDEX(Coefficients!$O$3:$O$7,MATCH(S307,Coefficients!$O$3:$O$7))</f>
        <v>0.3</v>
      </c>
      <c r="AO307" s="167">
        <f>INDEX(Coefficients!$O$3:$O$7,MATCH(S307,Coefficients!$O$3:$O$7)+1)</f>
        <v>0.4</v>
      </c>
      <c r="AP307" s="172">
        <f>INDEX(Coefficients!$P$3:$P$7,MATCH(S307,Coefficients!$O$3:$O$7))</f>
        <v>50</v>
      </c>
      <c r="AQ307" s="172">
        <f>INDEX(Coefficients!$P$3:$P$7,MATCH(S307,Coefficients!$O$3:$O$7)+1)</f>
        <v>41.8</v>
      </c>
      <c r="AR307" s="172">
        <f t="shared" si="708"/>
        <v>44.26</v>
      </c>
      <c r="AS307" s="106">
        <f t="shared" si="709"/>
        <v>2065</v>
      </c>
      <c r="AT307" s="107">
        <f t="shared" si="710"/>
        <v>24.625</v>
      </c>
      <c r="AU307" s="167">
        <f t="shared" ref="AU307:AU312" si="739">IF(AS307&gt;=$C$20,AT307+AU306,0)</f>
        <v>1269.69</v>
      </c>
      <c r="AV307" s="173">
        <f t="shared" ref="AV307:AV312" si="740">IF(ISERROR(AU307/(AS307-($C$20-1))),0,AU307/(AS307-($C$20-1)))</f>
        <v>23.512777777777778</v>
      </c>
      <c r="AW307" s="106">
        <v>77</v>
      </c>
      <c r="AX307" s="107">
        <f t="shared" si="711"/>
        <v>77.291899999999998</v>
      </c>
      <c r="AY307" s="174">
        <f t="shared" si="712"/>
        <v>1.2401705933463507</v>
      </c>
      <c r="AZ307" s="167">
        <f>INDEX(Coefficients!$K$3:$K$10,MATCH(S307,Coefficients!$K$3:$K$10))</f>
        <v>0.35</v>
      </c>
      <c r="BA307" s="167">
        <f>INDEX(Coefficients!$K$3:$K$10,MATCH(S307,Coefficients!$K$3:$K$10)+1)</f>
        <v>0.4</v>
      </c>
      <c r="BB307" s="167">
        <f>INDEX(Coefficients!$L$3:$L$10,MATCH(S307,Coefficients!$K$3:$K$10))</f>
        <v>0.19142307491680963</v>
      </c>
      <c r="BC307" s="167">
        <f>INDEX(Coefficients!$L$3:$L$10,MATCH(S307,Coefficients!$K$3:$K$10)+1)</f>
        <v>0.35425563574488944</v>
      </c>
      <c r="BD307" s="174">
        <f>INDEX(Coefficients!$M$3:$M$10,MATCH(S307,Coefficients!$K$3:$K$10))</f>
        <v>0.20023799980895765</v>
      </c>
      <c r="BE307" s="174">
        <f>INDEX(Coefficients!$M$3:$M$10,MATCH(S307,Coefficients!$K$3:$K$10)+1)</f>
        <v>0.20987997823914079</v>
      </c>
      <c r="BF307" s="70">
        <f t="shared" si="713"/>
        <v>2.5655609924804158E-5</v>
      </c>
      <c r="BG307" s="110">
        <f t="shared" si="714"/>
        <v>0.20409479118103091</v>
      </c>
      <c r="BH307" s="175">
        <f t="shared" ref="BH307:BH312" si="741">BF307*(AS307-($C$20-1))^(-BG307)</f>
        <v>1.1366056254324821E-5</v>
      </c>
      <c r="BI307" s="89">
        <f t="shared" ref="BI307:BI312" si="742">BH307*31556926/10000</f>
        <v>3.5867779612956556E-2</v>
      </c>
      <c r="BJ307" s="106">
        <f t="shared" si="715"/>
        <v>0.71366705445737511</v>
      </c>
      <c r="BK307" s="165">
        <f t="shared" si="716"/>
        <v>84.741590689541354</v>
      </c>
      <c r="BL307" s="207"/>
      <c r="BM307" s="107">
        <f t="shared" si="717"/>
        <v>670.25</v>
      </c>
      <c r="BN307" s="173">
        <f t="shared" ref="BN307:BN312" si="743">IF(AS307&gt;=$C$20,BN306+BM307,0)</f>
        <v>27385.399999999998</v>
      </c>
      <c r="BO307" s="187">
        <f t="shared" ref="BO307:BO312" si="744">BN307/(AS307-($C$20-1))*0.0019*10^-3</f>
        <v>9.6356037037037025E-4</v>
      </c>
      <c r="BP307" s="106" t="str">
        <f t="shared" si="718"/>
        <v>YES</v>
      </c>
      <c r="BQ307" s="209">
        <f t="shared" si="719"/>
        <v>7.3908773897587254</v>
      </c>
      <c r="BR307" s="164">
        <f t="shared" ref="BR307:BR312" si="745">AM307+BQ307</f>
        <v>12.390877389758725</v>
      </c>
      <c r="BS307" s="219">
        <f t="shared" ref="BS307:BS312" si="746">BR307/P307</f>
        <v>0.24781754779517448</v>
      </c>
      <c r="BT307" s="210"/>
      <c r="BU307" s="206">
        <f t="shared" ref="BU307:BU312" si="747">((SQRT(AY307*BO307)/SQRT(VLOOKUP($C$20,$AS$26:$BQ$96,7)*VLOOKUP($C$20,$AS$26:$BQ$96,23)*(AS307-($C$20-1))))-1)</f>
        <v>-0.83012723684994594</v>
      </c>
      <c r="BW307" s="164">
        <f>VLOOKUP(M307,Coefficients!$E$4:$I$7,3)</f>
        <v>0.43099999999999999</v>
      </c>
      <c r="BX307" s="106">
        <f t="shared" ref="BX307:BX312" si="748">IF($AV307&lt;20,0.025,0.073)</f>
        <v>7.2999999999999995E-2</v>
      </c>
      <c r="BY307" s="163">
        <f t="shared" ref="BY307:BY312" si="749">IF(AV307=0,0,BW307*(1+BX307*($AV307-20)))</f>
        <v>0.54152252722222216</v>
      </c>
      <c r="BZ307" s="28"/>
      <c r="CO307" s="165" t="str">
        <f t="shared" si="720"/>
        <v>splash</v>
      </c>
      <c r="CP307" s="172">
        <f t="shared" si="721"/>
        <v>1</v>
      </c>
      <c r="CQ307" s="165">
        <f>IF(CO307="atmospheric",IF(CP307&gt;=1,Coefficients!$T$5,Coefficients!$T$4),Coefficients!$T$3)</f>
        <v>7.35</v>
      </c>
      <c r="CR307" s="106">
        <f>IF(S307&lt;Coefficients!$V$3,Coefficients!$X$3-(Coefficients!$X$4-Coefficients!$X$3)*(Coefficients!$V$3-S307)/(Coefficients!$V$4-Coefficients!$V$3),IF(S307&gt;Coefficients!$V$6,(Coefficients!$X$6-Coefficients!$X$5)*(S307-Coefficients!$V$6)/(Coefficients!$V$6-Coefficients!$V$5)+Coefficients!$X$6,VLOOKUP(S307,Coefficients!$V$3:$X$6,3)))</f>
        <v>5.1999999999999975</v>
      </c>
      <c r="CS307" s="90">
        <f t="shared" ref="CS307:CS312" si="750">CR307*10^-12*31556926</f>
        <v>1.6409601519999992E-4</v>
      </c>
      <c r="CT307" s="106">
        <f>VLOOKUP(CO307,Coefficients!$Z$4:$AD$7,4,FALSE)</f>
        <v>0.26500000000000001</v>
      </c>
      <c r="CU307" s="106">
        <f>VLOOKUP(CO307,Coefficients!$Z$4:$AD$7,2,FALSE)</f>
        <v>0.37</v>
      </c>
      <c r="CV307" s="174">
        <f t="shared" si="722"/>
        <v>5.3960480823405561</v>
      </c>
      <c r="CW307" s="31">
        <f t="shared" si="723"/>
        <v>1.2536966925062072</v>
      </c>
      <c r="CX307" s="19">
        <f>Coefficients!$B$7</f>
        <v>3.35</v>
      </c>
      <c r="CY307" s="217">
        <f t="shared" ref="CY307:CY312" si="751">CW307/CX307</f>
        <v>0.37423781865856931</v>
      </c>
      <c r="CZ307" s="164">
        <f>VLOOKUP(N307,Coefficients!$E$12:$I$16,3)</f>
        <v>6.0350000000000001</v>
      </c>
      <c r="DA307" s="165">
        <f t="shared" ref="DA307:DA312" si="752">IF($AV307&lt;20,0.025,0.073)</f>
        <v>7.2999999999999995E-2</v>
      </c>
      <c r="DB307" s="163">
        <f t="shared" ref="DB307:DB312" si="753">IF(AV307=0,0,CZ307*(1+DA307*($AV307-20)))</f>
        <v>7.5825718138888885</v>
      </c>
      <c r="DC307" s="163"/>
      <c r="DD307" s="149"/>
      <c r="DU307" s="165">
        <f t="shared" si="724"/>
        <v>0.95</v>
      </c>
      <c r="DV307" s="165">
        <f t="shared" si="725"/>
        <v>1</v>
      </c>
      <c r="DW307" s="165">
        <f t="shared" si="726"/>
        <v>2400</v>
      </c>
      <c r="DX307" s="165">
        <f t="shared" si="727"/>
        <v>1.4999999999999999E-2</v>
      </c>
      <c r="DY307" s="169">
        <f t="shared" si="728"/>
        <v>70.571385946591079</v>
      </c>
      <c r="DZ307" s="136">
        <f t="shared" ref="DZ307:DZ312" si="754">DU307*DV307*3.35*10^4*(DW307/2400)^2*(DY307/60)^(1/3)</f>
        <v>33593.935012028996</v>
      </c>
      <c r="EA307" s="136">
        <f t="shared" si="729"/>
        <v>4.3067574809826485</v>
      </c>
      <c r="EB307" s="136">
        <f t="shared" si="730"/>
        <v>2.3330791552474604E-2</v>
      </c>
      <c r="EC307" s="136">
        <f t="shared" si="731"/>
        <v>0.96747185906460231</v>
      </c>
      <c r="ED307" s="136">
        <f t="shared" si="732"/>
        <v>0.21482748068686325</v>
      </c>
      <c r="EE307" s="136">
        <f t="shared" ref="EE307:EE312" si="755">0.0008*EXP(-1.7*EC307)</f>
        <v>1.5445604651050633E-4</v>
      </c>
      <c r="EF307" s="136">
        <f t="shared" si="733"/>
        <v>1</v>
      </c>
      <c r="EG307" s="136">
        <f t="shared" ref="EG307:EG312" si="756">$DV$21</f>
        <v>2</v>
      </c>
      <c r="EH307" s="149">
        <f t="shared" si="734"/>
        <v>1.6464432034046421</v>
      </c>
      <c r="EI307" s="149">
        <f t="shared" si="735"/>
        <v>27.816139123390094</v>
      </c>
      <c r="EJ307" s="149">
        <f t="shared" ref="EJ307:EJ312" si="757">EH307+EI307</f>
        <v>29.462582326794738</v>
      </c>
      <c r="EK307" s="18">
        <f t="shared" ref="EK307:EK312" si="758">(AS307-($C$20-1))/EJ307</f>
        <v>1.8328332323704604</v>
      </c>
      <c r="EL307" s="18">
        <f t="shared" ref="EL307:EL312" si="759">BS307*EK307</f>
        <v>0.45420823716355069</v>
      </c>
      <c r="EM307" s="18">
        <f t="shared" ref="EM307:EM312" si="760">EG307*0.0115*BY307</f>
        <v>1.2455018126111109E-2</v>
      </c>
      <c r="EN307" s="163">
        <f t="shared" si="736"/>
        <v>0.11758359911638785</v>
      </c>
      <c r="EO307" s="163">
        <f t="shared" si="737"/>
        <v>1.9865378562023412</v>
      </c>
      <c r="EP307" s="163">
        <f t="shared" ref="EP307:EP312" si="761">EN307+EO307</f>
        <v>2.1041214553187291</v>
      </c>
      <c r="EQ307" s="18">
        <f t="shared" ref="EQ307:EQ312" si="762">(AS307-($C$20-1))/EP307</f>
        <v>25.663917766486612</v>
      </c>
      <c r="ER307" s="18">
        <f t="shared" ref="ER307:ER312" si="763">CY307*EQ307</f>
        <v>9.6044086031628524</v>
      </c>
      <c r="ES307" s="18">
        <f t="shared" ref="ES307:ES312" si="764">EG307*0.0115*DB307</f>
        <v>0.17439915171944442</v>
      </c>
    </row>
    <row r="308" spans="1:149" s="105" customFormat="1" outlineLevel="1" x14ac:dyDescent="0.25">
      <c r="A308" s="103"/>
      <c r="B308" s="36" t="s">
        <v>82</v>
      </c>
      <c r="C308" s="36" t="str">
        <f>'Cooler&amp;Wetter'!$B$1</f>
        <v>MIROC-Medres</v>
      </c>
      <c r="D308" s="36">
        <v>2066</v>
      </c>
      <c r="E308" s="37">
        <f>'Cooler&amp;Wetter'!S94</f>
        <v>24.66</v>
      </c>
      <c r="F308" s="37">
        <f>'Cooler&amp;Wetter'!W94</f>
        <v>77.307159999999996</v>
      </c>
      <c r="G308" s="37">
        <f>'Cooler&amp;Wetter'!Q94</f>
        <v>678</v>
      </c>
      <c r="H308" s="115">
        <f t="shared" si="688"/>
        <v>2007</v>
      </c>
      <c r="I308" s="111" t="str">
        <f t="shared" si="689"/>
        <v>Pile No 243 @ Berth 107</v>
      </c>
      <c r="J308" s="165" t="str">
        <f t="shared" si="690"/>
        <v>splash</v>
      </c>
      <c r="K308" s="172">
        <f t="shared" si="691"/>
        <v>1</v>
      </c>
      <c r="L308" s="115" t="str">
        <f t="shared" si="692"/>
        <v>C1</v>
      </c>
      <c r="M308" s="115" t="str">
        <f t="shared" si="693"/>
        <v>CB4</v>
      </c>
      <c r="N308" s="115" t="str">
        <f t="shared" si="694"/>
        <v>CL5</v>
      </c>
      <c r="O308" s="115">
        <f t="shared" si="695"/>
        <v>0</v>
      </c>
      <c r="P308" s="115">
        <f t="shared" si="696"/>
        <v>50</v>
      </c>
      <c r="Q308" s="115">
        <f t="shared" si="697"/>
        <v>1200</v>
      </c>
      <c r="R308" s="115">
        <f t="shared" si="698"/>
        <v>60</v>
      </c>
      <c r="S308" s="115">
        <f t="shared" si="699"/>
        <v>0.37</v>
      </c>
      <c r="T308" s="115">
        <f t="shared" si="700"/>
        <v>310</v>
      </c>
      <c r="U308" s="165">
        <f t="shared" si="738"/>
        <v>12</v>
      </c>
      <c r="V308" s="165"/>
      <c r="W308" s="165"/>
      <c r="X308" s="165"/>
      <c r="Y308" s="165"/>
      <c r="AA308" s="174">
        <f t="shared" si="701"/>
        <v>7.4725292415623183</v>
      </c>
      <c r="AB308" s="193">
        <f t="shared" si="702"/>
        <v>0.24945058483124638</v>
      </c>
      <c r="AC308" s="174">
        <f t="shared" si="703"/>
        <v>0.46605839636824492</v>
      </c>
      <c r="AD308" s="174">
        <f t="shared" si="704"/>
        <v>1.2470112420909089E-2</v>
      </c>
      <c r="AE308" s="174">
        <f t="shared" si="705"/>
        <v>1.2739011638914095</v>
      </c>
      <c r="AF308" s="194">
        <f t="shared" si="706"/>
        <v>0.3802690041466894</v>
      </c>
      <c r="AG308" s="174">
        <f t="shared" si="686"/>
        <v>9.9482511703690513</v>
      </c>
      <c r="AH308" s="174">
        <f t="shared" si="687"/>
        <v>0.17461050686818183</v>
      </c>
      <c r="AJ308" s="174"/>
      <c r="AK308" s="174"/>
      <c r="AM308" s="207">
        <f t="shared" si="707"/>
        <v>5</v>
      </c>
      <c r="AN308" s="167">
        <f>INDEX(Coefficients!$O$3:$O$7,MATCH(S308,Coefficients!$O$3:$O$7))</f>
        <v>0.3</v>
      </c>
      <c r="AO308" s="167">
        <f>INDEX(Coefficients!$O$3:$O$7,MATCH(S308,Coefficients!$O$3:$O$7)+1)</f>
        <v>0.4</v>
      </c>
      <c r="AP308" s="172">
        <f>INDEX(Coefficients!$P$3:$P$7,MATCH(S308,Coefficients!$O$3:$O$7))</f>
        <v>50</v>
      </c>
      <c r="AQ308" s="172">
        <f>INDEX(Coefficients!$P$3:$P$7,MATCH(S308,Coefficients!$O$3:$O$7)+1)</f>
        <v>41.8</v>
      </c>
      <c r="AR308" s="172">
        <f t="shared" si="708"/>
        <v>44.26</v>
      </c>
      <c r="AS308" s="106">
        <f t="shared" si="709"/>
        <v>2066</v>
      </c>
      <c r="AT308" s="107">
        <f t="shared" si="710"/>
        <v>24.66</v>
      </c>
      <c r="AU308" s="167">
        <f t="shared" si="739"/>
        <v>1294.3500000000001</v>
      </c>
      <c r="AV308" s="173">
        <f t="shared" si="740"/>
        <v>23.533636363636365</v>
      </c>
      <c r="AW308" s="106">
        <v>78</v>
      </c>
      <c r="AX308" s="107">
        <f t="shared" si="711"/>
        <v>77.307159999999996</v>
      </c>
      <c r="AY308" s="174">
        <f t="shared" si="712"/>
        <v>1.2417377938674901</v>
      </c>
      <c r="AZ308" s="167">
        <f>INDEX(Coefficients!$K$3:$K$10,MATCH(S308,Coefficients!$K$3:$K$10))</f>
        <v>0.35</v>
      </c>
      <c r="BA308" s="167">
        <f>INDEX(Coefficients!$K$3:$K$10,MATCH(S308,Coefficients!$K$3:$K$10)+1)</f>
        <v>0.4</v>
      </c>
      <c r="BB308" s="167">
        <f>INDEX(Coefficients!$L$3:$L$10,MATCH(S308,Coefficients!$K$3:$K$10))</f>
        <v>0.19142307491680963</v>
      </c>
      <c r="BC308" s="167">
        <f>INDEX(Coefficients!$L$3:$L$10,MATCH(S308,Coefficients!$K$3:$K$10)+1)</f>
        <v>0.35425563574488944</v>
      </c>
      <c r="BD308" s="174">
        <f>INDEX(Coefficients!$M$3:$M$10,MATCH(S308,Coefficients!$K$3:$K$10))</f>
        <v>0.20023799980895765</v>
      </c>
      <c r="BE308" s="174">
        <f>INDEX(Coefficients!$M$3:$M$10,MATCH(S308,Coefficients!$K$3:$K$10)+1)</f>
        <v>0.20987997823914079</v>
      </c>
      <c r="BF308" s="70">
        <f t="shared" si="713"/>
        <v>2.5655609924804158E-5</v>
      </c>
      <c r="BG308" s="110">
        <f t="shared" si="714"/>
        <v>0.20409479118103091</v>
      </c>
      <c r="BH308" s="175">
        <f t="shared" si="741"/>
        <v>1.1323570390755803E-5</v>
      </c>
      <c r="BI308" s="89">
        <f t="shared" si="742"/>
        <v>3.5733707287687197E-2</v>
      </c>
      <c r="BJ308" s="106">
        <f t="shared" si="715"/>
        <v>0.71366705445737511</v>
      </c>
      <c r="BK308" s="165">
        <f t="shared" si="716"/>
        <v>84.741590689541354</v>
      </c>
      <c r="BL308" s="207"/>
      <c r="BM308" s="107">
        <f t="shared" si="717"/>
        <v>678</v>
      </c>
      <c r="BN308" s="173">
        <f t="shared" si="743"/>
        <v>28063.399999999998</v>
      </c>
      <c r="BO308" s="187">
        <f t="shared" si="744"/>
        <v>9.6946290909090903E-4</v>
      </c>
      <c r="BP308" s="106" t="str">
        <f t="shared" si="718"/>
        <v>YES</v>
      </c>
      <c r="BQ308" s="209">
        <f t="shared" si="719"/>
        <v>7.4725292415623183</v>
      </c>
      <c r="BR308" s="164">
        <f t="shared" si="745"/>
        <v>12.472529241562318</v>
      </c>
      <c r="BS308" s="219">
        <f t="shared" si="746"/>
        <v>0.24945058483124638</v>
      </c>
      <c r="BT308" s="210"/>
      <c r="BU308" s="206">
        <f t="shared" si="747"/>
        <v>-0.83105721255812171</v>
      </c>
      <c r="BW308" s="164">
        <f>VLOOKUP(M308,Coefficients!$E$4:$I$7,3)</f>
        <v>0.43099999999999999</v>
      </c>
      <c r="BX308" s="106">
        <f t="shared" si="748"/>
        <v>7.2999999999999995E-2</v>
      </c>
      <c r="BY308" s="163">
        <f t="shared" si="749"/>
        <v>0.54217880090909087</v>
      </c>
      <c r="BZ308" s="28"/>
      <c r="CO308" s="165" t="str">
        <f t="shared" si="720"/>
        <v>splash</v>
      </c>
      <c r="CP308" s="172">
        <f t="shared" si="721"/>
        <v>1</v>
      </c>
      <c r="CQ308" s="165">
        <f>IF(CO308="atmospheric",IF(CP308&gt;=1,Coefficients!$T$5,Coefficients!$T$4),Coefficients!$T$3)</f>
        <v>7.35</v>
      </c>
      <c r="CR308" s="106">
        <f>IF(S308&lt;Coefficients!$V$3,Coefficients!$X$3-(Coefficients!$X$4-Coefficients!$X$3)*(Coefficients!$V$3-S308)/(Coefficients!$V$4-Coefficients!$V$3),IF(S308&gt;Coefficients!$V$6,(Coefficients!$X$6-Coefficients!$X$5)*(S308-Coefficients!$V$6)/(Coefficients!$V$6-Coefficients!$V$5)+Coefficients!$X$6,VLOOKUP(S308,Coefficients!$V$3:$X$6,3)))</f>
        <v>5.1999999999999975</v>
      </c>
      <c r="CS308" s="90">
        <f t="shared" si="750"/>
        <v>1.6409601519999992E-4</v>
      </c>
      <c r="CT308" s="106">
        <f>VLOOKUP(CO308,Coefficients!$Z$4:$AD$7,4,FALSE)</f>
        <v>0.26500000000000001</v>
      </c>
      <c r="CU308" s="106">
        <f>VLOOKUP(CO308,Coefficients!$Z$4:$AD$7,2,FALSE)</f>
        <v>0.37</v>
      </c>
      <c r="CV308" s="174">
        <f t="shared" si="722"/>
        <v>5.3957536014747847</v>
      </c>
      <c r="CW308" s="31">
        <f t="shared" si="723"/>
        <v>1.2739011638914095</v>
      </c>
      <c r="CX308" s="19">
        <f>Coefficients!$B$7</f>
        <v>3.35</v>
      </c>
      <c r="CY308" s="217">
        <f t="shared" si="751"/>
        <v>0.3802690041466894</v>
      </c>
      <c r="CZ308" s="164">
        <f>VLOOKUP(N308,Coefficients!$E$12:$I$16,3)</f>
        <v>6.0350000000000001</v>
      </c>
      <c r="DA308" s="165">
        <f t="shared" si="752"/>
        <v>7.2999999999999995E-2</v>
      </c>
      <c r="DB308" s="163">
        <f t="shared" si="753"/>
        <v>7.5917611681818187</v>
      </c>
      <c r="DC308" s="163"/>
      <c r="DD308" s="149"/>
      <c r="DU308" s="165">
        <f t="shared" si="724"/>
        <v>0.95</v>
      </c>
      <c r="DV308" s="165">
        <f t="shared" si="725"/>
        <v>1</v>
      </c>
      <c r="DW308" s="165">
        <f t="shared" si="726"/>
        <v>2400</v>
      </c>
      <c r="DX308" s="165">
        <f t="shared" si="727"/>
        <v>1.4999999999999999E-2</v>
      </c>
      <c r="DY308" s="169">
        <f t="shared" si="728"/>
        <v>70.571692226567649</v>
      </c>
      <c r="DZ308" s="136">
        <f t="shared" si="754"/>
        <v>33593.983611210315</v>
      </c>
      <c r="EA308" s="136">
        <f t="shared" si="729"/>
        <v>4.3067574809826485</v>
      </c>
      <c r="EB308" s="136">
        <f t="shared" si="730"/>
        <v>2.3330791552474604E-2</v>
      </c>
      <c r="EC308" s="136">
        <f t="shared" si="731"/>
        <v>0.96747185906460231</v>
      </c>
      <c r="ED308" s="136">
        <f t="shared" si="732"/>
        <v>0.21491242015312287</v>
      </c>
      <c r="EE308" s="136">
        <f t="shared" si="755"/>
        <v>1.5445604651050633E-4</v>
      </c>
      <c r="EF308" s="136">
        <f t="shared" si="733"/>
        <v>1</v>
      </c>
      <c r="EG308" s="136">
        <f t="shared" si="756"/>
        <v>2</v>
      </c>
      <c r="EH308" s="149">
        <f t="shared" si="734"/>
        <v>1.644449468355752</v>
      </c>
      <c r="EI308" s="149">
        <f t="shared" si="735"/>
        <v>27.79345417768905</v>
      </c>
      <c r="EJ308" s="149">
        <f t="shared" si="757"/>
        <v>29.437903646044802</v>
      </c>
      <c r="EK308" s="18">
        <f t="shared" si="758"/>
        <v>1.8683395618556435</v>
      </c>
      <c r="EL308" s="18">
        <f t="shared" si="759"/>
        <v>0.46605839636824492</v>
      </c>
      <c r="EM308" s="18">
        <f t="shared" si="760"/>
        <v>1.2470112420909089E-2</v>
      </c>
      <c r="EN308" s="163">
        <f t="shared" si="736"/>
        <v>0.11744121306732874</v>
      </c>
      <c r="EO308" s="163">
        <f t="shared" si="737"/>
        <v>1.9849177714306512</v>
      </c>
      <c r="EP308" s="163">
        <f t="shared" si="761"/>
        <v>2.1023589844979798</v>
      </c>
      <c r="EQ308" s="18">
        <f t="shared" si="762"/>
        <v>26.161088760554087</v>
      </c>
      <c r="ER308" s="18">
        <f t="shared" si="763"/>
        <v>9.9482511703690513</v>
      </c>
      <c r="ES308" s="18">
        <f t="shared" si="764"/>
        <v>0.17461050686818183</v>
      </c>
    </row>
    <row r="309" spans="1:149" s="105" customFormat="1" outlineLevel="1" x14ac:dyDescent="0.25">
      <c r="A309" s="103"/>
      <c r="B309" s="36" t="s">
        <v>82</v>
      </c>
      <c r="C309" s="36" t="str">
        <f>'Cooler&amp;Wetter'!$B$1</f>
        <v>MIROC-Medres</v>
      </c>
      <c r="D309" s="36">
        <v>2067</v>
      </c>
      <c r="E309" s="37">
        <f>'Cooler&amp;Wetter'!S95</f>
        <v>24.695</v>
      </c>
      <c r="F309" s="37">
        <f>'Cooler&amp;Wetter'!W95</f>
        <v>77.322419999999994</v>
      </c>
      <c r="G309" s="37">
        <f>'Cooler&amp;Wetter'!Q95</f>
        <v>685.75</v>
      </c>
      <c r="H309" s="115">
        <f t="shared" si="688"/>
        <v>2007</v>
      </c>
      <c r="I309" s="111" t="str">
        <f t="shared" si="689"/>
        <v>Pile No 243 @ Berth 107</v>
      </c>
      <c r="J309" s="165" t="str">
        <f t="shared" si="690"/>
        <v>splash</v>
      </c>
      <c r="K309" s="172">
        <f t="shared" si="691"/>
        <v>1</v>
      </c>
      <c r="L309" s="115" t="str">
        <f t="shared" si="692"/>
        <v>C1</v>
      </c>
      <c r="M309" s="115" t="str">
        <f t="shared" si="693"/>
        <v>CB4</v>
      </c>
      <c r="N309" s="115" t="str">
        <f t="shared" si="694"/>
        <v>CL5</v>
      </c>
      <c r="O309" s="115">
        <f t="shared" si="695"/>
        <v>0</v>
      </c>
      <c r="P309" s="115">
        <f t="shared" si="696"/>
        <v>50</v>
      </c>
      <c r="Q309" s="115">
        <f t="shared" si="697"/>
        <v>1200</v>
      </c>
      <c r="R309" s="115">
        <f t="shared" si="698"/>
        <v>60</v>
      </c>
      <c r="S309" s="115">
        <f t="shared" si="699"/>
        <v>0.37</v>
      </c>
      <c r="T309" s="115">
        <f t="shared" si="700"/>
        <v>310</v>
      </c>
      <c r="U309" s="165">
        <f t="shared" si="738"/>
        <v>12</v>
      </c>
      <c r="V309" s="165"/>
      <c r="W309" s="165"/>
      <c r="X309" s="165"/>
      <c r="Y309" s="165"/>
      <c r="AA309" s="174">
        <f t="shared" si="701"/>
        <v>7.5541229483663868</v>
      </c>
      <c r="AB309" s="193">
        <f t="shared" si="702"/>
        <v>0.25108245896732773</v>
      </c>
      <c r="AC309" s="174">
        <f t="shared" si="703"/>
        <v>0.47803442697684512</v>
      </c>
      <c r="AD309" s="174">
        <f t="shared" si="704"/>
        <v>1.2485119914375002E-2</v>
      </c>
      <c r="AE309" s="174">
        <f t="shared" si="705"/>
        <v>1.293873866938879</v>
      </c>
      <c r="AF309" s="194">
        <f t="shared" si="706"/>
        <v>0.38623100505638175</v>
      </c>
      <c r="AG309" s="174">
        <f t="shared" si="686"/>
        <v>10.296507494177925</v>
      </c>
      <c r="AH309" s="174">
        <f t="shared" si="687"/>
        <v>0.17482064659687502</v>
      </c>
      <c r="AJ309" s="174"/>
      <c r="AK309" s="174"/>
      <c r="AM309" s="207">
        <f t="shared" si="707"/>
        <v>5</v>
      </c>
      <c r="AN309" s="167">
        <f>INDEX(Coefficients!$O$3:$O$7,MATCH(S309,Coefficients!$O$3:$O$7))</f>
        <v>0.3</v>
      </c>
      <c r="AO309" s="167">
        <f>INDEX(Coefficients!$O$3:$O$7,MATCH(S309,Coefficients!$O$3:$O$7)+1)</f>
        <v>0.4</v>
      </c>
      <c r="AP309" s="172">
        <f>INDEX(Coefficients!$P$3:$P$7,MATCH(S309,Coefficients!$O$3:$O$7))</f>
        <v>50</v>
      </c>
      <c r="AQ309" s="172">
        <f>INDEX(Coefficients!$P$3:$P$7,MATCH(S309,Coefficients!$O$3:$O$7)+1)</f>
        <v>41.8</v>
      </c>
      <c r="AR309" s="172">
        <f t="shared" si="708"/>
        <v>44.26</v>
      </c>
      <c r="AS309" s="106">
        <f t="shared" si="709"/>
        <v>2067</v>
      </c>
      <c r="AT309" s="107">
        <f t="shared" si="710"/>
        <v>24.695</v>
      </c>
      <c r="AU309" s="167">
        <f t="shared" si="739"/>
        <v>1319.0450000000001</v>
      </c>
      <c r="AV309" s="173">
        <f t="shared" si="740"/>
        <v>23.554375</v>
      </c>
      <c r="AW309" s="106">
        <v>79</v>
      </c>
      <c r="AX309" s="107">
        <f t="shared" si="711"/>
        <v>77.322419999999994</v>
      </c>
      <c r="AY309" s="174">
        <f t="shared" si="712"/>
        <v>1.2432977264716123</v>
      </c>
      <c r="AZ309" s="167">
        <f>INDEX(Coefficients!$K$3:$K$10,MATCH(S309,Coefficients!$K$3:$K$10))</f>
        <v>0.35</v>
      </c>
      <c r="BA309" s="167">
        <f>INDEX(Coefficients!$K$3:$K$10,MATCH(S309,Coefficients!$K$3:$K$10)+1)</f>
        <v>0.4</v>
      </c>
      <c r="BB309" s="167">
        <f>INDEX(Coefficients!$L$3:$L$10,MATCH(S309,Coefficients!$K$3:$K$10))</f>
        <v>0.19142307491680963</v>
      </c>
      <c r="BC309" s="167">
        <f>INDEX(Coefficients!$L$3:$L$10,MATCH(S309,Coefficients!$K$3:$K$10)+1)</f>
        <v>0.35425563574488944</v>
      </c>
      <c r="BD309" s="174">
        <f>INDEX(Coefficients!$M$3:$M$10,MATCH(S309,Coefficients!$K$3:$K$10))</f>
        <v>0.20023799980895765</v>
      </c>
      <c r="BE309" s="174">
        <f>INDEX(Coefficients!$M$3:$M$10,MATCH(S309,Coefficients!$K$3:$K$10)+1)</f>
        <v>0.20987997823914079</v>
      </c>
      <c r="BF309" s="70">
        <f t="shared" si="713"/>
        <v>2.5655609924804158E-5</v>
      </c>
      <c r="BG309" s="110">
        <f t="shared" si="714"/>
        <v>0.20409479118103091</v>
      </c>
      <c r="BH309" s="175">
        <f t="shared" si="741"/>
        <v>1.1282004627349532E-5</v>
      </c>
      <c r="BI309" s="89">
        <f t="shared" si="742"/>
        <v>3.5602538515692672E-2</v>
      </c>
      <c r="BJ309" s="106">
        <f t="shared" si="715"/>
        <v>0.71366705445737511</v>
      </c>
      <c r="BK309" s="165">
        <f t="shared" si="716"/>
        <v>84.741590689541354</v>
      </c>
      <c r="BL309" s="207"/>
      <c r="BM309" s="107">
        <f t="shared" si="717"/>
        <v>685.75</v>
      </c>
      <c r="BN309" s="173">
        <f t="shared" si="743"/>
        <v>28749.149999999998</v>
      </c>
      <c r="BO309" s="187">
        <f t="shared" si="744"/>
        <v>9.7541758928571421E-4</v>
      </c>
      <c r="BP309" s="106" t="str">
        <f t="shared" si="718"/>
        <v>YES</v>
      </c>
      <c r="BQ309" s="209">
        <f t="shared" si="719"/>
        <v>7.5541229483663868</v>
      </c>
      <c r="BR309" s="164">
        <f t="shared" si="745"/>
        <v>12.554122948366388</v>
      </c>
      <c r="BS309" s="219">
        <f t="shared" si="746"/>
        <v>0.25108245896732773</v>
      </c>
      <c r="BT309" s="210"/>
      <c r="BU309" s="206">
        <f t="shared" si="747"/>
        <v>-0.83195356676624843</v>
      </c>
      <c r="BW309" s="164">
        <f>VLOOKUP(M309,Coefficients!$E$4:$I$7,3)</f>
        <v>0.43099999999999999</v>
      </c>
      <c r="BX309" s="106">
        <f t="shared" si="748"/>
        <v>7.2999999999999995E-2</v>
      </c>
      <c r="BY309" s="163">
        <f t="shared" si="749"/>
        <v>0.54283130062500007</v>
      </c>
      <c r="BZ309" s="28"/>
      <c r="CO309" s="165" t="str">
        <f t="shared" si="720"/>
        <v>splash</v>
      </c>
      <c r="CP309" s="172">
        <f t="shared" si="721"/>
        <v>1</v>
      </c>
      <c r="CQ309" s="165">
        <f>IF(CO309="atmospheric",IF(CP309&gt;=1,Coefficients!$T$5,Coefficients!$T$4),Coefficients!$T$3)</f>
        <v>7.35</v>
      </c>
      <c r="CR309" s="106">
        <f>IF(S309&lt;Coefficients!$V$3,Coefficients!$X$3-(Coefficients!$X$4-Coefficients!$X$3)*(Coefficients!$V$3-S309)/(Coefficients!$V$4-Coefficients!$V$3),IF(S309&gt;Coefficients!$V$6,(Coefficients!$X$6-Coefficients!$X$5)*(S309-Coefficients!$V$6)/(Coefficients!$V$6-Coefficients!$V$5)+Coefficients!$X$6,VLOOKUP(S309,Coefficients!$V$3:$X$6,3)))</f>
        <v>5.1999999999999975</v>
      </c>
      <c r="CS309" s="90">
        <f t="shared" si="750"/>
        <v>1.6409601519999992E-4</v>
      </c>
      <c r="CT309" s="106">
        <f>VLOOKUP(CO309,Coefficients!$Z$4:$AD$7,4,FALSE)</f>
        <v>0.26500000000000001</v>
      </c>
      <c r="CU309" s="106">
        <f>VLOOKUP(CO309,Coefficients!$Z$4:$AD$7,2,FALSE)</f>
        <v>0.37</v>
      </c>
      <c r="CV309" s="174">
        <f t="shared" si="722"/>
        <v>5.3953455334423923</v>
      </c>
      <c r="CW309" s="31">
        <f t="shared" si="723"/>
        <v>1.293873866938879</v>
      </c>
      <c r="CX309" s="19">
        <f>Coefficients!$B$7</f>
        <v>3.35</v>
      </c>
      <c r="CY309" s="217">
        <f t="shared" si="751"/>
        <v>0.38623100505638175</v>
      </c>
      <c r="CZ309" s="164">
        <f>VLOOKUP(N309,Coefficients!$E$12:$I$16,3)</f>
        <v>6.0350000000000001</v>
      </c>
      <c r="DA309" s="165">
        <f t="shared" si="752"/>
        <v>7.2999999999999995E-2</v>
      </c>
      <c r="DB309" s="163">
        <f t="shared" si="753"/>
        <v>7.6008976781250013</v>
      </c>
      <c r="DC309" s="163"/>
      <c r="DD309" s="149"/>
      <c r="DU309" s="165">
        <f t="shared" si="724"/>
        <v>0.95</v>
      </c>
      <c r="DV309" s="165">
        <f t="shared" si="725"/>
        <v>1</v>
      </c>
      <c r="DW309" s="165">
        <f t="shared" si="726"/>
        <v>2400</v>
      </c>
      <c r="DX309" s="165">
        <f t="shared" si="727"/>
        <v>1.4999999999999999E-2</v>
      </c>
      <c r="DY309" s="169">
        <f t="shared" si="728"/>
        <v>70.57198757049143</v>
      </c>
      <c r="DZ309" s="136">
        <f t="shared" si="754"/>
        <v>33594.030474972918</v>
      </c>
      <c r="EA309" s="136">
        <f t="shared" si="729"/>
        <v>4.3067574809826485</v>
      </c>
      <c r="EB309" s="136">
        <f t="shared" si="730"/>
        <v>2.3330791552474604E-2</v>
      </c>
      <c r="EC309" s="136">
        <f t="shared" si="731"/>
        <v>0.96747185906460231</v>
      </c>
      <c r="ED309" s="136">
        <f t="shared" si="732"/>
        <v>0.21499666755353286</v>
      </c>
      <c r="EE309" s="136">
        <f t="shared" si="755"/>
        <v>1.5445604651050633E-4</v>
      </c>
      <c r="EF309" s="136">
        <f t="shared" si="733"/>
        <v>1</v>
      </c>
      <c r="EG309" s="136">
        <f t="shared" si="756"/>
        <v>2</v>
      </c>
      <c r="EH309" s="149">
        <f t="shared" si="734"/>
        <v>1.6424720022489068</v>
      </c>
      <c r="EI309" s="149">
        <f t="shared" si="735"/>
        <v>27.770927762892725</v>
      </c>
      <c r="EJ309" s="149">
        <f t="shared" si="757"/>
        <v>29.413399765141634</v>
      </c>
      <c r="EK309" s="18">
        <f t="shared" si="758"/>
        <v>1.9038941586877229</v>
      </c>
      <c r="EL309" s="18">
        <f t="shared" si="759"/>
        <v>0.47803442697684512</v>
      </c>
      <c r="EM309" s="18">
        <f t="shared" si="760"/>
        <v>1.2485119914375002E-2</v>
      </c>
      <c r="EN309" s="163">
        <f t="shared" si="736"/>
        <v>0.11729998889300396</v>
      </c>
      <c r="EO309" s="163">
        <f t="shared" si="737"/>
        <v>1.9833090084186848</v>
      </c>
      <c r="EP309" s="163">
        <f t="shared" si="761"/>
        <v>2.1006089973116886</v>
      </c>
      <c r="EQ309" s="18">
        <f t="shared" si="762"/>
        <v>26.658935609467314</v>
      </c>
      <c r="ER309" s="18">
        <f t="shared" si="763"/>
        <v>10.296507494177925</v>
      </c>
      <c r="ES309" s="18">
        <f t="shared" si="764"/>
        <v>0.17482064659687502</v>
      </c>
    </row>
    <row r="310" spans="1:149" s="105" customFormat="1" outlineLevel="1" x14ac:dyDescent="0.25">
      <c r="A310" s="103"/>
      <c r="B310" s="36" t="s">
        <v>82</v>
      </c>
      <c r="C310" s="36" t="str">
        <f>'Cooler&amp;Wetter'!$B$1</f>
        <v>MIROC-Medres</v>
      </c>
      <c r="D310" s="36">
        <v>2068</v>
      </c>
      <c r="E310" s="37">
        <f>'Cooler&amp;Wetter'!S96</f>
        <v>24.73</v>
      </c>
      <c r="F310" s="37">
        <f>'Cooler&amp;Wetter'!W96</f>
        <v>77.337679999999992</v>
      </c>
      <c r="G310" s="37">
        <f>'Cooler&amp;Wetter'!Q96</f>
        <v>693.5</v>
      </c>
      <c r="H310" s="115">
        <f t="shared" si="688"/>
        <v>2007</v>
      </c>
      <c r="I310" s="111" t="str">
        <f t="shared" si="689"/>
        <v>Pile No 243 @ Berth 107</v>
      </c>
      <c r="J310" s="165" t="str">
        <f t="shared" si="690"/>
        <v>splash</v>
      </c>
      <c r="K310" s="172">
        <f t="shared" si="691"/>
        <v>1</v>
      </c>
      <c r="L310" s="115" t="str">
        <f t="shared" si="692"/>
        <v>C1</v>
      </c>
      <c r="M310" s="115" t="str">
        <f t="shared" si="693"/>
        <v>CB4</v>
      </c>
      <c r="N310" s="115" t="str">
        <f t="shared" si="694"/>
        <v>CL5</v>
      </c>
      <c r="O310" s="115">
        <f t="shared" si="695"/>
        <v>0</v>
      </c>
      <c r="P310" s="115">
        <f t="shared" si="696"/>
        <v>50</v>
      </c>
      <c r="Q310" s="115">
        <f t="shared" si="697"/>
        <v>1200</v>
      </c>
      <c r="R310" s="115">
        <f t="shared" si="698"/>
        <v>60</v>
      </c>
      <c r="S310" s="115">
        <f t="shared" si="699"/>
        <v>0.37</v>
      </c>
      <c r="T310" s="115">
        <f t="shared" si="700"/>
        <v>310</v>
      </c>
      <c r="U310" s="165">
        <f t="shared" si="738"/>
        <v>12</v>
      </c>
      <c r="V310" s="165"/>
      <c r="W310" s="165"/>
      <c r="X310" s="165"/>
      <c r="Y310" s="165"/>
      <c r="AA310" s="174">
        <f t="shared" si="701"/>
        <v>7.6356613759471195</v>
      </c>
      <c r="AB310" s="193">
        <f t="shared" si="702"/>
        <v>0.25271322751894237</v>
      </c>
      <c r="AC310" s="174">
        <f t="shared" si="703"/>
        <v>0.49013655664806571</v>
      </c>
      <c r="AD310" s="174">
        <f t="shared" si="704"/>
        <v>1.2500045175E-2</v>
      </c>
      <c r="AE310" s="174">
        <f t="shared" si="705"/>
        <v>1.3136193831122733</v>
      </c>
      <c r="AF310" s="194">
        <f t="shared" si="706"/>
        <v>0.39212518898873827</v>
      </c>
      <c r="AG310" s="174">
        <f t="shared" si="686"/>
        <v>10.649123565563496</v>
      </c>
      <c r="AH310" s="174">
        <f t="shared" si="687"/>
        <v>0.17502963487500003</v>
      </c>
      <c r="AJ310" s="174"/>
      <c r="AK310" s="174"/>
      <c r="AM310" s="207">
        <f t="shared" si="707"/>
        <v>5</v>
      </c>
      <c r="AN310" s="167">
        <f>INDEX(Coefficients!$O$3:$O$7,MATCH(S310,Coefficients!$O$3:$O$7))</f>
        <v>0.3</v>
      </c>
      <c r="AO310" s="167">
        <f>INDEX(Coefficients!$O$3:$O$7,MATCH(S310,Coefficients!$O$3:$O$7)+1)</f>
        <v>0.4</v>
      </c>
      <c r="AP310" s="172">
        <f>INDEX(Coefficients!$P$3:$P$7,MATCH(S310,Coefficients!$O$3:$O$7))</f>
        <v>50</v>
      </c>
      <c r="AQ310" s="172">
        <f>INDEX(Coefficients!$P$3:$P$7,MATCH(S310,Coefficients!$O$3:$O$7)+1)</f>
        <v>41.8</v>
      </c>
      <c r="AR310" s="172">
        <f t="shared" si="708"/>
        <v>44.26</v>
      </c>
      <c r="AS310" s="106">
        <f t="shared" si="709"/>
        <v>2068</v>
      </c>
      <c r="AT310" s="107">
        <f t="shared" si="710"/>
        <v>24.73</v>
      </c>
      <c r="AU310" s="167">
        <f t="shared" si="739"/>
        <v>1343.7750000000001</v>
      </c>
      <c r="AV310" s="173">
        <f t="shared" si="740"/>
        <v>23.575000000000003</v>
      </c>
      <c r="AW310" s="106">
        <v>80</v>
      </c>
      <c r="AX310" s="107">
        <f t="shared" si="711"/>
        <v>77.337679999999992</v>
      </c>
      <c r="AY310" s="174">
        <f t="shared" si="712"/>
        <v>1.2448508383029755</v>
      </c>
      <c r="AZ310" s="167">
        <f>INDEX(Coefficients!$K$3:$K$10,MATCH(S310,Coefficients!$K$3:$K$10))</f>
        <v>0.35</v>
      </c>
      <c r="BA310" s="167">
        <f>INDEX(Coefficients!$K$3:$K$10,MATCH(S310,Coefficients!$K$3:$K$10)+1)</f>
        <v>0.4</v>
      </c>
      <c r="BB310" s="167">
        <f>INDEX(Coefficients!$L$3:$L$10,MATCH(S310,Coefficients!$K$3:$K$10))</f>
        <v>0.19142307491680963</v>
      </c>
      <c r="BC310" s="167">
        <f>INDEX(Coefficients!$L$3:$L$10,MATCH(S310,Coefficients!$K$3:$K$10)+1)</f>
        <v>0.35425563574488944</v>
      </c>
      <c r="BD310" s="174">
        <f>INDEX(Coefficients!$M$3:$M$10,MATCH(S310,Coefficients!$K$3:$K$10))</f>
        <v>0.20023799980895765</v>
      </c>
      <c r="BE310" s="174">
        <f>INDEX(Coefficients!$M$3:$M$10,MATCH(S310,Coefficients!$K$3:$K$10)+1)</f>
        <v>0.20987997823914079</v>
      </c>
      <c r="BF310" s="70">
        <f t="shared" si="713"/>
        <v>2.5655609924804158E-5</v>
      </c>
      <c r="BG310" s="110">
        <f t="shared" si="714"/>
        <v>0.20409479118103091</v>
      </c>
      <c r="BH310" s="175">
        <f t="shared" si="741"/>
        <v>1.1241323132801305E-5</v>
      </c>
      <c r="BI310" s="89">
        <f t="shared" si="742"/>
        <v>3.54741602243899E-2</v>
      </c>
      <c r="BJ310" s="106">
        <f t="shared" si="715"/>
        <v>0.71366705445737511</v>
      </c>
      <c r="BK310" s="165">
        <f t="shared" si="716"/>
        <v>84.741590689541354</v>
      </c>
      <c r="BL310" s="207"/>
      <c r="BM310" s="107">
        <f t="shared" si="717"/>
        <v>693.5</v>
      </c>
      <c r="BN310" s="173">
        <f t="shared" si="743"/>
        <v>29442.649999999998</v>
      </c>
      <c r="BO310" s="187">
        <f t="shared" si="744"/>
        <v>9.8142166666666665E-4</v>
      </c>
      <c r="BP310" s="106" t="str">
        <f t="shared" si="718"/>
        <v>YES</v>
      </c>
      <c r="BQ310" s="209">
        <f t="shared" si="719"/>
        <v>7.6356613759471195</v>
      </c>
      <c r="BR310" s="164">
        <f t="shared" si="745"/>
        <v>12.635661375947119</v>
      </c>
      <c r="BS310" s="219">
        <f t="shared" si="746"/>
        <v>0.25271322751894237</v>
      </c>
      <c r="BT310" s="210"/>
      <c r="BU310" s="206">
        <f t="shared" si="747"/>
        <v>-0.83281800537309914</v>
      </c>
      <c r="BW310" s="164">
        <f>VLOOKUP(M310,Coefficients!$E$4:$I$7,3)</f>
        <v>0.43099999999999999</v>
      </c>
      <c r="BX310" s="106">
        <f t="shared" si="748"/>
        <v>7.2999999999999995E-2</v>
      </c>
      <c r="BY310" s="163">
        <f t="shared" si="749"/>
        <v>0.54348022500000004</v>
      </c>
      <c r="BZ310" s="28"/>
      <c r="CO310" s="165" t="str">
        <f t="shared" si="720"/>
        <v>splash</v>
      </c>
      <c r="CP310" s="172">
        <f t="shared" si="721"/>
        <v>1</v>
      </c>
      <c r="CQ310" s="165">
        <f>IF(CO310="atmospheric",IF(CP310&gt;=1,Coefficients!$T$5,Coefficients!$T$4),Coefficients!$T$3)</f>
        <v>7.35</v>
      </c>
      <c r="CR310" s="106">
        <f>IF(S310&lt;Coefficients!$V$3,Coefficients!$X$3-(Coefficients!$X$4-Coefficients!$X$3)*(Coefficients!$V$3-S310)/(Coefficients!$V$4-Coefficients!$V$3),IF(S310&gt;Coefficients!$V$6,(Coefficients!$X$6-Coefficients!$X$5)*(S310-Coefficients!$V$6)/(Coefficients!$V$6-Coefficients!$V$5)+Coefficients!$X$6,VLOOKUP(S310,Coefficients!$V$3:$X$6,3)))</f>
        <v>5.1999999999999975</v>
      </c>
      <c r="CS310" s="90">
        <f t="shared" si="750"/>
        <v>1.6409601519999992E-4</v>
      </c>
      <c r="CT310" s="106">
        <f>VLOOKUP(CO310,Coefficients!$Z$4:$AD$7,4,FALSE)</f>
        <v>0.26500000000000001</v>
      </c>
      <c r="CU310" s="106">
        <f>VLOOKUP(CO310,Coefficients!$Z$4:$AD$7,2,FALSE)</f>
        <v>0.37</v>
      </c>
      <c r="CV310" s="174">
        <f t="shared" si="722"/>
        <v>5.3948294699143959</v>
      </c>
      <c r="CW310" s="31">
        <f t="shared" si="723"/>
        <v>1.3136193831122733</v>
      </c>
      <c r="CX310" s="19">
        <f>Coefficients!$B$7</f>
        <v>3.35</v>
      </c>
      <c r="CY310" s="217">
        <f t="shared" si="751"/>
        <v>0.39212518898873827</v>
      </c>
      <c r="CZ310" s="164">
        <f>VLOOKUP(N310,Coefficients!$E$12:$I$16,3)</f>
        <v>6.0350000000000001</v>
      </c>
      <c r="DA310" s="165">
        <f t="shared" si="752"/>
        <v>7.2999999999999995E-2</v>
      </c>
      <c r="DB310" s="163">
        <f t="shared" si="753"/>
        <v>7.6099841250000013</v>
      </c>
      <c r="DC310" s="163"/>
      <c r="DD310" s="149"/>
      <c r="DU310" s="165">
        <f t="shared" si="724"/>
        <v>0.95</v>
      </c>
      <c r="DV310" s="165">
        <f t="shared" si="725"/>
        <v>1</v>
      </c>
      <c r="DW310" s="165">
        <f t="shared" si="726"/>
        <v>2400</v>
      </c>
      <c r="DX310" s="165">
        <f t="shared" si="727"/>
        <v>1.4999999999999999E-2</v>
      </c>
      <c r="DY310" s="169">
        <f t="shared" si="728"/>
        <v>70.57227255381396</v>
      </c>
      <c r="DZ310" s="136">
        <f t="shared" si="754"/>
        <v>33594.075694640873</v>
      </c>
      <c r="EA310" s="136">
        <f t="shared" si="729"/>
        <v>4.3067574809826485</v>
      </c>
      <c r="EB310" s="136">
        <f t="shared" si="730"/>
        <v>2.3330791552474604E-2</v>
      </c>
      <c r="EC310" s="136">
        <f t="shared" si="731"/>
        <v>0.96747185906460231</v>
      </c>
      <c r="ED310" s="136">
        <f t="shared" si="732"/>
        <v>0.21508025268996678</v>
      </c>
      <c r="EE310" s="136">
        <f t="shared" si="755"/>
        <v>1.5445604651050633E-4</v>
      </c>
      <c r="EF310" s="136">
        <f t="shared" si="733"/>
        <v>1</v>
      </c>
      <c r="EG310" s="136">
        <f t="shared" si="756"/>
        <v>2</v>
      </c>
      <c r="EH310" s="149">
        <f t="shared" si="734"/>
        <v>1.640510104187487</v>
      </c>
      <c r="EI310" s="149">
        <f t="shared" si="735"/>
        <v>27.748552542128717</v>
      </c>
      <c r="EJ310" s="149">
        <f t="shared" si="757"/>
        <v>29.389062646316205</v>
      </c>
      <c r="EK310" s="18">
        <f t="shared" si="758"/>
        <v>1.9394970396289488</v>
      </c>
      <c r="EL310" s="18">
        <f t="shared" si="759"/>
        <v>0.49013655664806571</v>
      </c>
      <c r="EM310" s="18">
        <f t="shared" si="760"/>
        <v>1.2500045175E-2</v>
      </c>
      <c r="EN310" s="163">
        <f t="shared" si="736"/>
        <v>0.11715987653766477</v>
      </c>
      <c r="EO310" s="163">
        <f t="shared" si="737"/>
        <v>1.9817110431909652</v>
      </c>
      <c r="EP310" s="163">
        <f t="shared" si="761"/>
        <v>2.0988709197286299</v>
      </c>
      <c r="EQ310" s="18">
        <f t="shared" si="762"/>
        <v>27.157458547936677</v>
      </c>
      <c r="ER310" s="18">
        <f t="shared" si="763"/>
        <v>10.649123565563496</v>
      </c>
      <c r="ES310" s="18">
        <f t="shared" si="764"/>
        <v>0.17502963487500003</v>
      </c>
    </row>
    <row r="311" spans="1:149" s="105" customFormat="1" outlineLevel="1" x14ac:dyDescent="0.25">
      <c r="A311" s="103"/>
      <c r="B311" s="36" t="s">
        <v>82</v>
      </c>
      <c r="C311" s="36" t="str">
        <f>'Cooler&amp;Wetter'!$B$1</f>
        <v>MIROC-Medres</v>
      </c>
      <c r="D311" s="36">
        <v>2069</v>
      </c>
      <c r="E311" s="37">
        <f>'Cooler&amp;Wetter'!S97</f>
        <v>24.765000000000001</v>
      </c>
      <c r="F311" s="37">
        <f>'Cooler&amp;Wetter'!W97</f>
        <v>77.352940000000004</v>
      </c>
      <c r="G311" s="37">
        <f>'Cooler&amp;Wetter'!Q97</f>
        <v>701.25</v>
      </c>
      <c r="H311" s="115">
        <f t="shared" si="688"/>
        <v>2007</v>
      </c>
      <c r="I311" s="111" t="str">
        <f t="shared" si="689"/>
        <v>Pile No 243 @ Berth 107</v>
      </c>
      <c r="J311" s="165" t="str">
        <f t="shared" si="690"/>
        <v>splash</v>
      </c>
      <c r="K311" s="172">
        <f t="shared" si="691"/>
        <v>1</v>
      </c>
      <c r="L311" s="115" t="str">
        <f t="shared" si="692"/>
        <v>C1</v>
      </c>
      <c r="M311" s="115" t="str">
        <f t="shared" si="693"/>
        <v>CB4</v>
      </c>
      <c r="N311" s="115" t="str">
        <f t="shared" si="694"/>
        <v>CL5</v>
      </c>
      <c r="O311" s="115">
        <f t="shared" si="695"/>
        <v>0</v>
      </c>
      <c r="P311" s="115">
        <f t="shared" si="696"/>
        <v>50</v>
      </c>
      <c r="Q311" s="115">
        <f t="shared" si="697"/>
        <v>1200</v>
      </c>
      <c r="R311" s="115">
        <f t="shared" si="698"/>
        <v>60</v>
      </c>
      <c r="S311" s="115">
        <f t="shared" si="699"/>
        <v>0.37</v>
      </c>
      <c r="T311" s="115">
        <f t="shared" si="700"/>
        <v>310</v>
      </c>
      <c r="U311" s="165">
        <f t="shared" si="738"/>
        <v>12</v>
      </c>
      <c r="V311" s="165"/>
      <c r="W311" s="165"/>
      <c r="X311" s="165"/>
      <c r="Y311" s="165"/>
      <c r="AA311" s="174">
        <f t="shared" si="701"/>
        <v>7.7171472797343785</v>
      </c>
      <c r="AB311" s="193">
        <f t="shared" si="702"/>
        <v>0.25434294559468756</v>
      </c>
      <c r="AC311" s="174">
        <f t="shared" si="703"/>
        <v>0.50236501661958277</v>
      </c>
      <c r="AD311" s="174">
        <f t="shared" si="704"/>
        <v>1.2514892456206895E-2</v>
      </c>
      <c r="AE311" s="174">
        <f t="shared" si="705"/>
        <v>1.3331422000126627</v>
      </c>
      <c r="AF311" s="194">
        <f t="shared" si="706"/>
        <v>0.39795289552616797</v>
      </c>
      <c r="AG311" s="174">
        <f t="shared" si="686"/>
        <v>11.006047056158849</v>
      </c>
      <c r="AH311" s="174">
        <f t="shared" si="687"/>
        <v>0.17523753126034483</v>
      </c>
      <c r="AJ311" s="174"/>
      <c r="AK311" s="174"/>
      <c r="AM311" s="207">
        <f t="shared" si="707"/>
        <v>5</v>
      </c>
      <c r="AN311" s="167">
        <f>INDEX(Coefficients!$O$3:$O$7,MATCH(S311,Coefficients!$O$3:$O$7))</f>
        <v>0.3</v>
      </c>
      <c r="AO311" s="167">
        <f>INDEX(Coefficients!$O$3:$O$7,MATCH(S311,Coefficients!$O$3:$O$7)+1)</f>
        <v>0.4</v>
      </c>
      <c r="AP311" s="172">
        <f>INDEX(Coefficients!$P$3:$P$7,MATCH(S311,Coefficients!$O$3:$O$7))</f>
        <v>50</v>
      </c>
      <c r="AQ311" s="172">
        <f>INDEX(Coefficients!$P$3:$P$7,MATCH(S311,Coefficients!$O$3:$O$7)+1)</f>
        <v>41.8</v>
      </c>
      <c r="AR311" s="172">
        <f t="shared" si="708"/>
        <v>44.26</v>
      </c>
      <c r="AS311" s="106">
        <f t="shared" si="709"/>
        <v>2069</v>
      </c>
      <c r="AT311" s="107">
        <f t="shared" si="710"/>
        <v>24.765000000000001</v>
      </c>
      <c r="AU311" s="167">
        <f t="shared" si="739"/>
        <v>1368.5400000000002</v>
      </c>
      <c r="AV311" s="173">
        <f t="shared" si="740"/>
        <v>23.595517241379312</v>
      </c>
      <c r="AW311" s="106">
        <v>81</v>
      </c>
      <c r="AX311" s="107">
        <f t="shared" si="711"/>
        <v>77.352940000000004</v>
      </c>
      <c r="AY311" s="174">
        <f t="shared" si="712"/>
        <v>1.2463975458831462</v>
      </c>
      <c r="AZ311" s="167">
        <f>INDEX(Coefficients!$K$3:$K$10,MATCH(S311,Coefficients!$K$3:$K$10))</f>
        <v>0.35</v>
      </c>
      <c r="BA311" s="167">
        <f>INDEX(Coefficients!$K$3:$K$10,MATCH(S311,Coefficients!$K$3:$K$10)+1)</f>
        <v>0.4</v>
      </c>
      <c r="BB311" s="167">
        <f>INDEX(Coefficients!$L$3:$L$10,MATCH(S311,Coefficients!$K$3:$K$10))</f>
        <v>0.19142307491680963</v>
      </c>
      <c r="BC311" s="167">
        <f>INDEX(Coefficients!$L$3:$L$10,MATCH(S311,Coefficients!$K$3:$K$10)+1)</f>
        <v>0.35425563574488944</v>
      </c>
      <c r="BD311" s="174">
        <f>INDEX(Coefficients!$M$3:$M$10,MATCH(S311,Coefficients!$K$3:$K$10))</f>
        <v>0.20023799980895765</v>
      </c>
      <c r="BE311" s="174">
        <f>INDEX(Coefficients!$M$3:$M$10,MATCH(S311,Coefficients!$K$3:$K$10)+1)</f>
        <v>0.20987997823914079</v>
      </c>
      <c r="BF311" s="70">
        <f t="shared" si="713"/>
        <v>2.5655609924804158E-5</v>
      </c>
      <c r="BG311" s="110">
        <f t="shared" si="714"/>
        <v>0.20409479118103091</v>
      </c>
      <c r="BH311" s="175">
        <f t="shared" si="741"/>
        <v>1.1201492069083236E-5</v>
      </c>
      <c r="BI311" s="89">
        <f t="shared" si="742"/>
        <v>3.5348465631364658E-2</v>
      </c>
      <c r="BJ311" s="106">
        <f t="shared" si="715"/>
        <v>0.71366705445737511</v>
      </c>
      <c r="BK311" s="165">
        <f t="shared" si="716"/>
        <v>84.741590689541354</v>
      </c>
      <c r="BL311" s="207"/>
      <c r="BM311" s="107">
        <f t="shared" si="717"/>
        <v>701.25</v>
      </c>
      <c r="BN311" s="173">
        <f t="shared" si="743"/>
        <v>30143.899999999998</v>
      </c>
      <c r="BO311" s="187">
        <f t="shared" si="744"/>
        <v>9.8747258620689648E-4</v>
      </c>
      <c r="BP311" s="106" t="str">
        <f t="shared" si="718"/>
        <v>YES</v>
      </c>
      <c r="BQ311" s="209">
        <f t="shared" si="719"/>
        <v>7.7171472797343785</v>
      </c>
      <c r="BR311" s="164">
        <f t="shared" si="745"/>
        <v>12.717147279734379</v>
      </c>
      <c r="BS311" s="219">
        <f t="shared" si="746"/>
        <v>0.25434294559468756</v>
      </c>
      <c r="BT311" s="210"/>
      <c r="BU311" s="206">
        <f t="shared" si="747"/>
        <v>-0.83365211972815134</v>
      </c>
      <c r="BW311" s="164">
        <f>VLOOKUP(M311,Coefficients!$E$4:$I$7,3)</f>
        <v>0.43099999999999999</v>
      </c>
      <c r="BX311" s="106">
        <f t="shared" si="748"/>
        <v>7.2999999999999995E-2</v>
      </c>
      <c r="BY311" s="163">
        <f t="shared" si="749"/>
        <v>0.54412575896551718</v>
      </c>
      <c r="BZ311" s="28"/>
      <c r="CO311" s="165" t="str">
        <f t="shared" si="720"/>
        <v>splash</v>
      </c>
      <c r="CP311" s="172">
        <f t="shared" si="721"/>
        <v>1</v>
      </c>
      <c r="CQ311" s="165">
        <f>IF(CO311="atmospheric",IF(CP311&gt;=1,Coefficients!$T$5,Coefficients!$T$4),Coefficients!$T$3)</f>
        <v>7.35</v>
      </c>
      <c r="CR311" s="106">
        <f>IF(S311&lt;Coefficients!$V$3,Coefficients!$X$3-(Coefficients!$X$4-Coefficients!$X$3)*(Coefficients!$V$3-S311)/(Coefficients!$V$4-Coefficients!$V$3),IF(S311&gt;Coefficients!$V$6,(Coefficients!$X$6-Coefficients!$X$5)*(S311-Coefficients!$V$6)/(Coefficients!$V$6-Coefficients!$V$5)+Coefficients!$X$6,VLOOKUP(S311,Coefficients!$V$3:$X$6,3)))</f>
        <v>5.1999999999999975</v>
      </c>
      <c r="CS311" s="90">
        <f t="shared" si="750"/>
        <v>1.6409601519999992E-4</v>
      </c>
      <c r="CT311" s="106">
        <f>VLOOKUP(CO311,Coefficients!$Z$4:$AD$7,4,FALSE)</f>
        <v>0.26500000000000001</v>
      </c>
      <c r="CU311" s="106">
        <f>VLOOKUP(CO311,Coefficients!$Z$4:$AD$7,2,FALSE)</f>
        <v>0.37</v>
      </c>
      <c r="CV311" s="174">
        <f t="shared" si="722"/>
        <v>5.3942106559353711</v>
      </c>
      <c r="CW311" s="31">
        <f t="shared" si="723"/>
        <v>1.3331422000126627</v>
      </c>
      <c r="CX311" s="19">
        <f>Coefficients!$B$7</f>
        <v>3.35</v>
      </c>
      <c r="CY311" s="217">
        <f t="shared" si="751"/>
        <v>0.39795289552616797</v>
      </c>
      <c r="CZ311" s="164">
        <f>VLOOKUP(N311,Coefficients!$E$12:$I$16,3)</f>
        <v>6.0350000000000001</v>
      </c>
      <c r="DA311" s="165">
        <f t="shared" si="752"/>
        <v>7.2999999999999995E-2</v>
      </c>
      <c r="DB311" s="163">
        <f t="shared" si="753"/>
        <v>7.6190230982758624</v>
      </c>
      <c r="DC311" s="163"/>
      <c r="DD311" s="149"/>
      <c r="DU311" s="165">
        <f t="shared" si="724"/>
        <v>0.95</v>
      </c>
      <c r="DV311" s="165">
        <f t="shared" si="725"/>
        <v>1</v>
      </c>
      <c r="DW311" s="165">
        <f t="shared" si="726"/>
        <v>2400</v>
      </c>
      <c r="DX311" s="165">
        <f t="shared" si="727"/>
        <v>1.4999999999999999E-2</v>
      </c>
      <c r="DY311" s="169">
        <f t="shared" si="728"/>
        <v>70.572547712309358</v>
      </c>
      <c r="DZ311" s="136">
        <f t="shared" si="754"/>
        <v>33594.119355240968</v>
      </c>
      <c r="EA311" s="136">
        <f t="shared" si="729"/>
        <v>4.3067574809826485</v>
      </c>
      <c r="EB311" s="136">
        <f t="shared" si="730"/>
        <v>2.3330791552474604E-2</v>
      </c>
      <c r="EC311" s="136">
        <f t="shared" si="731"/>
        <v>0.96747185906460231</v>
      </c>
      <c r="ED311" s="136">
        <f t="shared" si="732"/>
        <v>0.21516320331490099</v>
      </c>
      <c r="EE311" s="136">
        <f t="shared" si="755"/>
        <v>1.5445604651050633E-4</v>
      </c>
      <c r="EF311" s="136">
        <f t="shared" si="733"/>
        <v>1</v>
      </c>
      <c r="EG311" s="136">
        <f t="shared" si="756"/>
        <v>2</v>
      </c>
      <c r="EH311" s="149">
        <f t="shared" si="734"/>
        <v>1.6385631214752487</v>
      </c>
      <c r="EI311" s="149">
        <f t="shared" si="735"/>
        <v>27.726321686303454</v>
      </c>
      <c r="EJ311" s="149">
        <f t="shared" si="757"/>
        <v>29.364884807778701</v>
      </c>
      <c r="EK311" s="18">
        <f t="shared" si="758"/>
        <v>1.975148221410217</v>
      </c>
      <c r="EL311" s="18">
        <f t="shared" si="759"/>
        <v>0.50236501661958277</v>
      </c>
      <c r="EM311" s="18">
        <f t="shared" si="760"/>
        <v>1.2514892456206895E-2</v>
      </c>
      <c r="EN311" s="163">
        <f t="shared" si="736"/>
        <v>0.11702082938787607</v>
      </c>
      <c r="EO311" s="163">
        <f t="shared" si="737"/>
        <v>1.9801233880359215</v>
      </c>
      <c r="EP311" s="163">
        <f t="shared" si="761"/>
        <v>2.0971442174237978</v>
      </c>
      <c r="EQ311" s="18">
        <f t="shared" si="762"/>
        <v>27.656657810233551</v>
      </c>
      <c r="ER311" s="18">
        <f t="shared" si="763"/>
        <v>11.006047056158849</v>
      </c>
      <c r="ES311" s="18">
        <f t="shared" si="764"/>
        <v>0.17523753126034483</v>
      </c>
    </row>
    <row r="312" spans="1:149" s="105" customFormat="1" outlineLevel="1" x14ac:dyDescent="0.25">
      <c r="A312" s="103"/>
      <c r="B312" s="36" t="s">
        <v>82</v>
      </c>
      <c r="C312" s="36" t="str">
        <f>'Cooler&amp;Wetter'!$B$1</f>
        <v>MIROC-Medres</v>
      </c>
      <c r="D312" s="36">
        <v>2070</v>
      </c>
      <c r="E312" s="37">
        <f>'Cooler&amp;Wetter'!S98</f>
        <v>24.8</v>
      </c>
      <c r="F312" s="37">
        <f>'Cooler&amp;Wetter'!W98</f>
        <v>77.368200000000002</v>
      </c>
      <c r="G312" s="37">
        <f>'Cooler&amp;Wetter'!Q98</f>
        <v>709</v>
      </c>
      <c r="H312" s="115">
        <f t="shared" si="688"/>
        <v>2007</v>
      </c>
      <c r="I312" s="111" t="str">
        <f t="shared" si="689"/>
        <v>Pile No 243 @ Berth 107</v>
      </c>
      <c r="J312" s="165" t="str">
        <f t="shared" si="690"/>
        <v>splash</v>
      </c>
      <c r="K312" s="172">
        <f t="shared" si="691"/>
        <v>1</v>
      </c>
      <c r="L312" s="115" t="str">
        <f t="shared" si="692"/>
        <v>C1</v>
      </c>
      <c r="M312" s="115" t="str">
        <f t="shared" si="693"/>
        <v>CB4</v>
      </c>
      <c r="N312" s="115" t="str">
        <f t="shared" si="694"/>
        <v>CL5</v>
      </c>
      <c r="O312" s="115">
        <f t="shared" si="695"/>
        <v>0</v>
      </c>
      <c r="P312" s="115">
        <f t="shared" si="696"/>
        <v>50</v>
      </c>
      <c r="Q312" s="115">
        <f t="shared" si="697"/>
        <v>1200</v>
      </c>
      <c r="R312" s="115">
        <f t="shared" si="698"/>
        <v>60</v>
      </c>
      <c r="S312" s="115">
        <f t="shared" si="699"/>
        <v>0.37</v>
      </c>
      <c r="T312" s="115">
        <f t="shared" si="700"/>
        <v>310</v>
      </c>
      <c r="U312" s="165">
        <f t="shared" si="738"/>
        <v>12</v>
      </c>
      <c r="V312" s="165"/>
      <c r="W312" s="165"/>
      <c r="X312" s="165"/>
      <c r="Y312" s="165"/>
      <c r="AA312" s="174">
        <f t="shared" si="701"/>
        <v>7.7985833106055189</v>
      </c>
      <c r="AB312" s="193">
        <f t="shared" si="702"/>
        <v>0.25597166621211037</v>
      </c>
      <c r="AC312" s="174">
        <f t="shared" si="703"/>
        <v>0.51472004157317719</v>
      </c>
      <c r="AD312" s="174">
        <f t="shared" si="704"/>
        <v>1.2529665723050847E-2</v>
      </c>
      <c r="AE312" s="174">
        <f t="shared" si="705"/>
        <v>1.3524467103195768</v>
      </c>
      <c r="AF312" s="194">
        <f t="shared" si="706"/>
        <v>0.40371543591629155</v>
      </c>
      <c r="AG312" s="174">
        <f t="shared" si="686"/>
        <v>11.367227248377947</v>
      </c>
      <c r="AH312" s="174">
        <f t="shared" si="687"/>
        <v>0.17544439127288139</v>
      </c>
      <c r="AJ312" s="174"/>
      <c r="AK312" s="174"/>
      <c r="AM312" s="207">
        <f t="shared" si="707"/>
        <v>5</v>
      </c>
      <c r="AN312" s="167">
        <f>INDEX(Coefficients!$O$3:$O$7,MATCH(S312,Coefficients!$O$3:$O$7))</f>
        <v>0.3</v>
      </c>
      <c r="AO312" s="167">
        <f>INDEX(Coefficients!$O$3:$O$7,MATCH(S312,Coefficients!$O$3:$O$7)+1)</f>
        <v>0.4</v>
      </c>
      <c r="AP312" s="172">
        <f>INDEX(Coefficients!$P$3:$P$7,MATCH(S312,Coefficients!$O$3:$O$7))</f>
        <v>50</v>
      </c>
      <c r="AQ312" s="172">
        <f>INDEX(Coefficients!$P$3:$P$7,MATCH(S312,Coefficients!$O$3:$O$7)+1)</f>
        <v>41.8</v>
      </c>
      <c r="AR312" s="172">
        <f t="shared" si="708"/>
        <v>44.26</v>
      </c>
      <c r="AS312" s="106">
        <f t="shared" si="709"/>
        <v>2070</v>
      </c>
      <c r="AT312" s="107">
        <f t="shared" si="710"/>
        <v>24.8</v>
      </c>
      <c r="AU312" s="167">
        <f t="shared" si="739"/>
        <v>1393.3400000000001</v>
      </c>
      <c r="AV312" s="173">
        <f t="shared" si="740"/>
        <v>23.615932203389832</v>
      </c>
      <c r="AW312" s="106">
        <v>82</v>
      </c>
      <c r="AX312" s="107">
        <f t="shared" si="711"/>
        <v>77.368200000000002</v>
      </c>
      <c r="AY312" s="174">
        <f t="shared" si="712"/>
        <v>1.2479382376942532</v>
      </c>
      <c r="AZ312" s="167">
        <f>INDEX(Coefficients!$K$3:$K$10,MATCH(S312,Coefficients!$K$3:$K$10))</f>
        <v>0.35</v>
      </c>
      <c r="BA312" s="167">
        <f>INDEX(Coefficients!$K$3:$K$10,MATCH(S312,Coefficients!$K$3:$K$10)+1)</f>
        <v>0.4</v>
      </c>
      <c r="BB312" s="167">
        <f>INDEX(Coefficients!$L$3:$L$10,MATCH(S312,Coefficients!$K$3:$K$10))</f>
        <v>0.19142307491680963</v>
      </c>
      <c r="BC312" s="167">
        <f>INDEX(Coefficients!$L$3:$L$10,MATCH(S312,Coefficients!$K$3:$K$10)+1)</f>
        <v>0.35425563574488944</v>
      </c>
      <c r="BD312" s="174">
        <f>INDEX(Coefficients!$M$3:$M$10,MATCH(S312,Coefficients!$K$3:$K$10))</f>
        <v>0.20023799980895765</v>
      </c>
      <c r="BE312" s="174">
        <f>INDEX(Coefficients!$M$3:$M$10,MATCH(S312,Coefficients!$K$3:$K$10)+1)</f>
        <v>0.20987997823914079</v>
      </c>
      <c r="BF312" s="70">
        <f t="shared" si="713"/>
        <v>2.5655609924804158E-5</v>
      </c>
      <c r="BG312" s="110">
        <f t="shared" si="714"/>
        <v>0.20409479118103091</v>
      </c>
      <c r="BH312" s="175">
        <f t="shared" si="741"/>
        <v>1.1162479448432201E-5</v>
      </c>
      <c r="BI312" s="89">
        <f t="shared" si="742"/>
        <v>3.5225353793069583E-2</v>
      </c>
      <c r="BJ312" s="106">
        <f t="shared" si="715"/>
        <v>0.71366705445737511</v>
      </c>
      <c r="BK312" s="165">
        <f t="shared" si="716"/>
        <v>84.741590689541354</v>
      </c>
      <c r="BL312" s="207"/>
      <c r="BM312" s="107">
        <f t="shared" si="717"/>
        <v>709</v>
      </c>
      <c r="BN312" s="173">
        <f t="shared" si="743"/>
        <v>30852.899999999998</v>
      </c>
      <c r="BO312" s="187">
        <f t="shared" si="744"/>
        <v>9.9356796610169484E-4</v>
      </c>
      <c r="BP312" s="106" t="str">
        <f t="shared" si="718"/>
        <v>YES</v>
      </c>
      <c r="BQ312" s="209">
        <f t="shared" si="719"/>
        <v>7.7985833106055189</v>
      </c>
      <c r="BR312" s="164">
        <f t="shared" si="745"/>
        <v>12.798583310605519</v>
      </c>
      <c r="BS312" s="219">
        <f t="shared" si="746"/>
        <v>0.25597166621211037</v>
      </c>
      <c r="BT312" s="210"/>
      <c r="BU312" s="206">
        <f t="shared" si="747"/>
        <v>-0.83445739614314451</v>
      </c>
      <c r="BW312" s="164">
        <f>VLOOKUP(M312,Coefficients!$E$4:$I$7,3)</f>
        <v>0.43099999999999999</v>
      </c>
      <c r="BX312" s="106">
        <f t="shared" si="748"/>
        <v>7.2999999999999995E-2</v>
      </c>
      <c r="BY312" s="163">
        <f t="shared" si="749"/>
        <v>0.54476807491525425</v>
      </c>
      <c r="BZ312" s="28"/>
      <c r="CO312" s="165" t="str">
        <f t="shared" si="720"/>
        <v>splash</v>
      </c>
      <c r="CP312" s="172">
        <f t="shared" si="721"/>
        <v>1</v>
      </c>
      <c r="CQ312" s="165">
        <f>IF(CO312="atmospheric",IF(CP312&gt;=1,Coefficients!$T$5,Coefficients!$T$4),Coefficients!$T$3)</f>
        <v>7.35</v>
      </c>
      <c r="CR312" s="106">
        <f>IF(S312&lt;Coefficients!$V$3,Coefficients!$X$3-(Coefficients!$X$4-Coefficients!$X$3)*(Coefficients!$V$3-S312)/(Coefficients!$V$4-Coefficients!$V$3),IF(S312&gt;Coefficients!$V$6,(Coefficients!$X$6-Coefficients!$X$5)*(S312-Coefficients!$V$6)/(Coefficients!$V$6-Coefficients!$V$5)+Coefficients!$X$6,VLOOKUP(S312,Coefficients!$V$3:$X$6,3)))</f>
        <v>5.1999999999999975</v>
      </c>
      <c r="CS312" s="90">
        <f t="shared" si="750"/>
        <v>1.6409601519999992E-4</v>
      </c>
      <c r="CT312" s="106">
        <f>VLOOKUP(CO312,Coefficients!$Z$4:$AD$7,4,FALSE)</f>
        <v>0.26500000000000001</v>
      </c>
      <c r="CU312" s="106">
        <f>VLOOKUP(CO312,Coefficients!$Z$4:$AD$7,2,FALSE)</f>
        <v>0.37</v>
      </c>
      <c r="CV312" s="174">
        <f t="shared" si="722"/>
        <v>5.3934940166275291</v>
      </c>
      <c r="CW312" s="31">
        <f t="shared" si="723"/>
        <v>1.3524467103195768</v>
      </c>
      <c r="CX312" s="19">
        <f>Coefficients!$B$7</f>
        <v>3.35</v>
      </c>
      <c r="CY312" s="217">
        <f t="shared" si="751"/>
        <v>0.40371543591629155</v>
      </c>
      <c r="CZ312" s="164">
        <f>VLOOKUP(N312,Coefficients!$E$12:$I$16,3)</f>
        <v>6.0350000000000001</v>
      </c>
      <c r="DA312" s="165">
        <f t="shared" si="752"/>
        <v>7.2999999999999995E-2</v>
      </c>
      <c r="DB312" s="163">
        <f t="shared" si="753"/>
        <v>7.6280170118644079</v>
      </c>
      <c r="DC312" s="163"/>
      <c r="DD312" s="149"/>
      <c r="DU312" s="165">
        <f t="shared" si="724"/>
        <v>0.95</v>
      </c>
      <c r="DV312" s="165">
        <f t="shared" si="725"/>
        <v>1</v>
      </c>
      <c r="DW312" s="165">
        <f t="shared" si="726"/>
        <v>2400</v>
      </c>
      <c r="DX312" s="165">
        <f t="shared" si="727"/>
        <v>1.4999999999999999E-2</v>
      </c>
      <c r="DY312" s="169">
        <f t="shared" si="728"/>
        <v>70.57281354543592</v>
      </c>
      <c r="DZ312" s="136">
        <f t="shared" si="754"/>
        <v>33594.161536036278</v>
      </c>
      <c r="EA312" s="136">
        <f t="shared" si="729"/>
        <v>4.3067574809826485</v>
      </c>
      <c r="EB312" s="136">
        <f t="shared" si="730"/>
        <v>2.3330791552474604E-2</v>
      </c>
      <c r="EC312" s="136">
        <f t="shared" si="731"/>
        <v>0.96747185906460231</v>
      </c>
      <c r="ED312" s="136">
        <f t="shared" si="732"/>
        <v>0.21524554530675938</v>
      </c>
      <c r="EE312" s="136">
        <f t="shared" si="755"/>
        <v>1.5445604651050633E-4</v>
      </c>
      <c r="EF312" s="136">
        <f t="shared" si="733"/>
        <v>1</v>
      </c>
      <c r="EG312" s="136">
        <f t="shared" si="756"/>
        <v>2</v>
      </c>
      <c r="EH312" s="149">
        <f t="shared" si="734"/>
        <v>1.6366304454923475</v>
      </c>
      <c r="EI312" s="149">
        <f t="shared" si="735"/>
        <v>27.704228830855513</v>
      </c>
      <c r="EJ312" s="149">
        <f t="shared" si="757"/>
        <v>29.34085927634786</v>
      </c>
      <c r="EK312" s="18">
        <f t="shared" si="758"/>
        <v>2.0108477207264635</v>
      </c>
      <c r="EL312" s="18">
        <f t="shared" si="759"/>
        <v>0.51472004157317719</v>
      </c>
      <c r="EM312" s="18">
        <f t="shared" si="760"/>
        <v>1.2529665723050847E-2</v>
      </c>
      <c r="EN312" s="163">
        <f t="shared" si="736"/>
        <v>0.1168828039779953</v>
      </c>
      <c r="EO312" s="163">
        <f t="shared" si="737"/>
        <v>1.9785455884173531</v>
      </c>
      <c r="EP312" s="163">
        <f t="shared" si="761"/>
        <v>2.0954283923953483</v>
      </c>
      <c r="EQ312" s="18">
        <f t="shared" si="762"/>
        <v>28.156533630125768</v>
      </c>
      <c r="ER312" s="18">
        <f t="shared" si="763"/>
        <v>11.367227248377947</v>
      </c>
      <c r="ES312" s="18">
        <f t="shared" si="764"/>
        <v>0.17544439127288139</v>
      </c>
    </row>
    <row r="313" spans="1:149" s="22" customFormat="1" x14ac:dyDescent="0.25">
      <c r="A313" s="159" t="s">
        <v>326</v>
      </c>
      <c r="B313" s="54" t="str">
        <f>B314&amp;" "&amp;C314</f>
        <v>A1B CSIRO Mk3.5</v>
      </c>
      <c r="C313" s="52"/>
      <c r="D313" s="159"/>
      <c r="E313" s="44"/>
      <c r="F313" s="44"/>
      <c r="G313" s="44"/>
      <c r="J313" s="159"/>
      <c r="K313" s="159"/>
      <c r="L313" s="35"/>
      <c r="M313" s="35"/>
      <c r="N313" s="35"/>
      <c r="O313" s="35"/>
      <c r="P313" s="35"/>
      <c r="Q313" s="35"/>
      <c r="R313" s="35"/>
      <c r="S313" s="35"/>
      <c r="T313" s="35"/>
      <c r="U313" s="166"/>
      <c r="V313" s="166"/>
      <c r="W313" s="166"/>
      <c r="X313" s="166"/>
      <c r="Y313" s="166"/>
      <c r="AA313" s="68"/>
      <c r="AB313" s="215"/>
      <c r="AC313" s="68"/>
      <c r="AD313" s="68"/>
      <c r="AE313" s="68"/>
      <c r="AF313" s="216"/>
      <c r="AG313" s="68"/>
      <c r="AH313" s="68"/>
      <c r="AJ313" s="166"/>
      <c r="AK313" s="166"/>
      <c r="AM313" s="166"/>
      <c r="AN313" s="208" t="str">
        <f>B314&amp;" "&amp;C314</f>
        <v>A1B CSIRO Mk3.5</v>
      </c>
      <c r="AO313" s="63"/>
      <c r="AP313" s="63"/>
      <c r="AQ313" s="63"/>
      <c r="AR313" s="63"/>
      <c r="AS313" s="35"/>
      <c r="AT313" s="66"/>
      <c r="AU313" s="66"/>
      <c r="AV313" s="66"/>
      <c r="AW313" s="35"/>
      <c r="AX313" s="63"/>
      <c r="AY313" s="68"/>
      <c r="AZ313" s="66"/>
      <c r="BA313" s="66"/>
      <c r="BB313" s="66"/>
      <c r="BC313" s="66"/>
      <c r="BD313" s="68"/>
      <c r="BE313" s="68"/>
      <c r="BF313" s="71"/>
      <c r="BG313" s="68"/>
      <c r="BH313" s="68"/>
      <c r="BI313" s="91"/>
      <c r="BJ313" s="35"/>
      <c r="BK313" s="35"/>
      <c r="BL313" s="208"/>
      <c r="BM313" s="66"/>
      <c r="BN313" s="66"/>
      <c r="BO313" s="92"/>
      <c r="BP313" s="35"/>
      <c r="BQ313" s="35"/>
      <c r="BR313" s="45"/>
      <c r="BS313" s="220"/>
      <c r="BT313" s="98"/>
      <c r="BU313" s="45"/>
      <c r="BW313" s="45"/>
      <c r="BX313" s="45"/>
      <c r="BY313" s="45"/>
      <c r="BZ313" s="24"/>
      <c r="CO313" s="54" t="str">
        <f>B314&amp;" "&amp;C314</f>
        <v>A1B CSIRO Mk3.5</v>
      </c>
      <c r="CP313" s="35"/>
      <c r="CQ313" s="35"/>
      <c r="CR313" s="35"/>
      <c r="CS313" s="92"/>
      <c r="CV313" s="68"/>
      <c r="CW313" s="49"/>
      <c r="CX313" s="25"/>
      <c r="CY313" s="218"/>
      <c r="DC313" s="159"/>
      <c r="DU313" s="159" t="str">
        <f>B314&amp;" "&amp;C314</f>
        <v>A1B CSIRO Mk3.5</v>
      </c>
      <c r="DV313" s="45"/>
      <c r="DW313" s="45"/>
      <c r="DX313" s="45"/>
      <c r="DY313" s="45"/>
      <c r="DZ313" s="159"/>
      <c r="EA313" s="159"/>
      <c r="EC313" s="159"/>
      <c r="ED313" s="159"/>
      <c r="EG313" s="159"/>
      <c r="EH313" s="45"/>
      <c r="EI313" s="45"/>
      <c r="EJ313" s="24"/>
      <c r="EK313" s="48"/>
      <c r="EL313" s="48"/>
      <c r="EM313" s="24"/>
      <c r="EN313" s="159"/>
      <c r="EO313" s="159"/>
      <c r="EP313" s="159"/>
      <c r="EQ313" s="221"/>
      <c r="ER313" s="221"/>
    </row>
    <row r="314" spans="1:149" s="105" customFormat="1" outlineLevel="1" x14ac:dyDescent="0.25">
      <c r="A314" s="103"/>
      <c r="B314" s="36" t="s">
        <v>75</v>
      </c>
      <c r="C314" s="36" t="str">
        <f>MostLikely!$B$1</f>
        <v>CSIRO Mk3.5</v>
      </c>
      <c r="D314" s="36">
        <v>2000</v>
      </c>
      <c r="E314" s="37">
        <f>MostLikely!T28</f>
        <v>22.349999999999998</v>
      </c>
      <c r="F314" s="37">
        <f>MostLikely!X28</f>
        <v>76.210983333333331</v>
      </c>
      <c r="G314" s="37">
        <f>MostLikely!R28</f>
        <v>368</v>
      </c>
      <c r="H314" s="115">
        <f t="shared" ref="H314:H377" si="765">$H$26</f>
        <v>2007</v>
      </c>
      <c r="I314" s="111" t="str">
        <f t="shared" ref="I314:I377" si="766">$I$26</f>
        <v>Pile No 243 @ Berth 107</v>
      </c>
      <c r="J314" s="165" t="str">
        <f t="shared" ref="J314:J377" si="767">$J$26</f>
        <v>splash</v>
      </c>
      <c r="K314" s="172">
        <f t="shared" ref="K314:K377" si="768">$K$26</f>
        <v>1</v>
      </c>
      <c r="L314" s="115" t="str">
        <f t="shared" ref="L314:L377" si="769">$L$26</f>
        <v>C1</v>
      </c>
      <c r="M314" s="115" t="str">
        <f t="shared" ref="M314:M377" si="770">$M$26</f>
        <v>CB4</v>
      </c>
      <c r="N314" s="115" t="str">
        <f t="shared" ref="N314:N377" si="771">$N$26</f>
        <v>CL5</v>
      </c>
      <c r="O314" s="115">
        <f t="shared" ref="O314:O377" si="772">$O$26</f>
        <v>0</v>
      </c>
      <c r="P314" s="115">
        <f t="shared" ref="P314:P377" si="773">$P$26</f>
        <v>50</v>
      </c>
      <c r="Q314" s="115">
        <f t="shared" ref="Q314:Q377" si="774">$Q$26</f>
        <v>1200</v>
      </c>
      <c r="R314" s="115">
        <f t="shared" ref="R314:R377" si="775">$R$26</f>
        <v>60</v>
      </c>
      <c r="S314" s="115">
        <f t="shared" ref="S314:S377" si="776">$S$26</f>
        <v>0.37</v>
      </c>
      <c r="T314" s="115">
        <f t="shared" ref="T314:T377" si="777">$T$26</f>
        <v>310</v>
      </c>
      <c r="U314" s="165">
        <f>$U$26</f>
        <v>12</v>
      </c>
      <c r="V314" s="165"/>
      <c r="W314" s="165"/>
      <c r="X314" s="165"/>
      <c r="Y314" s="165"/>
      <c r="AA314" s="174" t="e">
        <f t="shared" ref="AA314:AA345" si="778">BQ314</f>
        <v>#NUM!</v>
      </c>
      <c r="AB314" s="193" t="e">
        <f t="shared" ref="AB314:AB345" si="779">BS314</f>
        <v>#NUM!</v>
      </c>
      <c r="AC314" s="174" t="e">
        <f t="shared" ref="AC314:AC345" si="780">EL314</f>
        <v>#NUM!</v>
      </c>
      <c r="AD314" s="174">
        <f t="shared" ref="AD314:AD345" si="781">EM314</f>
        <v>0</v>
      </c>
      <c r="AE314" s="174" t="e">
        <f t="shared" ref="AE314:AE345" si="782">CW314</f>
        <v>#NUM!</v>
      </c>
      <c r="AF314" s="194" t="e">
        <f t="shared" ref="AF314:AF345" si="783">CY314</f>
        <v>#NUM!</v>
      </c>
      <c r="AG314" s="174" t="e">
        <f t="shared" si="686"/>
        <v>#NUM!</v>
      </c>
      <c r="AH314" s="174">
        <f t="shared" si="687"/>
        <v>0</v>
      </c>
      <c r="AJ314" s="174"/>
      <c r="AK314" s="174"/>
      <c r="AM314" s="207">
        <f t="shared" ref="AM314:AM345" si="784">IF(AS314&gt;=$C$20,$C$21,0)</f>
        <v>0</v>
      </c>
      <c r="AN314" s="167">
        <f>INDEX(Coefficients!$O$3:$O$7,MATCH(S314,Coefficients!$O$3:$O$7))</f>
        <v>0.3</v>
      </c>
      <c r="AO314" s="167">
        <f>INDEX(Coefficients!$O$3:$O$7,MATCH(S314,Coefficients!$O$3:$O$7)+1)</f>
        <v>0.4</v>
      </c>
      <c r="AP314" s="172">
        <f>INDEX(Coefficients!$P$3:$P$7,MATCH(S314,Coefficients!$O$3:$O$7))</f>
        <v>50</v>
      </c>
      <c r="AQ314" s="172">
        <f>INDEX(Coefficients!$P$3:$P$7,MATCH(S314,Coefficients!$O$3:$O$7)+1)</f>
        <v>41.8</v>
      </c>
      <c r="AR314" s="172">
        <f t="shared" ref="AR314:AR345" si="785">AP314+(S314-AN314)/(AO314-AN314)*(AQ314-AP314)</f>
        <v>44.26</v>
      </c>
      <c r="AS314" s="106">
        <f t="shared" ref="AS314:AS345" si="786">D314</f>
        <v>2000</v>
      </c>
      <c r="AT314" s="107">
        <f t="shared" ref="AT314:AT345" si="787">E314</f>
        <v>22.349999999999998</v>
      </c>
      <c r="AU314" s="167">
        <f>IF(AS314&gt;=$C$20,AT314+AU313,0)</f>
        <v>0</v>
      </c>
      <c r="AV314" s="173">
        <f>IF(ISERROR(AU314/(AS314-($C$20-1))),0,AU314/(AS314-($C$20-1)))</f>
        <v>0</v>
      </c>
      <c r="AW314" s="106">
        <v>12</v>
      </c>
      <c r="AX314" s="107">
        <f t="shared" ref="AX314:AX345" si="788">F314</f>
        <v>76.210983333333331</v>
      </c>
      <c r="AY314" s="174">
        <f t="shared" ref="AY314:AY345" si="789">EXP(AR314/RR*(1/293-1/(273+AV314)))</f>
        <v>0.26419424190444968</v>
      </c>
      <c r="AZ314" s="167">
        <f>INDEX(Coefficients!$K$3:$K$10,MATCH(S314,Coefficients!$K$3:$K$10))</f>
        <v>0.35</v>
      </c>
      <c r="BA314" s="167">
        <f>INDEX(Coefficients!$K$3:$K$10,MATCH(S314,Coefficients!$K$3:$K$10)+1)</f>
        <v>0.4</v>
      </c>
      <c r="BB314" s="167">
        <f>INDEX(Coefficients!$L$3:$L$10,MATCH(S314,Coefficients!$K$3:$K$10))</f>
        <v>0.19142307491680963</v>
      </c>
      <c r="BC314" s="167">
        <f>INDEX(Coefficients!$L$3:$L$10,MATCH(S314,Coefficients!$K$3:$K$10)+1)</f>
        <v>0.35425563574488944</v>
      </c>
      <c r="BD314" s="174">
        <f>INDEX(Coefficients!$M$3:$M$10,MATCH(S314,Coefficients!$K$3:$K$10))</f>
        <v>0.20023799980895765</v>
      </c>
      <c r="BE314" s="174">
        <f>INDEX(Coefficients!$M$3:$M$10,MATCH(S314,Coefficients!$K$3:$K$10)+1)</f>
        <v>0.20987997823914079</v>
      </c>
      <c r="BF314" s="70">
        <f t="shared" ref="BF314:BF345" si="790">(BB314+(S314-AZ314)/(BA314-AZ314)*(BC314-BB314))*10^-4</f>
        <v>2.5655609924804158E-5</v>
      </c>
      <c r="BG314" s="110">
        <f t="shared" ref="BG314:BG345" si="791">BD314+(S314-AZ314)/(BA314-AZ314)*(BE314-BD314)</f>
        <v>0.20409479118103091</v>
      </c>
      <c r="BH314" s="175" t="e">
        <f>BF314*(AS314-($C$20-1))^(-BG314)</f>
        <v>#NUM!</v>
      </c>
      <c r="BI314" s="89" t="e">
        <f>BH314*31556926/10000</f>
        <v>#NUM!</v>
      </c>
      <c r="BJ314" s="106">
        <f t="shared" ref="BJ314:BJ345" si="792">1-EXP(-3.38*S314)</f>
        <v>0.71366705445737511</v>
      </c>
      <c r="BK314" s="165">
        <f t="shared" ref="BK314:BK345" si="793">0.75*T314*CaO*BJ314*(MCO2_/MCaO)</f>
        <v>84.741590689541354</v>
      </c>
      <c r="BL314" s="207"/>
      <c r="BM314" s="107">
        <f t="shared" ref="BM314:BM345" si="794">G314</f>
        <v>368</v>
      </c>
      <c r="BN314" s="173">
        <f>IF(AS314&gt;=$C$20,BN313+BM314,0)</f>
        <v>0</v>
      </c>
      <c r="BO314" s="187">
        <f>BN314/(AS314-($C$20-1))*0.0019*10^-3</f>
        <v>0</v>
      </c>
      <c r="BP314" s="106" t="str">
        <f t="shared" ref="BP314:BP377" si="795">IF(AW314&gt;=12,IF(AX314&gt;=50,"YES","NO"),"NO")</f>
        <v>YES</v>
      </c>
      <c r="BQ314" s="209" t="e">
        <f t="shared" ref="BQ314:BQ345" si="796">IF(BP314="YES",SQRT((2*AY314*BI314/BK314)*kurban*BO314*(AS314-($C$20-1)))*(1/(AS314-($C$20-1)))^BL314*1000,0)</f>
        <v>#NUM!</v>
      </c>
      <c r="BR314" s="164" t="e">
        <f>AM314+BQ314</f>
        <v>#NUM!</v>
      </c>
      <c r="BS314" s="219" t="e">
        <f>BR314/P314</f>
        <v>#NUM!</v>
      </c>
      <c r="BT314" s="210"/>
      <c r="BU314" s="206" t="e">
        <f>((SQRT(AY314*BO314)/SQRT(VLOOKUP($C$20,$AS$26:$BQ$96,7)*VLOOKUP($C$20,$AS$26:$BQ$96,23)*(AS314-($C$20-1))))-1)</f>
        <v>#NUM!</v>
      </c>
      <c r="BW314" s="164">
        <f>VLOOKUP(M314,Coefficients!$E$4:$I$7,3)</f>
        <v>0.43099999999999999</v>
      </c>
      <c r="BX314" s="106">
        <f>IF($AV314&lt;20,0.025,0.073)</f>
        <v>2.5000000000000001E-2</v>
      </c>
      <c r="BY314" s="163">
        <f>IF(AV314=0,0,BW314*(1+BX314*($AV314-20)))</f>
        <v>0</v>
      </c>
      <c r="BZ314" s="28"/>
      <c r="CO314" s="165" t="str">
        <f t="shared" ref="CO314:CO345" si="797">J314</f>
        <v>splash</v>
      </c>
      <c r="CP314" s="172">
        <f t="shared" ref="CP314:CP345" si="798">K314</f>
        <v>1</v>
      </c>
      <c r="CQ314" s="165">
        <f>IF(CO314="atmospheric",IF(CP314&gt;=1,Coefficients!$T$5,Coefficients!$T$4),Coefficients!$T$3)</f>
        <v>7.35</v>
      </c>
      <c r="CR314" s="106">
        <f>IF(S314&lt;Coefficients!$V$3,Coefficients!$X$3-(Coefficients!$X$4-Coefficients!$X$3)*(Coefficients!$V$3-S314)/(Coefficients!$V$4-Coefficients!$V$3),IF(S314&gt;Coefficients!$V$6,(Coefficients!$X$6-Coefficients!$X$5)*(S314-Coefficients!$V$6)/(Coefficients!$V$6-Coefficients!$V$5)+Coefficients!$X$6,VLOOKUP(S314,Coefficients!$V$3:$X$6,3)))</f>
        <v>5.1999999999999975</v>
      </c>
      <c r="CS314" s="90">
        <f>CR314*10^-12*31556926</f>
        <v>1.6409601519999992E-4</v>
      </c>
      <c r="CT314" s="106">
        <f>VLOOKUP(CO314,Coefficients!$Z$4:$AD$7,4,FALSE)</f>
        <v>0.26500000000000001</v>
      </c>
      <c r="CU314" s="106">
        <f>VLOOKUP(CO314,Coefficients!$Z$4:$AD$7,2,FALSE)</f>
        <v>0.37</v>
      </c>
      <c r="CV314" s="174" t="e">
        <f t="shared" ref="CV314:CV345" si="799">CQ314*(1-ERF(BR314/(2*(SQRT(CT314*kt*kc*AY314*CS314*10^6*(1/(AS314-($C$20-1)))^CU314*(AS314-($C$20-1)))))))</f>
        <v>#NUM!</v>
      </c>
      <c r="CW314" s="31" t="e">
        <f t="shared" ref="CW314:CW345" si="800">CQ314*(1-ERF(P314/(2*(SQRT(CT314*kt*kc*AY314*CS314*10^6*(1/(AS314-($C$20-1)))^CU314*(AS314-($C$20-1)))))))</f>
        <v>#NUM!</v>
      </c>
      <c r="CX314" s="19">
        <f>Coefficients!$B$7</f>
        <v>3.35</v>
      </c>
      <c r="CY314" s="217" t="e">
        <f>CW314/CX314</f>
        <v>#NUM!</v>
      </c>
      <c r="CZ314" s="164">
        <f>VLOOKUP(N314,Coefficients!$E$12:$I$16,3)</f>
        <v>6.0350000000000001</v>
      </c>
      <c r="DA314" s="165">
        <f>IF($AV314&lt;20,0.025,0.073)</f>
        <v>2.5000000000000001E-2</v>
      </c>
      <c r="DB314" s="163">
        <f>IF(AV314=0,0,CZ314*(1+DA314*($AV314-20)))</f>
        <v>0</v>
      </c>
      <c r="DC314" s="163"/>
      <c r="DD314" s="149"/>
      <c r="DU314" s="165">
        <f t="shared" ref="DU314:DU345" si="801">$DV$13</f>
        <v>0.95</v>
      </c>
      <c r="DV314" s="165">
        <f t="shared" ref="DV314:DV345" si="802">$DV$14</f>
        <v>1</v>
      </c>
      <c r="DW314" s="165">
        <f t="shared" ref="DW314:DW345" si="803">$DV$15</f>
        <v>2400</v>
      </c>
      <c r="DX314" s="165">
        <f t="shared" ref="DX314:DX345" si="804">$DV$16</f>
        <v>1.4999999999999999E-2</v>
      </c>
      <c r="DY314" s="169">
        <f t="shared" ref="DY314:DY345" si="805">365*(AS314-($C$20-1))/(4+310.25*(AS314-($C$20-1)))*R314</f>
        <v>70.671067106710666</v>
      </c>
      <c r="DZ314" s="136">
        <f>DU314*DV314*3.35*10^4*(DW314/2400)^2*(DY314/60)^(1/3)</f>
        <v>33609.74456878459</v>
      </c>
      <c r="EA314" s="136">
        <f t="shared" ref="EA314:EA345" si="806">0.556*SQRT(R314)</f>
        <v>4.3067574809826485</v>
      </c>
      <c r="EB314" s="136">
        <f t="shared" ref="EB314:EB345" si="807">(U314+2*$DV$16)^2/(2*P314*(P314+U314+2*$DV$16))</f>
        <v>2.3330791552474604E-2</v>
      </c>
      <c r="EC314" s="136">
        <f t="shared" ref="EC314:EC345" si="808">P314/(U314*EA314)</f>
        <v>0.96747185906460231</v>
      </c>
      <c r="ED314" s="136" t="e">
        <f t="shared" ref="ED314:ED345" si="809">0.95*(EXP(-0.3*$DV$19/BY314)-$DV$19/(2500*BY314)+0.3)</f>
        <v>#DIV/0!</v>
      </c>
      <c r="EE314" s="136">
        <f>0.0008*EXP(-1.7*EC314)</f>
        <v>1.5445604651050633E-4</v>
      </c>
      <c r="EF314" s="136">
        <f t="shared" ref="EF314:EF345" si="810">$DV$20</f>
        <v>1</v>
      </c>
      <c r="EG314" s="136">
        <f>$DV$21</f>
        <v>2</v>
      </c>
      <c r="EH314" s="149" t="e">
        <f t="shared" ref="EH314:EH345" si="811">1/365*(7117.5*(U314+2*DX314)*(1+$DV$17+EB314))/(BY314*DZ314)*(((2*P314*EA314)/U314)+((2*DX314*DZ314)/((1+$DV$17+EB314)*(U314+2*DX314))))</f>
        <v>#DIV/0!</v>
      </c>
      <c r="EI314" s="149" t="e">
        <f t="shared" ref="EI314:EI345" si="812">ED314*($DV$18-0.05)/(EF314*EE314)*(0.0114/BY314)</f>
        <v>#DIV/0!</v>
      </c>
      <c r="EJ314" s="149" t="e">
        <f>EH314+EI314</f>
        <v>#DIV/0!</v>
      </c>
      <c r="EK314" s="18" t="e">
        <f>(AS314-($C$20-1))/EJ314</f>
        <v>#DIV/0!</v>
      </c>
      <c r="EL314" s="18" t="e">
        <f>BS314*EK314</f>
        <v>#NUM!</v>
      </c>
      <c r="EM314" s="18">
        <f>EG314*0.0115*BY314</f>
        <v>0</v>
      </c>
      <c r="EN314" s="163" t="e">
        <f t="shared" ref="EN314:EN345" si="813">1/365*(7117.5*(U314+2*DX314)*(1+$DV$17+EB314))/(DB314*DZ314)*(((2*P314*EA314)/U314)+((2*DX314*DZ314)/((1+$DV$17+EB314)*(U314+2*DX314))))</f>
        <v>#DIV/0!</v>
      </c>
      <c r="EO314" s="163" t="e">
        <f t="shared" ref="EO314:EO345" si="814">ED314*($DV$18-0.05)/(EF314*EE314)*(0.0114/DB314)</f>
        <v>#DIV/0!</v>
      </c>
      <c r="EP314" s="163" t="e">
        <f>EN314+EO314</f>
        <v>#DIV/0!</v>
      </c>
      <c r="EQ314" s="18" t="e">
        <f>(AS314-($C$20-1))/EP314</f>
        <v>#DIV/0!</v>
      </c>
      <c r="ER314" s="18" t="e">
        <f>CY314*EQ314</f>
        <v>#NUM!</v>
      </c>
      <c r="ES314" s="18">
        <f>EG314*0.0115*DB314</f>
        <v>0</v>
      </c>
    </row>
    <row r="315" spans="1:149" s="105" customFormat="1" outlineLevel="1" x14ac:dyDescent="0.25">
      <c r="A315" s="103"/>
      <c r="B315" s="36" t="s">
        <v>75</v>
      </c>
      <c r="C315" s="36" t="str">
        <f>MostLikely!$B$1</f>
        <v>CSIRO Mk3.5</v>
      </c>
      <c r="D315" s="36">
        <v>2001</v>
      </c>
      <c r="E315" s="37">
        <f>MostLikely!T29</f>
        <v>22.364999999999998</v>
      </c>
      <c r="F315" s="37">
        <f>MostLikely!X29</f>
        <v>76.202081666666658</v>
      </c>
      <c r="G315" s="37">
        <f>MostLikely!R29</f>
        <v>370.15</v>
      </c>
      <c r="H315" s="115">
        <f t="shared" si="765"/>
        <v>2007</v>
      </c>
      <c r="I315" s="111" t="str">
        <f t="shared" si="766"/>
        <v>Pile No 243 @ Berth 107</v>
      </c>
      <c r="J315" s="165" t="str">
        <f t="shared" si="767"/>
        <v>splash</v>
      </c>
      <c r="K315" s="172">
        <f t="shared" si="768"/>
        <v>1</v>
      </c>
      <c r="L315" s="115" t="str">
        <f t="shared" si="769"/>
        <v>C1</v>
      </c>
      <c r="M315" s="115" t="str">
        <f t="shared" si="770"/>
        <v>CB4</v>
      </c>
      <c r="N315" s="115" t="str">
        <f t="shared" si="771"/>
        <v>CL5</v>
      </c>
      <c r="O315" s="115">
        <f t="shared" si="772"/>
        <v>0</v>
      </c>
      <c r="P315" s="115">
        <f t="shared" si="773"/>
        <v>50</v>
      </c>
      <c r="Q315" s="115">
        <f t="shared" si="774"/>
        <v>1200</v>
      </c>
      <c r="R315" s="115">
        <f t="shared" si="775"/>
        <v>60</v>
      </c>
      <c r="S315" s="115">
        <f t="shared" si="776"/>
        <v>0.37</v>
      </c>
      <c r="T315" s="115">
        <f t="shared" si="777"/>
        <v>310</v>
      </c>
      <c r="U315" s="165">
        <f t="shared" ref="U315:U378" si="815">$U$26</f>
        <v>12</v>
      </c>
      <c r="V315" s="165"/>
      <c r="W315" s="165"/>
      <c r="X315" s="165"/>
      <c r="Y315" s="165"/>
      <c r="AA315" s="174" t="e">
        <f t="shared" si="778"/>
        <v>#NUM!</v>
      </c>
      <c r="AB315" s="193" t="e">
        <f t="shared" si="779"/>
        <v>#NUM!</v>
      </c>
      <c r="AC315" s="174" t="e">
        <f t="shared" si="780"/>
        <v>#NUM!</v>
      </c>
      <c r="AD315" s="174">
        <f t="shared" si="781"/>
        <v>0</v>
      </c>
      <c r="AE315" s="174" t="e">
        <f t="shared" si="782"/>
        <v>#NUM!</v>
      </c>
      <c r="AF315" s="194" t="e">
        <f t="shared" si="783"/>
        <v>#NUM!</v>
      </c>
      <c r="AG315" s="174" t="e">
        <f t="shared" si="686"/>
        <v>#NUM!</v>
      </c>
      <c r="AH315" s="174">
        <f t="shared" si="687"/>
        <v>0</v>
      </c>
      <c r="AJ315" s="174"/>
      <c r="AK315" s="174"/>
      <c r="AM315" s="207">
        <f t="shared" si="784"/>
        <v>0</v>
      </c>
      <c r="AN315" s="167">
        <f>INDEX(Coefficients!$O$3:$O$7,MATCH(S315,Coefficients!$O$3:$O$7))</f>
        <v>0.3</v>
      </c>
      <c r="AO315" s="167">
        <f>INDEX(Coefficients!$O$3:$O$7,MATCH(S315,Coefficients!$O$3:$O$7)+1)</f>
        <v>0.4</v>
      </c>
      <c r="AP315" s="172">
        <f>INDEX(Coefficients!$P$3:$P$7,MATCH(S315,Coefficients!$O$3:$O$7))</f>
        <v>50</v>
      </c>
      <c r="AQ315" s="172">
        <f>INDEX(Coefficients!$P$3:$P$7,MATCH(S315,Coefficients!$O$3:$O$7)+1)</f>
        <v>41.8</v>
      </c>
      <c r="AR315" s="172">
        <f t="shared" si="785"/>
        <v>44.26</v>
      </c>
      <c r="AS315" s="106">
        <f t="shared" si="786"/>
        <v>2001</v>
      </c>
      <c r="AT315" s="107">
        <f t="shared" si="787"/>
        <v>22.364999999999998</v>
      </c>
      <c r="AU315" s="167">
        <f t="shared" ref="AU315:AU378" si="816">IF(AS315&gt;=$C$20,AT315+AU314,0)</f>
        <v>0</v>
      </c>
      <c r="AV315" s="173">
        <f t="shared" ref="AV315:AV378" si="817">IF(ISERROR(AU315/(AS315-($C$20-1))),0,AU315/(AS315-($C$20-1)))</f>
        <v>0</v>
      </c>
      <c r="AW315" s="106">
        <v>13</v>
      </c>
      <c r="AX315" s="107">
        <f t="shared" si="788"/>
        <v>76.202081666666658</v>
      </c>
      <c r="AY315" s="174">
        <f t="shared" si="789"/>
        <v>0.26419424190444968</v>
      </c>
      <c r="AZ315" s="167">
        <f>INDEX(Coefficients!$K$3:$K$10,MATCH(S315,Coefficients!$K$3:$K$10))</f>
        <v>0.35</v>
      </c>
      <c r="BA315" s="167">
        <f>INDEX(Coefficients!$K$3:$K$10,MATCH(S315,Coefficients!$K$3:$K$10)+1)</f>
        <v>0.4</v>
      </c>
      <c r="BB315" s="167">
        <f>INDEX(Coefficients!$L$3:$L$10,MATCH(S315,Coefficients!$K$3:$K$10))</f>
        <v>0.19142307491680963</v>
      </c>
      <c r="BC315" s="167">
        <f>INDEX(Coefficients!$L$3:$L$10,MATCH(S315,Coefficients!$K$3:$K$10)+1)</f>
        <v>0.35425563574488944</v>
      </c>
      <c r="BD315" s="174">
        <f>INDEX(Coefficients!$M$3:$M$10,MATCH(S315,Coefficients!$K$3:$K$10))</f>
        <v>0.20023799980895765</v>
      </c>
      <c r="BE315" s="174">
        <f>INDEX(Coefficients!$M$3:$M$10,MATCH(S315,Coefficients!$K$3:$K$10)+1)</f>
        <v>0.20987997823914079</v>
      </c>
      <c r="BF315" s="70">
        <f t="shared" si="790"/>
        <v>2.5655609924804158E-5</v>
      </c>
      <c r="BG315" s="110">
        <f t="shared" si="791"/>
        <v>0.20409479118103091</v>
      </c>
      <c r="BH315" s="175" t="e">
        <f t="shared" ref="BH315:BH378" si="818">BF315*(AS315-($C$20-1))^(-BG315)</f>
        <v>#NUM!</v>
      </c>
      <c r="BI315" s="89" t="e">
        <f t="shared" ref="BI315:BI378" si="819">BH315*31556926/10000</f>
        <v>#NUM!</v>
      </c>
      <c r="BJ315" s="106">
        <f t="shared" si="792"/>
        <v>0.71366705445737511</v>
      </c>
      <c r="BK315" s="165">
        <f t="shared" si="793"/>
        <v>84.741590689541354</v>
      </c>
      <c r="BL315" s="207"/>
      <c r="BM315" s="107">
        <f t="shared" si="794"/>
        <v>370.15</v>
      </c>
      <c r="BN315" s="173">
        <f t="shared" ref="BN315:BN378" si="820">IF(AS315&gt;=$C$20,BN314+BM315,0)</f>
        <v>0</v>
      </c>
      <c r="BO315" s="187">
        <f t="shared" ref="BO315:BO378" si="821">BN315/(AS315-($C$20-1))*0.0019*10^-3</f>
        <v>0</v>
      </c>
      <c r="BP315" s="106" t="str">
        <f t="shared" si="795"/>
        <v>YES</v>
      </c>
      <c r="BQ315" s="209" t="e">
        <f t="shared" si="796"/>
        <v>#NUM!</v>
      </c>
      <c r="BR315" s="164" t="e">
        <f t="shared" ref="BR315:BR378" si="822">AM315+BQ315</f>
        <v>#NUM!</v>
      </c>
      <c r="BS315" s="219" t="e">
        <f t="shared" ref="BS315:BS378" si="823">BR315/P315</f>
        <v>#NUM!</v>
      </c>
      <c r="BT315" s="210"/>
      <c r="BU315" s="206" t="e">
        <f t="shared" ref="BU315:BU378" si="824">((SQRT(AY315*BO315)/SQRT(VLOOKUP($C$20,$AS$26:$BQ$96,7)*VLOOKUP($C$20,$AS$26:$BQ$96,23)*(AS315-($C$20-1))))-1)</f>
        <v>#NUM!</v>
      </c>
      <c r="BW315" s="164">
        <f>VLOOKUP(M315,Coefficients!$E$4:$I$7,3)</f>
        <v>0.43099999999999999</v>
      </c>
      <c r="BX315" s="106">
        <f t="shared" ref="BX315:BX378" si="825">IF($AV315&lt;20,0.025,0.073)</f>
        <v>2.5000000000000001E-2</v>
      </c>
      <c r="BY315" s="163">
        <f t="shared" ref="BY315:BY378" si="826">IF(AV315=0,0,BW315*(1+BX315*($AV315-20)))</f>
        <v>0</v>
      </c>
      <c r="BZ315" s="28"/>
      <c r="CO315" s="165" t="str">
        <f t="shared" si="797"/>
        <v>splash</v>
      </c>
      <c r="CP315" s="172">
        <f t="shared" si="798"/>
        <v>1</v>
      </c>
      <c r="CQ315" s="165">
        <f>IF(CO315="atmospheric",IF(CP315&gt;=1,Coefficients!$T$5,Coefficients!$T$4),Coefficients!$T$3)</f>
        <v>7.35</v>
      </c>
      <c r="CR315" s="106">
        <f>IF(S315&lt;Coefficients!$V$3,Coefficients!$X$3-(Coefficients!$X$4-Coefficients!$X$3)*(Coefficients!$V$3-S315)/(Coefficients!$V$4-Coefficients!$V$3),IF(S315&gt;Coefficients!$V$6,(Coefficients!$X$6-Coefficients!$X$5)*(S315-Coefficients!$V$6)/(Coefficients!$V$6-Coefficients!$V$5)+Coefficients!$X$6,VLOOKUP(S315,Coefficients!$V$3:$X$6,3)))</f>
        <v>5.1999999999999975</v>
      </c>
      <c r="CS315" s="90">
        <f t="shared" ref="CS315:CS378" si="827">CR315*10^-12*31556926</f>
        <v>1.6409601519999992E-4</v>
      </c>
      <c r="CT315" s="106">
        <f>VLOOKUP(CO315,Coefficients!$Z$4:$AD$7,4,FALSE)</f>
        <v>0.26500000000000001</v>
      </c>
      <c r="CU315" s="106">
        <f>VLOOKUP(CO315,Coefficients!$Z$4:$AD$7,2,FALSE)</f>
        <v>0.37</v>
      </c>
      <c r="CV315" s="174" t="e">
        <f t="shared" si="799"/>
        <v>#NUM!</v>
      </c>
      <c r="CW315" s="31" t="e">
        <f t="shared" si="800"/>
        <v>#NUM!</v>
      </c>
      <c r="CX315" s="19">
        <f>Coefficients!$B$7</f>
        <v>3.35</v>
      </c>
      <c r="CY315" s="217" t="e">
        <f t="shared" ref="CY315:CY378" si="828">CW315/CX315</f>
        <v>#NUM!</v>
      </c>
      <c r="CZ315" s="164">
        <f>VLOOKUP(N315,Coefficients!$E$12:$I$16,3)</f>
        <v>6.0350000000000001</v>
      </c>
      <c r="DA315" s="165">
        <f t="shared" ref="DA315:DA378" si="829">IF($AV315&lt;20,0.025,0.073)</f>
        <v>2.5000000000000001E-2</v>
      </c>
      <c r="DB315" s="163">
        <f t="shared" ref="DB315:DB378" si="830">IF(AV315=0,0,CZ315*(1+DA315*($AV315-20)))</f>
        <v>0</v>
      </c>
      <c r="DC315" s="163"/>
      <c r="DD315" s="149"/>
      <c r="DU315" s="165">
        <f t="shared" si="801"/>
        <v>0.95</v>
      </c>
      <c r="DV315" s="165">
        <f t="shared" si="802"/>
        <v>1</v>
      </c>
      <c r="DW315" s="165">
        <f t="shared" si="803"/>
        <v>2400</v>
      </c>
      <c r="DX315" s="165">
        <f t="shared" si="804"/>
        <v>1.4999999999999999E-2</v>
      </c>
      <c r="DY315" s="169">
        <f t="shared" si="805"/>
        <v>70.679360981119885</v>
      </c>
      <c r="DZ315" s="136">
        <f t="shared" ref="DZ315:DZ378" si="831">DU315*DV315*3.35*10^4*(DW315/2400)^2*(DY315/60)^(1/3)</f>
        <v>33611.059317557629</v>
      </c>
      <c r="EA315" s="136">
        <f t="shared" si="806"/>
        <v>4.3067574809826485</v>
      </c>
      <c r="EB315" s="136">
        <f t="shared" si="807"/>
        <v>2.3330791552474604E-2</v>
      </c>
      <c r="EC315" s="136">
        <f t="shared" si="808"/>
        <v>0.96747185906460231</v>
      </c>
      <c r="ED315" s="136" t="e">
        <f t="shared" si="809"/>
        <v>#DIV/0!</v>
      </c>
      <c r="EE315" s="136">
        <f t="shared" ref="EE315:EE378" si="832">0.0008*EXP(-1.7*EC315)</f>
        <v>1.5445604651050633E-4</v>
      </c>
      <c r="EF315" s="136">
        <f t="shared" si="810"/>
        <v>1</v>
      </c>
      <c r="EG315" s="136">
        <f t="shared" ref="EG315:EG378" si="833">$DV$21</f>
        <v>2</v>
      </c>
      <c r="EH315" s="149" t="e">
        <f t="shared" si="811"/>
        <v>#DIV/0!</v>
      </c>
      <c r="EI315" s="149" t="e">
        <f t="shared" si="812"/>
        <v>#DIV/0!</v>
      </c>
      <c r="EJ315" s="149" t="e">
        <f t="shared" ref="EJ315:EJ378" si="834">EH315+EI315</f>
        <v>#DIV/0!</v>
      </c>
      <c r="EK315" s="18" t="e">
        <f t="shared" ref="EK315:EK378" si="835">(AS315-($C$20-1))/EJ315</f>
        <v>#DIV/0!</v>
      </c>
      <c r="EL315" s="18" t="e">
        <f t="shared" ref="EL315:EL378" si="836">BS315*EK315</f>
        <v>#NUM!</v>
      </c>
      <c r="EM315" s="18">
        <f t="shared" ref="EM315:EM378" si="837">EG315*0.0115*BY315</f>
        <v>0</v>
      </c>
      <c r="EN315" s="163" t="e">
        <f t="shared" si="813"/>
        <v>#DIV/0!</v>
      </c>
      <c r="EO315" s="163" t="e">
        <f t="shared" si="814"/>
        <v>#DIV/0!</v>
      </c>
      <c r="EP315" s="163" t="e">
        <f t="shared" ref="EP315:EP378" si="838">EN315+EO315</f>
        <v>#DIV/0!</v>
      </c>
      <c r="EQ315" s="18" t="e">
        <f t="shared" ref="EQ315:EQ378" si="839">(AS315-($C$20-1))/EP315</f>
        <v>#DIV/0!</v>
      </c>
      <c r="ER315" s="18" t="e">
        <f t="shared" ref="ER315:ER378" si="840">CY315*EQ315</f>
        <v>#NUM!</v>
      </c>
      <c r="ES315" s="18">
        <f t="shared" ref="ES315:ES378" si="841">EG315*0.0115*DB315</f>
        <v>0</v>
      </c>
    </row>
    <row r="316" spans="1:149" s="105" customFormat="1" outlineLevel="1" x14ac:dyDescent="0.25">
      <c r="A316" s="103"/>
      <c r="B316" s="36" t="s">
        <v>75</v>
      </c>
      <c r="C316" s="36" t="str">
        <f>MostLikely!$B$1</f>
        <v>CSIRO Mk3.5</v>
      </c>
      <c r="D316" s="36">
        <v>2002</v>
      </c>
      <c r="E316" s="37">
        <f>MostLikely!T30</f>
        <v>22.38</v>
      </c>
      <c r="F316" s="37">
        <f>MostLikely!X30</f>
        <v>76.193179999999998</v>
      </c>
      <c r="G316" s="37">
        <f>MostLikely!R30</f>
        <v>372.29999999999995</v>
      </c>
      <c r="H316" s="115">
        <f t="shared" si="765"/>
        <v>2007</v>
      </c>
      <c r="I316" s="111" t="str">
        <f t="shared" si="766"/>
        <v>Pile No 243 @ Berth 107</v>
      </c>
      <c r="J316" s="165" t="str">
        <f t="shared" si="767"/>
        <v>splash</v>
      </c>
      <c r="K316" s="172">
        <f t="shared" si="768"/>
        <v>1</v>
      </c>
      <c r="L316" s="115" t="str">
        <f t="shared" si="769"/>
        <v>C1</v>
      </c>
      <c r="M316" s="115" t="str">
        <f t="shared" si="770"/>
        <v>CB4</v>
      </c>
      <c r="N316" s="115" t="str">
        <f t="shared" si="771"/>
        <v>CL5</v>
      </c>
      <c r="O316" s="115">
        <f t="shared" si="772"/>
        <v>0</v>
      </c>
      <c r="P316" s="115">
        <f t="shared" si="773"/>
        <v>50</v>
      </c>
      <c r="Q316" s="115">
        <f t="shared" si="774"/>
        <v>1200</v>
      </c>
      <c r="R316" s="115">
        <f t="shared" si="775"/>
        <v>60</v>
      </c>
      <c r="S316" s="115">
        <f t="shared" si="776"/>
        <v>0.37</v>
      </c>
      <c r="T316" s="115">
        <f t="shared" si="777"/>
        <v>310</v>
      </c>
      <c r="U316" s="165">
        <f t="shared" si="815"/>
        <v>12</v>
      </c>
      <c r="V316" s="165"/>
      <c r="W316" s="165"/>
      <c r="X316" s="165"/>
      <c r="Y316" s="165"/>
      <c r="AA316" s="174" t="e">
        <f t="shared" si="778"/>
        <v>#NUM!</v>
      </c>
      <c r="AB316" s="193" t="e">
        <f t="shared" si="779"/>
        <v>#NUM!</v>
      </c>
      <c r="AC316" s="174" t="e">
        <f t="shared" si="780"/>
        <v>#NUM!</v>
      </c>
      <c r="AD316" s="174">
        <f t="shared" si="781"/>
        <v>0</v>
      </c>
      <c r="AE316" s="174" t="e">
        <f t="shared" si="782"/>
        <v>#NUM!</v>
      </c>
      <c r="AF316" s="194" t="e">
        <f t="shared" si="783"/>
        <v>#NUM!</v>
      </c>
      <c r="AG316" s="174" t="e">
        <f t="shared" si="686"/>
        <v>#NUM!</v>
      </c>
      <c r="AH316" s="174">
        <f t="shared" si="687"/>
        <v>0</v>
      </c>
      <c r="AJ316" s="174"/>
      <c r="AK316" s="174"/>
      <c r="AM316" s="207">
        <f t="shared" si="784"/>
        <v>0</v>
      </c>
      <c r="AN316" s="167">
        <f>INDEX(Coefficients!$O$3:$O$7,MATCH(S316,Coefficients!$O$3:$O$7))</f>
        <v>0.3</v>
      </c>
      <c r="AO316" s="167">
        <f>INDEX(Coefficients!$O$3:$O$7,MATCH(S316,Coefficients!$O$3:$O$7)+1)</f>
        <v>0.4</v>
      </c>
      <c r="AP316" s="172">
        <f>INDEX(Coefficients!$P$3:$P$7,MATCH(S316,Coefficients!$O$3:$O$7))</f>
        <v>50</v>
      </c>
      <c r="AQ316" s="172">
        <f>INDEX(Coefficients!$P$3:$P$7,MATCH(S316,Coefficients!$O$3:$O$7)+1)</f>
        <v>41.8</v>
      </c>
      <c r="AR316" s="172">
        <f t="shared" si="785"/>
        <v>44.26</v>
      </c>
      <c r="AS316" s="106">
        <f t="shared" si="786"/>
        <v>2002</v>
      </c>
      <c r="AT316" s="107">
        <f t="shared" si="787"/>
        <v>22.38</v>
      </c>
      <c r="AU316" s="167">
        <f t="shared" si="816"/>
        <v>0</v>
      </c>
      <c r="AV316" s="173">
        <f t="shared" si="817"/>
        <v>0</v>
      </c>
      <c r="AW316" s="106">
        <v>14</v>
      </c>
      <c r="AX316" s="107">
        <f t="shared" si="788"/>
        <v>76.193179999999998</v>
      </c>
      <c r="AY316" s="174">
        <f t="shared" si="789"/>
        <v>0.26419424190444968</v>
      </c>
      <c r="AZ316" s="167">
        <f>INDEX(Coefficients!$K$3:$K$10,MATCH(S316,Coefficients!$K$3:$K$10))</f>
        <v>0.35</v>
      </c>
      <c r="BA316" s="167">
        <f>INDEX(Coefficients!$K$3:$K$10,MATCH(S316,Coefficients!$K$3:$K$10)+1)</f>
        <v>0.4</v>
      </c>
      <c r="BB316" s="167">
        <f>INDEX(Coefficients!$L$3:$L$10,MATCH(S316,Coefficients!$K$3:$K$10))</f>
        <v>0.19142307491680963</v>
      </c>
      <c r="BC316" s="167">
        <f>INDEX(Coefficients!$L$3:$L$10,MATCH(S316,Coefficients!$K$3:$K$10)+1)</f>
        <v>0.35425563574488944</v>
      </c>
      <c r="BD316" s="174">
        <f>INDEX(Coefficients!$M$3:$M$10,MATCH(S316,Coefficients!$K$3:$K$10))</f>
        <v>0.20023799980895765</v>
      </c>
      <c r="BE316" s="174">
        <f>INDEX(Coefficients!$M$3:$M$10,MATCH(S316,Coefficients!$K$3:$K$10)+1)</f>
        <v>0.20987997823914079</v>
      </c>
      <c r="BF316" s="70">
        <f t="shared" si="790"/>
        <v>2.5655609924804158E-5</v>
      </c>
      <c r="BG316" s="110">
        <f t="shared" si="791"/>
        <v>0.20409479118103091</v>
      </c>
      <c r="BH316" s="175" t="e">
        <f t="shared" si="818"/>
        <v>#NUM!</v>
      </c>
      <c r="BI316" s="89" t="e">
        <f t="shared" si="819"/>
        <v>#NUM!</v>
      </c>
      <c r="BJ316" s="106">
        <f t="shared" si="792"/>
        <v>0.71366705445737511</v>
      </c>
      <c r="BK316" s="165">
        <f t="shared" si="793"/>
        <v>84.741590689541354</v>
      </c>
      <c r="BL316" s="207"/>
      <c r="BM316" s="107">
        <f t="shared" si="794"/>
        <v>372.29999999999995</v>
      </c>
      <c r="BN316" s="173">
        <f t="shared" si="820"/>
        <v>0</v>
      </c>
      <c r="BO316" s="187">
        <f t="shared" si="821"/>
        <v>0</v>
      </c>
      <c r="BP316" s="106" t="str">
        <f t="shared" si="795"/>
        <v>YES</v>
      </c>
      <c r="BQ316" s="209" t="e">
        <f t="shared" si="796"/>
        <v>#NUM!</v>
      </c>
      <c r="BR316" s="164" t="e">
        <f t="shared" si="822"/>
        <v>#NUM!</v>
      </c>
      <c r="BS316" s="219" t="e">
        <f t="shared" si="823"/>
        <v>#NUM!</v>
      </c>
      <c r="BT316" s="210"/>
      <c r="BU316" s="206" t="e">
        <f t="shared" si="824"/>
        <v>#NUM!</v>
      </c>
      <c r="BW316" s="164">
        <f>VLOOKUP(M316,Coefficients!$E$4:$I$7,3)</f>
        <v>0.43099999999999999</v>
      </c>
      <c r="BX316" s="106">
        <f t="shared" si="825"/>
        <v>2.5000000000000001E-2</v>
      </c>
      <c r="BY316" s="163">
        <f t="shared" si="826"/>
        <v>0</v>
      </c>
      <c r="BZ316" s="28"/>
      <c r="CO316" s="165" t="str">
        <f t="shared" si="797"/>
        <v>splash</v>
      </c>
      <c r="CP316" s="172">
        <f t="shared" si="798"/>
        <v>1</v>
      </c>
      <c r="CQ316" s="165">
        <f>IF(CO316="atmospheric",IF(CP316&gt;=1,Coefficients!$T$5,Coefficients!$T$4),Coefficients!$T$3)</f>
        <v>7.35</v>
      </c>
      <c r="CR316" s="106">
        <f>IF(S316&lt;Coefficients!$V$3,Coefficients!$X$3-(Coefficients!$X$4-Coefficients!$X$3)*(Coefficients!$V$3-S316)/(Coefficients!$V$4-Coefficients!$V$3),IF(S316&gt;Coefficients!$V$6,(Coefficients!$X$6-Coefficients!$X$5)*(S316-Coefficients!$V$6)/(Coefficients!$V$6-Coefficients!$V$5)+Coefficients!$X$6,VLOOKUP(S316,Coefficients!$V$3:$X$6,3)))</f>
        <v>5.1999999999999975</v>
      </c>
      <c r="CS316" s="90">
        <f t="shared" si="827"/>
        <v>1.6409601519999992E-4</v>
      </c>
      <c r="CT316" s="106">
        <f>VLOOKUP(CO316,Coefficients!$Z$4:$AD$7,4,FALSE)</f>
        <v>0.26500000000000001</v>
      </c>
      <c r="CU316" s="106">
        <f>VLOOKUP(CO316,Coefficients!$Z$4:$AD$7,2,FALSE)</f>
        <v>0.37</v>
      </c>
      <c r="CV316" s="174" t="e">
        <f t="shared" si="799"/>
        <v>#NUM!</v>
      </c>
      <c r="CW316" s="31" t="e">
        <f t="shared" si="800"/>
        <v>#NUM!</v>
      </c>
      <c r="CX316" s="19">
        <f>Coefficients!$B$7</f>
        <v>3.35</v>
      </c>
      <c r="CY316" s="217" t="e">
        <f t="shared" si="828"/>
        <v>#NUM!</v>
      </c>
      <c r="CZ316" s="164">
        <f>VLOOKUP(N316,Coefficients!$E$12:$I$16,3)</f>
        <v>6.0350000000000001</v>
      </c>
      <c r="DA316" s="165">
        <f t="shared" si="829"/>
        <v>2.5000000000000001E-2</v>
      </c>
      <c r="DB316" s="163">
        <f t="shared" si="830"/>
        <v>0</v>
      </c>
      <c r="DC316" s="163"/>
      <c r="DD316" s="149"/>
      <c r="DU316" s="165">
        <f t="shared" si="801"/>
        <v>0.95</v>
      </c>
      <c r="DV316" s="165">
        <f t="shared" si="802"/>
        <v>1</v>
      </c>
      <c r="DW316" s="165">
        <f t="shared" si="803"/>
        <v>2400</v>
      </c>
      <c r="DX316" s="165">
        <f t="shared" si="804"/>
        <v>1.4999999999999999E-2</v>
      </c>
      <c r="DY316" s="169">
        <f t="shared" si="805"/>
        <v>70.689500582802836</v>
      </c>
      <c r="DZ316" s="136">
        <f t="shared" si="831"/>
        <v>33612.666512138421</v>
      </c>
      <c r="EA316" s="136">
        <f t="shared" si="806"/>
        <v>4.3067574809826485</v>
      </c>
      <c r="EB316" s="136">
        <f t="shared" si="807"/>
        <v>2.3330791552474604E-2</v>
      </c>
      <c r="EC316" s="136">
        <f t="shared" si="808"/>
        <v>0.96747185906460231</v>
      </c>
      <c r="ED316" s="136" t="e">
        <f t="shared" si="809"/>
        <v>#DIV/0!</v>
      </c>
      <c r="EE316" s="136">
        <f t="shared" si="832"/>
        <v>1.5445604651050633E-4</v>
      </c>
      <c r="EF316" s="136">
        <f t="shared" si="810"/>
        <v>1</v>
      </c>
      <c r="EG316" s="136">
        <f t="shared" si="833"/>
        <v>2</v>
      </c>
      <c r="EH316" s="149" t="e">
        <f t="shared" si="811"/>
        <v>#DIV/0!</v>
      </c>
      <c r="EI316" s="149" t="e">
        <f t="shared" si="812"/>
        <v>#DIV/0!</v>
      </c>
      <c r="EJ316" s="149" t="e">
        <f t="shared" si="834"/>
        <v>#DIV/0!</v>
      </c>
      <c r="EK316" s="18" t="e">
        <f t="shared" si="835"/>
        <v>#DIV/0!</v>
      </c>
      <c r="EL316" s="18" t="e">
        <f t="shared" si="836"/>
        <v>#NUM!</v>
      </c>
      <c r="EM316" s="18">
        <f t="shared" si="837"/>
        <v>0</v>
      </c>
      <c r="EN316" s="163" t="e">
        <f t="shared" si="813"/>
        <v>#DIV/0!</v>
      </c>
      <c r="EO316" s="163" t="e">
        <f t="shared" si="814"/>
        <v>#DIV/0!</v>
      </c>
      <c r="EP316" s="163" t="e">
        <f t="shared" si="838"/>
        <v>#DIV/0!</v>
      </c>
      <c r="EQ316" s="18" t="e">
        <f t="shared" si="839"/>
        <v>#DIV/0!</v>
      </c>
      <c r="ER316" s="18" t="e">
        <f t="shared" si="840"/>
        <v>#NUM!</v>
      </c>
      <c r="ES316" s="18">
        <f t="shared" si="841"/>
        <v>0</v>
      </c>
    </row>
    <row r="317" spans="1:149" s="105" customFormat="1" outlineLevel="1" x14ac:dyDescent="0.25">
      <c r="A317" s="103"/>
      <c r="B317" s="36" t="s">
        <v>75</v>
      </c>
      <c r="C317" s="36" t="str">
        <f>MostLikely!$B$1</f>
        <v>CSIRO Mk3.5</v>
      </c>
      <c r="D317" s="36">
        <v>2003</v>
      </c>
      <c r="E317" s="37">
        <f>MostLikely!T31</f>
        <v>22.395</v>
      </c>
      <c r="F317" s="37">
        <f>MostLikely!X31</f>
        <v>76.184278333333324</v>
      </c>
      <c r="G317" s="37">
        <f>MostLikely!R31</f>
        <v>374.44999999999993</v>
      </c>
      <c r="H317" s="115">
        <f t="shared" si="765"/>
        <v>2007</v>
      </c>
      <c r="I317" s="111" t="str">
        <f t="shared" si="766"/>
        <v>Pile No 243 @ Berth 107</v>
      </c>
      <c r="J317" s="165" t="str">
        <f t="shared" si="767"/>
        <v>splash</v>
      </c>
      <c r="K317" s="172">
        <f t="shared" si="768"/>
        <v>1</v>
      </c>
      <c r="L317" s="115" t="str">
        <f t="shared" si="769"/>
        <v>C1</v>
      </c>
      <c r="M317" s="115" t="str">
        <f t="shared" si="770"/>
        <v>CB4</v>
      </c>
      <c r="N317" s="115" t="str">
        <f t="shared" si="771"/>
        <v>CL5</v>
      </c>
      <c r="O317" s="115">
        <f t="shared" si="772"/>
        <v>0</v>
      </c>
      <c r="P317" s="115">
        <f t="shared" si="773"/>
        <v>50</v>
      </c>
      <c r="Q317" s="115">
        <f t="shared" si="774"/>
        <v>1200</v>
      </c>
      <c r="R317" s="115">
        <f t="shared" si="775"/>
        <v>60</v>
      </c>
      <c r="S317" s="115">
        <f t="shared" si="776"/>
        <v>0.37</v>
      </c>
      <c r="T317" s="115">
        <f t="shared" si="777"/>
        <v>310</v>
      </c>
      <c r="U317" s="165">
        <f t="shared" si="815"/>
        <v>12</v>
      </c>
      <c r="V317" s="165"/>
      <c r="W317" s="165"/>
      <c r="X317" s="165"/>
      <c r="Y317" s="165"/>
      <c r="AA317" s="174" t="e">
        <f t="shared" si="778"/>
        <v>#NUM!</v>
      </c>
      <c r="AB317" s="193" t="e">
        <f t="shared" si="779"/>
        <v>#NUM!</v>
      </c>
      <c r="AC317" s="174" t="e">
        <f t="shared" si="780"/>
        <v>#NUM!</v>
      </c>
      <c r="AD317" s="174">
        <f t="shared" si="781"/>
        <v>0</v>
      </c>
      <c r="AE317" s="174" t="e">
        <f t="shared" si="782"/>
        <v>#NUM!</v>
      </c>
      <c r="AF317" s="194" t="e">
        <f t="shared" si="783"/>
        <v>#NUM!</v>
      </c>
      <c r="AG317" s="174" t="e">
        <f t="shared" si="686"/>
        <v>#NUM!</v>
      </c>
      <c r="AH317" s="174">
        <f t="shared" si="687"/>
        <v>0</v>
      </c>
      <c r="AJ317" s="174"/>
      <c r="AK317" s="174"/>
      <c r="AM317" s="207">
        <f t="shared" si="784"/>
        <v>0</v>
      </c>
      <c r="AN317" s="167">
        <f>INDEX(Coefficients!$O$3:$O$7,MATCH(S317,Coefficients!$O$3:$O$7))</f>
        <v>0.3</v>
      </c>
      <c r="AO317" s="167">
        <f>INDEX(Coefficients!$O$3:$O$7,MATCH(S317,Coefficients!$O$3:$O$7)+1)</f>
        <v>0.4</v>
      </c>
      <c r="AP317" s="172">
        <f>INDEX(Coefficients!$P$3:$P$7,MATCH(S317,Coefficients!$O$3:$O$7))</f>
        <v>50</v>
      </c>
      <c r="AQ317" s="172">
        <f>INDEX(Coefficients!$P$3:$P$7,MATCH(S317,Coefficients!$O$3:$O$7)+1)</f>
        <v>41.8</v>
      </c>
      <c r="AR317" s="172">
        <f t="shared" si="785"/>
        <v>44.26</v>
      </c>
      <c r="AS317" s="106">
        <f t="shared" si="786"/>
        <v>2003</v>
      </c>
      <c r="AT317" s="107">
        <f t="shared" si="787"/>
        <v>22.395</v>
      </c>
      <c r="AU317" s="167">
        <f t="shared" si="816"/>
        <v>0</v>
      </c>
      <c r="AV317" s="173">
        <f t="shared" si="817"/>
        <v>0</v>
      </c>
      <c r="AW317" s="106">
        <v>15</v>
      </c>
      <c r="AX317" s="107">
        <f t="shared" si="788"/>
        <v>76.184278333333324</v>
      </c>
      <c r="AY317" s="174">
        <f t="shared" si="789"/>
        <v>0.26419424190444968</v>
      </c>
      <c r="AZ317" s="167">
        <f>INDEX(Coefficients!$K$3:$K$10,MATCH(S317,Coefficients!$K$3:$K$10))</f>
        <v>0.35</v>
      </c>
      <c r="BA317" s="167">
        <f>INDEX(Coefficients!$K$3:$K$10,MATCH(S317,Coefficients!$K$3:$K$10)+1)</f>
        <v>0.4</v>
      </c>
      <c r="BB317" s="167">
        <f>INDEX(Coefficients!$L$3:$L$10,MATCH(S317,Coefficients!$K$3:$K$10))</f>
        <v>0.19142307491680963</v>
      </c>
      <c r="BC317" s="167">
        <f>INDEX(Coefficients!$L$3:$L$10,MATCH(S317,Coefficients!$K$3:$K$10)+1)</f>
        <v>0.35425563574488944</v>
      </c>
      <c r="BD317" s="174">
        <f>INDEX(Coefficients!$M$3:$M$10,MATCH(S317,Coefficients!$K$3:$K$10))</f>
        <v>0.20023799980895765</v>
      </c>
      <c r="BE317" s="174">
        <f>INDEX(Coefficients!$M$3:$M$10,MATCH(S317,Coefficients!$K$3:$K$10)+1)</f>
        <v>0.20987997823914079</v>
      </c>
      <c r="BF317" s="70">
        <f t="shared" si="790"/>
        <v>2.5655609924804158E-5</v>
      </c>
      <c r="BG317" s="110">
        <f t="shared" si="791"/>
        <v>0.20409479118103091</v>
      </c>
      <c r="BH317" s="175" t="e">
        <f t="shared" si="818"/>
        <v>#NUM!</v>
      </c>
      <c r="BI317" s="89" t="e">
        <f t="shared" si="819"/>
        <v>#NUM!</v>
      </c>
      <c r="BJ317" s="106">
        <f t="shared" si="792"/>
        <v>0.71366705445737511</v>
      </c>
      <c r="BK317" s="165">
        <f t="shared" si="793"/>
        <v>84.741590689541354</v>
      </c>
      <c r="BL317" s="207"/>
      <c r="BM317" s="107">
        <f t="shared" si="794"/>
        <v>374.44999999999993</v>
      </c>
      <c r="BN317" s="173">
        <f t="shared" si="820"/>
        <v>0</v>
      </c>
      <c r="BO317" s="187">
        <f t="shared" si="821"/>
        <v>0</v>
      </c>
      <c r="BP317" s="106" t="str">
        <f t="shared" si="795"/>
        <v>YES</v>
      </c>
      <c r="BQ317" s="209" t="e">
        <f t="shared" si="796"/>
        <v>#NUM!</v>
      </c>
      <c r="BR317" s="164" t="e">
        <f t="shared" si="822"/>
        <v>#NUM!</v>
      </c>
      <c r="BS317" s="219" t="e">
        <f t="shared" si="823"/>
        <v>#NUM!</v>
      </c>
      <c r="BT317" s="210"/>
      <c r="BU317" s="206" t="e">
        <f t="shared" si="824"/>
        <v>#NUM!</v>
      </c>
      <c r="BW317" s="164">
        <f>VLOOKUP(M317,Coefficients!$E$4:$I$7,3)</f>
        <v>0.43099999999999999</v>
      </c>
      <c r="BX317" s="106">
        <f t="shared" si="825"/>
        <v>2.5000000000000001E-2</v>
      </c>
      <c r="BY317" s="163">
        <f t="shared" si="826"/>
        <v>0</v>
      </c>
      <c r="BZ317" s="28"/>
      <c r="CO317" s="165" t="str">
        <f t="shared" si="797"/>
        <v>splash</v>
      </c>
      <c r="CP317" s="172">
        <f t="shared" si="798"/>
        <v>1</v>
      </c>
      <c r="CQ317" s="165">
        <f>IF(CO317="atmospheric",IF(CP317&gt;=1,Coefficients!$T$5,Coefficients!$T$4),Coefficients!$T$3)</f>
        <v>7.35</v>
      </c>
      <c r="CR317" s="106">
        <f>IF(S317&lt;Coefficients!$V$3,Coefficients!$X$3-(Coefficients!$X$4-Coefficients!$X$3)*(Coefficients!$V$3-S317)/(Coefficients!$V$4-Coefficients!$V$3),IF(S317&gt;Coefficients!$V$6,(Coefficients!$X$6-Coefficients!$X$5)*(S317-Coefficients!$V$6)/(Coefficients!$V$6-Coefficients!$V$5)+Coefficients!$X$6,VLOOKUP(S317,Coefficients!$V$3:$X$6,3)))</f>
        <v>5.1999999999999975</v>
      </c>
      <c r="CS317" s="90">
        <f t="shared" si="827"/>
        <v>1.6409601519999992E-4</v>
      </c>
      <c r="CT317" s="106">
        <f>VLOOKUP(CO317,Coefficients!$Z$4:$AD$7,4,FALSE)</f>
        <v>0.26500000000000001</v>
      </c>
      <c r="CU317" s="106">
        <f>VLOOKUP(CO317,Coefficients!$Z$4:$AD$7,2,FALSE)</f>
        <v>0.37</v>
      </c>
      <c r="CV317" s="174" t="e">
        <f t="shared" si="799"/>
        <v>#NUM!</v>
      </c>
      <c r="CW317" s="31" t="e">
        <f t="shared" si="800"/>
        <v>#NUM!</v>
      </c>
      <c r="CX317" s="19">
        <f>Coefficients!$B$7</f>
        <v>3.35</v>
      </c>
      <c r="CY317" s="217" t="e">
        <f t="shared" si="828"/>
        <v>#NUM!</v>
      </c>
      <c r="CZ317" s="164">
        <f>VLOOKUP(N317,Coefficients!$E$12:$I$16,3)</f>
        <v>6.0350000000000001</v>
      </c>
      <c r="DA317" s="165">
        <f t="shared" si="829"/>
        <v>2.5000000000000001E-2</v>
      </c>
      <c r="DB317" s="163">
        <f t="shared" si="830"/>
        <v>0</v>
      </c>
      <c r="DC317" s="163"/>
      <c r="DD317" s="149"/>
      <c r="DU317" s="165">
        <f t="shared" si="801"/>
        <v>0.95</v>
      </c>
      <c r="DV317" s="165">
        <f t="shared" si="802"/>
        <v>1</v>
      </c>
      <c r="DW317" s="165">
        <f t="shared" si="803"/>
        <v>2400</v>
      </c>
      <c r="DX317" s="165">
        <f t="shared" si="804"/>
        <v>1.4999999999999999E-2</v>
      </c>
      <c r="DY317" s="169">
        <f t="shared" si="805"/>
        <v>70.70217917675545</v>
      </c>
      <c r="DZ317" s="136">
        <f t="shared" si="831"/>
        <v>33614.675937730543</v>
      </c>
      <c r="EA317" s="136">
        <f t="shared" si="806"/>
        <v>4.3067574809826485</v>
      </c>
      <c r="EB317" s="136">
        <f t="shared" si="807"/>
        <v>2.3330791552474604E-2</v>
      </c>
      <c r="EC317" s="136">
        <f t="shared" si="808"/>
        <v>0.96747185906460231</v>
      </c>
      <c r="ED317" s="136" t="e">
        <f t="shared" si="809"/>
        <v>#DIV/0!</v>
      </c>
      <c r="EE317" s="136">
        <f t="shared" si="832"/>
        <v>1.5445604651050633E-4</v>
      </c>
      <c r="EF317" s="136">
        <f t="shared" si="810"/>
        <v>1</v>
      </c>
      <c r="EG317" s="136">
        <f t="shared" si="833"/>
        <v>2</v>
      </c>
      <c r="EH317" s="149" t="e">
        <f t="shared" si="811"/>
        <v>#DIV/0!</v>
      </c>
      <c r="EI317" s="149" t="e">
        <f t="shared" si="812"/>
        <v>#DIV/0!</v>
      </c>
      <c r="EJ317" s="149" t="e">
        <f t="shared" si="834"/>
        <v>#DIV/0!</v>
      </c>
      <c r="EK317" s="18" t="e">
        <f t="shared" si="835"/>
        <v>#DIV/0!</v>
      </c>
      <c r="EL317" s="18" t="e">
        <f t="shared" si="836"/>
        <v>#NUM!</v>
      </c>
      <c r="EM317" s="18">
        <f t="shared" si="837"/>
        <v>0</v>
      </c>
      <c r="EN317" s="163" t="e">
        <f t="shared" si="813"/>
        <v>#DIV/0!</v>
      </c>
      <c r="EO317" s="163" t="e">
        <f t="shared" si="814"/>
        <v>#DIV/0!</v>
      </c>
      <c r="EP317" s="163" t="e">
        <f t="shared" si="838"/>
        <v>#DIV/0!</v>
      </c>
      <c r="EQ317" s="18" t="e">
        <f t="shared" si="839"/>
        <v>#DIV/0!</v>
      </c>
      <c r="ER317" s="18" t="e">
        <f t="shared" si="840"/>
        <v>#NUM!</v>
      </c>
      <c r="ES317" s="18">
        <f t="shared" si="841"/>
        <v>0</v>
      </c>
    </row>
    <row r="318" spans="1:149" s="105" customFormat="1" outlineLevel="1" x14ac:dyDescent="0.25">
      <c r="A318" s="103"/>
      <c r="B318" s="36" t="s">
        <v>75</v>
      </c>
      <c r="C318" s="36" t="str">
        <f>MostLikely!$B$1</f>
        <v>CSIRO Mk3.5</v>
      </c>
      <c r="D318" s="36">
        <v>2004</v>
      </c>
      <c r="E318" s="37">
        <f>MostLikely!T32</f>
        <v>22.41</v>
      </c>
      <c r="F318" s="37">
        <f>MostLikely!X32</f>
        <v>76.175376666666665</v>
      </c>
      <c r="G318" s="37">
        <f>MostLikely!R32</f>
        <v>376.59999999999991</v>
      </c>
      <c r="H318" s="115">
        <f t="shared" si="765"/>
        <v>2007</v>
      </c>
      <c r="I318" s="111" t="str">
        <f t="shared" si="766"/>
        <v>Pile No 243 @ Berth 107</v>
      </c>
      <c r="J318" s="165" t="str">
        <f t="shared" si="767"/>
        <v>splash</v>
      </c>
      <c r="K318" s="172">
        <f t="shared" si="768"/>
        <v>1</v>
      </c>
      <c r="L318" s="115" t="str">
        <f t="shared" si="769"/>
        <v>C1</v>
      </c>
      <c r="M318" s="115" t="str">
        <f t="shared" si="770"/>
        <v>CB4</v>
      </c>
      <c r="N318" s="115" t="str">
        <f t="shared" si="771"/>
        <v>CL5</v>
      </c>
      <c r="O318" s="115">
        <f t="shared" si="772"/>
        <v>0</v>
      </c>
      <c r="P318" s="115">
        <f t="shared" si="773"/>
        <v>50</v>
      </c>
      <c r="Q318" s="115">
        <f t="shared" si="774"/>
        <v>1200</v>
      </c>
      <c r="R318" s="115">
        <f t="shared" si="775"/>
        <v>60</v>
      </c>
      <c r="S318" s="115">
        <f t="shared" si="776"/>
        <v>0.37</v>
      </c>
      <c r="T318" s="115">
        <f t="shared" si="777"/>
        <v>310</v>
      </c>
      <c r="U318" s="165">
        <f t="shared" si="815"/>
        <v>12</v>
      </c>
      <c r="V318" s="165"/>
      <c r="W318" s="165"/>
      <c r="X318" s="165"/>
      <c r="Y318" s="165"/>
      <c r="AA318" s="174" t="e">
        <f t="shared" si="778"/>
        <v>#NUM!</v>
      </c>
      <c r="AB318" s="193" t="e">
        <f t="shared" si="779"/>
        <v>#NUM!</v>
      </c>
      <c r="AC318" s="174" t="e">
        <f t="shared" si="780"/>
        <v>#NUM!</v>
      </c>
      <c r="AD318" s="174">
        <f t="shared" si="781"/>
        <v>0</v>
      </c>
      <c r="AE318" s="174" t="e">
        <f t="shared" si="782"/>
        <v>#NUM!</v>
      </c>
      <c r="AF318" s="194" t="e">
        <f t="shared" si="783"/>
        <v>#NUM!</v>
      </c>
      <c r="AG318" s="174" t="e">
        <f t="shared" si="686"/>
        <v>#NUM!</v>
      </c>
      <c r="AH318" s="174">
        <f t="shared" si="687"/>
        <v>0</v>
      </c>
      <c r="AJ318" s="174"/>
      <c r="AK318" s="174"/>
      <c r="AM318" s="207">
        <f t="shared" si="784"/>
        <v>0</v>
      </c>
      <c r="AN318" s="167">
        <f>INDEX(Coefficients!$O$3:$O$7,MATCH(S318,Coefficients!$O$3:$O$7))</f>
        <v>0.3</v>
      </c>
      <c r="AO318" s="167">
        <f>INDEX(Coefficients!$O$3:$O$7,MATCH(S318,Coefficients!$O$3:$O$7)+1)</f>
        <v>0.4</v>
      </c>
      <c r="AP318" s="172">
        <f>INDEX(Coefficients!$P$3:$P$7,MATCH(S318,Coefficients!$O$3:$O$7))</f>
        <v>50</v>
      </c>
      <c r="AQ318" s="172">
        <f>INDEX(Coefficients!$P$3:$P$7,MATCH(S318,Coefficients!$O$3:$O$7)+1)</f>
        <v>41.8</v>
      </c>
      <c r="AR318" s="172">
        <f t="shared" si="785"/>
        <v>44.26</v>
      </c>
      <c r="AS318" s="106">
        <f t="shared" si="786"/>
        <v>2004</v>
      </c>
      <c r="AT318" s="107">
        <f t="shared" si="787"/>
        <v>22.41</v>
      </c>
      <c r="AU318" s="167">
        <f t="shared" si="816"/>
        <v>0</v>
      </c>
      <c r="AV318" s="173">
        <f t="shared" si="817"/>
        <v>0</v>
      </c>
      <c r="AW318" s="106">
        <v>16</v>
      </c>
      <c r="AX318" s="107">
        <f t="shared" si="788"/>
        <v>76.175376666666665</v>
      </c>
      <c r="AY318" s="174">
        <f t="shared" si="789"/>
        <v>0.26419424190444968</v>
      </c>
      <c r="AZ318" s="167">
        <f>INDEX(Coefficients!$K$3:$K$10,MATCH(S318,Coefficients!$K$3:$K$10))</f>
        <v>0.35</v>
      </c>
      <c r="BA318" s="167">
        <f>INDEX(Coefficients!$K$3:$K$10,MATCH(S318,Coefficients!$K$3:$K$10)+1)</f>
        <v>0.4</v>
      </c>
      <c r="BB318" s="167">
        <f>INDEX(Coefficients!$L$3:$L$10,MATCH(S318,Coefficients!$K$3:$K$10))</f>
        <v>0.19142307491680963</v>
      </c>
      <c r="BC318" s="167">
        <f>INDEX(Coefficients!$L$3:$L$10,MATCH(S318,Coefficients!$K$3:$K$10)+1)</f>
        <v>0.35425563574488944</v>
      </c>
      <c r="BD318" s="174">
        <f>INDEX(Coefficients!$M$3:$M$10,MATCH(S318,Coefficients!$K$3:$K$10))</f>
        <v>0.20023799980895765</v>
      </c>
      <c r="BE318" s="174">
        <f>INDEX(Coefficients!$M$3:$M$10,MATCH(S318,Coefficients!$K$3:$K$10)+1)</f>
        <v>0.20987997823914079</v>
      </c>
      <c r="BF318" s="70">
        <f t="shared" si="790"/>
        <v>2.5655609924804158E-5</v>
      </c>
      <c r="BG318" s="110">
        <f t="shared" si="791"/>
        <v>0.20409479118103091</v>
      </c>
      <c r="BH318" s="175" t="e">
        <f t="shared" si="818"/>
        <v>#NUM!</v>
      </c>
      <c r="BI318" s="89" t="e">
        <f t="shared" si="819"/>
        <v>#NUM!</v>
      </c>
      <c r="BJ318" s="106">
        <f t="shared" si="792"/>
        <v>0.71366705445737511</v>
      </c>
      <c r="BK318" s="165">
        <f t="shared" si="793"/>
        <v>84.741590689541354</v>
      </c>
      <c r="BL318" s="207"/>
      <c r="BM318" s="107">
        <f t="shared" si="794"/>
        <v>376.59999999999991</v>
      </c>
      <c r="BN318" s="173">
        <f t="shared" si="820"/>
        <v>0</v>
      </c>
      <c r="BO318" s="187">
        <f t="shared" si="821"/>
        <v>0</v>
      </c>
      <c r="BP318" s="106" t="str">
        <f t="shared" si="795"/>
        <v>YES</v>
      </c>
      <c r="BQ318" s="209" t="e">
        <f t="shared" si="796"/>
        <v>#NUM!</v>
      </c>
      <c r="BR318" s="164" t="e">
        <f t="shared" si="822"/>
        <v>#NUM!</v>
      </c>
      <c r="BS318" s="219" t="e">
        <f t="shared" si="823"/>
        <v>#NUM!</v>
      </c>
      <c r="BT318" s="210"/>
      <c r="BU318" s="206" t="e">
        <f t="shared" si="824"/>
        <v>#NUM!</v>
      </c>
      <c r="BW318" s="164">
        <f>VLOOKUP(M318,Coefficients!$E$4:$I$7,3)</f>
        <v>0.43099999999999999</v>
      </c>
      <c r="BX318" s="106">
        <f t="shared" si="825"/>
        <v>2.5000000000000001E-2</v>
      </c>
      <c r="BY318" s="163">
        <f t="shared" si="826"/>
        <v>0</v>
      </c>
      <c r="BZ318" s="28"/>
      <c r="CO318" s="165" t="str">
        <f t="shared" si="797"/>
        <v>splash</v>
      </c>
      <c r="CP318" s="172">
        <f t="shared" si="798"/>
        <v>1</v>
      </c>
      <c r="CQ318" s="165">
        <f>IF(CO318="atmospheric",IF(CP318&gt;=1,Coefficients!$T$5,Coefficients!$T$4),Coefficients!$T$3)</f>
        <v>7.35</v>
      </c>
      <c r="CR318" s="106">
        <f>IF(S318&lt;Coefficients!$V$3,Coefficients!$X$3-(Coefficients!$X$4-Coefficients!$X$3)*(Coefficients!$V$3-S318)/(Coefficients!$V$4-Coefficients!$V$3),IF(S318&gt;Coefficients!$V$6,(Coefficients!$X$6-Coefficients!$X$5)*(S318-Coefficients!$V$6)/(Coefficients!$V$6-Coefficients!$V$5)+Coefficients!$X$6,VLOOKUP(S318,Coefficients!$V$3:$X$6,3)))</f>
        <v>5.1999999999999975</v>
      </c>
      <c r="CS318" s="90">
        <f t="shared" si="827"/>
        <v>1.6409601519999992E-4</v>
      </c>
      <c r="CT318" s="106">
        <f>VLOOKUP(CO318,Coefficients!$Z$4:$AD$7,4,FALSE)</f>
        <v>0.26500000000000001</v>
      </c>
      <c r="CU318" s="106">
        <f>VLOOKUP(CO318,Coefficients!$Z$4:$AD$7,2,FALSE)</f>
        <v>0.37</v>
      </c>
      <c r="CV318" s="174" t="e">
        <f t="shared" si="799"/>
        <v>#NUM!</v>
      </c>
      <c r="CW318" s="31" t="e">
        <f t="shared" si="800"/>
        <v>#NUM!</v>
      </c>
      <c r="CX318" s="19">
        <f>Coefficients!$B$7</f>
        <v>3.35</v>
      </c>
      <c r="CY318" s="217" t="e">
        <f t="shared" si="828"/>
        <v>#NUM!</v>
      </c>
      <c r="CZ318" s="164">
        <f>VLOOKUP(N318,Coefficients!$E$12:$I$16,3)</f>
        <v>6.0350000000000001</v>
      </c>
      <c r="DA318" s="165">
        <f t="shared" si="829"/>
        <v>2.5000000000000001E-2</v>
      </c>
      <c r="DB318" s="163">
        <f t="shared" si="830"/>
        <v>0</v>
      </c>
      <c r="DC318" s="163"/>
      <c r="DD318" s="149"/>
      <c r="DU318" s="165">
        <f t="shared" si="801"/>
        <v>0.95</v>
      </c>
      <c r="DV318" s="165">
        <f t="shared" si="802"/>
        <v>1</v>
      </c>
      <c r="DW318" s="165">
        <f t="shared" si="803"/>
        <v>2400</v>
      </c>
      <c r="DX318" s="165">
        <f t="shared" si="804"/>
        <v>1.4999999999999999E-2</v>
      </c>
      <c r="DY318" s="169">
        <f t="shared" si="805"/>
        <v>70.718486910390965</v>
      </c>
      <c r="DZ318" s="136">
        <f t="shared" si="831"/>
        <v>33617.260191128211</v>
      </c>
      <c r="EA318" s="136">
        <f t="shared" si="806"/>
        <v>4.3067574809826485</v>
      </c>
      <c r="EB318" s="136">
        <f t="shared" si="807"/>
        <v>2.3330791552474604E-2</v>
      </c>
      <c r="EC318" s="136">
        <f t="shared" si="808"/>
        <v>0.96747185906460231</v>
      </c>
      <c r="ED318" s="136" t="e">
        <f t="shared" si="809"/>
        <v>#DIV/0!</v>
      </c>
      <c r="EE318" s="136">
        <f t="shared" si="832"/>
        <v>1.5445604651050633E-4</v>
      </c>
      <c r="EF318" s="136">
        <f t="shared" si="810"/>
        <v>1</v>
      </c>
      <c r="EG318" s="136">
        <f t="shared" si="833"/>
        <v>2</v>
      </c>
      <c r="EH318" s="149" t="e">
        <f t="shared" si="811"/>
        <v>#DIV/0!</v>
      </c>
      <c r="EI318" s="149" t="e">
        <f t="shared" si="812"/>
        <v>#DIV/0!</v>
      </c>
      <c r="EJ318" s="149" t="e">
        <f t="shared" si="834"/>
        <v>#DIV/0!</v>
      </c>
      <c r="EK318" s="18" t="e">
        <f t="shared" si="835"/>
        <v>#DIV/0!</v>
      </c>
      <c r="EL318" s="18" t="e">
        <f t="shared" si="836"/>
        <v>#NUM!</v>
      </c>
      <c r="EM318" s="18">
        <f t="shared" si="837"/>
        <v>0</v>
      </c>
      <c r="EN318" s="163" t="e">
        <f t="shared" si="813"/>
        <v>#DIV/0!</v>
      </c>
      <c r="EO318" s="163" t="e">
        <f t="shared" si="814"/>
        <v>#DIV/0!</v>
      </c>
      <c r="EP318" s="163" t="e">
        <f t="shared" si="838"/>
        <v>#DIV/0!</v>
      </c>
      <c r="EQ318" s="18" t="e">
        <f t="shared" si="839"/>
        <v>#DIV/0!</v>
      </c>
      <c r="ER318" s="18" t="e">
        <f t="shared" si="840"/>
        <v>#NUM!</v>
      </c>
      <c r="ES318" s="18">
        <f t="shared" si="841"/>
        <v>0</v>
      </c>
    </row>
    <row r="319" spans="1:149" s="105" customFormat="1" outlineLevel="1" x14ac:dyDescent="0.25">
      <c r="A319" s="103"/>
      <c r="B319" s="36" t="s">
        <v>75</v>
      </c>
      <c r="C319" s="36" t="str">
        <f>MostLikely!$B$1</f>
        <v>CSIRO Mk3.5</v>
      </c>
      <c r="D319" s="36">
        <v>2005</v>
      </c>
      <c r="E319" s="37">
        <f>MostLikely!T33</f>
        <v>22.425000000000001</v>
      </c>
      <c r="F319" s="37">
        <f>MostLikely!X33</f>
        <v>76.166474999999991</v>
      </c>
      <c r="G319" s="37">
        <f>MostLikely!R33</f>
        <v>378.74999999999989</v>
      </c>
      <c r="H319" s="115">
        <f t="shared" si="765"/>
        <v>2007</v>
      </c>
      <c r="I319" s="111" t="str">
        <f t="shared" si="766"/>
        <v>Pile No 243 @ Berth 107</v>
      </c>
      <c r="J319" s="165" t="str">
        <f t="shared" si="767"/>
        <v>splash</v>
      </c>
      <c r="K319" s="172">
        <f t="shared" si="768"/>
        <v>1</v>
      </c>
      <c r="L319" s="115" t="str">
        <f t="shared" si="769"/>
        <v>C1</v>
      </c>
      <c r="M319" s="115" t="str">
        <f t="shared" si="770"/>
        <v>CB4</v>
      </c>
      <c r="N319" s="115" t="str">
        <f t="shared" si="771"/>
        <v>CL5</v>
      </c>
      <c r="O319" s="115">
        <f t="shared" si="772"/>
        <v>0</v>
      </c>
      <c r="P319" s="115">
        <f t="shared" si="773"/>
        <v>50</v>
      </c>
      <c r="Q319" s="115">
        <f t="shared" si="774"/>
        <v>1200</v>
      </c>
      <c r="R319" s="115">
        <f t="shared" si="775"/>
        <v>60</v>
      </c>
      <c r="S319" s="115">
        <f t="shared" si="776"/>
        <v>0.37</v>
      </c>
      <c r="T319" s="115">
        <f t="shared" si="777"/>
        <v>310</v>
      </c>
      <c r="U319" s="165">
        <f t="shared" si="815"/>
        <v>12</v>
      </c>
      <c r="V319" s="165"/>
      <c r="W319" s="165"/>
      <c r="X319" s="165"/>
      <c r="Y319" s="165"/>
      <c r="AA319" s="174" t="e">
        <f t="shared" si="778"/>
        <v>#NUM!</v>
      </c>
      <c r="AB319" s="193" t="e">
        <f t="shared" si="779"/>
        <v>#NUM!</v>
      </c>
      <c r="AC319" s="174" t="e">
        <f t="shared" si="780"/>
        <v>#NUM!</v>
      </c>
      <c r="AD319" s="174">
        <f t="shared" si="781"/>
        <v>0</v>
      </c>
      <c r="AE319" s="174" t="e">
        <f t="shared" si="782"/>
        <v>#NUM!</v>
      </c>
      <c r="AF319" s="194" t="e">
        <f t="shared" si="783"/>
        <v>#NUM!</v>
      </c>
      <c r="AG319" s="174" t="e">
        <f t="shared" si="686"/>
        <v>#NUM!</v>
      </c>
      <c r="AH319" s="174">
        <f t="shared" si="687"/>
        <v>0</v>
      </c>
      <c r="AJ319" s="174"/>
      <c r="AK319" s="174"/>
      <c r="AM319" s="207">
        <f t="shared" si="784"/>
        <v>0</v>
      </c>
      <c r="AN319" s="167">
        <f>INDEX(Coefficients!$O$3:$O$7,MATCH(S319,Coefficients!$O$3:$O$7))</f>
        <v>0.3</v>
      </c>
      <c r="AO319" s="167">
        <f>INDEX(Coefficients!$O$3:$O$7,MATCH(S319,Coefficients!$O$3:$O$7)+1)</f>
        <v>0.4</v>
      </c>
      <c r="AP319" s="172">
        <f>INDEX(Coefficients!$P$3:$P$7,MATCH(S319,Coefficients!$O$3:$O$7))</f>
        <v>50</v>
      </c>
      <c r="AQ319" s="172">
        <f>INDEX(Coefficients!$P$3:$P$7,MATCH(S319,Coefficients!$O$3:$O$7)+1)</f>
        <v>41.8</v>
      </c>
      <c r="AR319" s="172">
        <f t="shared" si="785"/>
        <v>44.26</v>
      </c>
      <c r="AS319" s="106">
        <f t="shared" si="786"/>
        <v>2005</v>
      </c>
      <c r="AT319" s="107">
        <f t="shared" si="787"/>
        <v>22.425000000000001</v>
      </c>
      <c r="AU319" s="167">
        <f t="shared" si="816"/>
        <v>0</v>
      </c>
      <c r="AV319" s="173">
        <f t="shared" si="817"/>
        <v>0</v>
      </c>
      <c r="AW319" s="106">
        <v>17</v>
      </c>
      <c r="AX319" s="107">
        <f t="shared" si="788"/>
        <v>76.166474999999991</v>
      </c>
      <c r="AY319" s="174">
        <f t="shared" si="789"/>
        <v>0.26419424190444968</v>
      </c>
      <c r="AZ319" s="167">
        <f>INDEX(Coefficients!$K$3:$K$10,MATCH(S319,Coefficients!$K$3:$K$10))</f>
        <v>0.35</v>
      </c>
      <c r="BA319" s="167">
        <f>INDEX(Coefficients!$K$3:$K$10,MATCH(S319,Coefficients!$K$3:$K$10)+1)</f>
        <v>0.4</v>
      </c>
      <c r="BB319" s="167">
        <f>INDEX(Coefficients!$L$3:$L$10,MATCH(S319,Coefficients!$K$3:$K$10))</f>
        <v>0.19142307491680963</v>
      </c>
      <c r="BC319" s="167">
        <f>INDEX(Coefficients!$L$3:$L$10,MATCH(S319,Coefficients!$K$3:$K$10)+1)</f>
        <v>0.35425563574488944</v>
      </c>
      <c r="BD319" s="174">
        <f>INDEX(Coefficients!$M$3:$M$10,MATCH(S319,Coefficients!$K$3:$K$10))</f>
        <v>0.20023799980895765</v>
      </c>
      <c r="BE319" s="174">
        <f>INDEX(Coefficients!$M$3:$M$10,MATCH(S319,Coefficients!$K$3:$K$10)+1)</f>
        <v>0.20987997823914079</v>
      </c>
      <c r="BF319" s="70">
        <f t="shared" si="790"/>
        <v>2.5655609924804158E-5</v>
      </c>
      <c r="BG319" s="110">
        <f t="shared" si="791"/>
        <v>0.20409479118103091</v>
      </c>
      <c r="BH319" s="175" t="e">
        <f t="shared" si="818"/>
        <v>#NUM!</v>
      </c>
      <c r="BI319" s="89" t="e">
        <f t="shared" si="819"/>
        <v>#NUM!</v>
      </c>
      <c r="BJ319" s="106">
        <f t="shared" si="792"/>
        <v>0.71366705445737511</v>
      </c>
      <c r="BK319" s="165">
        <f t="shared" si="793"/>
        <v>84.741590689541354</v>
      </c>
      <c r="BL319" s="207"/>
      <c r="BM319" s="107">
        <f t="shared" si="794"/>
        <v>378.74999999999989</v>
      </c>
      <c r="BN319" s="173">
        <f t="shared" si="820"/>
        <v>0</v>
      </c>
      <c r="BO319" s="187">
        <f t="shared" si="821"/>
        <v>0</v>
      </c>
      <c r="BP319" s="106" t="str">
        <f t="shared" si="795"/>
        <v>YES</v>
      </c>
      <c r="BQ319" s="209" t="e">
        <f t="shared" si="796"/>
        <v>#NUM!</v>
      </c>
      <c r="BR319" s="164" t="e">
        <f t="shared" si="822"/>
        <v>#NUM!</v>
      </c>
      <c r="BS319" s="219" t="e">
        <f t="shared" si="823"/>
        <v>#NUM!</v>
      </c>
      <c r="BT319" s="210"/>
      <c r="BU319" s="206" t="e">
        <f t="shared" si="824"/>
        <v>#NUM!</v>
      </c>
      <c r="BW319" s="164">
        <f>VLOOKUP(M319,Coefficients!$E$4:$I$7,3)</f>
        <v>0.43099999999999999</v>
      </c>
      <c r="BX319" s="106">
        <f t="shared" si="825"/>
        <v>2.5000000000000001E-2</v>
      </c>
      <c r="BY319" s="163">
        <f t="shared" si="826"/>
        <v>0</v>
      </c>
      <c r="BZ319" s="28"/>
      <c r="CO319" s="165" t="str">
        <f t="shared" si="797"/>
        <v>splash</v>
      </c>
      <c r="CP319" s="172">
        <f t="shared" si="798"/>
        <v>1</v>
      </c>
      <c r="CQ319" s="165">
        <f>IF(CO319="atmospheric",IF(CP319&gt;=1,Coefficients!$T$5,Coefficients!$T$4),Coefficients!$T$3)</f>
        <v>7.35</v>
      </c>
      <c r="CR319" s="106">
        <f>IF(S319&lt;Coefficients!$V$3,Coefficients!$X$3-(Coefficients!$X$4-Coefficients!$X$3)*(Coefficients!$V$3-S319)/(Coefficients!$V$4-Coefficients!$V$3),IF(S319&gt;Coefficients!$V$6,(Coefficients!$X$6-Coefficients!$X$5)*(S319-Coefficients!$V$6)/(Coefficients!$V$6-Coefficients!$V$5)+Coefficients!$X$6,VLOOKUP(S319,Coefficients!$V$3:$X$6,3)))</f>
        <v>5.1999999999999975</v>
      </c>
      <c r="CS319" s="90">
        <f t="shared" si="827"/>
        <v>1.6409601519999992E-4</v>
      </c>
      <c r="CT319" s="106">
        <f>VLOOKUP(CO319,Coefficients!$Z$4:$AD$7,4,FALSE)</f>
        <v>0.26500000000000001</v>
      </c>
      <c r="CU319" s="106">
        <f>VLOOKUP(CO319,Coefficients!$Z$4:$AD$7,2,FALSE)</f>
        <v>0.37</v>
      </c>
      <c r="CV319" s="174" t="e">
        <f t="shared" si="799"/>
        <v>#NUM!</v>
      </c>
      <c r="CW319" s="31" t="e">
        <f t="shared" si="800"/>
        <v>#NUM!</v>
      </c>
      <c r="CX319" s="19">
        <f>Coefficients!$B$7</f>
        <v>3.35</v>
      </c>
      <c r="CY319" s="217" t="e">
        <f t="shared" si="828"/>
        <v>#NUM!</v>
      </c>
      <c r="CZ319" s="164">
        <f>VLOOKUP(N319,Coefficients!$E$12:$I$16,3)</f>
        <v>6.0350000000000001</v>
      </c>
      <c r="DA319" s="165">
        <f t="shared" si="829"/>
        <v>2.5000000000000001E-2</v>
      </c>
      <c r="DB319" s="163">
        <f t="shared" si="830"/>
        <v>0</v>
      </c>
      <c r="DC319" s="163"/>
      <c r="DD319" s="149"/>
      <c r="DU319" s="165">
        <f t="shared" si="801"/>
        <v>0.95</v>
      </c>
      <c r="DV319" s="165">
        <f t="shared" si="802"/>
        <v>1</v>
      </c>
      <c r="DW319" s="165">
        <f t="shared" si="803"/>
        <v>2400</v>
      </c>
      <c r="DX319" s="165">
        <f t="shared" si="804"/>
        <v>1.4999999999999999E-2</v>
      </c>
      <c r="DY319" s="169">
        <f t="shared" si="805"/>
        <v>70.740242261103631</v>
      </c>
      <c r="DZ319" s="136">
        <f t="shared" si="831"/>
        <v>33620.707098878665</v>
      </c>
      <c r="EA319" s="136">
        <f t="shared" si="806"/>
        <v>4.3067574809826485</v>
      </c>
      <c r="EB319" s="136">
        <f t="shared" si="807"/>
        <v>2.3330791552474604E-2</v>
      </c>
      <c r="EC319" s="136">
        <f t="shared" si="808"/>
        <v>0.96747185906460231</v>
      </c>
      <c r="ED319" s="136" t="e">
        <f t="shared" si="809"/>
        <v>#DIV/0!</v>
      </c>
      <c r="EE319" s="136">
        <f t="shared" si="832"/>
        <v>1.5445604651050633E-4</v>
      </c>
      <c r="EF319" s="136">
        <f t="shared" si="810"/>
        <v>1</v>
      </c>
      <c r="EG319" s="136">
        <f t="shared" si="833"/>
        <v>2</v>
      </c>
      <c r="EH319" s="149" t="e">
        <f t="shared" si="811"/>
        <v>#DIV/0!</v>
      </c>
      <c r="EI319" s="149" t="e">
        <f t="shared" si="812"/>
        <v>#DIV/0!</v>
      </c>
      <c r="EJ319" s="149" t="e">
        <f t="shared" si="834"/>
        <v>#DIV/0!</v>
      </c>
      <c r="EK319" s="18" t="e">
        <f t="shared" si="835"/>
        <v>#DIV/0!</v>
      </c>
      <c r="EL319" s="18" t="e">
        <f t="shared" si="836"/>
        <v>#NUM!</v>
      </c>
      <c r="EM319" s="18">
        <f t="shared" si="837"/>
        <v>0</v>
      </c>
      <c r="EN319" s="163" t="e">
        <f t="shared" si="813"/>
        <v>#DIV/0!</v>
      </c>
      <c r="EO319" s="163" t="e">
        <f t="shared" si="814"/>
        <v>#DIV/0!</v>
      </c>
      <c r="EP319" s="163" t="e">
        <f t="shared" si="838"/>
        <v>#DIV/0!</v>
      </c>
      <c r="EQ319" s="18" t="e">
        <f t="shared" si="839"/>
        <v>#DIV/0!</v>
      </c>
      <c r="ER319" s="18" t="e">
        <f t="shared" si="840"/>
        <v>#NUM!</v>
      </c>
      <c r="ES319" s="18">
        <f t="shared" si="841"/>
        <v>0</v>
      </c>
    </row>
    <row r="320" spans="1:149" s="105" customFormat="1" outlineLevel="1" x14ac:dyDescent="0.25">
      <c r="A320" s="103"/>
      <c r="B320" s="36" t="s">
        <v>75</v>
      </c>
      <c r="C320" s="36" t="str">
        <f>MostLikely!$B$1</f>
        <v>CSIRO Mk3.5</v>
      </c>
      <c r="D320" s="36">
        <v>2006</v>
      </c>
      <c r="E320" s="37">
        <f>MostLikely!T34</f>
        <v>22.439999999999998</v>
      </c>
      <c r="F320" s="37">
        <f>MostLikely!X34</f>
        <v>76.157573333333332</v>
      </c>
      <c r="G320" s="37">
        <f>MostLikely!R34</f>
        <v>380.89999999999986</v>
      </c>
      <c r="H320" s="115">
        <f t="shared" si="765"/>
        <v>2007</v>
      </c>
      <c r="I320" s="111" t="str">
        <f t="shared" si="766"/>
        <v>Pile No 243 @ Berth 107</v>
      </c>
      <c r="J320" s="165" t="str">
        <f t="shared" si="767"/>
        <v>splash</v>
      </c>
      <c r="K320" s="172">
        <f t="shared" si="768"/>
        <v>1</v>
      </c>
      <c r="L320" s="115" t="str">
        <f t="shared" si="769"/>
        <v>C1</v>
      </c>
      <c r="M320" s="115" t="str">
        <f t="shared" si="770"/>
        <v>CB4</v>
      </c>
      <c r="N320" s="115" t="str">
        <f t="shared" si="771"/>
        <v>CL5</v>
      </c>
      <c r="O320" s="115">
        <f t="shared" si="772"/>
        <v>0</v>
      </c>
      <c r="P320" s="115">
        <f t="shared" si="773"/>
        <v>50</v>
      </c>
      <c r="Q320" s="115">
        <f t="shared" si="774"/>
        <v>1200</v>
      </c>
      <c r="R320" s="115">
        <f t="shared" si="775"/>
        <v>60</v>
      </c>
      <c r="S320" s="115">
        <f t="shared" si="776"/>
        <v>0.37</v>
      </c>
      <c r="T320" s="115">
        <f t="shared" si="777"/>
        <v>310</v>
      </c>
      <c r="U320" s="165">
        <f t="shared" si="815"/>
        <v>12</v>
      </c>
      <c r="V320" s="165"/>
      <c r="W320" s="165"/>
      <c r="X320" s="165"/>
      <c r="Y320" s="165"/>
      <c r="AA320" s="174" t="e">
        <f t="shared" si="778"/>
        <v>#NUM!</v>
      </c>
      <c r="AB320" s="193" t="e">
        <f t="shared" si="779"/>
        <v>#NUM!</v>
      </c>
      <c r="AC320" s="174" t="e">
        <f t="shared" si="780"/>
        <v>#NUM!</v>
      </c>
      <c r="AD320" s="174">
        <f t="shared" si="781"/>
        <v>0</v>
      </c>
      <c r="AE320" s="174" t="e">
        <f t="shared" si="782"/>
        <v>#NUM!</v>
      </c>
      <c r="AF320" s="194" t="e">
        <f t="shared" si="783"/>
        <v>#NUM!</v>
      </c>
      <c r="AG320" s="174" t="e">
        <f t="shared" si="686"/>
        <v>#NUM!</v>
      </c>
      <c r="AH320" s="174">
        <f t="shared" si="687"/>
        <v>0</v>
      </c>
      <c r="AJ320" s="174"/>
      <c r="AK320" s="174"/>
      <c r="AM320" s="207">
        <f t="shared" si="784"/>
        <v>0</v>
      </c>
      <c r="AN320" s="167">
        <f>INDEX(Coefficients!$O$3:$O$7,MATCH(S320,Coefficients!$O$3:$O$7))</f>
        <v>0.3</v>
      </c>
      <c r="AO320" s="167">
        <f>INDEX(Coefficients!$O$3:$O$7,MATCH(S320,Coefficients!$O$3:$O$7)+1)</f>
        <v>0.4</v>
      </c>
      <c r="AP320" s="172">
        <f>INDEX(Coefficients!$P$3:$P$7,MATCH(S320,Coefficients!$O$3:$O$7))</f>
        <v>50</v>
      </c>
      <c r="AQ320" s="172">
        <f>INDEX(Coefficients!$P$3:$P$7,MATCH(S320,Coefficients!$O$3:$O$7)+1)</f>
        <v>41.8</v>
      </c>
      <c r="AR320" s="172">
        <f t="shared" si="785"/>
        <v>44.26</v>
      </c>
      <c r="AS320" s="106">
        <f t="shared" si="786"/>
        <v>2006</v>
      </c>
      <c r="AT320" s="107">
        <f t="shared" si="787"/>
        <v>22.439999999999998</v>
      </c>
      <c r="AU320" s="167">
        <f t="shared" si="816"/>
        <v>0</v>
      </c>
      <c r="AV320" s="173">
        <f t="shared" si="817"/>
        <v>0</v>
      </c>
      <c r="AW320" s="106">
        <v>18</v>
      </c>
      <c r="AX320" s="107">
        <f t="shared" si="788"/>
        <v>76.157573333333332</v>
      </c>
      <c r="AY320" s="174">
        <f t="shared" si="789"/>
        <v>0.26419424190444968</v>
      </c>
      <c r="AZ320" s="167">
        <f>INDEX(Coefficients!$K$3:$K$10,MATCH(S320,Coefficients!$K$3:$K$10))</f>
        <v>0.35</v>
      </c>
      <c r="BA320" s="167">
        <f>INDEX(Coefficients!$K$3:$K$10,MATCH(S320,Coefficients!$K$3:$K$10)+1)</f>
        <v>0.4</v>
      </c>
      <c r="BB320" s="167">
        <f>INDEX(Coefficients!$L$3:$L$10,MATCH(S320,Coefficients!$K$3:$K$10))</f>
        <v>0.19142307491680963</v>
      </c>
      <c r="BC320" s="167">
        <f>INDEX(Coefficients!$L$3:$L$10,MATCH(S320,Coefficients!$K$3:$K$10)+1)</f>
        <v>0.35425563574488944</v>
      </c>
      <c r="BD320" s="174">
        <f>INDEX(Coefficients!$M$3:$M$10,MATCH(S320,Coefficients!$K$3:$K$10))</f>
        <v>0.20023799980895765</v>
      </c>
      <c r="BE320" s="174">
        <f>INDEX(Coefficients!$M$3:$M$10,MATCH(S320,Coefficients!$K$3:$K$10)+1)</f>
        <v>0.20987997823914079</v>
      </c>
      <c r="BF320" s="70">
        <f t="shared" si="790"/>
        <v>2.5655609924804158E-5</v>
      </c>
      <c r="BG320" s="110">
        <f t="shared" si="791"/>
        <v>0.20409479118103091</v>
      </c>
      <c r="BH320" s="175" t="e">
        <f t="shared" si="818"/>
        <v>#NUM!</v>
      </c>
      <c r="BI320" s="89" t="e">
        <f t="shared" si="819"/>
        <v>#NUM!</v>
      </c>
      <c r="BJ320" s="106">
        <f t="shared" si="792"/>
        <v>0.71366705445737511</v>
      </c>
      <c r="BK320" s="165">
        <f t="shared" si="793"/>
        <v>84.741590689541354</v>
      </c>
      <c r="BL320" s="207"/>
      <c r="BM320" s="107">
        <f t="shared" si="794"/>
        <v>380.89999999999986</v>
      </c>
      <c r="BN320" s="173">
        <f t="shared" si="820"/>
        <v>0</v>
      </c>
      <c r="BO320" s="187">
        <f t="shared" si="821"/>
        <v>0</v>
      </c>
      <c r="BP320" s="106" t="str">
        <f t="shared" si="795"/>
        <v>YES</v>
      </c>
      <c r="BQ320" s="209" t="e">
        <f t="shared" si="796"/>
        <v>#NUM!</v>
      </c>
      <c r="BR320" s="164" t="e">
        <f t="shared" si="822"/>
        <v>#NUM!</v>
      </c>
      <c r="BS320" s="219" t="e">
        <f t="shared" si="823"/>
        <v>#NUM!</v>
      </c>
      <c r="BT320" s="210"/>
      <c r="BU320" s="206" t="e">
        <f t="shared" si="824"/>
        <v>#NUM!</v>
      </c>
      <c r="BW320" s="164">
        <f>VLOOKUP(M320,Coefficients!$E$4:$I$7,3)</f>
        <v>0.43099999999999999</v>
      </c>
      <c r="BX320" s="106">
        <f t="shared" si="825"/>
        <v>2.5000000000000001E-2</v>
      </c>
      <c r="BY320" s="163">
        <f t="shared" si="826"/>
        <v>0</v>
      </c>
      <c r="BZ320" s="28"/>
      <c r="CO320" s="165" t="str">
        <f t="shared" si="797"/>
        <v>splash</v>
      </c>
      <c r="CP320" s="172">
        <f t="shared" si="798"/>
        <v>1</v>
      </c>
      <c r="CQ320" s="165">
        <f>IF(CO320="atmospheric",IF(CP320&gt;=1,Coefficients!$T$5,Coefficients!$T$4),Coefficients!$T$3)</f>
        <v>7.35</v>
      </c>
      <c r="CR320" s="106">
        <f>IF(S320&lt;Coefficients!$V$3,Coefficients!$X$3-(Coefficients!$X$4-Coefficients!$X$3)*(Coefficients!$V$3-S320)/(Coefficients!$V$4-Coefficients!$V$3),IF(S320&gt;Coefficients!$V$6,(Coefficients!$X$6-Coefficients!$X$5)*(S320-Coefficients!$V$6)/(Coefficients!$V$6-Coefficients!$V$5)+Coefficients!$X$6,VLOOKUP(S320,Coefficients!$V$3:$X$6,3)))</f>
        <v>5.1999999999999975</v>
      </c>
      <c r="CS320" s="90">
        <f t="shared" si="827"/>
        <v>1.6409601519999992E-4</v>
      </c>
      <c r="CT320" s="106">
        <f>VLOOKUP(CO320,Coefficients!$Z$4:$AD$7,4,FALSE)</f>
        <v>0.26500000000000001</v>
      </c>
      <c r="CU320" s="106">
        <f>VLOOKUP(CO320,Coefficients!$Z$4:$AD$7,2,FALSE)</f>
        <v>0.37</v>
      </c>
      <c r="CV320" s="174" t="e">
        <f t="shared" si="799"/>
        <v>#NUM!</v>
      </c>
      <c r="CW320" s="31" t="e">
        <f t="shared" si="800"/>
        <v>#NUM!</v>
      </c>
      <c r="CX320" s="19">
        <f>Coefficients!$B$7</f>
        <v>3.35</v>
      </c>
      <c r="CY320" s="217" t="e">
        <f t="shared" si="828"/>
        <v>#NUM!</v>
      </c>
      <c r="CZ320" s="164">
        <f>VLOOKUP(N320,Coefficients!$E$12:$I$16,3)</f>
        <v>6.0350000000000001</v>
      </c>
      <c r="DA320" s="165">
        <f t="shared" si="829"/>
        <v>2.5000000000000001E-2</v>
      </c>
      <c r="DB320" s="163">
        <f t="shared" si="830"/>
        <v>0</v>
      </c>
      <c r="DC320" s="163"/>
      <c r="DD320" s="149"/>
      <c r="DU320" s="165">
        <f t="shared" si="801"/>
        <v>0.95</v>
      </c>
      <c r="DV320" s="165">
        <f t="shared" si="802"/>
        <v>1</v>
      </c>
      <c r="DW320" s="165">
        <f t="shared" si="803"/>
        <v>2400</v>
      </c>
      <c r="DX320" s="165">
        <f t="shared" si="804"/>
        <v>1.4999999999999999E-2</v>
      </c>
      <c r="DY320" s="169">
        <f t="shared" si="805"/>
        <v>70.770722249151731</v>
      </c>
      <c r="DZ320" s="136">
        <f t="shared" si="831"/>
        <v>33625.535145702132</v>
      </c>
      <c r="EA320" s="136">
        <f t="shared" si="806"/>
        <v>4.3067574809826485</v>
      </c>
      <c r="EB320" s="136">
        <f t="shared" si="807"/>
        <v>2.3330791552474604E-2</v>
      </c>
      <c r="EC320" s="136">
        <f t="shared" si="808"/>
        <v>0.96747185906460231</v>
      </c>
      <c r="ED320" s="136" t="e">
        <f t="shared" si="809"/>
        <v>#DIV/0!</v>
      </c>
      <c r="EE320" s="136">
        <f t="shared" si="832"/>
        <v>1.5445604651050633E-4</v>
      </c>
      <c r="EF320" s="136">
        <f t="shared" si="810"/>
        <v>1</v>
      </c>
      <c r="EG320" s="136">
        <f t="shared" si="833"/>
        <v>2</v>
      </c>
      <c r="EH320" s="149" t="e">
        <f t="shared" si="811"/>
        <v>#DIV/0!</v>
      </c>
      <c r="EI320" s="149" t="e">
        <f t="shared" si="812"/>
        <v>#DIV/0!</v>
      </c>
      <c r="EJ320" s="149" t="e">
        <f t="shared" si="834"/>
        <v>#DIV/0!</v>
      </c>
      <c r="EK320" s="18" t="e">
        <f t="shared" si="835"/>
        <v>#DIV/0!</v>
      </c>
      <c r="EL320" s="18" t="e">
        <f t="shared" si="836"/>
        <v>#NUM!</v>
      </c>
      <c r="EM320" s="18">
        <f t="shared" si="837"/>
        <v>0</v>
      </c>
      <c r="EN320" s="163" t="e">
        <f t="shared" si="813"/>
        <v>#DIV/0!</v>
      </c>
      <c r="EO320" s="163" t="e">
        <f t="shared" si="814"/>
        <v>#DIV/0!</v>
      </c>
      <c r="EP320" s="163" t="e">
        <f t="shared" si="838"/>
        <v>#DIV/0!</v>
      </c>
      <c r="EQ320" s="18" t="e">
        <f t="shared" si="839"/>
        <v>#DIV/0!</v>
      </c>
      <c r="ER320" s="18" t="e">
        <f t="shared" si="840"/>
        <v>#NUM!</v>
      </c>
      <c r="ES320" s="18">
        <f t="shared" si="841"/>
        <v>0</v>
      </c>
    </row>
    <row r="321" spans="1:149" s="105" customFormat="1" outlineLevel="1" x14ac:dyDescent="0.25">
      <c r="A321" s="103"/>
      <c r="B321" s="36" t="s">
        <v>75</v>
      </c>
      <c r="C321" s="36" t="str">
        <f>MostLikely!$B$1</f>
        <v>CSIRO Mk3.5</v>
      </c>
      <c r="D321" s="36">
        <v>2007</v>
      </c>
      <c r="E321" s="37">
        <f>MostLikely!T35</f>
        <v>22.454999999999998</v>
      </c>
      <c r="F321" s="37">
        <f>MostLikely!X35</f>
        <v>76.148671666666658</v>
      </c>
      <c r="G321" s="37">
        <f>MostLikely!R35</f>
        <v>383.04999999999984</v>
      </c>
      <c r="H321" s="115">
        <f t="shared" si="765"/>
        <v>2007</v>
      </c>
      <c r="I321" s="111" t="str">
        <f t="shared" si="766"/>
        <v>Pile No 243 @ Berth 107</v>
      </c>
      <c r="J321" s="165" t="str">
        <f t="shared" si="767"/>
        <v>splash</v>
      </c>
      <c r="K321" s="172">
        <f t="shared" si="768"/>
        <v>1</v>
      </c>
      <c r="L321" s="115" t="str">
        <f t="shared" si="769"/>
        <v>C1</v>
      </c>
      <c r="M321" s="115" t="str">
        <f t="shared" si="770"/>
        <v>CB4</v>
      </c>
      <c r="N321" s="115" t="str">
        <f t="shared" si="771"/>
        <v>CL5</v>
      </c>
      <c r="O321" s="115">
        <f t="shared" si="772"/>
        <v>0</v>
      </c>
      <c r="P321" s="115">
        <f t="shared" si="773"/>
        <v>50</v>
      </c>
      <c r="Q321" s="115">
        <f t="shared" si="774"/>
        <v>1200</v>
      </c>
      <c r="R321" s="115">
        <f t="shared" si="775"/>
        <v>60</v>
      </c>
      <c r="S321" s="115">
        <f t="shared" si="776"/>
        <v>0.37</v>
      </c>
      <c r="T321" s="115">
        <f t="shared" si="777"/>
        <v>310</v>
      </c>
      <c r="U321" s="165">
        <f t="shared" si="815"/>
        <v>12</v>
      </c>
      <c r="V321" s="165"/>
      <c r="W321" s="165"/>
      <c r="X321" s="165"/>
      <c r="Y321" s="165"/>
      <c r="AA321" s="174" t="e">
        <f t="shared" si="778"/>
        <v>#NUM!</v>
      </c>
      <c r="AB321" s="193" t="e">
        <f t="shared" si="779"/>
        <v>#NUM!</v>
      </c>
      <c r="AC321" s="174" t="e">
        <f t="shared" si="780"/>
        <v>#NUM!</v>
      </c>
      <c r="AD321" s="174">
        <f t="shared" si="781"/>
        <v>0</v>
      </c>
      <c r="AE321" s="174" t="e">
        <f t="shared" si="782"/>
        <v>#NUM!</v>
      </c>
      <c r="AF321" s="194" t="e">
        <f t="shared" si="783"/>
        <v>#NUM!</v>
      </c>
      <c r="AG321" s="174" t="e">
        <f t="shared" si="686"/>
        <v>#NUM!</v>
      </c>
      <c r="AH321" s="174">
        <f t="shared" si="687"/>
        <v>0</v>
      </c>
      <c r="AJ321" s="174"/>
      <c r="AK321" s="174"/>
      <c r="AM321" s="207">
        <f t="shared" si="784"/>
        <v>0</v>
      </c>
      <c r="AN321" s="167">
        <f>INDEX(Coefficients!$O$3:$O$7,MATCH(S321,Coefficients!$O$3:$O$7))</f>
        <v>0.3</v>
      </c>
      <c r="AO321" s="167">
        <f>INDEX(Coefficients!$O$3:$O$7,MATCH(S321,Coefficients!$O$3:$O$7)+1)</f>
        <v>0.4</v>
      </c>
      <c r="AP321" s="172">
        <f>INDEX(Coefficients!$P$3:$P$7,MATCH(S321,Coefficients!$O$3:$O$7))</f>
        <v>50</v>
      </c>
      <c r="AQ321" s="172">
        <f>INDEX(Coefficients!$P$3:$P$7,MATCH(S321,Coefficients!$O$3:$O$7)+1)</f>
        <v>41.8</v>
      </c>
      <c r="AR321" s="172">
        <f t="shared" si="785"/>
        <v>44.26</v>
      </c>
      <c r="AS321" s="106">
        <f t="shared" si="786"/>
        <v>2007</v>
      </c>
      <c r="AT321" s="107">
        <f t="shared" si="787"/>
        <v>22.454999999999998</v>
      </c>
      <c r="AU321" s="167">
        <f t="shared" si="816"/>
        <v>0</v>
      </c>
      <c r="AV321" s="173">
        <f t="shared" si="817"/>
        <v>0</v>
      </c>
      <c r="AW321" s="106">
        <v>19</v>
      </c>
      <c r="AX321" s="107">
        <f t="shared" si="788"/>
        <v>76.148671666666658</v>
      </c>
      <c r="AY321" s="174">
        <f t="shared" si="789"/>
        <v>0.26419424190444968</v>
      </c>
      <c r="AZ321" s="167">
        <f>INDEX(Coefficients!$K$3:$K$10,MATCH(S321,Coefficients!$K$3:$K$10))</f>
        <v>0.35</v>
      </c>
      <c r="BA321" s="167">
        <f>INDEX(Coefficients!$K$3:$K$10,MATCH(S321,Coefficients!$K$3:$K$10)+1)</f>
        <v>0.4</v>
      </c>
      <c r="BB321" s="167">
        <f>INDEX(Coefficients!$L$3:$L$10,MATCH(S321,Coefficients!$K$3:$K$10))</f>
        <v>0.19142307491680963</v>
      </c>
      <c r="BC321" s="167">
        <f>INDEX(Coefficients!$L$3:$L$10,MATCH(S321,Coefficients!$K$3:$K$10)+1)</f>
        <v>0.35425563574488944</v>
      </c>
      <c r="BD321" s="174">
        <f>INDEX(Coefficients!$M$3:$M$10,MATCH(S321,Coefficients!$K$3:$K$10))</f>
        <v>0.20023799980895765</v>
      </c>
      <c r="BE321" s="174">
        <f>INDEX(Coefficients!$M$3:$M$10,MATCH(S321,Coefficients!$K$3:$K$10)+1)</f>
        <v>0.20987997823914079</v>
      </c>
      <c r="BF321" s="70">
        <f t="shared" si="790"/>
        <v>2.5655609924804158E-5</v>
      </c>
      <c r="BG321" s="110">
        <f t="shared" si="791"/>
        <v>0.20409479118103091</v>
      </c>
      <c r="BH321" s="175" t="e">
        <f t="shared" si="818"/>
        <v>#NUM!</v>
      </c>
      <c r="BI321" s="89" t="e">
        <f t="shared" si="819"/>
        <v>#NUM!</v>
      </c>
      <c r="BJ321" s="106">
        <f t="shared" si="792"/>
        <v>0.71366705445737511</v>
      </c>
      <c r="BK321" s="165">
        <f t="shared" si="793"/>
        <v>84.741590689541354</v>
      </c>
      <c r="BL321" s="207"/>
      <c r="BM321" s="107">
        <f t="shared" si="794"/>
        <v>383.04999999999984</v>
      </c>
      <c r="BN321" s="173">
        <f t="shared" si="820"/>
        <v>0</v>
      </c>
      <c r="BO321" s="187">
        <f t="shared" si="821"/>
        <v>0</v>
      </c>
      <c r="BP321" s="106" t="str">
        <f t="shared" si="795"/>
        <v>YES</v>
      </c>
      <c r="BQ321" s="209" t="e">
        <f t="shared" si="796"/>
        <v>#NUM!</v>
      </c>
      <c r="BR321" s="164" t="e">
        <f t="shared" si="822"/>
        <v>#NUM!</v>
      </c>
      <c r="BS321" s="219" t="e">
        <f t="shared" si="823"/>
        <v>#NUM!</v>
      </c>
      <c r="BT321" s="210"/>
      <c r="BU321" s="206" t="e">
        <f t="shared" si="824"/>
        <v>#NUM!</v>
      </c>
      <c r="BW321" s="164">
        <f>VLOOKUP(M321,Coefficients!$E$4:$I$7,3)</f>
        <v>0.43099999999999999</v>
      </c>
      <c r="BX321" s="106">
        <f t="shared" si="825"/>
        <v>2.5000000000000001E-2</v>
      </c>
      <c r="BY321" s="163">
        <f t="shared" si="826"/>
        <v>0</v>
      </c>
      <c r="BZ321" s="28"/>
      <c r="CO321" s="165" t="str">
        <f t="shared" si="797"/>
        <v>splash</v>
      </c>
      <c r="CP321" s="172">
        <f t="shared" si="798"/>
        <v>1</v>
      </c>
      <c r="CQ321" s="165">
        <f>IF(CO321="atmospheric",IF(CP321&gt;=1,Coefficients!$T$5,Coefficients!$T$4),Coefficients!$T$3)</f>
        <v>7.35</v>
      </c>
      <c r="CR321" s="106">
        <f>IF(S321&lt;Coefficients!$V$3,Coefficients!$X$3-(Coefficients!$X$4-Coefficients!$X$3)*(Coefficients!$V$3-S321)/(Coefficients!$V$4-Coefficients!$V$3),IF(S321&gt;Coefficients!$V$6,(Coefficients!$X$6-Coefficients!$X$5)*(S321-Coefficients!$V$6)/(Coefficients!$V$6-Coefficients!$V$5)+Coefficients!$X$6,VLOOKUP(S321,Coefficients!$V$3:$X$6,3)))</f>
        <v>5.1999999999999975</v>
      </c>
      <c r="CS321" s="90">
        <f t="shared" si="827"/>
        <v>1.6409601519999992E-4</v>
      </c>
      <c r="CT321" s="106">
        <f>VLOOKUP(CO321,Coefficients!$Z$4:$AD$7,4,FALSE)</f>
        <v>0.26500000000000001</v>
      </c>
      <c r="CU321" s="106">
        <f>VLOOKUP(CO321,Coefficients!$Z$4:$AD$7,2,FALSE)</f>
        <v>0.37</v>
      </c>
      <c r="CV321" s="174" t="e">
        <f t="shared" si="799"/>
        <v>#NUM!</v>
      </c>
      <c r="CW321" s="31" t="e">
        <f t="shared" si="800"/>
        <v>#NUM!</v>
      </c>
      <c r="CX321" s="19">
        <f>Coefficients!$B$7</f>
        <v>3.35</v>
      </c>
      <c r="CY321" s="217" t="e">
        <f t="shared" si="828"/>
        <v>#NUM!</v>
      </c>
      <c r="CZ321" s="164">
        <f>VLOOKUP(N321,Coefficients!$E$12:$I$16,3)</f>
        <v>6.0350000000000001</v>
      </c>
      <c r="DA321" s="165">
        <f t="shared" si="829"/>
        <v>2.5000000000000001E-2</v>
      </c>
      <c r="DB321" s="163">
        <f t="shared" si="830"/>
        <v>0</v>
      </c>
      <c r="DC321" s="163"/>
      <c r="DD321" s="149"/>
      <c r="DU321" s="165">
        <f t="shared" si="801"/>
        <v>0.95</v>
      </c>
      <c r="DV321" s="165">
        <f t="shared" si="802"/>
        <v>1</v>
      </c>
      <c r="DW321" s="165">
        <f t="shared" si="803"/>
        <v>2400</v>
      </c>
      <c r="DX321" s="165">
        <f t="shared" si="804"/>
        <v>1.4999999999999999E-2</v>
      </c>
      <c r="DY321" s="169">
        <f t="shared" si="805"/>
        <v>70.816491511721907</v>
      </c>
      <c r="DZ321" s="136">
        <f t="shared" si="831"/>
        <v>33632.782418979121</v>
      </c>
      <c r="EA321" s="136">
        <f t="shared" si="806"/>
        <v>4.3067574809826485</v>
      </c>
      <c r="EB321" s="136">
        <f t="shared" si="807"/>
        <v>2.3330791552474604E-2</v>
      </c>
      <c r="EC321" s="136">
        <f t="shared" si="808"/>
        <v>0.96747185906460231</v>
      </c>
      <c r="ED321" s="136" t="e">
        <f t="shared" si="809"/>
        <v>#DIV/0!</v>
      </c>
      <c r="EE321" s="136">
        <f t="shared" si="832"/>
        <v>1.5445604651050633E-4</v>
      </c>
      <c r="EF321" s="136">
        <f t="shared" si="810"/>
        <v>1</v>
      </c>
      <c r="EG321" s="136">
        <f t="shared" si="833"/>
        <v>2</v>
      </c>
      <c r="EH321" s="149" t="e">
        <f t="shared" si="811"/>
        <v>#DIV/0!</v>
      </c>
      <c r="EI321" s="149" t="e">
        <f t="shared" si="812"/>
        <v>#DIV/0!</v>
      </c>
      <c r="EJ321" s="149" t="e">
        <f t="shared" si="834"/>
        <v>#DIV/0!</v>
      </c>
      <c r="EK321" s="18" t="e">
        <f t="shared" si="835"/>
        <v>#DIV/0!</v>
      </c>
      <c r="EL321" s="18" t="e">
        <f t="shared" si="836"/>
        <v>#NUM!</v>
      </c>
      <c r="EM321" s="18">
        <f t="shared" si="837"/>
        <v>0</v>
      </c>
      <c r="EN321" s="163" t="e">
        <f t="shared" si="813"/>
        <v>#DIV/0!</v>
      </c>
      <c r="EO321" s="163" t="e">
        <f t="shared" si="814"/>
        <v>#DIV/0!</v>
      </c>
      <c r="EP321" s="163" t="e">
        <f t="shared" si="838"/>
        <v>#DIV/0!</v>
      </c>
      <c r="EQ321" s="18" t="e">
        <f t="shared" si="839"/>
        <v>#DIV/0!</v>
      </c>
      <c r="ER321" s="18" t="e">
        <f t="shared" si="840"/>
        <v>#NUM!</v>
      </c>
      <c r="ES321" s="18">
        <f t="shared" si="841"/>
        <v>0</v>
      </c>
    </row>
    <row r="322" spans="1:149" s="105" customFormat="1" outlineLevel="1" x14ac:dyDescent="0.25">
      <c r="A322" s="103"/>
      <c r="B322" s="36" t="s">
        <v>75</v>
      </c>
      <c r="C322" s="36" t="str">
        <f>MostLikely!$B$1</f>
        <v>CSIRO Mk3.5</v>
      </c>
      <c r="D322" s="36">
        <v>2008</v>
      </c>
      <c r="E322" s="37">
        <f>MostLikely!T36</f>
        <v>22.47</v>
      </c>
      <c r="F322" s="37">
        <f>MostLikely!X36</f>
        <v>76.139769999999999</v>
      </c>
      <c r="G322" s="37">
        <f>MostLikely!R36</f>
        <v>385.19999999999982</v>
      </c>
      <c r="H322" s="115">
        <f t="shared" si="765"/>
        <v>2007</v>
      </c>
      <c r="I322" s="111" t="str">
        <f t="shared" si="766"/>
        <v>Pile No 243 @ Berth 107</v>
      </c>
      <c r="J322" s="165" t="str">
        <f t="shared" si="767"/>
        <v>splash</v>
      </c>
      <c r="K322" s="172">
        <f t="shared" si="768"/>
        <v>1</v>
      </c>
      <c r="L322" s="115" t="str">
        <f t="shared" si="769"/>
        <v>C1</v>
      </c>
      <c r="M322" s="115" t="str">
        <f t="shared" si="770"/>
        <v>CB4</v>
      </c>
      <c r="N322" s="115" t="str">
        <f t="shared" si="771"/>
        <v>CL5</v>
      </c>
      <c r="O322" s="115">
        <f t="shared" si="772"/>
        <v>0</v>
      </c>
      <c r="P322" s="115">
        <f t="shared" si="773"/>
        <v>50</v>
      </c>
      <c r="Q322" s="115">
        <f t="shared" si="774"/>
        <v>1200</v>
      </c>
      <c r="R322" s="115">
        <f t="shared" si="775"/>
        <v>60</v>
      </c>
      <c r="S322" s="115">
        <f t="shared" si="776"/>
        <v>0.37</v>
      </c>
      <c r="T322" s="115">
        <f t="shared" si="777"/>
        <v>310</v>
      </c>
      <c r="U322" s="165">
        <f t="shared" si="815"/>
        <v>12</v>
      </c>
      <c r="V322" s="165"/>
      <c r="W322" s="165"/>
      <c r="X322" s="165"/>
      <c r="Y322" s="165"/>
      <c r="AA322" s="174" t="e">
        <f t="shared" si="778"/>
        <v>#NUM!</v>
      </c>
      <c r="AB322" s="193" t="e">
        <f t="shared" si="779"/>
        <v>#NUM!</v>
      </c>
      <c r="AC322" s="174" t="e">
        <f t="shared" si="780"/>
        <v>#NUM!</v>
      </c>
      <c r="AD322" s="174">
        <f t="shared" si="781"/>
        <v>0</v>
      </c>
      <c r="AE322" s="174" t="e">
        <f t="shared" si="782"/>
        <v>#NUM!</v>
      </c>
      <c r="AF322" s="194" t="e">
        <f t="shared" si="783"/>
        <v>#NUM!</v>
      </c>
      <c r="AG322" s="174" t="e">
        <f t="shared" si="686"/>
        <v>#NUM!</v>
      </c>
      <c r="AH322" s="174">
        <f t="shared" si="687"/>
        <v>0</v>
      </c>
      <c r="AJ322" s="174"/>
      <c r="AK322" s="174"/>
      <c r="AM322" s="207">
        <f t="shared" si="784"/>
        <v>0</v>
      </c>
      <c r="AN322" s="167">
        <f>INDEX(Coefficients!$O$3:$O$7,MATCH(S322,Coefficients!$O$3:$O$7))</f>
        <v>0.3</v>
      </c>
      <c r="AO322" s="167">
        <f>INDEX(Coefficients!$O$3:$O$7,MATCH(S322,Coefficients!$O$3:$O$7)+1)</f>
        <v>0.4</v>
      </c>
      <c r="AP322" s="172">
        <f>INDEX(Coefficients!$P$3:$P$7,MATCH(S322,Coefficients!$O$3:$O$7))</f>
        <v>50</v>
      </c>
      <c r="AQ322" s="172">
        <f>INDEX(Coefficients!$P$3:$P$7,MATCH(S322,Coefficients!$O$3:$O$7)+1)</f>
        <v>41.8</v>
      </c>
      <c r="AR322" s="172">
        <f t="shared" si="785"/>
        <v>44.26</v>
      </c>
      <c r="AS322" s="106">
        <f t="shared" si="786"/>
        <v>2008</v>
      </c>
      <c r="AT322" s="107">
        <f t="shared" si="787"/>
        <v>22.47</v>
      </c>
      <c r="AU322" s="167">
        <f t="shared" si="816"/>
        <v>0</v>
      </c>
      <c r="AV322" s="173">
        <f t="shared" si="817"/>
        <v>0</v>
      </c>
      <c r="AW322" s="106">
        <v>20</v>
      </c>
      <c r="AX322" s="107">
        <f t="shared" si="788"/>
        <v>76.139769999999999</v>
      </c>
      <c r="AY322" s="174">
        <f t="shared" si="789"/>
        <v>0.26419424190444968</v>
      </c>
      <c r="AZ322" s="167">
        <f>INDEX(Coefficients!$K$3:$K$10,MATCH(S322,Coefficients!$K$3:$K$10))</f>
        <v>0.35</v>
      </c>
      <c r="BA322" s="167">
        <f>INDEX(Coefficients!$K$3:$K$10,MATCH(S322,Coefficients!$K$3:$K$10)+1)</f>
        <v>0.4</v>
      </c>
      <c r="BB322" s="167">
        <f>INDEX(Coefficients!$L$3:$L$10,MATCH(S322,Coefficients!$K$3:$K$10))</f>
        <v>0.19142307491680963</v>
      </c>
      <c r="BC322" s="167">
        <f>INDEX(Coefficients!$L$3:$L$10,MATCH(S322,Coefficients!$K$3:$K$10)+1)</f>
        <v>0.35425563574488944</v>
      </c>
      <c r="BD322" s="174">
        <f>INDEX(Coefficients!$M$3:$M$10,MATCH(S322,Coefficients!$K$3:$K$10))</f>
        <v>0.20023799980895765</v>
      </c>
      <c r="BE322" s="174">
        <f>INDEX(Coefficients!$M$3:$M$10,MATCH(S322,Coefficients!$K$3:$K$10)+1)</f>
        <v>0.20987997823914079</v>
      </c>
      <c r="BF322" s="70">
        <f t="shared" si="790"/>
        <v>2.5655609924804158E-5</v>
      </c>
      <c r="BG322" s="110">
        <f t="shared" si="791"/>
        <v>0.20409479118103091</v>
      </c>
      <c r="BH322" s="175" t="e">
        <f t="shared" si="818"/>
        <v>#NUM!</v>
      </c>
      <c r="BI322" s="89" t="e">
        <f t="shared" si="819"/>
        <v>#NUM!</v>
      </c>
      <c r="BJ322" s="106">
        <f t="shared" si="792"/>
        <v>0.71366705445737511</v>
      </c>
      <c r="BK322" s="165">
        <f t="shared" si="793"/>
        <v>84.741590689541354</v>
      </c>
      <c r="BL322" s="207"/>
      <c r="BM322" s="107">
        <f t="shared" si="794"/>
        <v>385.19999999999982</v>
      </c>
      <c r="BN322" s="173">
        <f t="shared" si="820"/>
        <v>0</v>
      </c>
      <c r="BO322" s="187">
        <f t="shared" si="821"/>
        <v>0</v>
      </c>
      <c r="BP322" s="106" t="str">
        <f t="shared" si="795"/>
        <v>YES</v>
      </c>
      <c r="BQ322" s="209" t="e">
        <f t="shared" si="796"/>
        <v>#NUM!</v>
      </c>
      <c r="BR322" s="164" t="e">
        <f t="shared" si="822"/>
        <v>#NUM!</v>
      </c>
      <c r="BS322" s="219" t="e">
        <f t="shared" si="823"/>
        <v>#NUM!</v>
      </c>
      <c r="BT322" s="210"/>
      <c r="BU322" s="206" t="e">
        <f t="shared" si="824"/>
        <v>#NUM!</v>
      </c>
      <c r="BW322" s="164">
        <f>VLOOKUP(M322,Coefficients!$E$4:$I$7,3)</f>
        <v>0.43099999999999999</v>
      </c>
      <c r="BX322" s="106">
        <f t="shared" si="825"/>
        <v>2.5000000000000001E-2</v>
      </c>
      <c r="BY322" s="163">
        <f t="shared" si="826"/>
        <v>0</v>
      </c>
      <c r="BZ322" s="28"/>
      <c r="CO322" s="165" t="str">
        <f t="shared" si="797"/>
        <v>splash</v>
      </c>
      <c r="CP322" s="172">
        <f t="shared" si="798"/>
        <v>1</v>
      </c>
      <c r="CQ322" s="165">
        <f>IF(CO322="atmospheric",IF(CP322&gt;=1,Coefficients!$T$5,Coefficients!$T$4),Coefficients!$T$3)</f>
        <v>7.35</v>
      </c>
      <c r="CR322" s="106">
        <f>IF(S322&lt;Coefficients!$V$3,Coefficients!$X$3-(Coefficients!$X$4-Coefficients!$X$3)*(Coefficients!$V$3-S322)/(Coefficients!$V$4-Coefficients!$V$3),IF(S322&gt;Coefficients!$V$6,(Coefficients!$X$6-Coefficients!$X$5)*(S322-Coefficients!$V$6)/(Coefficients!$V$6-Coefficients!$V$5)+Coefficients!$X$6,VLOOKUP(S322,Coefficients!$V$3:$X$6,3)))</f>
        <v>5.1999999999999975</v>
      </c>
      <c r="CS322" s="90">
        <f t="shared" si="827"/>
        <v>1.6409601519999992E-4</v>
      </c>
      <c r="CT322" s="106">
        <f>VLOOKUP(CO322,Coefficients!$Z$4:$AD$7,4,FALSE)</f>
        <v>0.26500000000000001</v>
      </c>
      <c r="CU322" s="106">
        <f>VLOOKUP(CO322,Coefficients!$Z$4:$AD$7,2,FALSE)</f>
        <v>0.37</v>
      </c>
      <c r="CV322" s="174" t="e">
        <f t="shared" si="799"/>
        <v>#NUM!</v>
      </c>
      <c r="CW322" s="31" t="e">
        <f t="shared" si="800"/>
        <v>#NUM!</v>
      </c>
      <c r="CX322" s="19">
        <f>Coefficients!$B$7</f>
        <v>3.35</v>
      </c>
      <c r="CY322" s="217" t="e">
        <f t="shared" si="828"/>
        <v>#NUM!</v>
      </c>
      <c r="CZ322" s="164">
        <f>VLOOKUP(N322,Coefficients!$E$12:$I$16,3)</f>
        <v>6.0350000000000001</v>
      </c>
      <c r="DA322" s="165">
        <f t="shared" si="829"/>
        <v>2.5000000000000001E-2</v>
      </c>
      <c r="DB322" s="163">
        <f t="shared" si="830"/>
        <v>0</v>
      </c>
      <c r="DC322" s="163"/>
      <c r="DD322" s="149"/>
      <c r="DU322" s="165">
        <f t="shared" si="801"/>
        <v>0.95</v>
      </c>
      <c r="DV322" s="165">
        <f t="shared" si="802"/>
        <v>1</v>
      </c>
      <c r="DW322" s="165">
        <f t="shared" si="803"/>
        <v>2400</v>
      </c>
      <c r="DX322" s="165">
        <f t="shared" si="804"/>
        <v>1.4999999999999999E-2</v>
      </c>
      <c r="DY322" s="169">
        <f t="shared" si="805"/>
        <v>70.892905314270294</v>
      </c>
      <c r="DZ322" s="136">
        <f t="shared" si="831"/>
        <v>33644.875105834704</v>
      </c>
      <c r="EA322" s="136">
        <f t="shared" si="806"/>
        <v>4.3067574809826485</v>
      </c>
      <c r="EB322" s="136">
        <f t="shared" si="807"/>
        <v>2.3330791552474604E-2</v>
      </c>
      <c r="EC322" s="136">
        <f t="shared" si="808"/>
        <v>0.96747185906460231</v>
      </c>
      <c r="ED322" s="136" t="e">
        <f t="shared" si="809"/>
        <v>#DIV/0!</v>
      </c>
      <c r="EE322" s="136">
        <f t="shared" si="832"/>
        <v>1.5445604651050633E-4</v>
      </c>
      <c r="EF322" s="136">
        <f t="shared" si="810"/>
        <v>1</v>
      </c>
      <c r="EG322" s="136">
        <f t="shared" si="833"/>
        <v>2</v>
      </c>
      <c r="EH322" s="149" t="e">
        <f t="shared" si="811"/>
        <v>#DIV/0!</v>
      </c>
      <c r="EI322" s="149" t="e">
        <f t="shared" si="812"/>
        <v>#DIV/0!</v>
      </c>
      <c r="EJ322" s="149" t="e">
        <f t="shared" si="834"/>
        <v>#DIV/0!</v>
      </c>
      <c r="EK322" s="18" t="e">
        <f t="shared" si="835"/>
        <v>#DIV/0!</v>
      </c>
      <c r="EL322" s="18" t="e">
        <f t="shared" si="836"/>
        <v>#NUM!</v>
      </c>
      <c r="EM322" s="18">
        <f t="shared" si="837"/>
        <v>0</v>
      </c>
      <c r="EN322" s="163" t="e">
        <f t="shared" si="813"/>
        <v>#DIV/0!</v>
      </c>
      <c r="EO322" s="163" t="e">
        <f t="shared" si="814"/>
        <v>#DIV/0!</v>
      </c>
      <c r="EP322" s="163" t="e">
        <f t="shared" si="838"/>
        <v>#DIV/0!</v>
      </c>
      <c r="EQ322" s="18" t="e">
        <f t="shared" si="839"/>
        <v>#DIV/0!</v>
      </c>
      <c r="ER322" s="18" t="e">
        <f t="shared" si="840"/>
        <v>#NUM!</v>
      </c>
      <c r="ES322" s="18">
        <f t="shared" si="841"/>
        <v>0</v>
      </c>
    </row>
    <row r="323" spans="1:149" s="105" customFormat="1" outlineLevel="1" x14ac:dyDescent="0.25">
      <c r="A323" s="103"/>
      <c r="B323" s="36" t="s">
        <v>75</v>
      </c>
      <c r="C323" s="36" t="str">
        <f>MostLikely!$B$1</f>
        <v>CSIRO Mk3.5</v>
      </c>
      <c r="D323" s="36">
        <v>2009</v>
      </c>
      <c r="E323" s="37">
        <f>MostLikely!T37</f>
        <v>22.484999999999999</v>
      </c>
      <c r="F323" s="37">
        <f>MostLikely!X37</f>
        <v>76.130868333333325</v>
      </c>
      <c r="G323" s="37">
        <f>MostLikely!R37</f>
        <v>387.3499999999998</v>
      </c>
      <c r="H323" s="115">
        <f t="shared" si="765"/>
        <v>2007</v>
      </c>
      <c r="I323" s="111" t="str">
        <f t="shared" si="766"/>
        <v>Pile No 243 @ Berth 107</v>
      </c>
      <c r="J323" s="165" t="str">
        <f t="shared" si="767"/>
        <v>splash</v>
      </c>
      <c r="K323" s="172">
        <f t="shared" si="768"/>
        <v>1</v>
      </c>
      <c r="L323" s="115" t="str">
        <f t="shared" si="769"/>
        <v>C1</v>
      </c>
      <c r="M323" s="115" t="str">
        <f t="shared" si="770"/>
        <v>CB4</v>
      </c>
      <c r="N323" s="115" t="str">
        <f t="shared" si="771"/>
        <v>CL5</v>
      </c>
      <c r="O323" s="115">
        <f t="shared" si="772"/>
        <v>0</v>
      </c>
      <c r="P323" s="115">
        <f t="shared" si="773"/>
        <v>50</v>
      </c>
      <c r="Q323" s="115">
        <f t="shared" si="774"/>
        <v>1200</v>
      </c>
      <c r="R323" s="115">
        <f t="shared" si="775"/>
        <v>60</v>
      </c>
      <c r="S323" s="115">
        <f t="shared" si="776"/>
        <v>0.37</v>
      </c>
      <c r="T323" s="115">
        <f t="shared" si="777"/>
        <v>310</v>
      </c>
      <c r="U323" s="165">
        <f t="shared" si="815"/>
        <v>12</v>
      </c>
      <c r="V323" s="165"/>
      <c r="W323" s="165"/>
      <c r="X323" s="165"/>
      <c r="Y323" s="165"/>
      <c r="AA323" s="174" t="e">
        <f t="shared" si="778"/>
        <v>#NUM!</v>
      </c>
      <c r="AB323" s="193" t="e">
        <f t="shared" si="779"/>
        <v>#NUM!</v>
      </c>
      <c r="AC323" s="174" t="e">
        <f t="shared" si="780"/>
        <v>#NUM!</v>
      </c>
      <c r="AD323" s="174">
        <f t="shared" si="781"/>
        <v>0</v>
      </c>
      <c r="AE323" s="174" t="e">
        <f t="shared" si="782"/>
        <v>#NUM!</v>
      </c>
      <c r="AF323" s="194" t="e">
        <f t="shared" si="783"/>
        <v>#NUM!</v>
      </c>
      <c r="AG323" s="174" t="e">
        <f t="shared" si="686"/>
        <v>#NUM!</v>
      </c>
      <c r="AH323" s="174">
        <f t="shared" si="687"/>
        <v>0</v>
      </c>
      <c r="AJ323" s="174"/>
      <c r="AK323" s="174"/>
      <c r="AM323" s="207">
        <f t="shared" si="784"/>
        <v>0</v>
      </c>
      <c r="AN323" s="167">
        <f>INDEX(Coefficients!$O$3:$O$7,MATCH(S323,Coefficients!$O$3:$O$7))</f>
        <v>0.3</v>
      </c>
      <c r="AO323" s="167">
        <f>INDEX(Coefficients!$O$3:$O$7,MATCH(S323,Coefficients!$O$3:$O$7)+1)</f>
        <v>0.4</v>
      </c>
      <c r="AP323" s="172">
        <f>INDEX(Coefficients!$P$3:$P$7,MATCH(S323,Coefficients!$O$3:$O$7))</f>
        <v>50</v>
      </c>
      <c r="AQ323" s="172">
        <f>INDEX(Coefficients!$P$3:$P$7,MATCH(S323,Coefficients!$O$3:$O$7)+1)</f>
        <v>41.8</v>
      </c>
      <c r="AR323" s="172">
        <f t="shared" si="785"/>
        <v>44.26</v>
      </c>
      <c r="AS323" s="106">
        <f t="shared" si="786"/>
        <v>2009</v>
      </c>
      <c r="AT323" s="107">
        <f t="shared" si="787"/>
        <v>22.484999999999999</v>
      </c>
      <c r="AU323" s="167">
        <f t="shared" si="816"/>
        <v>0</v>
      </c>
      <c r="AV323" s="173">
        <f t="shared" si="817"/>
        <v>0</v>
      </c>
      <c r="AW323" s="106">
        <v>21</v>
      </c>
      <c r="AX323" s="107">
        <f t="shared" si="788"/>
        <v>76.130868333333325</v>
      </c>
      <c r="AY323" s="174">
        <f t="shared" si="789"/>
        <v>0.26419424190444968</v>
      </c>
      <c r="AZ323" s="167">
        <f>INDEX(Coefficients!$K$3:$K$10,MATCH(S323,Coefficients!$K$3:$K$10))</f>
        <v>0.35</v>
      </c>
      <c r="BA323" s="167">
        <f>INDEX(Coefficients!$K$3:$K$10,MATCH(S323,Coefficients!$K$3:$K$10)+1)</f>
        <v>0.4</v>
      </c>
      <c r="BB323" s="167">
        <f>INDEX(Coefficients!$L$3:$L$10,MATCH(S323,Coefficients!$K$3:$K$10))</f>
        <v>0.19142307491680963</v>
      </c>
      <c r="BC323" s="167">
        <f>INDEX(Coefficients!$L$3:$L$10,MATCH(S323,Coefficients!$K$3:$K$10)+1)</f>
        <v>0.35425563574488944</v>
      </c>
      <c r="BD323" s="174">
        <f>INDEX(Coefficients!$M$3:$M$10,MATCH(S323,Coefficients!$K$3:$K$10))</f>
        <v>0.20023799980895765</v>
      </c>
      <c r="BE323" s="174">
        <f>INDEX(Coefficients!$M$3:$M$10,MATCH(S323,Coefficients!$K$3:$K$10)+1)</f>
        <v>0.20987997823914079</v>
      </c>
      <c r="BF323" s="70">
        <f t="shared" si="790"/>
        <v>2.5655609924804158E-5</v>
      </c>
      <c r="BG323" s="110">
        <f t="shared" si="791"/>
        <v>0.20409479118103091</v>
      </c>
      <c r="BH323" s="175" t="e">
        <f t="shared" si="818"/>
        <v>#NUM!</v>
      </c>
      <c r="BI323" s="89" t="e">
        <f t="shared" si="819"/>
        <v>#NUM!</v>
      </c>
      <c r="BJ323" s="106">
        <f t="shared" si="792"/>
        <v>0.71366705445737511</v>
      </c>
      <c r="BK323" s="165">
        <f t="shared" si="793"/>
        <v>84.741590689541354</v>
      </c>
      <c r="BL323" s="207"/>
      <c r="BM323" s="107">
        <f t="shared" si="794"/>
        <v>387.3499999999998</v>
      </c>
      <c r="BN323" s="173">
        <f t="shared" si="820"/>
        <v>0</v>
      </c>
      <c r="BO323" s="187">
        <f t="shared" si="821"/>
        <v>0</v>
      </c>
      <c r="BP323" s="106" t="str">
        <f t="shared" si="795"/>
        <v>YES</v>
      </c>
      <c r="BQ323" s="209" t="e">
        <f t="shared" si="796"/>
        <v>#NUM!</v>
      </c>
      <c r="BR323" s="164" t="e">
        <f t="shared" si="822"/>
        <v>#NUM!</v>
      </c>
      <c r="BS323" s="219" t="e">
        <f t="shared" si="823"/>
        <v>#NUM!</v>
      </c>
      <c r="BT323" s="210"/>
      <c r="BU323" s="206" t="e">
        <f t="shared" si="824"/>
        <v>#NUM!</v>
      </c>
      <c r="BW323" s="164">
        <f>VLOOKUP(M323,Coefficients!$E$4:$I$7,3)</f>
        <v>0.43099999999999999</v>
      </c>
      <c r="BX323" s="106">
        <f t="shared" si="825"/>
        <v>2.5000000000000001E-2</v>
      </c>
      <c r="BY323" s="163">
        <f t="shared" si="826"/>
        <v>0</v>
      </c>
      <c r="BZ323" s="160"/>
      <c r="CO323" s="165" t="str">
        <f t="shared" si="797"/>
        <v>splash</v>
      </c>
      <c r="CP323" s="172">
        <f t="shared" si="798"/>
        <v>1</v>
      </c>
      <c r="CQ323" s="165">
        <f>IF(CO323="atmospheric",IF(CP323&gt;=1,Coefficients!$T$5,Coefficients!$T$4),Coefficients!$T$3)</f>
        <v>7.35</v>
      </c>
      <c r="CR323" s="106">
        <f>IF(S323&lt;Coefficients!$V$3,Coefficients!$X$3-(Coefficients!$X$4-Coefficients!$X$3)*(Coefficients!$V$3-S323)/(Coefficients!$V$4-Coefficients!$V$3),IF(S323&gt;Coefficients!$V$6,(Coefficients!$X$6-Coefficients!$X$5)*(S323-Coefficients!$V$6)/(Coefficients!$V$6-Coefficients!$V$5)+Coefficients!$X$6,VLOOKUP(S323,Coefficients!$V$3:$X$6,3)))</f>
        <v>5.1999999999999975</v>
      </c>
      <c r="CS323" s="90">
        <f t="shared" si="827"/>
        <v>1.6409601519999992E-4</v>
      </c>
      <c r="CT323" s="106">
        <f>VLOOKUP(CO323,Coefficients!$Z$4:$AD$7,4,FALSE)</f>
        <v>0.26500000000000001</v>
      </c>
      <c r="CU323" s="106">
        <f>VLOOKUP(CO323,Coefficients!$Z$4:$AD$7,2,FALSE)</f>
        <v>0.37</v>
      </c>
      <c r="CV323" s="174" t="e">
        <f t="shared" si="799"/>
        <v>#NUM!</v>
      </c>
      <c r="CW323" s="31" t="e">
        <f t="shared" si="800"/>
        <v>#NUM!</v>
      </c>
      <c r="CX323" s="19">
        <f>Coefficients!$B$7</f>
        <v>3.35</v>
      </c>
      <c r="CY323" s="217" t="e">
        <f t="shared" si="828"/>
        <v>#NUM!</v>
      </c>
      <c r="CZ323" s="164">
        <f>VLOOKUP(N323,Coefficients!$E$12:$I$16,3)</f>
        <v>6.0350000000000001</v>
      </c>
      <c r="DA323" s="165">
        <f t="shared" si="829"/>
        <v>2.5000000000000001E-2</v>
      </c>
      <c r="DB323" s="163">
        <f t="shared" si="830"/>
        <v>0</v>
      </c>
      <c r="DC323" s="163"/>
      <c r="DD323" s="149"/>
      <c r="DU323" s="165">
        <f t="shared" si="801"/>
        <v>0.95</v>
      </c>
      <c r="DV323" s="165">
        <f t="shared" si="802"/>
        <v>1</v>
      </c>
      <c r="DW323" s="165">
        <f t="shared" si="803"/>
        <v>2400</v>
      </c>
      <c r="DX323" s="165">
        <f t="shared" si="804"/>
        <v>1.4999999999999999E-2</v>
      </c>
      <c r="DY323" s="169">
        <f t="shared" si="805"/>
        <v>71.046228710462287</v>
      </c>
      <c r="DZ323" s="136">
        <f t="shared" si="831"/>
        <v>33669.112754996073</v>
      </c>
      <c r="EA323" s="136">
        <f t="shared" si="806"/>
        <v>4.3067574809826485</v>
      </c>
      <c r="EB323" s="136">
        <f t="shared" si="807"/>
        <v>2.3330791552474604E-2</v>
      </c>
      <c r="EC323" s="136">
        <f t="shared" si="808"/>
        <v>0.96747185906460231</v>
      </c>
      <c r="ED323" s="136" t="e">
        <f t="shared" si="809"/>
        <v>#DIV/0!</v>
      </c>
      <c r="EE323" s="136">
        <f t="shared" si="832"/>
        <v>1.5445604651050633E-4</v>
      </c>
      <c r="EF323" s="136">
        <f t="shared" si="810"/>
        <v>1</v>
      </c>
      <c r="EG323" s="136">
        <f t="shared" si="833"/>
        <v>2</v>
      </c>
      <c r="EH323" s="149" t="e">
        <f t="shared" si="811"/>
        <v>#DIV/0!</v>
      </c>
      <c r="EI323" s="149" t="e">
        <f t="shared" si="812"/>
        <v>#DIV/0!</v>
      </c>
      <c r="EJ323" s="149" t="e">
        <f t="shared" si="834"/>
        <v>#DIV/0!</v>
      </c>
      <c r="EK323" s="18" t="e">
        <f t="shared" si="835"/>
        <v>#DIV/0!</v>
      </c>
      <c r="EL323" s="18" t="e">
        <f t="shared" si="836"/>
        <v>#NUM!</v>
      </c>
      <c r="EM323" s="18">
        <f t="shared" si="837"/>
        <v>0</v>
      </c>
      <c r="EN323" s="163" t="e">
        <f t="shared" si="813"/>
        <v>#DIV/0!</v>
      </c>
      <c r="EO323" s="163" t="e">
        <f t="shared" si="814"/>
        <v>#DIV/0!</v>
      </c>
      <c r="EP323" s="163" t="e">
        <f t="shared" si="838"/>
        <v>#DIV/0!</v>
      </c>
      <c r="EQ323" s="18" t="e">
        <f t="shared" si="839"/>
        <v>#DIV/0!</v>
      </c>
      <c r="ER323" s="18" t="e">
        <f t="shared" si="840"/>
        <v>#NUM!</v>
      </c>
      <c r="ES323" s="18">
        <f t="shared" si="841"/>
        <v>0</v>
      </c>
    </row>
    <row r="324" spans="1:149" s="105" customFormat="1" outlineLevel="1" x14ac:dyDescent="0.25">
      <c r="A324" s="103"/>
      <c r="B324" s="36" t="s">
        <v>75</v>
      </c>
      <c r="C324" s="36" t="str">
        <f>MostLikely!$B$1</f>
        <v>CSIRO Mk3.5</v>
      </c>
      <c r="D324" s="36">
        <v>2010</v>
      </c>
      <c r="E324" s="37">
        <f>MostLikely!T38</f>
        <v>22.5</v>
      </c>
      <c r="F324" s="37">
        <f>MostLikely!X38</f>
        <v>76.121966666666665</v>
      </c>
      <c r="G324" s="37">
        <f>MostLikely!R38</f>
        <v>389.5</v>
      </c>
      <c r="H324" s="115">
        <f t="shared" si="765"/>
        <v>2007</v>
      </c>
      <c r="I324" s="111" t="str">
        <f t="shared" si="766"/>
        <v>Pile No 243 @ Berth 107</v>
      </c>
      <c r="J324" s="165" t="str">
        <f t="shared" si="767"/>
        <v>splash</v>
      </c>
      <c r="K324" s="172">
        <f t="shared" si="768"/>
        <v>1</v>
      </c>
      <c r="L324" s="115" t="str">
        <f t="shared" si="769"/>
        <v>C1</v>
      </c>
      <c r="M324" s="115" t="str">
        <f t="shared" si="770"/>
        <v>CB4</v>
      </c>
      <c r="N324" s="115" t="str">
        <f t="shared" si="771"/>
        <v>CL5</v>
      </c>
      <c r="O324" s="115">
        <f t="shared" si="772"/>
        <v>0</v>
      </c>
      <c r="P324" s="115">
        <f t="shared" si="773"/>
        <v>50</v>
      </c>
      <c r="Q324" s="115">
        <f t="shared" si="774"/>
        <v>1200</v>
      </c>
      <c r="R324" s="115">
        <f t="shared" si="775"/>
        <v>60</v>
      </c>
      <c r="S324" s="115">
        <f t="shared" si="776"/>
        <v>0.37</v>
      </c>
      <c r="T324" s="115">
        <f t="shared" si="777"/>
        <v>310</v>
      </c>
      <c r="U324" s="165">
        <f t="shared" si="815"/>
        <v>12</v>
      </c>
      <c r="V324" s="165"/>
      <c r="W324" s="165"/>
      <c r="X324" s="165"/>
      <c r="Y324" s="165"/>
      <c r="AA324" s="174" t="e">
        <f t="shared" si="778"/>
        <v>#NUM!</v>
      </c>
      <c r="AB324" s="193" t="e">
        <f t="shared" si="779"/>
        <v>#NUM!</v>
      </c>
      <c r="AC324" s="174" t="e">
        <f t="shared" si="780"/>
        <v>#NUM!</v>
      </c>
      <c r="AD324" s="174">
        <f t="shared" si="781"/>
        <v>0</v>
      </c>
      <c r="AE324" s="174" t="e">
        <f t="shared" si="782"/>
        <v>#NUM!</v>
      </c>
      <c r="AF324" s="194" t="e">
        <f t="shared" si="783"/>
        <v>#NUM!</v>
      </c>
      <c r="AG324" s="174" t="e">
        <f t="shared" si="686"/>
        <v>#NUM!</v>
      </c>
      <c r="AH324" s="174">
        <f t="shared" si="687"/>
        <v>0</v>
      </c>
      <c r="AJ324" s="174"/>
      <c r="AK324" s="174"/>
      <c r="AM324" s="207">
        <f t="shared" si="784"/>
        <v>0</v>
      </c>
      <c r="AN324" s="167">
        <f>INDEX(Coefficients!$O$3:$O$7,MATCH(S324,Coefficients!$O$3:$O$7))</f>
        <v>0.3</v>
      </c>
      <c r="AO324" s="167">
        <f>INDEX(Coefficients!$O$3:$O$7,MATCH(S324,Coefficients!$O$3:$O$7)+1)</f>
        <v>0.4</v>
      </c>
      <c r="AP324" s="172">
        <f>INDEX(Coefficients!$P$3:$P$7,MATCH(S324,Coefficients!$O$3:$O$7))</f>
        <v>50</v>
      </c>
      <c r="AQ324" s="172">
        <f>INDEX(Coefficients!$P$3:$P$7,MATCH(S324,Coefficients!$O$3:$O$7)+1)</f>
        <v>41.8</v>
      </c>
      <c r="AR324" s="172">
        <f t="shared" si="785"/>
        <v>44.26</v>
      </c>
      <c r="AS324" s="106">
        <f t="shared" si="786"/>
        <v>2010</v>
      </c>
      <c r="AT324" s="107">
        <f t="shared" si="787"/>
        <v>22.5</v>
      </c>
      <c r="AU324" s="167">
        <f t="shared" si="816"/>
        <v>0</v>
      </c>
      <c r="AV324" s="173">
        <f t="shared" si="817"/>
        <v>0</v>
      </c>
      <c r="AW324" s="106">
        <v>22</v>
      </c>
      <c r="AX324" s="107">
        <f t="shared" si="788"/>
        <v>76.121966666666665</v>
      </c>
      <c r="AY324" s="174">
        <f t="shared" si="789"/>
        <v>0.26419424190444968</v>
      </c>
      <c r="AZ324" s="167">
        <f>INDEX(Coefficients!$K$3:$K$10,MATCH(S324,Coefficients!$K$3:$K$10))</f>
        <v>0.35</v>
      </c>
      <c r="BA324" s="167">
        <f>INDEX(Coefficients!$K$3:$K$10,MATCH(S324,Coefficients!$K$3:$K$10)+1)</f>
        <v>0.4</v>
      </c>
      <c r="BB324" s="167">
        <f>INDEX(Coefficients!$L$3:$L$10,MATCH(S324,Coefficients!$K$3:$K$10))</f>
        <v>0.19142307491680963</v>
      </c>
      <c r="BC324" s="167">
        <f>INDEX(Coefficients!$L$3:$L$10,MATCH(S324,Coefficients!$K$3:$K$10)+1)</f>
        <v>0.35425563574488944</v>
      </c>
      <c r="BD324" s="174">
        <f>INDEX(Coefficients!$M$3:$M$10,MATCH(S324,Coefficients!$K$3:$K$10))</f>
        <v>0.20023799980895765</v>
      </c>
      <c r="BE324" s="174">
        <f>INDEX(Coefficients!$M$3:$M$10,MATCH(S324,Coefficients!$K$3:$K$10)+1)</f>
        <v>0.20987997823914079</v>
      </c>
      <c r="BF324" s="70">
        <f t="shared" si="790"/>
        <v>2.5655609924804158E-5</v>
      </c>
      <c r="BG324" s="110">
        <f t="shared" si="791"/>
        <v>0.20409479118103091</v>
      </c>
      <c r="BH324" s="175" t="e">
        <f t="shared" si="818"/>
        <v>#NUM!</v>
      </c>
      <c r="BI324" s="89" t="e">
        <f t="shared" si="819"/>
        <v>#NUM!</v>
      </c>
      <c r="BJ324" s="106">
        <f t="shared" si="792"/>
        <v>0.71366705445737511</v>
      </c>
      <c r="BK324" s="165">
        <f t="shared" si="793"/>
        <v>84.741590689541354</v>
      </c>
      <c r="BL324" s="207"/>
      <c r="BM324" s="107">
        <f t="shared" si="794"/>
        <v>389.5</v>
      </c>
      <c r="BN324" s="173">
        <f t="shared" si="820"/>
        <v>0</v>
      </c>
      <c r="BO324" s="187">
        <f t="shared" si="821"/>
        <v>0</v>
      </c>
      <c r="BP324" s="106" t="str">
        <f t="shared" si="795"/>
        <v>YES</v>
      </c>
      <c r="BQ324" s="209" t="e">
        <f t="shared" si="796"/>
        <v>#NUM!</v>
      </c>
      <c r="BR324" s="164" t="e">
        <f t="shared" si="822"/>
        <v>#NUM!</v>
      </c>
      <c r="BS324" s="219" t="e">
        <f t="shared" si="823"/>
        <v>#NUM!</v>
      </c>
      <c r="BT324" s="210"/>
      <c r="BU324" s="206" t="e">
        <f t="shared" si="824"/>
        <v>#NUM!</v>
      </c>
      <c r="BW324" s="164">
        <f>VLOOKUP(M324,Coefficients!$E$4:$I$7,3)</f>
        <v>0.43099999999999999</v>
      </c>
      <c r="BX324" s="106">
        <f t="shared" si="825"/>
        <v>2.5000000000000001E-2</v>
      </c>
      <c r="BY324" s="163">
        <f t="shared" si="826"/>
        <v>0</v>
      </c>
      <c r="BZ324" s="160"/>
      <c r="CO324" s="165" t="str">
        <f t="shared" si="797"/>
        <v>splash</v>
      </c>
      <c r="CP324" s="172">
        <f t="shared" si="798"/>
        <v>1</v>
      </c>
      <c r="CQ324" s="165">
        <f>IF(CO324="atmospheric",IF(CP324&gt;=1,Coefficients!$T$5,Coefficients!$T$4),Coefficients!$T$3)</f>
        <v>7.35</v>
      </c>
      <c r="CR324" s="106">
        <f>IF(S324&lt;Coefficients!$V$3,Coefficients!$X$3-(Coefficients!$X$4-Coefficients!$X$3)*(Coefficients!$V$3-S324)/(Coefficients!$V$4-Coefficients!$V$3),IF(S324&gt;Coefficients!$V$6,(Coefficients!$X$6-Coefficients!$X$5)*(S324-Coefficients!$V$6)/(Coefficients!$V$6-Coefficients!$V$5)+Coefficients!$X$6,VLOOKUP(S324,Coefficients!$V$3:$X$6,3)))</f>
        <v>5.1999999999999975</v>
      </c>
      <c r="CS324" s="90">
        <f t="shared" si="827"/>
        <v>1.6409601519999992E-4</v>
      </c>
      <c r="CT324" s="106">
        <f>VLOOKUP(CO324,Coefficients!$Z$4:$AD$7,4,FALSE)</f>
        <v>0.26500000000000001</v>
      </c>
      <c r="CU324" s="106">
        <f>VLOOKUP(CO324,Coefficients!$Z$4:$AD$7,2,FALSE)</f>
        <v>0.37</v>
      </c>
      <c r="CV324" s="174" t="e">
        <f t="shared" si="799"/>
        <v>#NUM!</v>
      </c>
      <c r="CW324" s="31" t="e">
        <f t="shared" si="800"/>
        <v>#NUM!</v>
      </c>
      <c r="CX324" s="19">
        <f>Coefficients!$B$7</f>
        <v>3.35</v>
      </c>
      <c r="CY324" s="217" t="e">
        <f t="shared" si="828"/>
        <v>#NUM!</v>
      </c>
      <c r="CZ324" s="164">
        <f>VLOOKUP(N324,Coefficients!$E$12:$I$16,3)</f>
        <v>6.0350000000000001</v>
      </c>
      <c r="DA324" s="165">
        <f t="shared" si="829"/>
        <v>2.5000000000000001E-2</v>
      </c>
      <c r="DB324" s="163">
        <f t="shared" si="830"/>
        <v>0</v>
      </c>
      <c r="DC324" s="163"/>
      <c r="DD324" s="149"/>
      <c r="DU324" s="165">
        <f t="shared" si="801"/>
        <v>0.95</v>
      </c>
      <c r="DV324" s="165">
        <f t="shared" si="802"/>
        <v>1</v>
      </c>
      <c r="DW324" s="165">
        <f t="shared" si="803"/>
        <v>2400</v>
      </c>
      <c r="DX324" s="165">
        <f t="shared" si="804"/>
        <v>1.4999999999999999E-2</v>
      </c>
      <c r="DY324" s="169">
        <f t="shared" si="805"/>
        <v>71.510204081632651</v>
      </c>
      <c r="DZ324" s="136">
        <f t="shared" si="831"/>
        <v>33742.247087976444</v>
      </c>
      <c r="EA324" s="136">
        <f t="shared" si="806"/>
        <v>4.3067574809826485</v>
      </c>
      <c r="EB324" s="136">
        <f t="shared" si="807"/>
        <v>2.3330791552474604E-2</v>
      </c>
      <c r="EC324" s="136">
        <f t="shared" si="808"/>
        <v>0.96747185906460231</v>
      </c>
      <c r="ED324" s="136" t="e">
        <f t="shared" si="809"/>
        <v>#DIV/0!</v>
      </c>
      <c r="EE324" s="136">
        <f t="shared" si="832"/>
        <v>1.5445604651050633E-4</v>
      </c>
      <c r="EF324" s="136">
        <f t="shared" si="810"/>
        <v>1</v>
      </c>
      <c r="EG324" s="136">
        <f t="shared" si="833"/>
        <v>2</v>
      </c>
      <c r="EH324" s="149" t="e">
        <f t="shared" si="811"/>
        <v>#DIV/0!</v>
      </c>
      <c r="EI324" s="149" t="e">
        <f t="shared" si="812"/>
        <v>#DIV/0!</v>
      </c>
      <c r="EJ324" s="149" t="e">
        <f t="shared" si="834"/>
        <v>#DIV/0!</v>
      </c>
      <c r="EK324" s="18" t="e">
        <f t="shared" si="835"/>
        <v>#DIV/0!</v>
      </c>
      <c r="EL324" s="18" t="e">
        <f t="shared" si="836"/>
        <v>#NUM!</v>
      </c>
      <c r="EM324" s="18">
        <f t="shared" si="837"/>
        <v>0</v>
      </c>
      <c r="EN324" s="163" t="e">
        <f t="shared" si="813"/>
        <v>#DIV/0!</v>
      </c>
      <c r="EO324" s="163" t="e">
        <f t="shared" si="814"/>
        <v>#DIV/0!</v>
      </c>
      <c r="EP324" s="163" t="e">
        <f t="shared" si="838"/>
        <v>#DIV/0!</v>
      </c>
      <c r="EQ324" s="18" t="e">
        <f t="shared" si="839"/>
        <v>#DIV/0!</v>
      </c>
      <c r="ER324" s="18" t="e">
        <f t="shared" si="840"/>
        <v>#NUM!</v>
      </c>
      <c r="ES324" s="18">
        <f t="shared" si="841"/>
        <v>0</v>
      </c>
    </row>
    <row r="325" spans="1:149" s="105" customFormat="1" outlineLevel="1" x14ac:dyDescent="0.25">
      <c r="A325" s="103"/>
      <c r="B325" s="36" t="s">
        <v>75</v>
      </c>
      <c r="C325" s="36" t="str">
        <f>MostLikely!$B$1</f>
        <v>CSIRO Mk3.5</v>
      </c>
      <c r="D325" s="36">
        <v>2011</v>
      </c>
      <c r="E325" s="37">
        <f>MostLikely!T39</f>
        <v>22.529999999999998</v>
      </c>
      <c r="F325" s="37">
        <f>MostLikely!X39</f>
        <v>76.104163333333332</v>
      </c>
      <c r="G325" s="37">
        <f>MostLikely!R39</f>
        <v>392.45</v>
      </c>
      <c r="H325" s="115">
        <f t="shared" si="765"/>
        <v>2007</v>
      </c>
      <c r="I325" s="111" t="str">
        <f t="shared" si="766"/>
        <v>Pile No 243 @ Berth 107</v>
      </c>
      <c r="J325" s="165" t="str">
        <f t="shared" si="767"/>
        <v>splash</v>
      </c>
      <c r="K325" s="172">
        <f t="shared" si="768"/>
        <v>1</v>
      </c>
      <c r="L325" s="115" t="str">
        <f t="shared" si="769"/>
        <v>C1</v>
      </c>
      <c r="M325" s="115" t="str">
        <f t="shared" si="770"/>
        <v>CB4</v>
      </c>
      <c r="N325" s="115" t="str">
        <f t="shared" si="771"/>
        <v>CL5</v>
      </c>
      <c r="O325" s="115">
        <f t="shared" si="772"/>
        <v>0</v>
      </c>
      <c r="P325" s="115">
        <f t="shared" si="773"/>
        <v>50</v>
      </c>
      <c r="Q325" s="115">
        <f t="shared" si="774"/>
        <v>1200</v>
      </c>
      <c r="R325" s="115">
        <f t="shared" si="775"/>
        <v>60</v>
      </c>
      <c r="S325" s="115">
        <f t="shared" si="776"/>
        <v>0.37</v>
      </c>
      <c r="T325" s="115">
        <f t="shared" si="777"/>
        <v>310</v>
      </c>
      <c r="U325" s="165">
        <f t="shared" si="815"/>
        <v>12</v>
      </c>
      <c r="V325" s="165"/>
      <c r="W325" s="165"/>
      <c r="X325" s="165"/>
      <c r="Y325" s="165"/>
      <c r="AA325" s="174" t="e">
        <f t="shared" si="778"/>
        <v>#DIV/0!</v>
      </c>
      <c r="AB325" s="193" t="e">
        <f t="shared" si="779"/>
        <v>#DIV/0!</v>
      </c>
      <c r="AC325" s="174" t="e">
        <f t="shared" si="780"/>
        <v>#DIV/0!</v>
      </c>
      <c r="AD325" s="174">
        <f t="shared" si="781"/>
        <v>0</v>
      </c>
      <c r="AE325" s="174" t="e">
        <f t="shared" si="782"/>
        <v>#DIV/0!</v>
      </c>
      <c r="AF325" s="194" t="e">
        <f t="shared" si="783"/>
        <v>#DIV/0!</v>
      </c>
      <c r="AG325" s="174" t="e">
        <f t="shared" si="686"/>
        <v>#DIV/0!</v>
      </c>
      <c r="AH325" s="174">
        <f t="shared" si="687"/>
        <v>0</v>
      </c>
      <c r="AJ325" s="174"/>
      <c r="AK325" s="174"/>
      <c r="AM325" s="207">
        <f t="shared" si="784"/>
        <v>0</v>
      </c>
      <c r="AN325" s="167">
        <f>INDEX(Coefficients!$O$3:$O$7,MATCH(S325,Coefficients!$O$3:$O$7))</f>
        <v>0.3</v>
      </c>
      <c r="AO325" s="167">
        <f>INDEX(Coefficients!$O$3:$O$7,MATCH(S325,Coefficients!$O$3:$O$7)+1)</f>
        <v>0.4</v>
      </c>
      <c r="AP325" s="172">
        <f>INDEX(Coefficients!$P$3:$P$7,MATCH(S325,Coefficients!$O$3:$O$7))</f>
        <v>50</v>
      </c>
      <c r="AQ325" s="172">
        <f>INDEX(Coefficients!$P$3:$P$7,MATCH(S325,Coefficients!$O$3:$O$7)+1)</f>
        <v>41.8</v>
      </c>
      <c r="AR325" s="172">
        <f t="shared" si="785"/>
        <v>44.26</v>
      </c>
      <c r="AS325" s="106">
        <f t="shared" si="786"/>
        <v>2011</v>
      </c>
      <c r="AT325" s="107">
        <f t="shared" si="787"/>
        <v>22.529999999999998</v>
      </c>
      <c r="AU325" s="167">
        <f t="shared" si="816"/>
        <v>0</v>
      </c>
      <c r="AV325" s="173">
        <f t="shared" si="817"/>
        <v>0</v>
      </c>
      <c r="AW325" s="106">
        <v>23</v>
      </c>
      <c r="AX325" s="107">
        <f t="shared" si="788"/>
        <v>76.104163333333332</v>
      </c>
      <c r="AY325" s="174">
        <f t="shared" si="789"/>
        <v>0.26419424190444968</v>
      </c>
      <c r="AZ325" s="167">
        <f>INDEX(Coefficients!$K$3:$K$10,MATCH(S325,Coefficients!$K$3:$K$10))</f>
        <v>0.35</v>
      </c>
      <c r="BA325" s="167">
        <f>INDEX(Coefficients!$K$3:$K$10,MATCH(S325,Coefficients!$K$3:$K$10)+1)</f>
        <v>0.4</v>
      </c>
      <c r="BB325" s="167">
        <f>INDEX(Coefficients!$L$3:$L$10,MATCH(S325,Coefficients!$K$3:$K$10))</f>
        <v>0.19142307491680963</v>
      </c>
      <c r="BC325" s="167">
        <f>INDEX(Coefficients!$L$3:$L$10,MATCH(S325,Coefficients!$K$3:$K$10)+1)</f>
        <v>0.35425563574488944</v>
      </c>
      <c r="BD325" s="174">
        <f>INDEX(Coefficients!$M$3:$M$10,MATCH(S325,Coefficients!$K$3:$K$10))</f>
        <v>0.20023799980895765</v>
      </c>
      <c r="BE325" s="174">
        <f>INDEX(Coefficients!$M$3:$M$10,MATCH(S325,Coefficients!$K$3:$K$10)+1)</f>
        <v>0.20987997823914079</v>
      </c>
      <c r="BF325" s="70">
        <f t="shared" si="790"/>
        <v>2.5655609924804158E-5</v>
      </c>
      <c r="BG325" s="110">
        <f t="shared" si="791"/>
        <v>0.20409479118103091</v>
      </c>
      <c r="BH325" s="175" t="e">
        <f t="shared" si="818"/>
        <v>#DIV/0!</v>
      </c>
      <c r="BI325" s="89" t="e">
        <f t="shared" si="819"/>
        <v>#DIV/0!</v>
      </c>
      <c r="BJ325" s="106">
        <f t="shared" si="792"/>
        <v>0.71366705445737511</v>
      </c>
      <c r="BK325" s="165">
        <f t="shared" si="793"/>
        <v>84.741590689541354</v>
      </c>
      <c r="BL325" s="207"/>
      <c r="BM325" s="107">
        <f t="shared" si="794"/>
        <v>392.45</v>
      </c>
      <c r="BN325" s="173">
        <f t="shared" si="820"/>
        <v>0</v>
      </c>
      <c r="BO325" s="187" t="e">
        <f t="shared" si="821"/>
        <v>#DIV/0!</v>
      </c>
      <c r="BP325" s="106" t="str">
        <f t="shared" si="795"/>
        <v>YES</v>
      </c>
      <c r="BQ325" s="209" t="e">
        <f t="shared" si="796"/>
        <v>#DIV/0!</v>
      </c>
      <c r="BR325" s="164" t="e">
        <f t="shared" si="822"/>
        <v>#DIV/0!</v>
      </c>
      <c r="BS325" s="219" t="e">
        <f t="shared" si="823"/>
        <v>#DIV/0!</v>
      </c>
      <c r="BT325" s="210"/>
      <c r="BU325" s="206" t="e">
        <f t="shared" si="824"/>
        <v>#DIV/0!</v>
      </c>
      <c r="BW325" s="164">
        <f>VLOOKUP(M325,Coefficients!$E$4:$I$7,3)</f>
        <v>0.43099999999999999</v>
      </c>
      <c r="BX325" s="106">
        <f t="shared" si="825"/>
        <v>2.5000000000000001E-2</v>
      </c>
      <c r="BY325" s="163">
        <f t="shared" si="826"/>
        <v>0</v>
      </c>
      <c r="BZ325" s="160"/>
      <c r="CO325" s="165" t="str">
        <f t="shared" si="797"/>
        <v>splash</v>
      </c>
      <c r="CP325" s="172">
        <f t="shared" si="798"/>
        <v>1</v>
      </c>
      <c r="CQ325" s="165">
        <f>IF(CO325="atmospheric",IF(CP325&gt;=1,Coefficients!$T$5,Coefficients!$T$4),Coefficients!$T$3)</f>
        <v>7.35</v>
      </c>
      <c r="CR325" s="106">
        <f>IF(S325&lt;Coefficients!$V$3,Coefficients!$X$3-(Coefficients!$X$4-Coefficients!$X$3)*(Coefficients!$V$3-S325)/(Coefficients!$V$4-Coefficients!$V$3),IF(S325&gt;Coefficients!$V$6,(Coefficients!$X$6-Coefficients!$X$5)*(S325-Coefficients!$V$6)/(Coefficients!$V$6-Coefficients!$V$5)+Coefficients!$X$6,VLOOKUP(S325,Coefficients!$V$3:$X$6,3)))</f>
        <v>5.1999999999999975</v>
      </c>
      <c r="CS325" s="90">
        <f t="shared" si="827"/>
        <v>1.6409601519999992E-4</v>
      </c>
      <c r="CT325" s="106">
        <f>VLOOKUP(CO325,Coefficients!$Z$4:$AD$7,4,FALSE)</f>
        <v>0.26500000000000001</v>
      </c>
      <c r="CU325" s="106">
        <f>VLOOKUP(CO325,Coefficients!$Z$4:$AD$7,2,FALSE)</f>
        <v>0.37</v>
      </c>
      <c r="CV325" s="174" t="e">
        <f t="shared" si="799"/>
        <v>#DIV/0!</v>
      </c>
      <c r="CW325" s="31" t="e">
        <f t="shared" si="800"/>
        <v>#DIV/0!</v>
      </c>
      <c r="CX325" s="19">
        <f>Coefficients!$B$7</f>
        <v>3.35</v>
      </c>
      <c r="CY325" s="217" t="e">
        <f t="shared" si="828"/>
        <v>#DIV/0!</v>
      </c>
      <c r="CZ325" s="164">
        <f>VLOOKUP(N325,Coefficients!$E$12:$I$16,3)</f>
        <v>6.0350000000000001</v>
      </c>
      <c r="DA325" s="165">
        <f t="shared" si="829"/>
        <v>2.5000000000000001E-2</v>
      </c>
      <c r="DB325" s="163">
        <f t="shared" si="830"/>
        <v>0</v>
      </c>
      <c r="DC325" s="163"/>
      <c r="DD325" s="149"/>
      <c r="DU325" s="165">
        <f t="shared" si="801"/>
        <v>0.95</v>
      </c>
      <c r="DV325" s="165">
        <f t="shared" si="802"/>
        <v>1</v>
      </c>
      <c r="DW325" s="165">
        <f t="shared" si="803"/>
        <v>2400</v>
      </c>
      <c r="DX325" s="165">
        <f t="shared" si="804"/>
        <v>1.4999999999999999E-2</v>
      </c>
      <c r="DY325" s="169">
        <f t="shared" si="805"/>
        <v>0</v>
      </c>
      <c r="DZ325" s="136">
        <f t="shared" si="831"/>
        <v>0</v>
      </c>
      <c r="EA325" s="136">
        <f t="shared" si="806"/>
        <v>4.3067574809826485</v>
      </c>
      <c r="EB325" s="136">
        <f t="shared" si="807"/>
        <v>2.3330791552474604E-2</v>
      </c>
      <c r="EC325" s="136">
        <f t="shared" si="808"/>
        <v>0.96747185906460231</v>
      </c>
      <c r="ED325" s="136" t="e">
        <f t="shared" si="809"/>
        <v>#DIV/0!</v>
      </c>
      <c r="EE325" s="136">
        <f t="shared" si="832"/>
        <v>1.5445604651050633E-4</v>
      </c>
      <c r="EF325" s="136">
        <f t="shared" si="810"/>
        <v>1</v>
      </c>
      <c r="EG325" s="136">
        <f t="shared" si="833"/>
        <v>2</v>
      </c>
      <c r="EH325" s="149" t="e">
        <f t="shared" si="811"/>
        <v>#DIV/0!</v>
      </c>
      <c r="EI325" s="149" t="e">
        <f t="shared" si="812"/>
        <v>#DIV/0!</v>
      </c>
      <c r="EJ325" s="149" t="e">
        <f t="shared" si="834"/>
        <v>#DIV/0!</v>
      </c>
      <c r="EK325" s="18" t="e">
        <f t="shared" si="835"/>
        <v>#DIV/0!</v>
      </c>
      <c r="EL325" s="18" t="e">
        <f t="shared" si="836"/>
        <v>#DIV/0!</v>
      </c>
      <c r="EM325" s="18">
        <f t="shared" si="837"/>
        <v>0</v>
      </c>
      <c r="EN325" s="163" t="e">
        <f t="shared" si="813"/>
        <v>#DIV/0!</v>
      </c>
      <c r="EO325" s="163" t="e">
        <f t="shared" si="814"/>
        <v>#DIV/0!</v>
      </c>
      <c r="EP325" s="163" t="e">
        <f t="shared" si="838"/>
        <v>#DIV/0!</v>
      </c>
      <c r="EQ325" s="18" t="e">
        <f t="shared" si="839"/>
        <v>#DIV/0!</v>
      </c>
      <c r="ER325" s="18" t="e">
        <f t="shared" si="840"/>
        <v>#DIV/0!</v>
      </c>
      <c r="ES325" s="18">
        <f t="shared" si="841"/>
        <v>0</v>
      </c>
    </row>
    <row r="326" spans="1:149" s="105" customFormat="1" outlineLevel="1" x14ac:dyDescent="0.25">
      <c r="A326" s="103"/>
      <c r="B326" s="36" t="s">
        <v>75</v>
      </c>
      <c r="C326" s="36" t="str">
        <f>MostLikely!$B$1</f>
        <v>CSIRO Mk3.5</v>
      </c>
      <c r="D326" s="36">
        <v>2012</v>
      </c>
      <c r="E326" s="37">
        <f>MostLikely!T40</f>
        <v>22.56</v>
      </c>
      <c r="F326" s="37">
        <f>MostLikely!X40</f>
        <v>76.086359999999999</v>
      </c>
      <c r="G326" s="37">
        <f>MostLikely!R40</f>
        <v>395.4</v>
      </c>
      <c r="H326" s="115">
        <f t="shared" si="765"/>
        <v>2007</v>
      </c>
      <c r="I326" s="111" t="str">
        <f t="shared" si="766"/>
        <v>Pile No 243 @ Berth 107</v>
      </c>
      <c r="J326" s="165" t="str">
        <f t="shared" si="767"/>
        <v>splash</v>
      </c>
      <c r="K326" s="172">
        <f t="shared" si="768"/>
        <v>1</v>
      </c>
      <c r="L326" s="115" t="str">
        <f t="shared" si="769"/>
        <v>C1</v>
      </c>
      <c r="M326" s="115" t="str">
        <f t="shared" si="770"/>
        <v>CB4</v>
      </c>
      <c r="N326" s="115" t="str">
        <f t="shared" si="771"/>
        <v>CL5</v>
      </c>
      <c r="O326" s="115">
        <f t="shared" si="772"/>
        <v>0</v>
      </c>
      <c r="P326" s="115">
        <f t="shared" si="773"/>
        <v>50</v>
      </c>
      <c r="Q326" s="115">
        <f t="shared" si="774"/>
        <v>1200</v>
      </c>
      <c r="R326" s="115">
        <f t="shared" si="775"/>
        <v>60</v>
      </c>
      <c r="S326" s="115">
        <f t="shared" si="776"/>
        <v>0.37</v>
      </c>
      <c r="T326" s="115">
        <f t="shared" si="777"/>
        <v>310</v>
      </c>
      <c r="U326" s="165">
        <f t="shared" si="815"/>
        <v>12</v>
      </c>
      <c r="V326" s="165"/>
      <c r="W326" s="165"/>
      <c r="X326" s="165"/>
      <c r="Y326" s="165"/>
      <c r="AA326" s="174">
        <f t="shared" si="778"/>
        <v>1.2962037878848527</v>
      </c>
      <c r="AB326" s="193">
        <f t="shared" si="779"/>
        <v>0.12592407575769704</v>
      </c>
      <c r="AC326" s="174">
        <f t="shared" si="780"/>
        <v>4.1114051016386353E-3</v>
      </c>
      <c r="AD326" s="174">
        <f t="shared" si="781"/>
        <v>1.1765541439999999E-2</v>
      </c>
      <c r="AE326" s="174">
        <f t="shared" si="782"/>
        <v>5.295584805131703E-6</v>
      </c>
      <c r="AF326" s="194">
        <f t="shared" si="783"/>
        <v>1.5807715836214038E-6</v>
      </c>
      <c r="AG326" s="174">
        <f t="shared" si="686"/>
        <v>7.2268763326630124E-7</v>
      </c>
      <c r="AH326" s="174">
        <f t="shared" si="687"/>
        <v>0.16474487839999999</v>
      </c>
      <c r="AJ326" s="174"/>
      <c r="AK326" s="174"/>
      <c r="AM326" s="207">
        <f t="shared" si="784"/>
        <v>5</v>
      </c>
      <c r="AN326" s="167">
        <f>INDEX(Coefficients!$O$3:$O$7,MATCH(S326,Coefficients!$O$3:$O$7))</f>
        <v>0.3</v>
      </c>
      <c r="AO326" s="167">
        <f>INDEX(Coefficients!$O$3:$O$7,MATCH(S326,Coefficients!$O$3:$O$7)+1)</f>
        <v>0.4</v>
      </c>
      <c r="AP326" s="172">
        <f>INDEX(Coefficients!$P$3:$P$7,MATCH(S326,Coefficients!$O$3:$O$7))</f>
        <v>50</v>
      </c>
      <c r="AQ326" s="172">
        <f>INDEX(Coefficients!$P$3:$P$7,MATCH(S326,Coefficients!$O$3:$O$7)+1)</f>
        <v>41.8</v>
      </c>
      <c r="AR326" s="172">
        <f t="shared" si="785"/>
        <v>44.26</v>
      </c>
      <c r="AS326" s="106">
        <f t="shared" si="786"/>
        <v>2012</v>
      </c>
      <c r="AT326" s="107">
        <f t="shared" si="787"/>
        <v>22.56</v>
      </c>
      <c r="AU326" s="167">
        <f t="shared" si="816"/>
        <v>22.56</v>
      </c>
      <c r="AV326" s="173">
        <f t="shared" si="817"/>
        <v>22.56</v>
      </c>
      <c r="AW326" s="106">
        <v>24</v>
      </c>
      <c r="AX326" s="107">
        <f t="shared" si="788"/>
        <v>76.086359999999999</v>
      </c>
      <c r="AY326" s="174">
        <f t="shared" si="789"/>
        <v>1.1704311929232594</v>
      </c>
      <c r="AZ326" s="167">
        <f>INDEX(Coefficients!$K$3:$K$10,MATCH(S326,Coefficients!$K$3:$K$10))</f>
        <v>0.35</v>
      </c>
      <c r="BA326" s="167">
        <f>INDEX(Coefficients!$K$3:$K$10,MATCH(S326,Coefficients!$K$3:$K$10)+1)</f>
        <v>0.4</v>
      </c>
      <c r="BB326" s="167">
        <f>INDEX(Coefficients!$L$3:$L$10,MATCH(S326,Coefficients!$K$3:$K$10))</f>
        <v>0.19142307491680963</v>
      </c>
      <c r="BC326" s="167">
        <f>INDEX(Coefficients!$L$3:$L$10,MATCH(S326,Coefficients!$K$3:$K$10)+1)</f>
        <v>0.35425563574488944</v>
      </c>
      <c r="BD326" s="174">
        <f>INDEX(Coefficients!$M$3:$M$10,MATCH(S326,Coefficients!$K$3:$K$10))</f>
        <v>0.20023799980895765</v>
      </c>
      <c r="BE326" s="174">
        <f>INDEX(Coefficients!$M$3:$M$10,MATCH(S326,Coefficients!$K$3:$K$10)+1)</f>
        <v>0.20987997823914079</v>
      </c>
      <c r="BF326" s="70">
        <f t="shared" si="790"/>
        <v>2.5655609924804158E-5</v>
      </c>
      <c r="BG326" s="110">
        <f t="shared" si="791"/>
        <v>0.20409479118103091</v>
      </c>
      <c r="BH326" s="175">
        <f t="shared" si="818"/>
        <v>2.5655609924804158E-5</v>
      </c>
      <c r="BI326" s="89">
        <f t="shared" si="819"/>
        <v>8.0961218388191036E-2</v>
      </c>
      <c r="BJ326" s="106">
        <f t="shared" si="792"/>
        <v>0.71366705445737511</v>
      </c>
      <c r="BK326" s="165">
        <f t="shared" si="793"/>
        <v>84.741590689541354</v>
      </c>
      <c r="BL326" s="207"/>
      <c r="BM326" s="107">
        <f t="shared" si="794"/>
        <v>395.4</v>
      </c>
      <c r="BN326" s="173">
        <f t="shared" si="820"/>
        <v>395.4</v>
      </c>
      <c r="BO326" s="187">
        <f t="shared" si="821"/>
        <v>7.5125999999999991E-4</v>
      </c>
      <c r="BP326" s="106" t="str">
        <f t="shared" si="795"/>
        <v>YES</v>
      </c>
      <c r="BQ326" s="209">
        <f t="shared" si="796"/>
        <v>1.2962037878848527</v>
      </c>
      <c r="BR326" s="164">
        <f t="shared" si="822"/>
        <v>6.2962037878848527</v>
      </c>
      <c r="BS326" s="219">
        <f t="shared" si="823"/>
        <v>0.12592407575769704</v>
      </c>
      <c r="BT326" s="210"/>
      <c r="BU326" s="206">
        <f t="shared" si="824"/>
        <v>7.0800408451375807E-2</v>
      </c>
      <c r="BW326" s="164">
        <f>VLOOKUP(M326,Coefficients!$E$4:$I$7,3)</f>
        <v>0.43099999999999999</v>
      </c>
      <c r="BX326" s="106">
        <f t="shared" si="825"/>
        <v>7.2999999999999995E-2</v>
      </c>
      <c r="BY326" s="163">
        <f t="shared" si="826"/>
        <v>0.51154527999999999</v>
      </c>
      <c r="BZ326" s="160"/>
      <c r="CO326" s="165" t="str">
        <f t="shared" si="797"/>
        <v>splash</v>
      </c>
      <c r="CP326" s="172">
        <f t="shared" si="798"/>
        <v>1</v>
      </c>
      <c r="CQ326" s="165">
        <f>IF(CO326="atmospheric",IF(CP326&gt;=1,Coefficients!$T$5,Coefficients!$T$4),Coefficients!$T$3)</f>
        <v>7.35</v>
      </c>
      <c r="CR326" s="106">
        <f>IF(S326&lt;Coefficients!$V$3,Coefficients!$X$3-(Coefficients!$X$4-Coefficients!$X$3)*(Coefficients!$V$3-S326)/(Coefficients!$V$4-Coefficients!$V$3),IF(S326&gt;Coefficients!$V$6,(Coefficients!$X$6-Coefficients!$X$5)*(S326-Coefficients!$V$6)/(Coefficients!$V$6-Coefficients!$V$5)+Coefficients!$X$6,VLOOKUP(S326,Coefficients!$V$3:$X$6,3)))</f>
        <v>5.1999999999999975</v>
      </c>
      <c r="CS326" s="90">
        <f t="shared" si="827"/>
        <v>1.6409601519999992E-4</v>
      </c>
      <c r="CT326" s="106">
        <f>VLOOKUP(CO326,Coefficients!$Z$4:$AD$7,4,FALSE)</f>
        <v>0.26500000000000001</v>
      </c>
      <c r="CU326" s="106">
        <f>VLOOKUP(CO326,Coefficients!$Z$4:$AD$7,2,FALSE)</f>
        <v>0.37</v>
      </c>
      <c r="CV326" s="174">
        <f t="shared" si="799"/>
        <v>3.9145749238604175</v>
      </c>
      <c r="CW326" s="31">
        <f t="shared" si="800"/>
        <v>5.295584805131703E-6</v>
      </c>
      <c r="CX326" s="19">
        <f>Coefficients!$B$7</f>
        <v>3.35</v>
      </c>
      <c r="CY326" s="217">
        <f t="shared" si="828"/>
        <v>1.5807715836214038E-6</v>
      </c>
      <c r="CZ326" s="164">
        <f>VLOOKUP(N326,Coefficients!$E$12:$I$16,3)</f>
        <v>6.0350000000000001</v>
      </c>
      <c r="DA326" s="165">
        <f t="shared" si="829"/>
        <v>7.2999999999999995E-2</v>
      </c>
      <c r="DB326" s="163">
        <f t="shared" si="830"/>
        <v>7.1628207999999995</v>
      </c>
      <c r="DC326" s="163"/>
      <c r="DD326" s="149"/>
      <c r="DU326" s="165">
        <f t="shared" si="801"/>
        <v>0.95</v>
      </c>
      <c r="DV326" s="165">
        <f t="shared" si="802"/>
        <v>1</v>
      </c>
      <c r="DW326" s="165">
        <f t="shared" si="803"/>
        <v>2400</v>
      </c>
      <c r="DX326" s="165">
        <f t="shared" si="804"/>
        <v>1.4999999999999999E-2</v>
      </c>
      <c r="DY326" s="169">
        <f t="shared" si="805"/>
        <v>69.68973747016706</v>
      </c>
      <c r="DZ326" s="136">
        <f t="shared" si="831"/>
        <v>33453.451991984191</v>
      </c>
      <c r="EA326" s="136">
        <f t="shared" si="806"/>
        <v>4.3067574809826485</v>
      </c>
      <c r="EB326" s="136">
        <f t="shared" si="807"/>
        <v>2.3330791552474604E-2</v>
      </c>
      <c r="EC326" s="136">
        <f t="shared" si="808"/>
        <v>0.96747185906460231</v>
      </c>
      <c r="ED326" s="136">
        <f t="shared" si="809"/>
        <v>0.21071527587939035</v>
      </c>
      <c r="EE326" s="136">
        <f t="shared" si="832"/>
        <v>1.5445604651050633E-4</v>
      </c>
      <c r="EF326" s="136">
        <f t="shared" si="810"/>
        <v>1</v>
      </c>
      <c r="EG326" s="136">
        <f t="shared" si="833"/>
        <v>2</v>
      </c>
      <c r="EH326" s="149">
        <f t="shared" si="811"/>
        <v>1.7454438229805378</v>
      </c>
      <c r="EI326" s="149">
        <f t="shared" si="812"/>
        <v>28.882546522098554</v>
      </c>
      <c r="EJ326" s="149">
        <f t="shared" si="834"/>
        <v>30.627990345079091</v>
      </c>
      <c r="EK326" s="18">
        <f t="shared" si="835"/>
        <v>3.2649873162855655E-2</v>
      </c>
      <c r="EL326" s="18">
        <f t="shared" si="836"/>
        <v>4.1114051016386353E-3</v>
      </c>
      <c r="EM326" s="18">
        <f t="shared" si="837"/>
        <v>1.1765541439999999E-2</v>
      </c>
      <c r="EN326" s="163">
        <f t="shared" si="813"/>
        <v>0.12465390019960428</v>
      </c>
      <c r="EO326" s="163">
        <f t="shared" si="814"/>
        <v>2.0626971915533518</v>
      </c>
      <c r="EP326" s="163">
        <f t="shared" si="838"/>
        <v>2.1873510917529559</v>
      </c>
      <c r="EQ326" s="18">
        <f t="shared" si="839"/>
        <v>0.45717397804601828</v>
      </c>
      <c r="ER326" s="18">
        <f t="shared" si="840"/>
        <v>7.2268763326630124E-7</v>
      </c>
      <c r="ES326" s="18">
        <f t="shared" si="841"/>
        <v>0.16474487839999999</v>
      </c>
    </row>
    <row r="327" spans="1:149" s="105" customFormat="1" outlineLevel="1" x14ac:dyDescent="0.25">
      <c r="A327" s="103"/>
      <c r="B327" s="36" t="s">
        <v>75</v>
      </c>
      <c r="C327" s="36" t="str">
        <f>MostLikely!$B$1</f>
        <v>CSIRO Mk3.5</v>
      </c>
      <c r="D327" s="36">
        <v>2013</v>
      </c>
      <c r="E327" s="37">
        <f>MostLikely!T41</f>
        <v>22.59</v>
      </c>
      <c r="F327" s="37">
        <f>MostLikely!X41</f>
        <v>76.068556666666666</v>
      </c>
      <c r="G327" s="37">
        <f>MostLikely!R41</f>
        <v>398.34999999999997</v>
      </c>
      <c r="H327" s="115">
        <f t="shared" si="765"/>
        <v>2007</v>
      </c>
      <c r="I327" s="111" t="str">
        <f t="shared" si="766"/>
        <v>Pile No 243 @ Berth 107</v>
      </c>
      <c r="J327" s="165" t="str">
        <f t="shared" si="767"/>
        <v>splash</v>
      </c>
      <c r="K327" s="172">
        <f t="shared" si="768"/>
        <v>1</v>
      </c>
      <c r="L327" s="115" t="str">
        <f t="shared" si="769"/>
        <v>C1</v>
      </c>
      <c r="M327" s="115" t="str">
        <f t="shared" si="770"/>
        <v>CB4</v>
      </c>
      <c r="N327" s="115" t="str">
        <f t="shared" si="771"/>
        <v>CL5</v>
      </c>
      <c r="O327" s="115">
        <f t="shared" si="772"/>
        <v>0</v>
      </c>
      <c r="P327" s="115">
        <f t="shared" si="773"/>
        <v>50</v>
      </c>
      <c r="Q327" s="115">
        <f t="shared" si="774"/>
        <v>1200</v>
      </c>
      <c r="R327" s="115">
        <f t="shared" si="775"/>
        <v>60</v>
      </c>
      <c r="S327" s="115">
        <f t="shared" si="776"/>
        <v>0.37</v>
      </c>
      <c r="T327" s="115">
        <f t="shared" si="777"/>
        <v>310</v>
      </c>
      <c r="U327" s="165">
        <f t="shared" si="815"/>
        <v>12</v>
      </c>
      <c r="V327" s="165"/>
      <c r="W327" s="165"/>
      <c r="X327" s="165"/>
      <c r="Y327" s="165"/>
      <c r="AA327" s="174">
        <f t="shared" si="778"/>
        <v>1.7118905067442782</v>
      </c>
      <c r="AB327" s="193">
        <f t="shared" si="779"/>
        <v>0.13423781013488556</v>
      </c>
      <c r="AC327" s="174">
        <f t="shared" si="780"/>
        <v>8.7714606874513979E-3</v>
      </c>
      <c r="AD327" s="174">
        <f t="shared" si="781"/>
        <v>1.1776396175E-2</v>
      </c>
      <c r="AE327" s="174">
        <f t="shared" si="782"/>
        <v>5.0255571274711026E-4</v>
      </c>
      <c r="AF327" s="194">
        <f t="shared" si="783"/>
        <v>1.5001663067077919E-4</v>
      </c>
      <c r="AG327" s="174">
        <f t="shared" si="686"/>
        <v>1.3725762309424632E-4</v>
      </c>
      <c r="AH327" s="174">
        <f t="shared" si="687"/>
        <v>0.16489686987500002</v>
      </c>
      <c r="AJ327" s="174"/>
      <c r="AK327" s="174"/>
      <c r="AM327" s="207">
        <f t="shared" si="784"/>
        <v>5</v>
      </c>
      <c r="AN327" s="167">
        <f>INDEX(Coefficients!$O$3:$O$7,MATCH(S327,Coefficients!$O$3:$O$7))</f>
        <v>0.3</v>
      </c>
      <c r="AO327" s="167">
        <f>INDEX(Coefficients!$O$3:$O$7,MATCH(S327,Coefficients!$O$3:$O$7)+1)</f>
        <v>0.4</v>
      </c>
      <c r="AP327" s="172">
        <f>INDEX(Coefficients!$P$3:$P$7,MATCH(S327,Coefficients!$O$3:$O$7))</f>
        <v>50</v>
      </c>
      <c r="AQ327" s="172">
        <f>INDEX(Coefficients!$P$3:$P$7,MATCH(S327,Coefficients!$O$3:$O$7)+1)</f>
        <v>41.8</v>
      </c>
      <c r="AR327" s="172">
        <f t="shared" si="785"/>
        <v>44.26</v>
      </c>
      <c r="AS327" s="106">
        <f t="shared" si="786"/>
        <v>2013</v>
      </c>
      <c r="AT327" s="107">
        <f t="shared" si="787"/>
        <v>22.59</v>
      </c>
      <c r="AU327" s="167">
        <f t="shared" si="816"/>
        <v>45.15</v>
      </c>
      <c r="AV327" s="173">
        <f t="shared" si="817"/>
        <v>22.574999999999999</v>
      </c>
      <c r="AW327" s="106">
        <v>25</v>
      </c>
      <c r="AX327" s="107">
        <f t="shared" si="788"/>
        <v>76.068556666666666</v>
      </c>
      <c r="AY327" s="174">
        <f t="shared" si="789"/>
        <v>1.1715015376720623</v>
      </c>
      <c r="AZ327" s="167">
        <f>INDEX(Coefficients!$K$3:$K$10,MATCH(S327,Coefficients!$K$3:$K$10))</f>
        <v>0.35</v>
      </c>
      <c r="BA327" s="167">
        <f>INDEX(Coefficients!$K$3:$K$10,MATCH(S327,Coefficients!$K$3:$K$10)+1)</f>
        <v>0.4</v>
      </c>
      <c r="BB327" s="167">
        <f>INDEX(Coefficients!$L$3:$L$10,MATCH(S327,Coefficients!$K$3:$K$10))</f>
        <v>0.19142307491680963</v>
      </c>
      <c r="BC327" s="167">
        <f>INDEX(Coefficients!$L$3:$L$10,MATCH(S327,Coefficients!$K$3:$K$10)+1)</f>
        <v>0.35425563574488944</v>
      </c>
      <c r="BD327" s="174">
        <f>INDEX(Coefficients!$M$3:$M$10,MATCH(S327,Coefficients!$K$3:$K$10))</f>
        <v>0.20023799980895765</v>
      </c>
      <c r="BE327" s="174">
        <f>INDEX(Coefficients!$M$3:$M$10,MATCH(S327,Coefficients!$K$3:$K$10)+1)</f>
        <v>0.20987997823914079</v>
      </c>
      <c r="BF327" s="70">
        <f t="shared" si="790"/>
        <v>2.5655609924804158E-5</v>
      </c>
      <c r="BG327" s="110">
        <f t="shared" si="791"/>
        <v>0.20409479118103091</v>
      </c>
      <c r="BH327" s="175">
        <f t="shared" si="818"/>
        <v>2.2271203678780301E-5</v>
      </c>
      <c r="BI327" s="89">
        <f t="shared" si="819"/>
        <v>7.0281072642219777E-2</v>
      </c>
      <c r="BJ327" s="106">
        <f t="shared" si="792"/>
        <v>0.71366705445737511</v>
      </c>
      <c r="BK327" s="165">
        <f t="shared" si="793"/>
        <v>84.741590689541354</v>
      </c>
      <c r="BL327" s="207"/>
      <c r="BM327" s="107">
        <f t="shared" si="794"/>
        <v>398.34999999999997</v>
      </c>
      <c r="BN327" s="173">
        <f t="shared" si="820"/>
        <v>793.75</v>
      </c>
      <c r="BO327" s="187">
        <f t="shared" si="821"/>
        <v>7.5406249999999996E-4</v>
      </c>
      <c r="BP327" s="106" t="str">
        <f t="shared" si="795"/>
        <v>YES</v>
      </c>
      <c r="BQ327" s="209">
        <f t="shared" si="796"/>
        <v>1.7118905067442782</v>
      </c>
      <c r="BR327" s="164">
        <f t="shared" si="822"/>
        <v>6.711890506744278</v>
      </c>
      <c r="BS327" s="219">
        <f t="shared" si="823"/>
        <v>0.13423781013488556</v>
      </c>
      <c r="BT327" s="210"/>
      <c r="BU327" s="206">
        <f t="shared" si="824"/>
        <v>-0.24107203349999218</v>
      </c>
      <c r="BW327" s="164">
        <f>VLOOKUP(M327,Coefficients!$E$4:$I$7,3)</f>
        <v>0.43099999999999999</v>
      </c>
      <c r="BX327" s="106">
        <f t="shared" si="825"/>
        <v>7.2999999999999995E-2</v>
      </c>
      <c r="BY327" s="163">
        <f t="shared" si="826"/>
        <v>0.51201722500000002</v>
      </c>
      <c r="BZ327" s="160"/>
      <c r="CO327" s="165" t="str">
        <f t="shared" si="797"/>
        <v>splash</v>
      </c>
      <c r="CP327" s="172">
        <f t="shared" si="798"/>
        <v>1</v>
      </c>
      <c r="CQ327" s="165">
        <f>IF(CO327="atmospheric",IF(CP327&gt;=1,Coefficients!$T$5,Coefficients!$T$4),Coefficients!$T$3)</f>
        <v>7.35</v>
      </c>
      <c r="CR327" s="106">
        <f>IF(S327&lt;Coefficients!$V$3,Coefficients!$X$3-(Coefficients!$X$4-Coefficients!$X$3)*(Coefficients!$V$3-S327)/(Coefficients!$V$4-Coefficients!$V$3),IF(S327&gt;Coefficients!$V$6,(Coefficients!$X$6-Coefficients!$X$5)*(S327-Coefficients!$V$6)/(Coefficients!$V$6-Coefficients!$V$5)+Coefficients!$X$6,VLOOKUP(S327,Coefficients!$V$3:$X$6,3)))</f>
        <v>5.1999999999999975</v>
      </c>
      <c r="CS327" s="90">
        <f t="shared" si="827"/>
        <v>1.6409601519999992E-4</v>
      </c>
      <c r="CT327" s="106">
        <f>VLOOKUP(CO327,Coefficients!$Z$4:$AD$7,4,FALSE)</f>
        <v>0.26500000000000001</v>
      </c>
      <c r="CU327" s="106">
        <f>VLOOKUP(CO327,Coefficients!$Z$4:$AD$7,2,FALSE)</f>
        <v>0.37</v>
      </c>
      <c r="CV327" s="174">
        <f t="shared" si="799"/>
        <v>4.3584284179278789</v>
      </c>
      <c r="CW327" s="31">
        <f t="shared" si="800"/>
        <v>5.0255571274711026E-4</v>
      </c>
      <c r="CX327" s="19">
        <f>Coefficients!$B$7</f>
        <v>3.35</v>
      </c>
      <c r="CY327" s="217">
        <f t="shared" si="828"/>
        <v>1.5001663067077919E-4</v>
      </c>
      <c r="CZ327" s="164">
        <f>VLOOKUP(N327,Coefficients!$E$12:$I$16,3)</f>
        <v>6.0350000000000001</v>
      </c>
      <c r="DA327" s="165">
        <f t="shared" si="829"/>
        <v>7.2999999999999995E-2</v>
      </c>
      <c r="DB327" s="163">
        <f t="shared" si="830"/>
        <v>7.1694291250000006</v>
      </c>
      <c r="DC327" s="163"/>
      <c r="DD327" s="149"/>
      <c r="DU327" s="165">
        <f t="shared" si="801"/>
        <v>0.95</v>
      </c>
      <c r="DV327" s="165">
        <f t="shared" si="802"/>
        <v>1</v>
      </c>
      <c r="DW327" s="165">
        <f t="shared" si="803"/>
        <v>2400</v>
      </c>
      <c r="DX327" s="165">
        <f t="shared" si="804"/>
        <v>1.4999999999999999E-2</v>
      </c>
      <c r="DY327" s="169">
        <f t="shared" si="805"/>
        <v>70.136108887109685</v>
      </c>
      <c r="DZ327" s="136">
        <f t="shared" si="831"/>
        <v>33524.724541896227</v>
      </c>
      <c r="EA327" s="136">
        <f t="shared" si="806"/>
        <v>4.3067574809826485</v>
      </c>
      <c r="EB327" s="136">
        <f t="shared" si="807"/>
        <v>2.3330791552474604E-2</v>
      </c>
      <c r="EC327" s="136">
        <f t="shared" si="808"/>
        <v>0.96747185906460231</v>
      </c>
      <c r="ED327" s="136">
        <f t="shared" si="809"/>
        <v>0.21078374682609555</v>
      </c>
      <c r="EE327" s="136">
        <f t="shared" si="832"/>
        <v>1.5445604651050633E-4</v>
      </c>
      <c r="EF327" s="136">
        <f t="shared" si="810"/>
        <v>1</v>
      </c>
      <c r="EG327" s="136">
        <f t="shared" si="833"/>
        <v>2</v>
      </c>
      <c r="EH327" s="149">
        <f t="shared" si="811"/>
        <v>1.7425566479753924</v>
      </c>
      <c r="EI327" s="149">
        <f t="shared" si="812"/>
        <v>28.865301020914007</v>
      </c>
      <c r="EJ327" s="149">
        <f t="shared" si="834"/>
        <v>30.607857668889398</v>
      </c>
      <c r="EK327" s="18">
        <f t="shared" si="835"/>
        <v>6.5342697997215621E-2</v>
      </c>
      <c r="EL327" s="18">
        <f t="shared" si="836"/>
        <v>8.7714606874513979E-3</v>
      </c>
      <c r="EM327" s="18">
        <f t="shared" si="837"/>
        <v>1.1776396175E-2</v>
      </c>
      <c r="EN327" s="163">
        <f t="shared" si="813"/>
        <v>0.12444770758531801</v>
      </c>
      <c r="EO327" s="163">
        <f t="shared" si="814"/>
        <v>2.0614655741530967</v>
      </c>
      <c r="EP327" s="163">
        <f t="shared" si="838"/>
        <v>2.1859132817384146</v>
      </c>
      <c r="EQ327" s="18">
        <f t="shared" si="839"/>
        <v>0.91494937914894714</v>
      </c>
      <c r="ER327" s="18">
        <f t="shared" si="840"/>
        <v>1.3725762309424632E-4</v>
      </c>
      <c r="ES327" s="18">
        <f t="shared" si="841"/>
        <v>0.16489686987500002</v>
      </c>
    </row>
    <row r="328" spans="1:149" s="105" customFormat="1" outlineLevel="1" x14ac:dyDescent="0.25">
      <c r="A328" s="103"/>
      <c r="B328" s="36" t="s">
        <v>75</v>
      </c>
      <c r="C328" s="36" t="str">
        <f>MostLikely!$B$1</f>
        <v>CSIRO Mk3.5</v>
      </c>
      <c r="D328" s="36">
        <v>2014</v>
      </c>
      <c r="E328" s="37">
        <f>MostLikely!T42</f>
        <v>22.62</v>
      </c>
      <c r="F328" s="37">
        <f>MostLikely!X42</f>
        <v>76.050753333333333</v>
      </c>
      <c r="G328" s="37">
        <f>MostLikely!R42</f>
        <v>401.29999999999995</v>
      </c>
      <c r="H328" s="115">
        <f t="shared" si="765"/>
        <v>2007</v>
      </c>
      <c r="I328" s="111" t="str">
        <f t="shared" si="766"/>
        <v>Pile No 243 @ Berth 107</v>
      </c>
      <c r="J328" s="165" t="str">
        <f t="shared" si="767"/>
        <v>splash</v>
      </c>
      <c r="K328" s="172">
        <f t="shared" si="768"/>
        <v>1</v>
      </c>
      <c r="L328" s="115" t="str">
        <f t="shared" si="769"/>
        <v>C1</v>
      </c>
      <c r="M328" s="115" t="str">
        <f t="shared" si="770"/>
        <v>CB4</v>
      </c>
      <c r="N328" s="115" t="str">
        <f t="shared" si="771"/>
        <v>CL5</v>
      </c>
      <c r="O328" s="115">
        <f t="shared" si="772"/>
        <v>0</v>
      </c>
      <c r="P328" s="115">
        <f t="shared" si="773"/>
        <v>50</v>
      </c>
      <c r="Q328" s="115">
        <f t="shared" si="774"/>
        <v>1200</v>
      </c>
      <c r="R328" s="115">
        <f t="shared" si="775"/>
        <v>60</v>
      </c>
      <c r="S328" s="115">
        <f t="shared" si="776"/>
        <v>0.37</v>
      </c>
      <c r="T328" s="115">
        <f t="shared" si="777"/>
        <v>310</v>
      </c>
      <c r="U328" s="165">
        <f t="shared" si="815"/>
        <v>12</v>
      </c>
      <c r="V328" s="165"/>
      <c r="W328" s="165"/>
      <c r="X328" s="165"/>
      <c r="Y328" s="165"/>
      <c r="AA328" s="174">
        <f t="shared" si="778"/>
        <v>2.0163037865602029</v>
      </c>
      <c r="AB328" s="193">
        <f t="shared" si="779"/>
        <v>0.14032607573120404</v>
      </c>
      <c r="AC328" s="174">
        <f t="shared" si="780"/>
        <v>1.3762587871650422E-2</v>
      </c>
      <c r="AD328" s="174">
        <f t="shared" si="781"/>
        <v>1.1787250910000002E-2</v>
      </c>
      <c r="AE328" s="174">
        <f t="shared" si="782"/>
        <v>3.3834303317996583E-3</v>
      </c>
      <c r="AF328" s="194">
        <f t="shared" si="783"/>
        <v>1.0099792035222861E-3</v>
      </c>
      <c r="AG328" s="174">
        <f t="shared" si="686"/>
        <v>1.3869926520495479E-3</v>
      </c>
      <c r="AH328" s="174">
        <f t="shared" si="687"/>
        <v>0.16504886135000002</v>
      </c>
      <c r="AJ328" s="174"/>
      <c r="AK328" s="174"/>
      <c r="AM328" s="207">
        <f t="shared" si="784"/>
        <v>5</v>
      </c>
      <c r="AN328" s="167">
        <f>INDEX(Coefficients!$O$3:$O$7,MATCH(S328,Coefficients!$O$3:$O$7))</f>
        <v>0.3</v>
      </c>
      <c r="AO328" s="167">
        <f>INDEX(Coefficients!$O$3:$O$7,MATCH(S328,Coefficients!$O$3:$O$7)+1)</f>
        <v>0.4</v>
      </c>
      <c r="AP328" s="172">
        <f>INDEX(Coefficients!$P$3:$P$7,MATCH(S328,Coefficients!$O$3:$O$7))</f>
        <v>50</v>
      </c>
      <c r="AQ328" s="172">
        <f>INDEX(Coefficients!$P$3:$P$7,MATCH(S328,Coefficients!$O$3:$O$7)+1)</f>
        <v>41.8</v>
      </c>
      <c r="AR328" s="172">
        <f t="shared" si="785"/>
        <v>44.26</v>
      </c>
      <c r="AS328" s="106">
        <f t="shared" si="786"/>
        <v>2014</v>
      </c>
      <c r="AT328" s="107">
        <f t="shared" si="787"/>
        <v>22.62</v>
      </c>
      <c r="AU328" s="167">
        <f t="shared" si="816"/>
        <v>67.77</v>
      </c>
      <c r="AV328" s="173">
        <f t="shared" si="817"/>
        <v>22.59</v>
      </c>
      <c r="AW328" s="106">
        <v>26</v>
      </c>
      <c r="AX328" s="107">
        <f t="shared" si="788"/>
        <v>76.050753333333333</v>
      </c>
      <c r="AY328" s="174">
        <f t="shared" si="789"/>
        <v>1.1725727524574128</v>
      </c>
      <c r="AZ328" s="167">
        <f>INDEX(Coefficients!$K$3:$K$10,MATCH(S328,Coefficients!$K$3:$K$10))</f>
        <v>0.35</v>
      </c>
      <c r="BA328" s="167">
        <f>INDEX(Coefficients!$K$3:$K$10,MATCH(S328,Coefficients!$K$3:$K$10)+1)</f>
        <v>0.4</v>
      </c>
      <c r="BB328" s="167">
        <f>INDEX(Coefficients!$L$3:$L$10,MATCH(S328,Coefficients!$K$3:$K$10))</f>
        <v>0.19142307491680963</v>
      </c>
      <c r="BC328" s="167">
        <f>INDEX(Coefficients!$L$3:$L$10,MATCH(S328,Coefficients!$K$3:$K$10)+1)</f>
        <v>0.35425563574488944</v>
      </c>
      <c r="BD328" s="174">
        <f>INDEX(Coefficients!$M$3:$M$10,MATCH(S328,Coefficients!$K$3:$K$10))</f>
        <v>0.20023799980895765</v>
      </c>
      <c r="BE328" s="174">
        <f>INDEX(Coefficients!$M$3:$M$10,MATCH(S328,Coefficients!$K$3:$K$10)+1)</f>
        <v>0.20987997823914079</v>
      </c>
      <c r="BF328" s="70">
        <f t="shared" si="790"/>
        <v>2.5655609924804158E-5</v>
      </c>
      <c r="BG328" s="110">
        <f t="shared" si="791"/>
        <v>0.20409479118103091</v>
      </c>
      <c r="BH328" s="175">
        <f t="shared" si="818"/>
        <v>2.0502384830579242E-5</v>
      </c>
      <c r="BI328" s="89">
        <f t="shared" si="819"/>
        <v>6.4699224092211169E-2</v>
      </c>
      <c r="BJ328" s="106">
        <f t="shared" si="792"/>
        <v>0.71366705445737511</v>
      </c>
      <c r="BK328" s="165">
        <f t="shared" si="793"/>
        <v>84.741590689541354</v>
      </c>
      <c r="BL328" s="207"/>
      <c r="BM328" s="107">
        <f t="shared" si="794"/>
        <v>401.29999999999995</v>
      </c>
      <c r="BN328" s="173">
        <f t="shared" si="820"/>
        <v>1195.05</v>
      </c>
      <c r="BO328" s="187">
        <f t="shared" si="821"/>
        <v>7.568649999999999E-4</v>
      </c>
      <c r="BP328" s="106" t="str">
        <f t="shared" si="795"/>
        <v>YES</v>
      </c>
      <c r="BQ328" s="209">
        <f t="shared" si="796"/>
        <v>2.0163037865602029</v>
      </c>
      <c r="BR328" s="164">
        <f t="shared" si="822"/>
        <v>7.0163037865602025</v>
      </c>
      <c r="BS328" s="219">
        <f t="shared" si="823"/>
        <v>0.14032607573120404</v>
      </c>
      <c r="BT328" s="210"/>
      <c r="BU328" s="206">
        <f t="shared" si="824"/>
        <v>-0.37890371105645526</v>
      </c>
      <c r="BW328" s="164">
        <f>VLOOKUP(M328,Coefficients!$E$4:$I$7,3)</f>
        <v>0.43099999999999999</v>
      </c>
      <c r="BX328" s="106">
        <f t="shared" si="825"/>
        <v>7.2999999999999995E-2</v>
      </c>
      <c r="BY328" s="163">
        <f t="shared" si="826"/>
        <v>0.51248917000000005</v>
      </c>
      <c r="BZ328" s="160"/>
      <c r="CO328" s="165" t="str">
        <f t="shared" si="797"/>
        <v>splash</v>
      </c>
      <c r="CP328" s="172">
        <f t="shared" si="798"/>
        <v>1</v>
      </c>
      <c r="CQ328" s="165">
        <f>IF(CO328="atmospheric",IF(CP328&gt;=1,Coefficients!$T$5,Coefficients!$T$4),Coefficients!$T$3)</f>
        <v>7.35</v>
      </c>
      <c r="CR328" s="106">
        <f>IF(S328&lt;Coefficients!$V$3,Coefficients!$X$3-(Coefficients!$X$4-Coefficients!$X$3)*(Coefficients!$V$3-S328)/(Coefficients!$V$4-Coefficients!$V$3),IF(S328&gt;Coefficients!$V$6,(Coefficients!$X$6-Coefficients!$X$5)*(S328-Coefficients!$V$6)/(Coefficients!$V$6-Coefficients!$V$5)+Coefficients!$X$6,VLOOKUP(S328,Coefficients!$V$3:$X$6,3)))</f>
        <v>5.1999999999999975</v>
      </c>
      <c r="CS328" s="90">
        <f t="shared" si="827"/>
        <v>1.6409601519999992E-4</v>
      </c>
      <c r="CT328" s="106">
        <f>VLOOKUP(CO328,Coefficients!$Z$4:$AD$7,4,FALSE)</f>
        <v>0.26500000000000001</v>
      </c>
      <c r="CU328" s="106">
        <f>VLOOKUP(CO328,Coefficients!$Z$4:$AD$7,2,FALSE)</f>
        <v>0.37</v>
      </c>
      <c r="CV328" s="174">
        <f t="shared" si="799"/>
        <v>4.5793806777276238</v>
      </c>
      <c r="CW328" s="31">
        <f t="shared" si="800"/>
        <v>3.3834303317996583E-3</v>
      </c>
      <c r="CX328" s="19">
        <f>Coefficients!$B$7</f>
        <v>3.35</v>
      </c>
      <c r="CY328" s="217">
        <f t="shared" si="828"/>
        <v>1.0099792035222861E-3</v>
      </c>
      <c r="CZ328" s="164">
        <f>VLOOKUP(N328,Coefficients!$E$12:$I$16,3)</f>
        <v>6.0350000000000001</v>
      </c>
      <c r="DA328" s="165">
        <f t="shared" si="829"/>
        <v>7.2999999999999995E-2</v>
      </c>
      <c r="DB328" s="163">
        <f t="shared" si="830"/>
        <v>7.1760374500000008</v>
      </c>
      <c r="DC328" s="163"/>
      <c r="DD328" s="149"/>
      <c r="DU328" s="165">
        <f t="shared" si="801"/>
        <v>0.95</v>
      </c>
      <c r="DV328" s="165">
        <f t="shared" si="802"/>
        <v>1</v>
      </c>
      <c r="DW328" s="165">
        <f t="shared" si="803"/>
        <v>2400</v>
      </c>
      <c r="DX328" s="165">
        <f t="shared" si="804"/>
        <v>1.4999999999999999E-2</v>
      </c>
      <c r="DY328" s="169">
        <f t="shared" si="805"/>
        <v>70.286172773468834</v>
      </c>
      <c r="DZ328" s="136">
        <f t="shared" si="831"/>
        <v>33548.617449434823</v>
      </c>
      <c r="EA328" s="136">
        <f t="shared" si="806"/>
        <v>4.3067574809826485</v>
      </c>
      <c r="EB328" s="136">
        <f t="shared" si="807"/>
        <v>2.3330791552474604E-2</v>
      </c>
      <c r="EC328" s="136">
        <f t="shared" si="808"/>
        <v>0.96747185906460231</v>
      </c>
      <c r="ED328" s="136">
        <f t="shared" si="809"/>
        <v>0.21085209166468821</v>
      </c>
      <c r="EE328" s="136">
        <f t="shared" si="832"/>
        <v>1.5445604651050633E-4</v>
      </c>
      <c r="EF328" s="136">
        <f t="shared" si="810"/>
        <v>1</v>
      </c>
      <c r="EG328" s="136">
        <f t="shared" si="833"/>
        <v>2</v>
      </c>
      <c r="EH328" s="149">
        <f t="shared" si="811"/>
        <v>1.7405250178109526</v>
      </c>
      <c r="EI328" s="149">
        <f t="shared" si="812"/>
        <v>28.848070028385692</v>
      </c>
      <c r="EJ328" s="149">
        <f t="shared" si="834"/>
        <v>30.588595046196644</v>
      </c>
      <c r="EK328" s="18">
        <f t="shared" si="835"/>
        <v>9.8075769595472706E-2</v>
      </c>
      <c r="EL328" s="18">
        <f t="shared" si="836"/>
        <v>1.3762587871650422E-2</v>
      </c>
      <c r="EM328" s="18">
        <f t="shared" si="837"/>
        <v>1.1787250910000002E-2</v>
      </c>
      <c r="EN328" s="163">
        <f t="shared" si="813"/>
        <v>0.12430261519080704</v>
      </c>
      <c r="EO328" s="163">
        <f t="shared" si="814"/>
        <v>2.0602349929137089</v>
      </c>
      <c r="EP328" s="163">
        <f t="shared" si="838"/>
        <v>2.1845376081045158</v>
      </c>
      <c r="EQ328" s="18">
        <f t="shared" si="839"/>
        <v>1.3732883283263988</v>
      </c>
      <c r="ER328" s="18">
        <f t="shared" si="840"/>
        <v>1.3869926520495479E-3</v>
      </c>
      <c r="ES328" s="18">
        <f t="shared" si="841"/>
        <v>0.16504886135000002</v>
      </c>
    </row>
    <row r="329" spans="1:149" s="105" customFormat="1" outlineLevel="1" x14ac:dyDescent="0.25">
      <c r="A329" s="103"/>
      <c r="B329" s="36" t="s">
        <v>75</v>
      </c>
      <c r="C329" s="36" t="str">
        <f>MostLikely!$B$1</f>
        <v>CSIRO Mk3.5</v>
      </c>
      <c r="D329" s="36">
        <v>2015</v>
      </c>
      <c r="E329" s="37">
        <f>MostLikely!T43</f>
        <v>22.65</v>
      </c>
      <c r="F329" s="37">
        <f>MostLikely!X43</f>
        <v>76.03295</v>
      </c>
      <c r="G329" s="37">
        <f>MostLikely!R43</f>
        <v>404.24999999999994</v>
      </c>
      <c r="H329" s="115">
        <f t="shared" si="765"/>
        <v>2007</v>
      </c>
      <c r="I329" s="111" t="str">
        <f t="shared" si="766"/>
        <v>Pile No 243 @ Berth 107</v>
      </c>
      <c r="J329" s="165" t="str">
        <f t="shared" si="767"/>
        <v>splash</v>
      </c>
      <c r="K329" s="172">
        <f t="shared" si="768"/>
        <v>1</v>
      </c>
      <c r="L329" s="115" t="str">
        <f t="shared" si="769"/>
        <v>C1</v>
      </c>
      <c r="M329" s="115" t="str">
        <f t="shared" si="770"/>
        <v>CB4</v>
      </c>
      <c r="N329" s="115" t="str">
        <f t="shared" si="771"/>
        <v>CL5</v>
      </c>
      <c r="O329" s="115">
        <f t="shared" si="772"/>
        <v>0</v>
      </c>
      <c r="P329" s="115">
        <f t="shared" si="773"/>
        <v>50</v>
      </c>
      <c r="Q329" s="115">
        <f t="shared" si="774"/>
        <v>1200</v>
      </c>
      <c r="R329" s="115">
        <f t="shared" si="775"/>
        <v>60</v>
      </c>
      <c r="S329" s="115">
        <f t="shared" si="776"/>
        <v>0.37</v>
      </c>
      <c r="T329" s="115">
        <f t="shared" si="777"/>
        <v>310</v>
      </c>
      <c r="U329" s="165">
        <f t="shared" si="815"/>
        <v>12</v>
      </c>
      <c r="V329" s="165"/>
      <c r="W329" s="165"/>
      <c r="X329" s="165"/>
      <c r="Y329" s="165"/>
      <c r="AA329" s="174">
        <f t="shared" si="778"/>
        <v>2.2660874779965776</v>
      </c>
      <c r="AB329" s="193">
        <f t="shared" si="779"/>
        <v>0.14532174955993157</v>
      </c>
      <c r="AC329" s="174">
        <f t="shared" si="780"/>
        <v>1.9015220615596733E-2</v>
      </c>
      <c r="AD329" s="174">
        <f t="shared" si="781"/>
        <v>1.1798105644999996E-2</v>
      </c>
      <c r="AE329" s="174">
        <f t="shared" si="782"/>
        <v>1.0174530855397629E-2</v>
      </c>
      <c r="AF329" s="194">
        <f t="shared" si="783"/>
        <v>3.0371733896709338E-3</v>
      </c>
      <c r="AG329" s="174">
        <f t="shared" si="686"/>
        <v>5.5646818714576709E-3</v>
      </c>
      <c r="AH329" s="174">
        <f t="shared" si="687"/>
        <v>0.16520085282499997</v>
      </c>
      <c r="AJ329" s="174"/>
      <c r="AK329" s="174"/>
      <c r="AM329" s="207">
        <f t="shared" si="784"/>
        <v>5</v>
      </c>
      <c r="AN329" s="167">
        <f>INDEX(Coefficients!$O$3:$O$7,MATCH(S329,Coefficients!$O$3:$O$7))</f>
        <v>0.3</v>
      </c>
      <c r="AO329" s="167">
        <f>INDEX(Coefficients!$O$3:$O$7,MATCH(S329,Coefficients!$O$3:$O$7)+1)</f>
        <v>0.4</v>
      </c>
      <c r="AP329" s="172">
        <f>INDEX(Coefficients!$P$3:$P$7,MATCH(S329,Coefficients!$O$3:$O$7))</f>
        <v>50</v>
      </c>
      <c r="AQ329" s="172">
        <f>INDEX(Coefficients!$P$3:$P$7,MATCH(S329,Coefficients!$O$3:$O$7)+1)</f>
        <v>41.8</v>
      </c>
      <c r="AR329" s="172">
        <f t="shared" si="785"/>
        <v>44.26</v>
      </c>
      <c r="AS329" s="106">
        <f t="shared" si="786"/>
        <v>2015</v>
      </c>
      <c r="AT329" s="107">
        <f t="shared" si="787"/>
        <v>22.65</v>
      </c>
      <c r="AU329" s="167">
        <f t="shared" si="816"/>
        <v>90.419999999999987</v>
      </c>
      <c r="AV329" s="173">
        <f t="shared" si="817"/>
        <v>22.604999999999997</v>
      </c>
      <c r="AW329" s="106">
        <v>27</v>
      </c>
      <c r="AX329" s="107">
        <f t="shared" si="788"/>
        <v>76.03295</v>
      </c>
      <c r="AY329" s="174">
        <f t="shared" si="789"/>
        <v>1.1736448378926021</v>
      </c>
      <c r="AZ329" s="167">
        <f>INDEX(Coefficients!$K$3:$K$10,MATCH(S329,Coefficients!$K$3:$K$10))</f>
        <v>0.35</v>
      </c>
      <c r="BA329" s="167">
        <f>INDEX(Coefficients!$K$3:$K$10,MATCH(S329,Coefficients!$K$3:$K$10)+1)</f>
        <v>0.4</v>
      </c>
      <c r="BB329" s="167">
        <f>INDEX(Coefficients!$L$3:$L$10,MATCH(S329,Coefficients!$K$3:$K$10))</f>
        <v>0.19142307491680963</v>
      </c>
      <c r="BC329" s="167">
        <f>INDEX(Coefficients!$L$3:$L$10,MATCH(S329,Coefficients!$K$3:$K$10)+1)</f>
        <v>0.35425563574488944</v>
      </c>
      <c r="BD329" s="174">
        <f>INDEX(Coefficients!$M$3:$M$10,MATCH(S329,Coefficients!$K$3:$K$10))</f>
        <v>0.20023799980895765</v>
      </c>
      <c r="BE329" s="174">
        <f>INDEX(Coefficients!$M$3:$M$10,MATCH(S329,Coefficients!$K$3:$K$10)+1)</f>
        <v>0.20987997823914079</v>
      </c>
      <c r="BF329" s="70">
        <f t="shared" si="790"/>
        <v>2.5655609924804158E-5</v>
      </c>
      <c r="BG329" s="110">
        <f t="shared" si="791"/>
        <v>0.20409479118103091</v>
      </c>
      <c r="BH329" s="175">
        <f t="shared" si="818"/>
        <v>1.9333257511924208E-5</v>
      </c>
      <c r="BI329" s="89">
        <f t="shared" si="819"/>
        <v>6.1009817664273637E-2</v>
      </c>
      <c r="BJ329" s="106">
        <f t="shared" si="792"/>
        <v>0.71366705445737511</v>
      </c>
      <c r="BK329" s="165">
        <f t="shared" si="793"/>
        <v>84.741590689541354</v>
      </c>
      <c r="BL329" s="207"/>
      <c r="BM329" s="107">
        <f t="shared" si="794"/>
        <v>404.24999999999994</v>
      </c>
      <c r="BN329" s="173">
        <f t="shared" si="820"/>
        <v>1599.3</v>
      </c>
      <c r="BO329" s="187">
        <f t="shared" si="821"/>
        <v>7.5966749999999996E-4</v>
      </c>
      <c r="BP329" s="106" t="str">
        <f t="shared" si="795"/>
        <v>YES</v>
      </c>
      <c r="BQ329" s="209">
        <f t="shared" si="796"/>
        <v>2.2660874779965776</v>
      </c>
      <c r="BR329" s="164">
        <f t="shared" si="822"/>
        <v>7.2660874779965781</v>
      </c>
      <c r="BS329" s="219">
        <f t="shared" si="823"/>
        <v>0.14532174955993157</v>
      </c>
      <c r="BT329" s="210"/>
      <c r="BU329" s="206">
        <f t="shared" si="824"/>
        <v>-0.46087362888517747</v>
      </c>
      <c r="BW329" s="164">
        <f>VLOOKUP(M329,Coefficients!$E$4:$I$7,3)</f>
        <v>0.43099999999999999</v>
      </c>
      <c r="BX329" s="106">
        <f t="shared" si="825"/>
        <v>7.2999999999999995E-2</v>
      </c>
      <c r="BY329" s="163">
        <f t="shared" si="826"/>
        <v>0.51296111499999986</v>
      </c>
      <c r="BZ329" s="160"/>
      <c r="CO329" s="165" t="str">
        <f t="shared" si="797"/>
        <v>splash</v>
      </c>
      <c r="CP329" s="172">
        <f t="shared" si="798"/>
        <v>1</v>
      </c>
      <c r="CQ329" s="165">
        <f>IF(CO329="atmospheric",IF(CP329&gt;=1,Coefficients!$T$5,Coefficients!$T$4),Coefficients!$T$3)</f>
        <v>7.35</v>
      </c>
      <c r="CR329" s="106">
        <f>IF(S329&lt;Coefficients!$V$3,Coefficients!$X$3-(Coefficients!$X$4-Coefficients!$X$3)*(Coefficients!$V$3-S329)/(Coefficients!$V$4-Coefficients!$V$3),IF(S329&gt;Coefficients!$V$6,(Coefficients!$X$6-Coefficients!$X$5)*(S329-Coefficients!$V$6)/(Coefficients!$V$6-Coefficients!$V$5)+Coefficients!$X$6,VLOOKUP(S329,Coefficients!$V$3:$X$6,3)))</f>
        <v>5.1999999999999975</v>
      </c>
      <c r="CS329" s="90">
        <f t="shared" si="827"/>
        <v>1.6409601519999992E-4</v>
      </c>
      <c r="CT329" s="106">
        <f>VLOOKUP(CO329,Coefficients!$Z$4:$AD$7,4,FALSE)</f>
        <v>0.26500000000000001</v>
      </c>
      <c r="CU329" s="106">
        <f>VLOOKUP(CO329,Coefficients!$Z$4:$AD$7,2,FALSE)</f>
        <v>0.37</v>
      </c>
      <c r="CV329" s="174">
        <f t="shared" si="799"/>
        <v>4.7196415646438412</v>
      </c>
      <c r="CW329" s="31">
        <f t="shared" si="800"/>
        <v>1.0174530855397629E-2</v>
      </c>
      <c r="CX329" s="19">
        <f>Coefficients!$B$7</f>
        <v>3.35</v>
      </c>
      <c r="CY329" s="217">
        <f t="shared" si="828"/>
        <v>3.0371733896709338E-3</v>
      </c>
      <c r="CZ329" s="164">
        <f>VLOOKUP(N329,Coefficients!$E$12:$I$16,3)</f>
        <v>6.0350000000000001</v>
      </c>
      <c r="DA329" s="165">
        <f t="shared" si="829"/>
        <v>7.2999999999999995E-2</v>
      </c>
      <c r="DB329" s="163">
        <f t="shared" si="830"/>
        <v>7.1826457749999983</v>
      </c>
      <c r="DC329" s="163"/>
      <c r="DD329" s="149"/>
      <c r="DU329" s="165">
        <f t="shared" si="801"/>
        <v>0.95</v>
      </c>
      <c r="DV329" s="165">
        <f t="shared" si="802"/>
        <v>1</v>
      </c>
      <c r="DW329" s="165">
        <f t="shared" si="803"/>
        <v>2400</v>
      </c>
      <c r="DX329" s="165">
        <f t="shared" si="804"/>
        <v>1.4999999999999999E-2</v>
      </c>
      <c r="DY329" s="169">
        <f t="shared" si="805"/>
        <v>70.361445783132524</v>
      </c>
      <c r="DZ329" s="136">
        <f t="shared" si="831"/>
        <v>33560.589479159906</v>
      </c>
      <c r="EA329" s="136">
        <f t="shared" si="806"/>
        <v>4.3067574809826485</v>
      </c>
      <c r="EB329" s="136">
        <f t="shared" si="807"/>
        <v>2.3330791552474604E-2</v>
      </c>
      <c r="EC329" s="136">
        <f t="shared" si="808"/>
        <v>0.96747185906460231</v>
      </c>
      <c r="ED329" s="136">
        <f t="shared" si="809"/>
        <v>0.21092031074324216</v>
      </c>
      <c r="EE329" s="136">
        <f t="shared" si="832"/>
        <v>1.5445604651050633E-4</v>
      </c>
      <c r="EF329" s="136">
        <f t="shared" si="810"/>
        <v>1</v>
      </c>
      <c r="EG329" s="136">
        <f t="shared" si="833"/>
        <v>2</v>
      </c>
      <c r="EH329" s="149">
        <f t="shared" si="811"/>
        <v>1.7387101669745821</v>
      </c>
      <c r="EI329" s="149">
        <f t="shared" si="812"/>
        <v>28.830853552046435</v>
      </c>
      <c r="EJ329" s="149">
        <f t="shared" si="834"/>
        <v>30.569563719021016</v>
      </c>
      <c r="EK329" s="18">
        <f t="shared" si="835"/>
        <v>0.13084910327035898</v>
      </c>
      <c r="EL329" s="18">
        <f t="shared" si="836"/>
        <v>1.9015220615596733E-2</v>
      </c>
      <c r="EM329" s="18">
        <f t="shared" si="837"/>
        <v>1.1798105644999996E-2</v>
      </c>
      <c r="EN329" s="163">
        <f t="shared" si="813"/>
        <v>0.12417300446827588</v>
      </c>
      <c r="EO329" s="163">
        <f t="shared" si="814"/>
        <v>2.0590054483731586</v>
      </c>
      <c r="EP329" s="163">
        <f t="shared" si="838"/>
        <v>2.1831784528414344</v>
      </c>
      <c r="EQ329" s="18">
        <f t="shared" si="839"/>
        <v>1.8321910399921497</v>
      </c>
      <c r="ER329" s="18">
        <f t="shared" si="840"/>
        <v>5.5646818714576709E-3</v>
      </c>
      <c r="ES329" s="18">
        <f t="shared" si="841"/>
        <v>0.16520085282499997</v>
      </c>
    </row>
    <row r="330" spans="1:149" s="105" customFormat="1" outlineLevel="1" x14ac:dyDescent="0.25">
      <c r="A330" s="103"/>
      <c r="B330" s="36" t="s">
        <v>75</v>
      </c>
      <c r="C330" s="36" t="str">
        <f>MostLikely!$B$1</f>
        <v>CSIRO Mk3.5</v>
      </c>
      <c r="D330" s="36">
        <v>2016</v>
      </c>
      <c r="E330" s="37">
        <f>MostLikely!T44</f>
        <v>22.68</v>
      </c>
      <c r="F330" s="37">
        <f>MostLikely!X44</f>
        <v>76.015146666666666</v>
      </c>
      <c r="G330" s="37">
        <f>MostLikely!R44</f>
        <v>407.19999999999993</v>
      </c>
      <c r="H330" s="115">
        <f t="shared" si="765"/>
        <v>2007</v>
      </c>
      <c r="I330" s="111" t="str">
        <f t="shared" si="766"/>
        <v>Pile No 243 @ Berth 107</v>
      </c>
      <c r="J330" s="165" t="str">
        <f t="shared" si="767"/>
        <v>splash</v>
      </c>
      <c r="K330" s="172">
        <f t="shared" si="768"/>
        <v>1</v>
      </c>
      <c r="L330" s="115" t="str">
        <f t="shared" si="769"/>
        <v>C1</v>
      </c>
      <c r="M330" s="115" t="str">
        <f t="shared" si="770"/>
        <v>CB4</v>
      </c>
      <c r="N330" s="115" t="str">
        <f t="shared" si="771"/>
        <v>CL5</v>
      </c>
      <c r="O330" s="115">
        <f t="shared" si="772"/>
        <v>0</v>
      </c>
      <c r="P330" s="115">
        <f t="shared" si="773"/>
        <v>50</v>
      </c>
      <c r="Q330" s="115">
        <f t="shared" si="774"/>
        <v>1200</v>
      </c>
      <c r="R330" s="115">
        <f t="shared" si="775"/>
        <v>60</v>
      </c>
      <c r="S330" s="115">
        <f t="shared" si="776"/>
        <v>0.37</v>
      </c>
      <c r="T330" s="115">
        <f t="shared" si="777"/>
        <v>310</v>
      </c>
      <c r="U330" s="165">
        <f t="shared" si="815"/>
        <v>12</v>
      </c>
      <c r="V330" s="165"/>
      <c r="W330" s="165"/>
      <c r="X330" s="165"/>
      <c r="Y330" s="165"/>
      <c r="AA330" s="174">
        <f t="shared" si="778"/>
        <v>2.4822201525163052</v>
      </c>
      <c r="AB330" s="193">
        <f t="shared" si="779"/>
        <v>0.14964440305032611</v>
      </c>
      <c r="AC330" s="174">
        <f t="shared" si="780"/>
        <v>2.4491209528974274E-2</v>
      </c>
      <c r="AD330" s="174">
        <f t="shared" si="781"/>
        <v>1.1808960379999997E-2</v>
      </c>
      <c r="AE330" s="174">
        <f t="shared" si="782"/>
        <v>2.1222128827662428E-2</v>
      </c>
      <c r="AF330" s="194">
        <f t="shared" si="783"/>
        <v>6.3349638291529632E-3</v>
      </c>
      <c r="AG330" s="174">
        <f t="shared" si="686"/>
        <v>1.4517569021226919E-2</v>
      </c>
      <c r="AH330" s="174">
        <f t="shared" si="687"/>
        <v>0.16535284429999997</v>
      </c>
      <c r="AJ330" s="174"/>
      <c r="AK330" s="174"/>
      <c r="AM330" s="207">
        <f t="shared" si="784"/>
        <v>5</v>
      </c>
      <c r="AN330" s="167">
        <f>INDEX(Coefficients!$O$3:$O$7,MATCH(S330,Coefficients!$O$3:$O$7))</f>
        <v>0.3</v>
      </c>
      <c r="AO330" s="167">
        <f>INDEX(Coefficients!$O$3:$O$7,MATCH(S330,Coefficients!$O$3:$O$7)+1)</f>
        <v>0.4</v>
      </c>
      <c r="AP330" s="172">
        <f>INDEX(Coefficients!$P$3:$P$7,MATCH(S330,Coefficients!$O$3:$O$7))</f>
        <v>50</v>
      </c>
      <c r="AQ330" s="172">
        <f>INDEX(Coefficients!$P$3:$P$7,MATCH(S330,Coefficients!$O$3:$O$7)+1)</f>
        <v>41.8</v>
      </c>
      <c r="AR330" s="172">
        <f t="shared" si="785"/>
        <v>44.26</v>
      </c>
      <c r="AS330" s="106">
        <f t="shared" si="786"/>
        <v>2016</v>
      </c>
      <c r="AT330" s="107">
        <f t="shared" si="787"/>
        <v>22.68</v>
      </c>
      <c r="AU330" s="167">
        <f t="shared" si="816"/>
        <v>113.1</v>
      </c>
      <c r="AV330" s="173">
        <f t="shared" si="817"/>
        <v>22.619999999999997</v>
      </c>
      <c r="AW330" s="106">
        <v>28</v>
      </c>
      <c r="AX330" s="107">
        <f t="shared" si="788"/>
        <v>76.015146666666666</v>
      </c>
      <c r="AY330" s="174">
        <f t="shared" si="789"/>
        <v>1.1747177945912692</v>
      </c>
      <c r="AZ330" s="167">
        <f>INDEX(Coefficients!$K$3:$K$10,MATCH(S330,Coefficients!$K$3:$K$10))</f>
        <v>0.35</v>
      </c>
      <c r="BA330" s="167">
        <f>INDEX(Coefficients!$K$3:$K$10,MATCH(S330,Coefficients!$K$3:$K$10)+1)</f>
        <v>0.4</v>
      </c>
      <c r="BB330" s="167">
        <f>INDEX(Coefficients!$L$3:$L$10,MATCH(S330,Coefficients!$K$3:$K$10))</f>
        <v>0.19142307491680963</v>
      </c>
      <c r="BC330" s="167">
        <f>INDEX(Coefficients!$L$3:$L$10,MATCH(S330,Coefficients!$K$3:$K$10)+1)</f>
        <v>0.35425563574488944</v>
      </c>
      <c r="BD330" s="174">
        <f>INDEX(Coefficients!$M$3:$M$10,MATCH(S330,Coefficients!$K$3:$K$10))</f>
        <v>0.20023799980895765</v>
      </c>
      <c r="BE330" s="174">
        <f>INDEX(Coefficients!$M$3:$M$10,MATCH(S330,Coefficients!$K$3:$K$10)+1)</f>
        <v>0.20987997823914079</v>
      </c>
      <c r="BF330" s="70">
        <f t="shared" si="790"/>
        <v>2.5655609924804158E-5</v>
      </c>
      <c r="BG330" s="110">
        <f t="shared" si="791"/>
        <v>0.20409479118103091</v>
      </c>
      <c r="BH330" s="175">
        <f t="shared" si="818"/>
        <v>1.8472522608212184E-5</v>
      </c>
      <c r="BI330" s="89">
        <f t="shared" si="819"/>
        <v>5.8293602898067891E-2</v>
      </c>
      <c r="BJ330" s="106">
        <f t="shared" si="792"/>
        <v>0.71366705445737511</v>
      </c>
      <c r="BK330" s="165">
        <f t="shared" si="793"/>
        <v>84.741590689541354</v>
      </c>
      <c r="BL330" s="207"/>
      <c r="BM330" s="107">
        <f t="shared" si="794"/>
        <v>407.19999999999993</v>
      </c>
      <c r="BN330" s="173">
        <f t="shared" si="820"/>
        <v>2006.5</v>
      </c>
      <c r="BO330" s="187">
        <f t="shared" si="821"/>
        <v>7.6247000000000001E-4</v>
      </c>
      <c r="BP330" s="106" t="str">
        <f t="shared" si="795"/>
        <v>YES</v>
      </c>
      <c r="BQ330" s="209">
        <f t="shared" si="796"/>
        <v>2.4822201525163052</v>
      </c>
      <c r="BR330" s="164">
        <f t="shared" si="822"/>
        <v>7.4822201525163052</v>
      </c>
      <c r="BS330" s="219">
        <f t="shared" si="823"/>
        <v>0.14964440305032611</v>
      </c>
      <c r="BT330" s="210"/>
      <c r="BU330" s="206">
        <f t="shared" si="824"/>
        <v>-0.51668129480654423</v>
      </c>
      <c r="BW330" s="164">
        <f>VLOOKUP(M330,Coefficients!$E$4:$I$7,3)</f>
        <v>0.43099999999999999</v>
      </c>
      <c r="BX330" s="106">
        <f t="shared" si="825"/>
        <v>7.2999999999999995E-2</v>
      </c>
      <c r="BY330" s="163">
        <f t="shared" si="826"/>
        <v>0.51343305999999989</v>
      </c>
      <c r="BZ330" s="160"/>
      <c r="CO330" s="165" t="str">
        <f t="shared" si="797"/>
        <v>splash</v>
      </c>
      <c r="CP330" s="172">
        <f t="shared" si="798"/>
        <v>1</v>
      </c>
      <c r="CQ330" s="165">
        <f>IF(CO330="atmospheric",IF(CP330&gt;=1,Coefficients!$T$5,Coefficients!$T$4),Coefficients!$T$3)</f>
        <v>7.35</v>
      </c>
      <c r="CR330" s="106">
        <f>IF(S330&lt;Coefficients!$V$3,Coefficients!$X$3-(Coefficients!$X$4-Coefficients!$X$3)*(Coefficients!$V$3-S330)/(Coefficients!$V$4-Coefficients!$V$3),IF(S330&gt;Coefficients!$V$6,(Coefficients!$X$6-Coefficients!$X$5)*(S330-Coefficients!$V$6)/(Coefficients!$V$6-Coefficients!$V$5)+Coefficients!$X$6,VLOOKUP(S330,Coefficients!$V$3:$X$6,3)))</f>
        <v>5.1999999999999975</v>
      </c>
      <c r="CS330" s="90">
        <f t="shared" si="827"/>
        <v>1.6409601519999992E-4</v>
      </c>
      <c r="CT330" s="106">
        <f>VLOOKUP(CO330,Coefficients!$Z$4:$AD$7,4,FALSE)</f>
        <v>0.26500000000000001</v>
      </c>
      <c r="CU330" s="106">
        <f>VLOOKUP(CO330,Coefficients!$Z$4:$AD$7,2,FALSE)</f>
        <v>0.37</v>
      </c>
      <c r="CV330" s="174">
        <f t="shared" si="799"/>
        <v>4.8193683945871229</v>
      </c>
      <c r="CW330" s="31">
        <f t="shared" si="800"/>
        <v>2.1222128827662428E-2</v>
      </c>
      <c r="CX330" s="19">
        <f>Coefficients!$B$7</f>
        <v>3.35</v>
      </c>
      <c r="CY330" s="217">
        <f t="shared" si="828"/>
        <v>6.3349638291529632E-3</v>
      </c>
      <c r="CZ330" s="164">
        <f>VLOOKUP(N330,Coefficients!$E$12:$I$16,3)</f>
        <v>6.0350000000000001</v>
      </c>
      <c r="DA330" s="165">
        <f t="shared" si="829"/>
        <v>7.2999999999999995E-2</v>
      </c>
      <c r="DB330" s="163">
        <f t="shared" si="830"/>
        <v>7.1892540999999985</v>
      </c>
      <c r="DC330" s="163"/>
      <c r="DD330" s="149"/>
      <c r="DU330" s="165">
        <f t="shared" si="801"/>
        <v>0.95</v>
      </c>
      <c r="DV330" s="165">
        <f t="shared" si="802"/>
        <v>1</v>
      </c>
      <c r="DW330" s="165">
        <f t="shared" si="803"/>
        <v>2400</v>
      </c>
      <c r="DX330" s="165">
        <f t="shared" si="804"/>
        <v>1.4999999999999999E-2</v>
      </c>
      <c r="DY330" s="169">
        <f t="shared" si="805"/>
        <v>70.406687027809028</v>
      </c>
      <c r="DZ330" s="136">
        <f t="shared" si="831"/>
        <v>33567.780905850086</v>
      </c>
      <c r="EA330" s="136">
        <f t="shared" si="806"/>
        <v>4.3067574809826485</v>
      </c>
      <c r="EB330" s="136">
        <f t="shared" si="807"/>
        <v>2.3330791552474604E-2</v>
      </c>
      <c r="EC330" s="136">
        <f t="shared" si="808"/>
        <v>0.96747185906460231</v>
      </c>
      <c r="ED330" s="136">
        <f t="shared" si="809"/>
        <v>0.21098840440855129</v>
      </c>
      <c r="EE330" s="136">
        <f t="shared" si="832"/>
        <v>1.5445604651050633E-4</v>
      </c>
      <c r="EF330" s="136">
        <f t="shared" si="810"/>
        <v>1</v>
      </c>
      <c r="EG330" s="136">
        <f t="shared" si="833"/>
        <v>2</v>
      </c>
      <c r="EH330" s="149">
        <f t="shared" si="811"/>
        <v>1.7369838998674636</v>
      </c>
      <c r="EI330" s="149">
        <f t="shared" si="812"/>
        <v>28.813651599226528</v>
      </c>
      <c r="EJ330" s="149">
        <f t="shared" si="834"/>
        <v>30.550635499093993</v>
      </c>
      <c r="EK330" s="18">
        <f t="shared" si="835"/>
        <v>0.16366271661184525</v>
      </c>
      <c r="EL330" s="18">
        <f t="shared" si="836"/>
        <v>2.4491209528974274E-2</v>
      </c>
      <c r="EM330" s="18">
        <f t="shared" si="837"/>
        <v>1.1808960379999997E-2</v>
      </c>
      <c r="EN330" s="163">
        <f t="shared" si="813"/>
        <v>0.12404972010652472</v>
      </c>
      <c r="EO330" s="163">
        <f t="shared" si="814"/>
        <v>2.0577769410549518</v>
      </c>
      <c r="EP330" s="163">
        <f t="shared" si="838"/>
        <v>2.1818266611614767</v>
      </c>
      <c r="EQ330" s="18">
        <f t="shared" si="839"/>
        <v>2.2916577604466033</v>
      </c>
      <c r="ER330" s="18">
        <f t="shared" si="840"/>
        <v>1.4517569021226919E-2</v>
      </c>
      <c r="ES330" s="18">
        <f t="shared" si="841"/>
        <v>0.16535284429999997</v>
      </c>
    </row>
    <row r="331" spans="1:149" s="105" customFormat="1" outlineLevel="1" x14ac:dyDescent="0.25">
      <c r="A331" s="103"/>
      <c r="B331" s="36" t="s">
        <v>75</v>
      </c>
      <c r="C331" s="36" t="str">
        <f>MostLikely!$B$1</f>
        <v>CSIRO Mk3.5</v>
      </c>
      <c r="D331" s="36">
        <v>2017</v>
      </c>
      <c r="E331" s="37">
        <f>MostLikely!T45</f>
        <v>22.71</v>
      </c>
      <c r="F331" s="37">
        <f>MostLikely!X45</f>
        <v>75.997343333333333</v>
      </c>
      <c r="G331" s="37">
        <f>MostLikely!R45</f>
        <v>410.14999999999992</v>
      </c>
      <c r="H331" s="115">
        <f t="shared" si="765"/>
        <v>2007</v>
      </c>
      <c r="I331" s="111" t="str">
        <f t="shared" si="766"/>
        <v>Pile No 243 @ Berth 107</v>
      </c>
      <c r="J331" s="165" t="str">
        <f t="shared" si="767"/>
        <v>splash</v>
      </c>
      <c r="K331" s="172">
        <f t="shared" si="768"/>
        <v>1</v>
      </c>
      <c r="L331" s="115" t="str">
        <f t="shared" si="769"/>
        <v>C1</v>
      </c>
      <c r="M331" s="115" t="str">
        <f t="shared" si="770"/>
        <v>CB4</v>
      </c>
      <c r="N331" s="115" t="str">
        <f t="shared" si="771"/>
        <v>CL5</v>
      </c>
      <c r="O331" s="115">
        <f t="shared" si="772"/>
        <v>0</v>
      </c>
      <c r="P331" s="115">
        <f t="shared" si="773"/>
        <v>50</v>
      </c>
      <c r="Q331" s="115">
        <f t="shared" si="774"/>
        <v>1200</v>
      </c>
      <c r="R331" s="115">
        <f t="shared" si="775"/>
        <v>60</v>
      </c>
      <c r="S331" s="115">
        <f t="shared" si="776"/>
        <v>0.37</v>
      </c>
      <c r="T331" s="115">
        <f t="shared" si="777"/>
        <v>310</v>
      </c>
      <c r="U331" s="165">
        <f t="shared" si="815"/>
        <v>12</v>
      </c>
      <c r="V331" s="165"/>
      <c r="W331" s="165"/>
      <c r="X331" s="165"/>
      <c r="Y331" s="165"/>
      <c r="AA331" s="174">
        <f t="shared" si="778"/>
        <v>2.6751353527861363</v>
      </c>
      <c r="AB331" s="193">
        <f t="shared" si="779"/>
        <v>0.15350270705572272</v>
      </c>
      <c r="AC331" s="174">
        <f t="shared" si="780"/>
        <v>3.0165834305446559E-2</v>
      </c>
      <c r="AD331" s="174">
        <f t="shared" si="781"/>
        <v>1.1819815115E-2</v>
      </c>
      <c r="AE331" s="174">
        <f t="shared" si="782"/>
        <v>3.6198352930752485E-2</v>
      </c>
      <c r="AF331" s="194">
        <f t="shared" si="783"/>
        <v>1.0805478486791786E-2</v>
      </c>
      <c r="AG331" s="174">
        <f t="shared" si="686"/>
        <v>2.9733313485677548E-2</v>
      </c>
      <c r="AH331" s="174">
        <f t="shared" si="687"/>
        <v>0.165504835775</v>
      </c>
      <c r="AJ331" s="174"/>
      <c r="AK331" s="174"/>
      <c r="AM331" s="207">
        <f t="shared" si="784"/>
        <v>5</v>
      </c>
      <c r="AN331" s="167">
        <f>INDEX(Coefficients!$O$3:$O$7,MATCH(S331,Coefficients!$O$3:$O$7))</f>
        <v>0.3</v>
      </c>
      <c r="AO331" s="167">
        <f>INDEX(Coefficients!$O$3:$O$7,MATCH(S331,Coefficients!$O$3:$O$7)+1)</f>
        <v>0.4</v>
      </c>
      <c r="AP331" s="172">
        <f>INDEX(Coefficients!$P$3:$P$7,MATCH(S331,Coefficients!$O$3:$O$7))</f>
        <v>50</v>
      </c>
      <c r="AQ331" s="172">
        <f>INDEX(Coefficients!$P$3:$P$7,MATCH(S331,Coefficients!$O$3:$O$7)+1)</f>
        <v>41.8</v>
      </c>
      <c r="AR331" s="172">
        <f t="shared" si="785"/>
        <v>44.26</v>
      </c>
      <c r="AS331" s="106">
        <f t="shared" si="786"/>
        <v>2017</v>
      </c>
      <c r="AT331" s="107">
        <f t="shared" si="787"/>
        <v>22.71</v>
      </c>
      <c r="AU331" s="167">
        <f t="shared" si="816"/>
        <v>135.81</v>
      </c>
      <c r="AV331" s="173">
        <f t="shared" si="817"/>
        <v>22.635000000000002</v>
      </c>
      <c r="AW331" s="106">
        <v>29</v>
      </c>
      <c r="AX331" s="107">
        <f t="shared" si="788"/>
        <v>75.997343333333333</v>
      </c>
      <c r="AY331" s="174">
        <f t="shared" si="789"/>
        <v>1.1757916231674226</v>
      </c>
      <c r="AZ331" s="167">
        <f>INDEX(Coefficients!$K$3:$K$10,MATCH(S331,Coefficients!$K$3:$K$10))</f>
        <v>0.35</v>
      </c>
      <c r="BA331" s="167">
        <f>INDEX(Coefficients!$K$3:$K$10,MATCH(S331,Coefficients!$K$3:$K$10)+1)</f>
        <v>0.4</v>
      </c>
      <c r="BB331" s="167">
        <f>INDEX(Coefficients!$L$3:$L$10,MATCH(S331,Coefficients!$K$3:$K$10))</f>
        <v>0.19142307491680963</v>
      </c>
      <c r="BC331" s="167">
        <f>INDEX(Coefficients!$L$3:$L$10,MATCH(S331,Coefficients!$K$3:$K$10)+1)</f>
        <v>0.35425563574488944</v>
      </c>
      <c r="BD331" s="174">
        <f>INDEX(Coefficients!$M$3:$M$10,MATCH(S331,Coefficients!$K$3:$K$10))</f>
        <v>0.20023799980895765</v>
      </c>
      <c r="BE331" s="174">
        <f>INDEX(Coefficients!$M$3:$M$10,MATCH(S331,Coefficients!$K$3:$K$10)+1)</f>
        <v>0.20987997823914079</v>
      </c>
      <c r="BF331" s="70">
        <f t="shared" si="790"/>
        <v>2.5655609924804158E-5</v>
      </c>
      <c r="BG331" s="110">
        <f t="shared" si="791"/>
        <v>0.20409479118103091</v>
      </c>
      <c r="BH331" s="175">
        <f t="shared" si="818"/>
        <v>1.7797775605447878E-5</v>
      </c>
      <c r="BI331" s="89">
        <f t="shared" si="819"/>
        <v>5.6164308774572382E-2</v>
      </c>
      <c r="BJ331" s="106">
        <f t="shared" si="792"/>
        <v>0.71366705445737511</v>
      </c>
      <c r="BK331" s="165">
        <f t="shared" si="793"/>
        <v>84.741590689541354</v>
      </c>
      <c r="BL331" s="207"/>
      <c r="BM331" s="107">
        <f t="shared" si="794"/>
        <v>410.14999999999992</v>
      </c>
      <c r="BN331" s="173">
        <f t="shared" si="820"/>
        <v>2416.65</v>
      </c>
      <c r="BO331" s="187">
        <f t="shared" si="821"/>
        <v>7.6527250000000006E-4</v>
      </c>
      <c r="BP331" s="106" t="str">
        <f t="shared" si="795"/>
        <v>YES</v>
      </c>
      <c r="BQ331" s="209">
        <f t="shared" si="796"/>
        <v>2.6751353527861363</v>
      </c>
      <c r="BR331" s="164">
        <f t="shared" si="822"/>
        <v>7.6751353527861363</v>
      </c>
      <c r="BS331" s="219">
        <f t="shared" si="823"/>
        <v>0.15350270705572272</v>
      </c>
      <c r="BT331" s="210"/>
      <c r="BU331" s="206">
        <f t="shared" si="824"/>
        <v>-0.55778032531820065</v>
      </c>
      <c r="BW331" s="164">
        <f>VLOOKUP(M331,Coefficients!$E$4:$I$7,3)</f>
        <v>0.43099999999999999</v>
      </c>
      <c r="BX331" s="106">
        <f t="shared" si="825"/>
        <v>7.2999999999999995E-2</v>
      </c>
      <c r="BY331" s="163">
        <f t="shared" si="826"/>
        <v>0.51390500500000003</v>
      </c>
      <c r="BZ331" s="160"/>
      <c r="CO331" s="165" t="str">
        <f t="shared" si="797"/>
        <v>splash</v>
      </c>
      <c r="CP331" s="172">
        <f t="shared" si="798"/>
        <v>1</v>
      </c>
      <c r="CQ331" s="165">
        <f>IF(CO331="atmospheric",IF(CP331&gt;=1,Coefficients!$T$5,Coefficients!$T$4),Coefficients!$T$3)</f>
        <v>7.35</v>
      </c>
      <c r="CR331" s="106">
        <f>IF(S331&lt;Coefficients!$V$3,Coefficients!$X$3-(Coefficients!$X$4-Coefficients!$X$3)*(Coefficients!$V$3-S331)/(Coefficients!$V$4-Coefficients!$V$3),IF(S331&gt;Coefficients!$V$6,(Coefficients!$X$6-Coefficients!$X$5)*(S331-Coefficients!$V$6)/(Coefficients!$V$6-Coefficients!$V$5)+Coefficients!$X$6,VLOOKUP(S331,Coefficients!$V$3:$X$6,3)))</f>
        <v>5.1999999999999975</v>
      </c>
      <c r="CS331" s="90">
        <f t="shared" si="827"/>
        <v>1.6409601519999992E-4</v>
      </c>
      <c r="CT331" s="106">
        <f>VLOOKUP(CO331,Coefficients!$Z$4:$AD$7,4,FALSE)</f>
        <v>0.26500000000000001</v>
      </c>
      <c r="CU331" s="106">
        <f>VLOOKUP(CO331,Coefficients!$Z$4:$AD$7,2,FALSE)</f>
        <v>0.37</v>
      </c>
      <c r="CV331" s="174">
        <f t="shared" si="799"/>
        <v>4.895151419710924</v>
      </c>
      <c r="CW331" s="31">
        <f t="shared" si="800"/>
        <v>3.6198352930752485E-2</v>
      </c>
      <c r="CX331" s="19">
        <f>Coefficients!$B$7</f>
        <v>3.35</v>
      </c>
      <c r="CY331" s="217">
        <f t="shared" si="828"/>
        <v>1.0805478486791786E-2</v>
      </c>
      <c r="CZ331" s="164">
        <f>VLOOKUP(N331,Coefficients!$E$12:$I$16,3)</f>
        <v>6.0350000000000001</v>
      </c>
      <c r="DA331" s="165">
        <f t="shared" si="829"/>
        <v>7.2999999999999995E-2</v>
      </c>
      <c r="DB331" s="163">
        <f t="shared" si="830"/>
        <v>7.1958624250000005</v>
      </c>
      <c r="DC331" s="163"/>
      <c r="DD331" s="149"/>
      <c r="DU331" s="165">
        <f t="shared" si="801"/>
        <v>0.95</v>
      </c>
      <c r="DV331" s="165">
        <f t="shared" si="802"/>
        <v>1</v>
      </c>
      <c r="DW331" s="165">
        <f t="shared" si="803"/>
        <v>2400</v>
      </c>
      <c r="DX331" s="165">
        <f t="shared" si="804"/>
        <v>1.4999999999999999E-2</v>
      </c>
      <c r="DY331" s="169">
        <f t="shared" si="805"/>
        <v>70.436880192977753</v>
      </c>
      <c r="DZ331" s="136">
        <f t="shared" si="831"/>
        <v>33572.578616369508</v>
      </c>
      <c r="EA331" s="136">
        <f t="shared" si="806"/>
        <v>4.3067574809826485</v>
      </c>
      <c r="EB331" s="136">
        <f t="shared" si="807"/>
        <v>2.3330791552474604E-2</v>
      </c>
      <c r="EC331" s="136">
        <f t="shared" si="808"/>
        <v>0.96747185906460231</v>
      </c>
      <c r="ED331" s="136">
        <f t="shared" si="809"/>
        <v>0.21105637300613558</v>
      </c>
      <c r="EE331" s="136">
        <f t="shared" si="832"/>
        <v>1.5445604651050633E-4</v>
      </c>
      <c r="EF331" s="136">
        <f t="shared" si="810"/>
        <v>1</v>
      </c>
      <c r="EG331" s="136">
        <f t="shared" si="833"/>
        <v>2</v>
      </c>
      <c r="EH331" s="149">
        <f t="shared" si="811"/>
        <v>1.7353034183145191</v>
      </c>
      <c r="EI331" s="149">
        <f t="shared" si="812"/>
        <v>28.796464177055562</v>
      </c>
      <c r="EJ331" s="149">
        <f t="shared" si="834"/>
        <v>30.531767595370081</v>
      </c>
      <c r="EK331" s="18">
        <f t="shared" si="835"/>
        <v>0.19651662751782037</v>
      </c>
      <c r="EL331" s="18">
        <f t="shared" si="836"/>
        <v>3.0165834305446559E-2</v>
      </c>
      <c r="EM331" s="18">
        <f t="shared" si="837"/>
        <v>1.1819815115E-2</v>
      </c>
      <c r="EN331" s="163">
        <f t="shared" si="813"/>
        <v>0.12392970559959531</v>
      </c>
      <c r="EO331" s="163">
        <f t="shared" si="814"/>
        <v>2.0565494714682595</v>
      </c>
      <c r="EP331" s="163">
        <f t="shared" si="838"/>
        <v>2.1804791770678547</v>
      </c>
      <c r="EQ331" s="18">
        <f t="shared" si="839"/>
        <v>2.7516887403017312</v>
      </c>
      <c r="ER331" s="18">
        <f t="shared" si="840"/>
        <v>2.9733313485677548E-2</v>
      </c>
      <c r="ES331" s="18">
        <f t="shared" si="841"/>
        <v>0.165504835775</v>
      </c>
    </row>
    <row r="332" spans="1:149" s="105" customFormat="1" outlineLevel="1" x14ac:dyDescent="0.25">
      <c r="A332" s="103"/>
      <c r="B332" s="36" t="s">
        <v>75</v>
      </c>
      <c r="C332" s="36" t="str">
        <f>MostLikely!$B$1</f>
        <v>CSIRO Mk3.5</v>
      </c>
      <c r="D332" s="36">
        <v>2018</v>
      </c>
      <c r="E332" s="37">
        <f>MostLikely!T46</f>
        <v>22.74</v>
      </c>
      <c r="F332" s="37">
        <f>MostLikely!X46</f>
        <v>75.97954</v>
      </c>
      <c r="G332" s="37">
        <f>MostLikely!R46</f>
        <v>413.09999999999991</v>
      </c>
      <c r="H332" s="115">
        <f t="shared" si="765"/>
        <v>2007</v>
      </c>
      <c r="I332" s="111" t="str">
        <f t="shared" si="766"/>
        <v>Pile No 243 @ Berth 107</v>
      </c>
      <c r="J332" s="165" t="str">
        <f t="shared" si="767"/>
        <v>splash</v>
      </c>
      <c r="K332" s="172">
        <f t="shared" si="768"/>
        <v>1</v>
      </c>
      <c r="L332" s="115" t="str">
        <f t="shared" si="769"/>
        <v>C1</v>
      </c>
      <c r="M332" s="115" t="str">
        <f t="shared" si="770"/>
        <v>CB4</v>
      </c>
      <c r="N332" s="115" t="str">
        <f t="shared" si="771"/>
        <v>CL5</v>
      </c>
      <c r="O332" s="115">
        <f t="shared" si="772"/>
        <v>0</v>
      </c>
      <c r="P332" s="115">
        <f t="shared" si="773"/>
        <v>50</v>
      </c>
      <c r="Q332" s="115">
        <f t="shared" si="774"/>
        <v>1200</v>
      </c>
      <c r="R332" s="115">
        <f t="shared" si="775"/>
        <v>60</v>
      </c>
      <c r="S332" s="115">
        <f t="shared" si="776"/>
        <v>0.37</v>
      </c>
      <c r="T332" s="115">
        <f t="shared" si="777"/>
        <v>310</v>
      </c>
      <c r="U332" s="165">
        <f t="shared" si="815"/>
        <v>12</v>
      </c>
      <c r="V332" s="165"/>
      <c r="W332" s="165"/>
      <c r="X332" s="165"/>
      <c r="Y332" s="165"/>
      <c r="AA332" s="174">
        <f t="shared" si="778"/>
        <v>2.8508840759376262</v>
      </c>
      <c r="AB332" s="193">
        <f t="shared" si="779"/>
        <v>0.15701768151875253</v>
      </c>
      <c r="AC332" s="174">
        <f t="shared" si="780"/>
        <v>3.6021560396420474E-2</v>
      </c>
      <c r="AD332" s="174">
        <f t="shared" si="781"/>
        <v>1.1830669850000001E-2</v>
      </c>
      <c r="AE332" s="174">
        <f t="shared" si="782"/>
        <v>5.4533714246178193E-2</v>
      </c>
      <c r="AF332" s="194">
        <f t="shared" si="783"/>
        <v>1.6278720670500953E-2</v>
      </c>
      <c r="AG332" s="174">
        <f t="shared" si="686"/>
        <v>5.2291877702956784E-2</v>
      </c>
      <c r="AH332" s="174">
        <f t="shared" si="687"/>
        <v>0.16565682725</v>
      </c>
      <c r="AJ332" s="174"/>
      <c r="AK332" s="174"/>
      <c r="AM332" s="207">
        <f t="shared" si="784"/>
        <v>5</v>
      </c>
      <c r="AN332" s="167">
        <f>INDEX(Coefficients!$O$3:$O$7,MATCH(S332,Coefficients!$O$3:$O$7))</f>
        <v>0.3</v>
      </c>
      <c r="AO332" s="167">
        <f>INDEX(Coefficients!$O$3:$O$7,MATCH(S332,Coefficients!$O$3:$O$7)+1)</f>
        <v>0.4</v>
      </c>
      <c r="AP332" s="172">
        <f>INDEX(Coefficients!$P$3:$P$7,MATCH(S332,Coefficients!$O$3:$O$7))</f>
        <v>50</v>
      </c>
      <c r="AQ332" s="172">
        <f>INDEX(Coefficients!$P$3:$P$7,MATCH(S332,Coefficients!$O$3:$O$7)+1)</f>
        <v>41.8</v>
      </c>
      <c r="AR332" s="172">
        <f t="shared" si="785"/>
        <v>44.26</v>
      </c>
      <c r="AS332" s="106">
        <f t="shared" si="786"/>
        <v>2018</v>
      </c>
      <c r="AT332" s="107">
        <f t="shared" si="787"/>
        <v>22.74</v>
      </c>
      <c r="AU332" s="167">
        <f t="shared" si="816"/>
        <v>158.55000000000001</v>
      </c>
      <c r="AV332" s="173">
        <f t="shared" si="817"/>
        <v>22.650000000000002</v>
      </c>
      <c r="AW332" s="106">
        <v>30</v>
      </c>
      <c r="AX332" s="107">
        <f t="shared" si="788"/>
        <v>75.97954</v>
      </c>
      <c r="AY332" s="174">
        <f t="shared" si="789"/>
        <v>1.1768663242354318</v>
      </c>
      <c r="AZ332" s="167">
        <f>INDEX(Coefficients!$K$3:$K$10,MATCH(S332,Coefficients!$K$3:$K$10))</f>
        <v>0.35</v>
      </c>
      <c r="BA332" s="167">
        <f>INDEX(Coefficients!$K$3:$K$10,MATCH(S332,Coefficients!$K$3:$K$10)+1)</f>
        <v>0.4</v>
      </c>
      <c r="BB332" s="167">
        <f>INDEX(Coefficients!$L$3:$L$10,MATCH(S332,Coefficients!$K$3:$K$10))</f>
        <v>0.19142307491680963</v>
      </c>
      <c r="BC332" s="167">
        <f>INDEX(Coefficients!$L$3:$L$10,MATCH(S332,Coefficients!$K$3:$K$10)+1)</f>
        <v>0.35425563574488944</v>
      </c>
      <c r="BD332" s="174">
        <f>INDEX(Coefficients!$M$3:$M$10,MATCH(S332,Coefficients!$K$3:$K$10))</f>
        <v>0.20023799980895765</v>
      </c>
      <c r="BE332" s="174">
        <f>INDEX(Coefficients!$M$3:$M$10,MATCH(S332,Coefficients!$K$3:$K$10)+1)</f>
        <v>0.20987997823914079</v>
      </c>
      <c r="BF332" s="70">
        <f t="shared" si="790"/>
        <v>2.5655609924804158E-5</v>
      </c>
      <c r="BG332" s="110">
        <f t="shared" si="791"/>
        <v>0.20409479118103091</v>
      </c>
      <c r="BH332" s="175">
        <f t="shared" si="818"/>
        <v>1.7246550158989146E-5</v>
      </c>
      <c r="BI332" s="89">
        <f t="shared" si="819"/>
        <v>5.4424810712250873E-2</v>
      </c>
      <c r="BJ332" s="106">
        <f t="shared" si="792"/>
        <v>0.71366705445737511</v>
      </c>
      <c r="BK332" s="165">
        <f t="shared" si="793"/>
        <v>84.741590689541354</v>
      </c>
      <c r="BL332" s="207"/>
      <c r="BM332" s="107">
        <f t="shared" si="794"/>
        <v>413.09999999999991</v>
      </c>
      <c r="BN332" s="173">
        <f t="shared" si="820"/>
        <v>2829.75</v>
      </c>
      <c r="BO332" s="187">
        <f t="shared" si="821"/>
        <v>7.6807500000000001E-4</v>
      </c>
      <c r="BP332" s="106" t="str">
        <f t="shared" si="795"/>
        <v>YES</v>
      </c>
      <c r="BQ332" s="209">
        <f t="shared" si="796"/>
        <v>2.8508840759376262</v>
      </c>
      <c r="BR332" s="164">
        <f t="shared" si="822"/>
        <v>7.8508840759376266</v>
      </c>
      <c r="BS332" s="219">
        <f t="shared" si="823"/>
        <v>0.15701768151875253</v>
      </c>
      <c r="BT332" s="210"/>
      <c r="BU332" s="206">
        <f t="shared" si="824"/>
        <v>-0.58964775469049202</v>
      </c>
      <c r="BW332" s="164">
        <f>VLOOKUP(M332,Coefficients!$E$4:$I$7,3)</f>
        <v>0.43099999999999999</v>
      </c>
      <c r="BX332" s="106">
        <f t="shared" si="825"/>
        <v>7.2999999999999995E-2</v>
      </c>
      <c r="BY332" s="163">
        <f t="shared" si="826"/>
        <v>0.51437695000000005</v>
      </c>
      <c r="BZ332" s="160"/>
      <c r="CO332" s="165" t="str">
        <f t="shared" si="797"/>
        <v>splash</v>
      </c>
      <c r="CP332" s="172">
        <f t="shared" si="798"/>
        <v>1</v>
      </c>
      <c r="CQ332" s="165">
        <f>IF(CO332="atmospheric",IF(CP332&gt;=1,Coefficients!$T$5,Coefficients!$T$4),Coefficients!$T$3)</f>
        <v>7.35</v>
      </c>
      <c r="CR332" s="106">
        <f>IF(S332&lt;Coefficients!$V$3,Coefficients!$X$3-(Coefficients!$X$4-Coefficients!$X$3)*(Coefficients!$V$3-S332)/(Coefficients!$V$4-Coefficients!$V$3),IF(S332&gt;Coefficients!$V$6,(Coefficients!$X$6-Coefficients!$X$5)*(S332-Coefficients!$V$6)/(Coefficients!$V$6-Coefficients!$V$5)+Coefficients!$X$6,VLOOKUP(S332,Coefficients!$V$3:$X$6,3)))</f>
        <v>5.1999999999999975</v>
      </c>
      <c r="CS332" s="90">
        <f t="shared" si="827"/>
        <v>1.6409601519999992E-4</v>
      </c>
      <c r="CT332" s="106">
        <f>VLOOKUP(CO332,Coefficients!$Z$4:$AD$7,4,FALSE)</f>
        <v>0.26500000000000001</v>
      </c>
      <c r="CU332" s="106">
        <f>VLOOKUP(CO332,Coefficients!$Z$4:$AD$7,2,FALSE)</f>
        <v>0.37</v>
      </c>
      <c r="CV332" s="174">
        <f t="shared" si="799"/>
        <v>4.9553233551756124</v>
      </c>
      <c r="CW332" s="31">
        <f t="shared" si="800"/>
        <v>5.4533714246178193E-2</v>
      </c>
      <c r="CX332" s="19">
        <f>Coefficients!$B$7</f>
        <v>3.35</v>
      </c>
      <c r="CY332" s="217">
        <f t="shared" si="828"/>
        <v>1.6278720670500953E-2</v>
      </c>
      <c r="CZ332" s="164">
        <f>VLOOKUP(N332,Coefficients!$E$12:$I$16,3)</f>
        <v>6.0350000000000001</v>
      </c>
      <c r="DA332" s="165">
        <f t="shared" si="829"/>
        <v>7.2999999999999995E-2</v>
      </c>
      <c r="DB332" s="163">
        <f t="shared" si="830"/>
        <v>7.2024707500000007</v>
      </c>
      <c r="DC332" s="163"/>
      <c r="DD332" s="149"/>
      <c r="DU332" s="165">
        <f t="shared" si="801"/>
        <v>0.95</v>
      </c>
      <c r="DV332" s="165">
        <f t="shared" si="802"/>
        <v>1</v>
      </c>
      <c r="DW332" s="165">
        <f t="shared" si="803"/>
        <v>2400</v>
      </c>
      <c r="DX332" s="165">
        <f t="shared" si="804"/>
        <v>1.4999999999999999E-2</v>
      </c>
      <c r="DY332" s="169">
        <f t="shared" si="805"/>
        <v>70.458462599103768</v>
      </c>
      <c r="DZ332" s="136">
        <f t="shared" si="831"/>
        <v>33576.007232324046</v>
      </c>
      <c r="EA332" s="136">
        <f t="shared" si="806"/>
        <v>4.3067574809826485</v>
      </c>
      <c r="EB332" s="136">
        <f t="shared" si="807"/>
        <v>2.3330791552474604E-2</v>
      </c>
      <c r="EC332" s="136">
        <f t="shared" si="808"/>
        <v>0.96747185906460231</v>
      </c>
      <c r="ED332" s="136">
        <f t="shared" si="809"/>
        <v>0.21112421688024707</v>
      </c>
      <c r="EE332" s="136">
        <f t="shared" si="832"/>
        <v>1.5445604651050633E-4</v>
      </c>
      <c r="EF332" s="136">
        <f t="shared" si="810"/>
        <v>1</v>
      </c>
      <c r="EG332" s="136">
        <f t="shared" si="833"/>
        <v>2</v>
      </c>
      <c r="EH332" s="149">
        <f t="shared" si="811"/>
        <v>1.7336503606822722</v>
      </c>
      <c r="EI332" s="149">
        <f t="shared" si="812"/>
        <v>28.779291292464144</v>
      </c>
      <c r="EJ332" s="149">
        <f t="shared" si="834"/>
        <v>30.512941653146417</v>
      </c>
      <c r="EK332" s="18">
        <f t="shared" si="835"/>
        <v>0.22941085391149685</v>
      </c>
      <c r="EL332" s="18">
        <f t="shared" si="836"/>
        <v>3.6021560396420474E-2</v>
      </c>
      <c r="EM332" s="18">
        <f t="shared" si="837"/>
        <v>1.1830669850000001E-2</v>
      </c>
      <c r="EN332" s="163">
        <f t="shared" si="813"/>
        <v>0.12381164961956245</v>
      </c>
      <c r="EO332" s="163">
        <f t="shared" si="814"/>
        <v>2.055323040108044</v>
      </c>
      <c r="EP332" s="163">
        <f t="shared" si="838"/>
        <v>2.1791346897276065</v>
      </c>
      <c r="EQ332" s="18">
        <f t="shared" si="839"/>
        <v>3.2122842305240917</v>
      </c>
      <c r="ER332" s="18">
        <f t="shared" si="840"/>
        <v>5.2291877702956784E-2</v>
      </c>
      <c r="ES332" s="18">
        <f t="shared" si="841"/>
        <v>0.16565682725</v>
      </c>
    </row>
    <row r="333" spans="1:149" s="105" customFormat="1" outlineLevel="1" x14ac:dyDescent="0.25">
      <c r="A333" s="103"/>
      <c r="B333" s="36" t="s">
        <v>75</v>
      </c>
      <c r="C333" s="36" t="str">
        <f>MostLikely!$B$1</f>
        <v>CSIRO Mk3.5</v>
      </c>
      <c r="D333" s="36">
        <v>2019</v>
      </c>
      <c r="E333" s="37">
        <f>MostLikely!T47</f>
        <v>22.77</v>
      </c>
      <c r="F333" s="37">
        <f>MostLikely!X47</f>
        <v>75.961736666666667</v>
      </c>
      <c r="G333" s="37">
        <f>MostLikely!R47</f>
        <v>416.0499999999999</v>
      </c>
      <c r="H333" s="115">
        <f t="shared" si="765"/>
        <v>2007</v>
      </c>
      <c r="I333" s="111" t="str">
        <f t="shared" si="766"/>
        <v>Pile No 243 @ Berth 107</v>
      </c>
      <c r="J333" s="165" t="str">
        <f t="shared" si="767"/>
        <v>splash</v>
      </c>
      <c r="K333" s="172">
        <f t="shared" si="768"/>
        <v>1</v>
      </c>
      <c r="L333" s="115" t="str">
        <f t="shared" si="769"/>
        <v>C1</v>
      </c>
      <c r="M333" s="115" t="str">
        <f t="shared" si="770"/>
        <v>CB4</v>
      </c>
      <c r="N333" s="115" t="str">
        <f t="shared" si="771"/>
        <v>CL5</v>
      </c>
      <c r="O333" s="115">
        <f t="shared" si="772"/>
        <v>0</v>
      </c>
      <c r="P333" s="115">
        <f t="shared" si="773"/>
        <v>50</v>
      </c>
      <c r="Q333" s="115">
        <f t="shared" si="774"/>
        <v>1200</v>
      </c>
      <c r="R333" s="115">
        <f t="shared" si="775"/>
        <v>60</v>
      </c>
      <c r="S333" s="115">
        <f t="shared" si="776"/>
        <v>0.37</v>
      </c>
      <c r="T333" s="115">
        <f t="shared" si="777"/>
        <v>310</v>
      </c>
      <c r="U333" s="165">
        <f t="shared" si="815"/>
        <v>12</v>
      </c>
      <c r="V333" s="165"/>
      <c r="W333" s="165"/>
      <c r="X333" s="165"/>
      <c r="Y333" s="165"/>
      <c r="AA333" s="174">
        <f t="shared" si="778"/>
        <v>3.0133310145291157</v>
      </c>
      <c r="AB333" s="193">
        <f t="shared" si="779"/>
        <v>0.16026662029058231</v>
      </c>
      <c r="AC333" s="174">
        <f t="shared" si="780"/>
        <v>4.2045212797782061E-2</v>
      </c>
      <c r="AD333" s="174">
        <f t="shared" si="781"/>
        <v>1.1841524585000002E-2</v>
      </c>
      <c r="AE333" s="174">
        <f t="shared" si="782"/>
        <v>7.5627377963928558E-2</v>
      </c>
      <c r="AF333" s="194">
        <f t="shared" si="783"/>
        <v>2.2575336705650314E-2</v>
      </c>
      <c r="AG333" s="174">
        <f t="shared" si="686"/>
        <v>8.2929246038214846E-2</v>
      </c>
      <c r="AH333" s="174">
        <f t="shared" si="687"/>
        <v>0.16580881872500003</v>
      </c>
      <c r="AJ333" s="174"/>
      <c r="AK333" s="174"/>
      <c r="AM333" s="207">
        <f t="shared" si="784"/>
        <v>5</v>
      </c>
      <c r="AN333" s="167">
        <f>INDEX(Coefficients!$O$3:$O$7,MATCH(S333,Coefficients!$O$3:$O$7))</f>
        <v>0.3</v>
      </c>
      <c r="AO333" s="167">
        <f>INDEX(Coefficients!$O$3:$O$7,MATCH(S333,Coefficients!$O$3:$O$7)+1)</f>
        <v>0.4</v>
      </c>
      <c r="AP333" s="172">
        <f>INDEX(Coefficients!$P$3:$P$7,MATCH(S333,Coefficients!$O$3:$O$7))</f>
        <v>50</v>
      </c>
      <c r="AQ333" s="172">
        <f>INDEX(Coefficients!$P$3:$P$7,MATCH(S333,Coefficients!$O$3:$O$7)+1)</f>
        <v>41.8</v>
      </c>
      <c r="AR333" s="172">
        <f t="shared" si="785"/>
        <v>44.26</v>
      </c>
      <c r="AS333" s="106">
        <f t="shared" si="786"/>
        <v>2019</v>
      </c>
      <c r="AT333" s="107">
        <f t="shared" si="787"/>
        <v>22.77</v>
      </c>
      <c r="AU333" s="167">
        <f t="shared" si="816"/>
        <v>181.32000000000002</v>
      </c>
      <c r="AV333" s="173">
        <f t="shared" si="817"/>
        <v>22.665000000000003</v>
      </c>
      <c r="AW333" s="106">
        <v>31</v>
      </c>
      <c r="AX333" s="107">
        <f t="shared" si="788"/>
        <v>75.961736666666667</v>
      </c>
      <c r="AY333" s="174">
        <f t="shared" si="789"/>
        <v>1.1779418984100283</v>
      </c>
      <c r="AZ333" s="167">
        <f>INDEX(Coefficients!$K$3:$K$10,MATCH(S333,Coefficients!$K$3:$K$10))</f>
        <v>0.35</v>
      </c>
      <c r="BA333" s="167">
        <f>INDEX(Coefficients!$K$3:$K$10,MATCH(S333,Coefficients!$K$3:$K$10)+1)</f>
        <v>0.4</v>
      </c>
      <c r="BB333" s="167">
        <f>INDEX(Coefficients!$L$3:$L$10,MATCH(S333,Coefficients!$K$3:$K$10))</f>
        <v>0.19142307491680963</v>
      </c>
      <c r="BC333" s="167">
        <f>INDEX(Coefficients!$L$3:$L$10,MATCH(S333,Coefficients!$K$3:$K$10)+1)</f>
        <v>0.35425563574488944</v>
      </c>
      <c r="BD333" s="174">
        <f>INDEX(Coefficients!$M$3:$M$10,MATCH(S333,Coefficients!$K$3:$K$10))</f>
        <v>0.20023799980895765</v>
      </c>
      <c r="BE333" s="174">
        <f>INDEX(Coefficients!$M$3:$M$10,MATCH(S333,Coefficients!$K$3:$K$10)+1)</f>
        <v>0.20987997823914079</v>
      </c>
      <c r="BF333" s="70">
        <f t="shared" si="790"/>
        <v>2.5655609924804158E-5</v>
      </c>
      <c r="BG333" s="110">
        <f t="shared" si="791"/>
        <v>0.20409479118103091</v>
      </c>
      <c r="BH333" s="175">
        <f t="shared" si="818"/>
        <v>1.6782875834344841E-5</v>
      </c>
      <c r="BI333" s="89">
        <f t="shared" si="819"/>
        <v>5.2961597077160846E-2</v>
      </c>
      <c r="BJ333" s="106">
        <f t="shared" si="792"/>
        <v>0.71366705445737511</v>
      </c>
      <c r="BK333" s="165">
        <f t="shared" si="793"/>
        <v>84.741590689541354</v>
      </c>
      <c r="BL333" s="207"/>
      <c r="BM333" s="107">
        <f t="shared" si="794"/>
        <v>416.0499999999999</v>
      </c>
      <c r="BN333" s="173">
        <f t="shared" si="820"/>
        <v>3245.7999999999997</v>
      </c>
      <c r="BO333" s="187">
        <f t="shared" si="821"/>
        <v>7.7087749999999984E-4</v>
      </c>
      <c r="BP333" s="106" t="str">
        <f t="shared" si="795"/>
        <v>YES</v>
      </c>
      <c r="BQ333" s="209">
        <f t="shared" si="796"/>
        <v>3.0133310145291157</v>
      </c>
      <c r="BR333" s="164">
        <f t="shared" si="822"/>
        <v>8.0133310145291148</v>
      </c>
      <c r="BS333" s="219">
        <f t="shared" si="823"/>
        <v>0.16026662029058231</v>
      </c>
      <c r="BT333" s="210"/>
      <c r="BU333" s="206">
        <f t="shared" si="824"/>
        <v>-0.61527529293461924</v>
      </c>
      <c r="BW333" s="164">
        <f>VLOOKUP(M333,Coefficients!$E$4:$I$7,3)</f>
        <v>0.43099999999999999</v>
      </c>
      <c r="BX333" s="106">
        <f t="shared" si="825"/>
        <v>7.2999999999999995E-2</v>
      </c>
      <c r="BY333" s="163">
        <f t="shared" si="826"/>
        <v>0.51484889500000008</v>
      </c>
      <c r="BZ333" s="160"/>
      <c r="CO333" s="165" t="str">
        <f t="shared" si="797"/>
        <v>splash</v>
      </c>
      <c r="CP333" s="172">
        <f t="shared" si="798"/>
        <v>1</v>
      </c>
      <c r="CQ333" s="165">
        <f>IF(CO333="atmospheric",IF(CP333&gt;=1,Coefficients!$T$5,Coefficients!$T$4),Coefficients!$T$3)</f>
        <v>7.35</v>
      </c>
      <c r="CR333" s="106">
        <f>IF(S333&lt;Coefficients!$V$3,Coefficients!$X$3-(Coefficients!$X$4-Coefficients!$X$3)*(Coefficients!$V$3-S333)/(Coefficients!$V$4-Coefficients!$V$3),IF(S333&gt;Coefficients!$V$6,(Coefficients!$X$6-Coefficients!$X$5)*(S333-Coefficients!$V$6)/(Coefficients!$V$6-Coefficients!$V$5)+Coefficients!$X$6,VLOOKUP(S333,Coefficients!$V$3:$X$6,3)))</f>
        <v>5.1999999999999975</v>
      </c>
      <c r="CS333" s="90">
        <f t="shared" si="827"/>
        <v>1.6409601519999992E-4</v>
      </c>
      <c r="CT333" s="106">
        <f>VLOOKUP(CO333,Coefficients!$Z$4:$AD$7,4,FALSE)</f>
        <v>0.26500000000000001</v>
      </c>
      <c r="CU333" s="106">
        <f>VLOOKUP(CO333,Coefficients!$Z$4:$AD$7,2,FALSE)</f>
        <v>0.37</v>
      </c>
      <c r="CV333" s="174">
        <f t="shared" si="799"/>
        <v>5.0046126848520256</v>
      </c>
      <c r="CW333" s="31">
        <f t="shared" si="800"/>
        <v>7.5627377963928558E-2</v>
      </c>
      <c r="CX333" s="19">
        <f>Coefficients!$B$7</f>
        <v>3.35</v>
      </c>
      <c r="CY333" s="217">
        <f t="shared" si="828"/>
        <v>2.2575336705650314E-2</v>
      </c>
      <c r="CZ333" s="164">
        <f>VLOOKUP(N333,Coefficients!$E$12:$I$16,3)</f>
        <v>6.0350000000000001</v>
      </c>
      <c r="DA333" s="165">
        <f t="shared" si="829"/>
        <v>7.2999999999999995E-2</v>
      </c>
      <c r="DB333" s="163">
        <f t="shared" si="830"/>
        <v>7.2090790750000009</v>
      </c>
      <c r="DC333" s="163"/>
      <c r="DD333" s="149"/>
      <c r="DU333" s="165">
        <f t="shared" si="801"/>
        <v>0.95</v>
      </c>
      <c r="DV333" s="165">
        <f t="shared" si="802"/>
        <v>1</v>
      </c>
      <c r="DW333" s="165">
        <f t="shared" si="803"/>
        <v>2400</v>
      </c>
      <c r="DX333" s="165">
        <f t="shared" si="804"/>
        <v>1.4999999999999999E-2</v>
      </c>
      <c r="DY333" s="169">
        <f t="shared" si="805"/>
        <v>70.474658085277554</v>
      </c>
      <c r="DZ333" s="136">
        <f t="shared" si="831"/>
        <v>33578.57961365817</v>
      </c>
      <c r="EA333" s="136">
        <f t="shared" si="806"/>
        <v>4.3067574809826485</v>
      </c>
      <c r="EB333" s="136">
        <f t="shared" si="807"/>
        <v>2.3330791552474604E-2</v>
      </c>
      <c r="EC333" s="136">
        <f t="shared" si="808"/>
        <v>0.96747185906460231</v>
      </c>
      <c r="ED333" s="136">
        <f t="shared" si="809"/>
        <v>0.21119193637387529</v>
      </c>
      <c r="EE333" s="136">
        <f t="shared" si="832"/>
        <v>1.5445604651050633E-4</v>
      </c>
      <c r="EF333" s="136">
        <f t="shared" si="810"/>
        <v>1</v>
      </c>
      <c r="EG333" s="136">
        <f t="shared" si="833"/>
        <v>2</v>
      </c>
      <c r="EH333" s="149">
        <f t="shared" si="811"/>
        <v>1.7320155372304735</v>
      </c>
      <c r="EI333" s="149">
        <f t="shared" si="812"/>
        <v>28.762132952185485</v>
      </c>
      <c r="EJ333" s="149">
        <f t="shared" si="834"/>
        <v>30.494148489415959</v>
      </c>
      <c r="EK333" s="18">
        <f t="shared" si="835"/>
        <v>0.26234541367097608</v>
      </c>
      <c r="EL333" s="18">
        <f t="shared" si="836"/>
        <v>4.2045212797782061E-2</v>
      </c>
      <c r="EM333" s="18">
        <f t="shared" si="837"/>
        <v>1.1841524585000002E-2</v>
      </c>
      <c r="EN333" s="163">
        <f t="shared" si="813"/>
        <v>0.12369489586517549</v>
      </c>
      <c r="EO333" s="163">
        <f t="shared" si="814"/>
        <v>2.0540976474551691</v>
      </c>
      <c r="EP333" s="163">
        <f t="shared" si="838"/>
        <v>2.1777925433203444</v>
      </c>
      <c r="EQ333" s="18">
        <f t="shared" si="839"/>
        <v>3.6734444814485858</v>
      </c>
      <c r="ER333" s="18">
        <f t="shared" si="840"/>
        <v>8.2929246038214846E-2</v>
      </c>
      <c r="ES333" s="18">
        <f t="shared" si="841"/>
        <v>0.16580881872500003</v>
      </c>
    </row>
    <row r="334" spans="1:149" s="105" customFormat="1" outlineLevel="1" x14ac:dyDescent="0.25">
      <c r="A334" s="103"/>
      <c r="B334" s="36" t="s">
        <v>75</v>
      </c>
      <c r="C334" s="36" t="str">
        <f>MostLikely!$B$1</f>
        <v>CSIRO Mk3.5</v>
      </c>
      <c r="D334" s="36">
        <v>2020</v>
      </c>
      <c r="E334" s="37">
        <f>MostLikely!T48</f>
        <v>22.8</v>
      </c>
      <c r="F334" s="37">
        <f>MostLikely!X48</f>
        <v>75.943933333333334</v>
      </c>
      <c r="G334" s="37">
        <f>MostLikely!R48</f>
        <v>419</v>
      </c>
      <c r="H334" s="115">
        <f t="shared" si="765"/>
        <v>2007</v>
      </c>
      <c r="I334" s="111" t="str">
        <f t="shared" si="766"/>
        <v>Pile No 243 @ Berth 107</v>
      </c>
      <c r="J334" s="165" t="str">
        <f t="shared" si="767"/>
        <v>splash</v>
      </c>
      <c r="K334" s="172">
        <f t="shared" si="768"/>
        <v>1</v>
      </c>
      <c r="L334" s="115" t="str">
        <f t="shared" si="769"/>
        <v>C1</v>
      </c>
      <c r="M334" s="115" t="str">
        <f t="shared" si="770"/>
        <v>CB4</v>
      </c>
      <c r="N334" s="115" t="str">
        <f t="shared" si="771"/>
        <v>CL5</v>
      </c>
      <c r="O334" s="115">
        <f t="shared" si="772"/>
        <v>0</v>
      </c>
      <c r="P334" s="115">
        <f t="shared" si="773"/>
        <v>50</v>
      </c>
      <c r="Q334" s="115">
        <f t="shared" si="774"/>
        <v>1200</v>
      </c>
      <c r="R334" s="115">
        <f t="shared" si="775"/>
        <v>60</v>
      </c>
      <c r="S334" s="115">
        <f t="shared" si="776"/>
        <v>0.37</v>
      </c>
      <c r="T334" s="115">
        <f t="shared" si="777"/>
        <v>310</v>
      </c>
      <c r="U334" s="165">
        <f t="shared" si="815"/>
        <v>12</v>
      </c>
      <c r="V334" s="165"/>
      <c r="W334" s="165"/>
      <c r="X334" s="165"/>
      <c r="Y334" s="165"/>
      <c r="AA334" s="174">
        <f t="shared" si="778"/>
        <v>3.1651148099754054</v>
      </c>
      <c r="AB334" s="193">
        <f t="shared" si="779"/>
        <v>0.16330229619950809</v>
      </c>
      <c r="AC334" s="174">
        <f t="shared" si="780"/>
        <v>4.8226487122557893E-2</v>
      </c>
      <c r="AD334" s="174">
        <f t="shared" si="781"/>
        <v>1.1852379320000002E-2</v>
      </c>
      <c r="AE334" s="174">
        <f t="shared" si="782"/>
        <v>9.8930600823315437E-2</v>
      </c>
      <c r="AF334" s="194">
        <f t="shared" si="783"/>
        <v>2.9531522633825504E-2</v>
      </c>
      <c r="AG334" s="174">
        <f t="shared" si="686"/>
        <v>0.12211785884399434</v>
      </c>
      <c r="AH334" s="174">
        <f t="shared" si="687"/>
        <v>0.16596081020000003</v>
      </c>
      <c r="AJ334" s="174"/>
      <c r="AK334" s="174"/>
      <c r="AM334" s="207">
        <f t="shared" si="784"/>
        <v>5</v>
      </c>
      <c r="AN334" s="167">
        <f>INDEX(Coefficients!$O$3:$O$7,MATCH(S334,Coefficients!$O$3:$O$7))</f>
        <v>0.3</v>
      </c>
      <c r="AO334" s="167">
        <f>INDEX(Coefficients!$O$3:$O$7,MATCH(S334,Coefficients!$O$3:$O$7)+1)</f>
        <v>0.4</v>
      </c>
      <c r="AP334" s="172">
        <f>INDEX(Coefficients!$P$3:$P$7,MATCH(S334,Coefficients!$O$3:$O$7))</f>
        <v>50</v>
      </c>
      <c r="AQ334" s="172">
        <f>INDEX(Coefficients!$P$3:$P$7,MATCH(S334,Coefficients!$O$3:$O$7)+1)</f>
        <v>41.8</v>
      </c>
      <c r="AR334" s="172">
        <f t="shared" si="785"/>
        <v>44.26</v>
      </c>
      <c r="AS334" s="106">
        <f t="shared" si="786"/>
        <v>2020</v>
      </c>
      <c r="AT334" s="107">
        <f t="shared" si="787"/>
        <v>22.8</v>
      </c>
      <c r="AU334" s="167">
        <f t="shared" si="816"/>
        <v>204.12000000000003</v>
      </c>
      <c r="AV334" s="173">
        <f t="shared" si="817"/>
        <v>22.680000000000003</v>
      </c>
      <c r="AW334" s="106">
        <v>32</v>
      </c>
      <c r="AX334" s="107">
        <f t="shared" si="788"/>
        <v>75.943933333333334</v>
      </c>
      <c r="AY334" s="174">
        <f t="shared" si="789"/>
        <v>1.1790183463062969</v>
      </c>
      <c r="AZ334" s="167">
        <f>INDEX(Coefficients!$K$3:$K$10,MATCH(S334,Coefficients!$K$3:$K$10))</f>
        <v>0.35</v>
      </c>
      <c r="BA334" s="167">
        <f>INDEX(Coefficients!$K$3:$K$10,MATCH(S334,Coefficients!$K$3:$K$10)+1)</f>
        <v>0.4</v>
      </c>
      <c r="BB334" s="167">
        <f>INDEX(Coefficients!$L$3:$L$10,MATCH(S334,Coefficients!$K$3:$K$10))</f>
        <v>0.19142307491680963</v>
      </c>
      <c r="BC334" s="167">
        <f>INDEX(Coefficients!$L$3:$L$10,MATCH(S334,Coefficients!$K$3:$K$10)+1)</f>
        <v>0.35425563574488944</v>
      </c>
      <c r="BD334" s="174">
        <f>INDEX(Coefficients!$M$3:$M$10,MATCH(S334,Coefficients!$K$3:$K$10))</f>
        <v>0.20023799980895765</v>
      </c>
      <c r="BE334" s="174">
        <f>INDEX(Coefficients!$M$3:$M$10,MATCH(S334,Coefficients!$K$3:$K$10)+1)</f>
        <v>0.20987997823914079</v>
      </c>
      <c r="BF334" s="70">
        <f t="shared" si="790"/>
        <v>2.5655609924804158E-5</v>
      </c>
      <c r="BG334" s="110">
        <f t="shared" si="791"/>
        <v>0.20409479118103091</v>
      </c>
      <c r="BH334" s="175">
        <f t="shared" si="818"/>
        <v>1.6384244419571115E-5</v>
      </c>
      <c r="BI334" s="89">
        <f t="shared" si="819"/>
        <v>5.170363887143186E-2</v>
      </c>
      <c r="BJ334" s="106">
        <f t="shared" si="792"/>
        <v>0.71366705445737511</v>
      </c>
      <c r="BK334" s="165">
        <f t="shared" si="793"/>
        <v>84.741590689541354</v>
      </c>
      <c r="BL334" s="207"/>
      <c r="BM334" s="107">
        <f t="shared" si="794"/>
        <v>419</v>
      </c>
      <c r="BN334" s="173">
        <f t="shared" si="820"/>
        <v>3664.7999999999997</v>
      </c>
      <c r="BO334" s="187">
        <f t="shared" si="821"/>
        <v>7.736799999999999E-4</v>
      </c>
      <c r="BP334" s="106" t="str">
        <f t="shared" si="795"/>
        <v>YES</v>
      </c>
      <c r="BQ334" s="209">
        <f t="shared" si="796"/>
        <v>3.1651148099754054</v>
      </c>
      <c r="BR334" s="164">
        <f t="shared" si="822"/>
        <v>8.165114809975405</v>
      </c>
      <c r="BS334" s="219">
        <f t="shared" si="823"/>
        <v>0.16330229619950809</v>
      </c>
      <c r="BT334" s="210"/>
      <c r="BU334" s="206">
        <f t="shared" si="824"/>
        <v>-0.63645333635262047</v>
      </c>
      <c r="BW334" s="164">
        <f>VLOOKUP(M334,Coefficients!$E$4:$I$7,3)</f>
        <v>0.43099999999999999</v>
      </c>
      <c r="BX334" s="106">
        <f t="shared" si="825"/>
        <v>7.2999999999999995E-2</v>
      </c>
      <c r="BY334" s="163">
        <f t="shared" si="826"/>
        <v>0.51532084000000011</v>
      </c>
      <c r="BZ334" s="160"/>
      <c r="CO334" s="165" t="str">
        <f t="shared" si="797"/>
        <v>splash</v>
      </c>
      <c r="CP334" s="172">
        <f t="shared" si="798"/>
        <v>1</v>
      </c>
      <c r="CQ334" s="165">
        <f>IF(CO334="atmospheric",IF(CP334&gt;=1,Coefficients!$T$5,Coefficients!$T$4),Coefficients!$T$3)</f>
        <v>7.35</v>
      </c>
      <c r="CR334" s="106">
        <f>IF(S334&lt;Coefficients!$V$3,Coefficients!$X$3-(Coefficients!$X$4-Coefficients!$X$3)*(Coefficients!$V$3-S334)/(Coefficients!$V$4-Coefficients!$V$3),IF(S334&gt;Coefficients!$V$6,(Coefficients!$X$6-Coefficients!$X$5)*(S334-Coefficients!$V$6)/(Coefficients!$V$6-Coefficients!$V$5)+Coefficients!$X$6,VLOOKUP(S334,Coefficients!$V$3:$X$6,3)))</f>
        <v>5.1999999999999975</v>
      </c>
      <c r="CS334" s="90">
        <f t="shared" si="827"/>
        <v>1.6409601519999992E-4</v>
      </c>
      <c r="CT334" s="106">
        <f>VLOOKUP(CO334,Coefficients!$Z$4:$AD$7,4,FALSE)</f>
        <v>0.26500000000000001</v>
      </c>
      <c r="CU334" s="106">
        <f>VLOOKUP(CO334,Coefficients!$Z$4:$AD$7,2,FALSE)</f>
        <v>0.37</v>
      </c>
      <c r="CV334" s="174">
        <f t="shared" si="799"/>
        <v>5.0459385707103719</v>
      </c>
      <c r="CW334" s="31">
        <f t="shared" si="800"/>
        <v>9.8930600823315437E-2</v>
      </c>
      <c r="CX334" s="19">
        <f>Coefficients!$B$7</f>
        <v>3.35</v>
      </c>
      <c r="CY334" s="217">
        <f t="shared" si="828"/>
        <v>2.9531522633825504E-2</v>
      </c>
      <c r="CZ334" s="164">
        <f>VLOOKUP(N334,Coefficients!$E$12:$I$16,3)</f>
        <v>6.0350000000000001</v>
      </c>
      <c r="DA334" s="165">
        <f t="shared" si="829"/>
        <v>7.2999999999999995E-2</v>
      </c>
      <c r="DB334" s="163">
        <f t="shared" si="830"/>
        <v>7.215687400000002</v>
      </c>
      <c r="DC334" s="163"/>
      <c r="DD334" s="149"/>
      <c r="DU334" s="165">
        <f t="shared" si="801"/>
        <v>0.95</v>
      </c>
      <c r="DV334" s="165">
        <f t="shared" si="802"/>
        <v>1</v>
      </c>
      <c r="DW334" s="165">
        <f t="shared" si="803"/>
        <v>2400</v>
      </c>
      <c r="DX334" s="165">
        <f t="shared" si="804"/>
        <v>1.4999999999999999E-2</v>
      </c>
      <c r="DY334" s="169">
        <f t="shared" si="805"/>
        <v>70.487259722843092</v>
      </c>
      <c r="DZ334" s="136">
        <f t="shared" si="831"/>
        <v>33580.580899809684</v>
      </c>
      <c r="EA334" s="136">
        <f t="shared" si="806"/>
        <v>4.3067574809826485</v>
      </c>
      <c r="EB334" s="136">
        <f t="shared" si="807"/>
        <v>2.3330791552474604E-2</v>
      </c>
      <c r="EC334" s="136">
        <f t="shared" si="808"/>
        <v>0.96747185906460231</v>
      </c>
      <c r="ED334" s="136">
        <f t="shared" si="809"/>
        <v>0.21125953182875354</v>
      </c>
      <c r="EE334" s="136">
        <f t="shared" si="832"/>
        <v>1.5445604651050633E-4</v>
      </c>
      <c r="EF334" s="136">
        <f t="shared" si="810"/>
        <v>1</v>
      </c>
      <c r="EG334" s="136">
        <f t="shared" si="833"/>
        <v>2</v>
      </c>
      <c r="EH334" s="149">
        <f t="shared" si="811"/>
        <v>1.730393837057258</v>
      </c>
      <c r="EI334" s="149">
        <f t="shared" si="812"/>
        <v>28.744989162757221</v>
      </c>
      <c r="EJ334" s="149">
        <f t="shared" si="834"/>
        <v>30.475382999814478</v>
      </c>
      <c r="EK334" s="18">
        <f t="shared" si="835"/>
        <v>0.29532032460608576</v>
      </c>
      <c r="EL334" s="18">
        <f t="shared" si="836"/>
        <v>4.8226487122557893E-2</v>
      </c>
      <c r="EM334" s="18">
        <f t="shared" si="837"/>
        <v>1.1852379320000002E-2</v>
      </c>
      <c r="EN334" s="163">
        <f t="shared" si="813"/>
        <v>0.12357907933250674</v>
      </c>
      <c r="EO334" s="163">
        <f t="shared" si="814"/>
        <v>2.0528732939765306</v>
      </c>
      <c r="EP334" s="163">
        <f t="shared" si="838"/>
        <v>2.1764523733090373</v>
      </c>
      <c r="EQ334" s="18">
        <f t="shared" si="839"/>
        <v>4.1351697424541243</v>
      </c>
      <c r="ER334" s="18">
        <f t="shared" si="840"/>
        <v>0.12211785884399434</v>
      </c>
      <c r="ES334" s="18">
        <f t="shared" si="841"/>
        <v>0.16596081020000003</v>
      </c>
    </row>
    <row r="335" spans="1:149" s="105" customFormat="1" outlineLevel="1" x14ac:dyDescent="0.25">
      <c r="A335" s="103"/>
      <c r="B335" s="36" t="s">
        <v>75</v>
      </c>
      <c r="C335" s="36" t="str">
        <f>MostLikely!$B$1</f>
        <v>CSIRO Mk3.5</v>
      </c>
      <c r="D335" s="36">
        <v>2021</v>
      </c>
      <c r="E335" s="37">
        <f>MostLikely!T49</f>
        <v>22.83</v>
      </c>
      <c r="F335" s="37">
        <f>MostLikely!X49</f>
        <v>75.926130000000001</v>
      </c>
      <c r="G335" s="37">
        <f>MostLikely!R49</f>
        <v>422.15</v>
      </c>
      <c r="H335" s="115">
        <f t="shared" si="765"/>
        <v>2007</v>
      </c>
      <c r="I335" s="111" t="str">
        <f t="shared" si="766"/>
        <v>Pile No 243 @ Berth 107</v>
      </c>
      <c r="J335" s="165" t="str">
        <f t="shared" si="767"/>
        <v>splash</v>
      </c>
      <c r="K335" s="172">
        <f t="shared" si="768"/>
        <v>1</v>
      </c>
      <c r="L335" s="115" t="str">
        <f t="shared" si="769"/>
        <v>C1</v>
      </c>
      <c r="M335" s="115" t="str">
        <f t="shared" si="770"/>
        <v>CB4</v>
      </c>
      <c r="N335" s="115" t="str">
        <f t="shared" si="771"/>
        <v>CL5</v>
      </c>
      <c r="O335" s="115">
        <f t="shared" si="772"/>
        <v>0</v>
      </c>
      <c r="P335" s="115">
        <f t="shared" si="773"/>
        <v>50</v>
      </c>
      <c r="Q335" s="115">
        <f t="shared" si="774"/>
        <v>1200</v>
      </c>
      <c r="R335" s="115">
        <f t="shared" si="775"/>
        <v>60</v>
      </c>
      <c r="S335" s="115">
        <f t="shared" si="776"/>
        <v>0.37</v>
      </c>
      <c r="T335" s="115">
        <f t="shared" si="777"/>
        <v>310</v>
      </c>
      <c r="U335" s="165">
        <f t="shared" si="815"/>
        <v>12</v>
      </c>
      <c r="V335" s="165"/>
      <c r="W335" s="165"/>
      <c r="X335" s="165"/>
      <c r="Y335" s="165"/>
      <c r="AA335" s="174">
        <f t="shared" si="778"/>
        <v>3.3082085887943897</v>
      </c>
      <c r="AB335" s="193">
        <f t="shared" si="779"/>
        <v>0.1661641717758878</v>
      </c>
      <c r="AC335" s="174">
        <f t="shared" si="780"/>
        <v>5.455761377787384E-2</v>
      </c>
      <c r="AD335" s="174">
        <f t="shared" si="781"/>
        <v>1.1863234055000003E-2</v>
      </c>
      <c r="AE335" s="174">
        <f t="shared" si="782"/>
        <v>0.12397189821323321</v>
      </c>
      <c r="AF335" s="194">
        <f t="shared" si="783"/>
        <v>3.7006536780069613E-2</v>
      </c>
      <c r="AG335" s="174">
        <f t="shared" si="686"/>
        <v>0.17013608227462401</v>
      </c>
      <c r="AH335" s="174">
        <f t="shared" si="687"/>
        <v>0.16611280167500006</v>
      </c>
      <c r="AJ335" s="174"/>
      <c r="AK335" s="174"/>
      <c r="AM335" s="207">
        <f t="shared" si="784"/>
        <v>5</v>
      </c>
      <c r="AN335" s="167">
        <f>INDEX(Coefficients!$O$3:$O$7,MATCH(S335,Coefficients!$O$3:$O$7))</f>
        <v>0.3</v>
      </c>
      <c r="AO335" s="167">
        <f>INDEX(Coefficients!$O$3:$O$7,MATCH(S335,Coefficients!$O$3:$O$7)+1)</f>
        <v>0.4</v>
      </c>
      <c r="AP335" s="172">
        <f>INDEX(Coefficients!$P$3:$P$7,MATCH(S335,Coefficients!$O$3:$O$7))</f>
        <v>50</v>
      </c>
      <c r="AQ335" s="172">
        <f>INDEX(Coefficients!$P$3:$P$7,MATCH(S335,Coefficients!$O$3:$O$7)+1)</f>
        <v>41.8</v>
      </c>
      <c r="AR335" s="172">
        <f t="shared" si="785"/>
        <v>44.26</v>
      </c>
      <c r="AS335" s="106">
        <f t="shared" si="786"/>
        <v>2021</v>
      </c>
      <c r="AT335" s="107">
        <f t="shared" si="787"/>
        <v>22.83</v>
      </c>
      <c r="AU335" s="167">
        <f t="shared" si="816"/>
        <v>226.95000000000005</v>
      </c>
      <c r="AV335" s="173">
        <f t="shared" si="817"/>
        <v>22.695000000000004</v>
      </c>
      <c r="AW335" s="106">
        <v>33</v>
      </c>
      <c r="AX335" s="107">
        <f t="shared" si="788"/>
        <v>75.926130000000001</v>
      </c>
      <c r="AY335" s="174">
        <f t="shared" si="789"/>
        <v>1.1800956685396897</v>
      </c>
      <c r="AZ335" s="167">
        <f>INDEX(Coefficients!$K$3:$K$10,MATCH(S335,Coefficients!$K$3:$K$10))</f>
        <v>0.35</v>
      </c>
      <c r="BA335" s="167">
        <f>INDEX(Coefficients!$K$3:$K$10,MATCH(S335,Coefficients!$K$3:$K$10)+1)</f>
        <v>0.4</v>
      </c>
      <c r="BB335" s="167">
        <f>INDEX(Coefficients!$L$3:$L$10,MATCH(S335,Coefficients!$K$3:$K$10))</f>
        <v>0.19142307491680963</v>
      </c>
      <c r="BC335" s="167">
        <f>INDEX(Coefficients!$L$3:$L$10,MATCH(S335,Coefficients!$K$3:$K$10)+1)</f>
        <v>0.35425563574488944</v>
      </c>
      <c r="BD335" s="174">
        <f>INDEX(Coefficients!$M$3:$M$10,MATCH(S335,Coefficients!$K$3:$K$10))</f>
        <v>0.20023799980895765</v>
      </c>
      <c r="BE335" s="174">
        <f>INDEX(Coefficients!$M$3:$M$10,MATCH(S335,Coefficients!$K$3:$K$10)+1)</f>
        <v>0.20987997823914079</v>
      </c>
      <c r="BF335" s="70">
        <f t="shared" si="790"/>
        <v>2.5655609924804158E-5</v>
      </c>
      <c r="BG335" s="110">
        <f t="shared" si="791"/>
        <v>0.20409479118103091</v>
      </c>
      <c r="BH335" s="175">
        <f t="shared" si="818"/>
        <v>1.6035686334263126E-5</v>
      </c>
      <c r="BI335" s="89">
        <f t="shared" si="819"/>
        <v>5.060369670095527E-2</v>
      </c>
      <c r="BJ335" s="106">
        <f t="shared" si="792"/>
        <v>0.71366705445737511</v>
      </c>
      <c r="BK335" s="165">
        <f t="shared" si="793"/>
        <v>84.741590689541354</v>
      </c>
      <c r="BL335" s="207"/>
      <c r="BM335" s="107">
        <f t="shared" si="794"/>
        <v>422.15</v>
      </c>
      <c r="BN335" s="173">
        <f t="shared" si="820"/>
        <v>4086.95</v>
      </c>
      <c r="BO335" s="187">
        <f t="shared" si="821"/>
        <v>7.7652050000000001E-4</v>
      </c>
      <c r="BP335" s="106" t="str">
        <f t="shared" si="795"/>
        <v>YES</v>
      </c>
      <c r="BQ335" s="209">
        <f t="shared" si="796"/>
        <v>3.3082085887943897</v>
      </c>
      <c r="BR335" s="164">
        <f t="shared" si="822"/>
        <v>8.3082085887943897</v>
      </c>
      <c r="BS335" s="219">
        <f t="shared" si="823"/>
        <v>0.1661641717758878</v>
      </c>
      <c r="BT335" s="210"/>
      <c r="BU335" s="206">
        <f t="shared" si="824"/>
        <v>-0.65431898989787074</v>
      </c>
      <c r="BW335" s="164">
        <f>VLOOKUP(M335,Coefficients!$E$4:$I$7,3)</f>
        <v>0.43099999999999999</v>
      </c>
      <c r="BX335" s="106">
        <f t="shared" si="825"/>
        <v>7.2999999999999995E-2</v>
      </c>
      <c r="BY335" s="163">
        <f t="shared" si="826"/>
        <v>0.51579278500000014</v>
      </c>
      <c r="BZ335" s="160"/>
      <c r="CO335" s="165" t="str">
        <f t="shared" si="797"/>
        <v>splash</v>
      </c>
      <c r="CP335" s="172">
        <f t="shared" si="798"/>
        <v>1</v>
      </c>
      <c r="CQ335" s="165">
        <f>IF(CO335="atmospheric",IF(CP335&gt;=1,Coefficients!$T$5,Coefficients!$T$4),Coefficients!$T$3)</f>
        <v>7.35</v>
      </c>
      <c r="CR335" s="106">
        <f>IF(S335&lt;Coefficients!$V$3,Coefficients!$X$3-(Coefficients!$X$4-Coefficients!$X$3)*(Coefficients!$V$3-S335)/(Coefficients!$V$4-Coefficients!$V$3),IF(S335&gt;Coefficients!$V$6,(Coefficients!$X$6-Coefficients!$X$5)*(S335-Coefficients!$V$6)/(Coefficients!$V$6-Coefficients!$V$5)+Coefficients!$X$6,VLOOKUP(S335,Coefficients!$V$3:$X$6,3)))</f>
        <v>5.1999999999999975</v>
      </c>
      <c r="CS335" s="90">
        <f t="shared" si="827"/>
        <v>1.6409601519999992E-4</v>
      </c>
      <c r="CT335" s="106">
        <f>VLOOKUP(CO335,Coefficients!$Z$4:$AD$7,4,FALSE)</f>
        <v>0.26500000000000001</v>
      </c>
      <c r="CU335" s="106">
        <f>VLOOKUP(CO335,Coefficients!$Z$4:$AD$7,2,FALSE)</f>
        <v>0.37</v>
      </c>
      <c r="CV335" s="174">
        <f t="shared" si="799"/>
        <v>5.0811974271325546</v>
      </c>
      <c r="CW335" s="31">
        <f t="shared" si="800"/>
        <v>0.12397189821323321</v>
      </c>
      <c r="CX335" s="19">
        <f>Coefficients!$B$7</f>
        <v>3.35</v>
      </c>
      <c r="CY335" s="217">
        <f t="shared" si="828"/>
        <v>3.7006536780069613E-2</v>
      </c>
      <c r="CZ335" s="164">
        <f>VLOOKUP(N335,Coefficients!$E$12:$I$16,3)</f>
        <v>6.0350000000000001</v>
      </c>
      <c r="DA335" s="165">
        <f t="shared" si="829"/>
        <v>7.2999999999999995E-2</v>
      </c>
      <c r="DB335" s="163">
        <f t="shared" si="830"/>
        <v>7.2222957250000022</v>
      </c>
      <c r="DC335" s="163"/>
      <c r="DD335" s="149"/>
      <c r="DU335" s="165">
        <f t="shared" si="801"/>
        <v>0.95</v>
      </c>
      <c r="DV335" s="165">
        <f t="shared" si="802"/>
        <v>1</v>
      </c>
      <c r="DW335" s="165">
        <f t="shared" si="803"/>
        <v>2400</v>
      </c>
      <c r="DX335" s="165">
        <f t="shared" si="804"/>
        <v>1.4999999999999999E-2</v>
      </c>
      <c r="DY335" s="169">
        <f t="shared" si="805"/>
        <v>70.497344278126505</v>
      </c>
      <c r="DZ335" s="136">
        <f t="shared" si="831"/>
        <v>33582.182272300015</v>
      </c>
      <c r="EA335" s="136">
        <f t="shared" si="806"/>
        <v>4.3067574809826485</v>
      </c>
      <c r="EB335" s="136">
        <f t="shared" si="807"/>
        <v>2.3330791552474604E-2</v>
      </c>
      <c r="EC335" s="136">
        <f t="shared" si="808"/>
        <v>0.96747185906460231</v>
      </c>
      <c r="ED335" s="136">
        <f t="shared" si="809"/>
        <v>0.21132700358536421</v>
      </c>
      <c r="EE335" s="136">
        <f t="shared" si="832"/>
        <v>1.5445604651050633E-4</v>
      </c>
      <c r="EF335" s="136">
        <f t="shared" si="810"/>
        <v>1</v>
      </c>
      <c r="EG335" s="136">
        <f t="shared" si="833"/>
        <v>2</v>
      </c>
      <c r="EH335" s="149">
        <f t="shared" si="811"/>
        <v>1.7287821895685231</v>
      </c>
      <c r="EI335" s="149">
        <f t="shared" si="812"/>
        <v>28.727859930523003</v>
      </c>
      <c r="EJ335" s="149">
        <f t="shared" si="834"/>
        <v>30.456642120091526</v>
      </c>
      <c r="EK335" s="18">
        <f t="shared" si="835"/>
        <v>0.32833560444942278</v>
      </c>
      <c r="EL335" s="18">
        <f t="shared" si="836"/>
        <v>5.455761377787384E-2</v>
      </c>
      <c r="EM335" s="18">
        <f t="shared" si="837"/>
        <v>1.1863234055000003E-2</v>
      </c>
      <c r="EN335" s="163">
        <f t="shared" si="813"/>
        <v>0.12346398072974869</v>
      </c>
      <c r="EO335" s="163">
        <f t="shared" si="814"/>
        <v>2.0516499801251724</v>
      </c>
      <c r="EP335" s="163">
        <f t="shared" si="838"/>
        <v>2.175113960854921</v>
      </c>
      <c r="EQ335" s="18">
        <f t="shared" si="839"/>
        <v>4.5974602618382052</v>
      </c>
      <c r="ER335" s="18">
        <f t="shared" si="840"/>
        <v>0.17013608227462401</v>
      </c>
      <c r="ES335" s="18">
        <f t="shared" si="841"/>
        <v>0.16611280167500006</v>
      </c>
    </row>
    <row r="336" spans="1:149" s="105" customFormat="1" outlineLevel="1" x14ac:dyDescent="0.25">
      <c r="A336" s="103"/>
      <c r="B336" s="36" t="s">
        <v>75</v>
      </c>
      <c r="C336" s="36" t="str">
        <f>MostLikely!$B$1</f>
        <v>CSIRO Mk3.5</v>
      </c>
      <c r="D336" s="36">
        <v>2022</v>
      </c>
      <c r="E336" s="37">
        <f>MostLikely!T50</f>
        <v>22.86</v>
      </c>
      <c r="F336" s="37">
        <f>MostLikely!X50</f>
        <v>75.908326666666667</v>
      </c>
      <c r="G336" s="37">
        <f>MostLikely!R50</f>
        <v>425.29999999999995</v>
      </c>
      <c r="H336" s="115">
        <f t="shared" si="765"/>
        <v>2007</v>
      </c>
      <c r="I336" s="111" t="str">
        <f t="shared" si="766"/>
        <v>Pile No 243 @ Berth 107</v>
      </c>
      <c r="J336" s="165" t="str">
        <f t="shared" si="767"/>
        <v>splash</v>
      </c>
      <c r="K336" s="172">
        <f t="shared" si="768"/>
        <v>1</v>
      </c>
      <c r="L336" s="115" t="str">
        <f t="shared" si="769"/>
        <v>C1</v>
      </c>
      <c r="M336" s="115" t="str">
        <f t="shared" si="770"/>
        <v>CB4</v>
      </c>
      <c r="N336" s="115" t="str">
        <f t="shared" si="771"/>
        <v>CL5</v>
      </c>
      <c r="O336" s="115">
        <f t="shared" si="772"/>
        <v>0</v>
      </c>
      <c r="P336" s="115">
        <f t="shared" si="773"/>
        <v>50</v>
      </c>
      <c r="Q336" s="115">
        <f t="shared" si="774"/>
        <v>1200</v>
      </c>
      <c r="R336" s="115">
        <f t="shared" si="775"/>
        <v>60</v>
      </c>
      <c r="S336" s="115">
        <f t="shared" si="776"/>
        <v>0.37</v>
      </c>
      <c r="T336" s="115">
        <f t="shared" si="777"/>
        <v>310</v>
      </c>
      <c r="U336" s="165">
        <f t="shared" si="815"/>
        <v>12</v>
      </c>
      <c r="V336" s="165"/>
      <c r="W336" s="165"/>
      <c r="X336" s="165"/>
      <c r="Y336" s="165"/>
      <c r="AA336" s="174">
        <f t="shared" si="778"/>
        <v>3.4440075127376812</v>
      </c>
      <c r="AB336" s="193">
        <f t="shared" si="779"/>
        <v>0.16888015025475361</v>
      </c>
      <c r="AC336" s="174">
        <f t="shared" si="780"/>
        <v>6.1031812122337117E-2</v>
      </c>
      <c r="AD336" s="174">
        <f t="shared" si="781"/>
        <v>1.1874088790000004E-2</v>
      </c>
      <c r="AE336" s="174">
        <f t="shared" si="782"/>
        <v>0.15035792926637379</v>
      </c>
      <c r="AF336" s="194">
        <f t="shared" si="783"/>
        <v>4.4882963960111578E-2</v>
      </c>
      <c r="AG336" s="174">
        <f t="shared" si="686"/>
        <v>0.22712199352558701</v>
      </c>
      <c r="AH336" s="174">
        <f t="shared" si="687"/>
        <v>0.16626479315000006</v>
      </c>
      <c r="AJ336" s="174"/>
      <c r="AK336" s="174"/>
      <c r="AM336" s="207">
        <f t="shared" si="784"/>
        <v>5</v>
      </c>
      <c r="AN336" s="167">
        <f>INDEX(Coefficients!$O$3:$O$7,MATCH(S336,Coefficients!$O$3:$O$7))</f>
        <v>0.3</v>
      </c>
      <c r="AO336" s="167">
        <f>INDEX(Coefficients!$O$3:$O$7,MATCH(S336,Coefficients!$O$3:$O$7)+1)</f>
        <v>0.4</v>
      </c>
      <c r="AP336" s="172">
        <f>INDEX(Coefficients!$P$3:$P$7,MATCH(S336,Coefficients!$O$3:$O$7))</f>
        <v>50</v>
      </c>
      <c r="AQ336" s="172">
        <f>INDEX(Coefficients!$P$3:$P$7,MATCH(S336,Coefficients!$O$3:$O$7)+1)</f>
        <v>41.8</v>
      </c>
      <c r="AR336" s="172">
        <f t="shared" si="785"/>
        <v>44.26</v>
      </c>
      <c r="AS336" s="106">
        <f t="shared" si="786"/>
        <v>2022</v>
      </c>
      <c r="AT336" s="107">
        <f t="shared" si="787"/>
        <v>22.86</v>
      </c>
      <c r="AU336" s="167">
        <f t="shared" si="816"/>
        <v>249.81000000000006</v>
      </c>
      <c r="AV336" s="173">
        <f t="shared" si="817"/>
        <v>22.710000000000004</v>
      </c>
      <c r="AW336" s="106">
        <v>34</v>
      </c>
      <c r="AX336" s="107">
        <f t="shared" si="788"/>
        <v>75.908326666666667</v>
      </c>
      <c r="AY336" s="174">
        <f t="shared" si="789"/>
        <v>1.1811738657260213</v>
      </c>
      <c r="AZ336" s="167">
        <f>INDEX(Coefficients!$K$3:$K$10,MATCH(S336,Coefficients!$K$3:$K$10))</f>
        <v>0.35</v>
      </c>
      <c r="BA336" s="167">
        <f>INDEX(Coefficients!$K$3:$K$10,MATCH(S336,Coefficients!$K$3:$K$10)+1)</f>
        <v>0.4</v>
      </c>
      <c r="BB336" s="167">
        <f>INDEX(Coefficients!$L$3:$L$10,MATCH(S336,Coefficients!$K$3:$K$10))</f>
        <v>0.19142307491680963</v>
      </c>
      <c r="BC336" s="167">
        <f>INDEX(Coefficients!$L$3:$L$10,MATCH(S336,Coefficients!$K$3:$K$10)+1)</f>
        <v>0.35425563574488944</v>
      </c>
      <c r="BD336" s="174">
        <f>INDEX(Coefficients!$M$3:$M$10,MATCH(S336,Coefficients!$K$3:$K$10))</f>
        <v>0.20023799980895765</v>
      </c>
      <c r="BE336" s="174">
        <f>INDEX(Coefficients!$M$3:$M$10,MATCH(S336,Coefficients!$K$3:$K$10)+1)</f>
        <v>0.20987997823914079</v>
      </c>
      <c r="BF336" s="70">
        <f t="shared" si="790"/>
        <v>2.5655609924804158E-5</v>
      </c>
      <c r="BG336" s="110">
        <f t="shared" si="791"/>
        <v>0.20409479118103091</v>
      </c>
      <c r="BH336" s="175">
        <f t="shared" si="818"/>
        <v>1.5726769486921184E-5</v>
      </c>
      <c r="BI336" s="89">
        <f t="shared" si="819"/>
        <v>4.9628850091782979E-2</v>
      </c>
      <c r="BJ336" s="106">
        <f t="shared" si="792"/>
        <v>0.71366705445737511</v>
      </c>
      <c r="BK336" s="165">
        <f t="shared" si="793"/>
        <v>84.741590689541354</v>
      </c>
      <c r="BL336" s="207"/>
      <c r="BM336" s="107">
        <f t="shared" si="794"/>
        <v>425.29999999999995</v>
      </c>
      <c r="BN336" s="173">
        <f t="shared" si="820"/>
        <v>4512.25</v>
      </c>
      <c r="BO336" s="187">
        <f t="shared" si="821"/>
        <v>7.7938863636363637E-4</v>
      </c>
      <c r="BP336" s="106" t="str">
        <f t="shared" si="795"/>
        <v>YES</v>
      </c>
      <c r="BQ336" s="209">
        <f t="shared" si="796"/>
        <v>3.4440075127376812</v>
      </c>
      <c r="BR336" s="164">
        <f t="shared" si="822"/>
        <v>8.4440075127376808</v>
      </c>
      <c r="BS336" s="219">
        <f t="shared" si="823"/>
        <v>0.16888015025475361</v>
      </c>
      <c r="BT336" s="210"/>
      <c r="BU336" s="206">
        <f t="shared" si="824"/>
        <v>-0.6696471497411578</v>
      </c>
      <c r="BW336" s="164">
        <f>VLOOKUP(M336,Coefficients!$E$4:$I$7,3)</f>
        <v>0.43099999999999999</v>
      </c>
      <c r="BX336" s="106">
        <f t="shared" si="825"/>
        <v>7.2999999999999995E-2</v>
      </c>
      <c r="BY336" s="163">
        <f t="shared" si="826"/>
        <v>0.51626473000000017</v>
      </c>
      <c r="BZ336" s="160"/>
      <c r="CO336" s="165" t="str">
        <f t="shared" si="797"/>
        <v>splash</v>
      </c>
      <c r="CP336" s="172">
        <f t="shared" si="798"/>
        <v>1</v>
      </c>
      <c r="CQ336" s="165">
        <f>IF(CO336="atmospheric",IF(CP336&gt;=1,Coefficients!$T$5,Coefficients!$T$4),Coefficients!$T$3)</f>
        <v>7.35</v>
      </c>
      <c r="CR336" s="106">
        <f>IF(S336&lt;Coefficients!$V$3,Coefficients!$X$3-(Coefficients!$X$4-Coefficients!$X$3)*(Coefficients!$V$3-S336)/(Coefficients!$V$4-Coefficients!$V$3),IF(S336&gt;Coefficients!$V$6,(Coefficients!$X$6-Coefficients!$X$5)*(S336-Coefficients!$V$6)/(Coefficients!$V$6-Coefficients!$V$5)+Coefficients!$X$6,VLOOKUP(S336,Coefficients!$V$3:$X$6,3)))</f>
        <v>5.1999999999999975</v>
      </c>
      <c r="CS336" s="90">
        <f t="shared" si="827"/>
        <v>1.6409601519999992E-4</v>
      </c>
      <c r="CT336" s="106">
        <f>VLOOKUP(CO336,Coefficients!$Z$4:$AD$7,4,FALSE)</f>
        <v>0.26500000000000001</v>
      </c>
      <c r="CU336" s="106">
        <f>VLOOKUP(CO336,Coefficients!$Z$4:$AD$7,2,FALSE)</f>
        <v>0.37</v>
      </c>
      <c r="CV336" s="174">
        <f t="shared" si="799"/>
        <v>5.1117152849404048</v>
      </c>
      <c r="CW336" s="31">
        <f t="shared" si="800"/>
        <v>0.15035792926637379</v>
      </c>
      <c r="CX336" s="19">
        <f>Coefficients!$B$7</f>
        <v>3.35</v>
      </c>
      <c r="CY336" s="217">
        <f t="shared" si="828"/>
        <v>4.4882963960111578E-2</v>
      </c>
      <c r="CZ336" s="164">
        <f>VLOOKUP(N336,Coefficients!$E$12:$I$16,3)</f>
        <v>6.0350000000000001</v>
      </c>
      <c r="DA336" s="165">
        <f t="shared" si="829"/>
        <v>7.2999999999999995E-2</v>
      </c>
      <c r="DB336" s="163">
        <f t="shared" si="830"/>
        <v>7.2289040500000024</v>
      </c>
      <c r="DC336" s="163"/>
      <c r="DD336" s="149"/>
      <c r="DU336" s="165">
        <f t="shared" si="801"/>
        <v>0.95</v>
      </c>
      <c r="DV336" s="165">
        <f t="shared" si="802"/>
        <v>1</v>
      </c>
      <c r="DW336" s="165">
        <f t="shared" si="803"/>
        <v>2400</v>
      </c>
      <c r="DX336" s="165">
        <f t="shared" si="804"/>
        <v>1.4999999999999999E-2</v>
      </c>
      <c r="DY336" s="169">
        <f t="shared" si="805"/>
        <v>70.505597424453057</v>
      </c>
      <c r="DZ336" s="136">
        <f t="shared" si="831"/>
        <v>33583.49271338644</v>
      </c>
      <c r="EA336" s="136">
        <f t="shared" si="806"/>
        <v>4.3067574809826485</v>
      </c>
      <c r="EB336" s="136">
        <f t="shared" si="807"/>
        <v>2.3330791552474604E-2</v>
      </c>
      <c r="EC336" s="136">
        <f t="shared" si="808"/>
        <v>0.96747185906460231</v>
      </c>
      <c r="ED336" s="136">
        <f t="shared" si="809"/>
        <v>0.21139435198294487</v>
      </c>
      <c r="EE336" s="136">
        <f t="shared" si="832"/>
        <v>1.5445604651050633E-4</v>
      </c>
      <c r="EF336" s="136">
        <f t="shared" si="810"/>
        <v>1</v>
      </c>
      <c r="EG336" s="136">
        <f t="shared" si="833"/>
        <v>2</v>
      </c>
      <c r="EH336" s="149">
        <f t="shared" si="811"/>
        <v>1.727178637439938</v>
      </c>
      <c r="EI336" s="149">
        <f t="shared" si="812"/>
        <v>28.710745261634234</v>
      </c>
      <c r="EJ336" s="149">
        <f t="shared" si="834"/>
        <v>30.437923899074171</v>
      </c>
      <c r="EK336" s="18">
        <f t="shared" si="835"/>
        <v>0.36139127085256251</v>
      </c>
      <c r="EL336" s="18">
        <f t="shared" si="836"/>
        <v>6.1031812122337117E-2</v>
      </c>
      <c r="EM336" s="18">
        <f t="shared" si="837"/>
        <v>1.1874088790000004E-2</v>
      </c>
      <c r="EN336" s="163">
        <f t="shared" si="813"/>
        <v>0.12334946027118698</v>
      </c>
      <c r="EO336" s="163">
        <f t="shared" si="814"/>
        <v>2.0504277063404071</v>
      </c>
      <c r="EP336" s="163">
        <f t="shared" si="838"/>
        <v>2.1737771666115941</v>
      </c>
      <c r="EQ336" s="18">
        <f t="shared" si="839"/>
        <v>5.0603162867638387</v>
      </c>
      <c r="ER336" s="18">
        <f t="shared" si="840"/>
        <v>0.22712199352558701</v>
      </c>
      <c r="ES336" s="18">
        <f t="shared" si="841"/>
        <v>0.16626479315000006</v>
      </c>
    </row>
    <row r="337" spans="1:149" s="105" customFormat="1" outlineLevel="1" x14ac:dyDescent="0.25">
      <c r="A337" s="103"/>
      <c r="B337" s="36" t="s">
        <v>75</v>
      </c>
      <c r="C337" s="36" t="str">
        <f>MostLikely!$B$1</f>
        <v>CSIRO Mk3.5</v>
      </c>
      <c r="D337" s="36">
        <v>2023</v>
      </c>
      <c r="E337" s="37">
        <f>MostLikely!T51</f>
        <v>22.89</v>
      </c>
      <c r="F337" s="37">
        <f>MostLikely!X51</f>
        <v>75.890523333333334</v>
      </c>
      <c r="G337" s="37">
        <f>MostLikely!R51</f>
        <v>428.44999999999993</v>
      </c>
      <c r="H337" s="115">
        <f t="shared" si="765"/>
        <v>2007</v>
      </c>
      <c r="I337" s="111" t="str">
        <f t="shared" si="766"/>
        <v>Pile No 243 @ Berth 107</v>
      </c>
      <c r="J337" s="165" t="str">
        <f t="shared" si="767"/>
        <v>splash</v>
      </c>
      <c r="K337" s="172">
        <f t="shared" si="768"/>
        <v>1</v>
      </c>
      <c r="L337" s="115" t="str">
        <f t="shared" si="769"/>
        <v>C1</v>
      </c>
      <c r="M337" s="115" t="str">
        <f t="shared" si="770"/>
        <v>CB4</v>
      </c>
      <c r="N337" s="115" t="str">
        <f t="shared" si="771"/>
        <v>CL5</v>
      </c>
      <c r="O337" s="115">
        <f t="shared" si="772"/>
        <v>0</v>
      </c>
      <c r="P337" s="115">
        <f t="shared" si="773"/>
        <v>50</v>
      </c>
      <c r="Q337" s="115">
        <f t="shared" si="774"/>
        <v>1200</v>
      </c>
      <c r="R337" s="115">
        <f t="shared" si="775"/>
        <v>60</v>
      </c>
      <c r="S337" s="115">
        <f t="shared" si="776"/>
        <v>0.37</v>
      </c>
      <c r="T337" s="115">
        <f t="shared" si="777"/>
        <v>310</v>
      </c>
      <c r="U337" s="165">
        <f t="shared" si="815"/>
        <v>12</v>
      </c>
      <c r="V337" s="165"/>
      <c r="W337" s="165"/>
      <c r="X337" s="165"/>
      <c r="Y337" s="165"/>
      <c r="AA337" s="174">
        <f t="shared" si="778"/>
        <v>3.573582540655186</v>
      </c>
      <c r="AB337" s="193">
        <f t="shared" si="779"/>
        <v>0.17147165081310373</v>
      </c>
      <c r="AC337" s="174">
        <f t="shared" si="780"/>
        <v>6.7643395652059457E-2</v>
      </c>
      <c r="AD337" s="174">
        <f t="shared" si="781"/>
        <v>1.1884943525000004E-2</v>
      </c>
      <c r="AE337" s="174">
        <f t="shared" si="782"/>
        <v>0.17776541993425821</v>
      </c>
      <c r="AF337" s="194">
        <f t="shared" si="783"/>
        <v>5.3064304457987523E-2</v>
      </c>
      <c r="AG337" s="174">
        <f t="shared" si="686"/>
        <v>0.29311331833376369</v>
      </c>
      <c r="AH337" s="174">
        <f t="shared" si="687"/>
        <v>0.16641678462500006</v>
      </c>
      <c r="AJ337" s="174"/>
      <c r="AK337" s="174"/>
      <c r="AM337" s="207">
        <f t="shared" si="784"/>
        <v>5</v>
      </c>
      <c r="AN337" s="167">
        <f>INDEX(Coefficients!$O$3:$O$7,MATCH(S337,Coefficients!$O$3:$O$7))</f>
        <v>0.3</v>
      </c>
      <c r="AO337" s="167">
        <f>INDEX(Coefficients!$O$3:$O$7,MATCH(S337,Coefficients!$O$3:$O$7)+1)</f>
        <v>0.4</v>
      </c>
      <c r="AP337" s="172">
        <f>INDEX(Coefficients!$P$3:$P$7,MATCH(S337,Coefficients!$O$3:$O$7))</f>
        <v>50</v>
      </c>
      <c r="AQ337" s="172">
        <f>INDEX(Coefficients!$P$3:$P$7,MATCH(S337,Coefficients!$O$3:$O$7)+1)</f>
        <v>41.8</v>
      </c>
      <c r="AR337" s="172">
        <f t="shared" si="785"/>
        <v>44.26</v>
      </c>
      <c r="AS337" s="106">
        <f t="shared" si="786"/>
        <v>2023</v>
      </c>
      <c r="AT337" s="107">
        <f t="shared" si="787"/>
        <v>22.89</v>
      </c>
      <c r="AU337" s="167">
        <f t="shared" si="816"/>
        <v>272.70000000000005</v>
      </c>
      <c r="AV337" s="173">
        <f t="shared" si="817"/>
        <v>22.725000000000005</v>
      </c>
      <c r="AW337" s="106">
        <v>35</v>
      </c>
      <c r="AX337" s="107">
        <f t="shared" si="788"/>
        <v>75.890523333333334</v>
      </c>
      <c r="AY337" s="174">
        <f t="shared" si="789"/>
        <v>1.1822529384814684</v>
      </c>
      <c r="AZ337" s="167">
        <f>INDEX(Coefficients!$K$3:$K$10,MATCH(S337,Coefficients!$K$3:$K$10))</f>
        <v>0.35</v>
      </c>
      <c r="BA337" s="167">
        <f>INDEX(Coefficients!$K$3:$K$10,MATCH(S337,Coefficients!$K$3:$K$10)+1)</f>
        <v>0.4</v>
      </c>
      <c r="BB337" s="167">
        <f>INDEX(Coefficients!$L$3:$L$10,MATCH(S337,Coefficients!$K$3:$K$10))</f>
        <v>0.19142307491680963</v>
      </c>
      <c r="BC337" s="167">
        <f>INDEX(Coefficients!$L$3:$L$10,MATCH(S337,Coefficients!$K$3:$K$10)+1)</f>
        <v>0.35425563574488944</v>
      </c>
      <c r="BD337" s="174">
        <f>INDEX(Coefficients!$M$3:$M$10,MATCH(S337,Coefficients!$K$3:$K$10))</f>
        <v>0.20023799980895765</v>
      </c>
      <c r="BE337" s="174">
        <f>INDEX(Coefficients!$M$3:$M$10,MATCH(S337,Coefficients!$K$3:$K$10)+1)</f>
        <v>0.20987997823914079</v>
      </c>
      <c r="BF337" s="70">
        <f t="shared" si="790"/>
        <v>2.5655609924804158E-5</v>
      </c>
      <c r="BG337" s="110">
        <f t="shared" si="791"/>
        <v>0.20409479118103091</v>
      </c>
      <c r="BH337" s="175">
        <f t="shared" si="818"/>
        <v>1.5449949804348019E-5</v>
      </c>
      <c r="BI337" s="89">
        <f t="shared" si="819"/>
        <v>4.8755292267952492E-2</v>
      </c>
      <c r="BJ337" s="106">
        <f t="shared" si="792"/>
        <v>0.71366705445737511</v>
      </c>
      <c r="BK337" s="165">
        <f t="shared" si="793"/>
        <v>84.741590689541354</v>
      </c>
      <c r="BL337" s="207"/>
      <c r="BM337" s="107">
        <f t="shared" si="794"/>
        <v>428.44999999999993</v>
      </c>
      <c r="BN337" s="173">
        <f t="shared" si="820"/>
        <v>4940.7</v>
      </c>
      <c r="BO337" s="187">
        <f t="shared" si="821"/>
        <v>7.8227750000000001E-4</v>
      </c>
      <c r="BP337" s="106" t="str">
        <f t="shared" si="795"/>
        <v>YES</v>
      </c>
      <c r="BQ337" s="209">
        <f t="shared" si="796"/>
        <v>3.573582540655186</v>
      </c>
      <c r="BR337" s="164">
        <f t="shared" si="822"/>
        <v>8.5735825406551864</v>
      </c>
      <c r="BS337" s="219">
        <f t="shared" si="823"/>
        <v>0.17147165081310373</v>
      </c>
      <c r="BT337" s="210"/>
      <c r="BU337" s="206">
        <f t="shared" si="824"/>
        <v>-0.68298088514373489</v>
      </c>
      <c r="BW337" s="164">
        <f>VLOOKUP(M337,Coefficients!$E$4:$I$7,3)</f>
        <v>0.43099999999999999</v>
      </c>
      <c r="BX337" s="106">
        <f t="shared" si="825"/>
        <v>7.2999999999999995E-2</v>
      </c>
      <c r="BY337" s="163">
        <f t="shared" si="826"/>
        <v>0.5167366750000002</v>
      </c>
      <c r="BZ337" s="160"/>
      <c r="CO337" s="165" t="str">
        <f t="shared" si="797"/>
        <v>splash</v>
      </c>
      <c r="CP337" s="172">
        <f t="shared" si="798"/>
        <v>1</v>
      </c>
      <c r="CQ337" s="165">
        <f>IF(CO337="atmospheric",IF(CP337&gt;=1,Coefficients!$T$5,Coefficients!$T$4),Coefficients!$T$3)</f>
        <v>7.35</v>
      </c>
      <c r="CR337" s="106">
        <f>IF(S337&lt;Coefficients!$V$3,Coefficients!$X$3-(Coefficients!$X$4-Coefficients!$X$3)*(Coefficients!$V$3-S337)/(Coefficients!$V$4-Coefficients!$V$3),IF(S337&gt;Coefficients!$V$6,(Coefficients!$X$6-Coefficients!$X$5)*(S337-Coefficients!$V$6)/(Coefficients!$V$6-Coefficients!$V$5)+Coefficients!$X$6,VLOOKUP(S337,Coefficients!$V$3:$X$6,3)))</f>
        <v>5.1999999999999975</v>
      </c>
      <c r="CS337" s="90">
        <f t="shared" si="827"/>
        <v>1.6409601519999992E-4</v>
      </c>
      <c r="CT337" s="106">
        <f>VLOOKUP(CO337,Coefficients!$Z$4:$AD$7,4,FALSE)</f>
        <v>0.26500000000000001</v>
      </c>
      <c r="CU337" s="106">
        <f>VLOOKUP(CO337,Coefficients!$Z$4:$AD$7,2,FALSE)</f>
        <v>0.37</v>
      </c>
      <c r="CV337" s="174">
        <f t="shared" si="799"/>
        <v>5.1384405852033881</v>
      </c>
      <c r="CW337" s="31">
        <f t="shared" si="800"/>
        <v>0.17776541993425821</v>
      </c>
      <c r="CX337" s="19">
        <f>Coefficients!$B$7</f>
        <v>3.35</v>
      </c>
      <c r="CY337" s="217">
        <f t="shared" si="828"/>
        <v>5.3064304457987523E-2</v>
      </c>
      <c r="CZ337" s="164">
        <f>VLOOKUP(N337,Coefficients!$E$12:$I$16,3)</f>
        <v>6.0350000000000001</v>
      </c>
      <c r="DA337" s="165">
        <f t="shared" si="829"/>
        <v>7.2999999999999995E-2</v>
      </c>
      <c r="DB337" s="163">
        <f t="shared" si="830"/>
        <v>7.2355123750000025</v>
      </c>
      <c r="DC337" s="163"/>
      <c r="DD337" s="149"/>
      <c r="DU337" s="165">
        <f t="shared" si="801"/>
        <v>0.95</v>
      </c>
      <c r="DV337" s="165">
        <f t="shared" si="802"/>
        <v>1</v>
      </c>
      <c r="DW337" s="165">
        <f t="shared" si="803"/>
        <v>2400</v>
      </c>
      <c r="DX337" s="165">
        <f t="shared" si="804"/>
        <v>1.4999999999999999E-2</v>
      </c>
      <c r="DY337" s="169">
        <f t="shared" si="805"/>
        <v>70.512476522672387</v>
      </c>
      <c r="DZ337" s="136">
        <f t="shared" si="831"/>
        <v>33584.584903889699</v>
      </c>
      <c r="EA337" s="136">
        <f t="shared" si="806"/>
        <v>4.3067574809826485</v>
      </c>
      <c r="EB337" s="136">
        <f t="shared" si="807"/>
        <v>2.3330791552474604E-2</v>
      </c>
      <c r="EC337" s="136">
        <f t="shared" si="808"/>
        <v>0.96747185906460231</v>
      </c>
      <c r="ED337" s="136">
        <f t="shared" si="809"/>
        <v>0.21146157735949361</v>
      </c>
      <c r="EE337" s="136">
        <f t="shared" si="832"/>
        <v>1.5445604651050633E-4</v>
      </c>
      <c r="EF337" s="136">
        <f t="shared" si="810"/>
        <v>1</v>
      </c>
      <c r="EG337" s="136">
        <f t="shared" si="833"/>
        <v>2</v>
      </c>
      <c r="EH337" s="149">
        <f t="shared" si="811"/>
        <v>1.7255818729323276</v>
      </c>
      <c r="EI337" s="149">
        <f t="shared" si="812"/>
        <v>28.693645162051649</v>
      </c>
      <c r="EJ337" s="149">
        <f t="shared" si="834"/>
        <v>30.419227034983976</v>
      </c>
      <c r="EK337" s="18">
        <f t="shared" si="835"/>
        <v>0.39448734138442321</v>
      </c>
      <c r="EL337" s="18">
        <f t="shared" si="836"/>
        <v>6.7643395652059457E-2</v>
      </c>
      <c r="EM337" s="18">
        <f t="shared" si="837"/>
        <v>1.1884943525000004E-2</v>
      </c>
      <c r="EN337" s="163">
        <f t="shared" si="813"/>
        <v>0.12323542456235843</v>
      </c>
      <c r="EO337" s="163">
        <f t="shared" si="814"/>
        <v>2.0492064730479305</v>
      </c>
      <c r="EP337" s="163">
        <f t="shared" si="838"/>
        <v>2.1724418976102888</v>
      </c>
      <c r="EQ337" s="18">
        <f t="shared" si="839"/>
        <v>5.523738063236646</v>
      </c>
      <c r="ER337" s="18">
        <f t="shared" si="840"/>
        <v>0.29311331833376369</v>
      </c>
      <c r="ES337" s="18">
        <f t="shared" si="841"/>
        <v>0.16641678462500006</v>
      </c>
    </row>
    <row r="338" spans="1:149" s="105" customFormat="1" outlineLevel="1" x14ac:dyDescent="0.25">
      <c r="A338" s="103"/>
      <c r="B338" s="36" t="s">
        <v>75</v>
      </c>
      <c r="C338" s="36" t="str">
        <f>MostLikely!$B$1</f>
        <v>CSIRO Mk3.5</v>
      </c>
      <c r="D338" s="36">
        <v>2024</v>
      </c>
      <c r="E338" s="37">
        <f>MostLikely!T52</f>
        <v>22.919999999999998</v>
      </c>
      <c r="F338" s="37">
        <f>MostLikely!X52</f>
        <v>75.872720000000001</v>
      </c>
      <c r="G338" s="37">
        <f>MostLikely!R52</f>
        <v>431.59999999999991</v>
      </c>
      <c r="H338" s="115">
        <f t="shared" si="765"/>
        <v>2007</v>
      </c>
      <c r="I338" s="111" t="str">
        <f t="shared" si="766"/>
        <v>Pile No 243 @ Berth 107</v>
      </c>
      <c r="J338" s="165" t="str">
        <f t="shared" si="767"/>
        <v>splash</v>
      </c>
      <c r="K338" s="172">
        <f t="shared" si="768"/>
        <v>1</v>
      </c>
      <c r="L338" s="115" t="str">
        <f t="shared" si="769"/>
        <v>C1</v>
      </c>
      <c r="M338" s="115" t="str">
        <f t="shared" si="770"/>
        <v>CB4</v>
      </c>
      <c r="N338" s="115" t="str">
        <f t="shared" si="771"/>
        <v>CL5</v>
      </c>
      <c r="O338" s="115">
        <f t="shared" si="772"/>
        <v>0</v>
      </c>
      <c r="P338" s="115">
        <f t="shared" si="773"/>
        <v>50</v>
      </c>
      <c r="Q338" s="115">
        <f t="shared" si="774"/>
        <v>1200</v>
      </c>
      <c r="R338" s="115">
        <f t="shared" si="775"/>
        <v>60</v>
      </c>
      <c r="S338" s="115">
        <f t="shared" si="776"/>
        <v>0.37</v>
      </c>
      <c r="T338" s="115">
        <f t="shared" si="777"/>
        <v>310</v>
      </c>
      <c r="U338" s="165">
        <f t="shared" si="815"/>
        <v>12</v>
      </c>
      <c r="V338" s="165"/>
      <c r="W338" s="165"/>
      <c r="X338" s="165"/>
      <c r="Y338" s="165"/>
      <c r="AA338" s="174">
        <f t="shared" si="778"/>
        <v>3.6977759001711856</v>
      </c>
      <c r="AB338" s="193">
        <f t="shared" si="779"/>
        <v>0.17395551800342371</v>
      </c>
      <c r="AC338" s="174">
        <f t="shared" si="780"/>
        <v>7.438752547242905E-2</v>
      </c>
      <c r="AD338" s="174">
        <f t="shared" si="781"/>
        <v>1.1895798260000003E-2</v>
      </c>
      <c r="AE338" s="174">
        <f t="shared" si="782"/>
        <v>0.20593070459815527</v>
      </c>
      <c r="AF338" s="194">
        <f t="shared" si="783"/>
        <v>6.1471852118852317E-2</v>
      </c>
      <c r="AG338" s="174">
        <f t="shared" si="686"/>
        <v>0.36807659712471374</v>
      </c>
      <c r="AH338" s="174">
        <f t="shared" si="687"/>
        <v>0.16656877610000004</v>
      </c>
      <c r="AJ338" s="174"/>
      <c r="AK338" s="174"/>
      <c r="AM338" s="207">
        <f t="shared" si="784"/>
        <v>5</v>
      </c>
      <c r="AN338" s="167">
        <f>INDEX(Coefficients!$O$3:$O$7,MATCH(S338,Coefficients!$O$3:$O$7))</f>
        <v>0.3</v>
      </c>
      <c r="AO338" s="167">
        <f>INDEX(Coefficients!$O$3:$O$7,MATCH(S338,Coefficients!$O$3:$O$7)+1)</f>
        <v>0.4</v>
      </c>
      <c r="AP338" s="172">
        <f>INDEX(Coefficients!$P$3:$P$7,MATCH(S338,Coefficients!$O$3:$O$7))</f>
        <v>50</v>
      </c>
      <c r="AQ338" s="172">
        <f>INDEX(Coefficients!$P$3:$P$7,MATCH(S338,Coefficients!$O$3:$O$7)+1)</f>
        <v>41.8</v>
      </c>
      <c r="AR338" s="172">
        <f t="shared" si="785"/>
        <v>44.26</v>
      </c>
      <c r="AS338" s="106">
        <f t="shared" si="786"/>
        <v>2024</v>
      </c>
      <c r="AT338" s="107">
        <f t="shared" si="787"/>
        <v>22.919999999999998</v>
      </c>
      <c r="AU338" s="167">
        <f t="shared" si="816"/>
        <v>295.62000000000006</v>
      </c>
      <c r="AV338" s="173">
        <f t="shared" si="817"/>
        <v>22.740000000000006</v>
      </c>
      <c r="AW338" s="106">
        <v>36</v>
      </c>
      <c r="AX338" s="107">
        <f t="shared" si="788"/>
        <v>75.872720000000001</v>
      </c>
      <c r="AY338" s="174">
        <f t="shared" si="789"/>
        <v>1.1833328874225584</v>
      </c>
      <c r="AZ338" s="167">
        <f>INDEX(Coefficients!$K$3:$K$10,MATCH(S338,Coefficients!$K$3:$K$10))</f>
        <v>0.35</v>
      </c>
      <c r="BA338" s="167">
        <f>INDEX(Coefficients!$K$3:$K$10,MATCH(S338,Coefficients!$K$3:$K$10)+1)</f>
        <v>0.4</v>
      </c>
      <c r="BB338" s="167">
        <f>INDEX(Coefficients!$L$3:$L$10,MATCH(S338,Coefficients!$K$3:$K$10))</f>
        <v>0.19142307491680963</v>
      </c>
      <c r="BC338" s="167">
        <f>INDEX(Coefficients!$L$3:$L$10,MATCH(S338,Coefficients!$K$3:$K$10)+1)</f>
        <v>0.35425563574488944</v>
      </c>
      <c r="BD338" s="174">
        <f>INDEX(Coefficients!$M$3:$M$10,MATCH(S338,Coefficients!$K$3:$K$10))</f>
        <v>0.20023799980895765</v>
      </c>
      <c r="BE338" s="174">
        <f>INDEX(Coefficients!$M$3:$M$10,MATCH(S338,Coefficients!$K$3:$K$10)+1)</f>
        <v>0.20987997823914079</v>
      </c>
      <c r="BF338" s="70">
        <f t="shared" si="790"/>
        <v>2.5655609924804158E-5</v>
      </c>
      <c r="BG338" s="110">
        <f t="shared" si="791"/>
        <v>0.20409479118103091</v>
      </c>
      <c r="BH338" s="175">
        <f t="shared" si="818"/>
        <v>1.519960521352872E-5</v>
      </c>
      <c r="BI338" s="89">
        <f t="shared" si="819"/>
        <v>4.7965281695254006E-2</v>
      </c>
      <c r="BJ338" s="106">
        <f t="shared" si="792"/>
        <v>0.71366705445737511</v>
      </c>
      <c r="BK338" s="165">
        <f t="shared" si="793"/>
        <v>84.741590689541354</v>
      </c>
      <c r="BL338" s="207"/>
      <c r="BM338" s="107">
        <f t="shared" si="794"/>
        <v>431.59999999999991</v>
      </c>
      <c r="BN338" s="173">
        <f t="shared" si="820"/>
        <v>5372.2999999999993</v>
      </c>
      <c r="BO338" s="187">
        <f t="shared" si="821"/>
        <v>7.8518230769230755E-4</v>
      </c>
      <c r="BP338" s="106" t="str">
        <f t="shared" si="795"/>
        <v>YES</v>
      </c>
      <c r="BQ338" s="209">
        <f t="shared" si="796"/>
        <v>3.6977759001711856</v>
      </c>
      <c r="BR338" s="164">
        <f t="shared" si="822"/>
        <v>8.6977759001711856</v>
      </c>
      <c r="BS338" s="219">
        <f t="shared" si="823"/>
        <v>0.17395551800342371</v>
      </c>
      <c r="BT338" s="210"/>
      <c r="BU338" s="206">
        <f t="shared" si="824"/>
        <v>-0.69471357358571328</v>
      </c>
      <c r="BW338" s="164">
        <f>VLOOKUP(M338,Coefficients!$E$4:$I$7,3)</f>
        <v>0.43099999999999999</v>
      </c>
      <c r="BX338" s="106">
        <f t="shared" si="825"/>
        <v>7.2999999999999995E-2</v>
      </c>
      <c r="BY338" s="163">
        <f t="shared" si="826"/>
        <v>0.51720862000000012</v>
      </c>
      <c r="BZ338" s="160"/>
      <c r="CO338" s="165" t="str">
        <f t="shared" si="797"/>
        <v>splash</v>
      </c>
      <c r="CP338" s="172">
        <f t="shared" si="798"/>
        <v>1</v>
      </c>
      <c r="CQ338" s="165">
        <f>IF(CO338="atmospheric",IF(CP338&gt;=1,Coefficients!$T$5,Coefficients!$T$4),Coefficients!$T$3)</f>
        <v>7.35</v>
      </c>
      <c r="CR338" s="106">
        <f>IF(S338&lt;Coefficients!$V$3,Coefficients!$X$3-(Coefficients!$X$4-Coefficients!$X$3)*(Coefficients!$V$3-S338)/(Coefficients!$V$4-Coefficients!$V$3),IF(S338&gt;Coefficients!$V$6,(Coefficients!$X$6-Coefficients!$X$5)*(S338-Coefficients!$V$6)/(Coefficients!$V$6-Coefficients!$V$5)+Coefficients!$X$6,VLOOKUP(S338,Coefficients!$V$3:$X$6,3)))</f>
        <v>5.1999999999999975</v>
      </c>
      <c r="CS338" s="90">
        <f t="shared" si="827"/>
        <v>1.6409601519999992E-4</v>
      </c>
      <c r="CT338" s="106">
        <f>VLOOKUP(CO338,Coefficients!$Z$4:$AD$7,4,FALSE)</f>
        <v>0.26500000000000001</v>
      </c>
      <c r="CU338" s="106">
        <f>VLOOKUP(CO338,Coefficients!$Z$4:$AD$7,2,FALSE)</f>
        <v>0.37</v>
      </c>
      <c r="CV338" s="174">
        <f t="shared" si="799"/>
        <v>5.1620728855215674</v>
      </c>
      <c r="CW338" s="31">
        <f t="shared" si="800"/>
        <v>0.20593070459815527</v>
      </c>
      <c r="CX338" s="19">
        <f>Coefficients!$B$7</f>
        <v>3.35</v>
      </c>
      <c r="CY338" s="217">
        <f t="shared" si="828"/>
        <v>6.1471852118852317E-2</v>
      </c>
      <c r="CZ338" s="164">
        <f>VLOOKUP(N338,Coefficients!$E$12:$I$16,3)</f>
        <v>6.0350000000000001</v>
      </c>
      <c r="DA338" s="165">
        <f t="shared" si="829"/>
        <v>7.2999999999999995E-2</v>
      </c>
      <c r="DB338" s="163">
        <f t="shared" si="830"/>
        <v>7.2421207000000019</v>
      </c>
      <c r="DC338" s="163"/>
      <c r="DD338" s="149"/>
      <c r="DU338" s="165">
        <f t="shared" si="801"/>
        <v>0.95</v>
      </c>
      <c r="DV338" s="165">
        <f t="shared" si="802"/>
        <v>1</v>
      </c>
      <c r="DW338" s="165">
        <f t="shared" si="803"/>
        <v>2400</v>
      </c>
      <c r="DX338" s="165">
        <f t="shared" si="804"/>
        <v>1.4999999999999999E-2</v>
      </c>
      <c r="DY338" s="169">
        <f t="shared" si="805"/>
        <v>70.518298346646858</v>
      </c>
      <c r="DZ338" s="136">
        <f t="shared" si="831"/>
        <v>33585.509176067506</v>
      </c>
      <c r="EA338" s="136">
        <f t="shared" si="806"/>
        <v>4.3067574809826485</v>
      </c>
      <c r="EB338" s="136">
        <f t="shared" si="807"/>
        <v>2.3330791552474604E-2</v>
      </c>
      <c r="EC338" s="136">
        <f t="shared" si="808"/>
        <v>0.96747185906460231</v>
      </c>
      <c r="ED338" s="136">
        <f t="shared" si="809"/>
        <v>0.21152868005177483</v>
      </c>
      <c r="EE338" s="136">
        <f t="shared" si="832"/>
        <v>1.5445604651050633E-4</v>
      </c>
      <c r="EF338" s="136">
        <f t="shared" si="810"/>
        <v>1</v>
      </c>
      <c r="EG338" s="136">
        <f t="shared" si="833"/>
        <v>2</v>
      </c>
      <c r="EH338" s="149">
        <f t="shared" si="811"/>
        <v>1.7239909881447022</v>
      </c>
      <c r="EI338" s="149">
        <f t="shared" si="812"/>
        <v>28.676559637546969</v>
      </c>
      <c r="EJ338" s="149">
        <f t="shared" si="834"/>
        <v>30.400550625691672</v>
      </c>
      <c r="EK338" s="18">
        <f t="shared" si="835"/>
        <v>0.42762383353062128</v>
      </c>
      <c r="EL338" s="18">
        <f t="shared" si="836"/>
        <v>7.438752547242905E-2</v>
      </c>
      <c r="EM338" s="18">
        <f t="shared" si="837"/>
        <v>1.1895798260000003E-2</v>
      </c>
      <c r="EN338" s="163">
        <f t="shared" si="813"/>
        <v>0.12312180876393813</v>
      </c>
      <c r="EO338" s="163">
        <f t="shared" si="814"/>
        <v>2.0479862806599409</v>
      </c>
      <c r="EP338" s="163">
        <f t="shared" si="838"/>
        <v>2.1711080894238792</v>
      </c>
      <c r="EQ338" s="18">
        <f t="shared" si="839"/>
        <v>5.9877258360958221</v>
      </c>
      <c r="ER338" s="18">
        <f t="shared" si="840"/>
        <v>0.36807659712471374</v>
      </c>
      <c r="ES338" s="18">
        <f t="shared" si="841"/>
        <v>0.16656877610000004</v>
      </c>
    </row>
    <row r="339" spans="1:149" s="105" customFormat="1" outlineLevel="1" x14ac:dyDescent="0.25">
      <c r="A339" s="103"/>
      <c r="B339" s="36" t="s">
        <v>75</v>
      </c>
      <c r="C339" s="36" t="str">
        <f>MostLikely!$B$1</f>
        <v>CSIRO Mk3.5</v>
      </c>
      <c r="D339" s="36">
        <v>2025</v>
      </c>
      <c r="E339" s="37">
        <f>MostLikely!T53</f>
        <v>22.95</v>
      </c>
      <c r="F339" s="37">
        <f>MostLikely!X53</f>
        <v>75.854916666666668</v>
      </c>
      <c r="G339" s="37">
        <f>MostLikely!R53</f>
        <v>434.74999999999989</v>
      </c>
      <c r="H339" s="115">
        <f t="shared" si="765"/>
        <v>2007</v>
      </c>
      <c r="I339" s="111" t="str">
        <f t="shared" si="766"/>
        <v>Pile No 243 @ Berth 107</v>
      </c>
      <c r="J339" s="165" t="str">
        <f t="shared" si="767"/>
        <v>splash</v>
      </c>
      <c r="K339" s="172">
        <f t="shared" si="768"/>
        <v>1</v>
      </c>
      <c r="L339" s="115" t="str">
        <f t="shared" si="769"/>
        <v>C1</v>
      </c>
      <c r="M339" s="115" t="str">
        <f t="shared" si="770"/>
        <v>CB4</v>
      </c>
      <c r="N339" s="115" t="str">
        <f t="shared" si="771"/>
        <v>CL5</v>
      </c>
      <c r="O339" s="115">
        <f t="shared" si="772"/>
        <v>0</v>
      </c>
      <c r="P339" s="115">
        <f t="shared" si="773"/>
        <v>50</v>
      </c>
      <c r="Q339" s="115">
        <f t="shared" si="774"/>
        <v>1200</v>
      </c>
      <c r="R339" s="115">
        <f t="shared" si="775"/>
        <v>60</v>
      </c>
      <c r="S339" s="115">
        <f t="shared" si="776"/>
        <v>0.37</v>
      </c>
      <c r="T339" s="115">
        <f t="shared" si="777"/>
        <v>310</v>
      </c>
      <c r="U339" s="165">
        <f t="shared" si="815"/>
        <v>12</v>
      </c>
      <c r="V339" s="165"/>
      <c r="W339" s="165"/>
      <c r="X339" s="165"/>
      <c r="Y339" s="165"/>
      <c r="AA339" s="174">
        <f t="shared" si="778"/>
        <v>3.8172633722361073</v>
      </c>
      <c r="AB339" s="193">
        <f t="shared" si="779"/>
        <v>0.17634526744472215</v>
      </c>
      <c r="AC339" s="174">
        <f t="shared" si="780"/>
        <v>8.1260034088576183E-2</v>
      </c>
      <c r="AD339" s="174">
        <f t="shared" si="781"/>
        <v>1.1906652995000001E-2</v>
      </c>
      <c r="AE339" s="174">
        <f t="shared" si="782"/>
        <v>0.23463954618169813</v>
      </c>
      <c r="AF339" s="194">
        <f t="shared" si="783"/>
        <v>7.004165557662631E-2</v>
      </c>
      <c r="AG339" s="174">
        <f t="shared" si="686"/>
        <v>0.45192836286850824</v>
      </c>
      <c r="AH339" s="174">
        <f t="shared" si="687"/>
        <v>0.16672076757500001</v>
      </c>
      <c r="AJ339" s="174"/>
      <c r="AK339" s="174"/>
      <c r="AM339" s="207">
        <f t="shared" si="784"/>
        <v>5</v>
      </c>
      <c r="AN339" s="167">
        <f>INDEX(Coefficients!$O$3:$O$7,MATCH(S339,Coefficients!$O$3:$O$7))</f>
        <v>0.3</v>
      </c>
      <c r="AO339" s="167">
        <f>INDEX(Coefficients!$O$3:$O$7,MATCH(S339,Coefficients!$O$3:$O$7)+1)</f>
        <v>0.4</v>
      </c>
      <c r="AP339" s="172">
        <f>INDEX(Coefficients!$P$3:$P$7,MATCH(S339,Coefficients!$O$3:$O$7))</f>
        <v>50</v>
      </c>
      <c r="AQ339" s="172">
        <f>INDEX(Coefficients!$P$3:$P$7,MATCH(S339,Coefficients!$O$3:$O$7)+1)</f>
        <v>41.8</v>
      </c>
      <c r="AR339" s="172">
        <f t="shared" si="785"/>
        <v>44.26</v>
      </c>
      <c r="AS339" s="106">
        <f t="shared" si="786"/>
        <v>2025</v>
      </c>
      <c r="AT339" s="107">
        <f t="shared" si="787"/>
        <v>22.95</v>
      </c>
      <c r="AU339" s="167">
        <f t="shared" si="816"/>
        <v>318.57000000000005</v>
      </c>
      <c r="AV339" s="173">
        <f t="shared" si="817"/>
        <v>22.755000000000003</v>
      </c>
      <c r="AW339" s="106">
        <v>37</v>
      </c>
      <c r="AX339" s="107">
        <f t="shared" si="788"/>
        <v>75.854916666666668</v>
      </c>
      <c r="AY339" s="174">
        <f t="shared" si="789"/>
        <v>1.1844137131661931</v>
      </c>
      <c r="AZ339" s="167">
        <f>INDEX(Coefficients!$K$3:$K$10,MATCH(S339,Coefficients!$K$3:$K$10))</f>
        <v>0.35</v>
      </c>
      <c r="BA339" s="167">
        <f>INDEX(Coefficients!$K$3:$K$10,MATCH(S339,Coefficients!$K$3:$K$10)+1)</f>
        <v>0.4</v>
      </c>
      <c r="BB339" s="167">
        <f>INDEX(Coefficients!$L$3:$L$10,MATCH(S339,Coefficients!$K$3:$K$10))</f>
        <v>0.19142307491680963</v>
      </c>
      <c r="BC339" s="167">
        <f>INDEX(Coefficients!$L$3:$L$10,MATCH(S339,Coefficients!$K$3:$K$10)+1)</f>
        <v>0.35425563574488944</v>
      </c>
      <c r="BD339" s="174">
        <f>INDEX(Coefficients!$M$3:$M$10,MATCH(S339,Coefficients!$K$3:$K$10))</f>
        <v>0.20023799980895765</v>
      </c>
      <c r="BE339" s="174">
        <f>INDEX(Coefficients!$M$3:$M$10,MATCH(S339,Coefficients!$K$3:$K$10)+1)</f>
        <v>0.20987997823914079</v>
      </c>
      <c r="BF339" s="70">
        <f t="shared" si="790"/>
        <v>2.5655609924804158E-5</v>
      </c>
      <c r="BG339" s="110">
        <f t="shared" si="791"/>
        <v>0.20409479118103091</v>
      </c>
      <c r="BH339" s="175">
        <f t="shared" si="818"/>
        <v>1.4971440260938567E-5</v>
      </c>
      <c r="BI339" s="89">
        <f t="shared" si="819"/>
        <v>4.7245263242785905E-2</v>
      </c>
      <c r="BJ339" s="106">
        <f t="shared" si="792"/>
        <v>0.71366705445737511</v>
      </c>
      <c r="BK339" s="165">
        <f t="shared" si="793"/>
        <v>84.741590689541354</v>
      </c>
      <c r="BL339" s="207"/>
      <c r="BM339" s="107">
        <f t="shared" si="794"/>
        <v>434.74999999999989</v>
      </c>
      <c r="BN339" s="173">
        <f t="shared" si="820"/>
        <v>5807.0499999999993</v>
      </c>
      <c r="BO339" s="187">
        <f t="shared" si="821"/>
        <v>7.8809964285714274E-4</v>
      </c>
      <c r="BP339" s="106" t="str">
        <f t="shared" si="795"/>
        <v>YES</v>
      </c>
      <c r="BQ339" s="209">
        <f t="shared" si="796"/>
        <v>3.8172633722361073</v>
      </c>
      <c r="BR339" s="164">
        <f t="shared" si="822"/>
        <v>8.8172633722361073</v>
      </c>
      <c r="BS339" s="219">
        <f t="shared" si="823"/>
        <v>0.17634526744472215</v>
      </c>
      <c r="BT339" s="210"/>
      <c r="BU339" s="206">
        <f t="shared" si="824"/>
        <v>-0.70513806416955971</v>
      </c>
      <c r="BW339" s="164">
        <f>VLOOKUP(M339,Coefficients!$E$4:$I$7,3)</f>
        <v>0.43099999999999999</v>
      </c>
      <c r="BX339" s="106">
        <f t="shared" si="825"/>
        <v>7.2999999999999995E-2</v>
      </c>
      <c r="BY339" s="163">
        <f t="shared" si="826"/>
        <v>0.51768056500000004</v>
      </c>
      <c r="BZ339" s="160"/>
      <c r="CO339" s="165" t="str">
        <f t="shared" si="797"/>
        <v>splash</v>
      </c>
      <c r="CP339" s="172">
        <f t="shared" si="798"/>
        <v>1</v>
      </c>
      <c r="CQ339" s="165">
        <f>IF(CO339="atmospheric",IF(CP339&gt;=1,Coefficients!$T$5,Coefficients!$T$4),Coefficients!$T$3)</f>
        <v>7.35</v>
      </c>
      <c r="CR339" s="106">
        <f>IF(S339&lt;Coefficients!$V$3,Coefficients!$X$3-(Coefficients!$X$4-Coefficients!$X$3)*(Coefficients!$V$3-S339)/(Coefficients!$V$4-Coefficients!$V$3),IF(S339&gt;Coefficients!$V$6,(Coefficients!$X$6-Coefficients!$X$5)*(S339-Coefficients!$V$6)/(Coefficients!$V$6-Coefficients!$V$5)+Coefficients!$X$6,VLOOKUP(S339,Coefficients!$V$3:$X$6,3)))</f>
        <v>5.1999999999999975</v>
      </c>
      <c r="CS339" s="90">
        <f t="shared" si="827"/>
        <v>1.6409601519999992E-4</v>
      </c>
      <c r="CT339" s="106">
        <f>VLOOKUP(CO339,Coefficients!$Z$4:$AD$7,4,FALSE)</f>
        <v>0.26500000000000001</v>
      </c>
      <c r="CU339" s="106">
        <f>VLOOKUP(CO339,Coefficients!$Z$4:$AD$7,2,FALSE)</f>
        <v>0.37</v>
      </c>
      <c r="CV339" s="174">
        <f t="shared" si="799"/>
        <v>5.1831415098703015</v>
      </c>
      <c r="CW339" s="31">
        <f t="shared" si="800"/>
        <v>0.23463954618169813</v>
      </c>
      <c r="CX339" s="19">
        <f>Coefficients!$B$7</f>
        <v>3.35</v>
      </c>
      <c r="CY339" s="217">
        <f t="shared" si="828"/>
        <v>7.004165557662631E-2</v>
      </c>
      <c r="CZ339" s="164">
        <f>VLOOKUP(N339,Coefficients!$E$12:$I$16,3)</f>
        <v>6.0350000000000001</v>
      </c>
      <c r="DA339" s="165">
        <f t="shared" si="829"/>
        <v>7.2999999999999995E-2</v>
      </c>
      <c r="DB339" s="163">
        <f t="shared" si="830"/>
        <v>7.2487290250000012</v>
      </c>
      <c r="DC339" s="163"/>
      <c r="DD339" s="149"/>
      <c r="DU339" s="165">
        <f t="shared" si="801"/>
        <v>0.95</v>
      </c>
      <c r="DV339" s="165">
        <f t="shared" si="802"/>
        <v>1</v>
      </c>
      <c r="DW339" s="165">
        <f t="shared" si="803"/>
        <v>2400</v>
      </c>
      <c r="DX339" s="165">
        <f t="shared" si="804"/>
        <v>1.4999999999999999E-2</v>
      </c>
      <c r="DY339" s="169">
        <f t="shared" si="805"/>
        <v>70.523289246693494</v>
      </c>
      <c r="DZ339" s="136">
        <f t="shared" si="831"/>
        <v>33586.301490350677</v>
      </c>
      <c r="EA339" s="136">
        <f t="shared" si="806"/>
        <v>4.3067574809826485</v>
      </c>
      <c r="EB339" s="136">
        <f t="shared" si="807"/>
        <v>2.3330791552474604E-2</v>
      </c>
      <c r="EC339" s="136">
        <f t="shared" si="808"/>
        <v>0.96747185906460231</v>
      </c>
      <c r="ED339" s="136">
        <f t="shared" si="809"/>
        <v>0.21159566039532504</v>
      </c>
      <c r="EE339" s="136">
        <f t="shared" si="832"/>
        <v>1.5445604651050633E-4</v>
      </c>
      <c r="EF339" s="136">
        <f t="shared" si="810"/>
        <v>1</v>
      </c>
      <c r="EG339" s="136">
        <f t="shared" si="833"/>
        <v>2</v>
      </c>
      <c r="EH339" s="149">
        <f t="shared" si="811"/>
        <v>1.7224053322688633</v>
      </c>
      <c r="EI339" s="149">
        <f t="shared" si="812"/>
        <v>28.659488693704571</v>
      </c>
      <c r="EJ339" s="149">
        <f t="shared" si="834"/>
        <v>30.381894025973434</v>
      </c>
      <c r="EK339" s="18">
        <f t="shared" si="835"/>
        <v>0.46080076469332104</v>
      </c>
      <c r="EL339" s="18">
        <f t="shared" si="836"/>
        <v>8.1260034088576183E-2</v>
      </c>
      <c r="EM339" s="18">
        <f t="shared" si="837"/>
        <v>1.1906652995000001E-2</v>
      </c>
      <c r="EN339" s="163">
        <f t="shared" si="813"/>
        <v>0.12300856639732889</v>
      </c>
      <c r="EO339" s="163">
        <f t="shared" si="814"/>
        <v>2.0467671295752559</v>
      </c>
      <c r="EP339" s="163">
        <f t="shared" si="838"/>
        <v>2.1697756959725849</v>
      </c>
      <c r="EQ339" s="18">
        <f t="shared" si="839"/>
        <v>6.4522798490120472</v>
      </c>
      <c r="ER339" s="18">
        <f t="shared" si="840"/>
        <v>0.45192836286850824</v>
      </c>
      <c r="ES339" s="18">
        <f t="shared" si="841"/>
        <v>0.16672076757500001</v>
      </c>
    </row>
    <row r="340" spans="1:149" s="105" customFormat="1" outlineLevel="1" x14ac:dyDescent="0.25">
      <c r="A340" s="103"/>
      <c r="B340" s="36" t="s">
        <v>75</v>
      </c>
      <c r="C340" s="36" t="str">
        <f>MostLikely!$B$1</f>
        <v>CSIRO Mk3.5</v>
      </c>
      <c r="D340" s="36">
        <v>2026</v>
      </c>
      <c r="E340" s="37">
        <f>MostLikely!T54</f>
        <v>22.98</v>
      </c>
      <c r="F340" s="37">
        <f>MostLikely!X54</f>
        <v>75.837113333333335</v>
      </c>
      <c r="G340" s="37">
        <f>MostLikely!R54</f>
        <v>437.89999999999986</v>
      </c>
      <c r="H340" s="115">
        <f t="shared" si="765"/>
        <v>2007</v>
      </c>
      <c r="I340" s="111" t="str">
        <f t="shared" si="766"/>
        <v>Pile No 243 @ Berth 107</v>
      </c>
      <c r="J340" s="165" t="str">
        <f t="shared" si="767"/>
        <v>splash</v>
      </c>
      <c r="K340" s="172">
        <f t="shared" si="768"/>
        <v>1</v>
      </c>
      <c r="L340" s="115" t="str">
        <f t="shared" si="769"/>
        <v>C1</v>
      </c>
      <c r="M340" s="115" t="str">
        <f t="shared" si="770"/>
        <v>CB4</v>
      </c>
      <c r="N340" s="115" t="str">
        <f t="shared" si="771"/>
        <v>CL5</v>
      </c>
      <c r="O340" s="115">
        <f t="shared" si="772"/>
        <v>0</v>
      </c>
      <c r="P340" s="115">
        <f t="shared" si="773"/>
        <v>50</v>
      </c>
      <c r="Q340" s="115">
        <f t="shared" si="774"/>
        <v>1200</v>
      </c>
      <c r="R340" s="115">
        <f t="shared" si="775"/>
        <v>60</v>
      </c>
      <c r="S340" s="115">
        <f t="shared" si="776"/>
        <v>0.37</v>
      </c>
      <c r="T340" s="115">
        <f t="shared" si="777"/>
        <v>310</v>
      </c>
      <c r="U340" s="165">
        <f t="shared" si="815"/>
        <v>12</v>
      </c>
      <c r="V340" s="165"/>
      <c r="W340" s="165"/>
      <c r="X340" s="165"/>
      <c r="Y340" s="165"/>
      <c r="AA340" s="174">
        <f t="shared" si="778"/>
        <v>3.9325964457319946</v>
      </c>
      <c r="AB340" s="193">
        <f t="shared" si="779"/>
        <v>0.17865192891463991</v>
      </c>
      <c r="AC340" s="174">
        <f t="shared" si="780"/>
        <v>8.8257295807830455E-2</v>
      </c>
      <c r="AD340" s="174">
        <f t="shared" si="781"/>
        <v>1.191750773E-2</v>
      </c>
      <c r="AE340" s="174">
        <f t="shared" si="782"/>
        <v>0.26371817471775311</v>
      </c>
      <c r="AF340" s="194">
        <f t="shared" si="783"/>
        <v>7.8721843199329289E-2</v>
      </c>
      <c r="AG340" s="174">
        <f t="shared" si="686"/>
        <v>0.54455050526585425</v>
      </c>
      <c r="AH340" s="174">
        <f t="shared" si="687"/>
        <v>0.16687275905000004</v>
      </c>
      <c r="AJ340" s="174"/>
      <c r="AK340" s="174"/>
      <c r="AM340" s="207">
        <f t="shared" si="784"/>
        <v>5</v>
      </c>
      <c r="AN340" s="167">
        <f>INDEX(Coefficients!$O$3:$O$7,MATCH(S340,Coefficients!$O$3:$O$7))</f>
        <v>0.3</v>
      </c>
      <c r="AO340" s="167">
        <f>INDEX(Coefficients!$O$3:$O$7,MATCH(S340,Coefficients!$O$3:$O$7)+1)</f>
        <v>0.4</v>
      </c>
      <c r="AP340" s="172">
        <f>INDEX(Coefficients!$P$3:$P$7,MATCH(S340,Coefficients!$O$3:$O$7))</f>
        <v>50</v>
      </c>
      <c r="AQ340" s="172">
        <f>INDEX(Coefficients!$P$3:$P$7,MATCH(S340,Coefficients!$O$3:$O$7)+1)</f>
        <v>41.8</v>
      </c>
      <c r="AR340" s="172">
        <f t="shared" si="785"/>
        <v>44.26</v>
      </c>
      <c r="AS340" s="106">
        <f t="shared" si="786"/>
        <v>2026</v>
      </c>
      <c r="AT340" s="107">
        <f t="shared" si="787"/>
        <v>22.98</v>
      </c>
      <c r="AU340" s="167">
        <f t="shared" si="816"/>
        <v>341.55000000000007</v>
      </c>
      <c r="AV340" s="173">
        <f t="shared" si="817"/>
        <v>22.770000000000003</v>
      </c>
      <c r="AW340" s="106">
        <v>38</v>
      </c>
      <c r="AX340" s="107">
        <f t="shared" si="788"/>
        <v>75.837113333333335</v>
      </c>
      <c r="AY340" s="174">
        <f t="shared" si="789"/>
        <v>1.1854954163296343</v>
      </c>
      <c r="AZ340" s="167">
        <f>INDEX(Coefficients!$K$3:$K$10,MATCH(S340,Coefficients!$K$3:$K$10))</f>
        <v>0.35</v>
      </c>
      <c r="BA340" s="167">
        <f>INDEX(Coefficients!$K$3:$K$10,MATCH(S340,Coefficients!$K$3:$K$10)+1)</f>
        <v>0.4</v>
      </c>
      <c r="BB340" s="167">
        <f>INDEX(Coefficients!$L$3:$L$10,MATCH(S340,Coefficients!$K$3:$K$10))</f>
        <v>0.19142307491680963</v>
      </c>
      <c r="BC340" s="167">
        <f>INDEX(Coefficients!$L$3:$L$10,MATCH(S340,Coefficients!$K$3:$K$10)+1)</f>
        <v>0.35425563574488944</v>
      </c>
      <c r="BD340" s="174">
        <f>INDEX(Coefficients!$M$3:$M$10,MATCH(S340,Coefficients!$K$3:$K$10))</f>
        <v>0.20023799980895765</v>
      </c>
      <c r="BE340" s="174">
        <f>INDEX(Coefficients!$M$3:$M$10,MATCH(S340,Coefficients!$K$3:$K$10)+1)</f>
        <v>0.20987997823914079</v>
      </c>
      <c r="BF340" s="70">
        <f t="shared" si="790"/>
        <v>2.5655609924804158E-5</v>
      </c>
      <c r="BG340" s="110">
        <f t="shared" si="791"/>
        <v>0.20409479118103091</v>
      </c>
      <c r="BH340" s="175">
        <f t="shared" si="818"/>
        <v>1.4762103431381688E-5</v>
      </c>
      <c r="BI340" s="89">
        <f t="shared" si="819"/>
        <v>4.6584660558845803E-2</v>
      </c>
      <c r="BJ340" s="106">
        <f t="shared" si="792"/>
        <v>0.71366705445737511</v>
      </c>
      <c r="BK340" s="165">
        <f t="shared" si="793"/>
        <v>84.741590689541354</v>
      </c>
      <c r="BL340" s="207"/>
      <c r="BM340" s="107">
        <f t="shared" si="794"/>
        <v>437.89999999999986</v>
      </c>
      <c r="BN340" s="173">
        <f t="shared" si="820"/>
        <v>6244.9499999999989</v>
      </c>
      <c r="BO340" s="187">
        <f t="shared" si="821"/>
        <v>7.9102699999999981E-4</v>
      </c>
      <c r="BP340" s="106" t="str">
        <f t="shared" si="795"/>
        <v>YES</v>
      </c>
      <c r="BQ340" s="209">
        <f t="shared" si="796"/>
        <v>3.9325964457319946</v>
      </c>
      <c r="BR340" s="164">
        <f t="shared" si="822"/>
        <v>8.9325964457319955</v>
      </c>
      <c r="BS340" s="219">
        <f t="shared" si="823"/>
        <v>0.17865192891463991</v>
      </c>
      <c r="BT340" s="210"/>
      <c r="BU340" s="206">
        <f t="shared" si="824"/>
        <v>-0.71447744898218846</v>
      </c>
      <c r="BW340" s="164">
        <f>VLOOKUP(M340,Coefficients!$E$4:$I$7,3)</f>
        <v>0.43099999999999999</v>
      </c>
      <c r="BX340" s="106">
        <f t="shared" si="825"/>
        <v>7.2999999999999995E-2</v>
      </c>
      <c r="BY340" s="163">
        <f t="shared" si="826"/>
        <v>0.51815251000000007</v>
      </c>
      <c r="BZ340" s="160"/>
      <c r="CO340" s="165" t="str">
        <f t="shared" si="797"/>
        <v>splash</v>
      </c>
      <c r="CP340" s="172">
        <f t="shared" si="798"/>
        <v>1</v>
      </c>
      <c r="CQ340" s="165">
        <f>IF(CO340="atmospheric",IF(CP340&gt;=1,Coefficients!$T$5,Coefficients!$T$4),Coefficients!$T$3)</f>
        <v>7.35</v>
      </c>
      <c r="CR340" s="106">
        <f>IF(S340&lt;Coefficients!$V$3,Coefficients!$X$3-(Coefficients!$X$4-Coefficients!$X$3)*(Coefficients!$V$3-S340)/(Coefficients!$V$4-Coefficients!$V$3),IF(S340&gt;Coefficients!$V$6,(Coefficients!$X$6-Coefficients!$X$5)*(S340-Coefficients!$V$6)/(Coefficients!$V$6-Coefficients!$V$5)+Coefficients!$X$6,VLOOKUP(S340,Coefficients!$V$3:$X$6,3)))</f>
        <v>5.1999999999999975</v>
      </c>
      <c r="CS340" s="90">
        <f t="shared" si="827"/>
        <v>1.6409601519999992E-4</v>
      </c>
      <c r="CT340" s="106">
        <f>VLOOKUP(CO340,Coefficients!$Z$4:$AD$7,4,FALSE)</f>
        <v>0.26500000000000001</v>
      </c>
      <c r="CU340" s="106">
        <f>VLOOKUP(CO340,Coefficients!$Z$4:$AD$7,2,FALSE)</f>
        <v>0.37</v>
      </c>
      <c r="CV340" s="174">
        <f t="shared" si="799"/>
        <v>5.2020556920106609</v>
      </c>
      <c r="CW340" s="31">
        <f t="shared" si="800"/>
        <v>0.26371817471775311</v>
      </c>
      <c r="CX340" s="19">
        <f>Coefficients!$B$7</f>
        <v>3.35</v>
      </c>
      <c r="CY340" s="217">
        <f t="shared" si="828"/>
        <v>7.8721843199329289E-2</v>
      </c>
      <c r="CZ340" s="164">
        <f>VLOOKUP(N340,Coefficients!$E$12:$I$16,3)</f>
        <v>6.0350000000000001</v>
      </c>
      <c r="DA340" s="165">
        <f t="shared" si="829"/>
        <v>7.2999999999999995E-2</v>
      </c>
      <c r="DB340" s="163">
        <f t="shared" si="830"/>
        <v>7.2553373500000014</v>
      </c>
      <c r="DC340" s="163"/>
      <c r="DD340" s="149"/>
      <c r="DU340" s="165">
        <f t="shared" si="801"/>
        <v>0.95</v>
      </c>
      <c r="DV340" s="165">
        <f t="shared" si="802"/>
        <v>1</v>
      </c>
      <c r="DW340" s="165">
        <f t="shared" si="803"/>
        <v>2400</v>
      </c>
      <c r="DX340" s="165">
        <f t="shared" si="804"/>
        <v>1.4999999999999999E-2</v>
      </c>
      <c r="DY340" s="169">
        <f t="shared" si="805"/>
        <v>70.527615264881121</v>
      </c>
      <c r="DZ340" s="136">
        <f t="shared" si="831"/>
        <v>33586.988223210486</v>
      </c>
      <c r="EA340" s="136">
        <f t="shared" si="806"/>
        <v>4.3067574809826485</v>
      </c>
      <c r="EB340" s="136">
        <f t="shared" si="807"/>
        <v>2.3330791552474604E-2</v>
      </c>
      <c r="EC340" s="136">
        <f t="shared" si="808"/>
        <v>0.96747185906460231</v>
      </c>
      <c r="ED340" s="136">
        <f t="shared" si="809"/>
        <v>0.21166251872445815</v>
      </c>
      <c r="EE340" s="136">
        <f t="shared" si="832"/>
        <v>1.5445604651050633E-4</v>
      </c>
      <c r="EF340" s="136">
        <f t="shared" si="810"/>
        <v>1</v>
      </c>
      <c r="EG340" s="136">
        <f t="shared" si="833"/>
        <v>2</v>
      </c>
      <c r="EH340" s="149">
        <f t="shared" si="811"/>
        <v>1.7208244259257883</v>
      </c>
      <c r="EI340" s="149">
        <f t="shared" si="812"/>
        <v>28.642432335923022</v>
      </c>
      <c r="EJ340" s="149">
        <f t="shared" si="834"/>
        <v>30.36325676184881</v>
      </c>
      <c r="EK340" s="18">
        <f t="shared" si="835"/>
        <v>0.49401815219134793</v>
      </c>
      <c r="EL340" s="18">
        <f t="shared" si="836"/>
        <v>8.8257295807830455E-2</v>
      </c>
      <c r="EM340" s="18">
        <f t="shared" si="837"/>
        <v>1.191750773E-2</v>
      </c>
      <c r="EN340" s="163">
        <f t="shared" si="813"/>
        <v>0.12289566322684586</v>
      </c>
      <c r="EO340" s="163">
        <f t="shared" si="814"/>
        <v>2.0455490201794237</v>
      </c>
      <c r="EP340" s="163">
        <f t="shared" si="838"/>
        <v>2.1684446834062694</v>
      </c>
      <c r="EQ340" s="18">
        <f t="shared" si="839"/>
        <v>6.917400344489061</v>
      </c>
      <c r="ER340" s="18">
        <f t="shared" si="840"/>
        <v>0.54455050526585425</v>
      </c>
      <c r="ES340" s="18">
        <f t="shared" si="841"/>
        <v>0.16687275905000004</v>
      </c>
    </row>
    <row r="341" spans="1:149" s="105" customFormat="1" outlineLevel="1" x14ac:dyDescent="0.25">
      <c r="A341" s="103"/>
      <c r="B341" s="36" t="s">
        <v>75</v>
      </c>
      <c r="C341" s="36" t="str">
        <f>MostLikely!$B$1</f>
        <v>CSIRO Mk3.5</v>
      </c>
      <c r="D341" s="36">
        <v>2027</v>
      </c>
      <c r="E341" s="37">
        <f>MostLikely!T55</f>
        <v>23.009999999999998</v>
      </c>
      <c r="F341" s="37">
        <f>MostLikely!X55</f>
        <v>75.819310000000002</v>
      </c>
      <c r="G341" s="37">
        <f>MostLikely!R55</f>
        <v>441.04999999999984</v>
      </c>
      <c r="H341" s="115">
        <f t="shared" si="765"/>
        <v>2007</v>
      </c>
      <c r="I341" s="111" t="str">
        <f t="shared" si="766"/>
        <v>Pile No 243 @ Berth 107</v>
      </c>
      <c r="J341" s="165" t="str">
        <f t="shared" si="767"/>
        <v>splash</v>
      </c>
      <c r="K341" s="172">
        <f t="shared" si="768"/>
        <v>1</v>
      </c>
      <c r="L341" s="115" t="str">
        <f t="shared" si="769"/>
        <v>C1</v>
      </c>
      <c r="M341" s="115" t="str">
        <f t="shared" si="770"/>
        <v>CB4</v>
      </c>
      <c r="N341" s="115" t="str">
        <f t="shared" si="771"/>
        <v>CL5</v>
      </c>
      <c r="O341" s="115">
        <f t="shared" si="772"/>
        <v>0</v>
      </c>
      <c r="P341" s="115">
        <f t="shared" si="773"/>
        <v>50</v>
      </c>
      <c r="Q341" s="115">
        <f t="shared" si="774"/>
        <v>1200</v>
      </c>
      <c r="R341" s="115">
        <f t="shared" si="775"/>
        <v>60</v>
      </c>
      <c r="S341" s="115">
        <f t="shared" si="776"/>
        <v>0.37</v>
      </c>
      <c r="T341" s="115">
        <f t="shared" si="777"/>
        <v>310</v>
      </c>
      <c r="U341" s="165">
        <f t="shared" si="815"/>
        <v>12</v>
      </c>
      <c r="V341" s="165"/>
      <c r="W341" s="165"/>
      <c r="X341" s="165"/>
      <c r="Y341" s="165"/>
      <c r="AA341" s="174">
        <f t="shared" si="778"/>
        <v>4.0442317411670787</v>
      </c>
      <c r="AB341" s="193">
        <f t="shared" si="779"/>
        <v>0.18088463482334155</v>
      </c>
      <c r="AC341" s="174">
        <f t="shared" si="780"/>
        <v>9.5376129109723193E-2</v>
      </c>
      <c r="AD341" s="174">
        <f t="shared" si="781"/>
        <v>1.1928362465000002E-2</v>
      </c>
      <c r="AE341" s="174">
        <f t="shared" si="782"/>
        <v>0.29302575259891367</v>
      </c>
      <c r="AF341" s="194">
        <f t="shared" si="783"/>
        <v>8.7470373910123481E-2</v>
      </c>
      <c r="AG341" s="174">
        <f t="shared" si="686"/>
        <v>0.64580142982265265</v>
      </c>
      <c r="AH341" s="174">
        <f t="shared" si="687"/>
        <v>0.16702475052500004</v>
      </c>
      <c r="AJ341" s="174"/>
      <c r="AK341" s="174"/>
      <c r="AM341" s="207">
        <f t="shared" si="784"/>
        <v>5</v>
      </c>
      <c r="AN341" s="167">
        <f>INDEX(Coefficients!$O$3:$O$7,MATCH(S341,Coefficients!$O$3:$O$7))</f>
        <v>0.3</v>
      </c>
      <c r="AO341" s="167">
        <f>INDEX(Coefficients!$O$3:$O$7,MATCH(S341,Coefficients!$O$3:$O$7)+1)</f>
        <v>0.4</v>
      </c>
      <c r="AP341" s="172">
        <f>INDEX(Coefficients!$P$3:$P$7,MATCH(S341,Coefficients!$O$3:$O$7))</f>
        <v>50</v>
      </c>
      <c r="AQ341" s="172">
        <f>INDEX(Coefficients!$P$3:$P$7,MATCH(S341,Coefficients!$O$3:$O$7)+1)</f>
        <v>41.8</v>
      </c>
      <c r="AR341" s="172">
        <f t="shared" si="785"/>
        <v>44.26</v>
      </c>
      <c r="AS341" s="106">
        <f t="shared" si="786"/>
        <v>2027</v>
      </c>
      <c r="AT341" s="107">
        <f t="shared" si="787"/>
        <v>23.009999999999998</v>
      </c>
      <c r="AU341" s="167">
        <f t="shared" si="816"/>
        <v>364.56000000000006</v>
      </c>
      <c r="AV341" s="173">
        <f t="shared" si="817"/>
        <v>22.785000000000004</v>
      </c>
      <c r="AW341" s="106">
        <v>39</v>
      </c>
      <c r="AX341" s="107">
        <f t="shared" si="788"/>
        <v>75.819310000000002</v>
      </c>
      <c r="AY341" s="174">
        <f t="shared" si="789"/>
        <v>1.1865779975305057</v>
      </c>
      <c r="AZ341" s="167">
        <f>INDEX(Coefficients!$K$3:$K$10,MATCH(S341,Coefficients!$K$3:$K$10))</f>
        <v>0.35</v>
      </c>
      <c r="BA341" s="167">
        <f>INDEX(Coefficients!$K$3:$K$10,MATCH(S341,Coefficients!$K$3:$K$10)+1)</f>
        <v>0.4</v>
      </c>
      <c r="BB341" s="167">
        <f>INDEX(Coefficients!$L$3:$L$10,MATCH(S341,Coefficients!$K$3:$K$10))</f>
        <v>0.19142307491680963</v>
      </c>
      <c r="BC341" s="167">
        <f>INDEX(Coefficients!$L$3:$L$10,MATCH(S341,Coefficients!$K$3:$K$10)+1)</f>
        <v>0.35425563574488944</v>
      </c>
      <c r="BD341" s="174">
        <f>INDEX(Coefficients!$M$3:$M$10,MATCH(S341,Coefficients!$K$3:$K$10))</f>
        <v>0.20023799980895765</v>
      </c>
      <c r="BE341" s="174">
        <f>INDEX(Coefficients!$M$3:$M$10,MATCH(S341,Coefficients!$K$3:$K$10)+1)</f>
        <v>0.20987997823914079</v>
      </c>
      <c r="BF341" s="70">
        <f t="shared" si="790"/>
        <v>2.5655609924804158E-5</v>
      </c>
      <c r="BG341" s="110">
        <f t="shared" si="791"/>
        <v>0.20409479118103091</v>
      </c>
      <c r="BH341" s="175">
        <f t="shared" si="818"/>
        <v>1.456893237455266E-5</v>
      </c>
      <c r="BI341" s="89">
        <f t="shared" si="819"/>
        <v>4.5975072084276258E-2</v>
      </c>
      <c r="BJ341" s="106">
        <f t="shared" si="792"/>
        <v>0.71366705445737511</v>
      </c>
      <c r="BK341" s="165">
        <f t="shared" si="793"/>
        <v>84.741590689541354</v>
      </c>
      <c r="BL341" s="207"/>
      <c r="BM341" s="107">
        <f t="shared" si="794"/>
        <v>441.04999999999984</v>
      </c>
      <c r="BN341" s="173">
        <f t="shared" si="820"/>
        <v>6685.9999999999991</v>
      </c>
      <c r="BO341" s="187">
        <f t="shared" si="821"/>
        <v>7.939624999999999E-4</v>
      </c>
      <c r="BP341" s="106" t="str">
        <f t="shared" si="795"/>
        <v>YES</v>
      </c>
      <c r="BQ341" s="209">
        <f t="shared" si="796"/>
        <v>4.0442317411670787</v>
      </c>
      <c r="BR341" s="164">
        <f t="shared" si="822"/>
        <v>9.0442317411670778</v>
      </c>
      <c r="BS341" s="219">
        <f t="shared" si="823"/>
        <v>0.18088463482334155</v>
      </c>
      <c r="BT341" s="210"/>
      <c r="BU341" s="206">
        <f t="shared" si="824"/>
        <v>-0.72290505639774194</v>
      </c>
      <c r="BW341" s="164">
        <f>VLOOKUP(M341,Coefficients!$E$4:$I$7,3)</f>
        <v>0.43099999999999999</v>
      </c>
      <c r="BX341" s="106">
        <f t="shared" si="825"/>
        <v>7.2999999999999995E-2</v>
      </c>
      <c r="BY341" s="163">
        <f t="shared" si="826"/>
        <v>0.5186244550000001</v>
      </c>
      <c r="BZ341" s="160"/>
      <c r="CO341" s="165" t="str">
        <f t="shared" si="797"/>
        <v>splash</v>
      </c>
      <c r="CP341" s="172">
        <f t="shared" si="798"/>
        <v>1</v>
      </c>
      <c r="CQ341" s="165">
        <f>IF(CO341="atmospheric",IF(CP341&gt;=1,Coefficients!$T$5,Coefficients!$T$4),Coefficients!$T$3)</f>
        <v>7.35</v>
      </c>
      <c r="CR341" s="106">
        <f>IF(S341&lt;Coefficients!$V$3,Coefficients!$X$3-(Coefficients!$X$4-Coefficients!$X$3)*(Coefficients!$V$3-S341)/(Coefficients!$V$4-Coefficients!$V$3),IF(S341&gt;Coefficients!$V$6,(Coefficients!$X$6-Coefficients!$X$5)*(S341-Coefficients!$V$6)/(Coefficients!$V$6-Coefficients!$V$5)+Coefficients!$X$6,VLOOKUP(S341,Coefficients!$V$3:$X$6,3)))</f>
        <v>5.1999999999999975</v>
      </c>
      <c r="CS341" s="90">
        <f t="shared" si="827"/>
        <v>1.6409601519999992E-4</v>
      </c>
      <c r="CT341" s="106">
        <f>VLOOKUP(CO341,Coefficients!$Z$4:$AD$7,4,FALSE)</f>
        <v>0.26500000000000001</v>
      </c>
      <c r="CU341" s="106">
        <f>VLOOKUP(CO341,Coefficients!$Z$4:$AD$7,2,FALSE)</f>
        <v>0.37</v>
      </c>
      <c r="CV341" s="174">
        <f t="shared" si="799"/>
        <v>5.2191377017762326</v>
      </c>
      <c r="CW341" s="31">
        <f t="shared" si="800"/>
        <v>0.29302575259891367</v>
      </c>
      <c r="CX341" s="19">
        <f>Coefficients!$B$7</f>
        <v>3.35</v>
      </c>
      <c r="CY341" s="217">
        <f t="shared" si="828"/>
        <v>8.7470373910123481E-2</v>
      </c>
      <c r="CZ341" s="164">
        <f>VLOOKUP(N341,Coefficients!$E$12:$I$16,3)</f>
        <v>6.0350000000000001</v>
      </c>
      <c r="DA341" s="165">
        <f t="shared" si="829"/>
        <v>7.2999999999999995E-2</v>
      </c>
      <c r="DB341" s="163">
        <f t="shared" si="830"/>
        <v>7.2619456750000015</v>
      </c>
      <c r="DC341" s="163"/>
      <c r="DD341" s="149"/>
      <c r="DU341" s="165">
        <f t="shared" si="801"/>
        <v>0.95</v>
      </c>
      <c r="DV341" s="165">
        <f t="shared" si="802"/>
        <v>1</v>
      </c>
      <c r="DW341" s="165">
        <f t="shared" si="803"/>
        <v>2400</v>
      </c>
      <c r="DX341" s="165">
        <f t="shared" si="804"/>
        <v>1.4999999999999999E-2</v>
      </c>
      <c r="DY341" s="169">
        <f t="shared" si="805"/>
        <v>70.531400966183568</v>
      </c>
      <c r="DZ341" s="136">
        <f t="shared" si="831"/>
        <v>33587.589160539042</v>
      </c>
      <c r="EA341" s="136">
        <f t="shared" si="806"/>
        <v>4.3067574809826485</v>
      </c>
      <c r="EB341" s="136">
        <f t="shared" si="807"/>
        <v>2.3330791552474604E-2</v>
      </c>
      <c r="EC341" s="136">
        <f t="shared" si="808"/>
        <v>0.96747185906460231</v>
      </c>
      <c r="ED341" s="136">
        <f t="shared" si="809"/>
        <v>0.21172925537227125</v>
      </c>
      <c r="EE341" s="136">
        <f t="shared" si="832"/>
        <v>1.5445604651050633E-4</v>
      </c>
      <c r="EF341" s="136">
        <f t="shared" si="810"/>
        <v>1</v>
      </c>
      <c r="EG341" s="136">
        <f t="shared" si="833"/>
        <v>2</v>
      </c>
      <c r="EH341" s="149">
        <f t="shared" si="811"/>
        <v>1.7192479076172107</v>
      </c>
      <c r="EI341" s="149">
        <f t="shared" si="812"/>
        <v>28.625390569416744</v>
      </c>
      <c r="EJ341" s="149">
        <f t="shared" si="834"/>
        <v>30.344638477033953</v>
      </c>
      <c r="EK341" s="18">
        <f t="shared" si="835"/>
        <v>0.52727601326044615</v>
      </c>
      <c r="EL341" s="18">
        <f t="shared" si="836"/>
        <v>9.5376129109723193E-2</v>
      </c>
      <c r="EM341" s="18">
        <f t="shared" si="837"/>
        <v>1.1928362465000002E-2</v>
      </c>
      <c r="EN341" s="163">
        <f t="shared" si="813"/>
        <v>0.12278307343546276</v>
      </c>
      <c r="EO341" s="163">
        <f t="shared" si="814"/>
        <v>2.0443319528448409</v>
      </c>
      <c r="EP341" s="163">
        <f t="shared" si="838"/>
        <v>2.1671150262803036</v>
      </c>
      <c r="EQ341" s="18">
        <f t="shared" si="839"/>
        <v>7.3830875638672691</v>
      </c>
      <c r="ER341" s="18">
        <f t="shared" si="840"/>
        <v>0.64580142982265265</v>
      </c>
      <c r="ES341" s="18">
        <f t="shared" si="841"/>
        <v>0.16702475052500004</v>
      </c>
    </row>
    <row r="342" spans="1:149" s="105" customFormat="1" outlineLevel="1" x14ac:dyDescent="0.25">
      <c r="A342" s="103"/>
      <c r="B342" s="36" t="s">
        <v>75</v>
      </c>
      <c r="C342" s="36" t="str">
        <f>MostLikely!$B$1</f>
        <v>CSIRO Mk3.5</v>
      </c>
      <c r="D342" s="36">
        <v>2028</v>
      </c>
      <c r="E342" s="37">
        <f>MostLikely!T56</f>
        <v>23.04</v>
      </c>
      <c r="F342" s="37">
        <f>MostLikely!X56</f>
        <v>75.801506666666668</v>
      </c>
      <c r="G342" s="37">
        <f>MostLikely!R56</f>
        <v>444.19999999999982</v>
      </c>
      <c r="H342" s="115">
        <f t="shared" si="765"/>
        <v>2007</v>
      </c>
      <c r="I342" s="111" t="str">
        <f t="shared" si="766"/>
        <v>Pile No 243 @ Berth 107</v>
      </c>
      <c r="J342" s="165" t="str">
        <f t="shared" si="767"/>
        <v>splash</v>
      </c>
      <c r="K342" s="172">
        <f t="shared" si="768"/>
        <v>1</v>
      </c>
      <c r="L342" s="115" t="str">
        <f t="shared" si="769"/>
        <v>C1</v>
      </c>
      <c r="M342" s="115" t="str">
        <f t="shared" si="770"/>
        <v>CB4</v>
      </c>
      <c r="N342" s="115" t="str">
        <f t="shared" si="771"/>
        <v>CL5</v>
      </c>
      <c r="O342" s="115">
        <f t="shared" si="772"/>
        <v>0</v>
      </c>
      <c r="P342" s="115">
        <f t="shared" si="773"/>
        <v>50</v>
      </c>
      <c r="Q342" s="115">
        <f t="shared" si="774"/>
        <v>1200</v>
      </c>
      <c r="R342" s="115">
        <f t="shared" si="775"/>
        <v>60</v>
      </c>
      <c r="S342" s="115">
        <f t="shared" si="776"/>
        <v>0.37</v>
      </c>
      <c r="T342" s="115">
        <f t="shared" si="777"/>
        <v>310</v>
      </c>
      <c r="U342" s="165">
        <f t="shared" si="815"/>
        <v>12</v>
      </c>
      <c r="V342" s="165"/>
      <c r="W342" s="165"/>
      <c r="X342" s="165"/>
      <c r="Y342" s="165"/>
      <c r="AA342" s="174">
        <f t="shared" si="778"/>
        <v>4.1525520944159098</v>
      </c>
      <c r="AB342" s="193">
        <f t="shared" si="779"/>
        <v>0.18305104188831819</v>
      </c>
      <c r="AC342" s="174">
        <f t="shared" si="780"/>
        <v>0.10261372157894784</v>
      </c>
      <c r="AD342" s="174">
        <f t="shared" si="781"/>
        <v>1.1939217200000003E-2</v>
      </c>
      <c r="AE342" s="174">
        <f t="shared" si="782"/>
        <v>0.32244818347469489</v>
      </c>
      <c r="AF342" s="194">
        <f t="shared" si="783"/>
        <v>9.6253189096923847E-2</v>
      </c>
      <c r="AG342" s="174">
        <f t="shared" si="686"/>
        <v>0.75552417549199391</v>
      </c>
      <c r="AH342" s="174">
        <f t="shared" si="687"/>
        <v>0.16717674200000004</v>
      </c>
      <c r="AJ342" s="174"/>
      <c r="AK342" s="174"/>
      <c r="AM342" s="207">
        <f t="shared" si="784"/>
        <v>5</v>
      </c>
      <c r="AN342" s="167">
        <f>INDEX(Coefficients!$O$3:$O$7,MATCH(S342,Coefficients!$O$3:$O$7))</f>
        <v>0.3</v>
      </c>
      <c r="AO342" s="167">
        <f>INDEX(Coefficients!$O$3:$O$7,MATCH(S342,Coefficients!$O$3:$O$7)+1)</f>
        <v>0.4</v>
      </c>
      <c r="AP342" s="172">
        <f>INDEX(Coefficients!$P$3:$P$7,MATCH(S342,Coefficients!$O$3:$O$7))</f>
        <v>50</v>
      </c>
      <c r="AQ342" s="172">
        <f>INDEX(Coefficients!$P$3:$P$7,MATCH(S342,Coefficients!$O$3:$O$7)+1)</f>
        <v>41.8</v>
      </c>
      <c r="AR342" s="172">
        <f t="shared" si="785"/>
        <v>44.26</v>
      </c>
      <c r="AS342" s="106">
        <f t="shared" si="786"/>
        <v>2028</v>
      </c>
      <c r="AT342" s="107">
        <f t="shared" si="787"/>
        <v>23.04</v>
      </c>
      <c r="AU342" s="167">
        <f t="shared" si="816"/>
        <v>387.60000000000008</v>
      </c>
      <c r="AV342" s="173">
        <f t="shared" si="817"/>
        <v>22.800000000000004</v>
      </c>
      <c r="AW342" s="106">
        <v>40</v>
      </c>
      <c r="AX342" s="107">
        <f t="shared" si="788"/>
        <v>75.801506666666668</v>
      </c>
      <c r="AY342" s="174">
        <f t="shared" si="789"/>
        <v>1.1876614573867845</v>
      </c>
      <c r="AZ342" s="167">
        <f>INDEX(Coefficients!$K$3:$K$10,MATCH(S342,Coefficients!$K$3:$K$10))</f>
        <v>0.35</v>
      </c>
      <c r="BA342" s="167">
        <f>INDEX(Coefficients!$K$3:$K$10,MATCH(S342,Coefficients!$K$3:$K$10)+1)</f>
        <v>0.4</v>
      </c>
      <c r="BB342" s="167">
        <f>INDEX(Coefficients!$L$3:$L$10,MATCH(S342,Coefficients!$K$3:$K$10))</f>
        <v>0.19142307491680963</v>
      </c>
      <c r="BC342" s="167">
        <f>INDEX(Coefficients!$L$3:$L$10,MATCH(S342,Coefficients!$K$3:$K$10)+1)</f>
        <v>0.35425563574488944</v>
      </c>
      <c r="BD342" s="174">
        <f>INDEX(Coefficients!$M$3:$M$10,MATCH(S342,Coefficients!$K$3:$K$10))</f>
        <v>0.20023799980895765</v>
      </c>
      <c r="BE342" s="174">
        <f>INDEX(Coefficients!$M$3:$M$10,MATCH(S342,Coefficients!$K$3:$K$10)+1)</f>
        <v>0.20987997823914079</v>
      </c>
      <c r="BF342" s="70">
        <f t="shared" si="790"/>
        <v>2.5655609924804158E-5</v>
      </c>
      <c r="BG342" s="110">
        <f t="shared" si="791"/>
        <v>0.20409479118103091</v>
      </c>
      <c r="BH342" s="175">
        <f t="shared" si="818"/>
        <v>1.4389779136723271E-5</v>
      </c>
      <c r="BI342" s="89">
        <f t="shared" si="819"/>
        <v>4.5409719537392014E-2</v>
      </c>
      <c r="BJ342" s="106">
        <f t="shared" si="792"/>
        <v>0.71366705445737511</v>
      </c>
      <c r="BK342" s="165">
        <f t="shared" si="793"/>
        <v>84.741590689541354</v>
      </c>
      <c r="BL342" s="207"/>
      <c r="BM342" s="107">
        <f t="shared" si="794"/>
        <v>444.19999999999982</v>
      </c>
      <c r="BN342" s="173">
        <f t="shared" si="820"/>
        <v>7130.1999999999989</v>
      </c>
      <c r="BO342" s="187">
        <f t="shared" si="821"/>
        <v>7.9690470588235287E-4</v>
      </c>
      <c r="BP342" s="106" t="str">
        <f t="shared" si="795"/>
        <v>YES</v>
      </c>
      <c r="BQ342" s="209">
        <f t="shared" si="796"/>
        <v>4.1525520944159098</v>
      </c>
      <c r="BR342" s="164">
        <f t="shared" si="822"/>
        <v>9.1525520944159098</v>
      </c>
      <c r="BS342" s="219">
        <f t="shared" si="823"/>
        <v>0.18305104188831819</v>
      </c>
      <c r="BT342" s="210"/>
      <c r="BU342" s="206">
        <f t="shared" si="824"/>
        <v>-0.73055786081901064</v>
      </c>
      <c r="BW342" s="164">
        <f>VLOOKUP(M342,Coefficients!$E$4:$I$7,3)</f>
        <v>0.43099999999999999</v>
      </c>
      <c r="BX342" s="106">
        <f t="shared" si="825"/>
        <v>7.2999999999999995E-2</v>
      </c>
      <c r="BY342" s="163">
        <f t="shared" si="826"/>
        <v>0.51909640000000012</v>
      </c>
      <c r="BZ342" s="160"/>
      <c r="CO342" s="165" t="str">
        <f t="shared" si="797"/>
        <v>splash</v>
      </c>
      <c r="CP342" s="172">
        <f t="shared" si="798"/>
        <v>1</v>
      </c>
      <c r="CQ342" s="165">
        <f>IF(CO342="atmospheric",IF(CP342&gt;=1,Coefficients!$T$5,Coefficients!$T$4),Coefficients!$T$3)</f>
        <v>7.35</v>
      </c>
      <c r="CR342" s="106">
        <f>IF(S342&lt;Coefficients!$V$3,Coefficients!$X$3-(Coefficients!$X$4-Coefficients!$X$3)*(Coefficients!$V$3-S342)/(Coefficients!$V$4-Coefficients!$V$3),IF(S342&gt;Coefficients!$V$6,(Coefficients!$X$6-Coefficients!$X$5)*(S342-Coefficients!$V$6)/(Coefficients!$V$6-Coefficients!$V$5)+Coefficients!$X$6,VLOOKUP(S342,Coefficients!$V$3:$X$6,3)))</f>
        <v>5.1999999999999975</v>
      </c>
      <c r="CS342" s="90">
        <f t="shared" si="827"/>
        <v>1.6409601519999992E-4</v>
      </c>
      <c r="CT342" s="106">
        <f>VLOOKUP(CO342,Coefficients!$Z$4:$AD$7,4,FALSE)</f>
        <v>0.26500000000000001</v>
      </c>
      <c r="CU342" s="106">
        <f>VLOOKUP(CO342,Coefficients!$Z$4:$AD$7,2,FALSE)</f>
        <v>0.37</v>
      </c>
      <c r="CV342" s="174">
        <f t="shared" si="799"/>
        <v>5.2346454017996171</v>
      </c>
      <c r="CW342" s="31">
        <f t="shared" si="800"/>
        <v>0.32244818347469489</v>
      </c>
      <c r="CX342" s="19">
        <f>Coefficients!$B$7</f>
        <v>3.35</v>
      </c>
      <c r="CY342" s="217">
        <f t="shared" si="828"/>
        <v>9.6253189096923847E-2</v>
      </c>
      <c r="CZ342" s="164">
        <f>VLOOKUP(N342,Coefficients!$E$12:$I$16,3)</f>
        <v>6.0350000000000001</v>
      </c>
      <c r="DA342" s="165">
        <f t="shared" si="829"/>
        <v>7.2999999999999995E-2</v>
      </c>
      <c r="DB342" s="163">
        <f t="shared" si="830"/>
        <v>7.2685540000000026</v>
      </c>
      <c r="DC342" s="163"/>
      <c r="DD342" s="149"/>
      <c r="DU342" s="165">
        <f t="shared" si="801"/>
        <v>0.95</v>
      </c>
      <c r="DV342" s="165">
        <f t="shared" si="802"/>
        <v>1</v>
      </c>
      <c r="DW342" s="165">
        <f t="shared" si="803"/>
        <v>2400</v>
      </c>
      <c r="DX342" s="165">
        <f t="shared" si="804"/>
        <v>1.4999999999999999E-2</v>
      </c>
      <c r="DY342" s="169">
        <f t="shared" si="805"/>
        <v>70.534741628380615</v>
      </c>
      <c r="DZ342" s="136">
        <f t="shared" si="831"/>
        <v>33588.119435075925</v>
      </c>
      <c r="EA342" s="136">
        <f t="shared" si="806"/>
        <v>4.3067574809826485</v>
      </c>
      <c r="EB342" s="136">
        <f t="shared" si="807"/>
        <v>2.3330791552474604E-2</v>
      </c>
      <c r="EC342" s="136">
        <f t="shared" si="808"/>
        <v>0.96747185906460231</v>
      </c>
      <c r="ED342" s="136">
        <f t="shared" si="809"/>
        <v>0.21179587067064998</v>
      </c>
      <c r="EE342" s="136">
        <f t="shared" si="832"/>
        <v>1.5445604651050633E-4</v>
      </c>
      <c r="EF342" s="136">
        <f t="shared" si="810"/>
        <v>1</v>
      </c>
      <c r="EG342" s="136">
        <f t="shared" si="833"/>
        <v>2</v>
      </c>
      <c r="EH342" s="149">
        <f t="shared" si="811"/>
        <v>1.717675499071827</v>
      </c>
      <c r="EI342" s="149">
        <f t="shared" si="812"/>
        <v>28.608363399217563</v>
      </c>
      <c r="EJ342" s="149">
        <f t="shared" si="834"/>
        <v>30.32603889828939</v>
      </c>
      <c r="EK342" s="18">
        <f t="shared" si="835"/>
        <v>0.56057436505362146</v>
      </c>
      <c r="EL342" s="18">
        <f t="shared" si="836"/>
        <v>0.10261372157894784</v>
      </c>
      <c r="EM342" s="18">
        <f t="shared" si="837"/>
        <v>1.1939217200000003E-2</v>
      </c>
      <c r="EN342" s="163">
        <f t="shared" si="813"/>
        <v>0.12267077714995152</v>
      </c>
      <c r="EO342" s="163">
        <f t="shared" si="814"/>
        <v>2.0431159279308644</v>
      </c>
      <c r="EP342" s="163">
        <f t="shared" si="838"/>
        <v>2.1657867050808157</v>
      </c>
      <c r="EQ342" s="18">
        <f t="shared" si="839"/>
        <v>7.8493417473285536</v>
      </c>
      <c r="ER342" s="18">
        <f t="shared" si="840"/>
        <v>0.75552417549199391</v>
      </c>
      <c r="ES342" s="18">
        <f t="shared" si="841"/>
        <v>0.16717674200000004</v>
      </c>
    </row>
    <row r="343" spans="1:149" s="105" customFormat="1" outlineLevel="1" x14ac:dyDescent="0.25">
      <c r="A343" s="103"/>
      <c r="B343" s="36" t="s">
        <v>75</v>
      </c>
      <c r="C343" s="36" t="str">
        <f>MostLikely!$B$1</f>
        <v>CSIRO Mk3.5</v>
      </c>
      <c r="D343" s="36">
        <v>2029</v>
      </c>
      <c r="E343" s="37">
        <f>MostLikely!T57</f>
        <v>23.07</v>
      </c>
      <c r="F343" s="37">
        <f>MostLikely!X57</f>
        <v>75.783703333333335</v>
      </c>
      <c r="G343" s="37">
        <f>MostLikely!R57</f>
        <v>447.3499999999998</v>
      </c>
      <c r="H343" s="115">
        <f t="shared" si="765"/>
        <v>2007</v>
      </c>
      <c r="I343" s="111" t="str">
        <f t="shared" si="766"/>
        <v>Pile No 243 @ Berth 107</v>
      </c>
      <c r="J343" s="165" t="str">
        <f t="shared" si="767"/>
        <v>splash</v>
      </c>
      <c r="K343" s="172">
        <f t="shared" si="768"/>
        <v>1</v>
      </c>
      <c r="L343" s="115" t="str">
        <f t="shared" si="769"/>
        <v>C1</v>
      </c>
      <c r="M343" s="115" t="str">
        <f t="shared" si="770"/>
        <v>CB4</v>
      </c>
      <c r="N343" s="115" t="str">
        <f t="shared" si="771"/>
        <v>CL5</v>
      </c>
      <c r="O343" s="115">
        <f t="shared" si="772"/>
        <v>0</v>
      </c>
      <c r="P343" s="115">
        <f t="shared" si="773"/>
        <v>50</v>
      </c>
      <c r="Q343" s="115">
        <f t="shared" si="774"/>
        <v>1200</v>
      </c>
      <c r="R343" s="115">
        <f t="shared" si="775"/>
        <v>60</v>
      </c>
      <c r="S343" s="115">
        <f t="shared" si="776"/>
        <v>0.37</v>
      </c>
      <c r="T343" s="115">
        <f t="shared" si="777"/>
        <v>310</v>
      </c>
      <c r="U343" s="165">
        <f t="shared" si="815"/>
        <v>12</v>
      </c>
      <c r="V343" s="165"/>
      <c r="W343" s="165"/>
      <c r="X343" s="165"/>
      <c r="Y343" s="165"/>
      <c r="AA343" s="174">
        <f t="shared" si="778"/>
        <v>4.2578820101272754</v>
      </c>
      <c r="AB343" s="193">
        <f t="shared" si="779"/>
        <v>0.18515764020254552</v>
      </c>
      <c r="AC343" s="174">
        <f t="shared" si="780"/>
        <v>0.10996757115971069</v>
      </c>
      <c r="AD343" s="174">
        <f t="shared" si="781"/>
        <v>1.1950071935000004E-2</v>
      </c>
      <c r="AE343" s="174">
        <f t="shared" si="782"/>
        <v>0.35189308404586667</v>
      </c>
      <c r="AF343" s="194">
        <f t="shared" si="783"/>
        <v>0.10504271165548258</v>
      </c>
      <c r="AG343" s="174">
        <f t="shared" si="686"/>
        <v>0.87355232615439649</v>
      </c>
      <c r="AH343" s="174">
        <f t="shared" si="687"/>
        <v>0.16732873347500007</v>
      </c>
      <c r="AJ343" s="174"/>
      <c r="AK343" s="174"/>
      <c r="AM343" s="207">
        <f t="shared" si="784"/>
        <v>5</v>
      </c>
      <c r="AN343" s="167">
        <f>INDEX(Coefficients!$O$3:$O$7,MATCH(S343,Coefficients!$O$3:$O$7))</f>
        <v>0.3</v>
      </c>
      <c r="AO343" s="167">
        <f>INDEX(Coefficients!$O$3:$O$7,MATCH(S343,Coefficients!$O$3:$O$7)+1)</f>
        <v>0.4</v>
      </c>
      <c r="AP343" s="172">
        <f>INDEX(Coefficients!$P$3:$P$7,MATCH(S343,Coefficients!$O$3:$O$7))</f>
        <v>50</v>
      </c>
      <c r="AQ343" s="172">
        <f>INDEX(Coefficients!$P$3:$P$7,MATCH(S343,Coefficients!$O$3:$O$7)+1)</f>
        <v>41.8</v>
      </c>
      <c r="AR343" s="172">
        <f t="shared" si="785"/>
        <v>44.26</v>
      </c>
      <c r="AS343" s="106">
        <f t="shared" si="786"/>
        <v>2029</v>
      </c>
      <c r="AT343" s="107">
        <f t="shared" si="787"/>
        <v>23.07</v>
      </c>
      <c r="AU343" s="167">
        <f t="shared" si="816"/>
        <v>410.67000000000007</v>
      </c>
      <c r="AV343" s="173">
        <f t="shared" si="817"/>
        <v>22.815000000000005</v>
      </c>
      <c r="AW343" s="106">
        <v>41</v>
      </c>
      <c r="AX343" s="107">
        <f t="shared" si="788"/>
        <v>75.783703333333335</v>
      </c>
      <c r="AY343" s="174">
        <f t="shared" si="789"/>
        <v>1.1887457965168238</v>
      </c>
      <c r="AZ343" s="167">
        <f>INDEX(Coefficients!$K$3:$K$10,MATCH(S343,Coefficients!$K$3:$K$10))</f>
        <v>0.35</v>
      </c>
      <c r="BA343" s="167">
        <f>INDEX(Coefficients!$K$3:$K$10,MATCH(S343,Coefficients!$K$3:$K$10)+1)</f>
        <v>0.4</v>
      </c>
      <c r="BB343" s="167">
        <f>INDEX(Coefficients!$L$3:$L$10,MATCH(S343,Coefficients!$K$3:$K$10))</f>
        <v>0.19142307491680963</v>
      </c>
      <c r="BC343" s="167">
        <f>INDEX(Coefficients!$L$3:$L$10,MATCH(S343,Coefficients!$K$3:$K$10)+1)</f>
        <v>0.35425563574488944</v>
      </c>
      <c r="BD343" s="174">
        <f>INDEX(Coefficients!$M$3:$M$10,MATCH(S343,Coefficients!$K$3:$K$10))</f>
        <v>0.20023799980895765</v>
      </c>
      <c r="BE343" s="174">
        <f>INDEX(Coefficients!$M$3:$M$10,MATCH(S343,Coefficients!$K$3:$K$10)+1)</f>
        <v>0.20987997823914079</v>
      </c>
      <c r="BF343" s="70">
        <f t="shared" si="790"/>
        <v>2.5655609924804158E-5</v>
      </c>
      <c r="BG343" s="110">
        <f t="shared" si="791"/>
        <v>0.20409479118103091</v>
      </c>
      <c r="BH343" s="175">
        <f t="shared" si="818"/>
        <v>1.4222887144787821E-5</v>
      </c>
      <c r="BI343" s="89">
        <f t="shared" si="819"/>
        <v>4.4883059713442051E-2</v>
      </c>
      <c r="BJ343" s="106">
        <f t="shared" si="792"/>
        <v>0.71366705445737511</v>
      </c>
      <c r="BK343" s="165">
        <f t="shared" si="793"/>
        <v>84.741590689541354</v>
      </c>
      <c r="BL343" s="207"/>
      <c r="BM343" s="107">
        <f t="shared" si="794"/>
        <v>447.3499999999998</v>
      </c>
      <c r="BN343" s="173">
        <f t="shared" si="820"/>
        <v>7577.5499999999984</v>
      </c>
      <c r="BO343" s="187">
        <f t="shared" si="821"/>
        <v>7.9985249999999983E-4</v>
      </c>
      <c r="BP343" s="106" t="str">
        <f t="shared" si="795"/>
        <v>YES</v>
      </c>
      <c r="BQ343" s="209">
        <f t="shared" si="796"/>
        <v>4.2578820101272754</v>
      </c>
      <c r="BR343" s="164">
        <f t="shared" si="822"/>
        <v>9.2578820101272754</v>
      </c>
      <c r="BS343" s="219">
        <f t="shared" si="823"/>
        <v>0.18515764020254552</v>
      </c>
      <c r="BT343" s="210"/>
      <c r="BU343" s="206">
        <f t="shared" si="824"/>
        <v>-0.73754572615167158</v>
      </c>
      <c r="BW343" s="164">
        <f>VLOOKUP(M343,Coefficients!$E$4:$I$7,3)</f>
        <v>0.43099999999999999</v>
      </c>
      <c r="BX343" s="106">
        <f t="shared" si="825"/>
        <v>7.2999999999999995E-2</v>
      </c>
      <c r="BY343" s="163">
        <f t="shared" si="826"/>
        <v>0.51956834500000015</v>
      </c>
      <c r="BZ343" s="160"/>
      <c r="CO343" s="165" t="str">
        <f t="shared" si="797"/>
        <v>splash</v>
      </c>
      <c r="CP343" s="172">
        <f t="shared" si="798"/>
        <v>1</v>
      </c>
      <c r="CQ343" s="165">
        <f>IF(CO343="atmospheric",IF(CP343&gt;=1,Coefficients!$T$5,Coefficients!$T$4),Coefficients!$T$3)</f>
        <v>7.35</v>
      </c>
      <c r="CR343" s="106">
        <f>IF(S343&lt;Coefficients!$V$3,Coefficients!$X$3-(Coefficients!$X$4-Coefficients!$X$3)*(Coefficients!$V$3-S343)/(Coefficients!$V$4-Coefficients!$V$3),IF(S343&gt;Coefficients!$V$6,(Coefficients!$X$6-Coefficients!$X$5)*(S343-Coefficients!$V$6)/(Coefficients!$V$6-Coefficients!$V$5)+Coefficients!$X$6,VLOOKUP(S343,Coefficients!$V$3:$X$6,3)))</f>
        <v>5.1999999999999975</v>
      </c>
      <c r="CS343" s="90">
        <f t="shared" si="827"/>
        <v>1.6409601519999992E-4</v>
      </c>
      <c r="CT343" s="106">
        <f>VLOOKUP(CO343,Coefficients!$Z$4:$AD$7,4,FALSE)</f>
        <v>0.26500000000000001</v>
      </c>
      <c r="CU343" s="106">
        <f>VLOOKUP(CO343,Coefficients!$Z$4:$AD$7,2,FALSE)</f>
        <v>0.37</v>
      </c>
      <c r="CV343" s="174">
        <f t="shared" si="799"/>
        <v>5.2487880130576583</v>
      </c>
      <c r="CW343" s="31">
        <f t="shared" si="800"/>
        <v>0.35189308404586667</v>
      </c>
      <c r="CX343" s="19">
        <f>Coefficients!$B$7</f>
        <v>3.35</v>
      </c>
      <c r="CY343" s="217">
        <f t="shared" si="828"/>
        <v>0.10504271165548258</v>
      </c>
      <c r="CZ343" s="164">
        <f>VLOOKUP(N343,Coefficients!$E$12:$I$16,3)</f>
        <v>6.0350000000000001</v>
      </c>
      <c r="DA343" s="165">
        <f t="shared" si="829"/>
        <v>7.2999999999999995E-2</v>
      </c>
      <c r="DB343" s="163">
        <f t="shared" si="830"/>
        <v>7.2751623250000028</v>
      </c>
      <c r="DC343" s="163"/>
      <c r="DD343" s="149"/>
      <c r="DU343" s="165">
        <f t="shared" si="801"/>
        <v>0.95</v>
      </c>
      <c r="DV343" s="165">
        <f t="shared" si="802"/>
        <v>1</v>
      </c>
      <c r="DW343" s="165">
        <f t="shared" si="803"/>
        <v>2400</v>
      </c>
      <c r="DX343" s="165">
        <f t="shared" si="804"/>
        <v>1.4999999999999999E-2</v>
      </c>
      <c r="DY343" s="169">
        <f t="shared" si="805"/>
        <v>70.537711371566601</v>
      </c>
      <c r="DZ343" s="136">
        <f t="shared" si="831"/>
        <v>33588.590818334</v>
      </c>
      <c r="EA343" s="136">
        <f t="shared" si="806"/>
        <v>4.3067574809826485</v>
      </c>
      <c r="EB343" s="136">
        <f t="shared" si="807"/>
        <v>2.3330791552474604E-2</v>
      </c>
      <c r="EC343" s="136">
        <f t="shared" si="808"/>
        <v>0.96747185906460231</v>
      </c>
      <c r="ED343" s="136">
        <f t="shared" si="809"/>
        <v>0.21186236495027425</v>
      </c>
      <c r="EE343" s="136">
        <f t="shared" si="832"/>
        <v>1.5445604651050633E-4</v>
      </c>
      <c r="EF343" s="136">
        <f t="shared" si="810"/>
        <v>1</v>
      </c>
      <c r="EG343" s="136">
        <f t="shared" si="833"/>
        <v>2</v>
      </c>
      <c r="EH343" s="149">
        <f t="shared" si="811"/>
        <v>1.7161069821399701</v>
      </c>
      <c r="EI343" s="149">
        <f t="shared" si="812"/>
        <v>28.5913508301763</v>
      </c>
      <c r="EJ343" s="149">
        <f t="shared" si="834"/>
        <v>30.307457812316269</v>
      </c>
      <c r="EK343" s="18">
        <f t="shared" si="835"/>
        <v>0.59391322464153373</v>
      </c>
      <c r="EL343" s="18">
        <f t="shared" si="836"/>
        <v>0.10996757115971069</v>
      </c>
      <c r="EM343" s="18">
        <f t="shared" si="837"/>
        <v>1.1950071935000004E-2</v>
      </c>
      <c r="EN343" s="163">
        <f t="shared" si="813"/>
        <v>0.122558758790775</v>
      </c>
      <c r="EO343" s="163">
        <f t="shared" si="814"/>
        <v>2.0419009457839246</v>
      </c>
      <c r="EP343" s="163">
        <f t="shared" si="838"/>
        <v>2.1644597045746994</v>
      </c>
      <c r="EQ343" s="18">
        <f t="shared" si="839"/>
        <v>8.316163133901755</v>
      </c>
      <c r="ER343" s="18">
        <f t="shared" si="840"/>
        <v>0.87355232615439649</v>
      </c>
      <c r="ES343" s="18">
        <f t="shared" si="841"/>
        <v>0.16732873347500007</v>
      </c>
    </row>
    <row r="344" spans="1:149" s="105" customFormat="1" outlineLevel="1" x14ac:dyDescent="0.25">
      <c r="A344" s="103"/>
      <c r="B344" s="36" t="s">
        <v>75</v>
      </c>
      <c r="C344" s="36" t="str">
        <f>MostLikely!$B$1</f>
        <v>CSIRO Mk3.5</v>
      </c>
      <c r="D344" s="36">
        <v>2030</v>
      </c>
      <c r="E344" s="37">
        <f>MostLikely!T58</f>
        <v>23.099999999999998</v>
      </c>
      <c r="F344" s="37">
        <f>MostLikely!X58</f>
        <v>75.765900000000002</v>
      </c>
      <c r="G344" s="37">
        <f>MostLikely!R58</f>
        <v>450.5</v>
      </c>
      <c r="H344" s="115">
        <f t="shared" si="765"/>
        <v>2007</v>
      </c>
      <c r="I344" s="111" t="str">
        <f t="shared" si="766"/>
        <v>Pile No 243 @ Berth 107</v>
      </c>
      <c r="J344" s="165" t="str">
        <f t="shared" si="767"/>
        <v>splash</v>
      </c>
      <c r="K344" s="172">
        <f t="shared" si="768"/>
        <v>1</v>
      </c>
      <c r="L344" s="115" t="str">
        <f t="shared" si="769"/>
        <v>C1</v>
      </c>
      <c r="M344" s="115" t="str">
        <f t="shared" si="770"/>
        <v>CB4</v>
      </c>
      <c r="N344" s="115" t="str">
        <f t="shared" si="771"/>
        <v>CL5</v>
      </c>
      <c r="O344" s="115">
        <f t="shared" si="772"/>
        <v>0</v>
      </c>
      <c r="P344" s="115">
        <f t="shared" si="773"/>
        <v>50</v>
      </c>
      <c r="Q344" s="115">
        <f t="shared" si="774"/>
        <v>1200</v>
      </c>
      <c r="R344" s="115">
        <f t="shared" si="775"/>
        <v>60</v>
      </c>
      <c r="S344" s="115">
        <f t="shared" si="776"/>
        <v>0.37</v>
      </c>
      <c r="T344" s="115">
        <f t="shared" si="777"/>
        <v>310</v>
      </c>
      <c r="U344" s="165">
        <f t="shared" si="815"/>
        <v>12</v>
      </c>
      <c r="V344" s="165"/>
      <c r="W344" s="165"/>
      <c r="X344" s="165"/>
      <c r="Y344" s="165"/>
      <c r="AA344" s="174">
        <f t="shared" si="778"/>
        <v>4.3604992138534708</v>
      </c>
      <c r="AB344" s="193">
        <f t="shared" si="779"/>
        <v>0.18720998427706942</v>
      </c>
      <c r="AC344" s="174">
        <f t="shared" si="780"/>
        <v>0.11743543947043081</v>
      </c>
      <c r="AD344" s="174">
        <f t="shared" si="781"/>
        <v>1.1960926670000002E-2</v>
      </c>
      <c r="AE344" s="174">
        <f t="shared" si="782"/>
        <v>0.38128572245142495</v>
      </c>
      <c r="AF344" s="194">
        <f t="shared" si="783"/>
        <v>0.11381663356758953</v>
      </c>
      <c r="AG344" s="174">
        <f t="shared" si="686"/>
        <v>0.99971431502035735</v>
      </c>
      <c r="AH344" s="174">
        <f t="shared" si="687"/>
        <v>0.16748072495000005</v>
      </c>
      <c r="AJ344" s="174"/>
      <c r="AK344" s="174"/>
      <c r="AM344" s="207">
        <f t="shared" si="784"/>
        <v>5</v>
      </c>
      <c r="AN344" s="167">
        <f>INDEX(Coefficients!$O$3:$O$7,MATCH(S344,Coefficients!$O$3:$O$7))</f>
        <v>0.3</v>
      </c>
      <c r="AO344" s="167">
        <f>INDEX(Coefficients!$O$3:$O$7,MATCH(S344,Coefficients!$O$3:$O$7)+1)</f>
        <v>0.4</v>
      </c>
      <c r="AP344" s="172">
        <f>INDEX(Coefficients!$P$3:$P$7,MATCH(S344,Coefficients!$O$3:$O$7))</f>
        <v>50</v>
      </c>
      <c r="AQ344" s="172">
        <f>INDEX(Coefficients!$P$3:$P$7,MATCH(S344,Coefficients!$O$3:$O$7)+1)</f>
        <v>41.8</v>
      </c>
      <c r="AR344" s="172">
        <f t="shared" si="785"/>
        <v>44.26</v>
      </c>
      <c r="AS344" s="106">
        <f t="shared" si="786"/>
        <v>2030</v>
      </c>
      <c r="AT344" s="107">
        <f t="shared" si="787"/>
        <v>23.099999999999998</v>
      </c>
      <c r="AU344" s="167">
        <f t="shared" si="816"/>
        <v>433.7700000000001</v>
      </c>
      <c r="AV344" s="173">
        <f t="shared" si="817"/>
        <v>22.830000000000005</v>
      </c>
      <c r="AW344" s="106">
        <v>42</v>
      </c>
      <c r="AX344" s="107">
        <f t="shared" si="788"/>
        <v>75.765900000000002</v>
      </c>
      <c r="AY344" s="174">
        <f t="shared" si="789"/>
        <v>1.1898310155393292</v>
      </c>
      <c r="AZ344" s="167">
        <f>INDEX(Coefficients!$K$3:$K$10,MATCH(S344,Coefficients!$K$3:$K$10))</f>
        <v>0.35</v>
      </c>
      <c r="BA344" s="167">
        <f>INDEX(Coefficients!$K$3:$K$10,MATCH(S344,Coefficients!$K$3:$K$10)+1)</f>
        <v>0.4</v>
      </c>
      <c r="BB344" s="167">
        <f>INDEX(Coefficients!$L$3:$L$10,MATCH(S344,Coefficients!$K$3:$K$10))</f>
        <v>0.19142307491680963</v>
      </c>
      <c r="BC344" s="167">
        <f>INDEX(Coefficients!$L$3:$L$10,MATCH(S344,Coefficients!$K$3:$K$10)+1)</f>
        <v>0.35425563574488944</v>
      </c>
      <c r="BD344" s="174">
        <f>INDEX(Coefficients!$M$3:$M$10,MATCH(S344,Coefficients!$K$3:$K$10))</f>
        <v>0.20023799980895765</v>
      </c>
      <c r="BE344" s="174">
        <f>INDEX(Coefficients!$M$3:$M$10,MATCH(S344,Coefficients!$K$3:$K$10)+1)</f>
        <v>0.20987997823914079</v>
      </c>
      <c r="BF344" s="70">
        <f t="shared" si="790"/>
        <v>2.5655609924804158E-5</v>
      </c>
      <c r="BG344" s="110">
        <f t="shared" si="791"/>
        <v>0.20409479118103091</v>
      </c>
      <c r="BH344" s="175">
        <f t="shared" si="818"/>
        <v>1.4066802653302827E-5</v>
      </c>
      <c r="BI344" s="89">
        <f t="shared" si="819"/>
        <v>4.4390505038688098E-2</v>
      </c>
      <c r="BJ344" s="106">
        <f t="shared" si="792"/>
        <v>0.71366705445737511</v>
      </c>
      <c r="BK344" s="165">
        <f t="shared" si="793"/>
        <v>84.741590689541354</v>
      </c>
      <c r="BL344" s="207"/>
      <c r="BM344" s="107">
        <f t="shared" si="794"/>
        <v>450.5</v>
      </c>
      <c r="BN344" s="173">
        <f t="shared" si="820"/>
        <v>8028.0499999999984</v>
      </c>
      <c r="BO344" s="187">
        <f t="shared" si="821"/>
        <v>8.0280499999999986E-4</v>
      </c>
      <c r="BP344" s="106" t="str">
        <f t="shared" si="795"/>
        <v>YES</v>
      </c>
      <c r="BQ344" s="209">
        <f t="shared" si="796"/>
        <v>4.3604992138534708</v>
      </c>
      <c r="BR344" s="164">
        <f t="shared" si="822"/>
        <v>9.3604992138534708</v>
      </c>
      <c r="BS344" s="219">
        <f t="shared" si="823"/>
        <v>0.18720998427706942</v>
      </c>
      <c r="BT344" s="210"/>
      <c r="BU344" s="206">
        <f t="shared" si="824"/>
        <v>-0.74395793092218154</v>
      </c>
      <c r="BW344" s="164">
        <f>VLOOKUP(M344,Coefficients!$E$4:$I$7,3)</f>
        <v>0.43099999999999999</v>
      </c>
      <c r="BX344" s="106">
        <f t="shared" si="825"/>
        <v>7.2999999999999995E-2</v>
      </c>
      <c r="BY344" s="163">
        <f t="shared" si="826"/>
        <v>0.52004029000000007</v>
      </c>
      <c r="BZ344" s="160"/>
      <c r="CO344" s="165" t="str">
        <f t="shared" si="797"/>
        <v>splash</v>
      </c>
      <c r="CP344" s="172">
        <f t="shared" si="798"/>
        <v>1</v>
      </c>
      <c r="CQ344" s="165">
        <f>IF(CO344="atmospheric",IF(CP344&gt;=1,Coefficients!$T$5,Coefficients!$T$4),Coefficients!$T$3)</f>
        <v>7.35</v>
      </c>
      <c r="CR344" s="106">
        <f>IF(S344&lt;Coefficients!$V$3,Coefficients!$X$3-(Coefficients!$X$4-Coefficients!$X$3)*(Coefficients!$V$3-S344)/(Coefficients!$V$4-Coefficients!$V$3),IF(S344&gt;Coefficients!$V$6,(Coefficients!$X$6-Coefficients!$X$5)*(S344-Coefficients!$V$6)/(Coefficients!$V$6-Coefficients!$V$5)+Coefficients!$X$6,VLOOKUP(S344,Coefficients!$V$3:$X$6,3)))</f>
        <v>5.1999999999999975</v>
      </c>
      <c r="CS344" s="90">
        <f t="shared" si="827"/>
        <v>1.6409601519999992E-4</v>
      </c>
      <c r="CT344" s="106">
        <f>VLOOKUP(CO344,Coefficients!$Z$4:$AD$7,4,FALSE)</f>
        <v>0.26500000000000001</v>
      </c>
      <c r="CU344" s="106">
        <f>VLOOKUP(CO344,Coefficients!$Z$4:$AD$7,2,FALSE)</f>
        <v>0.37</v>
      </c>
      <c r="CV344" s="174">
        <f t="shared" si="799"/>
        <v>5.2617373871635928</v>
      </c>
      <c r="CW344" s="31">
        <f t="shared" si="800"/>
        <v>0.38128572245142495</v>
      </c>
      <c r="CX344" s="19">
        <f>Coefficients!$B$7</f>
        <v>3.35</v>
      </c>
      <c r="CY344" s="217">
        <f t="shared" si="828"/>
        <v>0.11381663356758953</v>
      </c>
      <c r="CZ344" s="164">
        <f>VLOOKUP(N344,Coefficients!$E$12:$I$16,3)</f>
        <v>6.0350000000000001</v>
      </c>
      <c r="DA344" s="165">
        <f t="shared" si="829"/>
        <v>7.2999999999999995E-2</v>
      </c>
      <c r="DB344" s="163">
        <f t="shared" si="830"/>
        <v>7.2817706500000021</v>
      </c>
      <c r="DC344" s="163"/>
      <c r="DD344" s="149"/>
      <c r="DU344" s="165">
        <f t="shared" si="801"/>
        <v>0.95</v>
      </c>
      <c r="DV344" s="165">
        <f t="shared" si="802"/>
        <v>1</v>
      </c>
      <c r="DW344" s="165">
        <f t="shared" si="803"/>
        <v>2400</v>
      </c>
      <c r="DX344" s="165">
        <f t="shared" si="804"/>
        <v>1.4999999999999999E-2</v>
      </c>
      <c r="DY344" s="169">
        <f t="shared" si="805"/>
        <v>70.540368722186898</v>
      </c>
      <c r="DZ344" s="136">
        <f t="shared" si="831"/>
        <v>33589.012604733005</v>
      </c>
      <c r="EA344" s="136">
        <f t="shared" si="806"/>
        <v>4.3067574809826485</v>
      </c>
      <c r="EB344" s="136">
        <f t="shared" si="807"/>
        <v>2.3330791552474604E-2</v>
      </c>
      <c r="EC344" s="136">
        <f t="shared" si="808"/>
        <v>0.96747185906460231</v>
      </c>
      <c r="ED344" s="136">
        <f t="shared" si="809"/>
        <v>0.21192873854062344</v>
      </c>
      <c r="EE344" s="136">
        <f t="shared" si="832"/>
        <v>1.5445604651050633E-4</v>
      </c>
      <c r="EF344" s="136">
        <f t="shared" si="810"/>
        <v>1</v>
      </c>
      <c r="EG344" s="136">
        <f t="shared" si="833"/>
        <v>2</v>
      </c>
      <c r="EH344" s="149">
        <f t="shared" si="811"/>
        <v>1.7145421829830194</v>
      </c>
      <c r="EI344" s="149">
        <f t="shared" si="812"/>
        <v>28.574352866964293</v>
      </c>
      <c r="EJ344" s="149">
        <f t="shared" si="834"/>
        <v>30.288895049947314</v>
      </c>
      <c r="EK344" s="18">
        <f t="shared" si="835"/>
        <v>0.62729260901292105</v>
      </c>
      <c r="EL344" s="18">
        <f t="shared" si="836"/>
        <v>0.11743543947043081</v>
      </c>
      <c r="EM344" s="18">
        <f t="shared" si="837"/>
        <v>1.1960926670000002E-2</v>
      </c>
      <c r="EN344" s="163">
        <f t="shared" si="813"/>
        <v>0.12244700594294636</v>
      </c>
      <c r="EO344" s="163">
        <f t="shared" si="814"/>
        <v>2.0406870067376319</v>
      </c>
      <c r="EP344" s="163">
        <f t="shared" si="838"/>
        <v>2.1631340126805783</v>
      </c>
      <c r="EQ344" s="18">
        <f t="shared" si="839"/>
        <v>8.7835519614686302</v>
      </c>
      <c r="ER344" s="18">
        <f t="shared" si="840"/>
        <v>0.99971431502035735</v>
      </c>
      <c r="ES344" s="18">
        <f t="shared" si="841"/>
        <v>0.16748072495000005</v>
      </c>
    </row>
    <row r="345" spans="1:149" s="105" customFormat="1" outlineLevel="1" x14ac:dyDescent="0.25">
      <c r="A345" s="103"/>
      <c r="B345" s="36" t="s">
        <v>75</v>
      </c>
      <c r="C345" s="36" t="str">
        <f>MostLikely!$B$1</f>
        <v>CSIRO Mk3.5</v>
      </c>
      <c r="D345" s="36">
        <v>2031</v>
      </c>
      <c r="E345" s="37">
        <f>MostLikely!T59</f>
        <v>23.14</v>
      </c>
      <c r="F345" s="37">
        <f>MostLikely!X59</f>
        <v>75.746825000000001</v>
      </c>
      <c r="G345" s="37">
        <f>MostLikely!R59</f>
        <v>454.15</v>
      </c>
      <c r="H345" s="115">
        <f t="shared" si="765"/>
        <v>2007</v>
      </c>
      <c r="I345" s="111" t="str">
        <f t="shared" si="766"/>
        <v>Pile No 243 @ Berth 107</v>
      </c>
      <c r="J345" s="165" t="str">
        <f t="shared" si="767"/>
        <v>splash</v>
      </c>
      <c r="K345" s="172">
        <f t="shared" si="768"/>
        <v>1</v>
      </c>
      <c r="L345" s="115" t="str">
        <f t="shared" si="769"/>
        <v>C1</v>
      </c>
      <c r="M345" s="115" t="str">
        <f t="shared" si="770"/>
        <v>CB4</v>
      </c>
      <c r="N345" s="115" t="str">
        <f t="shared" si="771"/>
        <v>CL5</v>
      </c>
      <c r="O345" s="115">
        <f t="shared" si="772"/>
        <v>0</v>
      </c>
      <c r="P345" s="115">
        <f t="shared" si="773"/>
        <v>50</v>
      </c>
      <c r="Q345" s="115">
        <f t="shared" si="774"/>
        <v>1200</v>
      </c>
      <c r="R345" s="115">
        <f t="shared" si="775"/>
        <v>60</v>
      </c>
      <c r="S345" s="115">
        <f t="shared" si="776"/>
        <v>0.37</v>
      </c>
      <c r="T345" s="115">
        <f t="shared" si="777"/>
        <v>310</v>
      </c>
      <c r="U345" s="165">
        <f t="shared" si="815"/>
        <v>12</v>
      </c>
      <c r="V345" s="165"/>
      <c r="W345" s="165"/>
      <c r="X345" s="165"/>
      <c r="Y345" s="165"/>
      <c r="AA345" s="174">
        <f t="shared" si="778"/>
        <v>4.4608427459287618</v>
      </c>
      <c r="AB345" s="193">
        <f t="shared" si="779"/>
        <v>0.18921685491857523</v>
      </c>
      <c r="AC345" s="174">
        <f t="shared" si="780"/>
        <v>0.12502049878528662</v>
      </c>
      <c r="AD345" s="174">
        <f t="shared" si="781"/>
        <v>1.1972143229500002E-2</v>
      </c>
      <c r="AE345" s="174">
        <f t="shared" si="782"/>
        <v>0.41059314800153485</v>
      </c>
      <c r="AF345" s="194">
        <f t="shared" si="783"/>
        <v>0.12256511880642831</v>
      </c>
      <c r="AG345" s="174">
        <f t="shared" si="686"/>
        <v>1.1339353709575537</v>
      </c>
      <c r="AH345" s="174">
        <f t="shared" si="687"/>
        <v>0.16763778280750005</v>
      </c>
      <c r="AJ345" s="174"/>
      <c r="AK345" s="174"/>
      <c r="AM345" s="207">
        <f t="shared" si="784"/>
        <v>5</v>
      </c>
      <c r="AN345" s="167">
        <f>INDEX(Coefficients!$O$3:$O$7,MATCH(S345,Coefficients!$O$3:$O$7))</f>
        <v>0.3</v>
      </c>
      <c r="AO345" s="167">
        <f>INDEX(Coefficients!$O$3:$O$7,MATCH(S345,Coefficients!$O$3:$O$7)+1)</f>
        <v>0.4</v>
      </c>
      <c r="AP345" s="172">
        <f>INDEX(Coefficients!$P$3:$P$7,MATCH(S345,Coefficients!$O$3:$O$7))</f>
        <v>50</v>
      </c>
      <c r="AQ345" s="172">
        <f>INDEX(Coefficients!$P$3:$P$7,MATCH(S345,Coefficients!$O$3:$O$7)+1)</f>
        <v>41.8</v>
      </c>
      <c r="AR345" s="172">
        <f t="shared" si="785"/>
        <v>44.26</v>
      </c>
      <c r="AS345" s="106">
        <f t="shared" si="786"/>
        <v>2031</v>
      </c>
      <c r="AT345" s="107">
        <f t="shared" si="787"/>
        <v>23.14</v>
      </c>
      <c r="AU345" s="167">
        <f t="shared" si="816"/>
        <v>456.91000000000008</v>
      </c>
      <c r="AV345" s="173">
        <f t="shared" si="817"/>
        <v>22.845500000000005</v>
      </c>
      <c r="AW345" s="106">
        <v>43</v>
      </c>
      <c r="AX345" s="107">
        <f t="shared" si="788"/>
        <v>75.746825000000001</v>
      </c>
      <c r="AY345" s="174">
        <f t="shared" si="789"/>
        <v>1.1909533335627753</v>
      </c>
      <c r="AZ345" s="167">
        <f>INDEX(Coefficients!$K$3:$K$10,MATCH(S345,Coefficients!$K$3:$K$10))</f>
        <v>0.35</v>
      </c>
      <c r="BA345" s="167">
        <f>INDEX(Coefficients!$K$3:$K$10,MATCH(S345,Coefficients!$K$3:$K$10)+1)</f>
        <v>0.4</v>
      </c>
      <c r="BB345" s="167">
        <f>INDEX(Coefficients!$L$3:$L$10,MATCH(S345,Coefficients!$K$3:$K$10))</f>
        <v>0.19142307491680963</v>
      </c>
      <c r="BC345" s="167">
        <f>INDEX(Coefficients!$L$3:$L$10,MATCH(S345,Coefficients!$K$3:$K$10)+1)</f>
        <v>0.35425563574488944</v>
      </c>
      <c r="BD345" s="174">
        <f>INDEX(Coefficients!$M$3:$M$10,MATCH(S345,Coefficients!$K$3:$K$10))</f>
        <v>0.20023799980895765</v>
      </c>
      <c r="BE345" s="174">
        <f>INDEX(Coefficients!$M$3:$M$10,MATCH(S345,Coefficients!$K$3:$K$10)+1)</f>
        <v>0.20987997823914079</v>
      </c>
      <c r="BF345" s="70">
        <f t="shared" si="790"/>
        <v>2.5655609924804158E-5</v>
      </c>
      <c r="BG345" s="110">
        <f t="shared" si="791"/>
        <v>0.20409479118103091</v>
      </c>
      <c r="BH345" s="175">
        <f t="shared" si="818"/>
        <v>1.3920309730548499E-5</v>
      </c>
      <c r="BI345" s="89">
        <f t="shared" si="819"/>
        <v>4.3928218406399898E-2</v>
      </c>
      <c r="BJ345" s="106">
        <f t="shared" si="792"/>
        <v>0.71366705445737511</v>
      </c>
      <c r="BK345" s="165">
        <f t="shared" si="793"/>
        <v>84.741590689541354</v>
      </c>
      <c r="BL345" s="207"/>
      <c r="BM345" s="107">
        <f t="shared" si="794"/>
        <v>454.15</v>
      </c>
      <c r="BN345" s="173">
        <f t="shared" si="820"/>
        <v>8482.1999999999989</v>
      </c>
      <c r="BO345" s="187">
        <f t="shared" si="821"/>
        <v>8.0580899999999989E-4</v>
      </c>
      <c r="BP345" s="106" t="str">
        <f t="shared" si="795"/>
        <v>YES</v>
      </c>
      <c r="BQ345" s="209">
        <f t="shared" si="796"/>
        <v>4.4608427459287618</v>
      </c>
      <c r="BR345" s="164">
        <f t="shared" si="822"/>
        <v>9.4608427459287618</v>
      </c>
      <c r="BS345" s="219">
        <f t="shared" si="823"/>
        <v>0.18921685491857523</v>
      </c>
      <c r="BT345" s="210"/>
      <c r="BU345" s="206">
        <f t="shared" si="824"/>
        <v>-0.74985669558364976</v>
      </c>
      <c r="BW345" s="164">
        <f>VLOOKUP(M345,Coefficients!$E$4:$I$7,3)</f>
        <v>0.43099999999999999</v>
      </c>
      <c r="BX345" s="106">
        <f t="shared" si="825"/>
        <v>7.2999999999999995E-2</v>
      </c>
      <c r="BY345" s="163">
        <f t="shared" si="826"/>
        <v>0.52052796650000011</v>
      </c>
      <c r="BZ345" s="160"/>
      <c r="CO345" s="165" t="str">
        <f t="shared" si="797"/>
        <v>splash</v>
      </c>
      <c r="CP345" s="172">
        <f t="shared" si="798"/>
        <v>1</v>
      </c>
      <c r="CQ345" s="165">
        <f>IF(CO345="atmospheric",IF(CP345&gt;=1,Coefficients!$T$5,Coefficients!$T$4),Coefficients!$T$3)</f>
        <v>7.35</v>
      </c>
      <c r="CR345" s="106">
        <f>IF(S345&lt;Coefficients!$V$3,Coefficients!$X$3-(Coefficients!$X$4-Coefficients!$X$3)*(Coefficients!$V$3-S345)/(Coefficients!$V$4-Coefficients!$V$3),IF(S345&gt;Coefficients!$V$6,(Coefficients!$X$6-Coefficients!$X$5)*(S345-Coefficients!$V$6)/(Coefficients!$V$6-Coefficients!$V$5)+Coefficients!$X$6,VLOOKUP(S345,Coefficients!$V$3:$X$6,3)))</f>
        <v>5.1999999999999975</v>
      </c>
      <c r="CS345" s="90">
        <f t="shared" si="827"/>
        <v>1.6409601519999992E-4</v>
      </c>
      <c r="CT345" s="106">
        <f>VLOOKUP(CO345,Coefficients!$Z$4:$AD$7,4,FALSE)</f>
        <v>0.26500000000000001</v>
      </c>
      <c r="CU345" s="106">
        <f>VLOOKUP(CO345,Coefficients!$Z$4:$AD$7,2,FALSE)</f>
        <v>0.37</v>
      </c>
      <c r="CV345" s="174">
        <f t="shared" si="799"/>
        <v>5.273624581164686</v>
      </c>
      <c r="CW345" s="31">
        <f t="shared" si="800"/>
        <v>0.41059314800153485</v>
      </c>
      <c r="CX345" s="19">
        <f>Coefficients!$B$7</f>
        <v>3.35</v>
      </c>
      <c r="CY345" s="217">
        <f t="shared" si="828"/>
        <v>0.12256511880642831</v>
      </c>
      <c r="CZ345" s="164">
        <f>VLOOKUP(N345,Coefficients!$E$12:$I$16,3)</f>
        <v>6.0350000000000001</v>
      </c>
      <c r="DA345" s="165">
        <f t="shared" si="829"/>
        <v>7.2999999999999995E-2</v>
      </c>
      <c r="DB345" s="163">
        <f t="shared" si="830"/>
        <v>7.2885992525000018</v>
      </c>
      <c r="DC345" s="163"/>
      <c r="DD345" s="149"/>
      <c r="DU345" s="165">
        <f t="shared" si="801"/>
        <v>0.95</v>
      </c>
      <c r="DV345" s="165">
        <f t="shared" si="802"/>
        <v>1</v>
      </c>
      <c r="DW345" s="165">
        <f t="shared" si="803"/>
        <v>2400</v>
      </c>
      <c r="DX345" s="165">
        <f t="shared" si="804"/>
        <v>1.4999999999999999E-2</v>
      </c>
      <c r="DY345" s="169">
        <f t="shared" si="805"/>
        <v>70.542760508938642</v>
      </c>
      <c r="DZ345" s="136">
        <f t="shared" si="831"/>
        <v>33589.392230606951</v>
      </c>
      <c r="EA345" s="136">
        <f t="shared" si="806"/>
        <v>4.3067574809826485</v>
      </c>
      <c r="EB345" s="136">
        <f t="shared" si="807"/>
        <v>2.3330791552474604E-2</v>
      </c>
      <c r="EC345" s="136">
        <f t="shared" si="808"/>
        <v>0.96747185906460231</v>
      </c>
      <c r="ED345" s="136">
        <f t="shared" si="809"/>
        <v>0.21199719814189849</v>
      </c>
      <c r="EE345" s="136">
        <f t="shared" si="832"/>
        <v>1.5445604651050633E-4</v>
      </c>
      <c r="EF345" s="136">
        <f t="shared" si="810"/>
        <v>1</v>
      </c>
      <c r="EG345" s="136">
        <f t="shared" si="833"/>
        <v>2</v>
      </c>
      <c r="EH345" s="149">
        <f t="shared" si="811"/>
        <v>1.7129291909527404</v>
      </c>
      <c r="EI345" s="149">
        <f t="shared" si="812"/>
        <v>28.556803653985128</v>
      </c>
      <c r="EJ345" s="149">
        <f t="shared" si="834"/>
        <v>30.269732844937867</v>
      </c>
      <c r="EK345" s="18">
        <f t="shared" si="835"/>
        <v>0.66072601639577022</v>
      </c>
      <c r="EL345" s="18">
        <f t="shared" si="836"/>
        <v>0.12502049878528662</v>
      </c>
      <c r="EM345" s="18">
        <f t="shared" si="837"/>
        <v>1.1972143229500002E-2</v>
      </c>
      <c r="EN345" s="163">
        <f t="shared" si="813"/>
        <v>0.12233181131742023</v>
      </c>
      <c r="EO345" s="163">
        <f t="shared" si="814"/>
        <v>2.0394336992324091</v>
      </c>
      <c r="EP345" s="163">
        <f t="shared" si="838"/>
        <v>2.1617655105498295</v>
      </c>
      <c r="EQ345" s="18">
        <f t="shared" si="839"/>
        <v>9.2516972365393801</v>
      </c>
      <c r="ER345" s="18">
        <f t="shared" si="840"/>
        <v>1.1339353709575537</v>
      </c>
      <c r="ES345" s="18">
        <f t="shared" si="841"/>
        <v>0.16763778280750005</v>
      </c>
    </row>
    <row r="346" spans="1:149" s="105" customFormat="1" outlineLevel="1" x14ac:dyDescent="0.25">
      <c r="A346" s="103"/>
      <c r="B346" s="36" t="s">
        <v>75</v>
      </c>
      <c r="C346" s="36" t="str">
        <f>MostLikely!$B$1</f>
        <v>CSIRO Mk3.5</v>
      </c>
      <c r="D346" s="36">
        <v>2032</v>
      </c>
      <c r="E346" s="37">
        <f>MostLikely!T60</f>
        <v>23.18</v>
      </c>
      <c r="F346" s="37">
        <f>MostLikely!X60</f>
        <v>75.72775</v>
      </c>
      <c r="G346" s="37">
        <f>MostLikely!R60</f>
        <v>457.79999999999995</v>
      </c>
      <c r="H346" s="115">
        <f t="shared" si="765"/>
        <v>2007</v>
      </c>
      <c r="I346" s="111" t="str">
        <f t="shared" si="766"/>
        <v>Pile No 243 @ Berth 107</v>
      </c>
      <c r="J346" s="165" t="str">
        <f t="shared" si="767"/>
        <v>splash</v>
      </c>
      <c r="K346" s="172">
        <f t="shared" si="768"/>
        <v>1</v>
      </c>
      <c r="L346" s="115" t="str">
        <f t="shared" si="769"/>
        <v>C1</v>
      </c>
      <c r="M346" s="115" t="str">
        <f t="shared" si="770"/>
        <v>CB4</v>
      </c>
      <c r="N346" s="115" t="str">
        <f t="shared" si="771"/>
        <v>CL5</v>
      </c>
      <c r="O346" s="115">
        <f t="shared" si="772"/>
        <v>0</v>
      </c>
      <c r="P346" s="115">
        <f t="shared" si="773"/>
        <v>50</v>
      </c>
      <c r="Q346" s="115">
        <f t="shared" si="774"/>
        <v>1200</v>
      </c>
      <c r="R346" s="115">
        <f t="shared" si="775"/>
        <v>60</v>
      </c>
      <c r="S346" s="115">
        <f t="shared" si="776"/>
        <v>0.37</v>
      </c>
      <c r="T346" s="115">
        <f t="shared" si="777"/>
        <v>310</v>
      </c>
      <c r="U346" s="165">
        <f t="shared" si="815"/>
        <v>12</v>
      </c>
      <c r="V346" s="165"/>
      <c r="W346" s="165"/>
      <c r="X346" s="165"/>
      <c r="Y346" s="165"/>
      <c r="AA346" s="174">
        <f t="shared" ref="AA346:AA377" si="842">BQ346</f>
        <v>4.5591037343425365</v>
      </c>
      <c r="AB346" s="193">
        <f t="shared" ref="AB346:AB377" si="843">BS346</f>
        <v>0.19118207468685072</v>
      </c>
      <c r="AC346" s="174">
        <f t="shared" ref="AC346:AC377" si="844">EL346</f>
        <v>0.13272117250616217</v>
      </c>
      <c r="AD346" s="174">
        <f t="shared" ref="AD346:AD377" si="845">EM346</f>
        <v>1.1983669924285718E-2</v>
      </c>
      <c r="AE346" s="174">
        <f t="shared" ref="AE346:AE377" si="846">CW346</f>
        <v>0.4397661079318122</v>
      </c>
      <c r="AF346" s="194">
        <f t="shared" ref="AF346:AF377" si="847">CY346</f>
        <v>0.13127346505427229</v>
      </c>
      <c r="AG346" s="174">
        <f t="shared" si="686"/>
        <v>1.2760567603895039</v>
      </c>
      <c r="AH346" s="174">
        <f t="shared" si="687"/>
        <v>0.16779918327857149</v>
      </c>
      <c r="AJ346" s="174"/>
      <c r="AK346" s="174"/>
      <c r="AM346" s="207">
        <f t="shared" ref="AM346:AM377" si="848">IF(AS346&gt;=$C$20,$C$21,0)</f>
        <v>5</v>
      </c>
      <c r="AN346" s="167">
        <f>INDEX(Coefficients!$O$3:$O$7,MATCH(S346,Coefficients!$O$3:$O$7))</f>
        <v>0.3</v>
      </c>
      <c r="AO346" s="167">
        <f>INDEX(Coefficients!$O$3:$O$7,MATCH(S346,Coefficients!$O$3:$O$7)+1)</f>
        <v>0.4</v>
      </c>
      <c r="AP346" s="172">
        <f>INDEX(Coefficients!$P$3:$P$7,MATCH(S346,Coefficients!$O$3:$O$7))</f>
        <v>50</v>
      </c>
      <c r="AQ346" s="172">
        <f>INDEX(Coefficients!$P$3:$P$7,MATCH(S346,Coefficients!$O$3:$O$7)+1)</f>
        <v>41.8</v>
      </c>
      <c r="AR346" s="172">
        <f t="shared" ref="AR346:AR377" si="849">AP346+(S346-AN346)/(AO346-AN346)*(AQ346-AP346)</f>
        <v>44.26</v>
      </c>
      <c r="AS346" s="106">
        <f t="shared" ref="AS346:AS377" si="850">D346</f>
        <v>2032</v>
      </c>
      <c r="AT346" s="107">
        <f t="shared" ref="AT346:AT377" si="851">E346</f>
        <v>23.18</v>
      </c>
      <c r="AU346" s="167">
        <f t="shared" si="816"/>
        <v>480.09000000000009</v>
      </c>
      <c r="AV346" s="173">
        <f t="shared" si="817"/>
        <v>22.861428571428576</v>
      </c>
      <c r="AW346" s="106">
        <v>44</v>
      </c>
      <c r="AX346" s="107">
        <f t="shared" ref="AX346:AX377" si="852">F346</f>
        <v>75.72775</v>
      </c>
      <c r="AY346" s="174">
        <f t="shared" ref="AY346:AY377" si="853">EXP(AR346/RR*(1/293-1/(273+AV346)))</f>
        <v>1.1921076636837515</v>
      </c>
      <c r="AZ346" s="167">
        <f>INDEX(Coefficients!$K$3:$K$10,MATCH(S346,Coefficients!$K$3:$K$10))</f>
        <v>0.35</v>
      </c>
      <c r="BA346" s="167">
        <f>INDEX(Coefficients!$K$3:$K$10,MATCH(S346,Coefficients!$K$3:$K$10)+1)</f>
        <v>0.4</v>
      </c>
      <c r="BB346" s="167">
        <f>INDEX(Coefficients!$L$3:$L$10,MATCH(S346,Coefficients!$K$3:$K$10))</f>
        <v>0.19142307491680963</v>
      </c>
      <c r="BC346" s="167">
        <f>INDEX(Coefficients!$L$3:$L$10,MATCH(S346,Coefficients!$K$3:$K$10)+1)</f>
        <v>0.35425563574488944</v>
      </c>
      <c r="BD346" s="174">
        <f>INDEX(Coefficients!$M$3:$M$10,MATCH(S346,Coefficients!$K$3:$K$10))</f>
        <v>0.20023799980895765</v>
      </c>
      <c r="BE346" s="174">
        <f>INDEX(Coefficients!$M$3:$M$10,MATCH(S346,Coefficients!$K$3:$K$10)+1)</f>
        <v>0.20987997823914079</v>
      </c>
      <c r="BF346" s="70">
        <f t="shared" ref="BF346:BF377" si="854">(BB346+(S346-AZ346)/(BA346-AZ346)*(BC346-BB346))*10^-4</f>
        <v>2.5655609924804158E-5</v>
      </c>
      <c r="BG346" s="110">
        <f t="shared" ref="BG346:BG377" si="855">BD346+(S346-AZ346)/(BA346-AZ346)*(BE346-BD346)</f>
        <v>0.20409479118103091</v>
      </c>
      <c r="BH346" s="175">
        <f t="shared" si="818"/>
        <v>1.3782381685559643E-5</v>
      </c>
      <c r="BI346" s="89">
        <f t="shared" si="819"/>
        <v>4.3492959895496092E-2</v>
      </c>
      <c r="BJ346" s="106">
        <f t="shared" ref="BJ346:BJ377" si="856">1-EXP(-3.38*S346)</f>
        <v>0.71366705445737511</v>
      </c>
      <c r="BK346" s="165">
        <f t="shared" ref="BK346:BK377" si="857">0.75*T346*CaO*BJ346*(MCO2_/MCaO)</f>
        <v>84.741590689541354</v>
      </c>
      <c r="BL346" s="207"/>
      <c r="BM346" s="107">
        <f t="shared" ref="BM346:BM377" si="858">G346</f>
        <v>457.79999999999995</v>
      </c>
      <c r="BN346" s="173">
        <f t="shared" si="820"/>
        <v>8939.9999999999982</v>
      </c>
      <c r="BO346" s="187">
        <f t="shared" si="821"/>
        <v>8.0885714285714263E-4</v>
      </c>
      <c r="BP346" s="106" t="str">
        <f t="shared" si="795"/>
        <v>YES</v>
      </c>
      <c r="BQ346" s="209">
        <f t="shared" ref="BQ346:BQ377" si="859">IF(BP346="YES",SQRT((2*AY346*BI346/BK346)*kurban*BO346*(AS346-($C$20-1)))*(1/(AS346-($C$20-1)))^BL346*1000,0)</f>
        <v>4.5591037343425365</v>
      </c>
      <c r="BR346" s="164">
        <f t="shared" si="822"/>
        <v>9.5591037343425356</v>
      </c>
      <c r="BS346" s="219">
        <f t="shared" si="823"/>
        <v>0.19118207468685072</v>
      </c>
      <c r="BT346" s="210"/>
      <c r="BU346" s="206">
        <f t="shared" si="824"/>
        <v>-0.75530535986956748</v>
      </c>
      <c r="BW346" s="164">
        <f>VLOOKUP(M346,Coefficients!$E$4:$I$7,3)</f>
        <v>0.43099999999999999</v>
      </c>
      <c r="BX346" s="106">
        <f t="shared" si="825"/>
        <v>7.2999999999999995E-2</v>
      </c>
      <c r="BY346" s="163">
        <f t="shared" si="826"/>
        <v>0.52102912714285732</v>
      </c>
      <c r="BZ346" s="160"/>
      <c r="CO346" s="165" t="str">
        <f t="shared" ref="CO346:CO377" si="860">J346</f>
        <v>splash</v>
      </c>
      <c r="CP346" s="172">
        <f t="shared" ref="CP346:CP377" si="861">K346</f>
        <v>1</v>
      </c>
      <c r="CQ346" s="165">
        <f>IF(CO346="atmospheric",IF(CP346&gt;=1,Coefficients!$T$5,Coefficients!$T$4),Coefficients!$T$3)</f>
        <v>7.35</v>
      </c>
      <c r="CR346" s="106">
        <f>IF(S346&lt;Coefficients!$V$3,Coefficients!$X$3-(Coefficients!$X$4-Coefficients!$X$3)*(Coefficients!$V$3-S346)/(Coefficients!$V$4-Coefficients!$V$3),IF(S346&gt;Coefficients!$V$6,(Coefficients!$X$6-Coefficients!$X$5)*(S346-Coefficients!$V$6)/(Coefficients!$V$6-Coefficients!$V$5)+Coefficients!$X$6,VLOOKUP(S346,Coefficients!$V$3:$X$6,3)))</f>
        <v>5.1999999999999975</v>
      </c>
      <c r="CS346" s="90">
        <f t="shared" si="827"/>
        <v>1.6409601519999992E-4</v>
      </c>
      <c r="CT346" s="106">
        <f>VLOOKUP(CO346,Coefficients!$Z$4:$AD$7,4,FALSE)</f>
        <v>0.26500000000000001</v>
      </c>
      <c r="CU346" s="106">
        <f>VLOOKUP(CO346,Coefficients!$Z$4:$AD$7,2,FALSE)</f>
        <v>0.37</v>
      </c>
      <c r="CV346" s="174">
        <f t="shared" ref="CV346:CV377" si="862">CQ346*(1-ERF(BR346/(2*(SQRT(CT346*kt*kc*AY346*CS346*10^6*(1/(AS346-($C$20-1)))^CU346*(AS346-($C$20-1)))))))</f>
        <v>5.2845700021639548</v>
      </c>
      <c r="CW346" s="31">
        <f t="shared" ref="CW346:CW377" si="863">CQ346*(1-ERF(P346/(2*(SQRT(CT346*kt*kc*AY346*CS346*10^6*(1/(AS346-($C$20-1)))^CU346*(AS346-($C$20-1)))))))</f>
        <v>0.4397661079318122</v>
      </c>
      <c r="CX346" s="19">
        <f>Coefficients!$B$7</f>
        <v>3.35</v>
      </c>
      <c r="CY346" s="217">
        <f t="shared" si="828"/>
        <v>0.13127346505427229</v>
      </c>
      <c r="CZ346" s="164">
        <f>VLOOKUP(N346,Coefficients!$E$12:$I$16,3)</f>
        <v>6.0350000000000001</v>
      </c>
      <c r="DA346" s="165">
        <f t="shared" si="829"/>
        <v>7.2999999999999995E-2</v>
      </c>
      <c r="DB346" s="163">
        <f t="shared" si="830"/>
        <v>7.295616664285717</v>
      </c>
      <c r="DC346" s="163"/>
      <c r="DD346" s="149"/>
      <c r="DU346" s="165">
        <f t="shared" ref="DU346:DU377" si="864">$DV$13</f>
        <v>0.95</v>
      </c>
      <c r="DV346" s="165">
        <f t="shared" ref="DV346:DV377" si="865">$DV$14</f>
        <v>1</v>
      </c>
      <c r="DW346" s="165">
        <f t="shared" ref="DW346:DW377" si="866">$DV$15</f>
        <v>2400</v>
      </c>
      <c r="DX346" s="165">
        <f t="shared" ref="DX346:DX377" si="867">$DV$16</f>
        <v>1.4999999999999999E-2</v>
      </c>
      <c r="DY346" s="169">
        <f t="shared" ref="DY346:DY377" si="868">365*(AS346-($C$20-1))/(4+310.25*(AS346-($C$20-1)))*R346</f>
        <v>70.544924646239991</v>
      </c>
      <c r="DZ346" s="136">
        <f t="shared" si="831"/>
        <v>33589.73571642457</v>
      </c>
      <c r="EA346" s="136">
        <f t="shared" ref="EA346:EA377" si="869">0.556*SQRT(R346)</f>
        <v>4.3067574809826485</v>
      </c>
      <c r="EB346" s="136">
        <f t="shared" ref="EB346:EB377" si="870">(U346+2*$DV$16)^2/(2*P346*(P346+U346+2*$DV$16))</f>
        <v>2.3330791552474604E-2</v>
      </c>
      <c r="EC346" s="136">
        <f t="shared" ref="EC346:EC377" si="871">P346/(U346*EA346)</f>
        <v>0.96747185906460231</v>
      </c>
      <c r="ED346" s="136">
        <f t="shared" ref="ED346:ED377" si="872">0.95*(EXP(-0.3*$DV$19/BY346)-$DV$19/(2500*BY346)+0.3)</f>
        <v>0.212067417116623</v>
      </c>
      <c r="EE346" s="136">
        <f t="shared" si="832"/>
        <v>1.5445604651050633E-4</v>
      </c>
      <c r="EF346" s="136">
        <f t="shared" ref="EF346:EF377" si="873">$DV$20</f>
        <v>1</v>
      </c>
      <c r="EG346" s="136">
        <f t="shared" si="833"/>
        <v>2</v>
      </c>
      <c r="EH346" s="149">
        <f t="shared" ref="EH346:EH377" si="874">1/365*(7117.5*(U346+2*DX346)*(1+$DV$17+EB346))/(BY346*DZ346)*(((2*P346*EA346)/U346)+((2*DX346*DZ346)/((1+$DV$17+EB346)*(U346+2*DX346))))</f>
        <v>1.7112755631665133</v>
      </c>
      <c r="EI346" s="149">
        <f t="shared" ref="EI346:EI377" si="875">ED346*($DV$18-0.05)/(EF346*EE346)*(0.0114/BY346)</f>
        <v>28.538785467883063</v>
      </c>
      <c r="EJ346" s="149">
        <f t="shared" si="834"/>
        <v>30.250061031049576</v>
      </c>
      <c r="EK346" s="18">
        <f t="shared" si="835"/>
        <v>0.69421347541894096</v>
      </c>
      <c r="EL346" s="18">
        <f t="shared" si="836"/>
        <v>0.13272117250616217</v>
      </c>
      <c r="EM346" s="18">
        <f t="shared" si="837"/>
        <v>1.1983669924285718E-2</v>
      </c>
      <c r="EN346" s="163">
        <f t="shared" ref="EN346:EN377" si="876">1/365*(7117.5*(U346+2*DX346)*(1+$DV$17+EB346))/(DB346*DZ346)*(((2*P346*EA346)/U346)+((2*DX346*DZ346)/((1+$DV$17+EB346)*(U346+2*DX346))))</f>
        <v>0.12221371461885125</v>
      </c>
      <c r="EO346" s="163">
        <f t="shared" ref="EO346:EO377" si="877">ED346*($DV$18-0.05)/(EF346*EE346)*(0.0114/DB346)</f>
        <v>2.0381468991976135</v>
      </c>
      <c r="EP346" s="163">
        <f t="shared" si="838"/>
        <v>2.1603606138164646</v>
      </c>
      <c r="EQ346" s="18">
        <f t="shared" si="839"/>
        <v>9.7205993599844778</v>
      </c>
      <c r="ER346" s="18">
        <f t="shared" si="840"/>
        <v>1.2760567603895039</v>
      </c>
      <c r="ES346" s="18">
        <f t="shared" si="841"/>
        <v>0.16779918327857149</v>
      </c>
    </row>
    <row r="347" spans="1:149" s="105" customFormat="1" outlineLevel="1" x14ac:dyDescent="0.25">
      <c r="A347" s="103"/>
      <c r="B347" s="36" t="s">
        <v>75</v>
      </c>
      <c r="C347" s="36" t="str">
        <f>MostLikely!$B$1</f>
        <v>CSIRO Mk3.5</v>
      </c>
      <c r="D347" s="36">
        <v>2033</v>
      </c>
      <c r="E347" s="37">
        <f>MostLikely!T61</f>
        <v>23.22</v>
      </c>
      <c r="F347" s="37">
        <f>MostLikely!X61</f>
        <v>75.708674999999999</v>
      </c>
      <c r="G347" s="37">
        <f>MostLikely!R61</f>
        <v>461.44999999999993</v>
      </c>
      <c r="H347" s="115">
        <f t="shared" si="765"/>
        <v>2007</v>
      </c>
      <c r="I347" s="111" t="str">
        <f t="shared" si="766"/>
        <v>Pile No 243 @ Berth 107</v>
      </c>
      <c r="J347" s="165" t="str">
        <f t="shared" si="767"/>
        <v>splash</v>
      </c>
      <c r="K347" s="172">
        <f t="shared" si="768"/>
        <v>1</v>
      </c>
      <c r="L347" s="115" t="str">
        <f t="shared" si="769"/>
        <v>C1</v>
      </c>
      <c r="M347" s="115" t="str">
        <f t="shared" si="770"/>
        <v>CB4</v>
      </c>
      <c r="N347" s="115" t="str">
        <f t="shared" si="771"/>
        <v>CL5</v>
      </c>
      <c r="O347" s="115">
        <f t="shared" si="772"/>
        <v>0</v>
      </c>
      <c r="P347" s="115">
        <f t="shared" si="773"/>
        <v>50</v>
      </c>
      <c r="Q347" s="115">
        <f t="shared" si="774"/>
        <v>1200</v>
      </c>
      <c r="R347" s="115">
        <f t="shared" si="775"/>
        <v>60</v>
      </c>
      <c r="S347" s="115">
        <f t="shared" si="776"/>
        <v>0.37</v>
      </c>
      <c r="T347" s="115">
        <f t="shared" si="777"/>
        <v>310</v>
      </c>
      <c r="U347" s="165">
        <f t="shared" si="815"/>
        <v>12</v>
      </c>
      <c r="V347" s="165"/>
      <c r="W347" s="165"/>
      <c r="X347" s="165"/>
      <c r="Y347" s="165"/>
      <c r="AA347" s="174">
        <f t="shared" si="842"/>
        <v>4.6554499774044045</v>
      </c>
      <c r="AB347" s="193">
        <f t="shared" si="843"/>
        <v>0.19310899954808811</v>
      </c>
      <c r="AC347" s="174">
        <f t="shared" si="844"/>
        <v>0.14053604282864227</v>
      </c>
      <c r="AD347" s="174">
        <f t="shared" si="845"/>
        <v>1.1995464463181818E-2</v>
      </c>
      <c r="AE347" s="174">
        <f t="shared" si="846"/>
        <v>0.46876476135304795</v>
      </c>
      <c r="AF347" s="194">
        <f t="shared" si="847"/>
        <v>0.13992977950837251</v>
      </c>
      <c r="AG347" s="174">
        <f t="shared" ref="AG347:AG410" si="878">ER347</f>
        <v>1.4259206578159616</v>
      </c>
      <c r="AH347" s="174">
        <f t="shared" ref="AH347:AH410" si="879">ES347</f>
        <v>0.16796433418863638</v>
      </c>
      <c r="AJ347" s="174"/>
      <c r="AK347" s="174"/>
      <c r="AM347" s="207">
        <f t="shared" si="848"/>
        <v>5</v>
      </c>
      <c r="AN347" s="167">
        <f>INDEX(Coefficients!$O$3:$O$7,MATCH(S347,Coefficients!$O$3:$O$7))</f>
        <v>0.3</v>
      </c>
      <c r="AO347" s="167">
        <f>INDEX(Coefficients!$O$3:$O$7,MATCH(S347,Coefficients!$O$3:$O$7)+1)</f>
        <v>0.4</v>
      </c>
      <c r="AP347" s="172">
        <f>INDEX(Coefficients!$P$3:$P$7,MATCH(S347,Coefficients!$O$3:$O$7))</f>
        <v>50</v>
      </c>
      <c r="AQ347" s="172">
        <f>INDEX(Coefficients!$P$3:$P$7,MATCH(S347,Coefficients!$O$3:$O$7)+1)</f>
        <v>41.8</v>
      </c>
      <c r="AR347" s="172">
        <f t="shared" si="849"/>
        <v>44.26</v>
      </c>
      <c r="AS347" s="106">
        <f t="shared" si="850"/>
        <v>2033</v>
      </c>
      <c r="AT347" s="107">
        <f t="shared" si="851"/>
        <v>23.22</v>
      </c>
      <c r="AU347" s="167">
        <f t="shared" si="816"/>
        <v>503.31000000000006</v>
      </c>
      <c r="AV347" s="173">
        <f t="shared" si="817"/>
        <v>22.877727272727274</v>
      </c>
      <c r="AW347" s="106">
        <v>45</v>
      </c>
      <c r="AX347" s="107">
        <f t="shared" si="852"/>
        <v>75.708674999999999</v>
      </c>
      <c r="AY347" s="174">
        <f t="shared" si="853"/>
        <v>1.1932898461027182</v>
      </c>
      <c r="AZ347" s="167">
        <f>INDEX(Coefficients!$K$3:$K$10,MATCH(S347,Coefficients!$K$3:$K$10))</f>
        <v>0.35</v>
      </c>
      <c r="BA347" s="167">
        <f>INDEX(Coefficients!$K$3:$K$10,MATCH(S347,Coefficients!$K$3:$K$10)+1)</f>
        <v>0.4</v>
      </c>
      <c r="BB347" s="167">
        <f>INDEX(Coefficients!$L$3:$L$10,MATCH(S347,Coefficients!$K$3:$K$10))</f>
        <v>0.19142307491680963</v>
      </c>
      <c r="BC347" s="167">
        <f>INDEX(Coefficients!$L$3:$L$10,MATCH(S347,Coefficients!$K$3:$K$10)+1)</f>
        <v>0.35425563574488944</v>
      </c>
      <c r="BD347" s="174">
        <f>INDEX(Coefficients!$M$3:$M$10,MATCH(S347,Coefficients!$K$3:$K$10))</f>
        <v>0.20023799980895765</v>
      </c>
      <c r="BE347" s="174">
        <f>INDEX(Coefficients!$M$3:$M$10,MATCH(S347,Coefficients!$K$3:$K$10)+1)</f>
        <v>0.20987997823914079</v>
      </c>
      <c r="BF347" s="70">
        <f t="shared" si="854"/>
        <v>2.5655609924804158E-5</v>
      </c>
      <c r="BG347" s="110">
        <f t="shared" si="855"/>
        <v>0.20409479118103091</v>
      </c>
      <c r="BH347" s="175">
        <f t="shared" si="818"/>
        <v>1.3652144208577906E-5</v>
      </c>
      <c r="BI347" s="89">
        <f t="shared" si="819"/>
        <v>4.3081970453142153E-2</v>
      </c>
      <c r="BJ347" s="106">
        <f t="shared" si="856"/>
        <v>0.71366705445737511</v>
      </c>
      <c r="BK347" s="165">
        <f t="shared" si="857"/>
        <v>84.741590689541354</v>
      </c>
      <c r="BL347" s="207"/>
      <c r="BM347" s="107">
        <f t="shared" si="858"/>
        <v>461.44999999999993</v>
      </c>
      <c r="BN347" s="173">
        <f t="shared" si="820"/>
        <v>9401.4499999999989</v>
      </c>
      <c r="BO347" s="187">
        <f t="shared" si="821"/>
        <v>8.1194340909090902E-4</v>
      </c>
      <c r="BP347" s="106" t="str">
        <f t="shared" si="795"/>
        <v>YES</v>
      </c>
      <c r="BQ347" s="209">
        <f t="shared" si="859"/>
        <v>4.6554499774044045</v>
      </c>
      <c r="BR347" s="164">
        <f t="shared" si="822"/>
        <v>9.6554499774044054</v>
      </c>
      <c r="BS347" s="219">
        <f t="shared" si="823"/>
        <v>0.19310899954808811</v>
      </c>
      <c r="BT347" s="210"/>
      <c r="BU347" s="206">
        <f t="shared" si="824"/>
        <v>-0.76035688066120455</v>
      </c>
      <c r="BW347" s="164">
        <f>VLOOKUP(M347,Coefficients!$E$4:$I$7,3)</f>
        <v>0.43099999999999999</v>
      </c>
      <c r="BX347" s="106">
        <f t="shared" si="825"/>
        <v>7.2999999999999995E-2</v>
      </c>
      <c r="BY347" s="163">
        <f t="shared" si="826"/>
        <v>0.52154193318181818</v>
      </c>
      <c r="BZ347" s="160"/>
      <c r="CO347" s="165" t="str">
        <f t="shared" si="860"/>
        <v>splash</v>
      </c>
      <c r="CP347" s="172">
        <f t="shared" si="861"/>
        <v>1</v>
      </c>
      <c r="CQ347" s="165">
        <f>IF(CO347="atmospheric",IF(CP347&gt;=1,Coefficients!$T$5,Coefficients!$T$4),Coefficients!$T$3)</f>
        <v>7.35</v>
      </c>
      <c r="CR347" s="106">
        <f>IF(S347&lt;Coefficients!$V$3,Coefficients!$X$3-(Coefficients!$X$4-Coefficients!$X$3)*(Coefficients!$V$3-S347)/(Coefficients!$V$4-Coefficients!$V$3),IF(S347&gt;Coefficients!$V$6,(Coefficients!$X$6-Coefficients!$X$5)*(S347-Coefficients!$V$6)/(Coefficients!$V$6-Coefficients!$V$5)+Coefficients!$X$6,VLOOKUP(S347,Coefficients!$V$3:$X$6,3)))</f>
        <v>5.1999999999999975</v>
      </c>
      <c r="CS347" s="90">
        <f t="shared" si="827"/>
        <v>1.6409601519999992E-4</v>
      </c>
      <c r="CT347" s="106">
        <f>VLOOKUP(CO347,Coefficients!$Z$4:$AD$7,4,FALSE)</f>
        <v>0.26500000000000001</v>
      </c>
      <c r="CU347" s="106">
        <f>VLOOKUP(CO347,Coefficients!$Z$4:$AD$7,2,FALSE)</f>
        <v>0.37</v>
      </c>
      <c r="CV347" s="174">
        <f t="shared" si="862"/>
        <v>5.2946755961409009</v>
      </c>
      <c r="CW347" s="31">
        <f t="shared" si="863"/>
        <v>0.46876476135304795</v>
      </c>
      <c r="CX347" s="19">
        <f>Coefficients!$B$7</f>
        <v>3.35</v>
      </c>
      <c r="CY347" s="217">
        <f t="shared" si="828"/>
        <v>0.13992977950837251</v>
      </c>
      <c r="CZ347" s="164">
        <f>VLOOKUP(N347,Coefficients!$E$12:$I$16,3)</f>
        <v>6.0350000000000001</v>
      </c>
      <c r="DA347" s="165">
        <f t="shared" si="829"/>
        <v>7.2999999999999995E-2</v>
      </c>
      <c r="DB347" s="163">
        <f t="shared" si="830"/>
        <v>7.3027971386363646</v>
      </c>
      <c r="DC347" s="163"/>
      <c r="DD347" s="149"/>
      <c r="DU347" s="165">
        <f t="shared" si="864"/>
        <v>0.95</v>
      </c>
      <c r="DV347" s="165">
        <f t="shared" si="865"/>
        <v>1</v>
      </c>
      <c r="DW347" s="165">
        <f t="shared" si="866"/>
        <v>2400</v>
      </c>
      <c r="DX347" s="165">
        <f t="shared" si="867"/>
        <v>1.4999999999999999E-2</v>
      </c>
      <c r="DY347" s="169">
        <f t="shared" si="868"/>
        <v>70.546892159016039</v>
      </c>
      <c r="DZ347" s="136">
        <f t="shared" si="831"/>
        <v>33590.047988451239</v>
      </c>
      <c r="EA347" s="136">
        <f t="shared" si="869"/>
        <v>4.3067574809826485</v>
      </c>
      <c r="EB347" s="136">
        <f t="shared" si="870"/>
        <v>2.3330791552474604E-2</v>
      </c>
      <c r="EC347" s="136">
        <f t="shared" si="871"/>
        <v>0.96747185906460231</v>
      </c>
      <c r="ED347" s="136">
        <f t="shared" si="872"/>
        <v>0.21213912806939614</v>
      </c>
      <c r="EE347" s="136">
        <f t="shared" si="832"/>
        <v>1.5445604651050633E-4</v>
      </c>
      <c r="EF347" s="136">
        <f t="shared" si="873"/>
        <v>1</v>
      </c>
      <c r="EG347" s="136">
        <f t="shared" si="833"/>
        <v>2</v>
      </c>
      <c r="EH347" s="149">
        <f t="shared" si="874"/>
        <v>1.7095874860617877</v>
      </c>
      <c r="EI347" s="149">
        <f t="shared" si="875"/>
        <v>28.520365660107799</v>
      </c>
      <c r="EJ347" s="149">
        <f t="shared" si="834"/>
        <v>30.229953146169589</v>
      </c>
      <c r="EK347" s="18">
        <f t="shared" si="835"/>
        <v>0.72775501482335581</v>
      </c>
      <c r="EL347" s="18">
        <f t="shared" si="836"/>
        <v>0.14053604282864227</v>
      </c>
      <c r="EM347" s="18">
        <f t="shared" si="837"/>
        <v>1.1995464463181818E-2</v>
      </c>
      <c r="EN347" s="163">
        <f t="shared" si="876"/>
        <v>0.12209315766240768</v>
      </c>
      <c r="EO347" s="163">
        <f t="shared" si="877"/>
        <v>2.036831416653929</v>
      </c>
      <c r="EP347" s="163">
        <f t="shared" si="838"/>
        <v>2.1589245743163366</v>
      </c>
      <c r="EQ347" s="18">
        <f t="shared" si="839"/>
        <v>10.19025873424351</v>
      </c>
      <c r="ER347" s="18">
        <f t="shared" si="840"/>
        <v>1.4259206578159616</v>
      </c>
      <c r="ES347" s="18">
        <f t="shared" si="841"/>
        <v>0.16796433418863638</v>
      </c>
    </row>
    <row r="348" spans="1:149" s="105" customFormat="1" outlineLevel="1" x14ac:dyDescent="0.25">
      <c r="A348" s="103"/>
      <c r="B348" s="36" t="s">
        <v>75</v>
      </c>
      <c r="C348" s="36" t="str">
        <f>MostLikely!$B$1</f>
        <v>CSIRO Mk3.5</v>
      </c>
      <c r="D348" s="36">
        <v>2034</v>
      </c>
      <c r="E348" s="37">
        <f>MostLikely!T62</f>
        <v>23.259999999999998</v>
      </c>
      <c r="F348" s="37">
        <f>MostLikely!X62</f>
        <v>75.689599999999999</v>
      </c>
      <c r="G348" s="37">
        <f>MostLikely!R62</f>
        <v>465.09999999999991</v>
      </c>
      <c r="H348" s="115">
        <f t="shared" si="765"/>
        <v>2007</v>
      </c>
      <c r="I348" s="111" t="str">
        <f t="shared" si="766"/>
        <v>Pile No 243 @ Berth 107</v>
      </c>
      <c r="J348" s="165" t="str">
        <f t="shared" si="767"/>
        <v>splash</v>
      </c>
      <c r="K348" s="172">
        <f t="shared" si="768"/>
        <v>1</v>
      </c>
      <c r="L348" s="115" t="str">
        <f t="shared" si="769"/>
        <v>C1</v>
      </c>
      <c r="M348" s="115" t="str">
        <f t="shared" si="770"/>
        <v>CB4</v>
      </c>
      <c r="N348" s="115" t="str">
        <f t="shared" si="771"/>
        <v>CL5</v>
      </c>
      <c r="O348" s="115">
        <f t="shared" si="772"/>
        <v>0</v>
      </c>
      <c r="P348" s="115">
        <f t="shared" si="773"/>
        <v>50</v>
      </c>
      <c r="Q348" s="115">
        <f t="shared" si="774"/>
        <v>1200</v>
      </c>
      <c r="R348" s="115">
        <f t="shared" si="775"/>
        <v>60</v>
      </c>
      <c r="S348" s="115">
        <f t="shared" si="776"/>
        <v>0.37</v>
      </c>
      <c r="T348" s="115">
        <f t="shared" si="777"/>
        <v>310</v>
      </c>
      <c r="U348" s="165">
        <f t="shared" si="815"/>
        <v>12</v>
      </c>
      <c r="V348" s="165"/>
      <c r="W348" s="165"/>
      <c r="X348" s="165"/>
      <c r="Y348" s="165"/>
      <c r="AA348" s="174">
        <f t="shared" si="842"/>
        <v>4.7500296698555582</v>
      </c>
      <c r="AB348" s="193">
        <f t="shared" si="843"/>
        <v>0.19500059339711115</v>
      </c>
      <c r="AC348" s="174">
        <f t="shared" si="844"/>
        <v>0.14846383114574085</v>
      </c>
      <c r="AD348" s="174">
        <f t="shared" si="845"/>
        <v>1.2007491910000003E-2</v>
      </c>
      <c r="AE348" s="174">
        <f t="shared" si="846"/>
        <v>0.49755701891175791</v>
      </c>
      <c r="AF348" s="194">
        <f t="shared" si="847"/>
        <v>0.14852448325724116</v>
      </c>
      <c r="AG348" s="174">
        <f t="shared" si="878"/>
        <v>1.5833713587861378</v>
      </c>
      <c r="AH348" s="174">
        <f t="shared" si="879"/>
        <v>0.16813274635000003</v>
      </c>
      <c r="AJ348" s="174"/>
      <c r="AK348" s="174"/>
      <c r="AM348" s="207">
        <f t="shared" si="848"/>
        <v>5</v>
      </c>
      <c r="AN348" s="167">
        <f>INDEX(Coefficients!$O$3:$O$7,MATCH(S348,Coefficients!$O$3:$O$7))</f>
        <v>0.3</v>
      </c>
      <c r="AO348" s="167">
        <f>INDEX(Coefficients!$O$3:$O$7,MATCH(S348,Coefficients!$O$3:$O$7)+1)</f>
        <v>0.4</v>
      </c>
      <c r="AP348" s="172">
        <f>INDEX(Coefficients!$P$3:$P$7,MATCH(S348,Coefficients!$O$3:$O$7))</f>
        <v>50</v>
      </c>
      <c r="AQ348" s="172">
        <f>INDEX(Coefficients!$P$3:$P$7,MATCH(S348,Coefficients!$O$3:$O$7)+1)</f>
        <v>41.8</v>
      </c>
      <c r="AR348" s="172">
        <f t="shared" si="849"/>
        <v>44.26</v>
      </c>
      <c r="AS348" s="106">
        <f t="shared" si="850"/>
        <v>2034</v>
      </c>
      <c r="AT348" s="107">
        <f t="shared" si="851"/>
        <v>23.259999999999998</v>
      </c>
      <c r="AU348" s="167">
        <f t="shared" si="816"/>
        <v>526.57000000000005</v>
      </c>
      <c r="AV348" s="173">
        <f t="shared" si="817"/>
        <v>22.89434782608696</v>
      </c>
      <c r="AW348" s="106">
        <v>46</v>
      </c>
      <c r="AX348" s="107">
        <f t="shared" si="852"/>
        <v>75.689599999999999</v>
      </c>
      <c r="AY348" s="174">
        <f t="shared" si="853"/>
        <v>1.1944964461749972</v>
      </c>
      <c r="AZ348" s="167">
        <f>INDEX(Coefficients!$K$3:$K$10,MATCH(S348,Coefficients!$K$3:$K$10))</f>
        <v>0.35</v>
      </c>
      <c r="BA348" s="167">
        <f>INDEX(Coefficients!$K$3:$K$10,MATCH(S348,Coefficients!$K$3:$K$10)+1)</f>
        <v>0.4</v>
      </c>
      <c r="BB348" s="167">
        <f>INDEX(Coefficients!$L$3:$L$10,MATCH(S348,Coefficients!$K$3:$K$10))</f>
        <v>0.19142307491680963</v>
      </c>
      <c r="BC348" s="167">
        <f>INDEX(Coefficients!$L$3:$L$10,MATCH(S348,Coefficients!$K$3:$K$10)+1)</f>
        <v>0.35425563574488944</v>
      </c>
      <c r="BD348" s="174">
        <f>INDEX(Coefficients!$M$3:$M$10,MATCH(S348,Coefficients!$K$3:$K$10))</f>
        <v>0.20023799980895765</v>
      </c>
      <c r="BE348" s="174">
        <f>INDEX(Coefficients!$M$3:$M$10,MATCH(S348,Coefficients!$K$3:$K$10)+1)</f>
        <v>0.20987997823914079</v>
      </c>
      <c r="BF348" s="70">
        <f t="shared" si="854"/>
        <v>2.5655609924804158E-5</v>
      </c>
      <c r="BG348" s="110">
        <f t="shared" si="855"/>
        <v>0.20409479118103091</v>
      </c>
      <c r="BH348" s="175">
        <f t="shared" si="818"/>
        <v>1.3528847006155289E-5</v>
      </c>
      <c r="BI348" s="89">
        <f t="shared" si="819"/>
        <v>4.2692882383856399E-2</v>
      </c>
      <c r="BJ348" s="106">
        <f t="shared" si="856"/>
        <v>0.71366705445737511</v>
      </c>
      <c r="BK348" s="165">
        <f t="shared" si="857"/>
        <v>84.741590689541354</v>
      </c>
      <c r="BL348" s="207"/>
      <c r="BM348" s="107">
        <f t="shared" si="858"/>
        <v>465.09999999999991</v>
      </c>
      <c r="BN348" s="173">
        <f t="shared" si="820"/>
        <v>9866.5499999999993</v>
      </c>
      <c r="BO348" s="187">
        <f t="shared" si="821"/>
        <v>8.1506282608695651E-4</v>
      </c>
      <c r="BP348" s="106" t="str">
        <f t="shared" si="795"/>
        <v>YES</v>
      </c>
      <c r="BQ348" s="209">
        <f t="shared" si="859"/>
        <v>4.7500296698555582</v>
      </c>
      <c r="BR348" s="164">
        <f t="shared" si="822"/>
        <v>9.7500296698555573</v>
      </c>
      <c r="BS348" s="219">
        <f t="shared" si="823"/>
        <v>0.19500059339711115</v>
      </c>
      <c r="BT348" s="210"/>
      <c r="BU348" s="206">
        <f t="shared" si="824"/>
        <v>-0.76505591943348439</v>
      </c>
      <c r="BW348" s="164">
        <f>VLOOKUP(M348,Coefficients!$E$4:$I$7,3)</f>
        <v>0.43099999999999999</v>
      </c>
      <c r="BX348" s="106">
        <f t="shared" si="825"/>
        <v>7.2999999999999995E-2</v>
      </c>
      <c r="BY348" s="163">
        <f t="shared" si="826"/>
        <v>0.52206486565217403</v>
      </c>
      <c r="BZ348" s="160"/>
      <c r="CO348" s="165" t="str">
        <f t="shared" si="860"/>
        <v>splash</v>
      </c>
      <c r="CP348" s="172">
        <f t="shared" si="861"/>
        <v>1</v>
      </c>
      <c r="CQ348" s="165">
        <f>IF(CO348="atmospheric",IF(CP348&gt;=1,Coefficients!$T$5,Coefficients!$T$4),Coefficients!$T$3)</f>
        <v>7.35</v>
      </c>
      <c r="CR348" s="106">
        <f>IF(S348&lt;Coefficients!$V$3,Coefficients!$X$3-(Coefficients!$X$4-Coefficients!$X$3)*(Coefficients!$V$3-S348)/(Coefficients!$V$4-Coefficients!$V$3),IF(S348&gt;Coefficients!$V$6,(Coefficients!$X$6-Coefficients!$X$5)*(S348-Coefficients!$V$6)/(Coefficients!$V$6-Coefficients!$V$5)+Coefficients!$X$6,VLOOKUP(S348,Coefficients!$V$3:$X$6,3)))</f>
        <v>5.1999999999999975</v>
      </c>
      <c r="CS348" s="90">
        <f t="shared" si="827"/>
        <v>1.6409601519999992E-4</v>
      </c>
      <c r="CT348" s="106">
        <f>VLOOKUP(CO348,Coefficients!$Z$4:$AD$7,4,FALSE)</f>
        <v>0.26500000000000001</v>
      </c>
      <c r="CU348" s="106">
        <f>VLOOKUP(CO348,Coefficients!$Z$4:$AD$7,2,FALSE)</f>
        <v>0.37</v>
      </c>
      <c r="CV348" s="174">
        <f t="shared" si="862"/>
        <v>5.304028358792249</v>
      </c>
      <c r="CW348" s="31">
        <f t="shared" si="863"/>
        <v>0.49755701891175791</v>
      </c>
      <c r="CX348" s="19">
        <f>Coefficients!$B$7</f>
        <v>3.35</v>
      </c>
      <c r="CY348" s="217">
        <f t="shared" si="828"/>
        <v>0.14852448325724116</v>
      </c>
      <c r="CZ348" s="164">
        <f>VLOOKUP(N348,Coefficients!$E$12:$I$16,3)</f>
        <v>6.0350000000000001</v>
      </c>
      <c r="DA348" s="165">
        <f t="shared" si="829"/>
        <v>7.2999999999999995E-2</v>
      </c>
      <c r="DB348" s="163">
        <f t="shared" si="830"/>
        <v>7.310119406521741</v>
      </c>
      <c r="DC348" s="163"/>
      <c r="DD348" s="149"/>
      <c r="DU348" s="165">
        <f t="shared" si="864"/>
        <v>0.95</v>
      </c>
      <c r="DV348" s="165">
        <f t="shared" si="865"/>
        <v>1</v>
      </c>
      <c r="DW348" s="165">
        <f t="shared" si="866"/>
        <v>2400</v>
      </c>
      <c r="DX348" s="165">
        <f t="shared" si="867"/>
        <v>1.4999999999999999E-2</v>
      </c>
      <c r="DY348" s="169">
        <f t="shared" si="868"/>
        <v>70.548688679575619</v>
      </c>
      <c r="DZ348" s="136">
        <f t="shared" si="831"/>
        <v>33590.33311653047</v>
      </c>
      <c r="EA348" s="136">
        <f t="shared" si="869"/>
        <v>4.3067574809826485</v>
      </c>
      <c r="EB348" s="136">
        <f t="shared" si="870"/>
        <v>2.3330791552474604E-2</v>
      </c>
      <c r="EC348" s="136">
        <f t="shared" si="871"/>
        <v>0.96747185906460231</v>
      </c>
      <c r="ED348" s="136">
        <f t="shared" si="872"/>
        <v>0.21221211002673079</v>
      </c>
      <c r="EE348" s="136">
        <f t="shared" si="832"/>
        <v>1.5445604651050633E-4</v>
      </c>
      <c r="EF348" s="136">
        <f t="shared" si="873"/>
        <v>1</v>
      </c>
      <c r="EG348" s="136">
        <f t="shared" si="833"/>
        <v>2</v>
      </c>
      <c r="EH348" s="149">
        <f t="shared" si="874"/>
        <v>1.7078700720163642</v>
      </c>
      <c r="EI348" s="149">
        <f t="shared" si="875"/>
        <v>28.501599894650482</v>
      </c>
      <c r="EJ348" s="149">
        <f t="shared" si="834"/>
        <v>30.209469966666845</v>
      </c>
      <c r="EK348" s="18">
        <f t="shared" si="835"/>
        <v>0.76135066339721347</v>
      </c>
      <c r="EL348" s="18">
        <f t="shared" si="836"/>
        <v>0.14846383114574085</v>
      </c>
      <c r="EM348" s="18">
        <f t="shared" si="837"/>
        <v>1.2007491910000003E-2</v>
      </c>
      <c r="EN348" s="163">
        <f t="shared" si="876"/>
        <v>0.12197050555742384</v>
      </c>
      <c r="EO348" s="163">
        <f t="shared" si="877"/>
        <v>2.0354912269418985</v>
      </c>
      <c r="EP348" s="163">
        <f t="shared" si="838"/>
        <v>2.1574617324993222</v>
      </c>
      <c r="EQ348" s="18">
        <f t="shared" si="839"/>
        <v>10.660675762418061</v>
      </c>
      <c r="ER348" s="18">
        <f t="shared" si="840"/>
        <v>1.5833713587861378</v>
      </c>
      <c r="ES348" s="18">
        <f t="shared" si="841"/>
        <v>0.16813274635000003</v>
      </c>
    </row>
    <row r="349" spans="1:149" s="105" customFormat="1" outlineLevel="1" x14ac:dyDescent="0.25">
      <c r="A349" s="103"/>
      <c r="B349" s="36" t="s">
        <v>75</v>
      </c>
      <c r="C349" s="36" t="str">
        <f>MostLikely!$B$1</f>
        <v>CSIRO Mk3.5</v>
      </c>
      <c r="D349" s="36">
        <v>2035</v>
      </c>
      <c r="E349" s="37">
        <f>MostLikely!T63</f>
        <v>23.3</v>
      </c>
      <c r="F349" s="37">
        <f>MostLikely!X63</f>
        <v>75.670524999999998</v>
      </c>
      <c r="G349" s="37">
        <f>MostLikely!R63</f>
        <v>468.74999999999989</v>
      </c>
      <c r="H349" s="115">
        <f t="shared" si="765"/>
        <v>2007</v>
      </c>
      <c r="I349" s="111" t="str">
        <f t="shared" si="766"/>
        <v>Pile No 243 @ Berth 107</v>
      </c>
      <c r="J349" s="165" t="str">
        <f t="shared" si="767"/>
        <v>splash</v>
      </c>
      <c r="K349" s="172">
        <f t="shared" si="768"/>
        <v>1</v>
      </c>
      <c r="L349" s="115" t="str">
        <f t="shared" si="769"/>
        <v>C1</v>
      </c>
      <c r="M349" s="115" t="str">
        <f t="shared" si="770"/>
        <v>CB4</v>
      </c>
      <c r="N349" s="115" t="str">
        <f t="shared" si="771"/>
        <v>CL5</v>
      </c>
      <c r="O349" s="115">
        <f t="shared" si="772"/>
        <v>0</v>
      </c>
      <c r="P349" s="115">
        <f t="shared" si="773"/>
        <v>50</v>
      </c>
      <c r="Q349" s="115">
        <f t="shared" si="774"/>
        <v>1200</v>
      </c>
      <c r="R349" s="115">
        <f t="shared" si="775"/>
        <v>60</v>
      </c>
      <c r="S349" s="115">
        <f t="shared" si="776"/>
        <v>0.37</v>
      </c>
      <c r="T349" s="115">
        <f t="shared" si="777"/>
        <v>310</v>
      </c>
      <c r="U349" s="165">
        <f t="shared" si="815"/>
        <v>12</v>
      </c>
      <c r="V349" s="165"/>
      <c r="W349" s="165"/>
      <c r="X349" s="165"/>
      <c r="Y349" s="165"/>
      <c r="AA349" s="174">
        <f t="shared" si="842"/>
        <v>4.8429744037605538</v>
      </c>
      <c r="AB349" s="193">
        <f t="shared" si="843"/>
        <v>0.19685948807521109</v>
      </c>
      <c r="AC349" s="174">
        <f t="shared" si="844"/>
        <v>0.1565033815923246</v>
      </c>
      <c r="AD349" s="174">
        <f t="shared" si="845"/>
        <v>1.2019723151249998E-2</v>
      </c>
      <c r="AE349" s="174">
        <f t="shared" si="846"/>
        <v>0.52611718931488771</v>
      </c>
      <c r="AF349" s="194">
        <f t="shared" si="847"/>
        <v>0.15704990725817544</v>
      </c>
      <c r="AG349" s="174">
        <f t="shared" si="878"/>
        <v>1.7482561432266637</v>
      </c>
      <c r="AH349" s="174">
        <f t="shared" si="879"/>
        <v>0.16830401210625001</v>
      </c>
      <c r="AJ349" s="174"/>
      <c r="AK349" s="174"/>
      <c r="AM349" s="207">
        <f t="shared" si="848"/>
        <v>5</v>
      </c>
      <c r="AN349" s="167">
        <f>INDEX(Coefficients!$O$3:$O$7,MATCH(S349,Coefficients!$O$3:$O$7))</f>
        <v>0.3</v>
      </c>
      <c r="AO349" s="167">
        <f>INDEX(Coefficients!$O$3:$O$7,MATCH(S349,Coefficients!$O$3:$O$7)+1)</f>
        <v>0.4</v>
      </c>
      <c r="AP349" s="172">
        <f>INDEX(Coefficients!$P$3:$P$7,MATCH(S349,Coefficients!$O$3:$O$7))</f>
        <v>50</v>
      </c>
      <c r="AQ349" s="172">
        <f>INDEX(Coefficients!$P$3:$P$7,MATCH(S349,Coefficients!$O$3:$O$7)+1)</f>
        <v>41.8</v>
      </c>
      <c r="AR349" s="172">
        <f t="shared" si="849"/>
        <v>44.26</v>
      </c>
      <c r="AS349" s="106">
        <f t="shared" si="850"/>
        <v>2035</v>
      </c>
      <c r="AT349" s="107">
        <f t="shared" si="851"/>
        <v>23.3</v>
      </c>
      <c r="AU349" s="167">
        <f t="shared" si="816"/>
        <v>549.87</v>
      </c>
      <c r="AV349" s="173">
        <f t="shared" si="817"/>
        <v>22.911249999999999</v>
      </c>
      <c r="AW349" s="106">
        <v>47</v>
      </c>
      <c r="AX349" s="107">
        <f t="shared" si="852"/>
        <v>75.670524999999998</v>
      </c>
      <c r="AY349" s="174">
        <f t="shared" si="853"/>
        <v>1.1957246030461195</v>
      </c>
      <c r="AZ349" s="167">
        <f>INDEX(Coefficients!$K$3:$K$10,MATCH(S349,Coefficients!$K$3:$K$10))</f>
        <v>0.35</v>
      </c>
      <c r="BA349" s="167">
        <f>INDEX(Coefficients!$K$3:$K$10,MATCH(S349,Coefficients!$K$3:$K$10)+1)</f>
        <v>0.4</v>
      </c>
      <c r="BB349" s="167">
        <f>INDEX(Coefficients!$L$3:$L$10,MATCH(S349,Coefficients!$K$3:$K$10))</f>
        <v>0.19142307491680963</v>
      </c>
      <c r="BC349" s="167">
        <f>INDEX(Coefficients!$L$3:$L$10,MATCH(S349,Coefficients!$K$3:$K$10)+1)</f>
        <v>0.35425563574488944</v>
      </c>
      <c r="BD349" s="174">
        <f>INDEX(Coefficients!$M$3:$M$10,MATCH(S349,Coefficients!$K$3:$K$10))</f>
        <v>0.20023799980895765</v>
      </c>
      <c r="BE349" s="174">
        <f>INDEX(Coefficients!$M$3:$M$10,MATCH(S349,Coefficients!$K$3:$K$10)+1)</f>
        <v>0.20987997823914079</v>
      </c>
      <c r="BF349" s="70">
        <f t="shared" si="854"/>
        <v>2.5655609924804158E-5</v>
      </c>
      <c r="BG349" s="110">
        <f t="shared" si="855"/>
        <v>0.20409479118103091</v>
      </c>
      <c r="BH349" s="175">
        <f t="shared" si="818"/>
        <v>1.341184169575704E-5</v>
      </c>
      <c r="BI349" s="89">
        <f t="shared" si="819"/>
        <v>4.2323649591671945E-2</v>
      </c>
      <c r="BJ349" s="106">
        <f t="shared" si="856"/>
        <v>0.71366705445737511</v>
      </c>
      <c r="BK349" s="165">
        <f t="shared" si="857"/>
        <v>84.741590689541354</v>
      </c>
      <c r="BL349" s="207"/>
      <c r="BM349" s="107">
        <f t="shared" si="858"/>
        <v>468.74999999999989</v>
      </c>
      <c r="BN349" s="173">
        <f t="shared" si="820"/>
        <v>10335.299999999999</v>
      </c>
      <c r="BO349" s="187">
        <f t="shared" si="821"/>
        <v>8.1821124999999998E-4</v>
      </c>
      <c r="BP349" s="106" t="str">
        <f t="shared" si="795"/>
        <v>YES</v>
      </c>
      <c r="BQ349" s="209">
        <f t="shared" si="859"/>
        <v>4.8429744037605538</v>
      </c>
      <c r="BR349" s="164">
        <f t="shared" si="822"/>
        <v>9.8429744037605538</v>
      </c>
      <c r="BS349" s="219">
        <f t="shared" si="823"/>
        <v>0.19685948807521109</v>
      </c>
      <c r="BT349" s="210"/>
      <c r="BU349" s="206">
        <f t="shared" si="824"/>
        <v>-0.76944043902675541</v>
      </c>
      <c r="BW349" s="164">
        <f>VLOOKUP(M349,Coefficients!$E$4:$I$7,3)</f>
        <v>0.43099999999999999</v>
      </c>
      <c r="BX349" s="106">
        <f t="shared" si="825"/>
        <v>7.2999999999999995E-2</v>
      </c>
      <c r="BY349" s="163">
        <f t="shared" si="826"/>
        <v>0.52259665874999994</v>
      </c>
      <c r="BZ349" s="160"/>
      <c r="CO349" s="165" t="str">
        <f t="shared" si="860"/>
        <v>splash</v>
      </c>
      <c r="CP349" s="172">
        <f t="shared" si="861"/>
        <v>1</v>
      </c>
      <c r="CQ349" s="165">
        <f>IF(CO349="atmospheric",IF(CP349&gt;=1,Coefficients!$T$5,Coefficients!$T$4),Coefficients!$T$3)</f>
        <v>7.35</v>
      </c>
      <c r="CR349" s="106">
        <f>IF(S349&lt;Coefficients!$V$3,Coefficients!$X$3-(Coefficients!$X$4-Coefficients!$X$3)*(Coefficients!$V$3-S349)/(Coefficients!$V$4-Coefficients!$V$3),IF(S349&gt;Coefficients!$V$6,(Coefficients!$X$6-Coefficients!$X$5)*(S349-Coefficients!$V$6)/(Coefficients!$V$6-Coefficients!$V$5)+Coefficients!$X$6,VLOOKUP(S349,Coefficients!$V$3:$X$6,3)))</f>
        <v>5.1999999999999975</v>
      </c>
      <c r="CS349" s="90">
        <f t="shared" si="827"/>
        <v>1.6409601519999992E-4</v>
      </c>
      <c r="CT349" s="106">
        <f>VLOOKUP(CO349,Coefficients!$Z$4:$AD$7,4,FALSE)</f>
        <v>0.26500000000000001</v>
      </c>
      <c r="CU349" s="106">
        <f>VLOOKUP(CO349,Coefficients!$Z$4:$AD$7,2,FALSE)</f>
        <v>0.37</v>
      </c>
      <c r="CV349" s="174">
        <f t="shared" si="862"/>
        <v>5.312703059943531</v>
      </c>
      <c r="CW349" s="31">
        <f t="shared" si="863"/>
        <v>0.52611718931488771</v>
      </c>
      <c r="CX349" s="19">
        <f>Coefficients!$B$7</f>
        <v>3.35</v>
      </c>
      <c r="CY349" s="217">
        <f t="shared" si="828"/>
        <v>0.15704990725817544</v>
      </c>
      <c r="CZ349" s="164">
        <f>VLOOKUP(N349,Coefficients!$E$12:$I$16,3)</f>
        <v>6.0350000000000001</v>
      </c>
      <c r="DA349" s="165">
        <f t="shared" si="829"/>
        <v>7.2999999999999995E-2</v>
      </c>
      <c r="DB349" s="163">
        <f t="shared" si="830"/>
        <v>7.3175657437500004</v>
      </c>
      <c r="DC349" s="163"/>
      <c r="DD349" s="149"/>
      <c r="DU349" s="165">
        <f t="shared" si="864"/>
        <v>0.95</v>
      </c>
      <c r="DV349" s="165">
        <f t="shared" si="865"/>
        <v>1</v>
      </c>
      <c r="DW349" s="165">
        <f t="shared" si="866"/>
        <v>2400</v>
      </c>
      <c r="DX349" s="165">
        <f t="shared" si="867"/>
        <v>1.4999999999999999E-2</v>
      </c>
      <c r="DY349" s="169">
        <f t="shared" si="868"/>
        <v>70.550335570469798</v>
      </c>
      <c r="DZ349" s="136">
        <f t="shared" si="831"/>
        <v>33590.594492441312</v>
      </c>
      <c r="EA349" s="136">
        <f t="shared" si="869"/>
        <v>4.3067574809826485</v>
      </c>
      <c r="EB349" s="136">
        <f t="shared" si="870"/>
        <v>2.3330791552474604E-2</v>
      </c>
      <c r="EC349" s="136">
        <f t="shared" si="871"/>
        <v>0.96747185906460231</v>
      </c>
      <c r="ED349" s="136">
        <f t="shared" si="872"/>
        <v>0.21228617880777828</v>
      </c>
      <c r="EE349" s="136">
        <f t="shared" si="832"/>
        <v>1.5445604651050633E-4</v>
      </c>
      <c r="EF349" s="136">
        <f t="shared" si="873"/>
        <v>1</v>
      </c>
      <c r="EG349" s="136">
        <f t="shared" si="833"/>
        <v>2</v>
      </c>
      <c r="EH349" s="149">
        <f t="shared" si="874"/>
        <v>1.7061275821408997</v>
      </c>
      <c r="EI349" s="149">
        <f t="shared" si="875"/>
        <v>28.482534577966547</v>
      </c>
      <c r="EJ349" s="149">
        <f t="shared" si="834"/>
        <v>30.188662160107448</v>
      </c>
      <c r="EK349" s="18">
        <f t="shared" si="835"/>
        <v>0.79500044992767505</v>
      </c>
      <c r="EL349" s="18">
        <f t="shared" si="836"/>
        <v>0.1565033815923246</v>
      </c>
      <c r="EM349" s="18">
        <f t="shared" si="837"/>
        <v>1.2019723151249998E-2</v>
      </c>
      <c r="EN349" s="163">
        <f t="shared" si="876"/>
        <v>0.1218460626185133</v>
      </c>
      <c r="EO349" s="163">
        <f t="shared" si="877"/>
        <v>2.0341296442590857</v>
      </c>
      <c r="EP349" s="163">
        <f t="shared" si="838"/>
        <v>2.1559757068775989</v>
      </c>
      <c r="EQ349" s="18">
        <f t="shared" si="839"/>
        <v>11.131850847595173</v>
      </c>
      <c r="ER349" s="18">
        <f t="shared" si="840"/>
        <v>1.7482561432266637</v>
      </c>
      <c r="ES349" s="18">
        <f t="shared" si="841"/>
        <v>0.16830401210625001</v>
      </c>
    </row>
    <row r="350" spans="1:149" s="105" customFormat="1" outlineLevel="1" x14ac:dyDescent="0.25">
      <c r="A350" s="103"/>
      <c r="B350" s="36" t="s">
        <v>75</v>
      </c>
      <c r="C350" s="36" t="str">
        <f>MostLikely!$B$1</f>
        <v>CSIRO Mk3.5</v>
      </c>
      <c r="D350" s="36">
        <v>2036</v>
      </c>
      <c r="E350" s="37">
        <f>MostLikely!T64</f>
        <v>23.34</v>
      </c>
      <c r="F350" s="37">
        <f>MostLikely!X64</f>
        <v>75.651449999999997</v>
      </c>
      <c r="G350" s="37">
        <f>MostLikely!R64</f>
        <v>472.39999999999986</v>
      </c>
      <c r="H350" s="115">
        <f t="shared" si="765"/>
        <v>2007</v>
      </c>
      <c r="I350" s="111" t="str">
        <f t="shared" si="766"/>
        <v>Pile No 243 @ Berth 107</v>
      </c>
      <c r="J350" s="165" t="str">
        <f t="shared" si="767"/>
        <v>splash</v>
      </c>
      <c r="K350" s="172">
        <f t="shared" si="768"/>
        <v>1</v>
      </c>
      <c r="L350" s="115" t="str">
        <f t="shared" si="769"/>
        <v>C1</v>
      </c>
      <c r="M350" s="115" t="str">
        <f t="shared" si="770"/>
        <v>CB4</v>
      </c>
      <c r="N350" s="115" t="str">
        <f t="shared" si="771"/>
        <v>CL5</v>
      </c>
      <c r="O350" s="115">
        <f t="shared" si="772"/>
        <v>0</v>
      </c>
      <c r="P350" s="115">
        <f t="shared" si="773"/>
        <v>50</v>
      </c>
      <c r="Q350" s="115">
        <f t="shared" si="774"/>
        <v>1200</v>
      </c>
      <c r="R350" s="115">
        <f t="shared" si="775"/>
        <v>60</v>
      </c>
      <c r="S350" s="115">
        <f t="shared" si="776"/>
        <v>0.37</v>
      </c>
      <c r="T350" s="115">
        <f t="shared" si="777"/>
        <v>310</v>
      </c>
      <c r="U350" s="165">
        <f t="shared" si="815"/>
        <v>12</v>
      </c>
      <c r="V350" s="165"/>
      <c r="W350" s="165"/>
      <c r="X350" s="165"/>
      <c r="Y350" s="165"/>
      <c r="AA350" s="174">
        <f t="shared" si="842"/>
        <v>4.9344016087214424</v>
      </c>
      <c r="AB350" s="193">
        <f t="shared" si="843"/>
        <v>0.19868803217442885</v>
      </c>
      <c r="AC350" s="174">
        <f t="shared" si="844"/>
        <v>0.1646536471190268</v>
      </c>
      <c r="AD350" s="174">
        <f t="shared" si="845"/>
        <v>1.2032133731599998E-2</v>
      </c>
      <c r="AE350" s="174">
        <f t="shared" si="846"/>
        <v>0.55442487281799224</v>
      </c>
      <c r="AF350" s="194">
        <f t="shared" si="847"/>
        <v>0.16549996203522155</v>
      </c>
      <c r="AG350" s="174">
        <f t="shared" si="878"/>
        <v>1.9204258763967235</v>
      </c>
      <c r="AH350" s="174">
        <f t="shared" si="879"/>
        <v>0.168477789026</v>
      </c>
      <c r="AJ350" s="174"/>
      <c r="AK350" s="174"/>
      <c r="AM350" s="207">
        <f t="shared" si="848"/>
        <v>5</v>
      </c>
      <c r="AN350" s="167">
        <f>INDEX(Coefficients!$O$3:$O$7,MATCH(S350,Coefficients!$O$3:$O$7))</f>
        <v>0.3</v>
      </c>
      <c r="AO350" s="167">
        <f>INDEX(Coefficients!$O$3:$O$7,MATCH(S350,Coefficients!$O$3:$O$7)+1)</f>
        <v>0.4</v>
      </c>
      <c r="AP350" s="172">
        <f>INDEX(Coefficients!$P$3:$P$7,MATCH(S350,Coefficients!$O$3:$O$7))</f>
        <v>50</v>
      </c>
      <c r="AQ350" s="172">
        <f>INDEX(Coefficients!$P$3:$P$7,MATCH(S350,Coefficients!$O$3:$O$7)+1)</f>
        <v>41.8</v>
      </c>
      <c r="AR350" s="172">
        <f t="shared" si="849"/>
        <v>44.26</v>
      </c>
      <c r="AS350" s="106">
        <f t="shared" si="850"/>
        <v>2036</v>
      </c>
      <c r="AT350" s="107">
        <f t="shared" si="851"/>
        <v>23.34</v>
      </c>
      <c r="AU350" s="167">
        <f t="shared" si="816"/>
        <v>573.21</v>
      </c>
      <c r="AV350" s="173">
        <f t="shared" si="817"/>
        <v>22.9284</v>
      </c>
      <c r="AW350" s="106">
        <v>48</v>
      </c>
      <c r="AX350" s="107">
        <f t="shared" si="852"/>
        <v>75.651449999999997</v>
      </c>
      <c r="AY350" s="174">
        <f t="shared" si="853"/>
        <v>1.1969719146818352</v>
      </c>
      <c r="AZ350" s="167">
        <f>INDEX(Coefficients!$K$3:$K$10,MATCH(S350,Coefficients!$K$3:$K$10))</f>
        <v>0.35</v>
      </c>
      <c r="BA350" s="167">
        <f>INDEX(Coefficients!$K$3:$K$10,MATCH(S350,Coefficients!$K$3:$K$10)+1)</f>
        <v>0.4</v>
      </c>
      <c r="BB350" s="167">
        <f>INDEX(Coefficients!$L$3:$L$10,MATCH(S350,Coefficients!$K$3:$K$10))</f>
        <v>0.19142307491680963</v>
      </c>
      <c r="BC350" s="167">
        <f>INDEX(Coefficients!$L$3:$L$10,MATCH(S350,Coefficients!$K$3:$K$10)+1)</f>
        <v>0.35425563574488944</v>
      </c>
      <c r="BD350" s="174">
        <f>INDEX(Coefficients!$M$3:$M$10,MATCH(S350,Coefficients!$K$3:$K$10))</f>
        <v>0.20023799980895765</v>
      </c>
      <c r="BE350" s="174">
        <f>INDEX(Coefficients!$M$3:$M$10,MATCH(S350,Coefficients!$K$3:$K$10)+1)</f>
        <v>0.20987997823914079</v>
      </c>
      <c r="BF350" s="70">
        <f t="shared" si="854"/>
        <v>2.5655609924804158E-5</v>
      </c>
      <c r="BG350" s="110">
        <f t="shared" si="855"/>
        <v>0.20409479118103091</v>
      </c>
      <c r="BH350" s="175">
        <f t="shared" si="818"/>
        <v>1.3300564379917586E-5</v>
      </c>
      <c r="BI350" s="89">
        <f t="shared" si="819"/>
        <v>4.1972492589529516E-2</v>
      </c>
      <c r="BJ350" s="106">
        <f t="shared" si="856"/>
        <v>0.71366705445737511</v>
      </c>
      <c r="BK350" s="165">
        <f t="shared" si="857"/>
        <v>84.741590689541354</v>
      </c>
      <c r="BL350" s="207"/>
      <c r="BM350" s="107">
        <f t="shared" si="858"/>
        <v>472.39999999999986</v>
      </c>
      <c r="BN350" s="173">
        <f t="shared" si="820"/>
        <v>10807.699999999999</v>
      </c>
      <c r="BO350" s="187">
        <f t="shared" si="821"/>
        <v>8.2138519999999996E-4</v>
      </c>
      <c r="BP350" s="106" t="str">
        <f t="shared" si="795"/>
        <v>YES</v>
      </c>
      <c r="BQ350" s="209">
        <f t="shared" si="859"/>
        <v>4.9344016087214424</v>
      </c>
      <c r="BR350" s="164">
        <f t="shared" si="822"/>
        <v>9.9344016087214424</v>
      </c>
      <c r="BS350" s="219">
        <f t="shared" si="823"/>
        <v>0.19868803217442885</v>
      </c>
      <c r="BT350" s="210"/>
      <c r="BU350" s="206">
        <f t="shared" si="824"/>
        <v>-0.77354294041551319</v>
      </c>
      <c r="BW350" s="164">
        <f>VLOOKUP(M350,Coefficients!$E$4:$I$7,3)</f>
        <v>0.43099999999999999</v>
      </c>
      <c r="BX350" s="106">
        <f t="shared" si="825"/>
        <v>7.2999999999999995E-2</v>
      </c>
      <c r="BY350" s="163">
        <f t="shared" si="826"/>
        <v>0.5231362491999999</v>
      </c>
      <c r="BZ350" s="160"/>
      <c r="CO350" s="165" t="str">
        <f t="shared" si="860"/>
        <v>splash</v>
      </c>
      <c r="CP350" s="172">
        <f t="shared" si="861"/>
        <v>1</v>
      </c>
      <c r="CQ350" s="165">
        <f>IF(CO350="atmospheric",IF(CP350&gt;=1,Coefficients!$T$5,Coefficients!$T$4),Coefficients!$T$3)</f>
        <v>7.35</v>
      </c>
      <c r="CR350" s="106">
        <f>IF(S350&lt;Coefficients!$V$3,Coefficients!$X$3-(Coefficients!$X$4-Coefficients!$X$3)*(Coefficients!$V$3-S350)/(Coefficients!$V$4-Coefficients!$V$3),IF(S350&gt;Coefficients!$V$6,(Coefficients!$X$6-Coefficients!$X$5)*(S350-Coefficients!$V$6)/(Coefficients!$V$6-Coefficients!$V$5)+Coefficients!$X$6,VLOOKUP(S350,Coefficients!$V$3:$X$6,3)))</f>
        <v>5.1999999999999975</v>
      </c>
      <c r="CS350" s="90">
        <f t="shared" si="827"/>
        <v>1.6409601519999992E-4</v>
      </c>
      <c r="CT350" s="106">
        <f>VLOOKUP(CO350,Coefficients!$Z$4:$AD$7,4,FALSE)</f>
        <v>0.26500000000000001</v>
      </c>
      <c r="CU350" s="106">
        <f>VLOOKUP(CO350,Coefficients!$Z$4:$AD$7,2,FALSE)</f>
        <v>0.37</v>
      </c>
      <c r="CV350" s="174">
        <f t="shared" si="862"/>
        <v>5.3207643821799397</v>
      </c>
      <c r="CW350" s="31">
        <f t="shared" si="863"/>
        <v>0.55442487281799224</v>
      </c>
      <c r="CX350" s="19">
        <f>Coefficients!$B$7</f>
        <v>3.35</v>
      </c>
      <c r="CY350" s="217">
        <f t="shared" si="828"/>
        <v>0.16549996203522155</v>
      </c>
      <c r="CZ350" s="164">
        <f>VLOOKUP(N350,Coefficients!$E$12:$I$16,3)</f>
        <v>6.0350000000000001</v>
      </c>
      <c r="DA350" s="165">
        <f t="shared" si="829"/>
        <v>7.2999999999999995E-2</v>
      </c>
      <c r="DB350" s="163">
        <f t="shared" si="830"/>
        <v>7.3251212619999997</v>
      </c>
      <c r="DC350" s="163"/>
      <c r="DD350" s="149"/>
      <c r="DU350" s="165">
        <f t="shared" si="864"/>
        <v>0.95</v>
      </c>
      <c r="DV350" s="165">
        <f t="shared" si="865"/>
        <v>1</v>
      </c>
      <c r="DW350" s="165">
        <f t="shared" si="866"/>
        <v>2400</v>
      </c>
      <c r="DX350" s="165">
        <f t="shared" si="867"/>
        <v>1.4999999999999999E-2</v>
      </c>
      <c r="DY350" s="169">
        <f t="shared" si="868"/>
        <v>70.551850778003285</v>
      </c>
      <c r="DZ350" s="136">
        <f t="shared" si="831"/>
        <v>33590.834965464601</v>
      </c>
      <c r="EA350" s="136">
        <f t="shared" si="869"/>
        <v>4.3067574809826485</v>
      </c>
      <c r="EB350" s="136">
        <f t="shared" si="870"/>
        <v>2.3330791552474604E-2</v>
      </c>
      <c r="EC350" s="136">
        <f t="shared" si="871"/>
        <v>0.96747185906460231</v>
      </c>
      <c r="ED350" s="136">
        <f t="shared" si="872"/>
        <v>0.21236117969628165</v>
      </c>
      <c r="EE350" s="136">
        <f t="shared" si="832"/>
        <v>1.5445604651050633E-4</v>
      </c>
      <c r="EF350" s="136">
        <f t="shared" si="873"/>
        <v>1</v>
      </c>
      <c r="EG350" s="136">
        <f t="shared" si="833"/>
        <v>2</v>
      </c>
      <c r="EH350" s="149">
        <f t="shared" si="874"/>
        <v>1.7043635958277581</v>
      </c>
      <c r="EI350" s="149">
        <f t="shared" si="875"/>
        <v>28.46320870683719</v>
      </c>
      <c r="EJ350" s="149">
        <f t="shared" si="834"/>
        <v>30.167572302664947</v>
      </c>
      <c r="EK350" s="18">
        <f t="shared" si="835"/>
        <v>0.8287044031644385</v>
      </c>
      <c r="EL350" s="18">
        <f t="shared" si="836"/>
        <v>0.1646536471190268</v>
      </c>
      <c r="EM350" s="18">
        <f t="shared" si="837"/>
        <v>1.2032133731599998E-2</v>
      </c>
      <c r="EN350" s="163">
        <f t="shared" si="876"/>
        <v>0.1217200844741945</v>
      </c>
      <c r="EO350" s="163">
        <f t="shared" si="877"/>
        <v>2.0327494536283059</v>
      </c>
      <c r="EP350" s="163">
        <f t="shared" si="838"/>
        <v>2.1544695381025005</v>
      </c>
      <c r="EQ350" s="18">
        <f t="shared" si="839"/>
        <v>11.603784392337325</v>
      </c>
      <c r="ER350" s="18">
        <f t="shared" si="840"/>
        <v>1.9204258763967235</v>
      </c>
      <c r="ES350" s="18">
        <f t="shared" si="841"/>
        <v>0.168477789026</v>
      </c>
    </row>
    <row r="351" spans="1:149" s="105" customFormat="1" outlineLevel="1" x14ac:dyDescent="0.25">
      <c r="A351" s="103"/>
      <c r="B351" s="36" t="s">
        <v>75</v>
      </c>
      <c r="C351" s="36" t="str">
        <f>MostLikely!$B$1</f>
        <v>CSIRO Mk3.5</v>
      </c>
      <c r="D351" s="36">
        <v>2037</v>
      </c>
      <c r="E351" s="37">
        <f>MostLikely!T65</f>
        <v>23.38</v>
      </c>
      <c r="F351" s="37">
        <f>MostLikely!X65</f>
        <v>75.632374999999996</v>
      </c>
      <c r="G351" s="37">
        <f>MostLikely!R65</f>
        <v>476.04999999999984</v>
      </c>
      <c r="H351" s="115">
        <f t="shared" si="765"/>
        <v>2007</v>
      </c>
      <c r="I351" s="111" t="str">
        <f t="shared" si="766"/>
        <v>Pile No 243 @ Berth 107</v>
      </c>
      <c r="J351" s="165" t="str">
        <f t="shared" si="767"/>
        <v>splash</v>
      </c>
      <c r="K351" s="172">
        <f t="shared" si="768"/>
        <v>1</v>
      </c>
      <c r="L351" s="115" t="str">
        <f t="shared" si="769"/>
        <v>C1</v>
      </c>
      <c r="M351" s="115" t="str">
        <f t="shared" si="770"/>
        <v>CB4</v>
      </c>
      <c r="N351" s="115" t="str">
        <f t="shared" si="771"/>
        <v>CL5</v>
      </c>
      <c r="O351" s="115">
        <f t="shared" si="772"/>
        <v>0</v>
      </c>
      <c r="P351" s="115">
        <f t="shared" si="773"/>
        <v>50</v>
      </c>
      <c r="Q351" s="115">
        <f t="shared" si="774"/>
        <v>1200</v>
      </c>
      <c r="R351" s="115">
        <f t="shared" si="775"/>
        <v>60</v>
      </c>
      <c r="S351" s="115">
        <f t="shared" si="776"/>
        <v>0.37</v>
      </c>
      <c r="T351" s="115">
        <f t="shared" si="777"/>
        <v>310</v>
      </c>
      <c r="U351" s="165">
        <f t="shared" si="815"/>
        <v>12</v>
      </c>
      <c r="V351" s="165"/>
      <c r="W351" s="165"/>
      <c r="X351" s="165"/>
      <c r="Y351" s="165"/>
      <c r="AA351" s="174">
        <f t="shared" si="842"/>
        <v>5.0244165537186776</v>
      </c>
      <c r="AB351" s="193">
        <f t="shared" si="843"/>
        <v>0.20048833107437353</v>
      </c>
      <c r="AC351" s="174">
        <f t="shared" si="844"/>
        <v>0.17291367762292481</v>
      </c>
      <c r="AD351" s="174">
        <f t="shared" si="845"/>
        <v>1.2044702958076926E-2</v>
      </c>
      <c r="AE351" s="174">
        <f t="shared" si="846"/>
        <v>0.58246405389259648</v>
      </c>
      <c r="AF351" s="194">
        <f t="shared" si="847"/>
        <v>0.17386986683361089</v>
      </c>
      <c r="AG351" s="174">
        <f t="shared" si="878"/>
        <v>2.0997354127385877</v>
      </c>
      <c r="AH351" s="174">
        <f t="shared" si="879"/>
        <v>0.16865378735961542</v>
      </c>
      <c r="AJ351" s="174"/>
      <c r="AK351" s="174"/>
      <c r="AM351" s="207">
        <f t="shared" si="848"/>
        <v>5</v>
      </c>
      <c r="AN351" s="167">
        <f>INDEX(Coefficients!$O$3:$O$7,MATCH(S351,Coefficients!$O$3:$O$7))</f>
        <v>0.3</v>
      </c>
      <c r="AO351" s="167">
        <f>INDEX(Coefficients!$O$3:$O$7,MATCH(S351,Coefficients!$O$3:$O$7)+1)</f>
        <v>0.4</v>
      </c>
      <c r="AP351" s="172">
        <f>INDEX(Coefficients!$P$3:$P$7,MATCH(S351,Coefficients!$O$3:$O$7))</f>
        <v>50</v>
      </c>
      <c r="AQ351" s="172">
        <f>INDEX(Coefficients!$P$3:$P$7,MATCH(S351,Coefficients!$O$3:$O$7)+1)</f>
        <v>41.8</v>
      </c>
      <c r="AR351" s="172">
        <f t="shared" si="849"/>
        <v>44.26</v>
      </c>
      <c r="AS351" s="106">
        <f t="shared" si="850"/>
        <v>2037</v>
      </c>
      <c r="AT351" s="107">
        <f t="shared" si="851"/>
        <v>23.38</v>
      </c>
      <c r="AU351" s="167">
        <f t="shared" si="816"/>
        <v>596.59</v>
      </c>
      <c r="AV351" s="173">
        <f t="shared" si="817"/>
        <v>22.945769230769233</v>
      </c>
      <c r="AW351" s="106">
        <v>49</v>
      </c>
      <c r="AX351" s="107">
        <f t="shared" si="852"/>
        <v>75.632374999999996</v>
      </c>
      <c r="AY351" s="174">
        <f t="shared" si="853"/>
        <v>1.1982363494767589</v>
      </c>
      <c r="AZ351" s="167">
        <f>INDEX(Coefficients!$K$3:$K$10,MATCH(S351,Coefficients!$K$3:$K$10))</f>
        <v>0.35</v>
      </c>
      <c r="BA351" s="167">
        <f>INDEX(Coefficients!$K$3:$K$10,MATCH(S351,Coefficients!$K$3:$K$10)+1)</f>
        <v>0.4</v>
      </c>
      <c r="BB351" s="167">
        <f>INDEX(Coefficients!$L$3:$L$10,MATCH(S351,Coefficients!$K$3:$K$10))</f>
        <v>0.19142307491680963</v>
      </c>
      <c r="BC351" s="167">
        <f>INDEX(Coefficients!$L$3:$L$10,MATCH(S351,Coefficients!$K$3:$K$10)+1)</f>
        <v>0.35425563574488944</v>
      </c>
      <c r="BD351" s="174">
        <f>INDEX(Coefficients!$M$3:$M$10,MATCH(S351,Coefficients!$K$3:$K$10))</f>
        <v>0.20023799980895765</v>
      </c>
      <c r="BE351" s="174">
        <f>INDEX(Coefficients!$M$3:$M$10,MATCH(S351,Coefficients!$K$3:$K$10)+1)</f>
        <v>0.20987997823914079</v>
      </c>
      <c r="BF351" s="70">
        <f t="shared" si="854"/>
        <v>2.5655609924804158E-5</v>
      </c>
      <c r="BG351" s="110">
        <f t="shared" si="855"/>
        <v>0.20409479118103091</v>
      </c>
      <c r="BH351" s="175">
        <f t="shared" si="818"/>
        <v>1.3194521765014445E-5</v>
      </c>
      <c r="BI351" s="89">
        <f t="shared" si="819"/>
        <v>4.1637854694395023E-2</v>
      </c>
      <c r="BJ351" s="106">
        <f t="shared" si="856"/>
        <v>0.71366705445737511</v>
      </c>
      <c r="BK351" s="165">
        <f t="shared" si="857"/>
        <v>84.741590689541354</v>
      </c>
      <c r="BL351" s="207"/>
      <c r="BM351" s="107">
        <f t="shared" si="858"/>
        <v>476.04999999999984</v>
      </c>
      <c r="BN351" s="173">
        <f t="shared" si="820"/>
        <v>11283.749999999998</v>
      </c>
      <c r="BO351" s="187">
        <f t="shared" si="821"/>
        <v>8.2458173076923062E-4</v>
      </c>
      <c r="BP351" s="106" t="str">
        <f t="shared" si="795"/>
        <v>YES</v>
      </c>
      <c r="BQ351" s="209">
        <f t="shared" si="859"/>
        <v>5.0244165537186776</v>
      </c>
      <c r="BR351" s="164">
        <f t="shared" si="822"/>
        <v>10.024416553718677</v>
      </c>
      <c r="BS351" s="219">
        <f t="shared" si="823"/>
        <v>0.20048833107437353</v>
      </c>
      <c r="BT351" s="210"/>
      <c r="BU351" s="206">
        <f t="shared" si="824"/>
        <v>-0.77739143158262203</v>
      </c>
      <c r="BW351" s="164">
        <f>VLOOKUP(M351,Coefficients!$E$4:$I$7,3)</f>
        <v>0.43099999999999999</v>
      </c>
      <c r="BX351" s="106">
        <f t="shared" si="825"/>
        <v>7.2999999999999995E-2</v>
      </c>
      <c r="BY351" s="163">
        <f t="shared" si="826"/>
        <v>0.52368273730769244</v>
      </c>
      <c r="BZ351" s="160"/>
      <c r="CO351" s="165" t="str">
        <f t="shared" si="860"/>
        <v>splash</v>
      </c>
      <c r="CP351" s="172">
        <f t="shared" si="861"/>
        <v>1</v>
      </c>
      <c r="CQ351" s="165">
        <f>IF(CO351="atmospheric",IF(CP351&gt;=1,Coefficients!$T$5,Coefficients!$T$4),Coefficients!$T$3)</f>
        <v>7.35</v>
      </c>
      <c r="CR351" s="106">
        <f>IF(S351&lt;Coefficients!$V$3,Coefficients!$X$3-(Coefficients!$X$4-Coefficients!$X$3)*(Coefficients!$V$3-S351)/(Coefficients!$V$4-Coefficients!$V$3),IF(S351&gt;Coefficients!$V$6,(Coefficients!$X$6-Coefficients!$X$5)*(S351-Coefficients!$V$6)/(Coefficients!$V$6-Coefficients!$V$5)+Coefficients!$X$6,VLOOKUP(S351,Coefficients!$V$3:$X$6,3)))</f>
        <v>5.1999999999999975</v>
      </c>
      <c r="CS351" s="90">
        <f t="shared" si="827"/>
        <v>1.6409601519999992E-4</v>
      </c>
      <c r="CT351" s="106">
        <f>VLOOKUP(CO351,Coefficients!$Z$4:$AD$7,4,FALSE)</f>
        <v>0.26500000000000001</v>
      </c>
      <c r="CU351" s="106">
        <f>VLOOKUP(CO351,Coefficients!$Z$4:$AD$7,2,FALSE)</f>
        <v>0.37</v>
      </c>
      <c r="CV351" s="174">
        <f t="shared" si="862"/>
        <v>5.3282686173822063</v>
      </c>
      <c r="CW351" s="31">
        <f t="shared" si="863"/>
        <v>0.58246405389259648</v>
      </c>
      <c r="CX351" s="19">
        <f>Coefficients!$B$7</f>
        <v>3.35</v>
      </c>
      <c r="CY351" s="217">
        <f t="shared" si="828"/>
        <v>0.17386986683361089</v>
      </c>
      <c r="CZ351" s="164">
        <f>VLOOKUP(N351,Coefficients!$E$12:$I$16,3)</f>
        <v>6.0350000000000001</v>
      </c>
      <c r="DA351" s="165">
        <f t="shared" si="829"/>
        <v>7.2999999999999995E-2</v>
      </c>
      <c r="DB351" s="163">
        <f t="shared" si="830"/>
        <v>7.3327733634615404</v>
      </c>
      <c r="DC351" s="163"/>
      <c r="DD351" s="149"/>
      <c r="DU351" s="165">
        <f t="shared" si="864"/>
        <v>0.95</v>
      </c>
      <c r="DV351" s="165">
        <f t="shared" si="865"/>
        <v>1</v>
      </c>
      <c r="DW351" s="165">
        <f t="shared" si="866"/>
        <v>2400</v>
      </c>
      <c r="DX351" s="165">
        <f t="shared" si="867"/>
        <v>1.4999999999999999E-2</v>
      </c>
      <c r="DY351" s="169">
        <f t="shared" si="868"/>
        <v>70.55324948887926</v>
      </c>
      <c r="DZ351" s="136">
        <f t="shared" si="831"/>
        <v>33591.056946675082</v>
      </c>
      <c r="EA351" s="136">
        <f t="shared" si="869"/>
        <v>4.3067574809826485</v>
      </c>
      <c r="EB351" s="136">
        <f t="shared" si="870"/>
        <v>2.3330791552474604E-2</v>
      </c>
      <c r="EC351" s="136">
        <f t="shared" si="871"/>
        <v>0.96747185906460231</v>
      </c>
      <c r="ED351" s="136">
        <f t="shared" si="872"/>
        <v>0.21243698179672299</v>
      </c>
      <c r="EE351" s="136">
        <f t="shared" si="832"/>
        <v>1.5445604651050633E-4</v>
      </c>
      <c r="EF351" s="136">
        <f t="shared" si="873"/>
        <v>1</v>
      </c>
      <c r="EG351" s="136">
        <f t="shared" si="833"/>
        <v>2</v>
      </c>
      <c r="EH351" s="149">
        <f t="shared" si="874"/>
        <v>1.7025811413326097</v>
      </c>
      <c r="EI351" s="149">
        <f t="shared" si="875"/>
        <v>28.443655290588694</v>
      </c>
      <c r="EJ351" s="149">
        <f t="shared" si="834"/>
        <v>30.146236431921302</v>
      </c>
      <c r="EK351" s="18">
        <f t="shared" si="835"/>
        <v>0.86246255179200648</v>
      </c>
      <c r="EL351" s="18">
        <f t="shared" si="836"/>
        <v>0.17291367762292481</v>
      </c>
      <c r="EM351" s="18">
        <f t="shared" si="837"/>
        <v>1.2044702958076926E-2</v>
      </c>
      <c r="EN351" s="163">
        <f t="shared" si="876"/>
        <v>0.12159278739260229</v>
      </c>
      <c r="EO351" s="163">
        <f t="shared" si="877"/>
        <v>2.0313530124678918</v>
      </c>
      <c r="EP351" s="163">
        <f t="shared" si="838"/>
        <v>2.1529457998604942</v>
      </c>
      <c r="EQ351" s="18">
        <f t="shared" si="839"/>
        <v>12.076476798294104</v>
      </c>
      <c r="ER351" s="18">
        <f t="shared" si="840"/>
        <v>2.0997354127385877</v>
      </c>
      <c r="ES351" s="18">
        <f t="shared" si="841"/>
        <v>0.16865378735961542</v>
      </c>
    </row>
    <row r="352" spans="1:149" s="105" customFormat="1" outlineLevel="1" x14ac:dyDescent="0.25">
      <c r="A352" s="103"/>
      <c r="B352" s="36" t="s">
        <v>75</v>
      </c>
      <c r="C352" s="36" t="str">
        <f>MostLikely!$B$1</f>
        <v>CSIRO Mk3.5</v>
      </c>
      <c r="D352" s="36">
        <v>2038</v>
      </c>
      <c r="E352" s="37">
        <f>MostLikely!T66</f>
        <v>23.419999999999998</v>
      </c>
      <c r="F352" s="37">
        <f>MostLikely!X66</f>
        <v>75.613299999999995</v>
      </c>
      <c r="G352" s="37">
        <f>MostLikely!R66</f>
        <v>479.69999999999982</v>
      </c>
      <c r="H352" s="115">
        <f t="shared" si="765"/>
        <v>2007</v>
      </c>
      <c r="I352" s="111" t="str">
        <f t="shared" si="766"/>
        <v>Pile No 243 @ Berth 107</v>
      </c>
      <c r="J352" s="165" t="str">
        <f t="shared" si="767"/>
        <v>splash</v>
      </c>
      <c r="K352" s="172">
        <f t="shared" si="768"/>
        <v>1</v>
      </c>
      <c r="L352" s="115" t="str">
        <f t="shared" si="769"/>
        <v>C1</v>
      </c>
      <c r="M352" s="115" t="str">
        <f t="shared" si="770"/>
        <v>CB4</v>
      </c>
      <c r="N352" s="115" t="str">
        <f t="shared" si="771"/>
        <v>CL5</v>
      </c>
      <c r="O352" s="115">
        <f t="shared" si="772"/>
        <v>0</v>
      </c>
      <c r="P352" s="115">
        <f t="shared" si="773"/>
        <v>50</v>
      </c>
      <c r="Q352" s="115">
        <f t="shared" si="774"/>
        <v>1200</v>
      </c>
      <c r="R352" s="115">
        <f t="shared" si="775"/>
        <v>60</v>
      </c>
      <c r="S352" s="115">
        <f t="shared" si="776"/>
        <v>0.37</v>
      </c>
      <c r="T352" s="115">
        <f t="shared" si="777"/>
        <v>310</v>
      </c>
      <c r="U352" s="165">
        <f t="shared" si="815"/>
        <v>12</v>
      </c>
      <c r="V352" s="165"/>
      <c r="W352" s="165"/>
      <c r="X352" s="165"/>
      <c r="Y352" s="165"/>
      <c r="AA352" s="174">
        <f t="shared" si="842"/>
        <v>5.1131140026544033</v>
      </c>
      <c r="AB352" s="193">
        <f t="shared" si="843"/>
        <v>0.20226228005308805</v>
      </c>
      <c r="AC352" s="174">
        <f t="shared" si="844"/>
        <v>0.18128260976525382</v>
      </c>
      <c r="AD352" s="174">
        <f t="shared" si="845"/>
        <v>1.2057413203333332E-2</v>
      </c>
      <c r="AE352" s="174">
        <f t="shared" si="846"/>
        <v>0.61022235496361821</v>
      </c>
      <c r="AF352" s="194">
        <f t="shared" si="847"/>
        <v>0.18215592685481141</v>
      </c>
      <c r="AG352" s="174">
        <f t="shared" si="878"/>
        <v>2.2860438516683756</v>
      </c>
      <c r="AH352" s="174">
        <f t="shared" si="879"/>
        <v>0.16883176028333335</v>
      </c>
      <c r="AJ352" s="174"/>
      <c r="AK352" s="174"/>
      <c r="AM352" s="207">
        <f t="shared" si="848"/>
        <v>5</v>
      </c>
      <c r="AN352" s="167">
        <f>INDEX(Coefficients!$O$3:$O$7,MATCH(S352,Coefficients!$O$3:$O$7))</f>
        <v>0.3</v>
      </c>
      <c r="AO352" s="167">
        <f>INDEX(Coefficients!$O$3:$O$7,MATCH(S352,Coefficients!$O$3:$O$7)+1)</f>
        <v>0.4</v>
      </c>
      <c r="AP352" s="172">
        <f>INDEX(Coefficients!$P$3:$P$7,MATCH(S352,Coefficients!$O$3:$O$7))</f>
        <v>50</v>
      </c>
      <c r="AQ352" s="172">
        <f>INDEX(Coefficients!$P$3:$P$7,MATCH(S352,Coefficients!$O$3:$O$7)+1)</f>
        <v>41.8</v>
      </c>
      <c r="AR352" s="172">
        <f t="shared" si="849"/>
        <v>44.26</v>
      </c>
      <c r="AS352" s="106">
        <f t="shared" si="850"/>
        <v>2038</v>
      </c>
      <c r="AT352" s="107">
        <f t="shared" si="851"/>
        <v>23.419999999999998</v>
      </c>
      <c r="AU352" s="167">
        <f t="shared" si="816"/>
        <v>620.01</v>
      </c>
      <c r="AV352" s="173">
        <f t="shared" si="817"/>
        <v>22.963333333333335</v>
      </c>
      <c r="AW352" s="106">
        <v>50</v>
      </c>
      <c r="AX352" s="107">
        <f t="shared" si="852"/>
        <v>75.613299999999995</v>
      </c>
      <c r="AY352" s="174">
        <f t="shared" si="853"/>
        <v>1.1995161775391574</v>
      </c>
      <c r="AZ352" s="167">
        <f>INDEX(Coefficients!$K$3:$K$10,MATCH(S352,Coefficients!$K$3:$K$10))</f>
        <v>0.35</v>
      </c>
      <c r="BA352" s="167">
        <f>INDEX(Coefficients!$K$3:$K$10,MATCH(S352,Coefficients!$K$3:$K$10)+1)</f>
        <v>0.4</v>
      </c>
      <c r="BB352" s="167">
        <f>INDEX(Coefficients!$L$3:$L$10,MATCH(S352,Coefficients!$K$3:$K$10))</f>
        <v>0.19142307491680963</v>
      </c>
      <c r="BC352" s="167">
        <f>INDEX(Coefficients!$L$3:$L$10,MATCH(S352,Coefficients!$K$3:$K$10)+1)</f>
        <v>0.35425563574488944</v>
      </c>
      <c r="BD352" s="174">
        <f>INDEX(Coefficients!$M$3:$M$10,MATCH(S352,Coefficients!$K$3:$K$10))</f>
        <v>0.20023799980895765</v>
      </c>
      <c r="BE352" s="174">
        <f>INDEX(Coefficients!$M$3:$M$10,MATCH(S352,Coefficients!$K$3:$K$10)+1)</f>
        <v>0.20987997823914079</v>
      </c>
      <c r="BF352" s="70">
        <f t="shared" si="854"/>
        <v>2.5655609924804158E-5</v>
      </c>
      <c r="BG352" s="110">
        <f t="shared" si="855"/>
        <v>0.20409479118103091</v>
      </c>
      <c r="BH352" s="175">
        <f t="shared" si="818"/>
        <v>1.3093279997352535E-5</v>
      </c>
      <c r="BI352" s="89">
        <f t="shared" si="819"/>
        <v>4.1318366797373413E-2</v>
      </c>
      <c r="BJ352" s="106">
        <f t="shared" si="856"/>
        <v>0.71366705445737511</v>
      </c>
      <c r="BK352" s="165">
        <f t="shared" si="857"/>
        <v>84.741590689541354</v>
      </c>
      <c r="BL352" s="207"/>
      <c r="BM352" s="107">
        <f t="shared" si="858"/>
        <v>479.69999999999982</v>
      </c>
      <c r="BN352" s="173">
        <f t="shared" si="820"/>
        <v>11763.449999999997</v>
      </c>
      <c r="BO352" s="187">
        <f t="shared" si="821"/>
        <v>8.2779833333333308E-4</v>
      </c>
      <c r="BP352" s="106" t="str">
        <f t="shared" si="795"/>
        <v>YES</v>
      </c>
      <c r="BQ352" s="209">
        <f t="shared" si="859"/>
        <v>5.1131140026544033</v>
      </c>
      <c r="BR352" s="164">
        <f t="shared" si="822"/>
        <v>10.113114002654402</v>
      </c>
      <c r="BS352" s="219">
        <f t="shared" si="823"/>
        <v>0.20226228005308805</v>
      </c>
      <c r="BT352" s="210"/>
      <c r="BU352" s="206">
        <f t="shared" si="824"/>
        <v>-0.78101019445212361</v>
      </c>
      <c r="BW352" s="164">
        <f>VLOOKUP(M352,Coefficients!$E$4:$I$7,3)</f>
        <v>0.43099999999999999</v>
      </c>
      <c r="BX352" s="106">
        <f t="shared" si="825"/>
        <v>7.2999999999999995E-2</v>
      </c>
      <c r="BY352" s="163">
        <f t="shared" si="826"/>
        <v>0.52423535666666665</v>
      </c>
      <c r="BZ352" s="160"/>
      <c r="CO352" s="165" t="str">
        <f t="shared" si="860"/>
        <v>splash</v>
      </c>
      <c r="CP352" s="172">
        <f t="shared" si="861"/>
        <v>1</v>
      </c>
      <c r="CQ352" s="165">
        <f>IF(CO352="atmospheric",IF(CP352&gt;=1,Coefficients!$T$5,Coefficients!$T$4),Coefficients!$T$3)</f>
        <v>7.35</v>
      </c>
      <c r="CR352" s="106">
        <f>IF(S352&lt;Coefficients!$V$3,Coefficients!$X$3-(Coefficients!$X$4-Coefficients!$X$3)*(Coefficients!$V$3-S352)/(Coefficients!$V$4-Coefficients!$V$3),IF(S352&gt;Coefficients!$V$6,(Coefficients!$X$6-Coefficients!$X$5)*(S352-Coefficients!$V$6)/(Coefficients!$V$6-Coefficients!$V$5)+Coefficients!$X$6,VLOOKUP(S352,Coefficients!$V$3:$X$6,3)))</f>
        <v>5.1999999999999975</v>
      </c>
      <c r="CS352" s="90">
        <f t="shared" si="827"/>
        <v>1.6409601519999992E-4</v>
      </c>
      <c r="CT352" s="106">
        <f>VLOOKUP(CO352,Coefficients!$Z$4:$AD$7,4,FALSE)</f>
        <v>0.26500000000000001</v>
      </c>
      <c r="CU352" s="106">
        <f>VLOOKUP(CO352,Coefficients!$Z$4:$AD$7,2,FALSE)</f>
        <v>0.37</v>
      </c>
      <c r="CV352" s="174">
        <f t="shared" si="862"/>
        <v>5.335265025578968</v>
      </c>
      <c r="CW352" s="31">
        <f t="shared" si="863"/>
        <v>0.61022235496361821</v>
      </c>
      <c r="CX352" s="19">
        <f>Coefficients!$B$7</f>
        <v>3.35</v>
      </c>
      <c r="CY352" s="217">
        <f t="shared" si="828"/>
        <v>0.18215592685481141</v>
      </c>
      <c r="CZ352" s="164">
        <f>VLOOKUP(N352,Coefficients!$E$12:$I$16,3)</f>
        <v>6.0350000000000001</v>
      </c>
      <c r="DA352" s="165">
        <f t="shared" si="829"/>
        <v>7.2999999999999995E-2</v>
      </c>
      <c r="DB352" s="163">
        <f t="shared" si="830"/>
        <v>7.3405113166666673</v>
      </c>
      <c r="DC352" s="163"/>
      <c r="DD352" s="149"/>
      <c r="DU352" s="165">
        <f t="shared" si="864"/>
        <v>0.95</v>
      </c>
      <c r="DV352" s="165">
        <f t="shared" si="865"/>
        <v>1</v>
      </c>
      <c r="DW352" s="165">
        <f t="shared" si="866"/>
        <v>2400</v>
      </c>
      <c r="DX352" s="165">
        <f t="shared" si="867"/>
        <v>1.4999999999999999E-2</v>
      </c>
      <c r="DY352" s="169">
        <f t="shared" si="868"/>
        <v>70.554544640992759</v>
      </c>
      <c r="DZ352" s="136">
        <f t="shared" si="831"/>
        <v>33591.26249006491</v>
      </c>
      <c r="EA352" s="136">
        <f t="shared" si="869"/>
        <v>4.3067574809826485</v>
      </c>
      <c r="EB352" s="136">
        <f t="shared" si="870"/>
        <v>2.3330791552474604E-2</v>
      </c>
      <c r="EC352" s="136">
        <f t="shared" si="871"/>
        <v>0.96747185906460231</v>
      </c>
      <c r="ED352" s="136">
        <f t="shared" si="872"/>
        <v>0.21251347363973738</v>
      </c>
      <c r="EE352" s="136">
        <f t="shared" si="832"/>
        <v>1.5445604651050633E-4</v>
      </c>
      <c r="EF352" s="136">
        <f t="shared" si="873"/>
        <v>1</v>
      </c>
      <c r="EG352" s="136">
        <f t="shared" si="833"/>
        <v>2</v>
      </c>
      <c r="EH352" s="149">
        <f t="shared" si="874"/>
        <v>1.7007827974517256</v>
      </c>
      <c r="EI352" s="149">
        <f t="shared" si="875"/>
        <v>28.423902457824731</v>
      </c>
      <c r="EJ352" s="149">
        <f t="shared" si="834"/>
        <v>30.124685255276457</v>
      </c>
      <c r="EK352" s="18">
        <f t="shared" si="835"/>
        <v>0.89627492440840839</v>
      </c>
      <c r="EL352" s="18">
        <f t="shared" si="836"/>
        <v>0.18128260976525382</v>
      </c>
      <c r="EM352" s="18">
        <f t="shared" si="837"/>
        <v>1.2057413203333332E-2</v>
      </c>
      <c r="EN352" s="163">
        <f t="shared" si="876"/>
        <v>0.12146435554294842</v>
      </c>
      <c r="EO352" s="163">
        <f t="shared" si="877"/>
        <v>2.029942329630896</v>
      </c>
      <c r="EP352" s="163">
        <f t="shared" si="838"/>
        <v>2.1514066851738445</v>
      </c>
      <c r="EQ352" s="18">
        <f t="shared" si="839"/>
        <v>12.54992846590428</v>
      </c>
      <c r="ER352" s="18">
        <f t="shared" si="840"/>
        <v>2.2860438516683756</v>
      </c>
      <c r="ES352" s="18">
        <f t="shared" si="841"/>
        <v>0.16883176028333335</v>
      </c>
    </row>
    <row r="353" spans="1:149" s="105" customFormat="1" outlineLevel="1" x14ac:dyDescent="0.25">
      <c r="A353" s="103"/>
      <c r="B353" s="36" t="s">
        <v>75</v>
      </c>
      <c r="C353" s="36" t="str">
        <f>MostLikely!$B$1</f>
        <v>CSIRO Mk3.5</v>
      </c>
      <c r="D353" s="36">
        <v>2039</v>
      </c>
      <c r="E353" s="37">
        <f>MostLikely!T67</f>
        <v>23.46</v>
      </c>
      <c r="F353" s="37">
        <f>MostLikely!X67</f>
        <v>75.594224999999994</v>
      </c>
      <c r="G353" s="37">
        <f>MostLikely!R67</f>
        <v>483.3499999999998</v>
      </c>
      <c r="H353" s="115">
        <f t="shared" si="765"/>
        <v>2007</v>
      </c>
      <c r="I353" s="111" t="str">
        <f t="shared" si="766"/>
        <v>Pile No 243 @ Berth 107</v>
      </c>
      <c r="J353" s="165" t="str">
        <f t="shared" si="767"/>
        <v>splash</v>
      </c>
      <c r="K353" s="172">
        <f t="shared" si="768"/>
        <v>1</v>
      </c>
      <c r="L353" s="115" t="str">
        <f t="shared" si="769"/>
        <v>C1</v>
      </c>
      <c r="M353" s="115" t="str">
        <f t="shared" si="770"/>
        <v>CB4</v>
      </c>
      <c r="N353" s="115" t="str">
        <f t="shared" si="771"/>
        <v>CL5</v>
      </c>
      <c r="O353" s="115">
        <f t="shared" si="772"/>
        <v>0</v>
      </c>
      <c r="P353" s="115">
        <f t="shared" si="773"/>
        <v>50</v>
      </c>
      <c r="Q353" s="115">
        <f t="shared" si="774"/>
        <v>1200</v>
      </c>
      <c r="R353" s="115">
        <f t="shared" si="775"/>
        <v>60</v>
      </c>
      <c r="S353" s="115">
        <f t="shared" si="776"/>
        <v>0.37</v>
      </c>
      <c r="T353" s="115">
        <f t="shared" si="777"/>
        <v>310</v>
      </c>
      <c r="U353" s="165">
        <f t="shared" si="815"/>
        <v>12</v>
      </c>
      <c r="V353" s="165"/>
      <c r="W353" s="165"/>
      <c r="X353" s="165"/>
      <c r="Y353" s="165"/>
      <c r="AA353" s="174">
        <f t="shared" si="842"/>
        <v>5.2005795937311259</v>
      </c>
      <c r="AB353" s="193">
        <f t="shared" si="843"/>
        <v>0.20401159187462251</v>
      </c>
      <c r="AC353" s="174">
        <f t="shared" si="844"/>
        <v>0.18975965818401139</v>
      </c>
      <c r="AD353" s="174">
        <f t="shared" si="845"/>
        <v>1.2070249358214286E-2</v>
      </c>
      <c r="AE353" s="174">
        <f t="shared" si="846"/>
        <v>0.63769042078985483</v>
      </c>
      <c r="AF353" s="194">
        <f t="shared" si="847"/>
        <v>0.19035534948950891</v>
      </c>
      <c r="AG353" s="174">
        <f t="shared" si="878"/>
        <v>2.4792146823186276</v>
      </c>
      <c r="AH353" s="174">
        <f t="shared" si="879"/>
        <v>0.16901149623392858</v>
      </c>
      <c r="AJ353" s="174"/>
      <c r="AK353" s="174"/>
      <c r="AM353" s="207">
        <f t="shared" si="848"/>
        <v>5</v>
      </c>
      <c r="AN353" s="167">
        <f>INDEX(Coefficients!$O$3:$O$7,MATCH(S353,Coefficients!$O$3:$O$7))</f>
        <v>0.3</v>
      </c>
      <c r="AO353" s="167">
        <f>INDEX(Coefficients!$O$3:$O$7,MATCH(S353,Coefficients!$O$3:$O$7)+1)</f>
        <v>0.4</v>
      </c>
      <c r="AP353" s="172">
        <f>INDEX(Coefficients!$P$3:$P$7,MATCH(S353,Coefficients!$O$3:$O$7))</f>
        <v>50</v>
      </c>
      <c r="AQ353" s="172">
        <f>INDEX(Coefficients!$P$3:$P$7,MATCH(S353,Coefficients!$O$3:$O$7)+1)</f>
        <v>41.8</v>
      </c>
      <c r="AR353" s="172">
        <f t="shared" si="849"/>
        <v>44.26</v>
      </c>
      <c r="AS353" s="106">
        <f t="shared" si="850"/>
        <v>2039</v>
      </c>
      <c r="AT353" s="107">
        <f t="shared" si="851"/>
        <v>23.46</v>
      </c>
      <c r="AU353" s="167">
        <f t="shared" si="816"/>
        <v>643.47</v>
      </c>
      <c r="AV353" s="173">
        <f t="shared" si="817"/>
        <v>22.981071428571429</v>
      </c>
      <c r="AW353" s="106">
        <v>51</v>
      </c>
      <c r="AX353" s="107">
        <f t="shared" si="852"/>
        <v>75.594224999999994</v>
      </c>
      <c r="AY353" s="174">
        <f t="shared" si="853"/>
        <v>1.2008099167247475</v>
      </c>
      <c r="AZ353" s="167">
        <f>INDEX(Coefficients!$K$3:$K$10,MATCH(S353,Coefficients!$K$3:$K$10))</f>
        <v>0.35</v>
      </c>
      <c r="BA353" s="167">
        <f>INDEX(Coefficients!$K$3:$K$10,MATCH(S353,Coefficients!$K$3:$K$10)+1)</f>
        <v>0.4</v>
      </c>
      <c r="BB353" s="167">
        <f>INDEX(Coefficients!$L$3:$L$10,MATCH(S353,Coefficients!$K$3:$K$10))</f>
        <v>0.19142307491680963</v>
      </c>
      <c r="BC353" s="167">
        <f>INDEX(Coefficients!$L$3:$L$10,MATCH(S353,Coefficients!$K$3:$K$10)+1)</f>
        <v>0.35425563574488944</v>
      </c>
      <c r="BD353" s="174">
        <f>INDEX(Coefficients!$M$3:$M$10,MATCH(S353,Coefficients!$K$3:$K$10))</f>
        <v>0.20023799980895765</v>
      </c>
      <c r="BE353" s="174">
        <f>INDEX(Coefficients!$M$3:$M$10,MATCH(S353,Coefficients!$K$3:$K$10)+1)</f>
        <v>0.20987997823914079</v>
      </c>
      <c r="BF353" s="70">
        <f t="shared" si="854"/>
        <v>2.5655609924804158E-5</v>
      </c>
      <c r="BG353" s="110">
        <f t="shared" si="855"/>
        <v>0.20409479118103091</v>
      </c>
      <c r="BH353" s="175">
        <f t="shared" si="818"/>
        <v>1.2996455605356257E-5</v>
      </c>
      <c r="BI353" s="89">
        <f t="shared" si="819"/>
        <v>4.1012818780051259E-2</v>
      </c>
      <c r="BJ353" s="106">
        <f t="shared" si="856"/>
        <v>0.71366705445737511</v>
      </c>
      <c r="BK353" s="165">
        <f t="shared" si="857"/>
        <v>84.741590689541354</v>
      </c>
      <c r="BL353" s="207"/>
      <c r="BM353" s="107">
        <f t="shared" si="858"/>
        <v>483.3499999999998</v>
      </c>
      <c r="BN353" s="173">
        <f t="shared" si="820"/>
        <v>12246.799999999997</v>
      </c>
      <c r="BO353" s="187">
        <f t="shared" si="821"/>
        <v>8.310328571428569E-4</v>
      </c>
      <c r="BP353" s="106" t="str">
        <f t="shared" si="795"/>
        <v>YES</v>
      </c>
      <c r="BQ353" s="209">
        <f t="shared" si="859"/>
        <v>5.2005795937311259</v>
      </c>
      <c r="BR353" s="164">
        <f t="shared" si="822"/>
        <v>10.200579593731126</v>
      </c>
      <c r="BS353" s="219">
        <f t="shared" si="823"/>
        <v>0.20401159187462251</v>
      </c>
      <c r="BT353" s="210"/>
      <c r="BU353" s="206">
        <f t="shared" si="824"/>
        <v>-0.78442039778720074</v>
      </c>
      <c r="BW353" s="164">
        <f>VLOOKUP(M353,Coefficients!$E$4:$I$7,3)</f>
        <v>0.43099999999999999</v>
      </c>
      <c r="BX353" s="106">
        <f t="shared" si="825"/>
        <v>7.2999999999999995E-2</v>
      </c>
      <c r="BY353" s="163">
        <f t="shared" si="826"/>
        <v>0.52479345035714287</v>
      </c>
      <c r="BZ353" s="160"/>
      <c r="CO353" s="165" t="str">
        <f t="shared" si="860"/>
        <v>splash</v>
      </c>
      <c r="CP353" s="172">
        <f t="shared" si="861"/>
        <v>1</v>
      </c>
      <c r="CQ353" s="165">
        <f>IF(CO353="atmospheric",IF(CP353&gt;=1,Coefficients!$T$5,Coefficients!$T$4),Coefficients!$T$3)</f>
        <v>7.35</v>
      </c>
      <c r="CR353" s="106">
        <f>IF(S353&lt;Coefficients!$V$3,Coefficients!$X$3-(Coefficients!$X$4-Coefficients!$X$3)*(Coefficients!$V$3-S353)/(Coefficients!$V$4-Coefficients!$V$3),IF(S353&gt;Coefficients!$V$6,(Coefficients!$X$6-Coefficients!$X$5)*(S353-Coefficients!$V$6)/(Coefficients!$V$6-Coefficients!$V$5)+Coefficients!$X$6,VLOOKUP(S353,Coefficients!$V$3:$X$6,3)))</f>
        <v>5.1999999999999975</v>
      </c>
      <c r="CS353" s="90">
        <f t="shared" si="827"/>
        <v>1.6409601519999992E-4</v>
      </c>
      <c r="CT353" s="106">
        <f>VLOOKUP(CO353,Coefficients!$Z$4:$AD$7,4,FALSE)</f>
        <v>0.26500000000000001</v>
      </c>
      <c r="CU353" s="106">
        <f>VLOOKUP(CO353,Coefficients!$Z$4:$AD$7,2,FALSE)</f>
        <v>0.37</v>
      </c>
      <c r="CV353" s="174">
        <f t="shared" si="862"/>
        <v>5.3417969330107375</v>
      </c>
      <c r="CW353" s="31">
        <f t="shared" si="863"/>
        <v>0.63769042078985483</v>
      </c>
      <c r="CX353" s="19">
        <f>Coefficients!$B$7</f>
        <v>3.35</v>
      </c>
      <c r="CY353" s="217">
        <f t="shared" si="828"/>
        <v>0.19035534948950891</v>
      </c>
      <c r="CZ353" s="164">
        <f>VLOOKUP(N353,Coefficients!$E$12:$I$16,3)</f>
        <v>6.0350000000000001</v>
      </c>
      <c r="DA353" s="165">
        <f t="shared" si="829"/>
        <v>7.2999999999999995E-2</v>
      </c>
      <c r="DB353" s="163">
        <f t="shared" si="830"/>
        <v>7.3483259232142863</v>
      </c>
      <c r="DC353" s="163"/>
      <c r="DD353" s="149"/>
      <c r="DU353" s="165">
        <f t="shared" si="864"/>
        <v>0.95</v>
      </c>
      <c r="DV353" s="165">
        <f t="shared" si="865"/>
        <v>1</v>
      </c>
      <c r="DW353" s="165">
        <f t="shared" si="866"/>
        <v>2400</v>
      </c>
      <c r="DX353" s="165">
        <f t="shared" si="867"/>
        <v>1.4999999999999999E-2</v>
      </c>
      <c r="DY353" s="169">
        <f t="shared" si="868"/>
        <v>70.555747324818782</v>
      </c>
      <c r="DZ353" s="136">
        <f t="shared" si="831"/>
        <v>33591.453356288803</v>
      </c>
      <c r="EA353" s="136">
        <f t="shared" si="869"/>
        <v>4.3067574809826485</v>
      </c>
      <c r="EB353" s="136">
        <f t="shared" si="870"/>
        <v>2.3330791552474604E-2</v>
      </c>
      <c r="EC353" s="136">
        <f t="shared" si="871"/>
        <v>0.96747185906460231</v>
      </c>
      <c r="ED353" s="136">
        <f t="shared" si="872"/>
        <v>0.21259055972566063</v>
      </c>
      <c r="EE353" s="136">
        <f t="shared" si="832"/>
        <v>1.5445604651050633E-4</v>
      </c>
      <c r="EF353" s="136">
        <f t="shared" si="873"/>
        <v>1</v>
      </c>
      <c r="EG353" s="136">
        <f t="shared" si="833"/>
        <v>2</v>
      </c>
      <c r="EH353" s="149">
        <f t="shared" si="874"/>
        <v>1.6989707734936736</v>
      </c>
      <c r="EI353" s="149">
        <f t="shared" si="875"/>
        <v>28.403974326408147</v>
      </c>
      <c r="EJ353" s="149">
        <f t="shared" si="834"/>
        <v>30.10294509990182</v>
      </c>
      <c r="EK353" s="18">
        <f t="shared" si="835"/>
        <v>0.93014154950876615</v>
      </c>
      <c r="EL353" s="18">
        <f t="shared" si="836"/>
        <v>0.18975965818401139</v>
      </c>
      <c r="EM353" s="18">
        <f t="shared" si="837"/>
        <v>1.2070249358214286E-2</v>
      </c>
      <c r="EN353" s="163">
        <f t="shared" si="876"/>
        <v>0.121334946706839</v>
      </c>
      <c r="EO353" s="163">
        <f t="shared" si="877"/>
        <v>2.0285191275363559</v>
      </c>
      <c r="EP353" s="163">
        <f t="shared" si="838"/>
        <v>2.1498540742431951</v>
      </c>
      <c r="EQ353" s="18">
        <f t="shared" si="839"/>
        <v>13.024139794165674</v>
      </c>
      <c r="ER353" s="18">
        <f t="shared" si="840"/>
        <v>2.4792146823186276</v>
      </c>
      <c r="ES353" s="18">
        <f t="shared" si="841"/>
        <v>0.16901149623392858</v>
      </c>
    </row>
    <row r="354" spans="1:149" s="105" customFormat="1" outlineLevel="1" x14ac:dyDescent="0.25">
      <c r="A354" s="103"/>
      <c r="B354" s="36" t="s">
        <v>75</v>
      </c>
      <c r="C354" s="36" t="str">
        <f>MostLikely!$B$1</f>
        <v>CSIRO Mk3.5</v>
      </c>
      <c r="D354" s="36">
        <v>2040</v>
      </c>
      <c r="E354" s="37">
        <f>MostLikely!T68</f>
        <v>23.5</v>
      </c>
      <c r="F354" s="37">
        <f>MostLikely!X68</f>
        <v>75.575149999999994</v>
      </c>
      <c r="G354" s="37">
        <f>MostLikely!R68</f>
        <v>487</v>
      </c>
      <c r="H354" s="115">
        <f t="shared" si="765"/>
        <v>2007</v>
      </c>
      <c r="I354" s="111" t="str">
        <f t="shared" si="766"/>
        <v>Pile No 243 @ Berth 107</v>
      </c>
      <c r="J354" s="165" t="str">
        <f t="shared" si="767"/>
        <v>splash</v>
      </c>
      <c r="K354" s="172">
        <f t="shared" si="768"/>
        <v>1</v>
      </c>
      <c r="L354" s="115" t="str">
        <f t="shared" si="769"/>
        <v>C1</v>
      </c>
      <c r="M354" s="115" t="str">
        <f t="shared" si="770"/>
        <v>CB4</v>
      </c>
      <c r="N354" s="115" t="str">
        <f t="shared" si="771"/>
        <v>CL5</v>
      </c>
      <c r="O354" s="115">
        <f t="shared" si="772"/>
        <v>0</v>
      </c>
      <c r="P354" s="115">
        <f t="shared" si="773"/>
        <v>50</v>
      </c>
      <c r="Q354" s="115">
        <f t="shared" si="774"/>
        <v>1200</v>
      </c>
      <c r="R354" s="115">
        <f t="shared" si="775"/>
        <v>60</v>
      </c>
      <c r="S354" s="115">
        <f t="shared" si="776"/>
        <v>0.37</v>
      </c>
      <c r="T354" s="115">
        <f t="shared" si="777"/>
        <v>310</v>
      </c>
      <c r="U354" s="165">
        <f t="shared" si="815"/>
        <v>12</v>
      </c>
      <c r="V354" s="165"/>
      <c r="W354" s="165"/>
      <c r="X354" s="165"/>
      <c r="Y354" s="165"/>
      <c r="AA354" s="174">
        <f t="shared" si="842"/>
        <v>5.2868909966630131</v>
      </c>
      <c r="AB354" s="193">
        <f t="shared" si="843"/>
        <v>0.20573781993326026</v>
      </c>
      <c r="AC354" s="174">
        <f t="shared" si="844"/>
        <v>0.19834410786842502</v>
      </c>
      <c r="AD354" s="174">
        <f t="shared" si="845"/>
        <v>1.2083198397586207E-2</v>
      </c>
      <c r="AE354" s="174">
        <f t="shared" si="846"/>
        <v>0.66486140914526592</v>
      </c>
      <c r="AF354" s="194">
        <f t="shared" si="847"/>
        <v>0.19846609228216894</v>
      </c>
      <c r="AG354" s="174">
        <f t="shared" si="878"/>
        <v>2.6791158452677353</v>
      </c>
      <c r="AH354" s="174">
        <f t="shared" si="879"/>
        <v>0.16919281282931034</v>
      </c>
      <c r="AJ354" s="174"/>
      <c r="AK354" s="174"/>
      <c r="AM354" s="207">
        <f t="shared" si="848"/>
        <v>5</v>
      </c>
      <c r="AN354" s="167">
        <f>INDEX(Coefficients!$O$3:$O$7,MATCH(S354,Coefficients!$O$3:$O$7))</f>
        <v>0.3</v>
      </c>
      <c r="AO354" s="167">
        <f>INDEX(Coefficients!$O$3:$O$7,MATCH(S354,Coefficients!$O$3:$O$7)+1)</f>
        <v>0.4</v>
      </c>
      <c r="AP354" s="172">
        <f>INDEX(Coefficients!$P$3:$P$7,MATCH(S354,Coefficients!$O$3:$O$7))</f>
        <v>50</v>
      </c>
      <c r="AQ354" s="172">
        <f>INDEX(Coefficients!$P$3:$P$7,MATCH(S354,Coefficients!$O$3:$O$7)+1)</f>
        <v>41.8</v>
      </c>
      <c r="AR354" s="172">
        <f t="shared" si="849"/>
        <v>44.26</v>
      </c>
      <c r="AS354" s="106">
        <f t="shared" si="850"/>
        <v>2040</v>
      </c>
      <c r="AT354" s="107">
        <f t="shared" si="851"/>
        <v>23.5</v>
      </c>
      <c r="AU354" s="167">
        <f t="shared" si="816"/>
        <v>666.97</v>
      </c>
      <c r="AV354" s="173">
        <f t="shared" si="817"/>
        <v>22.99896551724138</v>
      </c>
      <c r="AW354" s="106">
        <v>52</v>
      </c>
      <c r="AX354" s="107">
        <f t="shared" si="852"/>
        <v>75.575149999999994</v>
      </c>
      <c r="AY354" s="174">
        <f t="shared" si="853"/>
        <v>1.2021162898536608</v>
      </c>
      <c r="AZ354" s="167">
        <f>INDEX(Coefficients!$K$3:$K$10,MATCH(S354,Coefficients!$K$3:$K$10))</f>
        <v>0.35</v>
      </c>
      <c r="BA354" s="167">
        <f>INDEX(Coefficients!$K$3:$K$10,MATCH(S354,Coefficients!$K$3:$K$10)+1)</f>
        <v>0.4</v>
      </c>
      <c r="BB354" s="167">
        <f>INDEX(Coefficients!$L$3:$L$10,MATCH(S354,Coefficients!$K$3:$K$10))</f>
        <v>0.19142307491680963</v>
      </c>
      <c r="BC354" s="167">
        <f>INDEX(Coefficients!$L$3:$L$10,MATCH(S354,Coefficients!$K$3:$K$10)+1)</f>
        <v>0.35425563574488944</v>
      </c>
      <c r="BD354" s="174">
        <f>INDEX(Coefficients!$M$3:$M$10,MATCH(S354,Coefficients!$K$3:$K$10))</f>
        <v>0.20023799980895765</v>
      </c>
      <c r="BE354" s="174">
        <f>INDEX(Coefficients!$M$3:$M$10,MATCH(S354,Coefficients!$K$3:$K$10)+1)</f>
        <v>0.20987997823914079</v>
      </c>
      <c r="BF354" s="70">
        <f t="shared" si="854"/>
        <v>2.5655609924804158E-5</v>
      </c>
      <c r="BG354" s="110">
        <f t="shared" si="855"/>
        <v>0.20409479118103091</v>
      </c>
      <c r="BH354" s="175">
        <f t="shared" si="818"/>
        <v>1.2903708090730619E-5</v>
      </c>
      <c r="BI354" s="89">
        <f t="shared" si="819"/>
        <v>4.0720136134478745E-2</v>
      </c>
      <c r="BJ354" s="106">
        <f t="shared" si="856"/>
        <v>0.71366705445737511</v>
      </c>
      <c r="BK354" s="165">
        <f t="shared" si="857"/>
        <v>84.741590689541354</v>
      </c>
      <c r="BL354" s="207"/>
      <c r="BM354" s="107">
        <f t="shared" si="858"/>
        <v>487</v>
      </c>
      <c r="BN354" s="173">
        <f t="shared" si="820"/>
        <v>12733.799999999997</v>
      </c>
      <c r="BO354" s="187">
        <f t="shared" si="821"/>
        <v>8.3428344827586186E-4</v>
      </c>
      <c r="BP354" s="106" t="str">
        <f t="shared" si="795"/>
        <v>YES</v>
      </c>
      <c r="BQ354" s="209">
        <f t="shared" si="859"/>
        <v>5.2868909966630131</v>
      </c>
      <c r="BR354" s="164">
        <f t="shared" si="822"/>
        <v>10.286890996663013</v>
      </c>
      <c r="BS354" s="219">
        <f t="shared" si="823"/>
        <v>0.20573781993326026</v>
      </c>
      <c r="BT354" s="210"/>
      <c r="BU354" s="206">
        <f t="shared" si="824"/>
        <v>-0.78764059131175124</v>
      </c>
      <c r="BW354" s="164">
        <f>VLOOKUP(M354,Coefficients!$E$4:$I$7,3)</f>
        <v>0.43099999999999999</v>
      </c>
      <c r="BX354" s="106">
        <f t="shared" si="825"/>
        <v>7.2999999999999995E-2</v>
      </c>
      <c r="BY354" s="163">
        <f t="shared" si="826"/>
        <v>0.52535645206896553</v>
      </c>
      <c r="BZ354" s="160"/>
      <c r="CO354" s="165" t="str">
        <f t="shared" si="860"/>
        <v>splash</v>
      </c>
      <c r="CP354" s="172">
        <f t="shared" si="861"/>
        <v>1</v>
      </c>
      <c r="CQ354" s="165">
        <f>IF(CO354="atmospheric",IF(CP354&gt;=1,Coefficients!$T$5,Coefficients!$T$4),Coefficients!$T$3)</f>
        <v>7.35</v>
      </c>
      <c r="CR354" s="106">
        <f>IF(S354&lt;Coefficients!$V$3,Coefficients!$X$3-(Coefficients!$X$4-Coefficients!$X$3)*(Coefficients!$V$3-S354)/(Coefficients!$V$4-Coefficients!$V$3),IF(S354&gt;Coefficients!$V$6,(Coefficients!$X$6-Coefficients!$X$5)*(S354-Coefficients!$V$6)/(Coefficients!$V$6-Coefficients!$V$5)+Coefficients!$X$6,VLOOKUP(S354,Coefficients!$V$3:$X$6,3)))</f>
        <v>5.1999999999999975</v>
      </c>
      <c r="CS354" s="90">
        <f t="shared" si="827"/>
        <v>1.6409601519999992E-4</v>
      </c>
      <c r="CT354" s="106">
        <f>VLOOKUP(CO354,Coefficients!$Z$4:$AD$7,4,FALSE)</f>
        <v>0.26500000000000001</v>
      </c>
      <c r="CU354" s="106">
        <f>VLOOKUP(CO354,Coefficients!$Z$4:$AD$7,2,FALSE)</f>
        <v>0.37</v>
      </c>
      <c r="CV354" s="174">
        <f t="shared" si="862"/>
        <v>5.3479026267370937</v>
      </c>
      <c r="CW354" s="31">
        <f t="shared" si="863"/>
        <v>0.66486140914526592</v>
      </c>
      <c r="CX354" s="19">
        <f>Coefficients!$B$7</f>
        <v>3.35</v>
      </c>
      <c r="CY354" s="217">
        <f t="shared" si="828"/>
        <v>0.19846609228216894</v>
      </c>
      <c r="CZ354" s="164">
        <f>VLOOKUP(N354,Coefficients!$E$12:$I$16,3)</f>
        <v>6.0350000000000001</v>
      </c>
      <c r="DA354" s="165">
        <f t="shared" si="829"/>
        <v>7.2999999999999995E-2</v>
      </c>
      <c r="DB354" s="163">
        <f t="shared" si="830"/>
        <v>7.3562092534482764</v>
      </c>
      <c r="DC354" s="163"/>
      <c r="DD354" s="149"/>
      <c r="DU354" s="165">
        <f t="shared" si="864"/>
        <v>0.95</v>
      </c>
      <c r="DV354" s="165">
        <f t="shared" si="865"/>
        <v>1</v>
      </c>
      <c r="DW354" s="165">
        <f t="shared" si="866"/>
        <v>2400</v>
      </c>
      <c r="DX354" s="165">
        <f t="shared" si="867"/>
        <v>1.4999999999999999E-2</v>
      </c>
      <c r="DY354" s="169">
        <f t="shared" si="868"/>
        <v>70.556867101791426</v>
      </c>
      <c r="DZ354" s="136">
        <f t="shared" si="831"/>
        <v>33591.631063224479</v>
      </c>
      <c r="EA354" s="136">
        <f t="shared" si="869"/>
        <v>4.3067574809826485</v>
      </c>
      <c r="EB354" s="136">
        <f t="shared" si="870"/>
        <v>2.3330791552474604E-2</v>
      </c>
      <c r="EC354" s="136">
        <f t="shared" si="871"/>
        <v>0.96747185906460231</v>
      </c>
      <c r="ED354" s="136">
        <f t="shared" si="872"/>
        <v>0.21266815778059273</v>
      </c>
      <c r="EE354" s="136">
        <f t="shared" si="832"/>
        <v>1.5445604651050633E-4</v>
      </c>
      <c r="EF354" s="136">
        <f t="shared" si="873"/>
        <v>1</v>
      </c>
      <c r="EG354" s="136">
        <f t="shared" si="833"/>
        <v>2</v>
      </c>
      <c r="EH354" s="149">
        <f t="shared" si="874"/>
        <v>1.6971469727655588</v>
      </c>
      <c r="EI354" s="149">
        <f t="shared" si="875"/>
        <v>28.383891693744562</v>
      </c>
      <c r="EJ354" s="149">
        <f t="shared" si="834"/>
        <v>30.081038666510121</v>
      </c>
      <c r="EK354" s="18">
        <f t="shared" si="835"/>
        <v>0.96406245547253444</v>
      </c>
      <c r="EL354" s="18">
        <f t="shared" si="836"/>
        <v>0.19834410786842502</v>
      </c>
      <c r="EM354" s="18">
        <f t="shared" si="837"/>
        <v>1.2083198397586207E-2</v>
      </c>
      <c r="EN354" s="163">
        <f t="shared" si="876"/>
        <v>0.1212046968122545</v>
      </c>
      <c r="EO354" s="163">
        <f t="shared" si="877"/>
        <v>2.0270848914670929</v>
      </c>
      <c r="EP354" s="163">
        <f t="shared" si="838"/>
        <v>2.1482895882793476</v>
      </c>
      <c r="EQ354" s="18">
        <f t="shared" si="839"/>
        <v>13.499111180456485</v>
      </c>
      <c r="ER354" s="18">
        <f t="shared" si="840"/>
        <v>2.6791158452677353</v>
      </c>
      <c r="ES354" s="18">
        <f t="shared" si="841"/>
        <v>0.16919281282931034</v>
      </c>
    </row>
    <row r="355" spans="1:149" s="105" customFormat="1" outlineLevel="1" x14ac:dyDescent="0.25">
      <c r="A355" s="103"/>
      <c r="B355" s="36" t="s">
        <v>75</v>
      </c>
      <c r="C355" s="36" t="str">
        <f>MostLikely!$B$1</f>
        <v>CSIRO Mk3.5</v>
      </c>
      <c r="D355" s="36">
        <v>2041</v>
      </c>
      <c r="E355" s="37">
        <f>MostLikely!T69</f>
        <v>23.54</v>
      </c>
      <c r="F355" s="37">
        <f>MostLikely!X69</f>
        <v>75.556074999999993</v>
      </c>
      <c r="G355" s="37">
        <f>MostLikely!R69</f>
        <v>491</v>
      </c>
      <c r="H355" s="115">
        <f t="shared" si="765"/>
        <v>2007</v>
      </c>
      <c r="I355" s="111" t="str">
        <f t="shared" si="766"/>
        <v>Pile No 243 @ Berth 107</v>
      </c>
      <c r="J355" s="165" t="str">
        <f t="shared" si="767"/>
        <v>splash</v>
      </c>
      <c r="K355" s="172">
        <f t="shared" si="768"/>
        <v>1</v>
      </c>
      <c r="L355" s="115" t="str">
        <f t="shared" si="769"/>
        <v>C1</v>
      </c>
      <c r="M355" s="115" t="str">
        <f t="shared" si="770"/>
        <v>CB4</v>
      </c>
      <c r="N355" s="115" t="str">
        <f t="shared" si="771"/>
        <v>CL5</v>
      </c>
      <c r="O355" s="115">
        <f t="shared" si="772"/>
        <v>0</v>
      </c>
      <c r="P355" s="115">
        <f t="shared" si="773"/>
        <v>50</v>
      </c>
      <c r="Q355" s="115">
        <f t="shared" si="774"/>
        <v>1200</v>
      </c>
      <c r="R355" s="115">
        <f t="shared" si="775"/>
        <v>60</v>
      </c>
      <c r="S355" s="115">
        <f t="shared" si="776"/>
        <v>0.37</v>
      </c>
      <c r="T355" s="115">
        <f t="shared" si="777"/>
        <v>310</v>
      </c>
      <c r="U355" s="165">
        <f t="shared" si="815"/>
        <v>12</v>
      </c>
      <c r="V355" s="165"/>
      <c r="W355" s="165"/>
      <c r="X355" s="165"/>
      <c r="Y355" s="165"/>
      <c r="AA355" s="174">
        <f t="shared" si="842"/>
        <v>5.3721899788348431</v>
      </c>
      <c r="AB355" s="193">
        <f t="shared" si="843"/>
        <v>0.20744379957669687</v>
      </c>
      <c r="AC355" s="174">
        <f t="shared" si="844"/>
        <v>0.20703672650030649</v>
      </c>
      <c r="AD355" s="174">
        <f t="shared" si="845"/>
        <v>1.2096249032999998E-2</v>
      </c>
      <c r="AE355" s="174">
        <f t="shared" si="846"/>
        <v>0.69173056827667101</v>
      </c>
      <c r="AF355" s="194">
        <f t="shared" si="847"/>
        <v>0.20648673679900625</v>
      </c>
      <c r="AG355" s="174">
        <f t="shared" si="878"/>
        <v>2.8856197325599715</v>
      </c>
      <c r="AH355" s="174">
        <f t="shared" si="879"/>
        <v>0.16937555200499999</v>
      </c>
      <c r="AJ355" s="174"/>
      <c r="AK355" s="174"/>
      <c r="AM355" s="207">
        <f t="shared" si="848"/>
        <v>5</v>
      </c>
      <c r="AN355" s="167">
        <f>INDEX(Coefficients!$O$3:$O$7,MATCH(S355,Coefficients!$O$3:$O$7))</f>
        <v>0.3</v>
      </c>
      <c r="AO355" s="167">
        <f>INDEX(Coefficients!$O$3:$O$7,MATCH(S355,Coefficients!$O$3:$O$7)+1)</f>
        <v>0.4</v>
      </c>
      <c r="AP355" s="172">
        <f>INDEX(Coefficients!$P$3:$P$7,MATCH(S355,Coefficients!$O$3:$O$7))</f>
        <v>50</v>
      </c>
      <c r="AQ355" s="172">
        <f>INDEX(Coefficients!$P$3:$P$7,MATCH(S355,Coefficients!$O$3:$O$7)+1)</f>
        <v>41.8</v>
      </c>
      <c r="AR355" s="172">
        <f t="shared" si="849"/>
        <v>44.26</v>
      </c>
      <c r="AS355" s="106">
        <f t="shared" si="850"/>
        <v>2041</v>
      </c>
      <c r="AT355" s="107">
        <f t="shared" si="851"/>
        <v>23.54</v>
      </c>
      <c r="AU355" s="167">
        <f t="shared" si="816"/>
        <v>690.51</v>
      </c>
      <c r="AV355" s="173">
        <f t="shared" si="817"/>
        <v>23.016999999999999</v>
      </c>
      <c r="AW355" s="106">
        <v>53</v>
      </c>
      <c r="AX355" s="107">
        <f t="shared" si="852"/>
        <v>75.556074999999993</v>
      </c>
      <c r="AY355" s="174">
        <f t="shared" si="853"/>
        <v>1.2034341904972568</v>
      </c>
      <c r="AZ355" s="167">
        <f>INDEX(Coefficients!$K$3:$K$10,MATCH(S355,Coefficients!$K$3:$K$10))</f>
        <v>0.35</v>
      </c>
      <c r="BA355" s="167">
        <f>INDEX(Coefficients!$K$3:$K$10,MATCH(S355,Coefficients!$K$3:$K$10)+1)</f>
        <v>0.4</v>
      </c>
      <c r="BB355" s="167">
        <f>INDEX(Coefficients!$L$3:$L$10,MATCH(S355,Coefficients!$K$3:$K$10))</f>
        <v>0.19142307491680963</v>
      </c>
      <c r="BC355" s="167">
        <f>INDEX(Coefficients!$L$3:$L$10,MATCH(S355,Coefficients!$K$3:$K$10)+1)</f>
        <v>0.35425563574488944</v>
      </c>
      <c r="BD355" s="174">
        <f>INDEX(Coefficients!$M$3:$M$10,MATCH(S355,Coefficients!$K$3:$K$10))</f>
        <v>0.20023799980895765</v>
      </c>
      <c r="BE355" s="174">
        <f>INDEX(Coefficients!$M$3:$M$10,MATCH(S355,Coefficients!$K$3:$K$10)+1)</f>
        <v>0.20987997823914079</v>
      </c>
      <c r="BF355" s="70">
        <f t="shared" si="854"/>
        <v>2.5655609924804158E-5</v>
      </c>
      <c r="BG355" s="110">
        <f t="shared" si="855"/>
        <v>0.20409479118103091</v>
      </c>
      <c r="BH355" s="175">
        <f t="shared" si="818"/>
        <v>1.2814733822783317E-5</v>
      </c>
      <c r="BI355" s="89">
        <f t="shared" si="819"/>
        <v>4.0439360695527025E-2</v>
      </c>
      <c r="BJ355" s="106">
        <f t="shared" si="856"/>
        <v>0.71366705445737511</v>
      </c>
      <c r="BK355" s="165">
        <f t="shared" si="857"/>
        <v>84.741590689541354</v>
      </c>
      <c r="BL355" s="207"/>
      <c r="BM355" s="107">
        <f t="shared" si="858"/>
        <v>491</v>
      </c>
      <c r="BN355" s="173">
        <f t="shared" si="820"/>
        <v>13224.799999999997</v>
      </c>
      <c r="BO355" s="187">
        <f t="shared" si="821"/>
        <v>8.3757066666666658E-4</v>
      </c>
      <c r="BP355" s="106" t="str">
        <f t="shared" si="795"/>
        <v>YES</v>
      </c>
      <c r="BQ355" s="209">
        <f t="shared" si="859"/>
        <v>5.3721899788348431</v>
      </c>
      <c r="BR355" s="164">
        <f t="shared" si="822"/>
        <v>10.372189978834843</v>
      </c>
      <c r="BS355" s="219">
        <f t="shared" si="823"/>
        <v>0.20744379957669687</v>
      </c>
      <c r="BT355" s="210"/>
      <c r="BU355" s="206">
        <f t="shared" si="824"/>
        <v>-0.79068433748836464</v>
      </c>
      <c r="BW355" s="164">
        <f>VLOOKUP(M355,Coefficients!$E$4:$I$7,3)</f>
        <v>0.43099999999999999</v>
      </c>
      <c r="BX355" s="106">
        <f t="shared" si="825"/>
        <v>7.2999999999999995E-2</v>
      </c>
      <c r="BY355" s="163">
        <f t="shared" si="826"/>
        <v>0.52592387099999993</v>
      </c>
      <c r="BZ355" s="160"/>
      <c r="CO355" s="165" t="str">
        <f t="shared" si="860"/>
        <v>splash</v>
      </c>
      <c r="CP355" s="172">
        <f t="shared" si="861"/>
        <v>1</v>
      </c>
      <c r="CQ355" s="165">
        <f>IF(CO355="atmospheric",IF(CP355&gt;=1,Coefficients!$T$5,Coefficients!$T$4),Coefficients!$T$3)</f>
        <v>7.35</v>
      </c>
      <c r="CR355" s="106">
        <f>IF(S355&lt;Coefficients!$V$3,Coefficients!$X$3-(Coefficients!$X$4-Coefficients!$X$3)*(Coefficients!$V$3-S355)/(Coefficients!$V$4-Coefficients!$V$3),IF(S355&gt;Coefficients!$V$6,(Coefficients!$X$6-Coefficients!$X$5)*(S355-Coefficients!$V$6)/(Coefficients!$V$6-Coefficients!$V$5)+Coefficients!$X$6,VLOOKUP(S355,Coefficients!$V$3:$X$6,3)))</f>
        <v>5.1999999999999975</v>
      </c>
      <c r="CS355" s="90">
        <f t="shared" si="827"/>
        <v>1.6409601519999992E-4</v>
      </c>
      <c r="CT355" s="106">
        <f>VLOOKUP(CO355,Coefficients!$Z$4:$AD$7,4,FALSE)</f>
        <v>0.26500000000000001</v>
      </c>
      <c r="CU355" s="106">
        <f>VLOOKUP(CO355,Coefficients!$Z$4:$AD$7,2,FALSE)</f>
        <v>0.37</v>
      </c>
      <c r="CV355" s="174">
        <f t="shared" si="862"/>
        <v>5.3536029473425373</v>
      </c>
      <c r="CW355" s="31">
        <f t="shared" si="863"/>
        <v>0.69173056827667101</v>
      </c>
      <c r="CX355" s="19">
        <f>Coefficients!$B$7</f>
        <v>3.35</v>
      </c>
      <c r="CY355" s="217">
        <f t="shared" si="828"/>
        <v>0.20648673679900625</v>
      </c>
      <c r="CZ355" s="164">
        <f>VLOOKUP(N355,Coefficients!$E$12:$I$16,3)</f>
        <v>6.0350000000000001</v>
      </c>
      <c r="DA355" s="165">
        <f t="shared" si="829"/>
        <v>7.2999999999999995E-2</v>
      </c>
      <c r="DB355" s="163">
        <f t="shared" si="830"/>
        <v>7.3641544349999997</v>
      </c>
      <c r="DC355" s="163"/>
      <c r="DD355" s="149"/>
      <c r="DU355" s="165">
        <f t="shared" si="864"/>
        <v>0.95</v>
      </c>
      <c r="DV355" s="165">
        <f t="shared" si="865"/>
        <v>1</v>
      </c>
      <c r="DW355" s="165">
        <f t="shared" si="866"/>
        <v>2400</v>
      </c>
      <c r="DX355" s="165">
        <f t="shared" si="867"/>
        <v>1.4999999999999999E-2</v>
      </c>
      <c r="DY355" s="169">
        <f t="shared" si="868"/>
        <v>70.557912259034524</v>
      </c>
      <c r="DZ355" s="136">
        <f t="shared" si="831"/>
        <v>33591.796926423922</v>
      </c>
      <c r="EA355" s="136">
        <f t="shared" si="869"/>
        <v>4.3067574809826485</v>
      </c>
      <c r="EB355" s="136">
        <f t="shared" si="870"/>
        <v>2.3330791552474604E-2</v>
      </c>
      <c r="EC355" s="136">
        <f t="shared" si="871"/>
        <v>0.96747185906460231</v>
      </c>
      <c r="ED355" s="136">
        <f t="shared" si="872"/>
        <v>0.21274619655931151</v>
      </c>
      <c r="EE355" s="136">
        <f t="shared" si="832"/>
        <v>1.5445604651050633E-4</v>
      </c>
      <c r="EF355" s="136">
        <f t="shared" si="873"/>
        <v>1</v>
      </c>
      <c r="EG355" s="136">
        <f t="shared" si="833"/>
        <v>2</v>
      </c>
      <c r="EH355" s="149">
        <f t="shared" si="874"/>
        <v>1.6953130434067931</v>
      </c>
      <c r="EI355" s="149">
        <f t="shared" si="875"/>
        <v>28.363672589230195</v>
      </c>
      <c r="EJ355" s="149">
        <f t="shared" si="834"/>
        <v>30.058985632636986</v>
      </c>
      <c r="EK355" s="18">
        <f t="shared" si="835"/>
        <v>0.99803767055356185</v>
      </c>
      <c r="EL355" s="18">
        <f t="shared" si="836"/>
        <v>0.20703672650030649</v>
      </c>
      <c r="EM355" s="18">
        <f t="shared" si="837"/>
        <v>1.2096249032999998E-2</v>
      </c>
      <c r="EN355" s="163">
        <f t="shared" si="876"/>
        <v>0.1210737235639317</v>
      </c>
      <c r="EO355" s="163">
        <f t="shared" si="877"/>
        <v>2.0256409090237302</v>
      </c>
      <c r="EP355" s="163">
        <f t="shared" si="838"/>
        <v>2.146714632587662</v>
      </c>
      <c r="EQ355" s="18">
        <f t="shared" si="839"/>
        <v>13.974843020396161</v>
      </c>
      <c r="ER355" s="18">
        <f t="shared" si="840"/>
        <v>2.8856197325599715</v>
      </c>
      <c r="ES355" s="18">
        <f t="shared" si="841"/>
        <v>0.16937555200499999</v>
      </c>
    </row>
    <row r="356" spans="1:149" s="105" customFormat="1" outlineLevel="1" x14ac:dyDescent="0.25">
      <c r="A356" s="103"/>
      <c r="B356" s="36" t="s">
        <v>75</v>
      </c>
      <c r="C356" s="36" t="str">
        <f>MostLikely!$B$1</f>
        <v>CSIRO Mk3.5</v>
      </c>
      <c r="D356" s="36">
        <v>2042</v>
      </c>
      <c r="E356" s="37">
        <f>MostLikely!T70</f>
        <v>23.58</v>
      </c>
      <c r="F356" s="37">
        <f>MostLikely!X70</f>
        <v>75.536999999999992</v>
      </c>
      <c r="G356" s="37">
        <f>MostLikely!R70</f>
        <v>495</v>
      </c>
      <c r="H356" s="115">
        <f t="shared" si="765"/>
        <v>2007</v>
      </c>
      <c r="I356" s="111" t="str">
        <f t="shared" si="766"/>
        <v>Pile No 243 @ Berth 107</v>
      </c>
      <c r="J356" s="165" t="str">
        <f t="shared" si="767"/>
        <v>splash</v>
      </c>
      <c r="K356" s="172">
        <f t="shared" si="768"/>
        <v>1</v>
      </c>
      <c r="L356" s="115" t="str">
        <f t="shared" si="769"/>
        <v>C1</v>
      </c>
      <c r="M356" s="115" t="str">
        <f t="shared" si="770"/>
        <v>CB4</v>
      </c>
      <c r="N356" s="115" t="str">
        <f t="shared" si="771"/>
        <v>CL5</v>
      </c>
      <c r="O356" s="115">
        <f t="shared" si="772"/>
        <v>0</v>
      </c>
      <c r="P356" s="115">
        <f t="shared" si="773"/>
        <v>50</v>
      </c>
      <c r="Q356" s="115">
        <f t="shared" si="774"/>
        <v>1200</v>
      </c>
      <c r="R356" s="115">
        <f t="shared" si="775"/>
        <v>60</v>
      </c>
      <c r="S356" s="115">
        <f t="shared" si="776"/>
        <v>0.37</v>
      </c>
      <c r="T356" s="115">
        <f t="shared" si="777"/>
        <v>310</v>
      </c>
      <c r="U356" s="165">
        <f t="shared" si="815"/>
        <v>12</v>
      </c>
      <c r="V356" s="165"/>
      <c r="W356" s="165"/>
      <c r="X356" s="165"/>
      <c r="Y356" s="165"/>
      <c r="AA356" s="174">
        <f t="shared" si="842"/>
        <v>5.4565365925654437</v>
      </c>
      <c r="AB356" s="193">
        <f t="shared" si="843"/>
        <v>0.20913073185130887</v>
      </c>
      <c r="AC356" s="174">
        <f t="shared" si="844"/>
        <v>0.21583697363903945</v>
      </c>
      <c r="AD356" s="174">
        <f t="shared" si="845"/>
        <v>1.2109391432580644E-2</v>
      </c>
      <c r="AE356" s="174">
        <f t="shared" si="846"/>
        <v>0.71829488543132625</v>
      </c>
      <c r="AF356" s="194">
        <f t="shared" si="847"/>
        <v>0.21441638371084365</v>
      </c>
      <c r="AG356" s="174">
        <f t="shared" si="878"/>
        <v>3.0986031422443023</v>
      </c>
      <c r="AH356" s="174">
        <f t="shared" si="879"/>
        <v>0.16955957609193548</v>
      </c>
      <c r="AJ356" s="174"/>
      <c r="AK356" s="174"/>
      <c r="AM356" s="207">
        <f t="shared" si="848"/>
        <v>5</v>
      </c>
      <c r="AN356" s="167">
        <f>INDEX(Coefficients!$O$3:$O$7,MATCH(S356,Coefficients!$O$3:$O$7))</f>
        <v>0.3</v>
      </c>
      <c r="AO356" s="167">
        <f>INDEX(Coefficients!$O$3:$O$7,MATCH(S356,Coefficients!$O$3:$O$7)+1)</f>
        <v>0.4</v>
      </c>
      <c r="AP356" s="172">
        <f>INDEX(Coefficients!$P$3:$P$7,MATCH(S356,Coefficients!$O$3:$O$7))</f>
        <v>50</v>
      </c>
      <c r="AQ356" s="172">
        <f>INDEX(Coefficients!$P$3:$P$7,MATCH(S356,Coefficients!$O$3:$O$7)+1)</f>
        <v>41.8</v>
      </c>
      <c r="AR356" s="172">
        <f t="shared" si="849"/>
        <v>44.26</v>
      </c>
      <c r="AS356" s="106">
        <f t="shared" si="850"/>
        <v>2042</v>
      </c>
      <c r="AT356" s="107">
        <f t="shared" si="851"/>
        <v>23.58</v>
      </c>
      <c r="AU356" s="167">
        <f t="shared" si="816"/>
        <v>714.09</v>
      </c>
      <c r="AV356" s="173">
        <f t="shared" si="817"/>
        <v>23.035161290322581</v>
      </c>
      <c r="AW356" s="106">
        <v>54</v>
      </c>
      <c r="AX356" s="107">
        <f t="shared" si="852"/>
        <v>75.536999999999992</v>
      </c>
      <c r="AY356" s="174">
        <f t="shared" si="853"/>
        <v>1.2047626553966719</v>
      </c>
      <c r="AZ356" s="167">
        <f>INDEX(Coefficients!$K$3:$K$10,MATCH(S356,Coefficients!$K$3:$K$10))</f>
        <v>0.35</v>
      </c>
      <c r="BA356" s="167">
        <f>INDEX(Coefficients!$K$3:$K$10,MATCH(S356,Coefficients!$K$3:$K$10)+1)</f>
        <v>0.4</v>
      </c>
      <c r="BB356" s="167">
        <f>INDEX(Coefficients!$L$3:$L$10,MATCH(S356,Coefficients!$K$3:$K$10))</f>
        <v>0.19142307491680963</v>
      </c>
      <c r="BC356" s="167">
        <f>INDEX(Coefficients!$L$3:$L$10,MATCH(S356,Coefficients!$K$3:$K$10)+1)</f>
        <v>0.35425563574488944</v>
      </c>
      <c r="BD356" s="174">
        <f>INDEX(Coefficients!$M$3:$M$10,MATCH(S356,Coefficients!$K$3:$K$10))</f>
        <v>0.20023799980895765</v>
      </c>
      <c r="BE356" s="174">
        <f>INDEX(Coefficients!$M$3:$M$10,MATCH(S356,Coefficients!$K$3:$K$10)+1)</f>
        <v>0.20987997823914079</v>
      </c>
      <c r="BF356" s="70">
        <f t="shared" si="854"/>
        <v>2.5655609924804158E-5</v>
      </c>
      <c r="BG356" s="110">
        <f t="shared" si="855"/>
        <v>0.20409479118103091</v>
      </c>
      <c r="BH356" s="175">
        <f t="shared" si="818"/>
        <v>1.2729260971561098E-5</v>
      </c>
      <c r="BI356" s="89">
        <f t="shared" si="819"/>
        <v>4.0169634651424167E-2</v>
      </c>
      <c r="BJ356" s="106">
        <f t="shared" si="856"/>
        <v>0.71366705445737511</v>
      </c>
      <c r="BK356" s="165">
        <f t="shared" si="857"/>
        <v>84.741590689541354</v>
      </c>
      <c r="BL356" s="207"/>
      <c r="BM356" s="107">
        <f t="shared" si="858"/>
        <v>495</v>
      </c>
      <c r="BN356" s="173">
        <f t="shared" si="820"/>
        <v>13719.799999999997</v>
      </c>
      <c r="BO356" s="187">
        <f t="shared" si="821"/>
        <v>8.4089096774193537E-4</v>
      </c>
      <c r="BP356" s="106" t="str">
        <f t="shared" si="795"/>
        <v>YES</v>
      </c>
      <c r="BQ356" s="209">
        <f t="shared" si="859"/>
        <v>5.4565365925654437</v>
      </c>
      <c r="BR356" s="164">
        <f t="shared" si="822"/>
        <v>10.456536592565444</v>
      </c>
      <c r="BS356" s="219">
        <f t="shared" si="823"/>
        <v>0.20913073185130887</v>
      </c>
      <c r="BT356" s="210"/>
      <c r="BU356" s="206">
        <f t="shared" si="824"/>
        <v>-0.7935664900598689</v>
      </c>
      <c r="BW356" s="164">
        <f>VLOOKUP(M356,Coefficients!$E$4:$I$7,3)</f>
        <v>0.43099999999999999</v>
      </c>
      <c r="BX356" s="106">
        <f t="shared" si="825"/>
        <v>7.2999999999999995E-2</v>
      </c>
      <c r="BY356" s="163">
        <f t="shared" si="826"/>
        <v>0.52649527967741927</v>
      </c>
      <c r="BZ356" s="160"/>
      <c r="CO356" s="165" t="str">
        <f t="shared" si="860"/>
        <v>splash</v>
      </c>
      <c r="CP356" s="172">
        <f t="shared" si="861"/>
        <v>1</v>
      </c>
      <c r="CQ356" s="165">
        <f>IF(CO356="atmospheric",IF(CP356&gt;=1,Coefficients!$T$5,Coefficients!$T$4),Coefficients!$T$3)</f>
        <v>7.35</v>
      </c>
      <c r="CR356" s="106">
        <f>IF(S356&lt;Coefficients!$V$3,Coefficients!$X$3-(Coefficients!$X$4-Coefficients!$X$3)*(Coefficients!$V$3-S356)/(Coefficients!$V$4-Coefficients!$V$3),IF(S356&gt;Coefficients!$V$6,(Coefficients!$X$6-Coefficients!$X$5)*(S356-Coefficients!$V$6)/(Coefficients!$V$6-Coefficients!$V$5)+Coefficients!$X$6,VLOOKUP(S356,Coefficients!$V$3:$X$6,3)))</f>
        <v>5.1999999999999975</v>
      </c>
      <c r="CS356" s="90">
        <f t="shared" si="827"/>
        <v>1.6409601519999992E-4</v>
      </c>
      <c r="CT356" s="106">
        <f>VLOOKUP(CO356,Coefficients!$Z$4:$AD$7,4,FALSE)</f>
        <v>0.26500000000000001</v>
      </c>
      <c r="CU356" s="106">
        <f>VLOOKUP(CO356,Coefficients!$Z$4:$AD$7,2,FALSE)</f>
        <v>0.37</v>
      </c>
      <c r="CV356" s="174">
        <f t="shared" si="862"/>
        <v>5.3589294095773283</v>
      </c>
      <c r="CW356" s="31">
        <f t="shared" si="863"/>
        <v>0.71829488543132625</v>
      </c>
      <c r="CX356" s="19">
        <f>Coefficients!$B$7</f>
        <v>3.35</v>
      </c>
      <c r="CY356" s="217">
        <f t="shared" si="828"/>
        <v>0.21441638371084365</v>
      </c>
      <c r="CZ356" s="164">
        <f>VLOOKUP(N356,Coefficients!$E$12:$I$16,3)</f>
        <v>6.0350000000000001</v>
      </c>
      <c r="DA356" s="165">
        <f t="shared" si="829"/>
        <v>7.2999999999999995E-2</v>
      </c>
      <c r="DB356" s="163">
        <f t="shared" si="830"/>
        <v>7.3721554822580639</v>
      </c>
      <c r="DC356" s="163"/>
      <c r="DD356" s="149"/>
      <c r="DU356" s="165">
        <f t="shared" si="864"/>
        <v>0.95</v>
      </c>
      <c r="DV356" s="165">
        <f t="shared" si="865"/>
        <v>1</v>
      </c>
      <c r="DW356" s="165">
        <f t="shared" si="866"/>
        <v>2400</v>
      </c>
      <c r="DX356" s="165">
        <f t="shared" si="867"/>
        <v>1.4999999999999999E-2</v>
      </c>
      <c r="DY356" s="169">
        <f t="shared" si="868"/>
        <v>70.558890014810189</v>
      </c>
      <c r="DZ356" s="136">
        <f t="shared" si="831"/>
        <v>33591.952091737512</v>
      </c>
      <c r="EA356" s="136">
        <f t="shared" si="869"/>
        <v>4.3067574809826485</v>
      </c>
      <c r="EB356" s="136">
        <f t="shared" si="870"/>
        <v>2.3330791552474604E-2</v>
      </c>
      <c r="EC356" s="136">
        <f t="shared" si="871"/>
        <v>0.96747185906460231</v>
      </c>
      <c r="ED356" s="136">
        <f t="shared" si="872"/>
        <v>0.21282461407197723</v>
      </c>
      <c r="EE356" s="136">
        <f t="shared" si="832"/>
        <v>1.5445604651050633E-4</v>
      </c>
      <c r="EF356" s="136">
        <f t="shared" si="873"/>
        <v>1</v>
      </c>
      <c r="EG356" s="136">
        <f t="shared" si="833"/>
        <v>2</v>
      </c>
      <c r="EH356" s="149">
        <f t="shared" si="874"/>
        <v>1.6934704194176471</v>
      </c>
      <c r="EI356" s="149">
        <f t="shared" si="875"/>
        <v>28.343332719940101</v>
      </c>
      <c r="EJ356" s="149">
        <f t="shared" si="834"/>
        <v>30.036803139357747</v>
      </c>
      <c r="EK356" s="18">
        <f t="shared" si="835"/>
        <v>1.0320672228723355</v>
      </c>
      <c r="EL356" s="18">
        <f t="shared" si="836"/>
        <v>0.21583697363903945</v>
      </c>
      <c r="EM356" s="18">
        <f t="shared" si="837"/>
        <v>1.2109391432580644E-2</v>
      </c>
      <c r="EN356" s="163">
        <f t="shared" si="876"/>
        <v>0.12094212937348894</v>
      </c>
      <c r="EO356" s="163">
        <f t="shared" si="877"/>
        <v>2.0241883019542968</v>
      </c>
      <c r="EP356" s="163">
        <f t="shared" si="838"/>
        <v>2.1451304313277859</v>
      </c>
      <c r="EQ356" s="18">
        <f t="shared" si="839"/>
        <v>14.451335707736764</v>
      </c>
      <c r="ER356" s="18">
        <f t="shared" si="840"/>
        <v>3.0986031422443023</v>
      </c>
      <c r="ES356" s="18">
        <f t="shared" si="841"/>
        <v>0.16955957609193548</v>
      </c>
    </row>
    <row r="357" spans="1:149" s="105" customFormat="1" outlineLevel="1" x14ac:dyDescent="0.25">
      <c r="A357" s="103"/>
      <c r="B357" s="36" t="s">
        <v>75</v>
      </c>
      <c r="C357" s="36" t="str">
        <f>MostLikely!$B$1</f>
        <v>CSIRO Mk3.5</v>
      </c>
      <c r="D357" s="36">
        <v>2043</v>
      </c>
      <c r="E357" s="37">
        <f>MostLikely!T71</f>
        <v>23.62</v>
      </c>
      <c r="F357" s="37">
        <f>MostLikely!X71</f>
        <v>75.517924999999991</v>
      </c>
      <c r="G357" s="37">
        <f>MostLikely!R71</f>
        <v>499</v>
      </c>
      <c r="H357" s="115">
        <f t="shared" si="765"/>
        <v>2007</v>
      </c>
      <c r="I357" s="111" t="str">
        <f t="shared" si="766"/>
        <v>Pile No 243 @ Berth 107</v>
      </c>
      <c r="J357" s="165" t="str">
        <f t="shared" si="767"/>
        <v>splash</v>
      </c>
      <c r="K357" s="172">
        <f t="shared" si="768"/>
        <v>1</v>
      </c>
      <c r="L357" s="115" t="str">
        <f t="shared" si="769"/>
        <v>C1</v>
      </c>
      <c r="M357" s="115" t="str">
        <f t="shared" si="770"/>
        <v>CB4</v>
      </c>
      <c r="N357" s="115" t="str">
        <f t="shared" si="771"/>
        <v>CL5</v>
      </c>
      <c r="O357" s="115">
        <f t="shared" si="772"/>
        <v>0</v>
      </c>
      <c r="P357" s="115">
        <f t="shared" si="773"/>
        <v>50</v>
      </c>
      <c r="Q357" s="115">
        <f t="shared" si="774"/>
        <v>1200</v>
      </c>
      <c r="R357" s="115">
        <f t="shared" si="775"/>
        <v>60</v>
      </c>
      <c r="S357" s="115">
        <f t="shared" si="776"/>
        <v>0.37</v>
      </c>
      <c r="T357" s="115">
        <f t="shared" si="777"/>
        <v>310</v>
      </c>
      <c r="U357" s="165">
        <f t="shared" si="815"/>
        <v>12</v>
      </c>
      <c r="V357" s="165"/>
      <c r="W357" s="165"/>
      <c r="X357" s="165"/>
      <c r="Y357" s="165"/>
      <c r="AA357" s="174">
        <f t="shared" si="842"/>
        <v>5.5399858799393007</v>
      </c>
      <c r="AB357" s="193">
        <f t="shared" si="843"/>
        <v>0.21079971759878602</v>
      </c>
      <c r="AC357" s="174">
        <f t="shared" si="844"/>
        <v>0.22474435931603667</v>
      </c>
      <c r="AD357" s="174">
        <f t="shared" si="845"/>
        <v>1.21226169934375E-2</v>
      </c>
      <c r="AE357" s="174">
        <f t="shared" si="846"/>
        <v>0.74455279377943651</v>
      </c>
      <c r="AF357" s="194">
        <f t="shared" si="847"/>
        <v>0.22225456530729448</v>
      </c>
      <c r="AG357" s="174">
        <f t="shared" si="878"/>
        <v>3.3179471998174925</v>
      </c>
      <c r="AH357" s="174">
        <f t="shared" si="879"/>
        <v>0.16974476462968749</v>
      </c>
      <c r="AJ357" s="174"/>
      <c r="AK357" s="174"/>
      <c r="AM357" s="207">
        <f t="shared" si="848"/>
        <v>5</v>
      </c>
      <c r="AN357" s="167">
        <f>INDEX(Coefficients!$O$3:$O$7,MATCH(S357,Coefficients!$O$3:$O$7))</f>
        <v>0.3</v>
      </c>
      <c r="AO357" s="167">
        <f>INDEX(Coefficients!$O$3:$O$7,MATCH(S357,Coefficients!$O$3:$O$7)+1)</f>
        <v>0.4</v>
      </c>
      <c r="AP357" s="172">
        <f>INDEX(Coefficients!$P$3:$P$7,MATCH(S357,Coefficients!$O$3:$O$7))</f>
        <v>50</v>
      </c>
      <c r="AQ357" s="172">
        <f>INDEX(Coefficients!$P$3:$P$7,MATCH(S357,Coefficients!$O$3:$O$7)+1)</f>
        <v>41.8</v>
      </c>
      <c r="AR357" s="172">
        <f t="shared" si="849"/>
        <v>44.26</v>
      </c>
      <c r="AS357" s="106">
        <f t="shared" si="850"/>
        <v>2043</v>
      </c>
      <c r="AT357" s="107">
        <f t="shared" si="851"/>
        <v>23.62</v>
      </c>
      <c r="AU357" s="167">
        <f t="shared" si="816"/>
        <v>737.71</v>
      </c>
      <c r="AV357" s="173">
        <f t="shared" si="817"/>
        <v>23.053437500000001</v>
      </c>
      <c r="AW357" s="106">
        <v>55</v>
      </c>
      <c r="AX357" s="107">
        <f t="shared" si="852"/>
        <v>75.517924999999991</v>
      </c>
      <c r="AY357" s="174">
        <f t="shared" si="853"/>
        <v>1.2061008420603725</v>
      </c>
      <c r="AZ357" s="167">
        <f>INDEX(Coefficients!$K$3:$K$10,MATCH(S357,Coefficients!$K$3:$K$10))</f>
        <v>0.35</v>
      </c>
      <c r="BA357" s="167">
        <f>INDEX(Coefficients!$K$3:$K$10,MATCH(S357,Coefficients!$K$3:$K$10)+1)</f>
        <v>0.4</v>
      </c>
      <c r="BB357" s="167">
        <f>INDEX(Coefficients!$L$3:$L$10,MATCH(S357,Coefficients!$K$3:$K$10))</f>
        <v>0.19142307491680963</v>
      </c>
      <c r="BC357" s="167">
        <f>INDEX(Coefficients!$L$3:$L$10,MATCH(S357,Coefficients!$K$3:$K$10)+1)</f>
        <v>0.35425563574488944</v>
      </c>
      <c r="BD357" s="174">
        <f>INDEX(Coefficients!$M$3:$M$10,MATCH(S357,Coefficients!$K$3:$K$10))</f>
        <v>0.20023799980895765</v>
      </c>
      <c r="BE357" s="174">
        <f>INDEX(Coefficients!$M$3:$M$10,MATCH(S357,Coefficients!$K$3:$K$10)+1)</f>
        <v>0.20987997823914079</v>
      </c>
      <c r="BF357" s="70">
        <f t="shared" si="854"/>
        <v>2.5655609924804158E-5</v>
      </c>
      <c r="BG357" s="110">
        <f t="shared" si="855"/>
        <v>0.20409479118103091</v>
      </c>
      <c r="BH357" s="175">
        <f t="shared" si="818"/>
        <v>1.2647045275752315E-5</v>
      </c>
      <c r="BI357" s="89">
        <f t="shared" si="819"/>
        <v>3.9910187188556538E-2</v>
      </c>
      <c r="BJ357" s="106">
        <f t="shared" si="856"/>
        <v>0.71366705445737511</v>
      </c>
      <c r="BK357" s="165">
        <f t="shared" si="857"/>
        <v>84.741590689541354</v>
      </c>
      <c r="BL357" s="207"/>
      <c r="BM357" s="107">
        <f t="shared" si="858"/>
        <v>499</v>
      </c>
      <c r="BN357" s="173">
        <f t="shared" si="820"/>
        <v>14218.799999999997</v>
      </c>
      <c r="BO357" s="187">
        <f t="shared" si="821"/>
        <v>8.4424124999999989E-4</v>
      </c>
      <c r="BP357" s="106" t="str">
        <f t="shared" si="795"/>
        <v>YES</v>
      </c>
      <c r="BQ357" s="209">
        <f t="shared" si="859"/>
        <v>5.5399858799393007</v>
      </c>
      <c r="BR357" s="164">
        <f t="shared" si="822"/>
        <v>10.539985879939302</v>
      </c>
      <c r="BS357" s="219">
        <f t="shared" si="823"/>
        <v>0.21079971759878602</v>
      </c>
      <c r="BT357" s="210"/>
      <c r="BU357" s="206">
        <f t="shared" si="824"/>
        <v>-0.79630022153471269</v>
      </c>
      <c r="BW357" s="164">
        <f>VLOOKUP(M357,Coefficients!$E$4:$I$7,3)</f>
        <v>0.43099999999999999</v>
      </c>
      <c r="BX357" s="106">
        <f t="shared" si="825"/>
        <v>7.2999999999999995E-2</v>
      </c>
      <c r="BY357" s="163">
        <f t="shared" si="826"/>
        <v>0.52707030406249999</v>
      </c>
      <c r="BZ357" s="160"/>
      <c r="CO357" s="165" t="str">
        <f t="shared" si="860"/>
        <v>splash</v>
      </c>
      <c r="CP357" s="172">
        <f t="shared" si="861"/>
        <v>1</v>
      </c>
      <c r="CQ357" s="165">
        <f>IF(CO357="atmospheric",IF(CP357&gt;=1,Coefficients!$T$5,Coefficients!$T$4),Coefficients!$T$3)</f>
        <v>7.35</v>
      </c>
      <c r="CR357" s="106">
        <f>IF(S357&lt;Coefficients!$V$3,Coefficients!$X$3-(Coefficients!$X$4-Coefficients!$X$3)*(Coefficients!$V$3-S357)/(Coefficients!$V$4-Coefficients!$V$3),IF(S357&gt;Coefficients!$V$6,(Coefficients!$X$6-Coefficients!$X$5)*(S357-Coefficients!$V$6)/(Coefficients!$V$6-Coefficients!$V$5)+Coefficients!$X$6,VLOOKUP(S357,Coefficients!$V$3:$X$6,3)))</f>
        <v>5.1999999999999975</v>
      </c>
      <c r="CS357" s="90">
        <f t="shared" si="827"/>
        <v>1.6409601519999992E-4</v>
      </c>
      <c r="CT357" s="106">
        <f>VLOOKUP(CO357,Coefficients!$Z$4:$AD$7,4,FALSE)</f>
        <v>0.26500000000000001</v>
      </c>
      <c r="CU357" s="106">
        <f>VLOOKUP(CO357,Coefficients!$Z$4:$AD$7,2,FALSE)</f>
        <v>0.37</v>
      </c>
      <c r="CV357" s="174">
        <f t="shared" si="862"/>
        <v>5.3639101902169184</v>
      </c>
      <c r="CW357" s="31">
        <f t="shared" si="863"/>
        <v>0.74455279377943651</v>
      </c>
      <c r="CX357" s="19">
        <f>Coefficients!$B$7</f>
        <v>3.35</v>
      </c>
      <c r="CY357" s="217">
        <f t="shared" si="828"/>
        <v>0.22225456530729448</v>
      </c>
      <c r="CZ357" s="164">
        <f>VLOOKUP(N357,Coefficients!$E$12:$I$16,3)</f>
        <v>6.0350000000000001</v>
      </c>
      <c r="DA357" s="165">
        <f t="shared" si="829"/>
        <v>7.2999999999999995E-2</v>
      </c>
      <c r="DB357" s="163">
        <f t="shared" si="830"/>
        <v>7.3802071578124995</v>
      </c>
      <c r="DC357" s="163"/>
      <c r="DD357" s="149"/>
      <c r="DU357" s="165">
        <f t="shared" si="864"/>
        <v>0.95</v>
      </c>
      <c r="DV357" s="165">
        <f t="shared" si="865"/>
        <v>1</v>
      </c>
      <c r="DW357" s="165">
        <f t="shared" si="866"/>
        <v>2400</v>
      </c>
      <c r="DX357" s="165">
        <f t="shared" si="867"/>
        <v>1.4999999999999999E-2</v>
      </c>
      <c r="DY357" s="169">
        <f t="shared" si="868"/>
        <v>70.55980668546114</v>
      </c>
      <c r="DZ357" s="136">
        <f t="shared" si="831"/>
        <v>33592.097561822797</v>
      </c>
      <c r="EA357" s="136">
        <f t="shared" si="869"/>
        <v>4.3067574809826485</v>
      </c>
      <c r="EB357" s="136">
        <f t="shared" si="870"/>
        <v>2.3330791552474604E-2</v>
      </c>
      <c r="EC357" s="136">
        <f t="shared" si="871"/>
        <v>0.96747185906460231</v>
      </c>
      <c r="ED357" s="136">
        <f t="shared" si="872"/>
        <v>0.21290335614223113</v>
      </c>
      <c r="EE357" s="136">
        <f t="shared" si="832"/>
        <v>1.5445604651050633E-4</v>
      </c>
      <c r="EF357" s="136">
        <f t="shared" si="873"/>
        <v>1</v>
      </c>
      <c r="EG357" s="136">
        <f t="shared" si="833"/>
        <v>2</v>
      </c>
      <c r="EH357" s="149">
        <f t="shared" si="874"/>
        <v>1.6916203540203534</v>
      </c>
      <c r="EI357" s="149">
        <f t="shared" si="875"/>
        <v>28.32288583287561</v>
      </c>
      <c r="EJ357" s="149">
        <f t="shared" si="834"/>
        <v>30.014506186895964</v>
      </c>
      <c r="EK357" s="18">
        <f t="shared" si="835"/>
        <v>1.0661511404099289</v>
      </c>
      <c r="EL357" s="18">
        <f t="shared" si="836"/>
        <v>0.22474435931603667</v>
      </c>
      <c r="EM357" s="18">
        <f t="shared" si="837"/>
        <v>1.21226169934375E-2</v>
      </c>
      <c r="EN357" s="163">
        <f t="shared" si="876"/>
        <v>0.12081000374196724</v>
      </c>
      <c r="EO357" s="163">
        <f t="shared" si="877"/>
        <v>2.0227280520247537</v>
      </c>
      <c r="EP357" s="163">
        <f t="shared" si="838"/>
        <v>2.143538055766721</v>
      </c>
      <c r="EQ357" s="18">
        <f t="shared" si="839"/>
        <v>14.928589634278239</v>
      </c>
      <c r="ER357" s="18">
        <f t="shared" si="840"/>
        <v>3.3179471998174925</v>
      </c>
      <c r="ES357" s="18">
        <f t="shared" si="841"/>
        <v>0.16974476462968749</v>
      </c>
    </row>
    <row r="358" spans="1:149" s="105" customFormat="1" outlineLevel="1" x14ac:dyDescent="0.25">
      <c r="A358" s="103"/>
      <c r="B358" s="36" t="s">
        <v>75</v>
      </c>
      <c r="C358" s="36" t="str">
        <f>MostLikely!$B$1</f>
        <v>CSIRO Mk3.5</v>
      </c>
      <c r="D358" s="36">
        <v>2044</v>
      </c>
      <c r="E358" s="37">
        <f>MostLikely!T72</f>
        <v>23.66</v>
      </c>
      <c r="F358" s="37">
        <f>MostLikely!X72</f>
        <v>75.49884999999999</v>
      </c>
      <c r="G358" s="37">
        <f>MostLikely!R72</f>
        <v>503</v>
      </c>
      <c r="H358" s="115">
        <f t="shared" si="765"/>
        <v>2007</v>
      </c>
      <c r="I358" s="111" t="str">
        <f t="shared" si="766"/>
        <v>Pile No 243 @ Berth 107</v>
      </c>
      <c r="J358" s="165" t="str">
        <f t="shared" si="767"/>
        <v>splash</v>
      </c>
      <c r="K358" s="172">
        <f t="shared" si="768"/>
        <v>1</v>
      </c>
      <c r="L358" s="115" t="str">
        <f t="shared" si="769"/>
        <v>C1</v>
      </c>
      <c r="M358" s="115" t="str">
        <f t="shared" si="770"/>
        <v>CB4</v>
      </c>
      <c r="N358" s="115" t="str">
        <f t="shared" si="771"/>
        <v>CL5</v>
      </c>
      <c r="O358" s="115">
        <f t="shared" si="772"/>
        <v>0</v>
      </c>
      <c r="P358" s="115">
        <f t="shared" si="773"/>
        <v>50</v>
      </c>
      <c r="Q358" s="115">
        <f t="shared" si="774"/>
        <v>1200</v>
      </c>
      <c r="R358" s="115">
        <f t="shared" si="775"/>
        <v>60</v>
      </c>
      <c r="S358" s="115">
        <f t="shared" si="776"/>
        <v>0.37</v>
      </c>
      <c r="T358" s="115">
        <f t="shared" si="777"/>
        <v>310</v>
      </c>
      <c r="U358" s="165">
        <f t="shared" si="815"/>
        <v>12</v>
      </c>
      <c r="V358" s="165"/>
      <c r="W358" s="165"/>
      <c r="X358" s="165"/>
      <c r="Y358" s="165"/>
      <c r="AA358" s="174">
        <f t="shared" si="842"/>
        <v>5.6225884234381445</v>
      </c>
      <c r="AB358" s="193">
        <f t="shared" si="843"/>
        <v>0.2124517684687629</v>
      </c>
      <c r="AC358" s="174">
        <f t="shared" si="844"/>
        <v>0.23375843969317389</v>
      </c>
      <c r="AD358" s="174">
        <f t="shared" si="845"/>
        <v>1.2135918155454546E-2</v>
      </c>
      <c r="AE358" s="174">
        <f t="shared" si="846"/>
        <v>0.77050392746934138</v>
      </c>
      <c r="AF358" s="194">
        <f t="shared" si="847"/>
        <v>0.23000117237890788</v>
      </c>
      <c r="AG358" s="174">
        <f t="shared" si="878"/>
        <v>3.5435372560335403</v>
      </c>
      <c r="AH358" s="174">
        <f t="shared" si="879"/>
        <v>0.16993101175909092</v>
      </c>
      <c r="AJ358" s="174"/>
      <c r="AK358" s="174"/>
      <c r="AM358" s="207">
        <f t="shared" si="848"/>
        <v>5</v>
      </c>
      <c r="AN358" s="167">
        <f>INDEX(Coefficients!$O$3:$O$7,MATCH(S358,Coefficients!$O$3:$O$7))</f>
        <v>0.3</v>
      </c>
      <c r="AO358" s="167">
        <f>INDEX(Coefficients!$O$3:$O$7,MATCH(S358,Coefficients!$O$3:$O$7)+1)</f>
        <v>0.4</v>
      </c>
      <c r="AP358" s="172">
        <f>INDEX(Coefficients!$P$3:$P$7,MATCH(S358,Coefficients!$O$3:$O$7))</f>
        <v>50</v>
      </c>
      <c r="AQ358" s="172">
        <f>INDEX(Coefficients!$P$3:$P$7,MATCH(S358,Coefficients!$O$3:$O$7)+1)</f>
        <v>41.8</v>
      </c>
      <c r="AR358" s="172">
        <f t="shared" si="849"/>
        <v>44.26</v>
      </c>
      <c r="AS358" s="106">
        <f t="shared" si="850"/>
        <v>2044</v>
      </c>
      <c r="AT358" s="107">
        <f t="shared" si="851"/>
        <v>23.66</v>
      </c>
      <c r="AU358" s="167">
        <f t="shared" si="816"/>
        <v>761.37</v>
      </c>
      <c r="AV358" s="173">
        <f t="shared" si="817"/>
        <v>23.07181818181818</v>
      </c>
      <c r="AW358" s="106">
        <v>56</v>
      </c>
      <c r="AX358" s="107">
        <f t="shared" si="852"/>
        <v>75.49884999999999</v>
      </c>
      <c r="AY358" s="174">
        <f t="shared" si="853"/>
        <v>1.2074480104406256</v>
      </c>
      <c r="AZ358" s="167">
        <f>INDEX(Coefficients!$K$3:$K$10,MATCH(S358,Coefficients!$K$3:$K$10))</f>
        <v>0.35</v>
      </c>
      <c r="BA358" s="167">
        <f>INDEX(Coefficients!$K$3:$K$10,MATCH(S358,Coefficients!$K$3:$K$10)+1)</f>
        <v>0.4</v>
      </c>
      <c r="BB358" s="167">
        <f>INDEX(Coefficients!$L$3:$L$10,MATCH(S358,Coefficients!$K$3:$K$10))</f>
        <v>0.19142307491680963</v>
      </c>
      <c r="BC358" s="167">
        <f>INDEX(Coefficients!$L$3:$L$10,MATCH(S358,Coefficients!$K$3:$K$10)+1)</f>
        <v>0.35425563574488944</v>
      </c>
      <c r="BD358" s="174">
        <f>INDEX(Coefficients!$M$3:$M$10,MATCH(S358,Coefficients!$K$3:$K$10))</f>
        <v>0.20023799980895765</v>
      </c>
      <c r="BE358" s="174">
        <f>INDEX(Coefficients!$M$3:$M$10,MATCH(S358,Coefficients!$K$3:$K$10)+1)</f>
        <v>0.20987997823914079</v>
      </c>
      <c r="BF358" s="70">
        <f t="shared" si="854"/>
        <v>2.5655609924804158E-5</v>
      </c>
      <c r="BG358" s="110">
        <f t="shared" si="855"/>
        <v>0.20409479118103091</v>
      </c>
      <c r="BH358" s="175">
        <f t="shared" si="818"/>
        <v>1.2567866486422294E-5</v>
      </c>
      <c r="BI358" s="89">
        <f t="shared" si="819"/>
        <v>3.9660323268990834E-2</v>
      </c>
      <c r="BJ358" s="106">
        <f t="shared" si="856"/>
        <v>0.71366705445737511</v>
      </c>
      <c r="BK358" s="165">
        <f t="shared" si="857"/>
        <v>84.741590689541354</v>
      </c>
      <c r="BL358" s="207"/>
      <c r="BM358" s="107">
        <f t="shared" si="858"/>
        <v>503</v>
      </c>
      <c r="BN358" s="173">
        <f t="shared" si="820"/>
        <v>14721.799999999997</v>
      </c>
      <c r="BO358" s="187">
        <f t="shared" si="821"/>
        <v>8.4761878787878767E-4</v>
      </c>
      <c r="BP358" s="106" t="str">
        <f t="shared" si="795"/>
        <v>YES</v>
      </c>
      <c r="BQ358" s="209">
        <f t="shared" si="859"/>
        <v>5.6225884234381445</v>
      </c>
      <c r="BR358" s="164">
        <f t="shared" si="822"/>
        <v>10.622588423438145</v>
      </c>
      <c r="BS358" s="219">
        <f t="shared" si="823"/>
        <v>0.2124517684687629</v>
      </c>
      <c r="BT358" s="210"/>
      <c r="BU358" s="206">
        <f t="shared" si="824"/>
        <v>-0.79889725953349666</v>
      </c>
      <c r="BW358" s="164">
        <f>VLOOKUP(M358,Coefficients!$E$4:$I$7,3)</f>
        <v>0.43099999999999999</v>
      </c>
      <c r="BX358" s="106">
        <f t="shared" si="825"/>
        <v>7.2999999999999995E-2</v>
      </c>
      <c r="BY358" s="163">
        <f t="shared" si="826"/>
        <v>0.52764861545454544</v>
      </c>
      <c r="BZ358" s="160"/>
      <c r="CO358" s="165" t="str">
        <f t="shared" si="860"/>
        <v>splash</v>
      </c>
      <c r="CP358" s="172">
        <f t="shared" si="861"/>
        <v>1</v>
      </c>
      <c r="CQ358" s="165">
        <f>IF(CO358="atmospheric",IF(CP358&gt;=1,Coefficients!$T$5,Coefficients!$T$4),Coefficients!$T$3)</f>
        <v>7.35</v>
      </c>
      <c r="CR358" s="106">
        <f>IF(S358&lt;Coefficients!$V$3,Coefficients!$X$3-(Coefficients!$X$4-Coefficients!$X$3)*(Coefficients!$V$3-S358)/(Coefficients!$V$4-Coefficients!$V$3),IF(S358&gt;Coefficients!$V$6,(Coefficients!$X$6-Coefficients!$X$5)*(S358-Coefficients!$V$6)/(Coefficients!$V$6-Coefficients!$V$5)+Coefficients!$X$6,VLOOKUP(S358,Coefficients!$V$3:$X$6,3)))</f>
        <v>5.1999999999999975</v>
      </c>
      <c r="CS358" s="90">
        <f t="shared" si="827"/>
        <v>1.6409601519999992E-4</v>
      </c>
      <c r="CT358" s="106">
        <f>VLOOKUP(CO358,Coefficients!$Z$4:$AD$7,4,FALSE)</f>
        <v>0.26500000000000001</v>
      </c>
      <c r="CU358" s="106">
        <f>VLOOKUP(CO358,Coefficients!$Z$4:$AD$7,2,FALSE)</f>
        <v>0.37</v>
      </c>
      <c r="CV358" s="174">
        <f t="shared" si="862"/>
        <v>5.3685705720903005</v>
      </c>
      <c r="CW358" s="31">
        <f t="shared" si="863"/>
        <v>0.77050392746934138</v>
      </c>
      <c r="CX358" s="19">
        <f>Coefficients!$B$7</f>
        <v>3.35</v>
      </c>
      <c r="CY358" s="217">
        <f t="shared" si="828"/>
        <v>0.23000117237890788</v>
      </c>
      <c r="CZ358" s="164">
        <f>VLOOKUP(N358,Coefficients!$E$12:$I$16,3)</f>
        <v>6.0350000000000001</v>
      </c>
      <c r="DA358" s="165">
        <f t="shared" si="829"/>
        <v>7.2999999999999995E-2</v>
      </c>
      <c r="DB358" s="163">
        <f t="shared" si="830"/>
        <v>7.3883048590909093</v>
      </c>
      <c r="DC358" s="163"/>
      <c r="DD358" s="149"/>
      <c r="DU358" s="165">
        <f t="shared" si="864"/>
        <v>0.95</v>
      </c>
      <c r="DV358" s="165">
        <f t="shared" si="865"/>
        <v>1</v>
      </c>
      <c r="DW358" s="165">
        <f t="shared" si="866"/>
        <v>2400</v>
      </c>
      <c r="DX358" s="165">
        <f t="shared" si="867"/>
        <v>1.4999999999999999E-2</v>
      </c>
      <c r="DY358" s="169">
        <f t="shared" si="868"/>
        <v>70.560667822011766</v>
      </c>
      <c r="DZ358" s="136">
        <f t="shared" si="831"/>
        <v>33592.234217834688</v>
      </c>
      <c r="EA358" s="136">
        <f t="shared" si="869"/>
        <v>4.3067574809826485</v>
      </c>
      <c r="EB358" s="136">
        <f t="shared" si="870"/>
        <v>2.3330791552474604E-2</v>
      </c>
      <c r="EC358" s="136">
        <f t="shared" si="871"/>
        <v>0.96747185906460231</v>
      </c>
      <c r="ED358" s="136">
        <f t="shared" si="872"/>
        <v>0.21298237522661795</v>
      </c>
      <c r="EE358" s="136">
        <f t="shared" si="832"/>
        <v>1.5445604651050633E-4</v>
      </c>
      <c r="EF358" s="136">
        <f t="shared" si="873"/>
        <v>1</v>
      </c>
      <c r="EG358" s="136">
        <f t="shared" si="833"/>
        <v>2</v>
      </c>
      <c r="EH358" s="149">
        <f t="shared" si="874"/>
        <v>1.6897639469739745</v>
      </c>
      <c r="EI358" s="149">
        <f t="shared" si="875"/>
        <v>28.302344011444713</v>
      </c>
      <c r="EJ358" s="149">
        <f t="shared" si="834"/>
        <v>29.992107958418689</v>
      </c>
      <c r="EK358" s="18">
        <f t="shared" si="835"/>
        <v>1.1002894510032932</v>
      </c>
      <c r="EL358" s="18">
        <f t="shared" si="836"/>
        <v>0.23375843969317389</v>
      </c>
      <c r="EM358" s="18">
        <f t="shared" si="837"/>
        <v>1.2135918155454546E-2</v>
      </c>
      <c r="EN358" s="163">
        <f t="shared" si="876"/>
        <v>0.12067742521056884</v>
      </c>
      <c r="EO358" s="163">
        <f t="shared" si="877"/>
        <v>2.0212610221926548</v>
      </c>
      <c r="EP358" s="163">
        <f t="shared" si="838"/>
        <v>2.1419384474032235</v>
      </c>
      <c r="EQ358" s="18">
        <f t="shared" si="839"/>
        <v>15.406605189802494</v>
      </c>
      <c r="ER358" s="18">
        <f t="shared" si="840"/>
        <v>3.5435372560335403</v>
      </c>
      <c r="ES358" s="18">
        <f t="shared" si="841"/>
        <v>0.16993101175909092</v>
      </c>
    </row>
    <row r="359" spans="1:149" s="105" customFormat="1" outlineLevel="1" x14ac:dyDescent="0.25">
      <c r="A359" s="103"/>
      <c r="B359" s="36" t="s">
        <v>75</v>
      </c>
      <c r="C359" s="36" t="str">
        <f>MostLikely!$B$1</f>
        <v>CSIRO Mk3.5</v>
      </c>
      <c r="D359" s="36">
        <v>2045</v>
      </c>
      <c r="E359" s="37">
        <f>MostLikely!T73</f>
        <v>23.7</v>
      </c>
      <c r="F359" s="37">
        <f>MostLikely!X73</f>
        <v>75.479775000000004</v>
      </c>
      <c r="G359" s="37">
        <f>MostLikely!R73</f>
        <v>507</v>
      </c>
      <c r="H359" s="115">
        <f t="shared" si="765"/>
        <v>2007</v>
      </c>
      <c r="I359" s="111" t="str">
        <f t="shared" si="766"/>
        <v>Pile No 243 @ Berth 107</v>
      </c>
      <c r="J359" s="165" t="str">
        <f t="shared" si="767"/>
        <v>splash</v>
      </c>
      <c r="K359" s="172">
        <f t="shared" si="768"/>
        <v>1</v>
      </c>
      <c r="L359" s="115" t="str">
        <f t="shared" si="769"/>
        <v>C1</v>
      </c>
      <c r="M359" s="115" t="str">
        <f t="shared" si="770"/>
        <v>CB4</v>
      </c>
      <c r="N359" s="115" t="str">
        <f t="shared" si="771"/>
        <v>CL5</v>
      </c>
      <c r="O359" s="115">
        <f t="shared" si="772"/>
        <v>0</v>
      </c>
      <c r="P359" s="115">
        <f t="shared" si="773"/>
        <v>50</v>
      </c>
      <c r="Q359" s="115">
        <f t="shared" si="774"/>
        <v>1200</v>
      </c>
      <c r="R359" s="115">
        <f t="shared" si="775"/>
        <v>60</v>
      </c>
      <c r="S359" s="115">
        <f t="shared" si="776"/>
        <v>0.37</v>
      </c>
      <c r="T359" s="115">
        <f t="shared" si="777"/>
        <v>310</v>
      </c>
      <c r="U359" s="165">
        <f t="shared" si="815"/>
        <v>12</v>
      </c>
      <c r="V359" s="165"/>
      <c r="W359" s="165"/>
      <c r="X359" s="165"/>
      <c r="Y359" s="165"/>
      <c r="AA359" s="174">
        <f t="shared" si="842"/>
        <v>5.7043908220992812</v>
      </c>
      <c r="AB359" s="193">
        <f t="shared" si="843"/>
        <v>0.21408781644198563</v>
      </c>
      <c r="AC359" s="174">
        <f t="shared" si="844"/>
        <v>0.24287881320985416</v>
      </c>
      <c r="AD359" s="174">
        <f t="shared" si="845"/>
        <v>1.2149288247941179E-2</v>
      </c>
      <c r="AE359" s="174">
        <f t="shared" si="846"/>
        <v>0.7961489164786516</v>
      </c>
      <c r="AF359" s="194">
        <f t="shared" si="847"/>
        <v>0.23765639297870197</v>
      </c>
      <c r="AG359" s="174">
        <f t="shared" si="878"/>
        <v>3.7752627683082776</v>
      </c>
      <c r="AH359" s="174">
        <f t="shared" si="879"/>
        <v>0.17011822407500005</v>
      </c>
      <c r="AJ359" s="174"/>
      <c r="AK359" s="174"/>
      <c r="AM359" s="207">
        <f t="shared" si="848"/>
        <v>5</v>
      </c>
      <c r="AN359" s="167">
        <f>INDEX(Coefficients!$O$3:$O$7,MATCH(S359,Coefficients!$O$3:$O$7))</f>
        <v>0.3</v>
      </c>
      <c r="AO359" s="167">
        <f>INDEX(Coefficients!$O$3:$O$7,MATCH(S359,Coefficients!$O$3:$O$7)+1)</f>
        <v>0.4</v>
      </c>
      <c r="AP359" s="172">
        <f>INDEX(Coefficients!$P$3:$P$7,MATCH(S359,Coefficients!$O$3:$O$7))</f>
        <v>50</v>
      </c>
      <c r="AQ359" s="172">
        <f>INDEX(Coefficients!$P$3:$P$7,MATCH(S359,Coefficients!$O$3:$O$7)+1)</f>
        <v>41.8</v>
      </c>
      <c r="AR359" s="172">
        <f t="shared" si="849"/>
        <v>44.26</v>
      </c>
      <c r="AS359" s="106">
        <f t="shared" si="850"/>
        <v>2045</v>
      </c>
      <c r="AT359" s="107">
        <f t="shared" si="851"/>
        <v>23.7</v>
      </c>
      <c r="AU359" s="167">
        <f t="shared" si="816"/>
        <v>785.07</v>
      </c>
      <c r="AV359" s="173">
        <f t="shared" si="817"/>
        <v>23.090294117647062</v>
      </c>
      <c r="AW359" s="106">
        <v>57</v>
      </c>
      <c r="AX359" s="107">
        <f t="shared" si="852"/>
        <v>75.479775000000004</v>
      </c>
      <c r="AY359" s="174">
        <f t="shared" si="853"/>
        <v>1.2088035078478547</v>
      </c>
      <c r="AZ359" s="167">
        <f>INDEX(Coefficients!$K$3:$K$10,MATCH(S359,Coefficients!$K$3:$K$10))</f>
        <v>0.35</v>
      </c>
      <c r="BA359" s="167">
        <f>INDEX(Coefficients!$K$3:$K$10,MATCH(S359,Coefficients!$K$3:$K$10)+1)</f>
        <v>0.4</v>
      </c>
      <c r="BB359" s="167">
        <f>INDEX(Coefficients!$L$3:$L$10,MATCH(S359,Coefficients!$K$3:$K$10))</f>
        <v>0.19142307491680963</v>
      </c>
      <c r="BC359" s="167">
        <f>INDEX(Coefficients!$L$3:$L$10,MATCH(S359,Coefficients!$K$3:$K$10)+1)</f>
        <v>0.35425563574488944</v>
      </c>
      <c r="BD359" s="174">
        <f>INDEX(Coefficients!$M$3:$M$10,MATCH(S359,Coefficients!$K$3:$K$10))</f>
        <v>0.20023799980895765</v>
      </c>
      <c r="BE359" s="174">
        <f>INDEX(Coefficients!$M$3:$M$10,MATCH(S359,Coefficients!$K$3:$K$10)+1)</f>
        <v>0.20987997823914079</v>
      </c>
      <c r="BF359" s="70">
        <f t="shared" si="854"/>
        <v>2.5655609924804158E-5</v>
      </c>
      <c r="BG359" s="110">
        <f t="shared" si="855"/>
        <v>0.20409479118103091</v>
      </c>
      <c r="BH359" s="175">
        <f t="shared" si="818"/>
        <v>1.2491525361741082E-5</v>
      </c>
      <c r="BI359" s="89">
        <f t="shared" si="819"/>
        <v>3.9419414146758661E-2</v>
      </c>
      <c r="BJ359" s="106">
        <f t="shared" si="856"/>
        <v>0.71366705445737511</v>
      </c>
      <c r="BK359" s="165">
        <f t="shared" si="857"/>
        <v>84.741590689541354</v>
      </c>
      <c r="BL359" s="207"/>
      <c r="BM359" s="107">
        <f t="shared" si="858"/>
        <v>507</v>
      </c>
      <c r="BN359" s="173">
        <f t="shared" si="820"/>
        <v>15228.799999999997</v>
      </c>
      <c r="BO359" s="187">
        <f t="shared" si="821"/>
        <v>8.5102117647058812E-4</v>
      </c>
      <c r="BP359" s="106" t="str">
        <f t="shared" si="795"/>
        <v>YES</v>
      </c>
      <c r="BQ359" s="209">
        <f t="shared" si="859"/>
        <v>5.7043908220992812</v>
      </c>
      <c r="BR359" s="164">
        <f t="shared" si="822"/>
        <v>10.704390822099281</v>
      </c>
      <c r="BS359" s="219">
        <f t="shared" si="823"/>
        <v>0.21408781644198563</v>
      </c>
      <c r="BT359" s="210"/>
      <c r="BU359" s="206">
        <f t="shared" si="824"/>
        <v>-0.80136808381177882</v>
      </c>
      <c r="BW359" s="164">
        <f>VLOOKUP(M359,Coefficients!$E$4:$I$7,3)</f>
        <v>0.43099999999999999</v>
      </c>
      <c r="BX359" s="106">
        <f t="shared" si="825"/>
        <v>7.2999999999999995E-2</v>
      </c>
      <c r="BY359" s="163">
        <f t="shared" si="826"/>
        <v>0.52822992382352951</v>
      </c>
      <c r="BZ359" s="160"/>
      <c r="CO359" s="165" t="str">
        <f t="shared" si="860"/>
        <v>splash</v>
      </c>
      <c r="CP359" s="172">
        <f t="shared" si="861"/>
        <v>1</v>
      </c>
      <c r="CQ359" s="165">
        <f>IF(CO359="atmospheric",IF(CP359&gt;=1,Coefficients!$T$5,Coefficients!$T$4),Coefficients!$T$3)</f>
        <v>7.35</v>
      </c>
      <c r="CR359" s="106">
        <f>IF(S359&lt;Coefficients!$V$3,Coefficients!$X$3-(Coefficients!$X$4-Coefficients!$X$3)*(Coefficients!$V$3-S359)/(Coefficients!$V$4-Coefficients!$V$3),IF(S359&gt;Coefficients!$V$6,(Coefficients!$X$6-Coefficients!$X$5)*(S359-Coefficients!$V$6)/(Coefficients!$V$6-Coefficients!$V$5)+Coefficients!$X$6,VLOOKUP(S359,Coefficients!$V$3:$X$6,3)))</f>
        <v>5.1999999999999975</v>
      </c>
      <c r="CS359" s="90">
        <f t="shared" si="827"/>
        <v>1.6409601519999992E-4</v>
      </c>
      <c r="CT359" s="106">
        <f>VLOOKUP(CO359,Coefficients!$Z$4:$AD$7,4,FALSE)</f>
        <v>0.26500000000000001</v>
      </c>
      <c r="CU359" s="106">
        <f>VLOOKUP(CO359,Coefficients!$Z$4:$AD$7,2,FALSE)</f>
        <v>0.37</v>
      </c>
      <c r="CV359" s="174">
        <f t="shared" si="862"/>
        <v>5.3729333176917038</v>
      </c>
      <c r="CW359" s="31">
        <f t="shared" si="863"/>
        <v>0.7961489164786516</v>
      </c>
      <c r="CX359" s="19">
        <f>Coefficients!$B$7</f>
        <v>3.35</v>
      </c>
      <c r="CY359" s="217">
        <f t="shared" si="828"/>
        <v>0.23765639297870197</v>
      </c>
      <c r="CZ359" s="164">
        <f>VLOOKUP(N359,Coefficients!$E$12:$I$16,3)</f>
        <v>6.0350000000000001</v>
      </c>
      <c r="DA359" s="165">
        <f t="shared" si="829"/>
        <v>7.2999999999999995E-2</v>
      </c>
      <c r="DB359" s="163">
        <f t="shared" si="830"/>
        <v>7.3964445250000024</v>
      </c>
      <c r="DC359" s="163"/>
      <c r="DD359" s="149"/>
      <c r="DU359" s="165">
        <f t="shared" si="864"/>
        <v>0.95</v>
      </c>
      <c r="DV359" s="165">
        <f t="shared" si="865"/>
        <v>1</v>
      </c>
      <c r="DW359" s="165">
        <f t="shared" si="866"/>
        <v>2400</v>
      </c>
      <c r="DX359" s="165">
        <f t="shared" si="867"/>
        <v>1.4999999999999999E-2</v>
      </c>
      <c r="DY359" s="169">
        <f t="shared" si="868"/>
        <v>70.561478322672357</v>
      </c>
      <c r="DZ359" s="136">
        <f t="shared" si="831"/>
        <v>33592.362837289016</v>
      </c>
      <c r="EA359" s="136">
        <f t="shared" si="869"/>
        <v>4.3067574809826485</v>
      </c>
      <c r="EB359" s="136">
        <f t="shared" si="870"/>
        <v>2.3330791552474604E-2</v>
      </c>
      <c r="EC359" s="136">
        <f t="shared" si="871"/>
        <v>0.96747185906460231</v>
      </c>
      <c r="ED359" s="136">
        <f t="shared" si="872"/>
        <v>0.21306162944169929</v>
      </c>
      <c r="EE359" s="136">
        <f t="shared" si="832"/>
        <v>1.5445604651050633E-4</v>
      </c>
      <c r="EF359" s="136">
        <f t="shared" si="873"/>
        <v>1</v>
      </c>
      <c r="EG359" s="136">
        <f t="shared" si="833"/>
        <v>2</v>
      </c>
      <c r="EH359" s="149">
        <f t="shared" si="874"/>
        <v>1.6879021670839474</v>
      </c>
      <c r="EI359" s="149">
        <f t="shared" si="875"/>
        <v>28.281717919696785</v>
      </c>
      <c r="EJ359" s="149">
        <f t="shared" si="834"/>
        <v>29.969620086780733</v>
      </c>
      <c r="EK359" s="18">
        <f t="shared" si="835"/>
        <v>1.1344821823416114</v>
      </c>
      <c r="EL359" s="18">
        <f t="shared" si="836"/>
        <v>0.24287881320985416</v>
      </c>
      <c r="EM359" s="18">
        <f t="shared" si="837"/>
        <v>1.2149288247941179E-2</v>
      </c>
      <c r="EN359" s="163">
        <f t="shared" si="876"/>
        <v>0.12054446296821562</v>
      </c>
      <c r="EO359" s="163">
        <f t="shared" si="877"/>
        <v>2.0197879740495965</v>
      </c>
      <c r="EP359" s="163">
        <f t="shared" si="838"/>
        <v>2.1403324370178121</v>
      </c>
      <c r="EQ359" s="18">
        <f t="shared" si="839"/>
        <v>15.885382762022331</v>
      </c>
      <c r="ER359" s="18">
        <f t="shared" si="840"/>
        <v>3.7752627683082776</v>
      </c>
      <c r="ES359" s="18">
        <f t="shared" si="841"/>
        <v>0.17011822407500005</v>
      </c>
    </row>
    <row r="360" spans="1:149" s="105" customFormat="1" outlineLevel="1" x14ac:dyDescent="0.25">
      <c r="A360" s="103"/>
      <c r="B360" s="36" t="s">
        <v>75</v>
      </c>
      <c r="C360" s="36" t="str">
        <f>MostLikely!$B$1</f>
        <v>CSIRO Mk3.5</v>
      </c>
      <c r="D360" s="36">
        <v>2046</v>
      </c>
      <c r="E360" s="37">
        <f>MostLikely!T74</f>
        <v>23.74</v>
      </c>
      <c r="F360" s="37">
        <f>MostLikely!X74</f>
        <v>75.460700000000003</v>
      </c>
      <c r="G360" s="37">
        <f>MostLikely!R74</f>
        <v>511</v>
      </c>
      <c r="H360" s="115">
        <f t="shared" si="765"/>
        <v>2007</v>
      </c>
      <c r="I360" s="111" t="str">
        <f t="shared" si="766"/>
        <v>Pile No 243 @ Berth 107</v>
      </c>
      <c r="J360" s="165" t="str">
        <f t="shared" si="767"/>
        <v>splash</v>
      </c>
      <c r="K360" s="172">
        <f t="shared" si="768"/>
        <v>1</v>
      </c>
      <c r="L360" s="115" t="str">
        <f t="shared" si="769"/>
        <v>C1</v>
      </c>
      <c r="M360" s="115" t="str">
        <f t="shared" si="770"/>
        <v>CB4</v>
      </c>
      <c r="N360" s="115" t="str">
        <f t="shared" si="771"/>
        <v>CL5</v>
      </c>
      <c r="O360" s="115">
        <f t="shared" si="772"/>
        <v>0</v>
      </c>
      <c r="P360" s="115">
        <f t="shared" si="773"/>
        <v>50</v>
      </c>
      <c r="Q360" s="115">
        <f t="shared" si="774"/>
        <v>1200</v>
      </c>
      <c r="R360" s="115">
        <f t="shared" si="775"/>
        <v>60</v>
      </c>
      <c r="S360" s="115">
        <f t="shared" si="776"/>
        <v>0.37</v>
      </c>
      <c r="T360" s="115">
        <f t="shared" si="777"/>
        <v>310</v>
      </c>
      <c r="U360" s="165">
        <f t="shared" si="815"/>
        <v>12</v>
      </c>
      <c r="V360" s="165"/>
      <c r="W360" s="165"/>
      <c r="X360" s="165"/>
      <c r="Y360" s="165"/>
      <c r="AA360" s="174">
        <f t="shared" si="842"/>
        <v>5.7854361050684195</v>
      </c>
      <c r="AB360" s="193">
        <f t="shared" si="843"/>
        <v>0.21570872210136841</v>
      </c>
      <c r="AC360" s="174">
        <f t="shared" si="844"/>
        <v>0.25210511715149442</v>
      </c>
      <c r="AD360" s="174">
        <f t="shared" si="845"/>
        <v>1.2162721362571427E-2</v>
      </c>
      <c r="AE360" s="174">
        <f t="shared" si="846"/>
        <v>0.82148921446670808</v>
      </c>
      <c r="AF360" s="194">
        <f t="shared" si="847"/>
        <v>0.24522066103483822</v>
      </c>
      <c r="AG360" s="174">
        <f t="shared" si="878"/>
        <v>4.0130171712389542</v>
      </c>
      <c r="AH360" s="174">
        <f t="shared" si="879"/>
        <v>0.17030631884714287</v>
      </c>
      <c r="AJ360" s="174"/>
      <c r="AK360" s="174"/>
      <c r="AM360" s="207">
        <f t="shared" si="848"/>
        <v>5</v>
      </c>
      <c r="AN360" s="167">
        <f>INDEX(Coefficients!$O$3:$O$7,MATCH(S360,Coefficients!$O$3:$O$7))</f>
        <v>0.3</v>
      </c>
      <c r="AO360" s="167">
        <f>INDEX(Coefficients!$O$3:$O$7,MATCH(S360,Coefficients!$O$3:$O$7)+1)</f>
        <v>0.4</v>
      </c>
      <c r="AP360" s="172">
        <f>INDEX(Coefficients!$P$3:$P$7,MATCH(S360,Coefficients!$O$3:$O$7))</f>
        <v>50</v>
      </c>
      <c r="AQ360" s="172">
        <f>INDEX(Coefficients!$P$3:$P$7,MATCH(S360,Coefficients!$O$3:$O$7)+1)</f>
        <v>41.8</v>
      </c>
      <c r="AR360" s="172">
        <f t="shared" si="849"/>
        <v>44.26</v>
      </c>
      <c r="AS360" s="106">
        <f t="shared" si="850"/>
        <v>2046</v>
      </c>
      <c r="AT360" s="107">
        <f t="shared" si="851"/>
        <v>23.74</v>
      </c>
      <c r="AU360" s="167">
        <f t="shared" si="816"/>
        <v>808.81000000000006</v>
      </c>
      <c r="AV360" s="173">
        <f t="shared" si="817"/>
        <v>23.108857142857143</v>
      </c>
      <c r="AW360" s="106">
        <v>58</v>
      </c>
      <c r="AX360" s="107">
        <f t="shared" si="852"/>
        <v>75.460700000000003</v>
      </c>
      <c r="AY360" s="174">
        <f t="shared" si="853"/>
        <v>1.2101667564545964</v>
      </c>
      <c r="AZ360" s="167">
        <f>INDEX(Coefficients!$K$3:$K$10,MATCH(S360,Coefficients!$K$3:$K$10))</f>
        <v>0.35</v>
      </c>
      <c r="BA360" s="167">
        <f>INDEX(Coefficients!$K$3:$K$10,MATCH(S360,Coefficients!$K$3:$K$10)+1)</f>
        <v>0.4</v>
      </c>
      <c r="BB360" s="167">
        <f>INDEX(Coefficients!$L$3:$L$10,MATCH(S360,Coefficients!$K$3:$K$10))</f>
        <v>0.19142307491680963</v>
      </c>
      <c r="BC360" s="167">
        <f>INDEX(Coefficients!$L$3:$L$10,MATCH(S360,Coefficients!$K$3:$K$10)+1)</f>
        <v>0.35425563574488944</v>
      </c>
      <c r="BD360" s="174">
        <f>INDEX(Coefficients!$M$3:$M$10,MATCH(S360,Coefficients!$K$3:$K$10))</f>
        <v>0.20023799980895765</v>
      </c>
      <c r="BE360" s="174">
        <f>INDEX(Coefficients!$M$3:$M$10,MATCH(S360,Coefficients!$K$3:$K$10)+1)</f>
        <v>0.20987997823914079</v>
      </c>
      <c r="BF360" s="70">
        <f t="shared" si="854"/>
        <v>2.5655609924804158E-5</v>
      </c>
      <c r="BG360" s="110">
        <f t="shared" si="855"/>
        <v>0.20409479118103091</v>
      </c>
      <c r="BH360" s="175">
        <f t="shared" si="818"/>
        <v>1.241784111386798E-5</v>
      </c>
      <c r="BI360" s="89">
        <f t="shared" si="819"/>
        <v>3.9186889311008943E-2</v>
      </c>
      <c r="BJ360" s="106">
        <f t="shared" si="856"/>
        <v>0.71366705445737511</v>
      </c>
      <c r="BK360" s="165">
        <f t="shared" si="857"/>
        <v>84.741590689541354</v>
      </c>
      <c r="BL360" s="207"/>
      <c r="BM360" s="107">
        <f t="shared" si="858"/>
        <v>511</v>
      </c>
      <c r="BN360" s="173">
        <f t="shared" si="820"/>
        <v>15739.799999999997</v>
      </c>
      <c r="BO360" s="187">
        <f t="shared" si="821"/>
        <v>8.5444628571428559E-4</v>
      </c>
      <c r="BP360" s="106" t="str">
        <f t="shared" si="795"/>
        <v>YES</v>
      </c>
      <c r="BQ360" s="209">
        <f t="shared" si="859"/>
        <v>5.7854361050684195</v>
      </c>
      <c r="BR360" s="164">
        <f t="shared" si="822"/>
        <v>10.78543610506842</v>
      </c>
      <c r="BS360" s="219">
        <f t="shared" si="823"/>
        <v>0.21570872210136841</v>
      </c>
      <c r="BT360" s="210"/>
      <c r="BU360" s="206">
        <f t="shared" si="824"/>
        <v>-0.80372209145790019</v>
      </c>
      <c r="BW360" s="164">
        <f>VLOOKUP(M360,Coefficients!$E$4:$I$7,3)</f>
        <v>0.43099999999999999</v>
      </c>
      <c r="BX360" s="106">
        <f t="shared" si="825"/>
        <v>7.2999999999999995E-2</v>
      </c>
      <c r="BY360" s="163">
        <f t="shared" si="826"/>
        <v>0.52881397228571425</v>
      </c>
      <c r="BZ360" s="160"/>
      <c r="CO360" s="165" t="str">
        <f t="shared" si="860"/>
        <v>splash</v>
      </c>
      <c r="CP360" s="172">
        <f t="shared" si="861"/>
        <v>1</v>
      </c>
      <c r="CQ360" s="165">
        <f>IF(CO360="atmospheric",IF(CP360&gt;=1,Coefficients!$T$5,Coefficients!$T$4),Coefficients!$T$3)</f>
        <v>7.35</v>
      </c>
      <c r="CR360" s="106">
        <f>IF(S360&lt;Coefficients!$V$3,Coefficients!$X$3-(Coefficients!$X$4-Coefficients!$X$3)*(Coefficients!$V$3-S360)/(Coefficients!$V$4-Coefficients!$V$3),IF(S360&gt;Coefficients!$V$6,(Coefficients!$X$6-Coefficients!$X$5)*(S360-Coefficients!$V$6)/(Coefficients!$V$6-Coefficients!$V$5)+Coefficients!$X$6,VLOOKUP(S360,Coefficients!$V$3:$X$6,3)))</f>
        <v>5.1999999999999975</v>
      </c>
      <c r="CS360" s="90">
        <f t="shared" si="827"/>
        <v>1.6409601519999992E-4</v>
      </c>
      <c r="CT360" s="106">
        <f>VLOOKUP(CO360,Coefficients!$Z$4:$AD$7,4,FALSE)</f>
        <v>0.26500000000000001</v>
      </c>
      <c r="CU360" s="106">
        <f>VLOOKUP(CO360,Coefficients!$Z$4:$AD$7,2,FALSE)</f>
        <v>0.37</v>
      </c>
      <c r="CV360" s="174">
        <f t="shared" si="862"/>
        <v>5.3770189852402943</v>
      </c>
      <c r="CW360" s="31">
        <f t="shared" si="863"/>
        <v>0.82148921446670808</v>
      </c>
      <c r="CX360" s="19">
        <f>Coefficients!$B$7</f>
        <v>3.35</v>
      </c>
      <c r="CY360" s="217">
        <f t="shared" si="828"/>
        <v>0.24522066103483822</v>
      </c>
      <c r="CZ360" s="164">
        <f>VLOOKUP(N360,Coefficients!$E$12:$I$16,3)</f>
        <v>6.0350000000000001</v>
      </c>
      <c r="DA360" s="165">
        <f t="shared" si="829"/>
        <v>7.2999999999999995E-2</v>
      </c>
      <c r="DB360" s="163">
        <f t="shared" si="830"/>
        <v>7.4046225585714289</v>
      </c>
      <c r="DC360" s="163"/>
      <c r="DD360" s="149"/>
      <c r="DU360" s="165">
        <f t="shared" si="864"/>
        <v>0.95</v>
      </c>
      <c r="DV360" s="165">
        <f t="shared" si="865"/>
        <v>1</v>
      </c>
      <c r="DW360" s="165">
        <f t="shared" si="866"/>
        <v>2400</v>
      </c>
      <c r="DX360" s="165">
        <f t="shared" si="867"/>
        <v>1.4999999999999999E-2</v>
      </c>
      <c r="DY360" s="169">
        <f t="shared" si="868"/>
        <v>70.562242526063841</v>
      </c>
      <c r="DZ360" s="136">
        <f t="shared" si="831"/>
        <v>33592.484108864497</v>
      </c>
      <c r="EA360" s="136">
        <f t="shared" si="869"/>
        <v>4.3067574809826485</v>
      </c>
      <c r="EB360" s="136">
        <f t="shared" si="870"/>
        <v>2.3330791552474604E-2</v>
      </c>
      <c r="EC360" s="136">
        <f t="shared" si="871"/>
        <v>0.96747185906460231</v>
      </c>
      <c r="ED360" s="136">
        <f t="shared" si="872"/>
        <v>0.21314108175744478</v>
      </c>
      <c r="EE360" s="136">
        <f t="shared" si="832"/>
        <v>1.5445604651050633E-4</v>
      </c>
      <c r="EF360" s="136">
        <f t="shared" si="873"/>
        <v>1</v>
      </c>
      <c r="EG360" s="136">
        <f t="shared" si="833"/>
        <v>2</v>
      </c>
      <c r="EH360" s="149">
        <f t="shared" si="874"/>
        <v>1.6860358708644729</v>
      </c>
      <c r="EI360" s="149">
        <f t="shared" si="875"/>
        <v>28.261017004746467</v>
      </c>
      <c r="EJ360" s="149">
        <f t="shared" si="834"/>
        <v>29.94705287561094</v>
      </c>
      <c r="EK360" s="18">
        <f t="shared" si="835"/>
        <v>1.1687293619635009</v>
      </c>
      <c r="EL360" s="18">
        <f t="shared" si="836"/>
        <v>0.25210511715149442</v>
      </c>
      <c r="EM360" s="18">
        <f t="shared" si="837"/>
        <v>1.2162721362571427E-2</v>
      </c>
      <c r="EN360" s="163">
        <f t="shared" si="876"/>
        <v>0.12041117818435589</v>
      </c>
      <c r="EO360" s="163">
        <f t="shared" si="877"/>
        <v>2.0183095822776682</v>
      </c>
      <c r="EP360" s="163">
        <f t="shared" si="838"/>
        <v>2.1387207604620242</v>
      </c>
      <c r="EQ360" s="18">
        <f t="shared" si="839"/>
        <v>16.36492273654229</v>
      </c>
      <c r="ER360" s="18">
        <f t="shared" si="840"/>
        <v>4.0130171712389542</v>
      </c>
      <c r="ES360" s="18">
        <f t="shared" si="841"/>
        <v>0.17030631884714287</v>
      </c>
    </row>
    <row r="361" spans="1:149" s="105" customFormat="1" outlineLevel="1" x14ac:dyDescent="0.25">
      <c r="A361" s="103"/>
      <c r="B361" s="36" t="s">
        <v>75</v>
      </c>
      <c r="C361" s="36" t="str">
        <f>MostLikely!$B$1</f>
        <v>CSIRO Mk3.5</v>
      </c>
      <c r="D361" s="36">
        <v>2047</v>
      </c>
      <c r="E361" s="37">
        <f>MostLikely!T75</f>
        <v>23.78</v>
      </c>
      <c r="F361" s="37">
        <f>MostLikely!X75</f>
        <v>75.441625000000002</v>
      </c>
      <c r="G361" s="37">
        <f>MostLikely!R75</f>
        <v>515</v>
      </c>
      <c r="H361" s="115">
        <f t="shared" si="765"/>
        <v>2007</v>
      </c>
      <c r="I361" s="111" t="str">
        <f t="shared" si="766"/>
        <v>Pile No 243 @ Berth 107</v>
      </c>
      <c r="J361" s="165" t="str">
        <f t="shared" si="767"/>
        <v>splash</v>
      </c>
      <c r="K361" s="172">
        <f t="shared" si="768"/>
        <v>1</v>
      </c>
      <c r="L361" s="115" t="str">
        <f t="shared" si="769"/>
        <v>C1</v>
      </c>
      <c r="M361" s="115" t="str">
        <f t="shared" si="770"/>
        <v>CB4</v>
      </c>
      <c r="N361" s="115" t="str">
        <f t="shared" si="771"/>
        <v>CL5</v>
      </c>
      <c r="O361" s="115">
        <f t="shared" si="772"/>
        <v>0</v>
      </c>
      <c r="P361" s="115">
        <f t="shared" si="773"/>
        <v>50</v>
      </c>
      <c r="Q361" s="115">
        <f t="shared" si="774"/>
        <v>1200</v>
      </c>
      <c r="R361" s="115">
        <f t="shared" si="775"/>
        <v>60</v>
      </c>
      <c r="S361" s="115">
        <f t="shared" si="776"/>
        <v>0.37</v>
      </c>
      <c r="T361" s="115">
        <f t="shared" si="777"/>
        <v>310</v>
      </c>
      <c r="U361" s="165">
        <f t="shared" si="815"/>
        <v>12</v>
      </c>
      <c r="V361" s="165"/>
      <c r="W361" s="165"/>
      <c r="X361" s="165"/>
      <c r="Y361" s="165"/>
      <c r="AA361" s="174">
        <f t="shared" si="842"/>
        <v>5.8657640922519034</v>
      </c>
      <c r="AB361" s="193">
        <f t="shared" si="843"/>
        <v>0.21731528184503809</v>
      </c>
      <c r="AC361" s="174">
        <f t="shared" si="844"/>
        <v>0.26143702458307255</v>
      </c>
      <c r="AD361" s="174">
        <f t="shared" si="845"/>
        <v>1.2176212247500002E-2</v>
      </c>
      <c r="AE361" s="174">
        <f t="shared" si="846"/>
        <v>0.84652695407170331</v>
      </c>
      <c r="AF361" s="194">
        <f t="shared" si="847"/>
        <v>0.25269461315573233</v>
      </c>
      <c r="AG361" s="174">
        <f t="shared" si="878"/>
        <v>4.2566977404423145</v>
      </c>
      <c r="AH361" s="174">
        <f t="shared" si="879"/>
        <v>0.17049522253750002</v>
      </c>
      <c r="AJ361" s="174"/>
      <c r="AK361" s="174"/>
      <c r="AM361" s="207">
        <f t="shared" si="848"/>
        <v>5</v>
      </c>
      <c r="AN361" s="167">
        <f>INDEX(Coefficients!$O$3:$O$7,MATCH(S361,Coefficients!$O$3:$O$7))</f>
        <v>0.3</v>
      </c>
      <c r="AO361" s="167">
        <f>INDEX(Coefficients!$O$3:$O$7,MATCH(S361,Coefficients!$O$3:$O$7)+1)</f>
        <v>0.4</v>
      </c>
      <c r="AP361" s="172">
        <f>INDEX(Coefficients!$P$3:$P$7,MATCH(S361,Coefficients!$O$3:$O$7))</f>
        <v>50</v>
      </c>
      <c r="AQ361" s="172">
        <f>INDEX(Coefficients!$P$3:$P$7,MATCH(S361,Coefficients!$O$3:$O$7)+1)</f>
        <v>41.8</v>
      </c>
      <c r="AR361" s="172">
        <f t="shared" si="849"/>
        <v>44.26</v>
      </c>
      <c r="AS361" s="106">
        <f t="shared" si="850"/>
        <v>2047</v>
      </c>
      <c r="AT361" s="107">
        <f t="shared" si="851"/>
        <v>23.78</v>
      </c>
      <c r="AU361" s="167">
        <f t="shared" si="816"/>
        <v>832.59</v>
      </c>
      <c r="AV361" s="173">
        <f t="shared" si="817"/>
        <v>23.127500000000001</v>
      </c>
      <c r="AW361" s="106">
        <v>59</v>
      </c>
      <c r="AX361" s="107">
        <f t="shared" si="852"/>
        <v>75.441625000000002</v>
      </c>
      <c r="AY361" s="174">
        <f t="shared" si="853"/>
        <v>1.211537242884783</v>
      </c>
      <c r="AZ361" s="167">
        <f>INDEX(Coefficients!$K$3:$K$10,MATCH(S361,Coefficients!$K$3:$K$10))</f>
        <v>0.35</v>
      </c>
      <c r="BA361" s="167">
        <f>INDEX(Coefficients!$K$3:$K$10,MATCH(S361,Coefficients!$K$3:$K$10)+1)</f>
        <v>0.4</v>
      </c>
      <c r="BB361" s="167">
        <f>INDEX(Coefficients!$L$3:$L$10,MATCH(S361,Coefficients!$K$3:$K$10))</f>
        <v>0.19142307491680963</v>
      </c>
      <c r="BC361" s="167">
        <f>INDEX(Coefficients!$L$3:$L$10,MATCH(S361,Coefficients!$K$3:$K$10)+1)</f>
        <v>0.35425563574488944</v>
      </c>
      <c r="BD361" s="174">
        <f>INDEX(Coefficients!$M$3:$M$10,MATCH(S361,Coefficients!$K$3:$K$10))</f>
        <v>0.20023799980895765</v>
      </c>
      <c r="BE361" s="174">
        <f>INDEX(Coefficients!$M$3:$M$10,MATCH(S361,Coefficients!$K$3:$K$10)+1)</f>
        <v>0.20987997823914079</v>
      </c>
      <c r="BF361" s="70">
        <f t="shared" si="854"/>
        <v>2.5655609924804158E-5</v>
      </c>
      <c r="BG361" s="110">
        <f t="shared" si="855"/>
        <v>0.20409479118103091</v>
      </c>
      <c r="BH361" s="175">
        <f t="shared" si="818"/>
        <v>1.234664922916634E-5</v>
      </c>
      <c r="BI361" s="89">
        <f t="shared" si="819"/>
        <v>3.8962229607275925E-2</v>
      </c>
      <c r="BJ361" s="106">
        <f t="shared" si="856"/>
        <v>0.71366705445737511</v>
      </c>
      <c r="BK361" s="165">
        <f t="shared" si="857"/>
        <v>84.741590689541354</v>
      </c>
      <c r="BL361" s="207"/>
      <c r="BM361" s="107">
        <f t="shared" si="858"/>
        <v>515</v>
      </c>
      <c r="BN361" s="173">
        <f t="shared" si="820"/>
        <v>16254.799999999997</v>
      </c>
      <c r="BO361" s="187">
        <f t="shared" si="821"/>
        <v>8.5789222222222203E-4</v>
      </c>
      <c r="BP361" s="106" t="str">
        <f t="shared" si="795"/>
        <v>YES</v>
      </c>
      <c r="BQ361" s="209">
        <f t="shared" si="859"/>
        <v>5.8657640922519034</v>
      </c>
      <c r="BR361" s="164">
        <f t="shared" si="822"/>
        <v>10.865764092251904</v>
      </c>
      <c r="BS361" s="219">
        <f t="shared" si="823"/>
        <v>0.21731528184503809</v>
      </c>
      <c r="BT361" s="210"/>
      <c r="BU361" s="206">
        <f t="shared" si="824"/>
        <v>-0.80596773616266082</v>
      </c>
      <c r="BW361" s="164">
        <f>VLOOKUP(M361,Coefficients!$E$4:$I$7,3)</f>
        <v>0.43099999999999999</v>
      </c>
      <c r="BX361" s="106">
        <f t="shared" si="825"/>
        <v>7.2999999999999995E-2</v>
      </c>
      <c r="BY361" s="163">
        <f t="shared" si="826"/>
        <v>0.52940053250000008</v>
      </c>
      <c r="BZ361" s="160"/>
      <c r="CO361" s="165" t="str">
        <f t="shared" si="860"/>
        <v>splash</v>
      </c>
      <c r="CP361" s="172">
        <f t="shared" si="861"/>
        <v>1</v>
      </c>
      <c r="CQ361" s="165">
        <f>IF(CO361="atmospheric",IF(CP361&gt;=1,Coefficients!$T$5,Coefficients!$T$4),Coefficients!$T$3)</f>
        <v>7.35</v>
      </c>
      <c r="CR361" s="106">
        <f>IF(S361&lt;Coefficients!$V$3,Coefficients!$X$3-(Coefficients!$X$4-Coefficients!$X$3)*(Coefficients!$V$3-S361)/(Coefficients!$V$4-Coefficients!$V$3),IF(S361&gt;Coefficients!$V$6,(Coefficients!$X$6-Coefficients!$X$5)*(S361-Coefficients!$V$6)/(Coefficients!$V$6-Coefficients!$V$5)+Coefficients!$X$6,VLOOKUP(S361,Coefficients!$V$3:$X$6,3)))</f>
        <v>5.1999999999999975</v>
      </c>
      <c r="CS361" s="90">
        <f t="shared" si="827"/>
        <v>1.6409601519999992E-4</v>
      </c>
      <c r="CT361" s="106">
        <f>VLOOKUP(CO361,Coefficients!$Z$4:$AD$7,4,FALSE)</f>
        <v>0.26500000000000001</v>
      </c>
      <c r="CU361" s="106">
        <f>VLOOKUP(CO361,Coefficients!$Z$4:$AD$7,2,FALSE)</f>
        <v>0.37</v>
      </c>
      <c r="CV361" s="174">
        <f t="shared" si="862"/>
        <v>5.3808461974093156</v>
      </c>
      <c r="CW361" s="31">
        <f t="shared" si="863"/>
        <v>0.84652695407170331</v>
      </c>
      <c r="CX361" s="19">
        <f>Coefficients!$B$7</f>
        <v>3.35</v>
      </c>
      <c r="CY361" s="217">
        <f t="shared" si="828"/>
        <v>0.25269461315573233</v>
      </c>
      <c r="CZ361" s="164">
        <f>VLOOKUP(N361,Coefficients!$E$12:$I$16,3)</f>
        <v>6.0350000000000001</v>
      </c>
      <c r="DA361" s="165">
        <f t="shared" si="829"/>
        <v>7.2999999999999995E-2</v>
      </c>
      <c r="DB361" s="163">
        <f t="shared" si="830"/>
        <v>7.4128357625000012</v>
      </c>
      <c r="DC361" s="163"/>
      <c r="DD361" s="149"/>
      <c r="DU361" s="165">
        <f t="shared" si="864"/>
        <v>0.95</v>
      </c>
      <c r="DV361" s="165">
        <f t="shared" si="865"/>
        <v>1</v>
      </c>
      <c r="DW361" s="165">
        <f t="shared" si="866"/>
        <v>2400</v>
      </c>
      <c r="DX361" s="165">
        <f t="shared" si="867"/>
        <v>1.4999999999999999E-2</v>
      </c>
      <c r="DY361" s="169">
        <f t="shared" si="868"/>
        <v>70.562964288910763</v>
      </c>
      <c r="DZ361" s="136">
        <f t="shared" si="831"/>
        <v>33592.598644738209</v>
      </c>
      <c r="EA361" s="136">
        <f t="shared" si="869"/>
        <v>4.3067574809826485</v>
      </c>
      <c r="EB361" s="136">
        <f t="shared" si="870"/>
        <v>2.3330791552474604E-2</v>
      </c>
      <c r="EC361" s="136">
        <f t="shared" si="871"/>
        <v>0.96747185906460231</v>
      </c>
      <c r="ED361" s="136">
        <f t="shared" si="872"/>
        <v>0.21322069932466492</v>
      </c>
      <c r="EE361" s="136">
        <f t="shared" si="832"/>
        <v>1.5445604651050633E-4</v>
      </c>
      <c r="EF361" s="136">
        <f t="shared" si="873"/>
        <v>1</v>
      </c>
      <c r="EG361" s="136">
        <f t="shared" si="833"/>
        <v>2</v>
      </c>
      <c r="EH361" s="149">
        <f t="shared" si="874"/>
        <v>1.6841658180995926</v>
      </c>
      <c r="EI361" s="149">
        <f t="shared" si="875"/>
        <v>28.240249665505612</v>
      </c>
      <c r="EJ361" s="149">
        <f t="shared" si="834"/>
        <v>29.924415483605205</v>
      </c>
      <c r="EK361" s="18">
        <f t="shared" si="835"/>
        <v>1.203031017254905</v>
      </c>
      <c r="EL361" s="18">
        <f t="shared" si="836"/>
        <v>0.26143702458307255</v>
      </c>
      <c r="EM361" s="18">
        <f t="shared" si="837"/>
        <v>1.2176212247500002E-2</v>
      </c>
      <c r="EN361" s="163">
        <f t="shared" si="876"/>
        <v>0.1202776251202857</v>
      </c>
      <c r="EO361" s="163">
        <f t="shared" si="877"/>
        <v>2.0168264466997381</v>
      </c>
      <c r="EP361" s="163">
        <f t="shared" si="838"/>
        <v>2.1371040718200236</v>
      </c>
      <c r="EQ361" s="18">
        <f t="shared" si="839"/>
        <v>16.845225496829123</v>
      </c>
      <c r="ER361" s="18">
        <f t="shared" si="840"/>
        <v>4.2566977404423145</v>
      </c>
      <c r="ES361" s="18">
        <f t="shared" si="841"/>
        <v>0.17049522253750002</v>
      </c>
    </row>
    <row r="362" spans="1:149" s="105" customFormat="1" outlineLevel="1" x14ac:dyDescent="0.25">
      <c r="A362" s="103"/>
      <c r="B362" s="36" t="s">
        <v>75</v>
      </c>
      <c r="C362" s="36" t="str">
        <f>MostLikely!$B$1</f>
        <v>CSIRO Mk3.5</v>
      </c>
      <c r="D362" s="36">
        <v>2048</v>
      </c>
      <c r="E362" s="37">
        <f>MostLikely!T76</f>
        <v>23.82</v>
      </c>
      <c r="F362" s="37">
        <f>MostLikely!X76</f>
        <v>75.422550000000001</v>
      </c>
      <c r="G362" s="37">
        <f>MostLikely!R76</f>
        <v>519</v>
      </c>
      <c r="H362" s="115">
        <f t="shared" si="765"/>
        <v>2007</v>
      </c>
      <c r="I362" s="111" t="str">
        <f t="shared" si="766"/>
        <v>Pile No 243 @ Berth 107</v>
      </c>
      <c r="J362" s="165" t="str">
        <f t="shared" si="767"/>
        <v>splash</v>
      </c>
      <c r="K362" s="172">
        <f t="shared" si="768"/>
        <v>1</v>
      </c>
      <c r="L362" s="115" t="str">
        <f t="shared" si="769"/>
        <v>C1</v>
      </c>
      <c r="M362" s="115" t="str">
        <f t="shared" si="770"/>
        <v>CB4</v>
      </c>
      <c r="N362" s="115" t="str">
        <f t="shared" si="771"/>
        <v>CL5</v>
      </c>
      <c r="O362" s="115">
        <f t="shared" si="772"/>
        <v>0</v>
      </c>
      <c r="P362" s="115">
        <f t="shared" si="773"/>
        <v>50</v>
      </c>
      <c r="Q362" s="115">
        <f t="shared" si="774"/>
        <v>1200</v>
      </c>
      <c r="R362" s="115">
        <f t="shared" si="775"/>
        <v>60</v>
      </c>
      <c r="S362" s="115">
        <f t="shared" si="776"/>
        <v>0.37</v>
      </c>
      <c r="T362" s="115">
        <f t="shared" si="777"/>
        <v>310</v>
      </c>
      <c r="U362" s="165">
        <f t="shared" si="815"/>
        <v>12</v>
      </c>
      <c r="V362" s="165"/>
      <c r="W362" s="165"/>
      <c r="X362" s="165"/>
      <c r="Y362" s="165"/>
      <c r="AA362" s="174">
        <f t="shared" si="842"/>
        <v>5.945411710052074</v>
      </c>
      <c r="AB362" s="193">
        <f t="shared" si="843"/>
        <v>0.21890823420104147</v>
      </c>
      <c r="AC362" s="174">
        <f t="shared" si="844"/>
        <v>0.27087424160023205</v>
      </c>
      <c r="AD362" s="174">
        <f t="shared" si="845"/>
        <v>1.2189756218648649E-2</v>
      </c>
      <c r="AE362" s="174">
        <f t="shared" si="846"/>
        <v>0.87126482509389158</v>
      </c>
      <c r="AF362" s="194">
        <f t="shared" si="847"/>
        <v>0.26007905226683331</v>
      </c>
      <c r="AG362" s="174">
        <f t="shared" si="878"/>
        <v>4.5062054529022504</v>
      </c>
      <c r="AH362" s="174">
        <f t="shared" si="879"/>
        <v>0.17068486955810813</v>
      </c>
      <c r="AJ362" s="174"/>
      <c r="AK362" s="174"/>
      <c r="AM362" s="207">
        <f t="shared" si="848"/>
        <v>5</v>
      </c>
      <c r="AN362" s="167">
        <f>INDEX(Coefficients!$O$3:$O$7,MATCH(S362,Coefficients!$O$3:$O$7))</f>
        <v>0.3</v>
      </c>
      <c r="AO362" s="167">
        <f>INDEX(Coefficients!$O$3:$O$7,MATCH(S362,Coefficients!$O$3:$O$7)+1)</f>
        <v>0.4</v>
      </c>
      <c r="AP362" s="172">
        <f>INDEX(Coefficients!$P$3:$P$7,MATCH(S362,Coefficients!$O$3:$O$7))</f>
        <v>50</v>
      </c>
      <c r="AQ362" s="172">
        <f>INDEX(Coefficients!$P$3:$P$7,MATCH(S362,Coefficients!$O$3:$O$7)+1)</f>
        <v>41.8</v>
      </c>
      <c r="AR362" s="172">
        <f t="shared" si="849"/>
        <v>44.26</v>
      </c>
      <c r="AS362" s="106">
        <f t="shared" si="850"/>
        <v>2048</v>
      </c>
      <c r="AT362" s="107">
        <f t="shared" si="851"/>
        <v>23.82</v>
      </c>
      <c r="AU362" s="167">
        <f t="shared" si="816"/>
        <v>856.41000000000008</v>
      </c>
      <c r="AV362" s="173">
        <f t="shared" si="817"/>
        <v>23.146216216216217</v>
      </c>
      <c r="AW362" s="106">
        <v>60</v>
      </c>
      <c r="AX362" s="107">
        <f t="shared" si="852"/>
        <v>75.422550000000001</v>
      </c>
      <c r="AY362" s="174">
        <f t="shared" si="853"/>
        <v>1.212914509493334</v>
      </c>
      <c r="AZ362" s="167">
        <f>INDEX(Coefficients!$K$3:$K$10,MATCH(S362,Coefficients!$K$3:$K$10))</f>
        <v>0.35</v>
      </c>
      <c r="BA362" s="167">
        <f>INDEX(Coefficients!$K$3:$K$10,MATCH(S362,Coefficients!$K$3:$K$10)+1)</f>
        <v>0.4</v>
      </c>
      <c r="BB362" s="167">
        <f>INDEX(Coefficients!$L$3:$L$10,MATCH(S362,Coefficients!$K$3:$K$10))</f>
        <v>0.19142307491680963</v>
      </c>
      <c r="BC362" s="167">
        <f>INDEX(Coefficients!$L$3:$L$10,MATCH(S362,Coefficients!$K$3:$K$10)+1)</f>
        <v>0.35425563574488944</v>
      </c>
      <c r="BD362" s="174">
        <f>INDEX(Coefficients!$M$3:$M$10,MATCH(S362,Coefficients!$K$3:$K$10))</f>
        <v>0.20023799980895765</v>
      </c>
      <c r="BE362" s="174">
        <f>INDEX(Coefficients!$M$3:$M$10,MATCH(S362,Coefficients!$K$3:$K$10)+1)</f>
        <v>0.20987997823914079</v>
      </c>
      <c r="BF362" s="70">
        <f t="shared" si="854"/>
        <v>2.5655609924804158E-5</v>
      </c>
      <c r="BG362" s="110">
        <f t="shared" si="855"/>
        <v>0.20409479118103091</v>
      </c>
      <c r="BH362" s="175">
        <f t="shared" si="818"/>
        <v>1.2277799598443902E-5</v>
      </c>
      <c r="BI362" s="89">
        <f t="shared" si="819"/>
        <v>3.8744961337092397E-2</v>
      </c>
      <c r="BJ362" s="106">
        <f t="shared" si="856"/>
        <v>0.71366705445737511</v>
      </c>
      <c r="BK362" s="165">
        <f t="shared" si="857"/>
        <v>84.741590689541354</v>
      </c>
      <c r="BL362" s="207"/>
      <c r="BM362" s="107">
        <f t="shared" si="858"/>
        <v>519</v>
      </c>
      <c r="BN362" s="173">
        <f t="shared" si="820"/>
        <v>16773.799999999996</v>
      </c>
      <c r="BO362" s="187">
        <f t="shared" si="821"/>
        <v>8.6135729729729701E-4</v>
      </c>
      <c r="BP362" s="106" t="str">
        <f t="shared" si="795"/>
        <v>YES</v>
      </c>
      <c r="BQ362" s="209">
        <f t="shared" si="859"/>
        <v>5.945411710052074</v>
      </c>
      <c r="BR362" s="164">
        <f t="shared" si="822"/>
        <v>10.945411710052074</v>
      </c>
      <c r="BS362" s="219">
        <f t="shared" si="823"/>
        <v>0.21890823420104147</v>
      </c>
      <c r="BT362" s="210"/>
      <c r="BU362" s="206">
        <f t="shared" si="824"/>
        <v>-0.80811264623265688</v>
      </c>
      <c r="BW362" s="164">
        <f>VLOOKUP(M362,Coefficients!$E$4:$I$7,3)</f>
        <v>0.43099999999999999</v>
      </c>
      <c r="BX362" s="106">
        <f t="shared" si="825"/>
        <v>7.2999999999999995E-2</v>
      </c>
      <c r="BY362" s="163">
        <f t="shared" si="826"/>
        <v>0.52998940081081081</v>
      </c>
      <c r="BZ362" s="160"/>
      <c r="CO362" s="165" t="str">
        <f t="shared" si="860"/>
        <v>splash</v>
      </c>
      <c r="CP362" s="172">
        <f t="shared" si="861"/>
        <v>1</v>
      </c>
      <c r="CQ362" s="165">
        <f>IF(CO362="atmospheric",IF(CP362&gt;=1,Coefficients!$T$5,Coefficients!$T$4),Coefficients!$T$3)</f>
        <v>7.35</v>
      </c>
      <c r="CR362" s="106">
        <f>IF(S362&lt;Coefficients!$V$3,Coefficients!$X$3-(Coefficients!$X$4-Coefficients!$X$3)*(Coefficients!$V$3-S362)/(Coefficients!$V$4-Coefficients!$V$3),IF(S362&gt;Coefficients!$V$6,(Coefficients!$X$6-Coefficients!$X$5)*(S362-Coefficients!$V$6)/(Coefficients!$V$6-Coefficients!$V$5)+Coefficients!$X$6,VLOOKUP(S362,Coefficients!$V$3:$X$6,3)))</f>
        <v>5.1999999999999975</v>
      </c>
      <c r="CS362" s="90">
        <f t="shared" si="827"/>
        <v>1.6409601519999992E-4</v>
      </c>
      <c r="CT362" s="106">
        <f>VLOOKUP(CO362,Coefficients!$Z$4:$AD$7,4,FALSE)</f>
        <v>0.26500000000000001</v>
      </c>
      <c r="CU362" s="106">
        <f>VLOOKUP(CO362,Coefficients!$Z$4:$AD$7,2,FALSE)</f>
        <v>0.37</v>
      </c>
      <c r="CV362" s="174">
        <f t="shared" si="862"/>
        <v>5.3844318709029046</v>
      </c>
      <c r="CW362" s="31">
        <f t="shared" si="863"/>
        <v>0.87126482509389158</v>
      </c>
      <c r="CX362" s="19">
        <f>Coefficients!$B$7</f>
        <v>3.35</v>
      </c>
      <c r="CY362" s="217">
        <f t="shared" si="828"/>
        <v>0.26007905226683331</v>
      </c>
      <c r="CZ362" s="164">
        <f>VLOOKUP(N362,Coefficients!$E$12:$I$16,3)</f>
        <v>6.0350000000000001</v>
      </c>
      <c r="DA362" s="165">
        <f t="shared" si="829"/>
        <v>7.2999999999999995E-2</v>
      </c>
      <c r="DB362" s="163">
        <f t="shared" si="830"/>
        <v>7.421081285135136</v>
      </c>
      <c r="DC362" s="163"/>
      <c r="DD362" s="149"/>
      <c r="DU362" s="165">
        <f t="shared" si="864"/>
        <v>0.95</v>
      </c>
      <c r="DV362" s="165">
        <f t="shared" si="865"/>
        <v>1</v>
      </c>
      <c r="DW362" s="165">
        <f t="shared" si="866"/>
        <v>2400</v>
      </c>
      <c r="DX362" s="165">
        <f t="shared" si="867"/>
        <v>1.4999999999999999E-2</v>
      </c>
      <c r="DY362" s="169">
        <f t="shared" si="868"/>
        <v>70.563647051139696</v>
      </c>
      <c r="DZ362" s="136">
        <f t="shared" si="831"/>
        <v>33592.706990921339</v>
      </c>
      <c r="EA362" s="136">
        <f t="shared" si="869"/>
        <v>4.3067574809826485</v>
      </c>
      <c r="EB362" s="136">
        <f t="shared" si="870"/>
        <v>2.3330791552474604E-2</v>
      </c>
      <c r="EC362" s="136">
        <f t="shared" si="871"/>
        <v>0.96747185906460231</v>
      </c>
      <c r="ED362" s="136">
        <f t="shared" si="872"/>
        <v>0.21330045291119928</v>
      </c>
      <c r="EE362" s="136">
        <f t="shared" si="832"/>
        <v>1.5445604651050633E-4</v>
      </c>
      <c r="EF362" s="136">
        <f t="shared" si="873"/>
        <v>1</v>
      </c>
      <c r="EG362" s="136">
        <f t="shared" si="833"/>
        <v>2</v>
      </c>
      <c r="EH362" s="149">
        <f t="shared" si="874"/>
        <v>1.6822926848880111</v>
      </c>
      <c r="EI362" s="149">
        <f t="shared" si="875"/>
        <v>28.219423394089638</v>
      </c>
      <c r="EJ362" s="149">
        <f t="shared" si="834"/>
        <v>29.90171607897765</v>
      </c>
      <c r="EK362" s="18">
        <f t="shared" si="835"/>
        <v>1.2373871754475252</v>
      </c>
      <c r="EL362" s="18">
        <f t="shared" si="836"/>
        <v>0.27087424160023205</v>
      </c>
      <c r="EM362" s="18">
        <f t="shared" si="837"/>
        <v>1.2189756218648649E-2</v>
      </c>
      <c r="EN362" s="163">
        <f t="shared" si="876"/>
        <v>0.12014385206076765</v>
      </c>
      <c r="EO362" s="163">
        <f t="shared" si="877"/>
        <v>2.0153391023782325</v>
      </c>
      <c r="EP362" s="163">
        <f t="shared" si="838"/>
        <v>2.1354829544390004</v>
      </c>
      <c r="EQ362" s="18">
        <f t="shared" si="839"/>
        <v>17.326291424189822</v>
      </c>
      <c r="ER362" s="18">
        <f t="shared" si="840"/>
        <v>4.5062054529022504</v>
      </c>
      <c r="ES362" s="18">
        <f t="shared" si="841"/>
        <v>0.17068486955810813</v>
      </c>
    </row>
    <row r="363" spans="1:149" s="105" customFormat="1" outlineLevel="1" x14ac:dyDescent="0.25">
      <c r="A363" s="103"/>
      <c r="B363" s="36" t="s">
        <v>75</v>
      </c>
      <c r="C363" s="36" t="str">
        <f>MostLikely!$B$1</f>
        <v>CSIRO Mk3.5</v>
      </c>
      <c r="D363" s="36">
        <v>2049</v>
      </c>
      <c r="E363" s="37">
        <f>MostLikely!T77</f>
        <v>23.86</v>
      </c>
      <c r="F363" s="37">
        <f>MostLikely!X77</f>
        <v>75.403475</v>
      </c>
      <c r="G363" s="37">
        <f>MostLikely!R77</f>
        <v>523</v>
      </c>
      <c r="H363" s="115">
        <f t="shared" si="765"/>
        <v>2007</v>
      </c>
      <c r="I363" s="111" t="str">
        <f t="shared" si="766"/>
        <v>Pile No 243 @ Berth 107</v>
      </c>
      <c r="J363" s="165" t="str">
        <f t="shared" si="767"/>
        <v>splash</v>
      </c>
      <c r="K363" s="172">
        <f t="shared" si="768"/>
        <v>1</v>
      </c>
      <c r="L363" s="115" t="str">
        <f t="shared" si="769"/>
        <v>C1</v>
      </c>
      <c r="M363" s="115" t="str">
        <f t="shared" si="770"/>
        <v>CB4</v>
      </c>
      <c r="N363" s="115" t="str">
        <f t="shared" si="771"/>
        <v>CL5</v>
      </c>
      <c r="O363" s="115">
        <f t="shared" si="772"/>
        <v>0</v>
      </c>
      <c r="P363" s="115">
        <f t="shared" si="773"/>
        <v>50</v>
      </c>
      <c r="Q363" s="115">
        <f t="shared" si="774"/>
        <v>1200</v>
      </c>
      <c r="R363" s="115">
        <f t="shared" si="775"/>
        <v>60</v>
      </c>
      <c r="S363" s="115">
        <f t="shared" si="776"/>
        <v>0.37</v>
      </c>
      <c r="T363" s="115">
        <f t="shared" si="777"/>
        <v>310</v>
      </c>
      <c r="U363" s="165">
        <f t="shared" si="815"/>
        <v>12</v>
      </c>
      <c r="V363" s="165"/>
      <c r="W363" s="165"/>
      <c r="X363" s="165"/>
      <c r="Y363" s="165"/>
      <c r="AA363" s="174">
        <f t="shared" si="842"/>
        <v>6.0244132687901208</v>
      </c>
      <c r="AB363" s="193">
        <f t="shared" si="843"/>
        <v>0.22048826537580241</v>
      </c>
      <c r="AC363" s="174">
        <f t="shared" si="844"/>
        <v>0.28041650485772085</v>
      </c>
      <c r="AD363" s="174">
        <f t="shared" si="845"/>
        <v>1.2203349085000002E-2</v>
      </c>
      <c r="AE363" s="174">
        <f t="shared" si="846"/>
        <v>0.89570597181316636</v>
      </c>
      <c r="AF363" s="194">
        <f t="shared" si="847"/>
        <v>0.26737491695915411</v>
      </c>
      <c r="AG363" s="174">
        <f t="shared" si="878"/>
        <v>4.7614448462361256</v>
      </c>
      <c r="AH363" s="174">
        <f t="shared" si="879"/>
        <v>0.17087520122500002</v>
      </c>
      <c r="AJ363" s="174"/>
      <c r="AK363" s="174"/>
      <c r="AM363" s="207">
        <f t="shared" si="848"/>
        <v>5</v>
      </c>
      <c r="AN363" s="167">
        <f>INDEX(Coefficients!$O$3:$O$7,MATCH(S363,Coefficients!$O$3:$O$7))</f>
        <v>0.3</v>
      </c>
      <c r="AO363" s="167">
        <f>INDEX(Coefficients!$O$3:$O$7,MATCH(S363,Coefficients!$O$3:$O$7)+1)</f>
        <v>0.4</v>
      </c>
      <c r="AP363" s="172">
        <f>INDEX(Coefficients!$P$3:$P$7,MATCH(S363,Coefficients!$O$3:$O$7))</f>
        <v>50</v>
      </c>
      <c r="AQ363" s="172">
        <f>INDEX(Coefficients!$P$3:$P$7,MATCH(S363,Coefficients!$O$3:$O$7)+1)</f>
        <v>41.8</v>
      </c>
      <c r="AR363" s="172">
        <f t="shared" si="849"/>
        <v>44.26</v>
      </c>
      <c r="AS363" s="106">
        <f t="shared" si="850"/>
        <v>2049</v>
      </c>
      <c r="AT363" s="107">
        <f t="shared" si="851"/>
        <v>23.86</v>
      </c>
      <c r="AU363" s="167">
        <f t="shared" si="816"/>
        <v>880.2700000000001</v>
      </c>
      <c r="AV363" s="173">
        <f t="shared" si="817"/>
        <v>23.165000000000003</v>
      </c>
      <c r="AW363" s="106">
        <v>61</v>
      </c>
      <c r="AX363" s="107">
        <f t="shared" si="852"/>
        <v>75.403475</v>
      </c>
      <c r="AY363" s="174">
        <f t="shared" si="853"/>
        <v>1.2142981470243743</v>
      </c>
      <c r="AZ363" s="167">
        <f>INDEX(Coefficients!$K$3:$K$10,MATCH(S363,Coefficients!$K$3:$K$10))</f>
        <v>0.35</v>
      </c>
      <c r="BA363" s="167">
        <f>INDEX(Coefficients!$K$3:$K$10,MATCH(S363,Coefficients!$K$3:$K$10)+1)</f>
        <v>0.4</v>
      </c>
      <c r="BB363" s="167">
        <f>INDEX(Coefficients!$L$3:$L$10,MATCH(S363,Coefficients!$K$3:$K$10))</f>
        <v>0.19142307491680963</v>
      </c>
      <c r="BC363" s="167">
        <f>INDEX(Coefficients!$L$3:$L$10,MATCH(S363,Coefficients!$K$3:$K$10)+1)</f>
        <v>0.35425563574488944</v>
      </c>
      <c r="BD363" s="174">
        <f>INDEX(Coefficients!$M$3:$M$10,MATCH(S363,Coefficients!$K$3:$K$10))</f>
        <v>0.20023799980895765</v>
      </c>
      <c r="BE363" s="174">
        <f>INDEX(Coefficients!$M$3:$M$10,MATCH(S363,Coefficients!$K$3:$K$10)+1)</f>
        <v>0.20987997823914079</v>
      </c>
      <c r="BF363" s="70">
        <f t="shared" si="854"/>
        <v>2.5655609924804158E-5</v>
      </c>
      <c r="BG363" s="110">
        <f t="shared" si="855"/>
        <v>0.20409479118103091</v>
      </c>
      <c r="BH363" s="175">
        <f t="shared" si="818"/>
        <v>1.2211154906047547E-5</v>
      </c>
      <c r="BI363" s="89">
        <f t="shared" si="819"/>
        <v>3.8534651174467936E-2</v>
      </c>
      <c r="BJ363" s="106">
        <f t="shared" si="856"/>
        <v>0.71366705445737511</v>
      </c>
      <c r="BK363" s="165">
        <f t="shared" si="857"/>
        <v>84.741590689541354</v>
      </c>
      <c r="BL363" s="207"/>
      <c r="BM363" s="107">
        <f t="shared" si="858"/>
        <v>523</v>
      </c>
      <c r="BN363" s="173">
        <f t="shared" si="820"/>
        <v>17296.799999999996</v>
      </c>
      <c r="BO363" s="187">
        <f t="shared" si="821"/>
        <v>8.6483999999999986E-4</v>
      </c>
      <c r="BP363" s="106" t="str">
        <f t="shared" si="795"/>
        <v>YES</v>
      </c>
      <c r="BQ363" s="209">
        <f t="shared" si="859"/>
        <v>6.0244132687901208</v>
      </c>
      <c r="BR363" s="164">
        <f t="shared" si="822"/>
        <v>11.02441326879012</v>
      </c>
      <c r="BS363" s="219">
        <f t="shared" si="823"/>
        <v>0.22048826537580241</v>
      </c>
      <c r="BT363" s="210"/>
      <c r="BU363" s="206">
        <f t="shared" si="824"/>
        <v>-0.8101637250745779</v>
      </c>
      <c r="BW363" s="164">
        <f>VLOOKUP(M363,Coefficients!$E$4:$I$7,3)</f>
        <v>0.43099999999999999</v>
      </c>
      <c r="BX363" s="106">
        <f t="shared" si="825"/>
        <v>7.2999999999999995E-2</v>
      </c>
      <c r="BY363" s="163">
        <f t="shared" si="826"/>
        <v>0.53058039500000009</v>
      </c>
      <c r="BZ363" s="160"/>
      <c r="CO363" s="165" t="str">
        <f t="shared" si="860"/>
        <v>splash</v>
      </c>
      <c r="CP363" s="172">
        <f t="shared" si="861"/>
        <v>1</v>
      </c>
      <c r="CQ363" s="165">
        <f>IF(CO363="atmospheric",IF(CP363&gt;=1,Coefficients!$T$5,Coefficients!$T$4),Coefficients!$T$3)</f>
        <v>7.35</v>
      </c>
      <c r="CR363" s="106">
        <f>IF(S363&lt;Coefficients!$V$3,Coefficients!$X$3-(Coefficients!$X$4-Coefficients!$X$3)*(Coefficients!$V$3-S363)/(Coefficients!$V$4-Coefficients!$V$3),IF(S363&gt;Coefficients!$V$6,(Coefficients!$X$6-Coefficients!$X$5)*(S363-Coefficients!$V$6)/(Coefficients!$V$6-Coefficients!$V$5)+Coefficients!$X$6,VLOOKUP(S363,Coefficients!$V$3:$X$6,3)))</f>
        <v>5.1999999999999975</v>
      </c>
      <c r="CS363" s="90">
        <f t="shared" si="827"/>
        <v>1.6409601519999992E-4</v>
      </c>
      <c r="CT363" s="106">
        <f>VLOOKUP(CO363,Coefficients!$Z$4:$AD$7,4,FALSE)</f>
        <v>0.26500000000000001</v>
      </c>
      <c r="CU363" s="106">
        <f>VLOOKUP(CO363,Coefficients!$Z$4:$AD$7,2,FALSE)</f>
        <v>0.37</v>
      </c>
      <c r="CV363" s="174">
        <f t="shared" si="862"/>
        <v>5.387791413467232</v>
      </c>
      <c r="CW363" s="31">
        <f t="shared" si="863"/>
        <v>0.89570597181316636</v>
      </c>
      <c r="CX363" s="19">
        <f>Coefficients!$B$7</f>
        <v>3.35</v>
      </c>
      <c r="CY363" s="217">
        <f t="shared" si="828"/>
        <v>0.26737491695915411</v>
      </c>
      <c r="CZ363" s="164">
        <f>VLOOKUP(N363,Coefficients!$E$12:$I$16,3)</f>
        <v>6.0350000000000001</v>
      </c>
      <c r="DA363" s="165">
        <f t="shared" si="829"/>
        <v>7.2999999999999995E-2</v>
      </c>
      <c r="DB363" s="163">
        <f t="shared" si="830"/>
        <v>7.4293565750000008</v>
      </c>
      <c r="DC363" s="163"/>
      <c r="DD363" s="149"/>
      <c r="DU363" s="165">
        <f t="shared" si="864"/>
        <v>0.95</v>
      </c>
      <c r="DV363" s="165">
        <f t="shared" si="865"/>
        <v>1</v>
      </c>
      <c r="DW363" s="165">
        <f t="shared" si="866"/>
        <v>2400</v>
      </c>
      <c r="DX363" s="165">
        <f t="shared" si="867"/>
        <v>1.4999999999999999E-2</v>
      </c>
      <c r="DY363" s="169">
        <f t="shared" si="868"/>
        <v>70.564293890702501</v>
      </c>
      <c r="DZ363" s="136">
        <f t="shared" si="831"/>
        <v>33592.80963596316</v>
      </c>
      <c r="EA363" s="136">
        <f t="shared" si="869"/>
        <v>4.3067574809826485</v>
      </c>
      <c r="EB363" s="136">
        <f t="shared" si="870"/>
        <v>2.3330791552474604E-2</v>
      </c>
      <c r="EC363" s="136">
        <f t="shared" si="871"/>
        <v>0.96747185906460231</v>
      </c>
      <c r="ED363" s="136">
        <f t="shared" si="872"/>
        <v>0.21338031642688193</v>
      </c>
      <c r="EE363" s="136">
        <f t="shared" si="832"/>
        <v>1.5445604651050633E-4</v>
      </c>
      <c r="EF363" s="136">
        <f t="shared" si="873"/>
        <v>1</v>
      </c>
      <c r="EG363" s="136">
        <f t="shared" si="833"/>
        <v>2</v>
      </c>
      <c r="EH363" s="149">
        <f t="shared" si="874"/>
        <v>1.6804170746338882</v>
      </c>
      <c r="EI363" s="149">
        <f t="shared" si="875"/>
        <v>28.198544894925092</v>
      </c>
      <c r="EJ363" s="149">
        <f t="shared" si="834"/>
        <v>29.878961969558979</v>
      </c>
      <c r="EK363" s="18">
        <f t="shared" si="835"/>
        <v>1.271797863617713</v>
      </c>
      <c r="EL363" s="18">
        <f t="shared" si="836"/>
        <v>0.28041650485772085</v>
      </c>
      <c r="EM363" s="18">
        <f t="shared" si="837"/>
        <v>1.2203349085000002E-2</v>
      </c>
      <c r="EN363" s="163">
        <f t="shared" si="876"/>
        <v>0.12000990209895707</v>
      </c>
      <c r="EO363" s="163">
        <f t="shared" si="877"/>
        <v>2.0138480281214108</v>
      </c>
      <c r="EP363" s="163">
        <f t="shared" si="838"/>
        <v>2.1338579302203677</v>
      </c>
      <c r="EQ363" s="18">
        <f t="shared" si="839"/>
        <v>17.808120897756144</v>
      </c>
      <c r="ER363" s="18">
        <f t="shared" si="840"/>
        <v>4.7614448462361256</v>
      </c>
      <c r="ES363" s="18">
        <f t="shared" si="841"/>
        <v>0.17087520122500002</v>
      </c>
    </row>
    <row r="364" spans="1:149" s="105" customFormat="1" outlineLevel="1" x14ac:dyDescent="0.25">
      <c r="A364" s="103"/>
      <c r="B364" s="36" t="s">
        <v>75</v>
      </c>
      <c r="C364" s="36" t="str">
        <f>MostLikely!$B$1</f>
        <v>CSIRO Mk3.5</v>
      </c>
      <c r="D364" s="36">
        <v>2050</v>
      </c>
      <c r="E364" s="37">
        <f>MostLikely!T78</f>
        <v>23.9</v>
      </c>
      <c r="F364" s="37">
        <f>MostLikely!X78</f>
        <v>75.384399999999999</v>
      </c>
      <c r="G364" s="37">
        <f>MostLikely!R78</f>
        <v>527</v>
      </c>
      <c r="H364" s="115">
        <f t="shared" si="765"/>
        <v>2007</v>
      </c>
      <c r="I364" s="111" t="str">
        <f t="shared" si="766"/>
        <v>Pile No 243 @ Berth 107</v>
      </c>
      <c r="J364" s="165" t="str">
        <f t="shared" si="767"/>
        <v>splash</v>
      </c>
      <c r="K364" s="172">
        <f t="shared" si="768"/>
        <v>1</v>
      </c>
      <c r="L364" s="115" t="str">
        <f t="shared" si="769"/>
        <v>C1</v>
      </c>
      <c r="M364" s="115" t="str">
        <f t="shared" si="770"/>
        <v>CB4</v>
      </c>
      <c r="N364" s="115" t="str">
        <f t="shared" si="771"/>
        <v>CL5</v>
      </c>
      <c r="O364" s="115">
        <f t="shared" si="772"/>
        <v>0</v>
      </c>
      <c r="P364" s="115">
        <f t="shared" si="773"/>
        <v>50</v>
      </c>
      <c r="Q364" s="115">
        <f t="shared" si="774"/>
        <v>1200</v>
      </c>
      <c r="R364" s="115">
        <f t="shared" si="775"/>
        <v>60</v>
      </c>
      <c r="S364" s="115">
        <f t="shared" si="776"/>
        <v>0.37</v>
      </c>
      <c r="T364" s="115">
        <f t="shared" si="777"/>
        <v>310</v>
      </c>
      <c r="U364" s="165">
        <f t="shared" si="815"/>
        <v>12</v>
      </c>
      <c r="V364" s="165"/>
      <c r="W364" s="165"/>
      <c r="X364" s="165"/>
      <c r="Y364" s="165"/>
      <c r="AA364" s="174">
        <f t="shared" si="842"/>
        <v>6.1028007073078125</v>
      </c>
      <c r="AB364" s="193">
        <f t="shared" si="843"/>
        <v>0.22205601414615625</v>
      </c>
      <c r="AC364" s="174">
        <f t="shared" si="844"/>
        <v>0.29006357934091803</v>
      </c>
      <c r="AD364" s="174">
        <f t="shared" si="845"/>
        <v>1.2216987085384613E-2</v>
      </c>
      <c r="AE364" s="174">
        <f t="shared" si="846"/>
        <v>0.91985390634368069</v>
      </c>
      <c r="AF364" s="194">
        <f t="shared" si="847"/>
        <v>0.27458325562497932</v>
      </c>
      <c r="AG364" s="174">
        <f t="shared" si="878"/>
        <v>5.0223238786830304</v>
      </c>
      <c r="AH364" s="174">
        <f t="shared" si="879"/>
        <v>0.17106616487307694</v>
      </c>
      <c r="AJ364" s="174"/>
      <c r="AK364" s="174"/>
      <c r="AM364" s="207">
        <f t="shared" si="848"/>
        <v>5</v>
      </c>
      <c r="AN364" s="167">
        <f>INDEX(Coefficients!$O$3:$O$7,MATCH(S364,Coefficients!$O$3:$O$7))</f>
        <v>0.3</v>
      </c>
      <c r="AO364" s="167">
        <f>INDEX(Coefficients!$O$3:$O$7,MATCH(S364,Coefficients!$O$3:$O$7)+1)</f>
        <v>0.4</v>
      </c>
      <c r="AP364" s="172">
        <f>INDEX(Coefficients!$P$3:$P$7,MATCH(S364,Coefficients!$O$3:$O$7))</f>
        <v>50</v>
      </c>
      <c r="AQ364" s="172">
        <f>INDEX(Coefficients!$P$3:$P$7,MATCH(S364,Coefficients!$O$3:$O$7)+1)</f>
        <v>41.8</v>
      </c>
      <c r="AR364" s="172">
        <f t="shared" si="849"/>
        <v>44.26</v>
      </c>
      <c r="AS364" s="106">
        <f t="shared" si="850"/>
        <v>2050</v>
      </c>
      <c r="AT364" s="107">
        <f t="shared" si="851"/>
        <v>23.9</v>
      </c>
      <c r="AU364" s="167">
        <f t="shared" si="816"/>
        <v>904.17000000000007</v>
      </c>
      <c r="AV364" s="173">
        <f t="shared" si="817"/>
        <v>23.183846153846154</v>
      </c>
      <c r="AW364" s="106">
        <v>62</v>
      </c>
      <c r="AX364" s="107">
        <f t="shared" si="852"/>
        <v>75.384399999999999</v>
      </c>
      <c r="AY364" s="174">
        <f t="shared" si="853"/>
        <v>1.2156877884002535</v>
      </c>
      <c r="AZ364" s="167">
        <f>INDEX(Coefficients!$K$3:$K$10,MATCH(S364,Coefficients!$K$3:$K$10))</f>
        <v>0.35</v>
      </c>
      <c r="BA364" s="167">
        <f>INDEX(Coefficients!$K$3:$K$10,MATCH(S364,Coefficients!$K$3:$K$10)+1)</f>
        <v>0.4</v>
      </c>
      <c r="BB364" s="167">
        <f>INDEX(Coefficients!$L$3:$L$10,MATCH(S364,Coefficients!$K$3:$K$10))</f>
        <v>0.19142307491680963</v>
      </c>
      <c r="BC364" s="167">
        <f>INDEX(Coefficients!$L$3:$L$10,MATCH(S364,Coefficients!$K$3:$K$10)+1)</f>
        <v>0.35425563574488944</v>
      </c>
      <c r="BD364" s="174">
        <f>INDEX(Coefficients!$M$3:$M$10,MATCH(S364,Coefficients!$K$3:$K$10))</f>
        <v>0.20023799980895765</v>
      </c>
      <c r="BE364" s="174">
        <f>INDEX(Coefficients!$M$3:$M$10,MATCH(S364,Coefficients!$K$3:$K$10)+1)</f>
        <v>0.20987997823914079</v>
      </c>
      <c r="BF364" s="70">
        <f t="shared" si="854"/>
        <v>2.5655609924804158E-5</v>
      </c>
      <c r="BG364" s="110">
        <f t="shared" si="855"/>
        <v>0.20409479118103091</v>
      </c>
      <c r="BH364" s="175">
        <f t="shared" si="818"/>
        <v>1.2146589236195024E-5</v>
      </c>
      <c r="BI364" s="89">
        <f t="shared" si="819"/>
        <v>3.8330901767900286E-2</v>
      </c>
      <c r="BJ364" s="106">
        <f t="shared" si="856"/>
        <v>0.71366705445737511</v>
      </c>
      <c r="BK364" s="165">
        <f t="shared" si="857"/>
        <v>84.741590689541354</v>
      </c>
      <c r="BL364" s="207"/>
      <c r="BM364" s="107">
        <f t="shared" si="858"/>
        <v>527</v>
      </c>
      <c r="BN364" s="173">
        <f t="shared" si="820"/>
        <v>17823.799999999996</v>
      </c>
      <c r="BO364" s="187">
        <f t="shared" si="821"/>
        <v>8.6833897435897411E-4</v>
      </c>
      <c r="BP364" s="106" t="str">
        <f t="shared" si="795"/>
        <v>YES</v>
      </c>
      <c r="BQ364" s="209">
        <f t="shared" si="859"/>
        <v>6.1028007073078125</v>
      </c>
      <c r="BR364" s="164">
        <f t="shared" si="822"/>
        <v>11.102800707307813</v>
      </c>
      <c r="BS364" s="219">
        <f t="shared" si="823"/>
        <v>0.22205601414615625</v>
      </c>
      <c r="BT364" s="210"/>
      <c r="BU364" s="206">
        <f t="shared" si="824"/>
        <v>-0.81212723714391155</v>
      </c>
      <c r="BW364" s="164">
        <f>VLOOKUP(M364,Coefficients!$E$4:$I$7,3)</f>
        <v>0.43099999999999999</v>
      </c>
      <c r="BX364" s="106">
        <f t="shared" si="825"/>
        <v>7.2999999999999995E-2</v>
      </c>
      <c r="BY364" s="163">
        <f t="shared" si="826"/>
        <v>0.53117335153846146</v>
      </c>
      <c r="BZ364" s="160"/>
      <c r="CO364" s="165" t="str">
        <f t="shared" si="860"/>
        <v>splash</v>
      </c>
      <c r="CP364" s="172">
        <f t="shared" si="861"/>
        <v>1</v>
      </c>
      <c r="CQ364" s="165">
        <f>IF(CO364="atmospheric",IF(CP364&gt;=1,Coefficients!$T$5,Coefficients!$T$4),Coefficients!$T$3)</f>
        <v>7.35</v>
      </c>
      <c r="CR364" s="106">
        <f>IF(S364&lt;Coefficients!$V$3,Coefficients!$X$3-(Coefficients!$X$4-Coefficients!$X$3)*(Coefficients!$V$3-S364)/(Coefficients!$V$4-Coefficients!$V$3),IF(S364&gt;Coefficients!$V$6,(Coefficients!$X$6-Coefficients!$X$5)*(S364-Coefficients!$V$6)/(Coefficients!$V$6-Coefficients!$V$5)+Coefficients!$X$6,VLOOKUP(S364,Coefficients!$V$3:$X$6,3)))</f>
        <v>5.1999999999999975</v>
      </c>
      <c r="CS364" s="90">
        <f t="shared" si="827"/>
        <v>1.6409601519999992E-4</v>
      </c>
      <c r="CT364" s="106">
        <f>VLOOKUP(CO364,Coefficients!$Z$4:$AD$7,4,FALSE)</f>
        <v>0.26500000000000001</v>
      </c>
      <c r="CU364" s="106">
        <f>VLOOKUP(CO364,Coefficients!$Z$4:$AD$7,2,FALSE)</f>
        <v>0.37</v>
      </c>
      <c r="CV364" s="174">
        <f t="shared" si="862"/>
        <v>5.3909388936736367</v>
      </c>
      <c r="CW364" s="31">
        <f t="shared" si="863"/>
        <v>0.91985390634368069</v>
      </c>
      <c r="CX364" s="19">
        <f>Coefficients!$B$7</f>
        <v>3.35</v>
      </c>
      <c r="CY364" s="217">
        <f t="shared" si="828"/>
        <v>0.27458325562497932</v>
      </c>
      <c r="CZ364" s="164">
        <f>VLOOKUP(N364,Coefficients!$E$12:$I$16,3)</f>
        <v>6.0350000000000001</v>
      </c>
      <c r="DA364" s="165">
        <f t="shared" si="829"/>
        <v>7.2999999999999995E-2</v>
      </c>
      <c r="DB364" s="163">
        <f t="shared" si="830"/>
        <v>7.4376593423076924</v>
      </c>
      <c r="DC364" s="163"/>
      <c r="DD364" s="149"/>
      <c r="DU364" s="165">
        <f t="shared" si="864"/>
        <v>0.95</v>
      </c>
      <c r="DV364" s="165">
        <f t="shared" si="865"/>
        <v>1</v>
      </c>
      <c r="DW364" s="165">
        <f t="shared" si="866"/>
        <v>2400</v>
      </c>
      <c r="DX364" s="165">
        <f t="shared" si="867"/>
        <v>1.4999999999999999E-2</v>
      </c>
      <c r="DY364" s="169">
        <f t="shared" si="868"/>
        <v>70.564907569967986</v>
      </c>
      <c r="DZ364" s="136">
        <f t="shared" si="831"/>
        <v>33592.9070183164</v>
      </c>
      <c r="EA364" s="136">
        <f t="shared" si="869"/>
        <v>4.3067574809826485</v>
      </c>
      <c r="EB364" s="136">
        <f t="shared" si="870"/>
        <v>2.3330791552474604E-2</v>
      </c>
      <c r="EC364" s="136">
        <f t="shared" si="871"/>
        <v>0.96747185906460231</v>
      </c>
      <c r="ED364" s="136">
        <f t="shared" si="872"/>
        <v>0.21346026652139288</v>
      </c>
      <c r="EE364" s="136">
        <f t="shared" si="832"/>
        <v>1.5445604651050633E-4</v>
      </c>
      <c r="EF364" s="136">
        <f t="shared" si="873"/>
        <v>1</v>
      </c>
      <c r="EG364" s="136">
        <f t="shared" si="833"/>
        <v>2</v>
      </c>
      <c r="EH364" s="149">
        <f t="shared" si="874"/>
        <v>1.67853952735127</v>
      </c>
      <c r="EI364" s="149">
        <f t="shared" si="875"/>
        <v>28.177620185556332</v>
      </c>
      <c r="EJ364" s="149">
        <f t="shared" si="834"/>
        <v>29.856159712907601</v>
      </c>
      <c r="EK364" s="18">
        <f t="shared" si="835"/>
        <v>1.3062631086857188</v>
      </c>
      <c r="EL364" s="18">
        <f t="shared" si="836"/>
        <v>0.29006357934091803</v>
      </c>
      <c r="EM364" s="18">
        <f t="shared" si="837"/>
        <v>1.2216987085384613E-2</v>
      </c>
      <c r="EN364" s="163">
        <f t="shared" si="876"/>
        <v>0.11987581380089429</v>
      </c>
      <c r="EO364" s="163">
        <f t="shared" si="877"/>
        <v>2.0123536536826476</v>
      </c>
      <c r="EP364" s="163">
        <f t="shared" si="838"/>
        <v>2.1322294674835418</v>
      </c>
      <c r="EQ364" s="18">
        <f t="shared" si="839"/>
        <v>18.290714294474046</v>
      </c>
      <c r="ER364" s="18">
        <f t="shared" si="840"/>
        <v>5.0223238786830304</v>
      </c>
      <c r="ES364" s="18">
        <f t="shared" si="841"/>
        <v>0.17106616487307694</v>
      </c>
    </row>
    <row r="365" spans="1:149" s="105" customFormat="1" outlineLevel="1" x14ac:dyDescent="0.25">
      <c r="A365" s="103"/>
      <c r="B365" s="36" t="s">
        <v>75</v>
      </c>
      <c r="C365" s="36" t="str">
        <f>MostLikely!$B$1</f>
        <v>CSIRO Mk3.5</v>
      </c>
      <c r="D365" s="36">
        <v>2051</v>
      </c>
      <c r="E365" s="37">
        <f>MostLikely!T79</f>
        <v>23.919999999999998</v>
      </c>
      <c r="F365" s="37">
        <f>MostLikely!X79</f>
        <v>75.369140000000002</v>
      </c>
      <c r="G365" s="37">
        <f>MostLikely!R79</f>
        <v>531.04999999999995</v>
      </c>
      <c r="H365" s="115">
        <f t="shared" si="765"/>
        <v>2007</v>
      </c>
      <c r="I365" s="111" t="str">
        <f t="shared" si="766"/>
        <v>Pile No 243 @ Berth 107</v>
      </c>
      <c r="J365" s="165" t="str">
        <f t="shared" si="767"/>
        <v>splash</v>
      </c>
      <c r="K365" s="172">
        <f t="shared" si="768"/>
        <v>1</v>
      </c>
      <c r="L365" s="115" t="str">
        <f t="shared" si="769"/>
        <v>C1</v>
      </c>
      <c r="M365" s="115" t="str">
        <f t="shared" si="770"/>
        <v>CB4</v>
      </c>
      <c r="N365" s="115" t="str">
        <f t="shared" si="771"/>
        <v>CL5</v>
      </c>
      <c r="O365" s="115">
        <f t="shared" si="772"/>
        <v>0</v>
      </c>
      <c r="P365" s="115">
        <f t="shared" si="773"/>
        <v>50</v>
      </c>
      <c r="Q365" s="115">
        <f t="shared" si="774"/>
        <v>1200</v>
      </c>
      <c r="R365" s="115">
        <f t="shared" si="775"/>
        <v>60</v>
      </c>
      <c r="S365" s="115">
        <f t="shared" si="776"/>
        <v>0.37</v>
      </c>
      <c r="T365" s="115">
        <f t="shared" si="777"/>
        <v>310</v>
      </c>
      <c r="U365" s="165">
        <f t="shared" si="815"/>
        <v>12</v>
      </c>
      <c r="V365" s="165"/>
      <c r="W365" s="165"/>
      <c r="X365" s="165"/>
      <c r="Y365" s="165"/>
      <c r="AA365" s="174">
        <f t="shared" si="842"/>
        <v>6.1805184730624534</v>
      </c>
      <c r="AB365" s="193">
        <f t="shared" si="843"/>
        <v>0.22361036946124904</v>
      </c>
      <c r="AC365" s="174">
        <f t="shared" si="844"/>
        <v>0.2998068998448446</v>
      </c>
      <c r="AD365" s="174">
        <f t="shared" si="845"/>
        <v>1.2230305010249999E-2</v>
      </c>
      <c r="AE365" s="174">
        <f t="shared" si="846"/>
        <v>0.94366985968153982</v>
      </c>
      <c r="AF365" s="194">
        <f t="shared" si="847"/>
        <v>0.28169249542732533</v>
      </c>
      <c r="AG365" s="174">
        <f t="shared" si="878"/>
        <v>5.2884081493913069</v>
      </c>
      <c r="AH365" s="174">
        <f t="shared" si="879"/>
        <v>0.17125264672124998</v>
      </c>
      <c r="AJ365" s="174"/>
      <c r="AK365" s="174"/>
      <c r="AM365" s="207">
        <f t="shared" si="848"/>
        <v>5</v>
      </c>
      <c r="AN365" s="167">
        <f>INDEX(Coefficients!$O$3:$O$7,MATCH(S365,Coefficients!$O$3:$O$7))</f>
        <v>0.3</v>
      </c>
      <c r="AO365" s="167">
        <f>INDEX(Coefficients!$O$3:$O$7,MATCH(S365,Coefficients!$O$3:$O$7)+1)</f>
        <v>0.4</v>
      </c>
      <c r="AP365" s="172">
        <f>INDEX(Coefficients!$P$3:$P$7,MATCH(S365,Coefficients!$O$3:$O$7))</f>
        <v>50</v>
      </c>
      <c r="AQ365" s="172">
        <f>INDEX(Coefficients!$P$3:$P$7,MATCH(S365,Coefficients!$O$3:$O$7)+1)</f>
        <v>41.8</v>
      </c>
      <c r="AR365" s="172">
        <f t="shared" si="849"/>
        <v>44.26</v>
      </c>
      <c r="AS365" s="106">
        <f t="shared" si="850"/>
        <v>2051</v>
      </c>
      <c r="AT365" s="107">
        <f t="shared" si="851"/>
        <v>23.919999999999998</v>
      </c>
      <c r="AU365" s="167">
        <f t="shared" si="816"/>
        <v>928.09</v>
      </c>
      <c r="AV365" s="173">
        <f t="shared" si="817"/>
        <v>23.202249999999999</v>
      </c>
      <c r="AW365" s="106">
        <v>63</v>
      </c>
      <c r="AX365" s="107">
        <f t="shared" si="852"/>
        <v>75.369140000000002</v>
      </c>
      <c r="AY365" s="174">
        <f t="shared" si="853"/>
        <v>1.2170461795404812</v>
      </c>
      <c r="AZ365" s="167">
        <f>INDEX(Coefficients!$K$3:$K$10,MATCH(S365,Coefficients!$K$3:$K$10))</f>
        <v>0.35</v>
      </c>
      <c r="BA365" s="167">
        <f>INDEX(Coefficients!$K$3:$K$10,MATCH(S365,Coefficients!$K$3:$K$10)+1)</f>
        <v>0.4</v>
      </c>
      <c r="BB365" s="167">
        <f>INDEX(Coefficients!$L$3:$L$10,MATCH(S365,Coefficients!$K$3:$K$10))</f>
        <v>0.19142307491680963</v>
      </c>
      <c r="BC365" s="167">
        <f>INDEX(Coefficients!$L$3:$L$10,MATCH(S365,Coefficients!$K$3:$K$10)+1)</f>
        <v>0.35425563574488944</v>
      </c>
      <c r="BD365" s="174">
        <f>INDEX(Coefficients!$M$3:$M$10,MATCH(S365,Coefficients!$K$3:$K$10))</f>
        <v>0.20023799980895765</v>
      </c>
      <c r="BE365" s="174">
        <f>INDEX(Coefficients!$M$3:$M$10,MATCH(S365,Coefficients!$K$3:$K$10)+1)</f>
        <v>0.20987997823914079</v>
      </c>
      <c r="BF365" s="70">
        <f t="shared" si="854"/>
        <v>2.5655609924804158E-5</v>
      </c>
      <c r="BG365" s="110">
        <f t="shared" si="855"/>
        <v>0.20409479118103091</v>
      </c>
      <c r="BH365" s="175">
        <f t="shared" si="818"/>
        <v>1.2083986862499803E-5</v>
      </c>
      <c r="BI365" s="89">
        <f t="shared" si="819"/>
        <v>3.8133347920487851E-2</v>
      </c>
      <c r="BJ365" s="106">
        <f t="shared" si="856"/>
        <v>0.71366705445737511</v>
      </c>
      <c r="BK365" s="165">
        <f t="shared" si="857"/>
        <v>84.741590689541354</v>
      </c>
      <c r="BL365" s="207"/>
      <c r="BM365" s="107">
        <f t="shared" si="858"/>
        <v>531.04999999999995</v>
      </c>
      <c r="BN365" s="173">
        <f t="shared" si="820"/>
        <v>18354.849999999995</v>
      </c>
      <c r="BO365" s="187">
        <f t="shared" si="821"/>
        <v>8.7185537499999974E-4</v>
      </c>
      <c r="BP365" s="106" t="str">
        <f t="shared" si="795"/>
        <v>YES</v>
      </c>
      <c r="BQ365" s="209">
        <f t="shared" si="859"/>
        <v>6.1805184730624534</v>
      </c>
      <c r="BR365" s="164">
        <f t="shared" si="822"/>
        <v>11.180518473062453</v>
      </c>
      <c r="BS365" s="219">
        <f t="shared" si="823"/>
        <v>0.22361036946124904</v>
      </c>
      <c r="BT365" s="210"/>
      <c r="BU365" s="206">
        <f t="shared" si="824"/>
        <v>-0.81401144977688678</v>
      </c>
      <c r="BW365" s="164">
        <f>VLOOKUP(M365,Coefficients!$E$4:$I$7,3)</f>
        <v>0.43099999999999999</v>
      </c>
      <c r="BX365" s="106">
        <f t="shared" si="825"/>
        <v>7.2999999999999995E-2</v>
      </c>
      <c r="BY365" s="163">
        <f t="shared" si="826"/>
        <v>0.53175239175</v>
      </c>
      <c r="BZ365" s="160"/>
      <c r="CO365" s="165" t="str">
        <f t="shared" si="860"/>
        <v>splash</v>
      </c>
      <c r="CP365" s="172">
        <f t="shared" si="861"/>
        <v>1</v>
      </c>
      <c r="CQ365" s="165">
        <f>IF(CO365="atmospheric",IF(CP365&gt;=1,Coefficients!$T$5,Coefficients!$T$4),Coefficients!$T$3)</f>
        <v>7.35</v>
      </c>
      <c r="CR365" s="106">
        <f>IF(S365&lt;Coefficients!$V$3,Coefficients!$X$3-(Coefficients!$X$4-Coefficients!$X$3)*(Coefficients!$V$3-S365)/(Coefficients!$V$4-Coefficients!$V$3),IF(S365&gt;Coefficients!$V$6,(Coefficients!$X$6-Coefficients!$X$5)*(S365-Coefficients!$V$6)/(Coefficients!$V$6-Coefficients!$V$5)+Coefficients!$X$6,VLOOKUP(S365,Coefficients!$V$3:$X$6,3)))</f>
        <v>5.1999999999999975</v>
      </c>
      <c r="CS365" s="90">
        <f t="shared" si="827"/>
        <v>1.6409601519999992E-4</v>
      </c>
      <c r="CT365" s="106">
        <f>VLOOKUP(CO365,Coefficients!$Z$4:$AD$7,4,FALSE)</f>
        <v>0.26500000000000001</v>
      </c>
      <c r="CU365" s="106">
        <f>VLOOKUP(CO365,Coefficients!$Z$4:$AD$7,2,FALSE)</f>
        <v>0.37</v>
      </c>
      <c r="CV365" s="174">
        <f t="shared" si="862"/>
        <v>5.3938730045169354</v>
      </c>
      <c r="CW365" s="31">
        <f t="shared" si="863"/>
        <v>0.94366985968153982</v>
      </c>
      <c r="CX365" s="19">
        <f>Coefficients!$B$7</f>
        <v>3.35</v>
      </c>
      <c r="CY365" s="217">
        <f t="shared" si="828"/>
        <v>0.28169249542732533</v>
      </c>
      <c r="CZ365" s="164">
        <f>VLOOKUP(N365,Coefficients!$E$12:$I$16,3)</f>
        <v>6.0350000000000001</v>
      </c>
      <c r="DA365" s="165">
        <f t="shared" si="829"/>
        <v>7.2999999999999995E-2</v>
      </c>
      <c r="DB365" s="163">
        <f t="shared" si="830"/>
        <v>7.4457672487499993</v>
      </c>
      <c r="DC365" s="163"/>
      <c r="DD365" s="149"/>
      <c r="DU365" s="165">
        <f t="shared" si="864"/>
        <v>0.95</v>
      </c>
      <c r="DV365" s="165">
        <f t="shared" si="865"/>
        <v>1</v>
      </c>
      <c r="DW365" s="165">
        <f t="shared" si="866"/>
        <v>2400</v>
      </c>
      <c r="DX365" s="165">
        <f t="shared" si="867"/>
        <v>1.4999999999999999E-2</v>
      </c>
      <c r="DY365" s="169">
        <f t="shared" si="868"/>
        <v>70.565490575157085</v>
      </c>
      <c r="DZ365" s="136">
        <f t="shared" si="831"/>
        <v>33592.999532597925</v>
      </c>
      <c r="EA365" s="136">
        <f t="shared" si="869"/>
        <v>4.3067574809826485</v>
      </c>
      <c r="EB365" s="136">
        <f t="shared" si="870"/>
        <v>2.3330791552474604E-2</v>
      </c>
      <c r="EC365" s="136">
        <f t="shared" si="871"/>
        <v>0.96747185906460231</v>
      </c>
      <c r="ED365" s="136">
        <f t="shared" si="872"/>
        <v>0.21353816815954171</v>
      </c>
      <c r="EE365" s="136">
        <f t="shared" si="832"/>
        <v>1.5445604651050633E-4</v>
      </c>
      <c r="EF365" s="136">
        <f t="shared" si="873"/>
        <v>1</v>
      </c>
      <c r="EG365" s="136">
        <f t="shared" si="833"/>
        <v>2</v>
      </c>
      <c r="EH365" s="149">
        <f t="shared" si="874"/>
        <v>1.6767101303342717</v>
      </c>
      <c r="EI365" s="149">
        <f t="shared" si="875"/>
        <v>28.15720891248581</v>
      </c>
      <c r="EJ365" s="149">
        <f t="shared" si="834"/>
        <v>29.833919042820082</v>
      </c>
      <c r="EK365" s="18">
        <f t="shared" si="835"/>
        <v>1.3407558002215105</v>
      </c>
      <c r="EL365" s="18">
        <f t="shared" si="836"/>
        <v>0.2998068998448446</v>
      </c>
      <c r="EM365" s="18">
        <f t="shared" si="837"/>
        <v>1.2230305010249999E-2</v>
      </c>
      <c r="EN365" s="163">
        <f t="shared" si="876"/>
        <v>0.11974516423762573</v>
      </c>
      <c r="EO365" s="163">
        <f t="shared" si="877"/>
        <v>2.0108959471882994</v>
      </c>
      <c r="EP365" s="163">
        <f t="shared" si="838"/>
        <v>2.1306411114259252</v>
      </c>
      <c r="EQ365" s="18">
        <f t="shared" si="839"/>
        <v>18.773692005421843</v>
      </c>
      <c r="ER365" s="18">
        <f t="shared" si="840"/>
        <v>5.2884081493913069</v>
      </c>
      <c r="ES365" s="18">
        <f t="shared" si="841"/>
        <v>0.17125264672124998</v>
      </c>
    </row>
    <row r="366" spans="1:149" s="105" customFormat="1" outlineLevel="1" x14ac:dyDescent="0.25">
      <c r="A366" s="103"/>
      <c r="B366" s="36" t="s">
        <v>75</v>
      </c>
      <c r="C366" s="36" t="str">
        <f>MostLikely!$B$1</f>
        <v>CSIRO Mk3.5</v>
      </c>
      <c r="D366" s="36">
        <v>2052</v>
      </c>
      <c r="E366" s="37">
        <f>MostLikely!T80</f>
        <v>23.939999999999998</v>
      </c>
      <c r="F366" s="37">
        <f>MostLikely!X80</f>
        <v>75.353880000000004</v>
      </c>
      <c r="G366" s="37">
        <f>MostLikely!R80</f>
        <v>535.09999999999991</v>
      </c>
      <c r="H366" s="115">
        <f t="shared" si="765"/>
        <v>2007</v>
      </c>
      <c r="I366" s="111" t="str">
        <f t="shared" si="766"/>
        <v>Pile No 243 @ Berth 107</v>
      </c>
      <c r="J366" s="165" t="str">
        <f t="shared" si="767"/>
        <v>splash</v>
      </c>
      <c r="K366" s="172">
        <f t="shared" si="768"/>
        <v>1</v>
      </c>
      <c r="L366" s="115" t="str">
        <f t="shared" si="769"/>
        <v>C1</v>
      </c>
      <c r="M366" s="115" t="str">
        <f t="shared" si="770"/>
        <v>CB4</v>
      </c>
      <c r="N366" s="115" t="str">
        <f t="shared" si="771"/>
        <v>CL5</v>
      </c>
      <c r="O366" s="115">
        <f t="shared" si="772"/>
        <v>0</v>
      </c>
      <c r="P366" s="115">
        <f t="shared" si="773"/>
        <v>50</v>
      </c>
      <c r="Q366" s="115">
        <f t="shared" si="774"/>
        <v>1200</v>
      </c>
      <c r="R366" s="115">
        <f t="shared" si="775"/>
        <v>60</v>
      </c>
      <c r="S366" s="115">
        <f t="shared" si="776"/>
        <v>0.37</v>
      </c>
      <c r="T366" s="115">
        <f t="shared" si="777"/>
        <v>310</v>
      </c>
      <c r="U366" s="165">
        <f t="shared" si="815"/>
        <v>12</v>
      </c>
      <c r="V366" s="165"/>
      <c r="W366" s="165"/>
      <c r="X366" s="165"/>
      <c r="Y366" s="165"/>
      <c r="AA366" s="174">
        <f t="shared" si="842"/>
        <v>6.2575974465882469</v>
      </c>
      <c r="AB366" s="193">
        <f t="shared" si="843"/>
        <v>0.22515194893176493</v>
      </c>
      <c r="AC366" s="174">
        <f t="shared" si="844"/>
        <v>0.3096460579697492</v>
      </c>
      <c r="AD366" s="174">
        <f t="shared" si="845"/>
        <v>1.2243326279756097E-2</v>
      </c>
      <c r="AE366" s="174">
        <f t="shared" si="846"/>
        <v>0.96715965199006171</v>
      </c>
      <c r="AF366" s="194">
        <f t="shared" si="847"/>
        <v>0.2887043737283766</v>
      </c>
      <c r="AG366" s="174">
        <f t="shared" si="878"/>
        <v>5.5595957266198912</v>
      </c>
      <c r="AH366" s="174">
        <f t="shared" si="879"/>
        <v>0.17143497470609756</v>
      </c>
      <c r="AJ366" s="174"/>
      <c r="AK366" s="174"/>
      <c r="AM366" s="207">
        <f t="shared" si="848"/>
        <v>5</v>
      </c>
      <c r="AN366" s="167">
        <f>INDEX(Coefficients!$O$3:$O$7,MATCH(S366,Coefficients!$O$3:$O$7))</f>
        <v>0.3</v>
      </c>
      <c r="AO366" s="167">
        <f>INDEX(Coefficients!$O$3:$O$7,MATCH(S366,Coefficients!$O$3:$O$7)+1)</f>
        <v>0.4</v>
      </c>
      <c r="AP366" s="172">
        <f>INDEX(Coefficients!$P$3:$P$7,MATCH(S366,Coefficients!$O$3:$O$7))</f>
        <v>50</v>
      </c>
      <c r="AQ366" s="172">
        <f>INDEX(Coefficients!$P$3:$P$7,MATCH(S366,Coefficients!$O$3:$O$7)+1)</f>
        <v>41.8</v>
      </c>
      <c r="AR366" s="172">
        <f t="shared" si="849"/>
        <v>44.26</v>
      </c>
      <c r="AS366" s="106">
        <f t="shared" si="850"/>
        <v>2052</v>
      </c>
      <c r="AT366" s="107">
        <f t="shared" si="851"/>
        <v>23.939999999999998</v>
      </c>
      <c r="AU366" s="167">
        <f t="shared" si="816"/>
        <v>952.03</v>
      </c>
      <c r="AV366" s="173">
        <f t="shared" si="817"/>
        <v>23.220243902439023</v>
      </c>
      <c r="AW366" s="106">
        <v>64</v>
      </c>
      <c r="AX366" s="107">
        <f t="shared" si="852"/>
        <v>75.353880000000004</v>
      </c>
      <c r="AY366" s="174">
        <f t="shared" si="853"/>
        <v>1.2183756166954514</v>
      </c>
      <c r="AZ366" s="167">
        <f>INDEX(Coefficients!$K$3:$K$10,MATCH(S366,Coefficients!$K$3:$K$10))</f>
        <v>0.35</v>
      </c>
      <c r="BA366" s="167">
        <f>INDEX(Coefficients!$K$3:$K$10,MATCH(S366,Coefficients!$K$3:$K$10)+1)</f>
        <v>0.4</v>
      </c>
      <c r="BB366" s="167">
        <f>INDEX(Coefficients!$L$3:$L$10,MATCH(S366,Coefficients!$K$3:$K$10))</f>
        <v>0.19142307491680963</v>
      </c>
      <c r="BC366" s="167">
        <f>INDEX(Coefficients!$L$3:$L$10,MATCH(S366,Coefficients!$K$3:$K$10)+1)</f>
        <v>0.35425563574488944</v>
      </c>
      <c r="BD366" s="174">
        <f>INDEX(Coefficients!$M$3:$M$10,MATCH(S366,Coefficients!$K$3:$K$10))</f>
        <v>0.20023799980895765</v>
      </c>
      <c r="BE366" s="174">
        <f>INDEX(Coefficients!$M$3:$M$10,MATCH(S366,Coefficients!$K$3:$K$10)+1)</f>
        <v>0.20987997823914079</v>
      </c>
      <c r="BF366" s="70">
        <f t="shared" si="854"/>
        <v>2.5655609924804158E-5</v>
      </c>
      <c r="BG366" s="110">
        <f t="shared" si="855"/>
        <v>0.20409479118103091</v>
      </c>
      <c r="BH366" s="175">
        <f t="shared" si="818"/>
        <v>1.2023241192687887E-5</v>
      </c>
      <c r="BI366" s="89">
        <f t="shared" si="819"/>
        <v>3.7941653259780335E-2</v>
      </c>
      <c r="BJ366" s="106">
        <f t="shared" si="856"/>
        <v>0.71366705445737511</v>
      </c>
      <c r="BK366" s="165">
        <f t="shared" si="857"/>
        <v>84.741590689541354</v>
      </c>
      <c r="BL366" s="207"/>
      <c r="BM366" s="107">
        <f t="shared" si="858"/>
        <v>535.09999999999991</v>
      </c>
      <c r="BN366" s="173">
        <f t="shared" si="820"/>
        <v>18889.949999999993</v>
      </c>
      <c r="BO366" s="187">
        <f t="shared" si="821"/>
        <v>8.75387926829268E-4</v>
      </c>
      <c r="BP366" s="106" t="str">
        <f t="shared" si="795"/>
        <v>YES</v>
      </c>
      <c r="BQ366" s="209">
        <f t="shared" si="859"/>
        <v>6.2575974465882469</v>
      </c>
      <c r="BR366" s="164">
        <f t="shared" si="822"/>
        <v>11.257597446588246</v>
      </c>
      <c r="BS366" s="219">
        <f t="shared" si="823"/>
        <v>0.22515194893176493</v>
      </c>
      <c r="BT366" s="210"/>
      <c r="BU366" s="206">
        <f t="shared" si="824"/>
        <v>-0.81582130187155077</v>
      </c>
      <c r="BW366" s="164">
        <f>VLOOKUP(M366,Coefficients!$E$4:$I$7,3)</f>
        <v>0.43099999999999999</v>
      </c>
      <c r="BX366" s="106">
        <f t="shared" si="825"/>
        <v>7.2999999999999995E-2</v>
      </c>
      <c r="BY366" s="163">
        <f t="shared" si="826"/>
        <v>0.532318533902439</v>
      </c>
      <c r="BZ366" s="160"/>
      <c r="CO366" s="165" t="str">
        <f t="shared" si="860"/>
        <v>splash</v>
      </c>
      <c r="CP366" s="172">
        <f t="shared" si="861"/>
        <v>1</v>
      </c>
      <c r="CQ366" s="165">
        <f>IF(CO366="atmospheric",IF(CP366&gt;=1,Coefficients!$T$5,Coefficients!$T$4),Coefficients!$T$3)</f>
        <v>7.35</v>
      </c>
      <c r="CR366" s="106">
        <f>IF(S366&lt;Coefficients!$V$3,Coefficients!$X$3-(Coefficients!$X$4-Coefficients!$X$3)*(Coefficients!$V$3-S366)/(Coefficients!$V$4-Coefficients!$V$3),IF(S366&gt;Coefficients!$V$6,(Coefficients!$X$6-Coefficients!$X$5)*(S366-Coefficients!$V$6)/(Coefficients!$V$6-Coefficients!$V$5)+Coefficients!$X$6,VLOOKUP(S366,Coefficients!$V$3:$X$6,3)))</f>
        <v>5.1999999999999975</v>
      </c>
      <c r="CS366" s="90">
        <f t="shared" si="827"/>
        <v>1.6409601519999992E-4</v>
      </c>
      <c r="CT366" s="106">
        <f>VLOOKUP(CO366,Coefficients!$Z$4:$AD$7,4,FALSE)</f>
        <v>0.26500000000000001</v>
      </c>
      <c r="CU366" s="106">
        <f>VLOOKUP(CO366,Coefficients!$Z$4:$AD$7,2,FALSE)</f>
        <v>0.37</v>
      </c>
      <c r="CV366" s="174">
        <f t="shared" si="862"/>
        <v>5.3966069032673474</v>
      </c>
      <c r="CW366" s="31">
        <f t="shared" si="863"/>
        <v>0.96715965199006171</v>
      </c>
      <c r="CX366" s="19">
        <f>Coefficients!$B$7</f>
        <v>3.35</v>
      </c>
      <c r="CY366" s="217">
        <f t="shared" si="828"/>
        <v>0.2887043737283766</v>
      </c>
      <c r="CZ366" s="164">
        <f>VLOOKUP(N366,Coefficients!$E$12:$I$16,3)</f>
        <v>6.0350000000000001</v>
      </c>
      <c r="DA366" s="165">
        <f t="shared" si="829"/>
        <v>7.2999999999999995E-2</v>
      </c>
      <c r="DB366" s="163">
        <f t="shared" si="830"/>
        <v>7.4536945524390239</v>
      </c>
      <c r="DC366" s="163"/>
      <c r="DD366" s="149"/>
      <c r="DU366" s="165">
        <f t="shared" si="864"/>
        <v>0.95</v>
      </c>
      <c r="DV366" s="165">
        <f t="shared" si="865"/>
        <v>1</v>
      </c>
      <c r="DW366" s="165">
        <f t="shared" si="866"/>
        <v>2400</v>
      </c>
      <c r="DX366" s="165">
        <f t="shared" si="867"/>
        <v>1.4999999999999999E-2</v>
      </c>
      <c r="DY366" s="169">
        <f t="shared" si="868"/>
        <v>70.566045150008847</v>
      </c>
      <c r="DZ366" s="136">
        <f t="shared" si="831"/>
        <v>33593.087534933438</v>
      </c>
      <c r="EA366" s="136">
        <f t="shared" si="869"/>
        <v>4.3067574809826485</v>
      </c>
      <c r="EB366" s="136">
        <f t="shared" si="870"/>
        <v>2.3330791552474604E-2</v>
      </c>
      <c r="EC366" s="136">
        <f t="shared" si="871"/>
        <v>0.96747185906460231</v>
      </c>
      <c r="ED366" s="136">
        <f t="shared" si="872"/>
        <v>0.21361417068945324</v>
      </c>
      <c r="EE366" s="136">
        <f t="shared" si="832"/>
        <v>1.5445604651050633E-4</v>
      </c>
      <c r="EF366" s="136">
        <f t="shared" si="873"/>
        <v>1</v>
      </c>
      <c r="EG366" s="136">
        <f t="shared" si="833"/>
        <v>2</v>
      </c>
      <c r="EH366" s="149">
        <f t="shared" si="874"/>
        <v>1.674925372911493</v>
      </c>
      <c r="EI366" s="149">
        <f t="shared" si="875"/>
        <v>28.13727364789505</v>
      </c>
      <c r="EJ366" s="149">
        <f t="shared" si="834"/>
        <v>29.812199020806542</v>
      </c>
      <c r="EK366" s="18">
        <f t="shared" si="835"/>
        <v>1.3752759389330946</v>
      </c>
      <c r="EL366" s="18">
        <f t="shared" si="836"/>
        <v>0.3096460579697492</v>
      </c>
      <c r="EM366" s="18">
        <f t="shared" si="837"/>
        <v>1.2243326279756097E-2</v>
      </c>
      <c r="EN366" s="163">
        <f t="shared" si="876"/>
        <v>0.11961770268845957</v>
      </c>
      <c r="EO366" s="163">
        <f t="shared" si="877"/>
        <v>2.0094722356657444</v>
      </c>
      <c r="EP366" s="163">
        <f t="shared" si="838"/>
        <v>2.1290899383542041</v>
      </c>
      <c r="EQ366" s="18">
        <f t="shared" si="839"/>
        <v>19.257054040513282</v>
      </c>
      <c r="ER366" s="18">
        <f t="shared" si="840"/>
        <v>5.5595957266198912</v>
      </c>
      <c r="ES366" s="18">
        <f t="shared" si="841"/>
        <v>0.17143497470609756</v>
      </c>
    </row>
    <row r="367" spans="1:149" s="105" customFormat="1" outlineLevel="1" x14ac:dyDescent="0.25">
      <c r="A367" s="103"/>
      <c r="B367" s="36" t="s">
        <v>75</v>
      </c>
      <c r="C367" s="36" t="str">
        <f>MostLikely!$B$1</f>
        <v>CSIRO Mk3.5</v>
      </c>
      <c r="D367" s="36">
        <v>2053</v>
      </c>
      <c r="E367" s="37">
        <f>MostLikely!T81</f>
        <v>23.96</v>
      </c>
      <c r="F367" s="37">
        <f>MostLikely!X81</f>
        <v>75.338619999999992</v>
      </c>
      <c r="G367" s="37">
        <f>MostLikely!R81</f>
        <v>539.14999999999986</v>
      </c>
      <c r="H367" s="115">
        <f t="shared" si="765"/>
        <v>2007</v>
      </c>
      <c r="I367" s="111" t="str">
        <f t="shared" si="766"/>
        <v>Pile No 243 @ Berth 107</v>
      </c>
      <c r="J367" s="165" t="str">
        <f t="shared" si="767"/>
        <v>splash</v>
      </c>
      <c r="K367" s="172">
        <f t="shared" si="768"/>
        <v>1</v>
      </c>
      <c r="L367" s="115" t="str">
        <f t="shared" si="769"/>
        <v>C1</v>
      </c>
      <c r="M367" s="115" t="str">
        <f t="shared" si="770"/>
        <v>CB4</v>
      </c>
      <c r="N367" s="115" t="str">
        <f t="shared" si="771"/>
        <v>CL5</v>
      </c>
      <c r="O367" s="115">
        <f t="shared" si="772"/>
        <v>0</v>
      </c>
      <c r="P367" s="115">
        <f t="shared" si="773"/>
        <v>50</v>
      </c>
      <c r="Q367" s="115">
        <f t="shared" si="774"/>
        <v>1200</v>
      </c>
      <c r="R367" s="115">
        <f t="shared" si="775"/>
        <v>60</v>
      </c>
      <c r="S367" s="115">
        <f t="shared" si="776"/>
        <v>0.37</v>
      </c>
      <c r="T367" s="115">
        <f t="shared" si="777"/>
        <v>310</v>
      </c>
      <c r="U367" s="165">
        <f t="shared" si="815"/>
        <v>12</v>
      </c>
      <c r="V367" s="165"/>
      <c r="W367" s="165"/>
      <c r="X367" s="165"/>
      <c r="Y367" s="165"/>
      <c r="AA367" s="174">
        <f t="shared" si="842"/>
        <v>6.3340664667740754</v>
      </c>
      <c r="AB367" s="193">
        <f t="shared" si="843"/>
        <v>0.22668132933548152</v>
      </c>
      <c r="AC367" s="174">
        <f t="shared" si="844"/>
        <v>0.31958067101474896</v>
      </c>
      <c r="AD367" s="174">
        <f t="shared" si="845"/>
        <v>1.2256072083571427E-2</v>
      </c>
      <c r="AE367" s="174">
        <f t="shared" si="846"/>
        <v>0.99032922394223777</v>
      </c>
      <c r="AF367" s="194">
        <f t="shared" si="847"/>
        <v>0.29562066386335456</v>
      </c>
      <c r="AG367" s="174">
        <f t="shared" si="878"/>
        <v>5.8357885244807921</v>
      </c>
      <c r="AH367" s="174">
        <f t="shared" si="879"/>
        <v>0.17161344553214286</v>
      </c>
      <c r="AJ367" s="174"/>
      <c r="AK367" s="174"/>
      <c r="AM367" s="207">
        <f t="shared" si="848"/>
        <v>5</v>
      </c>
      <c r="AN367" s="167">
        <f>INDEX(Coefficients!$O$3:$O$7,MATCH(S367,Coefficients!$O$3:$O$7))</f>
        <v>0.3</v>
      </c>
      <c r="AO367" s="167">
        <f>INDEX(Coefficients!$O$3:$O$7,MATCH(S367,Coefficients!$O$3:$O$7)+1)</f>
        <v>0.4</v>
      </c>
      <c r="AP367" s="172">
        <f>INDEX(Coefficients!$P$3:$P$7,MATCH(S367,Coefficients!$O$3:$O$7))</f>
        <v>50</v>
      </c>
      <c r="AQ367" s="172">
        <f>INDEX(Coefficients!$P$3:$P$7,MATCH(S367,Coefficients!$O$3:$O$7)+1)</f>
        <v>41.8</v>
      </c>
      <c r="AR367" s="172">
        <f t="shared" si="849"/>
        <v>44.26</v>
      </c>
      <c r="AS367" s="106">
        <f t="shared" si="850"/>
        <v>2053</v>
      </c>
      <c r="AT367" s="107">
        <f t="shared" si="851"/>
        <v>23.96</v>
      </c>
      <c r="AU367" s="167">
        <f t="shared" si="816"/>
        <v>975.99</v>
      </c>
      <c r="AV367" s="173">
        <f t="shared" si="817"/>
        <v>23.237857142857145</v>
      </c>
      <c r="AW367" s="106">
        <v>65</v>
      </c>
      <c r="AX367" s="107">
        <f t="shared" si="852"/>
        <v>75.338619999999992</v>
      </c>
      <c r="AY367" s="174">
        <f t="shared" si="853"/>
        <v>1.2196781793037235</v>
      </c>
      <c r="AZ367" s="167">
        <f>INDEX(Coefficients!$K$3:$K$10,MATCH(S367,Coefficients!$K$3:$K$10))</f>
        <v>0.35</v>
      </c>
      <c r="BA367" s="167">
        <f>INDEX(Coefficients!$K$3:$K$10,MATCH(S367,Coefficients!$K$3:$K$10)+1)</f>
        <v>0.4</v>
      </c>
      <c r="BB367" s="167">
        <f>INDEX(Coefficients!$L$3:$L$10,MATCH(S367,Coefficients!$K$3:$K$10))</f>
        <v>0.19142307491680963</v>
      </c>
      <c r="BC367" s="167">
        <f>INDEX(Coefficients!$L$3:$L$10,MATCH(S367,Coefficients!$K$3:$K$10)+1)</f>
        <v>0.35425563574488944</v>
      </c>
      <c r="BD367" s="174">
        <f>INDEX(Coefficients!$M$3:$M$10,MATCH(S367,Coefficients!$K$3:$K$10))</f>
        <v>0.20023799980895765</v>
      </c>
      <c r="BE367" s="174">
        <f>INDEX(Coefficients!$M$3:$M$10,MATCH(S367,Coefficients!$K$3:$K$10)+1)</f>
        <v>0.20987997823914079</v>
      </c>
      <c r="BF367" s="70">
        <f t="shared" si="854"/>
        <v>2.5655609924804158E-5</v>
      </c>
      <c r="BG367" s="110">
        <f t="shared" si="855"/>
        <v>0.20409479118103091</v>
      </c>
      <c r="BH367" s="175">
        <f t="shared" si="818"/>
        <v>1.1964253845355942E-5</v>
      </c>
      <c r="BI367" s="89">
        <f t="shared" si="819"/>
        <v>3.7755507324311294E-2</v>
      </c>
      <c r="BJ367" s="106">
        <f t="shared" si="856"/>
        <v>0.71366705445737511</v>
      </c>
      <c r="BK367" s="165">
        <f t="shared" si="857"/>
        <v>84.741590689541354</v>
      </c>
      <c r="BL367" s="207"/>
      <c r="BM367" s="107">
        <f t="shared" si="858"/>
        <v>539.14999999999986</v>
      </c>
      <c r="BN367" s="173">
        <f t="shared" si="820"/>
        <v>19429.099999999995</v>
      </c>
      <c r="BO367" s="187">
        <f t="shared" si="821"/>
        <v>8.7893547619047601E-4</v>
      </c>
      <c r="BP367" s="106" t="str">
        <f t="shared" si="795"/>
        <v>YES</v>
      </c>
      <c r="BQ367" s="209">
        <f t="shared" si="859"/>
        <v>6.3340664667740754</v>
      </c>
      <c r="BR367" s="164">
        <f t="shared" si="822"/>
        <v>11.334066466774075</v>
      </c>
      <c r="BS367" s="219">
        <f t="shared" si="823"/>
        <v>0.22668132933548152</v>
      </c>
      <c r="BT367" s="210"/>
      <c r="BU367" s="206">
        <f t="shared" si="824"/>
        <v>-0.8175613162101576</v>
      </c>
      <c r="BW367" s="164">
        <f>VLOOKUP(M367,Coefficients!$E$4:$I$7,3)</f>
        <v>0.43099999999999999</v>
      </c>
      <c r="BX367" s="106">
        <f t="shared" si="825"/>
        <v>7.2999999999999995E-2</v>
      </c>
      <c r="BY367" s="163">
        <f t="shared" si="826"/>
        <v>0.53287269928571424</v>
      </c>
      <c r="BZ367" s="160"/>
      <c r="CO367" s="165" t="str">
        <f t="shared" si="860"/>
        <v>splash</v>
      </c>
      <c r="CP367" s="172">
        <f t="shared" si="861"/>
        <v>1</v>
      </c>
      <c r="CQ367" s="165">
        <f>IF(CO367="atmospheric",IF(CP367&gt;=1,Coefficients!$T$5,Coefficients!$T$4),Coefficients!$T$3)</f>
        <v>7.35</v>
      </c>
      <c r="CR367" s="106">
        <f>IF(S367&lt;Coefficients!$V$3,Coefficients!$X$3-(Coefficients!$X$4-Coefficients!$X$3)*(Coefficients!$V$3-S367)/(Coefficients!$V$4-Coefficients!$V$3),IF(S367&gt;Coefficients!$V$6,(Coefficients!$X$6-Coefficients!$X$5)*(S367-Coefficients!$V$6)/(Coefficients!$V$6-Coefficients!$V$5)+Coefficients!$X$6,VLOOKUP(S367,Coefficients!$V$3:$X$6,3)))</f>
        <v>5.1999999999999975</v>
      </c>
      <c r="CS367" s="90">
        <f t="shared" si="827"/>
        <v>1.6409601519999992E-4</v>
      </c>
      <c r="CT367" s="106">
        <f>VLOOKUP(CO367,Coefficients!$Z$4:$AD$7,4,FALSE)</f>
        <v>0.26500000000000001</v>
      </c>
      <c r="CU367" s="106">
        <f>VLOOKUP(CO367,Coefficients!$Z$4:$AD$7,2,FALSE)</f>
        <v>0.37</v>
      </c>
      <c r="CV367" s="174">
        <f t="shared" si="862"/>
        <v>5.3991526480261633</v>
      </c>
      <c r="CW367" s="31">
        <f t="shared" si="863"/>
        <v>0.99032922394223777</v>
      </c>
      <c r="CX367" s="19">
        <f>Coefficients!$B$7</f>
        <v>3.35</v>
      </c>
      <c r="CY367" s="217">
        <f t="shared" si="828"/>
        <v>0.29562066386335456</v>
      </c>
      <c r="CZ367" s="164">
        <f>VLOOKUP(N367,Coefficients!$E$12:$I$16,3)</f>
        <v>6.0350000000000001</v>
      </c>
      <c r="DA367" s="165">
        <f t="shared" si="829"/>
        <v>7.2999999999999995E-2</v>
      </c>
      <c r="DB367" s="163">
        <f t="shared" si="830"/>
        <v>7.4614541535714292</v>
      </c>
      <c r="DC367" s="163"/>
      <c r="DD367" s="149"/>
      <c r="DU367" s="165">
        <f t="shared" si="864"/>
        <v>0.95</v>
      </c>
      <c r="DV367" s="165">
        <f t="shared" si="865"/>
        <v>1</v>
      </c>
      <c r="DW367" s="165">
        <f t="shared" si="866"/>
        <v>2400</v>
      </c>
      <c r="DX367" s="165">
        <f t="shared" si="867"/>
        <v>1.4999999999999999E-2</v>
      </c>
      <c r="DY367" s="169">
        <f t="shared" si="868"/>
        <v>70.566573324638455</v>
      </c>
      <c r="DZ367" s="136">
        <f t="shared" si="831"/>
        <v>33593.171347538875</v>
      </c>
      <c r="EA367" s="136">
        <f t="shared" si="869"/>
        <v>4.3067574809826485</v>
      </c>
      <c r="EB367" s="136">
        <f t="shared" si="870"/>
        <v>2.3330791552474604E-2</v>
      </c>
      <c r="EC367" s="136">
        <f t="shared" si="871"/>
        <v>0.96747185906460231</v>
      </c>
      <c r="ED367" s="136">
        <f t="shared" si="872"/>
        <v>0.21368840897471972</v>
      </c>
      <c r="EE367" s="136">
        <f t="shared" si="832"/>
        <v>1.5445604651050633E-4</v>
      </c>
      <c r="EF367" s="136">
        <f t="shared" si="873"/>
        <v>1</v>
      </c>
      <c r="EG367" s="136">
        <f t="shared" si="833"/>
        <v>2</v>
      </c>
      <c r="EH367" s="149">
        <f t="shared" si="874"/>
        <v>1.6731820848943966</v>
      </c>
      <c r="EI367" s="149">
        <f t="shared" si="875"/>
        <v>28.117780559560522</v>
      </c>
      <c r="EJ367" s="149">
        <f t="shared" si="834"/>
        <v>29.790962644454918</v>
      </c>
      <c r="EK367" s="18">
        <f t="shared" si="835"/>
        <v>1.409823526055731</v>
      </c>
      <c r="EL367" s="18">
        <f t="shared" si="836"/>
        <v>0.31958067101474896</v>
      </c>
      <c r="EM367" s="18">
        <f t="shared" si="837"/>
        <v>1.2256072083571427E-2</v>
      </c>
      <c r="EN367" s="163">
        <f t="shared" si="876"/>
        <v>0.11949320274887901</v>
      </c>
      <c r="EO367" s="163">
        <f t="shared" si="877"/>
        <v>2.0080801029280169</v>
      </c>
      <c r="EP367" s="163">
        <f t="shared" si="838"/>
        <v>2.1275733056768957</v>
      </c>
      <c r="EQ367" s="18">
        <f t="shared" si="839"/>
        <v>19.740800417044873</v>
      </c>
      <c r="ER367" s="18">
        <f t="shared" si="840"/>
        <v>5.8357885244807921</v>
      </c>
      <c r="ES367" s="18">
        <f t="shared" si="841"/>
        <v>0.17161344553214286</v>
      </c>
    </row>
    <row r="368" spans="1:149" s="105" customFormat="1" outlineLevel="1" x14ac:dyDescent="0.25">
      <c r="A368" s="103"/>
      <c r="B368" s="36" t="s">
        <v>75</v>
      </c>
      <c r="C368" s="36" t="str">
        <f>MostLikely!$B$1</f>
        <v>CSIRO Mk3.5</v>
      </c>
      <c r="D368" s="36">
        <v>2054</v>
      </c>
      <c r="E368" s="37">
        <f>MostLikely!T82</f>
        <v>23.98</v>
      </c>
      <c r="F368" s="37">
        <f>MostLikely!X82</f>
        <v>75.323359999999994</v>
      </c>
      <c r="G368" s="37">
        <f>MostLikely!R82</f>
        <v>543.19999999999982</v>
      </c>
      <c r="H368" s="115">
        <f t="shared" si="765"/>
        <v>2007</v>
      </c>
      <c r="I368" s="111" t="str">
        <f t="shared" si="766"/>
        <v>Pile No 243 @ Berth 107</v>
      </c>
      <c r="J368" s="165" t="str">
        <f t="shared" si="767"/>
        <v>splash</v>
      </c>
      <c r="K368" s="172">
        <f t="shared" si="768"/>
        <v>1</v>
      </c>
      <c r="L368" s="115" t="str">
        <f t="shared" si="769"/>
        <v>C1</v>
      </c>
      <c r="M368" s="115" t="str">
        <f t="shared" si="770"/>
        <v>CB4</v>
      </c>
      <c r="N368" s="115" t="str">
        <f t="shared" si="771"/>
        <v>CL5</v>
      </c>
      <c r="O368" s="115">
        <f t="shared" si="772"/>
        <v>0</v>
      </c>
      <c r="P368" s="115">
        <f t="shared" si="773"/>
        <v>50</v>
      </c>
      <c r="Q368" s="115">
        <f t="shared" si="774"/>
        <v>1200</v>
      </c>
      <c r="R368" s="115">
        <f t="shared" si="775"/>
        <v>60</v>
      </c>
      <c r="S368" s="115">
        <f t="shared" si="776"/>
        <v>0.37</v>
      </c>
      <c r="T368" s="115">
        <f t="shared" si="777"/>
        <v>310</v>
      </c>
      <c r="U368" s="165">
        <f t="shared" si="815"/>
        <v>12</v>
      </c>
      <c r="V368" s="165"/>
      <c r="W368" s="165"/>
      <c r="X368" s="165"/>
      <c r="Y368" s="165"/>
      <c r="AA368" s="174">
        <f t="shared" si="842"/>
        <v>6.4099525092746097</v>
      </c>
      <c r="AB368" s="193">
        <f t="shared" si="843"/>
        <v>0.22819905018549222</v>
      </c>
      <c r="AC368" s="174">
        <f t="shared" si="844"/>
        <v>0.32961038023136596</v>
      </c>
      <c r="AD368" s="174">
        <f t="shared" si="845"/>
        <v>1.226856164023256E-2</v>
      </c>
      <c r="AE368" s="174">
        <f t="shared" si="846"/>
        <v>1.0131845907358277</v>
      </c>
      <c r="AF368" s="194">
        <f t="shared" si="847"/>
        <v>0.30244316141367988</v>
      </c>
      <c r="AG368" s="174">
        <f t="shared" si="878"/>
        <v>6.116892119037157</v>
      </c>
      <c r="AH368" s="174">
        <f t="shared" si="879"/>
        <v>0.17178832830348839</v>
      </c>
      <c r="AJ368" s="174"/>
      <c r="AK368" s="174"/>
      <c r="AM368" s="207">
        <f t="shared" si="848"/>
        <v>5</v>
      </c>
      <c r="AN368" s="167">
        <f>INDEX(Coefficients!$O$3:$O$7,MATCH(S368,Coefficients!$O$3:$O$7))</f>
        <v>0.3</v>
      </c>
      <c r="AO368" s="167">
        <f>INDEX(Coefficients!$O$3:$O$7,MATCH(S368,Coefficients!$O$3:$O$7)+1)</f>
        <v>0.4</v>
      </c>
      <c r="AP368" s="172">
        <f>INDEX(Coefficients!$P$3:$P$7,MATCH(S368,Coefficients!$O$3:$O$7))</f>
        <v>50</v>
      </c>
      <c r="AQ368" s="172">
        <f>INDEX(Coefficients!$P$3:$P$7,MATCH(S368,Coefficients!$O$3:$O$7)+1)</f>
        <v>41.8</v>
      </c>
      <c r="AR368" s="172">
        <f t="shared" si="849"/>
        <v>44.26</v>
      </c>
      <c r="AS368" s="106">
        <f t="shared" si="850"/>
        <v>2054</v>
      </c>
      <c r="AT368" s="107">
        <f t="shared" si="851"/>
        <v>23.98</v>
      </c>
      <c r="AU368" s="167">
        <f t="shared" si="816"/>
        <v>999.97</v>
      </c>
      <c r="AV368" s="173">
        <f t="shared" si="817"/>
        <v>23.255116279069767</v>
      </c>
      <c r="AW368" s="106">
        <v>66</v>
      </c>
      <c r="AX368" s="107">
        <f t="shared" si="852"/>
        <v>75.323359999999994</v>
      </c>
      <c r="AY368" s="174">
        <f t="shared" si="853"/>
        <v>1.2209557549924235</v>
      </c>
      <c r="AZ368" s="167">
        <f>INDEX(Coefficients!$K$3:$K$10,MATCH(S368,Coefficients!$K$3:$K$10))</f>
        <v>0.35</v>
      </c>
      <c r="BA368" s="167">
        <f>INDEX(Coefficients!$K$3:$K$10,MATCH(S368,Coefficients!$K$3:$K$10)+1)</f>
        <v>0.4</v>
      </c>
      <c r="BB368" s="167">
        <f>INDEX(Coefficients!$L$3:$L$10,MATCH(S368,Coefficients!$K$3:$K$10))</f>
        <v>0.19142307491680963</v>
      </c>
      <c r="BC368" s="167">
        <f>INDEX(Coefficients!$L$3:$L$10,MATCH(S368,Coefficients!$K$3:$K$10)+1)</f>
        <v>0.35425563574488944</v>
      </c>
      <c r="BD368" s="174">
        <f>INDEX(Coefficients!$M$3:$M$10,MATCH(S368,Coefficients!$K$3:$K$10))</f>
        <v>0.20023799980895765</v>
      </c>
      <c r="BE368" s="174">
        <f>INDEX(Coefficients!$M$3:$M$10,MATCH(S368,Coefficients!$K$3:$K$10)+1)</f>
        <v>0.20987997823914079</v>
      </c>
      <c r="BF368" s="70">
        <f t="shared" si="854"/>
        <v>2.5655609924804158E-5</v>
      </c>
      <c r="BG368" s="110">
        <f t="shared" si="855"/>
        <v>0.20409479118103091</v>
      </c>
      <c r="BH368" s="175">
        <f t="shared" si="818"/>
        <v>1.1906933839536226E-5</v>
      </c>
      <c r="BI368" s="89">
        <f t="shared" si="819"/>
        <v>3.7574623006114055E-2</v>
      </c>
      <c r="BJ368" s="106">
        <f t="shared" si="856"/>
        <v>0.71366705445737511</v>
      </c>
      <c r="BK368" s="165">
        <f t="shared" si="857"/>
        <v>84.741590689541354</v>
      </c>
      <c r="BL368" s="207"/>
      <c r="BM368" s="107">
        <f t="shared" si="858"/>
        <v>543.19999999999982</v>
      </c>
      <c r="BN368" s="173">
        <f t="shared" si="820"/>
        <v>19972.299999999996</v>
      </c>
      <c r="BO368" s="187">
        <f t="shared" si="821"/>
        <v>8.8249697674418583E-4</v>
      </c>
      <c r="BP368" s="106" t="str">
        <f t="shared" si="795"/>
        <v>YES</v>
      </c>
      <c r="BQ368" s="209">
        <f t="shared" si="859"/>
        <v>6.4099525092746097</v>
      </c>
      <c r="BR368" s="164">
        <f t="shared" si="822"/>
        <v>11.409952509274611</v>
      </c>
      <c r="BS368" s="219">
        <f t="shared" si="823"/>
        <v>0.22819905018549222</v>
      </c>
      <c r="BT368" s="210"/>
      <c r="BU368" s="206">
        <f t="shared" si="824"/>
        <v>-0.81923564332338483</v>
      </c>
      <c r="BW368" s="164">
        <f>VLOOKUP(M368,Coefficients!$E$4:$I$7,3)</f>
        <v>0.43099999999999999</v>
      </c>
      <c r="BX368" s="106">
        <f t="shared" si="825"/>
        <v>7.2999999999999995E-2</v>
      </c>
      <c r="BY368" s="163">
        <f t="shared" si="826"/>
        <v>0.53341572348837218</v>
      </c>
      <c r="BZ368" s="160"/>
      <c r="CO368" s="165" t="str">
        <f t="shared" si="860"/>
        <v>splash</v>
      </c>
      <c r="CP368" s="172">
        <f t="shared" si="861"/>
        <v>1</v>
      </c>
      <c r="CQ368" s="165">
        <f>IF(CO368="atmospheric",IF(CP368&gt;=1,Coefficients!$T$5,Coefficients!$T$4),Coefficients!$T$3)</f>
        <v>7.35</v>
      </c>
      <c r="CR368" s="106">
        <f>IF(S368&lt;Coefficients!$V$3,Coefficients!$X$3-(Coefficients!$X$4-Coefficients!$X$3)*(Coefficients!$V$3-S368)/(Coefficients!$V$4-Coefficients!$V$3),IF(S368&gt;Coefficients!$V$6,(Coefficients!$X$6-Coefficients!$X$5)*(S368-Coefficients!$V$6)/(Coefficients!$V$6-Coefficients!$V$5)+Coefficients!$X$6,VLOOKUP(S368,Coefficients!$V$3:$X$6,3)))</f>
        <v>5.1999999999999975</v>
      </c>
      <c r="CS368" s="90">
        <f t="shared" si="827"/>
        <v>1.6409601519999992E-4</v>
      </c>
      <c r="CT368" s="106">
        <f>VLOOKUP(CO368,Coefficients!$Z$4:$AD$7,4,FALSE)</f>
        <v>0.26500000000000001</v>
      </c>
      <c r="CU368" s="106">
        <f>VLOOKUP(CO368,Coefficients!$Z$4:$AD$7,2,FALSE)</f>
        <v>0.37</v>
      </c>
      <c r="CV368" s="174">
        <f t="shared" si="862"/>
        <v>5.401521313481747</v>
      </c>
      <c r="CW368" s="31">
        <f t="shared" si="863"/>
        <v>1.0131845907358277</v>
      </c>
      <c r="CX368" s="19">
        <f>Coefficients!$B$7</f>
        <v>3.35</v>
      </c>
      <c r="CY368" s="217">
        <f t="shared" si="828"/>
        <v>0.30244316141367988</v>
      </c>
      <c r="CZ368" s="164">
        <f>VLOOKUP(N368,Coefficients!$E$12:$I$16,3)</f>
        <v>6.0350000000000001</v>
      </c>
      <c r="DA368" s="165">
        <f t="shared" si="829"/>
        <v>7.2999999999999995E-2</v>
      </c>
      <c r="DB368" s="163">
        <f t="shared" si="830"/>
        <v>7.4690577523255826</v>
      </c>
      <c r="DC368" s="163"/>
      <c r="DD368" s="149"/>
      <c r="DU368" s="165">
        <f t="shared" si="864"/>
        <v>0.95</v>
      </c>
      <c r="DV368" s="165">
        <f t="shared" si="865"/>
        <v>1</v>
      </c>
      <c r="DW368" s="165">
        <f t="shared" si="866"/>
        <v>2400</v>
      </c>
      <c r="DX368" s="165">
        <f t="shared" si="867"/>
        <v>1.4999999999999999E-2</v>
      </c>
      <c r="DY368" s="169">
        <f t="shared" si="868"/>
        <v>70.567076940369816</v>
      </c>
      <c r="DZ368" s="136">
        <f t="shared" si="831"/>
        <v>33593.251262662583</v>
      </c>
      <c r="EA368" s="136">
        <f t="shared" si="869"/>
        <v>4.3067574809826485</v>
      </c>
      <c r="EB368" s="136">
        <f t="shared" si="870"/>
        <v>2.3330791552474604E-2</v>
      </c>
      <c r="EC368" s="136">
        <f t="shared" si="871"/>
        <v>0.96747185906460231</v>
      </c>
      <c r="ED368" s="136">
        <f t="shared" si="872"/>
        <v>0.21376100510968837</v>
      </c>
      <c r="EE368" s="136">
        <f t="shared" si="832"/>
        <v>1.5445604651050633E-4</v>
      </c>
      <c r="EF368" s="136">
        <f t="shared" si="873"/>
        <v>1</v>
      </c>
      <c r="EG368" s="136">
        <f t="shared" si="833"/>
        <v>2</v>
      </c>
      <c r="EH368" s="149">
        <f t="shared" si="874"/>
        <v>1.6714773962566434</v>
      </c>
      <c r="EI368" s="149">
        <f t="shared" si="875"/>
        <v>28.098698989233281</v>
      </c>
      <c r="EJ368" s="149">
        <f t="shared" si="834"/>
        <v>29.770176385489926</v>
      </c>
      <c r="EK368" s="18">
        <f t="shared" si="835"/>
        <v>1.4443985632869254</v>
      </c>
      <c r="EL368" s="18">
        <f t="shared" si="836"/>
        <v>0.32961038023136596</v>
      </c>
      <c r="EM368" s="18">
        <f t="shared" si="837"/>
        <v>1.226856164023256E-2</v>
      </c>
      <c r="EN368" s="163">
        <f t="shared" si="876"/>
        <v>0.11937145945097154</v>
      </c>
      <c r="EO368" s="163">
        <f t="shared" si="877"/>
        <v>2.0067173594630563</v>
      </c>
      <c r="EP368" s="163">
        <f t="shared" si="838"/>
        <v>2.1260888189140279</v>
      </c>
      <c r="EQ368" s="18">
        <f t="shared" si="839"/>
        <v>20.224931158785601</v>
      </c>
      <c r="ER368" s="18">
        <f t="shared" si="840"/>
        <v>6.116892119037157</v>
      </c>
      <c r="ES368" s="18">
        <f t="shared" si="841"/>
        <v>0.17178832830348839</v>
      </c>
    </row>
    <row r="369" spans="1:149" s="105" customFormat="1" outlineLevel="1" x14ac:dyDescent="0.25">
      <c r="A369" s="103"/>
      <c r="B369" s="36" t="s">
        <v>75</v>
      </c>
      <c r="C369" s="36" t="str">
        <f>MostLikely!$B$1</f>
        <v>CSIRO Mk3.5</v>
      </c>
      <c r="D369" s="36">
        <v>2055</v>
      </c>
      <c r="E369" s="37">
        <f>MostLikely!T83</f>
        <v>24</v>
      </c>
      <c r="F369" s="37">
        <f>MostLikely!X83</f>
        <v>75.308099999999996</v>
      </c>
      <c r="G369" s="37">
        <f>MostLikely!R83</f>
        <v>547.24999999999977</v>
      </c>
      <c r="H369" s="115">
        <f t="shared" si="765"/>
        <v>2007</v>
      </c>
      <c r="I369" s="111" t="str">
        <f t="shared" si="766"/>
        <v>Pile No 243 @ Berth 107</v>
      </c>
      <c r="J369" s="165" t="str">
        <f t="shared" si="767"/>
        <v>splash</v>
      </c>
      <c r="K369" s="172">
        <f t="shared" si="768"/>
        <v>1</v>
      </c>
      <c r="L369" s="115" t="str">
        <f t="shared" si="769"/>
        <v>C1</v>
      </c>
      <c r="M369" s="115" t="str">
        <f t="shared" si="770"/>
        <v>CB4</v>
      </c>
      <c r="N369" s="115" t="str">
        <f t="shared" si="771"/>
        <v>CL5</v>
      </c>
      <c r="O369" s="115">
        <f t="shared" si="772"/>
        <v>0</v>
      </c>
      <c r="P369" s="115">
        <f t="shared" si="773"/>
        <v>50</v>
      </c>
      <c r="Q369" s="115">
        <f t="shared" si="774"/>
        <v>1200</v>
      </c>
      <c r="R369" s="115">
        <f t="shared" si="775"/>
        <v>60</v>
      </c>
      <c r="S369" s="115">
        <f t="shared" si="776"/>
        <v>0.37</v>
      </c>
      <c r="T369" s="115">
        <f t="shared" si="777"/>
        <v>310</v>
      </c>
      <c r="U369" s="165">
        <f t="shared" si="815"/>
        <v>12</v>
      </c>
      <c r="V369" s="165"/>
      <c r="W369" s="165"/>
      <c r="X369" s="165"/>
      <c r="Y369" s="165"/>
      <c r="AA369" s="174">
        <f t="shared" si="842"/>
        <v>6.4852808456318032</v>
      </c>
      <c r="AB369" s="193">
        <f t="shared" si="843"/>
        <v>0.22970561691263605</v>
      </c>
      <c r="AC369" s="174">
        <f t="shared" si="844"/>
        <v>0.33973484923189845</v>
      </c>
      <c r="AD369" s="174">
        <f t="shared" si="845"/>
        <v>1.2280812421136366E-2</v>
      </c>
      <c r="AE369" s="174">
        <f t="shared" si="846"/>
        <v>1.03573180399067</v>
      </c>
      <c r="AF369" s="194">
        <f t="shared" si="847"/>
        <v>0.30917367283303582</v>
      </c>
      <c r="AG369" s="174">
        <f t="shared" si="878"/>
        <v>6.4028155734236165</v>
      </c>
      <c r="AH369" s="174">
        <f t="shared" si="879"/>
        <v>0.17195986766022731</v>
      </c>
      <c r="AJ369" s="174"/>
      <c r="AK369" s="174"/>
      <c r="AM369" s="207">
        <f t="shared" si="848"/>
        <v>5</v>
      </c>
      <c r="AN369" s="167">
        <f>INDEX(Coefficients!$O$3:$O$7,MATCH(S369,Coefficients!$O$3:$O$7))</f>
        <v>0.3</v>
      </c>
      <c r="AO369" s="167">
        <f>INDEX(Coefficients!$O$3:$O$7,MATCH(S369,Coefficients!$O$3:$O$7)+1)</f>
        <v>0.4</v>
      </c>
      <c r="AP369" s="172">
        <f>INDEX(Coefficients!$P$3:$P$7,MATCH(S369,Coefficients!$O$3:$O$7))</f>
        <v>50</v>
      </c>
      <c r="AQ369" s="172">
        <f>INDEX(Coefficients!$P$3:$P$7,MATCH(S369,Coefficients!$O$3:$O$7)+1)</f>
        <v>41.8</v>
      </c>
      <c r="AR369" s="172">
        <f t="shared" si="849"/>
        <v>44.26</v>
      </c>
      <c r="AS369" s="106">
        <f t="shared" si="850"/>
        <v>2055</v>
      </c>
      <c r="AT369" s="107">
        <f t="shared" si="851"/>
        <v>24</v>
      </c>
      <c r="AU369" s="167">
        <f t="shared" si="816"/>
        <v>1023.97</v>
      </c>
      <c r="AV369" s="173">
        <f t="shared" si="817"/>
        <v>23.272045454545456</v>
      </c>
      <c r="AW369" s="106">
        <v>67</v>
      </c>
      <c r="AX369" s="107">
        <f t="shared" si="852"/>
        <v>75.308099999999996</v>
      </c>
      <c r="AY369" s="174">
        <f t="shared" si="853"/>
        <v>1.222210061196356</v>
      </c>
      <c r="AZ369" s="167">
        <f>INDEX(Coefficients!$K$3:$K$10,MATCH(S369,Coefficients!$K$3:$K$10))</f>
        <v>0.35</v>
      </c>
      <c r="BA369" s="167">
        <f>INDEX(Coefficients!$K$3:$K$10,MATCH(S369,Coefficients!$K$3:$K$10)+1)</f>
        <v>0.4</v>
      </c>
      <c r="BB369" s="167">
        <f>INDEX(Coefficients!$L$3:$L$10,MATCH(S369,Coefficients!$K$3:$K$10))</f>
        <v>0.19142307491680963</v>
      </c>
      <c r="BC369" s="167">
        <f>INDEX(Coefficients!$L$3:$L$10,MATCH(S369,Coefficients!$K$3:$K$10)+1)</f>
        <v>0.35425563574488944</v>
      </c>
      <c r="BD369" s="174">
        <f>INDEX(Coefficients!$M$3:$M$10,MATCH(S369,Coefficients!$K$3:$K$10))</f>
        <v>0.20023799980895765</v>
      </c>
      <c r="BE369" s="174">
        <f>INDEX(Coefficients!$M$3:$M$10,MATCH(S369,Coefficients!$K$3:$K$10)+1)</f>
        <v>0.20987997823914079</v>
      </c>
      <c r="BF369" s="70">
        <f t="shared" si="854"/>
        <v>2.5655609924804158E-5</v>
      </c>
      <c r="BG369" s="110">
        <f t="shared" si="855"/>
        <v>0.20409479118103091</v>
      </c>
      <c r="BH369" s="175">
        <f t="shared" si="818"/>
        <v>1.1851196881012775E-5</v>
      </c>
      <c r="BI369" s="89">
        <f t="shared" si="819"/>
        <v>3.7398734298555093E-2</v>
      </c>
      <c r="BJ369" s="106">
        <f t="shared" si="856"/>
        <v>0.71366705445737511</v>
      </c>
      <c r="BK369" s="165">
        <f t="shared" si="857"/>
        <v>84.741590689541354</v>
      </c>
      <c r="BL369" s="207"/>
      <c r="BM369" s="107">
        <f t="shared" si="858"/>
        <v>547.24999999999977</v>
      </c>
      <c r="BN369" s="173">
        <f t="shared" si="820"/>
        <v>20519.549999999996</v>
      </c>
      <c r="BO369" s="187">
        <f t="shared" si="821"/>
        <v>8.8607147727272708E-4</v>
      </c>
      <c r="BP369" s="106" t="str">
        <f t="shared" si="795"/>
        <v>YES</v>
      </c>
      <c r="BQ369" s="209">
        <f t="shared" si="859"/>
        <v>6.4852808456318032</v>
      </c>
      <c r="BR369" s="164">
        <f t="shared" si="822"/>
        <v>11.485280845631802</v>
      </c>
      <c r="BS369" s="219">
        <f t="shared" si="823"/>
        <v>0.22970561691263605</v>
      </c>
      <c r="BT369" s="210"/>
      <c r="BU369" s="206">
        <f t="shared" si="824"/>
        <v>-0.82084809984133156</v>
      </c>
      <c r="BW369" s="164">
        <f>VLOOKUP(M369,Coefficients!$E$4:$I$7,3)</f>
        <v>0.43099999999999999</v>
      </c>
      <c r="BX369" s="106">
        <f t="shared" si="825"/>
        <v>7.2999999999999995E-2</v>
      </c>
      <c r="BY369" s="163">
        <f t="shared" si="826"/>
        <v>0.53394836613636376</v>
      </c>
      <c r="BZ369" s="160"/>
      <c r="CO369" s="165" t="str">
        <f t="shared" si="860"/>
        <v>splash</v>
      </c>
      <c r="CP369" s="172">
        <f t="shared" si="861"/>
        <v>1</v>
      </c>
      <c r="CQ369" s="165">
        <f>IF(CO369="atmospheric",IF(CP369&gt;=1,Coefficients!$T$5,Coefficients!$T$4),Coefficients!$T$3)</f>
        <v>7.35</v>
      </c>
      <c r="CR369" s="106">
        <f>IF(S369&lt;Coefficients!$V$3,Coefficients!$X$3-(Coefficients!$X$4-Coefficients!$X$3)*(Coefficients!$V$3-S369)/(Coefficients!$V$4-Coefficients!$V$3),IF(S369&gt;Coefficients!$V$6,(Coefficients!$X$6-Coefficients!$X$5)*(S369-Coefficients!$V$6)/(Coefficients!$V$6-Coefficients!$V$5)+Coefficients!$X$6,VLOOKUP(S369,Coefficients!$V$3:$X$6,3)))</f>
        <v>5.1999999999999975</v>
      </c>
      <c r="CS369" s="90">
        <f t="shared" si="827"/>
        <v>1.6409601519999992E-4</v>
      </c>
      <c r="CT369" s="106">
        <f>VLOOKUP(CO369,Coefficients!$Z$4:$AD$7,4,FALSE)</f>
        <v>0.26500000000000001</v>
      </c>
      <c r="CU369" s="106">
        <f>VLOOKUP(CO369,Coefficients!$Z$4:$AD$7,2,FALSE)</f>
        <v>0.37</v>
      </c>
      <c r="CV369" s="174">
        <f t="shared" si="862"/>
        <v>5.4037230920631849</v>
      </c>
      <c r="CW369" s="31">
        <f t="shared" si="863"/>
        <v>1.03573180399067</v>
      </c>
      <c r="CX369" s="19">
        <f>Coefficients!$B$7</f>
        <v>3.35</v>
      </c>
      <c r="CY369" s="217">
        <f t="shared" si="828"/>
        <v>0.30917367283303582</v>
      </c>
      <c r="CZ369" s="164">
        <f>VLOOKUP(N369,Coefficients!$E$12:$I$16,3)</f>
        <v>6.0350000000000001</v>
      </c>
      <c r="DA369" s="165">
        <f t="shared" si="829"/>
        <v>7.2999999999999995E-2</v>
      </c>
      <c r="DB369" s="163">
        <f t="shared" si="830"/>
        <v>7.476515985227274</v>
      </c>
      <c r="DC369" s="163"/>
      <c r="DD369" s="149"/>
      <c r="DU369" s="165">
        <f t="shared" si="864"/>
        <v>0.95</v>
      </c>
      <c r="DV369" s="165">
        <f t="shared" si="865"/>
        <v>1</v>
      </c>
      <c r="DW369" s="165">
        <f t="shared" si="866"/>
        <v>2400</v>
      </c>
      <c r="DX369" s="165">
        <f t="shared" si="867"/>
        <v>1.4999999999999999E-2</v>
      </c>
      <c r="DY369" s="169">
        <f t="shared" si="868"/>
        <v>70.567557671182712</v>
      </c>
      <c r="DZ369" s="136">
        <f t="shared" si="831"/>
        <v>33593.327545990047</v>
      </c>
      <c r="EA369" s="136">
        <f t="shared" si="869"/>
        <v>4.3067574809826485</v>
      </c>
      <c r="EB369" s="136">
        <f t="shared" si="870"/>
        <v>2.3330791552474604E-2</v>
      </c>
      <c r="EC369" s="136">
        <f t="shared" si="871"/>
        <v>0.96747185906460231</v>
      </c>
      <c r="ED369" s="136">
        <f t="shared" si="872"/>
        <v>0.21383206989663253</v>
      </c>
      <c r="EE369" s="136">
        <f t="shared" si="832"/>
        <v>1.5445604651050633E-4</v>
      </c>
      <c r="EF369" s="136">
        <f t="shared" si="873"/>
        <v>1</v>
      </c>
      <c r="EG369" s="136">
        <f t="shared" si="833"/>
        <v>2</v>
      </c>
      <c r="EH369" s="149">
        <f t="shared" si="874"/>
        <v>1.6698087024107553</v>
      </c>
      <c r="EI369" s="149">
        <f t="shared" si="875"/>
        <v>28.080001088980563</v>
      </c>
      <c r="EJ369" s="149">
        <f t="shared" si="834"/>
        <v>29.749809791391318</v>
      </c>
      <c r="EK369" s="18">
        <f t="shared" si="835"/>
        <v>1.4790010527305035</v>
      </c>
      <c r="EL369" s="18">
        <f t="shared" si="836"/>
        <v>0.33973484923189845</v>
      </c>
      <c r="EM369" s="18">
        <f t="shared" si="837"/>
        <v>1.2280812421136366E-2</v>
      </c>
      <c r="EN369" s="163">
        <f t="shared" si="876"/>
        <v>0.11925228678360159</v>
      </c>
      <c r="EO369" s="163">
        <f t="shared" si="877"/>
        <v>2.0053820164624065</v>
      </c>
      <c r="EP369" s="163">
        <f t="shared" si="838"/>
        <v>2.1246343032460082</v>
      </c>
      <c r="EQ369" s="18">
        <f t="shared" si="839"/>
        <v>20.709446295193938</v>
      </c>
      <c r="ER369" s="18">
        <f t="shared" si="840"/>
        <v>6.4028155734236165</v>
      </c>
      <c r="ES369" s="18">
        <f t="shared" si="841"/>
        <v>0.17195986766022731</v>
      </c>
    </row>
    <row r="370" spans="1:149" s="105" customFormat="1" outlineLevel="1" x14ac:dyDescent="0.25">
      <c r="A370" s="103"/>
      <c r="B370" s="36" t="s">
        <v>75</v>
      </c>
      <c r="C370" s="36" t="str">
        <f>MostLikely!$B$1</f>
        <v>CSIRO Mk3.5</v>
      </c>
      <c r="D370" s="36">
        <v>2056</v>
      </c>
      <c r="E370" s="37">
        <f>MostLikely!T84</f>
        <v>24.02</v>
      </c>
      <c r="F370" s="37">
        <f>MostLikely!X84</f>
        <v>75.292839999999998</v>
      </c>
      <c r="G370" s="37">
        <f>MostLikely!R84</f>
        <v>551.29999999999973</v>
      </c>
      <c r="H370" s="115">
        <f t="shared" si="765"/>
        <v>2007</v>
      </c>
      <c r="I370" s="111" t="str">
        <f t="shared" si="766"/>
        <v>Pile No 243 @ Berth 107</v>
      </c>
      <c r="J370" s="165" t="str">
        <f t="shared" si="767"/>
        <v>splash</v>
      </c>
      <c r="K370" s="172">
        <f t="shared" si="768"/>
        <v>1</v>
      </c>
      <c r="L370" s="115" t="str">
        <f t="shared" si="769"/>
        <v>C1</v>
      </c>
      <c r="M370" s="115" t="str">
        <f t="shared" si="770"/>
        <v>CB4</v>
      </c>
      <c r="N370" s="115" t="str">
        <f t="shared" si="771"/>
        <v>CL5</v>
      </c>
      <c r="O370" s="115">
        <f t="shared" si="772"/>
        <v>0</v>
      </c>
      <c r="P370" s="115">
        <f t="shared" si="773"/>
        <v>50</v>
      </c>
      <c r="Q370" s="115">
        <f t="shared" si="774"/>
        <v>1200</v>
      </c>
      <c r="R370" s="115">
        <f t="shared" si="775"/>
        <v>60</v>
      </c>
      <c r="S370" s="115">
        <f t="shared" si="776"/>
        <v>0.37</v>
      </c>
      <c r="T370" s="115">
        <f t="shared" si="777"/>
        <v>310</v>
      </c>
      <c r="U370" s="165">
        <f t="shared" si="815"/>
        <v>12</v>
      </c>
      <c r="V370" s="165"/>
      <c r="W370" s="165"/>
      <c r="X370" s="165"/>
      <c r="Y370" s="165"/>
      <c r="AA370" s="174">
        <f t="shared" si="842"/>
        <v>6.5600751855788388</v>
      </c>
      <c r="AB370" s="193">
        <f t="shared" si="843"/>
        <v>0.23120150371157677</v>
      </c>
      <c r="AC370" s="174">
        <f t="shared" si="844"/>
        <v>0.34995376253578703</v>
      </c>
      <c r="AD370" s="174">
        <f t="shared" si="845"/>
        <v>1.2292840344666668E-2</v>
      </c>
      <c r="AE370" s="174">
        <f t="shared" si="846"/>
        <v>1.0579769202520912</v>
      </c>
      <c r="AF370" s="194">
        <f t="shared" si="847"/>
        <v>0.31581400604540033</v>
      </c>
      <c r="AG370" s="174">
        <f t="shared" si="878"/>
        <v>6.6934712717925891</v>
      </c>
      <c r="AH370" s="174">
        <f t="shared" si="879"/>
        <v>0.1721282864966667</v>
      </c>
      <c r="AJ370" s="174"/>
      <c r="AK370" s="174"/>
      <c r="AM370" s="207">
        <f t="shared" si="848"/>
        <v>5</v>
      </c>
      <c r="AN370" s="167">
        <f>INDEX(Coefficients!$O$3:$O$7,MATCH(S370,Coefficients!$O$3:$O$7))</f>
        <v>0.3</v>
      </c>
      <c r="AO370" s="167">
        <f>INDEX(Coefficients!$O$3:$O$7,MATCH(S370,Coefficients!$O$3:$O$7)+1)</f>
        <v>0.4</v>
      </c>
      <c r="AP370" s="172">
        <f>INDEX(Coefficients!$P$3:$P$7,MATCH(S370,Coefficients!$O$3:$O$7))</f>
        <v>50</v>
      </c>
      <c r="AQ370" s="172">
        <f>INDEX(Coefficients!$P$3:$P$7,MATCH(S370,Coefficients!$O$3:$O$7)+1)</f>
        <v>41.8</v>
      </c>
      <c r="AR370" s="172">
        <f t="shared" si="849"/>
        <v>44.26</v>
      </c>
      <c r="AS370" s="106">
        <f t="shared" si="850"/>
        <v>2056</v>
      </c>
      <c r="AT370" s="107">
        <f t="shared" si="851"/>
        <v>24.02</v>
      </c>
      <c r="AU370" s="167">
        <f t="shared" si="816"/>
        <v>1047.99</v>
      </c>
      <c r="AV370" s="173">
        <f t="shared" si="817"/>
        <v>23.288666666666668</v>
      </c>
      <c r="AW370" s="106">
        <v>68</v>
      </c>
      <c r="AX370" s="107">
        <f t="shared" si="852"/>
        <v>75.292839999999998</v>
      </c>
      <c r="AY370" s="174">
        <f t="shared" si="853"/>
        <v>1.2234426639176177</v>
      </c>
      <c r="AZ370" s="167">
        <f>INDEX(Coefficients!$K$3:$K$10,MATCH(S370,Coefficients!$K$3:$K$10))</f>
        <v>0.35</v>
      </c>
      <c r="BA370" s="167">
        <f>INDEX(Coefficients!$K$3:$K$10,MATCH(S370,Coefficients!$K$3:$K$10)+1)</f>
        <v>0.4</v>
      </c>
      <c r="BB370" s="167">
        <f>INDEX(Coefficients!$L$3:$L$10,MATCH(S370,Coefficients!$K$3:$K$10))</f>
        <v>0.19142307491680963</v>
      </c>
      <c r="BC370" s="167">
        <f>INDEX(Coefficients!$L$3:$L$10,MATCH(S370,Coefficients!$K$3:$K$10)+1)</f>
        <v>0.35425563574488944</v>
      </c>
      <c r="BD370" s="174">
        <f>INDEX(Coefficients!$M$3:$M$10,MATCH(S370,Coefficients!$K$3:$K$10))</f>
        <v>0.20023799980895765</v>
      </c>
      <c r="BE370" s="174">
        <f>INDEX(Coefficients!$M$3:$M$10,MATCH(S370,Coefficients!$K$3:$K$10)+1)</f>
        <v>0.20987997823914079</v>
      </c>
      <c r="BF370" s="70">
        <f t="shared" si="854"/>
        <v>2.5655609924804158E-5</v>
      </c>
      <c r="BG370" s="110">
        <f t="shared" si="855"/>
        <v>0.20409479118103091</v>
      </c>
      <c r="BH370" s="175">
        <f t="shared" si="818"/>
        <v>1.179696473192742E-5</v>
      </c>
      <c r="BI370" s="89">
        <f t="shared" si="819"/>
        <v>3.7227594307004341E-2</v>
      </c>
      <c r="BJ370" s="106">
        <f t="shared" si="856"/>
        <v>0.71366705445737511</v>
      </c>
      <c r="BK370" s="165">
        <f t="shared" si="857"/>
        <v>84.741590689541354</v>
      </c>
      <c r="BL370" s="207"/>
      <c r="BM370" s="107">
        <f t="shared" si="858"/>
        <v>551.29999999999973</v>
      </c>
      <c r="BN370" s="173">
        <f t="shared" si="820"/>
        <v>21070.849999999995</v>
      </c>
      <c r="BO370" s="187">
        <f t="shared" si="821"/>
        <v>8.8965811111111097E-4</v>
      </c>
      <c r="BP370" s="106" t="str">
        <f t="shared" si="795"/>
        <v>YES</v>
      </c>
      <c r="BQ370" s="209">
        <f t="shared" si="859"/>
        <v>6.5600751855788388</v>
      </c>
      <c r="BR370" s="164">
        <f t="shared" si="822"/>
        <v>11.560075185578839</v>
      </c>
      <c r="BS370" s="219">
        <f t="shared" si="823"/>
        <v>0.23120150371157677</v>
      </c>
      <c r="BT370" s="210"/>
      <c r="BU370" s="206">
        <f t="shared" si="824"/>
        <v>-0.82240220213121074</v>
      </c>
      <c r="BW370" s="164">
        <f>VLOOKUP(M370,Coefficients!$E$4:$I$7,3)</f>
        <v>0.43099999999999999</v>
      </c>
      <c r="BX370" s="106">
        <f t="shared" si="825"/>
        <v>7.2999999999999995E-2</v>
      </c>
      <c r="BY370" s="163">
        <f t="shared" si="826"/>
        <v>0.53447131933333336</v>
      </c>
      <c r="BZ370" s="160"/>
      <c r="CO370" s="165" t="str">
        <f t="shared" si="860"/>
        <v>splash</v>
      </c>
      <c r="CP370" s="172">
        <f t="shared" si="861"/>
        <v>1</v>
      </c>
      <c r="CQ370" s="165">
        <f>IF(CO370="atmospheric",IF(CP370&gt;=1,Coefficients!$T$5,Coefficients!$T$4),Coefficients!$T$3)</f>
        <v>7.35</v>
      </c>
      <c r="CR370" s="106">
        <f>IF(S370&lt;Coefficients!$V$3,Coefficients!$X$3-(Coefficients!$X$4-Coefficients!$X$3)*(Coefficients!$V$3-S370)/(Coefficients!$V$4-Coefficients!$V$3),IF(S370&gt;Coefficients!$V$6,(Coefficients!$X$6-Coefficients!$X$5)*(S370-Coefficients!$V$6)/(Coefficients!$V$6-Coefficients!$V$5)+Coefficients!$X$6,VLOOKUP(S370,Coefficients!$V$3:$X$6,3)))</f>
        <v>5.1999999999999975</v>
      </c>
      <c r="CS370" s="90">
        <f t="shared" si="827"/>
        <v>1.6409601519999992E-4</v>
      </c>
      <c r="CT370" s="106">
        <f>VLOOKUP(CO370,Coefficients!$Z$4:$AD$7,4,FALSE)</f>
        <v>0.26500000000000001</v>
      </c>
      <c r="CU370" s="106">
        <f>VLOOKUP(CO370,Coefficients!$Z$4:$AD$7,2,FALSE)</f>
        <v>0.37</v>
      </c>
      <c r="CV370" s="174">
        <f t="shared" si="862"/>
        <v>5.4057673826239423</v>
      </c>
      <c r="CW370" s="31">
        <f t="shared" si="863"/>
        <v>1.0579769202520912</v>
      </c>
      <c r="CX370" s="19">
        <f>Coefficients!$B$7</f>
        <v>3.35</v>
      </c>
      <c r="CY370" s="217">
        <f t="shared" si="828"/>
        <v>0.31581400604540033</v>
      </c>
      <c r="CZ370" s="164">
        <f>VLOOKUP(N370,Coefficients!$E$12:$I$16,3)</f>
        <v>6.0350000000000001</v>
      </c>
      <c r="DA370" s="165">
        <f t="shared" si="829"/>
        <v>7.2999999999999995E-2</v>
      </c>
      <c r="DB370" s="163">
        <f t="shared" si="830"/>
        <v>7.4838385433333343</v>
      </c>
      <c r="DC370" s="163"/>
      <c r="DD370" s="149"/>
      <c r="DU370" s="165">
        <f t="shared" si="864"/>
        <v>0.95</v>
      </c>
      <c r="DV370" s="165">
        <f t="shared" si="865"/>
        <v>1</v>
      </c>
      <c r="DW370" s="165">
        <f t="shared" si="866"/>
        <v>2400</v>
      </c>
      <c r="DX370" s="165">
        <f t="shared" si="867"/>
        <v>1.4999999999999999E-2</v>
      </c>
      <c r="DY370" s="169">
        <f t="shared" si="868"/>
        <v>70.568017042301435</v>
      </c>
      <c r="DZ370" s="136">
        <f t="shared" si="831"/>
        <v>33593.400439594792</v>
      </c>
      <c r="EA370" s="136">
        <f t="shared" si="869"/>
        <v>4.3067574809826485</v>
      </c>
      <c r="EB370" s="136">
        <f t="shared" si="870"/>
        <v>2.3330791552474604E-2</v>
      </c>
      <c r="EC370" s="136">
        <f t="shared" si="871"/>
        <v>0.96747185906460231</v>
      </c>
      <c r="ED370" s="136">
        <f t="shared" si="872"/>
        <v>0.21390170412249834</v>
      </c>
      <c r="EE370" s="136">
        <f t="shared" si="832"/>
        <v>1.5445604651050633E-4</v>
      </c>
      <c r="EF370" s="136">
        <f t="shared" si="873"/>
        <v>1</v>
      </c>
      <c r="EG370" s="136">
        <f t="shared" si="833"/>
        <v>2</v>
      </c>
      <c r="EH370" s="149">
        <f t="shared" si="874"/>
        <v>1.6681736341960689</v>
      </c>
      <c r="EI370" s="149">
        <f t="shared" si="875"/>
        <v>28.061661506402</v>
      </c>
      <c r="EJ370" s="149">
        <f t="shared" si="834"/>
        <v>29.72983514059807</v>
      </c>
      <c r="EK370" s="18">
        <f t="shared" si="835"/>
        <v>1.513630996848331</v>
      </c>
      <c r="EL370" s="18">
        <f t="shared" si="836"/>
        <v>0.34995376253578703</v>
      </c>
      <c r="EM370" s="18">
        <f t="shared" si="837"/>
        <v>1.2292840344666668E-2</v>
      </c>
      <c r="EN370" s="163">
        <f t="shared" si="876"/>
        <v>0.11913551554904815</v>
      </c>
      <c r="EO370" s="163">
        <f t="shared" si="877"/>
        <v>2.0040722633403911</v>
      </c>
      <c r="EP370" s="163">
        <f t="shared" si="838"/>
        <v>2.1232077788894395</v>
      </c>
      <c r="EQ370" s="18">
        <f t="shared" si="839"/>
        <v>21.194345860741713</v>
      </c>
      <c r="ER370" s="18">
        <f t="shared" si="840"/>
        <v>6.6934712717925891</v>
      </c>
      <c r="ES370" s="18">
        <f t="shared" si="841"/>
        <v>0.1721282864966667</v>
      </c>
    </row>
    <row r="371" spans="1:149" s="105" customFormat="1" outlineLevel="1" x14ac:dyDescent="0.25">
      <c r="A371" s="103"/>
      <c r="B371" s="36" t="s">
        <v>75</v>
      </c>
      <c r="C371" s="36" t="str">
        <f>MostLikely!$B$1</f>
        <v>CSIRO Mk3.5</v>
      </c>
      <c r="D371" s="36">
        <v>2057</v>
      </c>
      <c r="E371" s="37">
        <f>MostLikely!T85</f>
        <v>24.04</v>
      </c>
      <c r="F371" s="37">
        <f>MostLikely!X85</f>
        <v>75.27758</v>
      </c>
      <c r="G371" s="37">
        <f>MostLikely!R85</f>
        <v>555.34999999999968</v>
      </c>
      <c r="H371" s="115">
        <f t="shared" si="765"/>
        <v>2007</v>
      </c>
      <c r="I371" s="111" t="str">
        <f t="shared" si="766"/>
        <v>Pile No 243 @ Berth 107</v>
      </c>
      <c r="J371" s="165" t="str">
        <f t="shared" si="767"/>
        <v>splash</v>
      </c>
      <c r="K371" s="172">
        <f t="shared" si="768"/>
        <v>1</v>
      </c>
      <c r="L371" s="115" t="str">
        <f t="shared" si="769"/>
        <v>C1</v>
      </c>
      <c r="M371" s="115" t="str">
        <f t="shared" si="770"/>
        <v>CB4</v>
      </c>
      <c r="N371" s="115" t="str">
        <f t="shared" si="771"/>
        <v>CL5</v>
      </c>
      <c r="O371" s="115">
        <f t="shared" si="772"/>
        <v>0</v>
      </c>
      <c r="P371" s="115">
        <f t="shared" si="773"/>
        <v>50</v>
      </c>
      <c r="Q371" s="115">
        <f t="shared" si="774"/>
        <v>1200</v>
      </c>
      <c r="R371" s="115">
        <f t="shared" si="775"/>
        <v>60</v>
      </c>
      <c r="S371" s="115">
        <f t="shared" si="776"/>
        <v>0.37</v>
      </c>
      <c r="T371" s="115">
        <f t="shared" si="777"/>
        <v>310</v>
      </c>
      <c r="U371" s="165">
        <f t="shared" si="815"/>
        <v>12</v>
      </c>
      <c r="V371" s="165"/>
      <c r="W371" s="165"/>
      <c r="X371" s="165"/>
      <c r="Y371" s="165"/>
      <c r="AA371" s="174">
        <f t="shared" si="842"/>
        <v>6.6343578046342087</v>
      </c>
      <c r="AB371" s="193">
        <f t="shared" si="843"/>
        <v>0.2326871560926842</v>
      </c>
      <c r="AC371" s="174">
        <f t="shared" si="844"/>
        <v>0.36026682423929302</v>
      </c>
      <c r="AD371" s="174">
        <f t="shared" si="845"/>
        <v>1.2304659944999999E-2</v>
      </c>
      <c r="AE371" s="174">
        <f t="shared" si="846"/>
        <v>1.0799259750380577</v>
      </c>
      <c r="AF371" s="194">
        <f t="shared" si="847"/>
        <v>0.32236596269792767</v>
      </c>
      <c r="AG371" s="174">
        <f t="shared" si="878"/>
        <v>6.9887747618199398</v>
      </c>
      <c r="AH371" s="174">
        <f t="shared" si="879"/>
        <v>0.172293788325</v>
      </c>
      <c r="AJ371" s="174"/>
      <c r="AK371" s="174"/>
      <c r="AM371" s="207">
        <f t="shared" si="848"/>
        <v>5</v>
      </c>
      <c r="AN371" s="167">
        <f>INDEX(Coefficients!$O$3:$O$7,MATCH(S371,Coefficients!$O$3:$O$7))</f>
        <v>0.3</v>
      </c>
      <c r="AO371" s="167">
        <f>INDEX(Coefficients!$O$3:$O$7,MATCH(S371,Coefficients!$O$3:$O$7)+1)</f>
        <v>0.4</v>
      </c>
      <c r="AP371" s="172">
        <f>INDEX(Coefficients!$P$3:$P$7,MATCH(S371,Coefficients!$O$3:$O$7))</f>
        <v>50</v>
      </c>
      <c r="AQ371" s="172">
        <f>INDEX(Coefficients!$P$3:$P$7,MATCH(S371,Coefficients!$O$3:$O$7)+1)</f>
        <v>41.8</v>
      </c>
      <c r="AR371" s="172">
        <f t="shared" si="849"/>
        <v>44.26</v>
      </c>
      <c r="AS371" s="106">
        <f t="shared" si="850"/>
        <v>2057</v>
      </c>
      <c r="AT371" s="107">
        <f t="shared" si="851"/>
        <v>24.04</v>
      </c>
      <c r="AU371" s="167">
        <f t="shared" si="816"/>
        <v>1072.03</v>
      </c>
      <c r="AV371" s="173">
        <f t="shared" si="817"/>
        <v>23.305</v>
      </c>
      <c r="AW371" s="106">
        <v>69</v>
      </c>
      <c r="AX371" s="107">
        <f t="shared" si="852"/>
        <v>75.27758</v>
      </c>
      <c r="AY371" s="174">
        <f t="shared" si="853"/>
        <v>1.2246549940574778</v>
      </c>
      <c r="AZ371" s="167">
        <f>INDEX(Coefficients!$K$3:$K$10,MATCH(S371,Coefficients!$K$3:$K$10))</f>
        <v>0.35</v>
      </c>
      <c r="BA371" s="167">
        <f>INDEX(Coefficients!$K$3:$K$10,MATCH(S371,Coefficients!$K$3:$K$10)+1)</f>
        <v>0.4</v>
      </c>
      <c r="BB371" s="167">
        <f>INDEX(Coefficients!$L$3:$L$10,MATCH(S371,Coefficients!$K$3:$K$10))</f>
        <v>0.19142307491680963</v>
      </c>
      <c r="BC371" s="167">
        <f>INDEX(Coefficients!$L$3:$L$10,MATCH(S371,Coefficients!$K$3:$K$10)+1)</f>
        <v>0.35425563574488944</v>
      </c>
      <c r="BD371" s="174">
        <f>INDEX(Coefficients!$M$3:$M$10,MATCH(S371,Coefficients!$K$3:$K$10))</f>
        <v>0.20023799980895765</v>
      </c>
      <c r="BE371" s="174">
        <f>INDEX(Coefficients!$M$3:$M$10,MATCH(S371,Coefficients!$K$3:$K$10)+1)</f>
        <v>0.20987997823914079</v>
      </c>
      <c r="BF371" s="70">
        <f t="shared" si="854"/>
        <v>2.5655609924804158E-5</v>
      </c>
      <c r="BG371" s="110">
        <f t="shared" si="855"/>
        <v>0.20409479118103091</v>
      </c>
      <c r="BH371" s="175">
        <f t="shared" si="818"/>
        <v>1.1744164652341296E-5</v>
      </c>
      <c r="BI371" s="89">
        <f t="shared" si="819"/>
        <v>3.7060973486575E-2</v>
      </c>
      <c r="BJ371" s="106">
        <f t="shared" si="856"/>
        <v>0.71366705445737511</v>
      </c>
      <c r="BK371" s="165">
        <f t="shared" si="857"/>
        <v>84.741590689541354</v>
      </c>
      <c r="BL371" s="207"/>
      <c r="BM371" s="107">
        <f t="shared" si="858"/>
        <v>555.34999999999968</v>
      </c>
      <c r="BN371" s="173">
        <f t="shared" si="820"/>
        <v>21626.199999999993</v>
      </c>
      <c r="BO371" s="187">
        <f t="shared" si="821"/>
        <v>8.9325608695652145E-4</v>
      </c>
      <c r="BP371" s="106" t="str">
        <f t="shared" si="795"/>
        <v>YES</v>
      </c>
      <c r="BQ371" s="209">
        <f t="shared" si="859"/>
        <v>6.6343578046342087</v>
      </c>
      <c r="BR371" s="164">
        <f t="shared" si="822"/>
        <v>11.63435780463421</v>
      </c>
      <c r="BS371" s="219">
        <f t="shared" si="823"/>
        <v>0.2326871560926842</v>
      </c>
      <c r="BT371" s="210"/>
      <c r="BU371" s="206">
        <f t="shared" si="824"/>
        <v>-0.82390119589073563</v>
      </c>
      <c r="BW371" s="164">
        <f>VLOOKUP(M371,Coefficients!$E$4:$I$7,3)</f>
        <v>0.43099999999999999</v>
      </c>
      <c r="BX371" s="106">
        <f t="shared" si="825"/>
        <v>7.2999999999999995E-2</v>
      </c>
      <c r="BY371" s="163">
        <f t="shared" si="826"/>
        <v>0.53498521499999996</v>
      </c>
      <c r="BZ371" s="160"/>
      <c r="CO371" s="165" t="str">
        <f t="shared" si="860"/>
        <v>splash</v>
      </c>
      <c r="CP371" s="172">
        <f t="shared" si="861"/>
        <v>1</v>
      </c>
      <c r="CQ371" s="165">
        <f>IF(CO371="atmospheric",IF(CP371&gt;=1,Coefficients!$T$5,Coefficients!$T$4),Coefficients!$T$3)</f>
        <v>7.35</v>
      </c>
      <c r="CR371" s="106">
        <f>IF(S371&lt;Coefficients!$V$3,Coefficients!$X$3-(Coefficients!$X$4-Coefficients!$X$3)*(Coefficients!$V$3-S371)/(Coefficients!$V$4-Coefficients!$V$3),IF(S371&gt;Coefficients!$V$6,(Coefficients!$X$6-Coefficients!$X$5)*(S371-Coefficients!$V$6)/(Coefficients!$V$6-Coefficients!$V$5)+Coefficients!$X$6,VLOOKUP(S371,Coefficients!$V$3:$X$6,3)))</f>
        <v>5.1999999999999975</v>
      </c>
      <c r="CS371" s="90">
        <f t="shared" si="827"/>
        <v>1.6409601519999992E-4</v>
      </c>
      <c r="CT371" s="106">
        <f>VLOOKUP(CO371,Coefficients!$Z$4:$AD$7,4,FALSE)</f>
        <v>0.26500000000000001</v>
      </c>
      <c r="CU371" s="106">
        <f>VLOOKUP(CO371,Coefficients!$Z$4:$AD$7,2,FALSE)</f>
        <v>0.37</v>
      </c>
      <c r="CV371" s="174">
        <f t="shared" si="862"/>
        <v>5.4076628684360628</v>
      </c>
      <c r="CW371" s="31">
        <f t="shared" si="863"/>
        <v>1.0799259750380577</v>
      </c>
      <c r="CX371" s="19">
        <f>Coefficients!$B$7</f>
        <v>3.35</v>
      </c>
      <c r="CY371" s="217">
        <f t="shared" si="828"/>
        <v>0.32236596269792767</v>
      </c>
      <c r="CZ371" s="164">
        <f>VLOOKUP(N371,Coefficients!$E$12:$I$16,3)</f>
        <v>6.0350000000000001</v>
      </c>
      <c r="DA371" s="165">
        <f t="shared" si="829"/>
        <v>7.2999999999999995E-2</v>
      </c>
      <c r="DB371" s="163">
        <f t="shared" si="830"/>
        <v>7.4910342749999996</v>
      </c>
      <c r="DC371" s="163"/>
      <c r="DD371" s="149"/>
      <c r="DU371" s="165">
        <f t="shared" si="864"/>
        <v>0.95</v>
      </c>
      <c r="DV371" s="165">
        <f t="shared" si="865"/>
        <v>1</v>
      </c>
      <c r="DW371" s="165">
        <f t="shared" si="866"/>
        <v>2400</v>
      </c>
      <c r="DX371" s="165">
        <f t="shared" si="867"/>
        <v>1.4999999999999999E-2</v>
      </c>
      <c r="DY371" s="169">
        <f t="shared" si="868"/>
        <v>70.56845644635915</v>
      </c>
      <c r="DZ371" s="136">
        <f t="shared" si="831"/>
        <v>33593.470164504404</v>
      </c>
      <c r="EA371" s="136">
        <f t="shared" si="869"/>
        <v>4.3067574809826485</v>
      </c>
      <c r="EB371" s="136">
        <f t="shared" si="870"/>
        <v>2.3330791552474604E-2</v>
      </c>
      <c r="EC371" s="136">
        <f t="shared" si="871"/>
        <v>0.96747185906460231</v>
      </c>
      <c r="ED371" s="136">
        <f t="shared" si="872"/>
        <v>0.21396999966625244</v>
      </c>
      <c r="EE371" s="136">
        <f t="shared" si="832"/>
        <v>1.5445604651050633E-4</v>
      </c>
      <c r="EF371" s="136">
        <f t="shared" si="873"/>
        <v>1</v>
      </c>
      <c r="EG371" s="136">
        <f t="shared" si="833"/>
        <v>2</v>
      </c>
      <c r="EH371" s="149">
        <f t="shared" si="874"/>
        <v>1.6665700318487111</v>
      </c>
      <c r="EI371" s="149">
        <f t="shared" si="875"/>
        <v>28.043657111225734</v>
      </c>
      <c r="EJ371" s="149">
        <f t="shared" si="834"/>
        <v>29.710227143074444</v>
      </c>
      <c r="EK371" s="18">
        <f t="shared" si="835"/>
        <v>1.5482883984184805</v>
      </c>
      <c r="EL371" s="18">
        <f t="shared" si="836"/>
        <v>0.36026682423929302</v>
      </c>
      <c r="EM371" s="18">
        <f t="shared" si="837"/>
        <v>1.2304659944999999E-2</v>
      </c>
      <c r="EN371" s="163">
        <f t="shared" si="876"/>
        <v>0.11902099150402559</v>
      </c>
      <c r="EO371" s="163">
        <f t="shared" si="877"/>
        <v>2.0027864482084987</v>
      </c>
      <c r="EP371" s="163">
        <f t="shared" si="838"/>
        <v>2.1218074397125242</v>
      </c>
      <c r="EQ371" s="18">
        <f t="shared" si="839"/>
        <v>21.679629894328379</v>
      </c>
      <c r="ER371" s="18">
        <f t="shared" si="840"/>
        <v>6.9887747618199398</v>
      </c>
      <c r="ES371" s="18">
        <f t="shared" si="841"/>
        <v>0.172293788325</v>
      </c>
    </row>
    <row r="372" spans="1:149" s="105" customFormat="1" outlineLevel="1" x14ac:dyDescent="0.25">
      <c r="A372" s="103"/>
      <c r="B372" s="36" t="s">
        <v>75</v>
      </c>
      <c r="C372" s="36" t="str">
        <f>MostLikely!$B$1</f>
        <v>CSIRO Mk3.5</v>
      </c>
      <c r="D372" s="36">
        <v>2058</v>
      </c>
      <c r="E372" s="37">
        <f>MostLikely!T86</f>
        <v>24.06</v>
      </c>
      <c r="F372" s="37">
        <f>MostLikely!X86</f>
        <v>75.262320000000003</v>
      </c>
      <c r="G372" s="37">
        <f>MostLikely!R86</f>
        <v>559.39999999999964</v>
      </c>
      <c r="H372" s="115">
        <f t="shared" si="765"/>
        <v>2007</v>
      </c>
      <c r="I372" s="111" t="str">
        <f t="shared" si="766"/>
        <v>Pile No 243 @ Berth 107</v>
      </c>
      <c r="J372" s="165" t="str">
        <f t="shared" si="767"/>
        <v>splash</v>
      </c>
      <c r="K372" s="172">
        <f t="shared" si="768"/>
        <v>1</v>
      </c>
      <c r="L372" s="115" t="str">
        <f t="shared" si="769"/>
        <v>C1</v>
      </c>
      <c r="M372" s="115" t="str">
        <f t="shared" si="770"/>
        <v>CB4</v>
      </c>
      <c r="N372" s="115" t="str">
        <f t="shared" si="771"/>
        <v>CL5</v>
      </c>
      <c r="O372" s="115">
        <f t="shared" si="772"/>
        <v>0</v>
      </c>
      <c r="P372" s="115">
        <f t="shared" si="773"/>
        <v>50</v>
      </c>
      <c r="Q372" s="115">
        <f t="shared" si="774"/>
        <v>1200</v>
      </c>
      <c r="R372" s="115">
        <f t="shared" si="775"/>
        <v>60</v>
      </c>
      <c r="S372" s="115">
        <f t="shared" si="776"/>
        <v>0.37</v>
      </c>
      <c r="T372" s="115">
        <f t="shared" si="777"/>
        <v>310</v>
      </c>
      <c r="U372" s="165">
        <f t="shared" si="815"/>
        <v>12</v>
      </c>
      <c r="V372" s="165"/>
      <c r="W372" s="165"/>
      <c r="X372" s="165"/>
      <c r="Y372" s="165"/>
      <c r="AA372" s="174">
        <f t="shared" si="842"/>
        <v>6.7081496587893312</v>
      </c>
      <c r="AB372" s="193">
        <f t="shared" si="843"/>
        <v>0.23416299317578662</v>
      </c>
      <c r="AC372" s="174">
        <f t="shared" si="844"/>
        <v>0.37067375679564829</v>
      </c>
      <c r="AD372" s="174">
        <f t="shared" si="845"/>
        <v>1.23162845193617E-2</v>
      </c>
      <c r="AE372" s="174">
        <f t="shared" si="846"/>
        <v>1.1015849615435191</v>
      </c>
      <c r="AF372" s="194">
        <f t="shared" si="847"/>
        <v>0.32883133180403556</v>
      </c>
      <c r="AG372" s="174">
        <f t="shared" si="878"/>
        <v>7.2886446054552421</v>
      </c>
      <c r="AH372" s="174">
        <f t="shared" si="879"/>
        <v>0.17245655933723403</v>
      </c>
      <c r="AJ372" s="174"/>
      <c r="AK372" s="174"/>
      <c r="AM372" s="207">
        <f t="shared" si="848"/>
        <v>5</v>
      </c>
      <c r="AN372" s="167">
        <f>INDEX(Coefficients!$O$3:$O$7,MATCH(S372,Coefficients!$O$3:$O$7))</f>
        <v>0.3</v>
      </c>
      <c r="AO372" s="167">
        <f>INDEX(Coefficients!$O$3:$O$7,MATCH(S372,Coefficients!$O$3:$O$7)+1)</f>
        <v>0.4</v>
      </c>
      <c r="AP372" s="172">
        <f>INDEX(Coefficients!$P$3:$P$7,MATCH(S372,Coefficients!$O$3:$O$7))</f>
        <v>50</v>
      </c>
      <c r="AQ372" s="172">
        <f>INDEX(Coefficients!$P$3:$P$7,MATCH(S372,Coefficients!$O$3:$O$7)+1)</f>
        <v>41.8</v>
      </c>
      <c r="AR372" s="172">
        <f t="shared" si="849"/>
        <v>44.26</v>
      </c>
      <c r="AS372" s="106">
        <f t="shared" si="850"/>
        <v>2058</v>
      </c>
      <c r="AT372" s="107">
        <f t="shared" si="851"/>
        <v>24.06</v>
      </c>
      <c r="AU372" s="167">
        <f t="shared" si="816"/>
        <v>1096.0899999999999</v>
      </c>
      <c r="AV372" s="173">
        <f t="shared" si="817"/>
        <v>23.321063829787231</v>
      </c>
      <c r="AW372" s="106">
        <v>70</v>
      </c>
      <c r="AX372" s="107">
        <f t="shared" si="852"/>
        <v>75.262320000000003</v>
      </c>
      <c r="AY372" s="174">
        <f t="shared" si="853"/>
        <v>1.2258483616792517</v>
      </c>
      <c r="AZ372" s="167">
        <f>INDEX(Coefficients!$K$3:$K$10,MATCH(S372,Coefficients!$K$3:$K$10))</f>
        <v>0.35</v>
      </c>
      <c r="BA372" s="167">
        <f>INDEX(Coefficients!$K$3:$K$10,MATCH(S372,Coefficients!$K$3:$K$10)+1)</f>
        <v>0.4</v>
      </c>
      <c r="BB372" s="167">
        <f>INDEX(Coefficients!$L$3:$L$10,MATCH(S372,Coefficients!$K$3:$K$10))</f>
        <v>0.19142307491680963</v>
      </c>
      <c r="BC372" s="167">
        <f>INDEX(Coefficients!$L$3:$L$10,MATCH(S372,Coefficients!$K$3:$K$10)+1)</f>
        <v>0.35425563574488944</v>
      </c>
      <c r="BD372" s="174">
        <f>INDEX(Coefficients!$M$3:$M$10,MATCH(S372,Coefficients!$K$3:$K$10))</f>
        <v>0.20023799980895765</v>
      </c>
      <c r="BE372" s="174">
        <f>INDEX(Coefficients!$M$3:$M$10,MATCH(S372,Coefficients!$K$3:$K$10)+1)</f>
        <v>0.20987997823914079</v>
      </c>
      <c r="BF372" s="70">
        <f t="shared" si="854"/>
        <v>2.5655609924804158E-5</v>
      </c>
      <c r="BG372" s="110">
        <f t="shared" si="855"/>
        <v>0.20409479118103091</v>
      </c>
      <c r="BH372" s="175">
        <f t="shared" si="818"/>
        <v>1.1692728904170272E-5</v>
      </c>
      <c r="BI372" s="89">
        <f t="shared" si="819"/>
        <v>3.689865807669624E-2</v>
      </c>
      <c r="BJ372" s="106">
        <f t="shared" si="856"/>
        <v>0.71366705445737511</v>
      </c>
      <c r="BK372" s="165">
        <f t="shared" si="857"/>
        <v>84.741590689541354</v>
      </c>
      <c r="BL372" s="207"/>
      <c r="BM372" s="107">
        <f t="shared" si="858"/>
        <v>559.39999999999964</v>
      </c>
      <c r="BN372" s="173">
        <f t="shared" si="820"/>
        <v>22185.599999999991</v>
      </c>
      <c r="BO372" s="187">
        <f t="shared" si="821"/>
        <v>8.9686468085106339E-4</v>
      </c>
      <c r="BP372" s="106" t="str">
        <f t="shared" si="795"/>
        <v>YES</v>
      </c>
      <c r="BQ372" s="209">
        <f t="shared" si="859"/>
        <v>6.7081496587893312</v>
      </c>
      <c r="BR372" s="164">
        <f t="shared" si="822"/>
        <v>11.708149658789331</v>
      </c>
      <c r="BS372" s="219">
        <f t="shared" si="823"/>
        <v>0.23416299317578662</v>
      </c>
      <c r="BT372" s="210"/>
      <c r="BU372" s="206">
        <f t="shared" si="824"/>
        <v>-0.82534808225904754</v>
      </c>
      <c r="BW372" s="164">
        <f>VLOOKUP(M372,Coefficients!$E$4:$I$7,3)</f>
        <v>0.43099999999999999</v>
      </c>
      <c r="BX372" s="106">
        <f t="shared" si="825"/>
        <v>7.2999999999999995E-2</v>
      </c>
      <c r="BY372" s="163">
        <f t="shared" si="826"/>
        <v>0.53549063127659569</v>
      </c>
      <c r="BZ372" s="160"/>
      <c r="CO372" s="165" t="str">
        <f t="shared" si="860"/>
        <v>splash</v>
      </c>
      <c r="CP372" s="172">
        <f t="shared" si="861"/>
        <v>1</v>
      </c>
      <c r="CQ372" s="165">
        <f>IF(CO372="atmospheric",IF(CP372&gt;=1,Coefficients!$T$5,Coefficients!$T$4),Coefficients!$T$3)</f>
        <v>7.35</v>
      </c>
      <c r="CR372" s="106">
        <f>IF(S372&lt;Coefficients!$V$3,Coefficients!$X$3-(Coefficients!$X$4-Coefficients!$X$3)*(Coefficients!$V$3-S372)/(Coefficients!$V$4-Coefficients!$V$3),IF(S372&gt;Coefficients!$V$6,(Coefficients!$X$6-Coefficients!$X$5)*(S372-Coefficients!$V$6)/(Coefficients!$V$6-Coefficients!$V$5)+Coefficients!$X$6,VLOOKUP(S372,Coefficients!$V$3:$X$6,3)))</f>
        <v>5.1999999999999975</v>
      </c>
      <c r="CS372" s="90">
        <f t="shared" si="827"/>
        <v>1.6409601519999992E-4</v>
      </c>
      <c r="CT372" s="106">
        <f>VLOOKUP(CO372,Coefficients!$Z$4:$AD$7,4,FALSE)</f>
        <v>0.26500000000000001</v>
      </c>
      <c r="CU372" s="106">
        <f>VLOOKUP(CO372,Coefficients!$Z$4:$AD$7,2,FALSE)</f>
        <v>0.37</v>
      </c>
      <c r="CV372" s="174">
        <f t="shared" si="862"/>
        <v>5.4094175859879057</v>
      </c>
      <c r="CW372" s="31">
        <f t="shared" si="863"/>
        <v>1.1015849615435191</v>
      </c>
      <c r="CX372" s="19">
        <f>Coefficients!$B$7</f>
        <v>3.35</v>
      </c>
      <c r="CY372" s="217">
        <f t="shared" si="828"/>
        <v>0.32883133180403556</v>
      </c>
      <c r="CZ372" s="164">
        <f>VLOOKUP(N372,Coefficients!$E$12:$I$16,3)</f>
        <v>6.0350000000000001</v>
      </c>
      <c r="DA372" s="165">
        <f t="shared" si="829"/>
        <v>7.2999999999999995E-2</v>
      </c>
      <c r="DB372" s="163">
        <f t="shared" si="830"/>
        <v>7.4981112755319144</v>
      </c>
      <c r="DC372" s="163"/>
      <c r="DD372" s="149"/>
      <c r="DU372" s="165">
        <f t="shared" si="864"/>
        <v>0.95</v>
      </c>
      <c r="DV372" s="165">
        <f t="shared" si="865"/>
        <v>1</v>
      </c>
      <c r="DW372" s="165">
        <f t="shared" si="866"/>
        <v>2400</v>
      </c>
      <c r="DX372" s="165">
        <f t="shared" si="867"/>
        <v>1.4999999999999999E-2</v>
      </c>
      <c r="DY372" s="169">
        <f t="shared" si="868"/>
        <v>70.568877157499614</v>
      </c>
      <c r="DZ372" s="136">
        <f t="shared" si="831"/>
        <v>33593.536922939027</v>
      </c>
      <c r="EA372" s="136">
        <f t="shared" si="869"/>
        <v>4.3067574809826485</v>
      </c>
      <c r="EB372" s="136">
        <f t="shared" si="870"/>
        <v>2.3330791552474604E-2</v>
      </c>
      <c r="EC372" s="136">
        <f t="shared" si="871"/>
        <v>0.96747185906460231</v>
      </c>
      <c r="ED372" s="136">
        <f t="shared" si="872"/>
        <v>0.2140370404624839</v>
      </c>
      <c r="EE372" s="136">
        <f t="shared" si="832"/>
        <v>1.5445604651050633E-4</v>
      </c>
      <c r="EF372" s="136">
        <f t="shared" si="873"/>
        <v>1</v>
      </c>
      <c r="EG372" s="136">
        <f t="shared" si="833"/>
        <v>2</v>
      </c>
      <c r="EH372" s="149">
        <f t="shared" si="874"/>
        <v>1.6649959223505391</v>
      </c>
      <c r="EI372" s="149">
        <f t="shared" si="875"/>
        <v>28.025966757074784</v>
      </c>
      <c r="EJ372" s="149">
        <f t="shared" si="834"/>
        <v>29.690962679425322</v>
      </c>
      <c r="EK372" s="18">
        <f t="shared" si="835"/>
        <v>1.5829732604988644</v>
      </c>
      <c r="EL372" s="18">
        <f t="shared" si="836"/>
        <v>0.37067375679564829</v>
      </c>
      <c r="EM372" s="18">
        <f t="shared" si="837"/>
        <v>1.23162845193617E-2</v>
      </c>
      <c r="EN372" s="163">
        <f t="shared" si="876"/>
        <v>0.11890857374201859</v>
      </c>
      <c r="EO372" s="163">
        <f t="shared" si="877"/>
        <v>2.0015230608615129</v>
      </c>
      <c r="EP372" s="163">
        <f t="shared" si="838"/>
        <v>2.1204316346035315</v>
      </c>
      <c r="EQ372" s="18">
        <f t="shared" si="839"/>
        <v>22.165298438771803</v>
      </c>
      <c r="ER372" s="18">
        <f t="shared" si="840"/>
        <v>7.2886446054552421</v>
      </c>
      <c r="ES372" s="18">
        <f t="shared" si="841"/>
        <v>0.17245655933723403</v>
      </c>
    </row>
    <row r="373" spans="1:149" s="105" customFormat="1" outlineLevel="1" x14ac:dyDescent="0.25">
      <c r="A373" s="103"/>
      <c r="B373" s="36" t="s">
        <v>75</v>
      </c>
      <c r="C373" s="36" t="str">
        <f>MostLikely!$B$1</f>
        <v>CSIRO Mk3.5</v>
      </c>
      <c r="D373" s="36">
        <v>2059</v>
      </c>
      <c r="E373" s="37">
        <f>MostLikely!T87</f>
        <v>24.08</v>
      </c>
      <c r="F373" s="37">
        <f>MostLikely!X87</f>
        <v>75.247059999999991</v>
      </c>
      <c r="G373" s="37">
        <f>MostLikely!R87</f>
        <v>563.44999999999959</v>
      </c>
      <c r="H373" s="115">
        <f t="shared" si="765"/>
        <v>2007</v>
      </c>
      <c r="I373" s="111" t="str">
        <f t="shared" si="766"/>
        <v>Pile No 243 @ Berth 107</v>
      </c>
      <c r="J373" s="165" t="str">
        <f t="shared" si="767"/>
        <v>splash</v>
      </c>
      <c r="K373" s="172">
        <f t="shared" si="768"/>
        <v>1</v>
      </c>
      <c r="L373" s="115" t="str">
        <f t="shared" si="769"/>
        <v>C1</v>
      </c>
      <c r="M373" s="115" t="str">
        <f t="shared" si="770"/>
        <v>CB4</v>
      </c>
      <c r="N373" s="115" t="str">
        <f t="shared" si="771"/>
        <v>CL5</v>
      </c>
      <c r="O373" s="115">
        <f t="shared" si="772"/>
        <v>0</v>
      </c>
      <c r="P373" s="115">
        <f t="shared" si="773"/>
        <v>50</v>
      </c>
      <c r="Q373" s="115">
        <f t="shared" si="774"/>
        <v>1200</v>
      </c>
      <c r="R373" s="115">
        <f t="shared" si="775"/>
        <v>60</v>
      </c>
      <c r="S373" s="115">
        <f t="shared" si="776"/>
        <v>0.37</v>
      </c>
      <c r="T373" s="115">
        <f t="shared" si="777"/>
        <v>310</v>
      </c>
      <c r="U373" s="165">
        <f t="shared" si="815"/>
        <v>12</v>
      </c>
      <c r="V373" s="165"/>
      <c r="W373" s="165"/>
      <c r="X373" s="165"/>
      <c r="Y373" s="165"/>
      <c r="AA373" s="174">
        <f t="shared" si="842"/>
        <v>6.7814704878388605</v>
      </c>
      <c r="AB373" s="193">
        <f t="shared" si="843"/>
        <v>0.23562940975677718</v>
      </c>
      <c r="AC373" s="174">
        <f t="shared" si="844"/>
        <v>0.38117429989442414</v>
      </c>
      <c r="AD373" s="174">
        <f t="shared" si="845"/>
        <v>1.2327726256874996E-2</v>
      </c>
      <c r="AE373" s="174">
        <f t="shared" si="846"/>
        <v>1.1229598132607834</v>
      </c>
      <c r="AF373" s="194">
        <f t="shared" si="847"/>
        <v>0.33521188455545775</v>
      </c>
      <c r="AG373" s="174">
        <f t="shared" si="878"/>
        <v>7.5930022375736872</v>
      </c>
      <c r="AH373" s="174">
        <f t="shared" si="879"/>
        <v>0.17261677020937496</v>
      </c>
      <c r="AJ373" s="174"/>
      <c r="AK373" s="174"/>
      <c r="AM373" s="207">
        <f t="shared" si="848"/>
        <v>5</v>
      </c>
      <c r="AN373" s="167">
        <f>INDEX(Coefficients!$O$3:$O$7,MATCH(S373,Coefficients!$O$3:$O$7))</f>
        <v>0.3</v>
      </c>
      <c r="AO373" s="167">
        <f>INDEX(Coefficients!$O$3:$O$7,MATCH(S373,Coefficients!$O$3:$O$7)+1)</f>
        <v>0.4</v>
      </c>
      <c r="AP373" s="172">
        <f>INDEX(Coefficients!$P$3:$P$7,MATCH(S373,Coefficients!$O$3:$O$7))</f>
        <v>50</v>
      </c>
      <c r="AQ373" s="172">
        <f>INDEX(Coefficients!$P$3:$P$7,MATCH(S373,Coefficients!$O$3:$O$7)+1)</f>
        <v>41.8</v>
      </c>
      <c r="AR373" s="172">
        <f t="shared" si="849"/>
        <v>44.26</v>
      </c>
      <c r="AS373" s="106">
        <f t="shared" si="850"/>
        <v>2059</v>
      </c>
      <c r="AT373" s="107">
        <f t="shared" si="851"/>
        <v>24.08</v>
      </c>
      <c r="AU373" s="167">
        <f t="shared" si="816"/>
        <v>1120.1699999999998</v>
      </c>
      <c r="AV373" s="173">
        <f t="shared" si="817"/>
        <v>23.336874999999996</v>
      </c>
      <c r="AW373" s="106">
        <v>71</v>
      </c>
      <c r="AX373" s="107">
        <f t="shared" si="852"/>
        <v>75.247059999999991</v>
      </c>
      <c r="AY373" s="174">
        <f t="shared" si="853"/>
        <v>1.2270239685016826</v>
      </c>
      <c r="AZ373" s="167">
        <f>INDEX(Coefficients!$K$3:$K$10,MATCH(S373,Coefficients!$K$3:$K$10))</f>
        <v>0.35</v>
      </c>
      <c r="BA373" s="167">
        <f>INDEX(Coefficients!$K$3:$K$10,MATCH(S373,Coefficients!$K$3:$K$10)+1)</f>
        <v>0.4</v>
      </c>
      <c r="BB373" s="167">
        <f>INDEX(Coefficients!$L$3:$L$10,MATCH(S373,Coefficients!$K$3:$K$10))</f>
        <v>0.19142307491680963</v>
      </c>
      <c r="BC373" s="167">
        <f>INDEX(Coefficients!$L$3:$L$10,MATCH(S373,Coefficients!$K$3:$K$10)+1)</f>
        <v>0.35425563574488944</v>
      </c>
      <c r="BD373" s="174">
        <f>INDEX(Coefficients!$M$3:$M$10,MATCH(S373,Coefficients!$K$3:$K$10))</f>
        <v>0.20023799980895765</v>
      </c>
      <c r="BE373" s="174">
        <f>INDEX(Coefficients!$M$3:$M$10,MATCH(S373,Coefficients!$K$3:$K$10)+1)</f>
        <v>0.20987997823914079</v>
      </c>
      <c r="BF373" s="70">
        <f t="shared" si="854"/>
        <v>2.5655609924804158E-5</v>
      </c>
      <c r="BG373" s="110">
        <f t="shared" si="855"/>
        <v>0.20409479118103091</v>
      </c>
      <c r="BH373" s="175">
        <f t="shared" si="818"/>
        <v>1.1642594309363058E-5</v>
      </c>
      <c r="BI373" s="89">
        <f t="shared" si="819"/>
        <v>3.6740448706859108E-2</v>
      </c>
      <c r="BJ373" s="106">
        <f t="shared" si="856"/>
        <v>0.71366705445737511</v>
      </c>
      <c r="BK373" s="165">
        <f t="shared" si="857"/>
        <v>84.741590689541354</v>
      </c>
      <c r="BL373" s="207"/>
      <c r="BM373" s="107">
        <f t="shared" si="858"/>
        <v>563.44999999999959</v>
      </c>
      <c r="BN373" s="173">
        <f t="shared" si="820"/>
        <v>22749.049999999992</v>
      </c>
      <c r="BO373" s="187">
        <f t="shared" si="821"/>
        <v>9.0048322916666632E-4</v>
      </c>
      <c r="BP373" s="106" t="str">
        <f t="shared" si="795"/>
        <v>YES</v>
      </c>
      <c r="BQ373" s="209">
        <f t="shared" si="859"/>
        <v>6.7814704878388605</v>
      </c>
      <c r="BR373" s="164">
        <f t="shared" si="822"/>
        <v>11.78147048783886</v>
      </c>
      <c r="BS373" s="219">
        <f t="shared" si="823"/>
        <v>0.23562940975677718</v>
      </c>
      <c r="BT373" s="210"/>
      <c r="BU373" s="206">
        <f t="shared" si="824"/>
        <v>-0.82674564091889913</v>
      </c>
      <c r="BW373" s="164">
        <f>VLOOKUP(M373,Coefficients!$E$4:$I$7,3)</f>
        <v>0.43099999999999999</v>
      </c>
      <c r="BX373" s="106">
        <f t="shared" si="825"/>
        <v>7.2999999999999995E-2</v>
      </c>
      <c r="BY373" s="163">
        <f t="shared" si="826"/>
        <v>0.53598809812499981</v>
      </c>
      <c r="BZ373" s="160"/>
      <c r="CO373" s="165" t="str">
        <f t="shared" si="860"/>
        <v>splash</v>
      </c>
      <c r="CP373" s="172">
        <f t="shared" si="861"/>
        <v>1</v>
      </c>
      <c r="CQ373" s="165">
        <f>IF(CO373="atmospheric",IF(CP373&gt;=1,Coefficients!$T$5,Coefficients!$T$4),Coefficients!$T$3)</f>
        <v>7.35</v>
      </c>
      <c r="CR373" s="106">
        <f>IF(S373&lt;Coefficients!$V$3,Coefficients!$X$3-(Coefficients!$X$4-Coefficients!$X$3)*(Coefficients!$V$3-S373)/(Coefficients!$V$4-Coefficients!$V$3),IF(S373&gt;Coefficients!$V$6,(Coefficients!$X$6-Coefficients!$X$5)*(S373-Coefficients!$V$6)/(Coefficients!$V$6-Coefficients!$V$5)+Coefficients!$X$6,VLOOKUP(S373,Coefficients!$V$3:$X$6,3)))</f>
        <v>5.1999999999999975</v>
      </c>
      <c r="CS373" s="90">
        <f t="shared" si="827"/>
        <v>1.6409601519999992E-4</v>
      </c>
      <c r="CT373" s="106">
        <f>VLOOKUP(CO373,Coefficients!$Z$4:$AD$7,4,FALSE)</f>
        <v>0.26500000000000001</v>
      </c>
      <c r="CU373" s="106">
        <f>VLOOKUP(CO373,Coefficients!$Z$4:$AD$7,2,FALSE)</f>
        <v>0.37</v>
      </c>
      <c r="CV373" s="174">
        <f t="shared" si="862"/>
        <v>5.4110389858426826</v>
      </c>
      <c r="CW373" s="31">
        <f t="shared" si="863"/>
        <v>1.1229598132607834</v>
      </c>
      <c r="CX373" s="19">
        <f>Coefficients!$B$7</f>
        <v>3.35</v>
      </c>
      <c r="CY373" s="217">
        <f t="shared" si="828"/>
        <v>0.33521188455545775</v>
      </c>
      <c r="CZ373" s="164">
        <f>VLOOKUP(N373,Coefficients!$E$12:$I$16,3)</f>
        <v>6.0350000000000001</v>
      </c>
      <c r="DA373" s="165">
        <f t="shared" si="829"/>
        <v>7.2999999999999995E-2</v>
      </c>
      <c r="DB373" s="163">
        <f t="shared" si="830"/>
        <v>7.5050769656249985</v>
      </c>
      <c r="DC373" s="163"/>
      <c r="DD373" s="149"/>
      <c r="DU373" s="165">
        <f t="shared" si="864"/>
        <v>0.95</v>
      </c>
      <c r="DV373" s="165">
        <f t="shared" si="865"/>
        <v>1</v>
      </c>
      <c r="DW373" s="165">
        <f t="shared" si="866"/>
        <v>2400</v>
      </c>
      <c r="DX373" s="165">
        <f t="shared" si="867"/>
        <v>1.4999999999999999E-2</v>
      </c>
      <c r="DY373" s="169">
        <f t="shared" si="868"/>
        <v>70.569280343716429</v>
      </c>
      <c r="DZ373" s="136">
        <f t="shared" si="831"/>
        <v>33593.600900270168</v>
      </c>
      <c r="EA373" s="136">
        <f t="shared" si="869"/>
        <v>4.3067574809826485</v>
      </c>
      <c r="EB373" s="136">
        <f t="shared" si="870"/>
        <v>2.3330791552474604E-2</v>
      </c>
      <c r="EC373" s="136">
        <f t="shared" si="871"/>
        <v>0.96747185906460231</v>
      </c>
      <c r="ED373" s="136">
        <f t="shared" si="872"/>
        <v>0.21410290334257032</v>
      </c>
      <c r="EE373" s="136">
        <f t="shared" si="832"/>
        <v>1.5445604651050633E-4</v>
      </c>
      <c r="EF373" s="136">
        <f t="shared" si="873"/>
        <v>1</v>
      </c>
      <c r="EG373" s="136">
        <f t="shared" si="833"/>
        <v>2</v>
      </c>
      <c r="EH373" s="149">
        <f t="shared" si="874"/>
        <v>1.6634494996561442</v>
      </c>
      <c r="EI373" s="149">
        <f t="shared" si="875"/>
        <v>28.008571073236503</v>
      </c>
      <c r="EJ373" s="149">
        <f t="shared" si="834"/>
        <v>29.672020572892649</v>
      </c>
      <c r="EK373" s="18">
        <f t="shared" si="835"/>
        <v>1.6176855863955275</v>
      </c>
      <c r="EL373" s="18">
        <f t="shared" si="836"/>
        <v>0.38117429989442414</v>
      </c>
      <c r="EM373" s="18">
        <f t="shared" si="837"/>
        <v>1.2327726256874996E-2</v>
      </c>
      <c r="EN373" s="163">
        <f t="shared" si="876"/>
        <v>0.11879813328115957</v>
      </c>
      <c r="EO373" s="163">
        <f t="shared" si="877"/>
        <v>2.0002807179063677</v>
      </c>
      <c r="EP373" s="163">
        <f t="shared" si="838"/>
        <v>2.1190788511875271</v>
      </c>
      <c r="EQ373" s="18">
        <f t="shared" si="839"/>
        <v>22.651351540364299</v>
      </c>
      <c r="ER373" s="18">
        <f t="shared" si="840"/>
        <v>7.5930022375736872</v>
      </c>
      <c r="ES373" s="18">
        <f t="shared" si="841"/>
        <v>0.17261677020937496</v>
      </c>
    </row>
    <row r="374" spans="1:149" s="105" customFormat="1" outlineLevel="1" x14ac:dyDescent="0.25">
      <c r="A374" s="103"/>
      <c r="B374" s="36" t="s">
        <v>75</v>
      </c>
      <c r="C374" s="36" t="str">
        <f>MostLikely!$B$1</f>
        <v>CSIRO Mk3.5</v>
      </c>
      <c r="D374" s="36">
        <v>2060</v>
      </c>
      <c r="E374" s="37">
        <f>MostLikely!T88</f>
        <v>24.099999999999998</v>
      </c>
      <c r="F374" s="37">
        <f>MostLikely!X88</f>
        <v>75.231799999999993</v>
      </c>
      <c r="G374" s="37">
        <f>MostLikely!R88</f>
        <v>567.5</v>
      </c>
      <c r="H374" s="115">
        <f t="shared" si="765"/>
        <v>2007</v>
      </c>
      <c r="I374" s="111" t="str">
        <f t="shared" si="766"/>
        <v>Pile No 243 @ Berth 107</v>
      </c>
      <c r="J374" s="165" t="str">
        <f t="shared" si="767"/>
        <v>splash</v>
      </c>
      <c r="K374" s="172">
        <f t="shared" si="768"/>
        <v>1</v>
      </c>
      <c r="L374" s="115" t="str">
        <f t="shared" si="769"/>
        <v>C1</v>
      </c>
      <c r="M374" s="115" t="str">
        <f t="shared" si="770"/>
        <v>CB4</v>
      </c>
      <c r="N374" s="115" t="str">
        <f t="shared" si="771"/>
        <v>CL5</v>
      </c>
      <c r="O374" s="115">
        <f t="shared" si="772"/>
        <v>0</v>
      </c>
      <c r="P374" s="115">
        <f t="shared" si="773"/>
        <v>50</v>
      </c>
      <c r="Q374" s="115">
        <f t="shared" si="774"/>
        <v>1200</v>
      </c>
      <c r="R374" s="115">
        <f t="shared" si="775"/>
        <v>60</v>
      </c>
      <c r="S374" s="115">
        <f t="shared" si="776"/>
        <v>0.37</v>
      </c>
      <c r="T374" s="115">
        <f t="shared" si="777"/>
        <v>310</v>
      </c>
      <c r="U374" s="165">
        <f t="shared" si="815"/>
        <v>12</v>
      </c>
      <c r="V374" s="165"/>
      <c r="W374" s="165"/>
      <c r="X374" s="165"/>
      <c r="Y374" s="165"/>
      <c r="AA374" s="174">
        <f t="shared" si="842"/>
        <v>6.8543389086885682</v>
      </c>
      <c r="AB374" s="193">
        <f t="shared" si="843"/>
        <v>0.23708677817377136</v>
      </c>
      <c r="AC374" s="174">
        <f t="shared" si="844"/>
        <v>0.39176820943021173</v>
      </c>
      <c r="AD374" s="174">
        <f t="shared" si="845"/>
        <v>1.2338996351632648E-2</v>
      </c>
      <c r="AE374" s="174">
        <f t="shared" si="846"/>
        <v>1.1440563898947942</v>
      </c>
      <c r="AF374" s="194">
        <f t="shared" si="847"/>
        <v>0.34150937011784899</v>
      </c>
      <c r="AG374" s="174">
        <f t="shared" si="878"/>
        <v>7.9017718321693691</v>
      </c>
      <c r="AH374" s="174">
        <f t="shared" si="879"/>
        <v>0.17277457768469381</v>
      </c>
      <c r="AJ374" s="174"/>
      <c r="AK374" s="174"/>
      <c r="AM374" s="207">
        <f t="shared" si="848"/>
        <v>5</v>
      </c>
      <c r="AN374" s="167">
        <f>INDEX(Coefficients!$O$3:$O$7,MATCH(S374,Coefficients!$O$3:$O$7))</f>
        <v>0.3</v>
      </c>
      <c r="AO374" s="167">
        <f>INDEX(Coefficients!$O$3:$O$7,MATCH(S374,Coefficients!$O$3:$O$7)+1)</f>
        <v>0.4</v>
      </c>
      <c r="AP374" s="172">
        <f>INDEX(Coefficients!$P$3:$P$7,MATCH(S374,Coefficients!$O$3:$O$7))</f>
        <v>50</v>
      </c>
      <c r="AQ374" s="172">
        <f>INDEX(Coefficients!$P$3:$P$7,MATCH(S374,Coefficients!$O$3:$O$7)+1)</f>
        <v>41.8</v>
      </c>
      <c r="AR374" s="172">
        <f t="shared" si="849"/>
        <v>44.26</v>
      </c>
      <c r="AS374" s="106">
        <f t="shared" si="850"/>
        <v>2060</v>
      </c>
      <c r="AT374" s="107">
        <f t="shared" si="851"/>
        <v>24.099999999999998</v>
      </c>
      <c r="AU374" s="167">
        <f t="shared" si="816"/>
        <v>1144.2699999999998</v>
      </c>
      <c r="AV374" s="173">
        <f t="shared" si="817"/>
        <v>23.352448979591831</v>
      </c>
      <c r="AW374" s="106">
        <v>72</v>
      </c>
      <c r="AX374" s="107">
        <f t="shared" si="852"/>
        <v>75.231799999999993</v>
      </c>
      <c r="AY374" s="174">
        <f t="shared" si="853"/>
        <v>1.228182918873741</v>
      </c>
      <c r="AZ374" s="167">
        <f>INDEX(Coefficients!$K$3:$K$10,MATCH(S374,Coefficients!$K$3:$K$10))</f>
        <v>0.35</v>
      </c>
      <c r="BA374" s="167">
        <f>INDEX(Coefficients!$K$3:$K$10,MATCH(S374,Coefficients!$K$3:$K$10)+1)</f>
        <v>0.4</v>
      </c>
      <c r="BB374" s="167">
        <f>INDEX(Coefficients!$L$3:$L$10,MATCH(S374,Coefficients!$K$3:$K$10))</f>
        <v>0.19142307491680963</v>
      </c>
      <c r="BC374" s="167">
        <f>INDEX(Coefficients!$L$3:$L$10,MATCH(S374,Coefficients!$K$3:$K$10)+1)</f>
        <v>0.35425563574488944</v>
      </c>
      <c r="BD374" s="174">
        <f>INDEX(Coefficients!$M$3:$M$10,MATCH(S374,Coefficients!$K$3:$K$10))</f>
        <v>0.20023799980895765</v>
      </c>
      <c r="BE374" s="174">
        <f>INDEX(Coefficients!$M$3:$M$10,MATCH(S374,Coefficients!$K$3:$K$10)+1)</f>
        <v>0.20987997823914079</v>
      </c>
      <c r="BF374" s="70">
        <f t="shared" si="854"/>
        <v>2.5655609924804158E-5</v>
      </c>
      <c r="BG374" s="110">
        <f t="shared" si="855"/>
        <v>0.20409479118103091</v>
      </c>
      <c r="BH374" s="175">
        <f t="shared" si="818"/>
        <v>1.1593701855396413E-5</v>
      </c>
      <c r="BI374" s="89">
        <f t="shared" si="819"/>
        <v>3.6586159151680731E-2</v>
      </c>
      <c r="BJ374" s="106">
        <f t="shared" si="856"/>
        <v>0.71366705445737511</v>
      </c>
      <c r="BK374" s="165">
        <f t="shared" si="857"/>
        <v>84.741590689541354</v>
      </c>
      <c r="BL374" s="207"/>
      <c r="BM374" s="107">
        <f t="shared" si="858"/>
        <v>567.5</v>
      </c>
      <c r="BN374" s="173">
        <f t="shared" si="820"/>
        <v>23316.549999999992</v>
      </c>
      <c r="BO374" s="187">
        <f t="shared" si="821"/>
        <v>9.0411112244897932E-4</v>
      </c>
      <c r="BP374" s="106" t="str">
        <f t="shared" si="795"/>
        <v>YES</v>
      </c>
      <c r="BQ374" s="209">
        <f t="shared" si="859"/>
        <v>6.8543389086885682</v>
      </c>
      <c r="BR374" s="164">
        <f t="shared" si="822"/>
        <v>11.854338908688568</v>
      </c>
      <c r="BS374" s="219">
        <f t="shared" si="823"/>
        <v>0.23708677817377136</v>
      </c>
      <c r="BT374" s="210"/>
      <c r="BU374" s="206">
        <f t="shared" si="824"/>
        <v>-0.82809645059102943</v>
      </c>
      <c r="BW374" s="164">
        <f>VLOOKUP(M374,Coefficients!$E$4:$I$7,3)</f>
        <v>0.43099999999999999</v>
      </c>
      <c r="BX374" s="106">
        <f t="shared" si="825"/>
        <v>7.2999999999999995E-2</v>
      </c>
      <c r="BY374" s="163">
        <f t="shared" si="826"/>
        <v>0.53647810224489778</v>
      </c>
      <c r="BZ374" s="160"/>
      <c r="CO374" s="165" t="str">
        <f t="shared" si="860"/>
        <v>splash</v>
      </c>
      <c r="CP374" s="172">
        <f t="shared" si="861"/>
        <v>1</v>
      </c>
      <c r="CQ374" s="165">
        <f>IF(CO374="atmospheric",IF(CP374&gt;=1,Coefficients!$T$5,Coefficients!$T$4),Coefficients!$T$3)</f>
        <v>7.35</v>
      </c>
      <c r="CR374" s="106">
        <f>IF(S374&lt;Coefficients!$V$3,Coefficients!$X$3-(Coefficients!$X$4-Coefficients!$X$3)*(Coefficients!$V$3-S374)/(Coefficients!$V$4-Coefficients!$V$3),IF(S374&gt;Coefficients!$V$6,(Coefficients!$X$6-Coefficients!$X$5)*(S374-Coefficients!$V$6)/(Coefficients!$V$6-Coefficients!$V$5)+Coefficients!$X$6,VLOOKUP(S374,Coefficients!$V$3:$X$6,3)))</f>
        <v>5.1999999999999975</v>
      </c>
      <c r="CS374" s="90">
        <f t="shared" si="827"/>
        <v>1.6409601519999992E-4</v>
      </c>
      <c r="CT374" s="106">
        <f>VLOOKUP(CO374,Coefficients!$Z$4:$AD$7,4,FALSE)</f>
        <v>0.26500000000000001</v>
      </c>
      <c r="CU374" s="106">
        <f>VLOOKUP(CO374,Coefficients!$Z$4:$AD$7,2,FALSE)</f>
        <v>0.37</v>
      </c>
      <c r="CV374" s="174">
        <f t="shared" si="862"/>
        <v>5.4125339866204234</v>
      </c>
      <c r="CW374" s="31">
        <f t="shared" si="863"/>
        <v>1.1440563898947942</v>
      </c>
      <c r="CX374" s="19">
        <f>Coefficients!$B$7</f>
        <v>3.35</v>
      </c>
      <c r="CY374" s="217">
        <f t="shared" si="828"/>
        <v>0.34150937011784899</v>
      </c>
      <c r="CZ374" s="164">
        <f>VLOOKUP(N374,Coefficients!$E$12:$I$16,3)</f>
        <v>6.0350000000000001</v>
      </c>
      <c r="DA374" s="165">
        <f t="shared" si="829"/>
        <v>7.2999999999999995E-2</v>
      </c>
      <c r="DB374" s="163">
        <f t="shared" si="830"/>
        <v>7.5119381602040791</v>
      </c>
      <c r="DC374" s="163"/>
      <c r="DD374" s="149"/>
      <c r="DU374" s="165">
        <f t="shared" si="864"/>
        <v>0.95</v>
      </c>
      <c r="DV374" s="165">
        <f t="shared" si="865"/>
        <v>1</v>
      </c>
      <c r="DW374" s="165">
        <f t="shared" si="866"/>
        <v>2400</v>
      </c>
      <c r="DX374" s="165">
        <f t="shared" si="867"/>
        <v>1.4999999999999999E-2</v>
      </c>
      <c r="DY374" s="169">
        <f t="shared" si="868"/>
        <v>70.569667077681871</v>
      </c>
      <c r="DZ374" s="136">
        <f t="shared" si="831"/>
        <v>33593.662266739615</v>
      </c>
      <c r="EA374" s="136">
        <f t="shared" si="869"/>
        <v>4.3067574809826485</v>
      </c>
      <c r="EB374" s="136">
        <f t="shared" si="870"/>
        <v>2.3330791552474604E-2</v>
      </c>
      <c r="EC374" s="136">
        <f t="shared" si="871"/>
        <v>0.96747185906460231</v>
      </c>
      <c r="ED374" s="136">
        <f t="shared" si="872"/>
        <v>0.21416765877118069</v>
      </c>
      <c r="EE374" s="136">
        <f t="shared" si="832"/>
        <v>1.5445604651050633E-4</v>
      </c>
      <c r="EF374" s="136">
        <f t="shared" si="873"/>
        <v>1</v>
      </c>
      <c r="EG374" s="136">
        <f t="shared" si="833"/>
        <v>2</v>
      </c>
      <c r="EH374" s="149">
        <f t="shared" si="874"/>
        <v>1.6619291073801363</v>
      </c>
      <c r="EI374" s="149">
        <f t="shared" si="875"/>
        <v>27.991452282117869</v>
      </c>
      <c r="EJ374" s="149">
        <f t="shared" si="834"/>
        <v>29.653381389498005</v>
      </c>
      <c r="EK374" s="18">
        <f t="shared" si="835"/>
        <v>1.6524253796349095</v>
      </c>
      <c r="EL374" s="18">
        <f t="shared" si="836"/>
        <v>0.39176820943021173</v>
      </c>
      <c r="EM374" s="18">
        <f t="shared" si="837"/>
        <v>1.2338996351632648E-2</v>
      </c>
      <c r="EN374" s="163">
        <f t="shared" si="876"/>
        <v>0.11868955182781089</v>
      </c>
      <c r="EO374" s="163">
        <f t="shared" si="877"/>
        <v>1.9990581497254021</v>
      </c>
      <c r="EP374" s="163">
        <f t="shared" si="838"/>
        <v>2.1177477015532129</v>
      </c>
      <c r="EQ374" s="18">
        <f t="shared" si="839"/>
        <v>23.137789248484175</v>
      </c>
      <c r="ER374" s="18">
        <f t="shared" si="840"/>
        <v>7.9017718321693691</v>
      </c>
      <c r="ES374" s="18">
        <f t="shared" si="841"/>
        <v>0.17277457768469381</v>
      </c>
    </row>
    <row r="375" spans="1:149" s="105" customFormat="1" outlineLevel="1" x14ac:dyDescent="0.25">
      <c r="A375" s="103"/>
      <c r="B375" s="36" t="s">
        <v>75</v>
      </c>
      <c r="C375" s="36" t="str">
        <f>MostLikely!$B$1</f>
        <v>CSIRO Mk3.5</v>
      </c>
      <c r="D375" s="36">
        <v>2061</v>
      </c>
      <c r="E375" s="37">
        <f>MostLikely!T89</f>
        <v>24.12</v>
      </c>
      <c r="F375" s="37">
        <f>MostLikely!X89</f>
        <v>75.216539999999995</v>
      </c>
      <c r="G375" s="37">
        <f>MostLikely!R89</f>
        <v>571.35</v>
      </c>
      <c r="H375" s="115">
        <f t="shared" si="765"/>
        <v>2007</v>
      </c>
      <c r="I375" s="111" t="str">
        <f t="shared" si="766"/>
        <v>Pile No 243 @ Berth 107</v>
      </c>
      <c r="J375" s="165" t="str">
        <f t="shared" si="767"/>
        <v>splash</v>
      </c>
      <c r="K375" s="172">
        <f t="shared" si="768"/>
        <v>1</v>
      </c>
      <c r="L375" s="115" t="str">
        <f t="shared" si="769"/>
        <v>C1</v>
      </c>
      <c r="M375" s="115" t="str">
        <f t="shared" si="770"/>
        <v>CB4</v>
      </c>
      <c r="N375" s="115" t="str">
        <f t="shared" si="771"/>
        <v>CL5</v>
      </c>
      <c r="O375" s="115">
        <f t="shared" si="772"/>
        <v>0</v>
      </c>
      <c r="P375" s="115">
        <f t="shared" si="773"/>
        <v>50</v>
      </c>
      <c r="Q375" s="115">
        <f t="shared" si="774"/>
        <v>1200</v>
      </c>
      <c r="R375" s="115">
        <f t="shared" si="775"/>
        <v>60</v>
      </c>
      <c r="S375" s="115">
        <f t="shared" si="776"/>
        <v>0.37</v>
      </c>
      <c r="T375" s="115">
        <f t="shared" si="777"/>
        <v>310</v>
      </c>
      <c r="U375" s="165">
        <f t="shared" si="815"/>
        <v>12</v>
      </c>
      <c r="V375" s="165"/>
      <c r="W375" s="165"/>
      <c r="X375" s="165"/>
      <c r="Y375" s="165"/>
      <c r="AA375" s="174">
        <f t="shared" si="842"/>
        <v>6.9267435029847446</v>
      </c>
      <c r="AB375" s="193">
        <f t="shared" si="843"/>
        <v>0.2385348700596949</v>
      </c>
      <c r="AC375" s="174">
        <f t="shared" si="844"/>
        <v>0.402454278087785</v>
      </c>
      <c r="AD375" s="174">
        <f t="shared" si="845"/>
        <v>1.2350105102199993E-2</v>
      </c>
      <c r="AE375" s="174">
        <f t="shared" si="846"/>
        <v>1.164880466051885</v>
      </c>
      <c r="AF375" s="194">
        <f t="shared" si="847"/>
        <v>0.34772551225429404</v>
      </c>
      <c r="AG375" s="174">
        <f t="shared" si="878"/>
        <v>8.2148801757233407</v>
      </c>
      <c r="AH375" s="174">
        <f t="shared" si="879"/>
        <v>0.17293012596699991</v>
      </c>
      <c r="AJ375" s="174"/>
      <c r="AK375" s="174"/>
      <c r="AM375" s="207">
        <f t="shared" si="848"/>
        <v>5</v>
      </c>
      <c r="AN375" s="167">
        <f>INDEX(Coefficients!$O$3:$O$7,MATCH(S375,Coefficients!$O$3:$O$7))</f>
        <v>0.3</v>
      </c>
      <c r="AO375" s="167">
        <f>INDEX(Coefficients!$O$3:$O$7,MATCH(S375,Coefficients!$O$3:$O$7)+1)</f>
        <v>0.4</v>
      </c>
      <c r="AP375" s="172">
        <f>INDEX(Coefficients!$P$3:$P$7,MATCH(S375,Coefficients!$O$3:$O$7))</f>
        <v>50</v>
      </c>
      <c r="AQ375" s="172">
        <f>INDEX(Coefficients!$P$3:$P$7,MATCH(S375,Coefficients!$O$3:$O$7)+1)</f>
        <v>41.8</v>
      </c>
      <c r="AR375" s="172">
        <f t="shared" si="849"/>
        <v>44.26</v>
      </c>
      <c r="AS375" s="106">
        <f t="shared" si="850"/>
        <v>2061</v>
      </c>
      <c r="AT375" s="107">
        <f t="shared" si="851"/>
        <v>24.12</v>
      </c>
      <c r="AU375" s="167">
        <f t="shared" si="816"/>
        <v>1168.3899999999996</v>
      </c>
      <c r="AV375" s="173">
        <f t="shared" si="817"/>
        <v>23.367799999999992</v>
      </c>
      <c r="AW375" s="106">
        <v>73</v>
      </c>
      <c r="AX375" s="107">
        <f t="shared" si="852"/>
        <v>75.216539999999995</v>
      </c>
      <c r="AY375" s="174">
        <f t="shared" si="853"/>
        <v>1.2293262294419072</v>
      </c>
      <c r="AZ375" s="167">
        <f>INDEX(Coefficients!$K$3:$K$10,MATCH(S375,Coefficients!$K$3:$K$10))</f>
        <v>0.35</v>
      </c>
      <c r="BA375" s="167">
        <f>INDEX(Coefficients!$K$3:$K$10,MATCH(S375,Coefficients!$K$3:$K$10)+1)</f>
        <v>0.4</v>
      </c>
      <c r="BB375" s="167">
        <f>INDEX(Coefficients!$L$3:$L$10,MATCH(S375,Coefficients!$K$3:$K$10))</f>
        <v>0.19142307491680963</v>
      </c>
      <c r="BC375" s="167">
        <f>INDEX(Coefficients!$L$3:$L$10,MATCH(S375,Coefficients!$K$3:$K$10)+1)</f>
        <v>0.35425563574488944</v>
      </c>
      <c r="BD375" s="174">
        <f>INDEX(Coefficients!$M$3:$M$10,MATCH(S375,Coefficients!$K$3:$K$10))</f>
        <v>0.20023799980895765</v>
      </c>
      <c r="BE375" s="174">
        <f>INDEX(Coefficients!$M$3:$M$10,MATCH(S375,Coefficients!$K$3:$K$10)+1)</f>
        <v>0.20987997823914079</v>
      </c>
      <c r="BF375" s="70">
        <f t="shared" si="854"/>
        <v>2.5655609924804158E-5</v>
      </c>
      <c r="BG375" s="110">
        <f t="shared" si="855"/>
        <v>0.20409479118103091</v>
      </c>
      <c r="BH375" s="175">
        <f t="shared" si="818"/>
        <v>1.154599634216788E-5</v>
      </c>
      <c r="BI375" s="89">
        <f t="shared" si="819"/>
        <v>3.6435615216606251E-2</v>
      </c>
      <c r="BJ375" s="106">
        <f t="shared" si="856"/>
        <v>0.71366705445737511</v>
      </c>
      <c r="BK375" s="165">
        <f t="shared" si="857"/>
        <v>84.741590689541354</v>
      </c>
      <c r="BL375" s="207"/>
      <c r="BM375" s="107">
        <f t="shared" si="858"/>
        <v>571.35</v>
      </c>
      <c r="BN375" s="173">
        <f t="shared" si="820"/>
        <v>23887.899999999991</v>
      </c>
      <c r="BO375" s="187">
        <f t="shared" si="821"/>
        <v>9.0774019999999972E-4</v>
      </c>
      <c r="BP375" s="106" t="str">
        <f t="shared" si="795"/>
        <v>YES</v>
      </c>
      <c r="BQ375" s="209">
        <f t="shared" si="859"/>
        <v>6.9267435029847446</v>
      </c>
      <c r="BR375" s="164">
        <f t="shared" si="822"/>
        <v>11.926743502984746</v>
      </c>
      <c r="BS375" s="219">
        <f t="shared" si="823"/>
        <v>0.2385348700596949</v>
      </c>
      <c r="BT375" s="210"/>
      <c r="BU375" s="206">
        <f t="shared" si="824"/>
        <v>-0.8294036214137368</v>
      </c>
      <c r="BW375" s="164">
        <f>VLOOKUP(M375,Coefficients!$E$4:$I$7,3)</f>
        <v>0.43099999999999999</v>
      </c>
      <c r="BX375" s="106">
        <f t="shared" si="825"/>
        <v>7.2999999999999995E-2</v>
      </c>
      <c r="BY375" s="163">
        <f t="shared" si="826"/>
        <v>0.5369610913999997</v>
      </c>
      <c r="BZ375" s="160"/>
      <c r="CO375" s="165" t="str">
        <f t="shared" si="860"/>
        <v>splash</v>
      </c>
      <c r="CP375" s="172">
        <f t="shared" si="861"/>
        <v>1</v>
      </c>
      <c r="CQ375" s="165">
        <f>IF(CO375="atmospheric",IF(CP375&gt;=1,Coefficients!$T$5,Coefficients!$T$4),Coefficients!$T$3)</f>
        <v>7.35</v>
      </c>
      <c r="CR375" s="106">
        <f>IF(S375&lt;Coefficients!$V$3,Coefficients!$X$3-(Coefficients!$X$4-Coefficients!$X$3)*(Coefficients!$V$3-S375)/(Coefficients!$V$4-Coefficients!$V$3),IF(S375&gt;Coefficients!$V$6,(Coefficients!$X$6-Coefficients!$X$5)*(S375-Coefficients!$V$6)/(Coefficients!$V$6-Coefficients!$V$5)+Coefficients!$X$6,VLOOKUP(S375,Coefficients!$V$3:$X$6,3)))</f>
        <v>5.1999999999999975</v>
      </c>
      <c r="CS375" s="90">
        <f t="shared" si="827"/>
        <v>1.6409601519999992E-4</v>
      </c>
      <c r="CT375" s="106">
        <f>VLOOKUP(CO375,Coefficients!$Z$4:$AD$7,4,FALSE)</f>
        <v>0.26500000000000001</v>
      </c>
      <c r="CU375" s="106">
        <f>VLOOKUP(CO375,Coefficients!$Z$4:$AD$7,2,FALSE)</f>
        <v>0.37</v>
      </c>
      <c r="CV375" s="174">
        <f t="shared" si="862"/>
        <v>5.4139135552298887</v>
      </c>
      <c r="CW375" s="31">
        <f t="shared" si="863"/>
        <v>1.164880466051885</v>
      </c>
      <c r="CX375" s="19">
        <f>Coefficients!$B$7</f>
        <v>3.35</v>
      </c>
      <c r="CY375" s="217">
        <f t="shared" si="828"/>
        <v>0.34772551225429404</v>
      </c>
      <c r="CZ375" s="164">
        <f>VLOOKUP(N375,Coefficients!$E$12:$I$16,3)</f>
        <v>6.0350000000000001</v>
      </c>
      <c r="DA375" s="165">
        <f t="shared" si="829"/>
        <v>7.2999999999999995E-2</v>
      </c>
      <c r="DB375" s="163">
        <f t="shared" si="830"/>
        <v>7.5187011289999965</v>
      </c>
      <c r="DC375" s="163"/>
      <c r="DD375" s="149"/>
      <c r="DU375" s="165">
        <f t="shared" si="864"/>
        <v>0.95</v>
      </c>
      <c r="DV375" s="165">
        <f t="shared" si="865"/>
        <v>1</v>
      </c>
      <c r="DW375" s="165">
        <f t="shared" si="866"/>
        <v>2400</v>
      </c>
      <c r="DX375" s="165">
        <f t="shared" si="867"/>
        <v>1.4999999999999999E-2</v>
      </c>
      <c r="DY375" s="169">
        <f t="shared" si="868"/>
        <v>70.570038346276547</v>
      </c>
      <c r="DZ375" s="136">
        <f t="shared" si="831"/>
        <v>33593.721178972133</v>
      </c>
      <c r="EA375" s="136">
        <f t="shared" si="869"/>
        <v>4.3067574809826485</v>
      </c>
      <c r="EB375" s="136">
        <f t="shared" si="870"/>
        <v>2.3330791552474604E-2</v>
      </c>
      <c r="EC375" s="136">
        <f t="shared" si="871"/>
        <v>0.96747185906460231</v>
      </c>
      <c r="ED375" s="136">
        <f t="shared" si="872"/>
        <v>0.21423137149299973</v>
      </c>
      <c r="EE375" s="136">
        <f t="shared" si="832"/>
        <v>1.5445604651050633E-4</v>
      </c>
      <c r="EF375" s="136">
        <f t="shared" si="873"/>
        <v>1</v>
      </c>
      <c r="EG375" s="136">
        <f t="shared" si="833"/>
        <v>2</v>
      </c>
      <c r="EH375" s="149">
        <f t="shared" si="874"/>
        <v>1.6604332235948194</v>
      </c>
      <c r="EI375" s="149">
        <f t="shared" si="875"/>
        <v>27.974594038764746</v>
      </c>
      <c r="EJ375" s="149">
        <f t="shared" si="834"/>
        <v>29.635027262359564</v>
      </c>
      <c r="EK375" s="18">
        <f t="shared" si="835"/>
        <v>1.6871926439395137</v>
      </c>
      <c r="EL375" s="18">
        <f t="shared" si="836"/>
        <v>0.402454278087785</v>
      </c>
      <c r="EM375" s="18">
        <f t="shared" si="837"/>
        <v>1.2350105102199993E-2</v>
      </c>
      <c r="EN375" s="163">
        <f t="shared" si="876"/>
        <v>0.11858272069086447</v>
      </c>
      <c r="EO375" s="163">
        <f t="shared" si="877"/>
        <v>1.9978541890153445</v>
      </c>
      <c r="EP375" s="163">
        <f t="shared" si="838"/>
        <v>2.1164369097062088</v>
      </c>
      <c r="EQ375" s="18">
        <f t="shared" si="839"/>
        <v>23.624611615255144</v>
      </c>
      <c r="ER375" s="18">
        <f t="shared" si="840"/>
        <v>8.2148801757233407</v>
      </c>
      <c r="ES375" s="18">
        <f t="shared" si="841"/>
        <v>0.17293012596699991</v>
      </c>
    </row>
    <row r="376" spans="1:149" s="105" customFormat="1" outlineLevel="1" x14ac:dyDescent="0.25">
      <c r="A376" s="103"/>
      <c r="B376" s="36" t="s">
        <v>75</v>
      </c>
      <c r="C376" s="36" t="str">
        <f>MostLikely!$B$1</f>
        <v>CSIRO Mk3.5</v>
      </c>
      <c r="D376" s="36">
        <v>2062</v>
      </c>
      <c r="E376" s="37">
        <f>MostLikely!T90</f>
        <v>24.14</v>
      </c>
      <c r="F376" s="37">
        <f>MostLikely!X90</f>
        <v>75.201279999999997</v>
      </c>
      <c r="G376" s="37">
        <f>MostLikely!R90</f>
        <v>575.20000000000005</v>
      </c>
      <c r="H376" s="115">
        <f t="shared" si="765"/>
        <v>2007</v>
      </c>
      <c r="I376" s="111" t="str">
        <f t="shared" si="766"/>
        <v>Pile No 243 @ Berth 107</v>
      </c>
      <c r="J376" s="165" t="str">
        <f t="shared" si="767"/>
        <v>splash</v>
      </c>
      <c r="K376" s="172">
        <f t="shared" si="768"/>
        <v>1</v>
      </c>
      <c r="L376" s="115" t="str">
        <f t="shared" si="769"/>
        <v>C1</v>
      </c>
      <c r="M376" s="115" t="str">
        <f t="shared" si="770"/>
        <v>CB4</v>
      </c>
      <c r="N376" s="115" t="str">
        <f t="shared" si="771"/>
        <v>CL5</v>
      </c>
      <c r="O376" s="115">
        <f t="shared" si="772"/>
        <v>0</v>
      </c>
      <c r="P376" s="115">
        <f t="shared" si="773"/>
        <v>50</v>
      </c>
      <c r="Q376" s="115">
        <f t="shared" si="774"/>
        <v>1200</v>
      </c>
      <c r="R376" s="115">
        <f t="shared" si="775"/>
        <v>60</v>
      </c>
      <c r="S376" s="115">
        <f t="shared" si="776"/>
        <v>0.37</v>
      </c>
      <c r="T376" s="115">
        <f t="shared" si="777"/>
        <v>310</v>
      </c>
      <c r="U376" s="165">
        <f t="shared" si="815"/>
        <v>12</v>
      </c>
      <c r="V376" s="165"/>
      <c r="W376" s="165"/>
      <c r="X376" s="165"/>
      <c r="Y376" s="165"/>
      <c r="AA376" s="174">
        <f t="shared" si="842"/>
        <v>6.9987020506037734</v>
      </c>
      <c r="AB376" s="193">
        <f t="shared" si="843"/>
        <v>0.23997404101207548</v>
      </c>
      <c r="AC376" s="174">
        <f t="shared" si="844"/>
        <v>0.41323227091987547</v>
      </c>
      <c r="AD376" s="174">
        <f t="shared" si="845"/>
        <v>1.2361061999411761E-2</v>
      </c>
      <c r="AE376" s="174">
        <f t="shared" si="846"/>
        <v>1.1854377222634547</v>
      </c>
      <c r="AF376" s="194">
        <f t="shared" si="847"/>
        <v>0.35386200664580736</v>
      </c>
      <c r="AG376" s="174">
        <f t="shared" si="878"/>
        <v>8.5322565473798555</v>
      </c>
      <c r="AH376" s="174">
        <f t="shared" si="879"/>
        <v>0.17308354794999997</v>
      </c>
      <c r="AJ376" s="174"/>
      <c r="AK376" s="174"/>
      <c r="AM376" s="207">
        <f t="shared" si="848"/>
        <v>5</v>
      </c>
      <c r="AN376" s="167">
        <f>INDEX(Coefficients!$O$3:$O$7,MATCH(S376,Coefficients!$O$3:$O$7))</f>
        <v>0.3</v>
      </c>
      <c r="AO376" s="167">
        <f>INDEX(Coefficients!$O$3:$O$7,MATCH(S376,Coefficients!$O$3:$O$7)+1)</f>
        <v>0.4</v>
      </c>
      <c r="AP376" s="172">
        <f>INDEX(Coefficients!$P$3:$P$7,MATCH(S376,Coefficients!$O$3:$O$7))</f>
        <v>50</v>
      </c>
      <c r="AQ376" s="172">
        <f>INDEX(Coefficients!$P$3:$P$7,MATCH(S376,Coefficients!$O$3:$O$7)+1)</f>
        <v>41.8</v>
      </c>
      <c r="AR376" s="172">
        <f t="shared" si="849"/>
        <v>44.26</v>
      </c>
      <c r="AS376" s="106">
        <f t="shared" si="850"/>
        <v>2062</v>
      </c>
      <c r="AT376" s="107">
        <f t="shared" si="851"/>
        <v>24.14</v>
      </c>
      <c r="AU376" s="167">
        <f t="shared" si="816"/>
        <v>1192.5299999999997</v>
      </c>
      <c r="AV376" s="173">
        <f t="shared" si="817"/>
        <v>23.382941176470585</v>
      </c>
      <c r="AW376" s="106">
        <v>74</v>
      </c>
      <c r="AX376" s="107">
        <f t="shared" si="852"/>
        <v>75.201279999999997</v>
      </c>
      <c r="AY376" s="174">
        <f t="shared" si="853"/>
        <v>1.2304548376881117</v>
      </c>
      <c r="AZ376" s="167">
        <f>INDEX(Coefficients!$K$3:$K$10,MATCH(S376,Coefficients!$K$3:$K$10))</f>
        <v>0.35</v>
      </c>
      <c r="BA376" s="167">
        <f>INDEX(Coefficients!$K$3:$K$10,MATCH(S376,Coefficients!$K$3:$K$10)+1)</f>
        <v>0.4</v>
      </c>
      <c r="BB376" s="167">
        <f>INDEX(Coefficients!$L$3:$L$10,MATCH(S376,Coefficients!$K$3:$K$10))</f>
        <v>0.19142307491680963</v>
      </c>
      <c r="BC376" s="167">
        <f>INDEX(Coefficients!$L$3:$L$10,MATCH(S376,Coefficients!$K$3:$K$10)+1)</f>
        <v>0.35425563574488944</v>
      </c>
      <c r="BD376" s="174">
        <f>INDEX(Coefficients!$M$3:$M$10,MATCH(S376,Coefficients!$K$3:$K$10))</f>
        <v>0.20023799980895765</v>
      </c>
      <c r="BE376" s="174">
        <f>INDEX(Coefficients!$M$3:$M$10,MATCH(S376,Coefficients!$K$3:$K$10)+1)</f>
        <v>0.20987997823914079</v>
      </c>
      <c r="BF376" s="70">
        <f t="shared" si="854"/>
        <v>2.5655609924804158E-5</v>
      </c>
      <c r="BG376" s="110">
        <f t="shared" si="855"/>
        <v>0.20409479118103091</v>
      </c>
      <c r="BH376" s="175">
        <f t="shared" si="818"/>
        <v>1.1499426065209516E-5</v>
      </c>
      <c r="BI376" s="89">
        <f t="shared" si="819"/>
        <v>3.6288653738228788E-2</v>
      </c>
      <c r="BJ376" s="106">
        <f t="shared" si="856"/>
        <v>0.71366705445737511</v>
      </c>
      <c r="BK376" s="165">
        <f t="shared" si="857"/>
        <v>84.741590689541354</v>
      </c>
      <c r="BL376" s="207"/>
      <c r="BM376" s="107">
        <f t="shared" si="858"/>
        <v>575.20000000000005</v>
      </c>
      <c r="BN376" s="173">
        <f t="shared" si="820"/>
        <v>24463.099999999991</v>
      </c>
      <c r="BO376" s="187">
        <f t="shared" si="821"/>
        <v>9.1137039215686243E-4</v>
      </c>
      <c r="BP376" s="106" t="str">
        <f t="shared" si="795"/>
        <v>YES</v>
      </c>
      <c r="BQ376" s="209">
        <f t="shared" si="859"/>
        <v>6.9987020506037734</v>
      </c>
      <c r="BR376" s="164">
        <f t="shared" si="822"/>
        <v>11.998702050603773</v>
      </c>
      <c r="BS376" s="219">
        <f t="shared" si="823"/>
        <v>0.23997404101207548</v>
      </c>
      <c r="BT376" s="210"/>
      <c r="BU376" s="206">
        <f t="shared" si="824"/>
        <v>-0.83066931698259816</v>
      </c>
      <c r="BW376" s="164">
        <f>VLOOKUP(M376,Coefficients!$E$4:$I$7,3)</f>
        <v>0.43099999999999999</v>
      </c>
      <c r="BX376" s="106">
        <f t="shared" si="825"/>
        <v>7.2999999999999995E-2</v>
      </c>
      <c r="BY376" s="163">
        <f t="shared" si="826"/>
        <v>0.53743747823529398</v>
      </c>
      <c r="BZ376" s="160"/>
      <c r="CO376" s="165" t="str">
        <f t="shared" si="860"/>
        <v>splash</v>
      </c>
      <c r="CP376" s="172">
        <f t="shared" si="861"/>
        <v>1</v>
      </c>
      <c r="CQ376" s="165">
        <f>IF(CO376="atmospheric",IF(CP376&gt;=1,Coefficients!$T$5,Coefficients!$T$4),Coefficients!$T$3)</f>
        <v>7.35</v>
      </c>
      <c r="CR376" s="106">
        <f>IF(S376&lt;Coefficients!$V$3,Coefficients!$X$3-(Coefficients!$X$4-Coefficients!$X$3)*(Coefficients!$V$3-S376)/(Coefficients!$V$4-Coefficients!$V$3),IF(S376&gt;Coefficients!$V$6,(Coefficients!$X$6-Coefficients!$X$5)*(S376-Coefficients!$V$6)/(Coefficients!$V$6-Coefficients!$V$5)+Coefficients!$X$6,VLOOKUP(S376,Coefficients!$V$3:$X$6,3)))</f>
        <v>5.1999999999999975</v>
      </c>
      <c r="CS376" s="90">
        <f t="shared" si="827"/>
        <v>1.6409601519999992E-4</v>
      </c>
      <c r="CT376" s="106">
        <f>VLOOKUP(CO376,Coefficients!$Z$4:$AD$7,4,FALSE)</f>
        <v>0.26500000000000001</v>
      </c>
      <c r="CU376" s="106">
        <f>VLOOKUP(CO376,Coefficients!$Z$4:$AD$7,2,FALSE)</f>
        <v>0.37</v>
      </c>
      <c r="CV376" s="174">
        <f t="shared" si="862"/>
        <v>5.4151834148832707</v>
      </c>
      <c r="CW376" s="31">
        <f t="shared" si="863"/>
        <v>1.1854377222634547</v>
      </c>
      <c r="CX376" s="19">
        <f>Coefficients!$B$7</f>
        <v>3.35</v>
      </c>
      <c r="CY376" s="217">
        <f t="shared" si="828"/>
        <v>0.35386200664580736</v>
      </c>
      <c r="CZ376" s="164">
        <f>VLOOKUP(N376,Coefficients!$E$12:$I$16,3)</f>
        <v>6.0350000000000001</v>
      </c>
      <c r="DA376" s="165">
        <f t="shared" si="829"/>
        <v>7.2999999999999995E-2</v>
      </c>
      <c r="DB376" s="163">
        <f t="shared" si="830"/>
        <v>7.5253716499999985</v>
      </c>
      <c r="DC376" s="163"/>
      <c r="DD376" s="149"/>
      <c r="DU376" s="165">
        <f t="shared" si="864"/>
        <v>0.95</v>
      </c>
      <c r="DV376" s="165">
        <f t="shared" si="865"/>
        <v>1</v>
      </c>
      <c r="DW376" s="165">
        <f t="shared" si="866"/>
        <v>2400</v>
      </c>
      <c r="DX376" s="165">
        <f t="shared" si="867"/>
        <v>1.4999999999999999E-2</v>
      </c>
      <c r="DY376" s="169">
        <f t="shared" si="868"/>
        <v>70.570395058998216</v>
      </c>
      <c r="DZ376" s="136">
        <f t="shared" si="831"/>
        <v>33593.777781310295</v>
      </c>
      <c r="EA376" s="136">
        <f t="shared" si="869"/>
        <v>4.3067574809826485</v>
      </c>
      <c r="EB376" s="136">
        <f t="shared" si="870"/>
        <v>2.3330791552474604E-2</v>
      </c>
      <c r="EC376" s="136">
        <f t="shared" si="871"/>
        <v>0.96747185906460231</v>
      </c>
      <c r="ED376" s="136">
        <f t="shared" si="872"/>
        <v>0.2142941011021875</v>
      </c>
      <c r="EE376" s="136">
        <f t="shared" si="832"/>
        <v>1.5445604651050633E-4</v>
      </c>
      <c r="EF376" s="136">
        <f t="shared" si="873"/>
        <v>1</v>
      </c>
      <c r="EG376" s="136">
        <f t="shared" si="833"/>
        <v>2</v>
      </c>
      <c r="EH376" s="149">
        <f t="shared" si="874"/>
        <v>1.6589604474440991</v>
      </c>
      <c r="EI376" s="149">
        <f t="shared" si="875"/>
        <v>27.957981289395455</v>
      </c>
      <c r="EJ376" s="149">
        <f t="shared" si="834"/>
        <v>29.616941736839554</v>
      </c>
      <c r="EK376" s="18">
        <f t="shared" si="835"/>
        <v>1.7219873832065096</v>
      </c>
      <c r="EL376" s="18">
        <f t="shared" si="836"/>
        <v>0.41323227091987547</v>
      </c>
      <c r="EM376" s="18">
        <f t="shared" si="837"/>
        <v>1.2361061999411761E-2</v>
      </c>
      <c r="EN376" s="163">
        <f t="shared" si="876"/>
        <v>0.11847753982575086</v>
      </c>
      <c r="EO376" s="163">
        <f t="shared" si="877"/>
        <v>1.9966677606842487</v>
      </c>
      <c r="EP376" s="163">
        <f t="shared" si="838"/>
        <v>2.1151453005099996</v>
      </c>
      <c r="EQ376" s="18">
        <f t="shared" si="839"/>
        <v>24.111818695246601</v>
      </c>
      <c r="ER376" s="18">
        <f t="shared" si="840"/>
        <v>8.5322565473798555</v>
      </c>
      <c r="ES376" s="18">
        <f t="shared" si="841"/>
        <v>0.17308354794999997</v>
      </c>
    </row>
    <row r="377" spans="1:149" s="105" customFormat="1" outlineLevel="1" x14ac:dyDescent="0.25">
      <c r="A377" s="103"/>
      <c r="B377" s="36" t="s">
        <v>75</v>
      </c>
      <c r="C377" s="36" t="str">
        <f>MostLikely!$B$1</f>
        <v>CSIRO Mk3.5</v>
      </c>
      <c r="D377" s="36">
        <v>2063</v>
      </c>
      <c r="E377" s="37">
        <f>MostLikely!T91</f>
        <v>24.16</v>
      </c>
      <c r="F377" s="37">
        <f>MostLikely!X91</f>
        <v>75.186019999999999</v>
      </c>
      <c r="G377" s="37">
        <f>MostLikely!R91</f>
        <v>579.05000000000007</v>
      </c>
      <c r="H377" s="115">
        <f t="shared" si="765"/>
        <v>2007</v>
      </c>
      <c r="I377" s="111" t="str">
        <f t="shared" si="766"/>
        <v>Pile No 243 @ Berth 107</v>
      </c>
      <c r="J377" s="165" t="str">
        <f t="shared" si="767"/>
        <v>splash</v>
      </c>
      <c r="K377" s="172">
        <f t="shared" si="768"/>
        <v>1</v>
      </c>
      <c r="L377" s="115" t="str">
        <f t="shared" si="769"/>
        <v>C1</v>
      </c>
      <c r="M377" s="115" t="str">
        <f t="shared" si="770"/>
        <v>CB4</v>
      </c>
      <c r="N377" s="115" t="str">
        <f t="shared" si="771"/>
        <v>CL5</v>
      </c>
      <c r="O377" s="115">
        <f t="shared" si="772"/>
        <v>0</v>
      </c>
      <c r="P377" s="115">
        <f t="shared" si="773"/>
        <v>50</v>
      </c>
      <c r="Q377" s="115">
        <f t="shared" si="774"/>
        <v>1200</v>
      </c>
      <c r="R377" s="115">
        <f t="shared" si="775"/>
        <v>60</v>
      </c>
      <c r="S377" s="115">
        <f t="shared" si="776"/>
        <v>0.37</v>
      </c>
      <c r="T377" s="115">
        <f t="shared" si="777"/>
        <v>310</v>
      </c>
      <c r="U377" s="165">
        <f t="shared" si="815"/>
        <v>12</v>
      </c>
      <c r="V377" s="165"/>
      <c r="W377" s="165"/>
      <c r="X377" s="165"/>
      <c r="Y377" s="165"/>
      <c r="AA377" s="174">
        <f t="shared" si="842"/>
        <v>7.0702313688771197</v>
      </c>
      <c r="AB377" s="193">
        <f t="shared" si="843"/>
        <v>0.24140462737754242</v>
      </c>
      <c r="AC377" s="174">
        <f t="shared" si="844"/>
        <v>0.4241019672207057</v>
      </c>
      <c r="AD377" s="174">
        <f t="shared" si="845"/>
        <v>1.2371875804038458E-2</v>
      </c>
      <c r="AE377" s="174">
        <f t="shared" si="846"/>
        <v>1.2057337379752489</v>
      </c>
      <c r="AF377" s="194">
        <f t="shared" si="847"/>
        <v>0.35992051879858172</v>
      </c>
      <c r="AG377" s="174">
        <f t="shared" si="878"/>
        <v>8.8538326055710552</v>
      </c>
      <c r="AH377" s="174">
        <f t="shared" si="879"/>
        <v>0.17323496630480767</v>
      </c>
      <c r="AJ377" s="174"/>
      <c r="AK377" s="174"/>
      <c r="AM377" s="207">
        <f t="shared" si="848"/>
        <v>5</v>
      </c>
      <c r="AN377" s="167">
        <f>INDEX(Coefficients!$O$3:$O$7,MATCH(S377,Coefficients!$O$3:$O$7))</f>
        <v>0.3</v>
      </c>
      <c r="AO377" s="167">
        <f>INDEX(Coefficients!$O$3:$O$7,MATCH(S377,Coefficients!$O$3:$O$7)+1)</f>
        <v>0.4</v>
      </c>
      <c r="AP377" s="172">
        <f>INDEX(Coefficients!$P$3:$P$7,MATCH(S377,Coefficients!$O$3:$O$7))</f>
        <v>50</v>
      </c>
      <c r="AQ377" s="172">
        <f>INDEX(Coefficients!$P$3:$P$7,MATCH(S377,Coefficients!$O$3:$O$7)+1)</f>
        <v>41.8</v>
      </c>
      <c r="AR377" s="172">
        <f t="shared" si="849"/>
        <v>44.26</v>
      </c>
      <c r="AS377" s="106">
        <f t="shared" si="850"/>
        <v>2063</v>
      </c>
      <c r="AT377" s="107">
        <f t="shared" si="851"/>
        <v>24.16</v>
      </c>
      <c r="AU377" s="167">
        <f t="shared" si="816"/>
        <v>1216.6899999999998</v>
      </c>
      <c r="AV377" s="173">
        <f t="shared" si="817"/>
        <v>23.397884615384612</v>
      </c>
      <c r="AW377" s="106">
        <v>75</v>
      </c>
      <c r="AX377" s="107">
        <f t="shared" si="852"/>
        <v>75.186019999999999</v>
      </c>
      <c r="AY377" s="174">
        <f t="shared" si="853"/>
        <v>1.2315696094893749</v>
      </c>
      <c r="AZ377" s="167">
        <f>INDEX(Coefficients!$K$3:$K$10,MATCH(S377,Coefficients!$K$3:$K$10))</f>
        <v>0.35</v>
      </c>
      <c r="BA377" s="167">
        <f>INDEX(Coefficients!$K$3:$K$10,MATCH(S377,Coefficients!$K$3:$K$10)+1)</f>
        <v>0.4</v>
      </c>
      <c r="BB377" s="167">
        <f>INDEX(Coefficients!$L$3:$L$10,MATCH(S377,Coefficients!$K$3:$K$10))</f>
        <v>0.19142307491680963</v>
      </c>
      <c r="BC377" s="167">
        <f>INDEX(Coefficients!$L$3:$L$10,MATCH(S377,Coefficients!$K$3:$K$10)+1)</f>
        <v>0.35425563574488944</v>
      </c>
      <c r="BD377" s="174">
        <f>INDEX(Coefficients!$M$3:$M$10,MATCH(S377,Coefficients!$K$3:$K$10))</f>
        <v>0.20023799980895765</v>
      </c>
      <c r="BE377" s="174">
        <f>INDEX(Coefficients!$M$3:$M$10,MATCH(S377,Coefficients!$K$3:$K$10)+1)</f>
        <v>0.20987997823914079</v>
      </c>
      <c r="BF377" s="70">
        <f t="shared" si="854"/>
        <v>2.5655609924804158E-5</v>
      </c>
      <c r="BG377" s="110">
        <f t="shared" si="855"/>
        <v>0.20409479118103091</v>
      </c>
      <c r="BH377" s="175">
        <f t="shared" si="818"/>
        <v>1.1453942530854863E-5</v>
      </c>
      <c r="BI377" s="89">
        <f t="shared" si="819"/>
        <v>3.6145121685443961E-2</v>
      </c>
      <c r="BJ377" s="106">
        <f t="shared" si="856"/>
        <v>0.71366705445737511</v>
      </c>
      <c r="BK377" s="165">
        <f t="shared" si="857"/>
        <v>84.741590689541354</v>
      </c>
      <c r="BL377" s="207"/>
      <c r="BM377" s="107">
        <f t="shared" si="858"/>
        <v>579.05000000000007</v>
      </c>
      <c r="BN377" s="173">
        <f t="shared" si="820"/>
        <v>25042.149999999991</v>
      </c>
      <c r="BO377" s="187">
        <f t="shared" si="821"/>
        <v>9.1500163461538425E-4</v>
      </c>
      <c r="BP377" s="106" t="str">
        <f t="shared" si="795"/>
        <v>YES</v>
      </c>
      <c r="BQ377" s="209">
        <f t="shared" si="859"/>
        <v>7.0702313688771197</v>
      </c>
      <c r="BR377" s="164">
        <f t="shared" si="822"/>
        <v>12.070231368877121</v>
      </c>
      <c r="BS377" s="219">
        <f t="shared" si="823"/>
        <v>0.24140462737754242</v>
      </c>
      <c r="BT377" s="210"/>
      <c r="BU377" s="206">
        <f t="shared" si="824"/>
        <v>-0.83189555530525316</v>
      </c>
      <c r="BW377" s="164">
        <f>VLOOKUP(M377,Coefficients!$E$4:$I$7,3)</f>
        <v>0.43099999999999999</v>
      </c>
      <c r="BX377" s="106">
        <f t="shared" si="825"/>
        <v>7.2999999999999995E-2</v>
      </c>
      <c r="BY377" s="163">
        <f t="shared" si="826"/>
        <v>0.53790764365384602</v>
      </c>
      <c r="BZ377" s="160"/>
      <c r="CO377" s="165" t="str">
        <f t="shared" si="860"/>
        <v>splash</v>
      </c>
      <c r="CP377" s="172">
        <f t="shared" si="861"/>
        <v>1</v>
      </c>
      <c r="CQ377" s="165">
        <f>IF(CO377="atmospheric",IF(CP377&gt;=1,Coefficients!$T$5,Coefficients!$T$4),Coefficients!$T$3)</f>
        <v>7.35</v>
      </c>
      <c r="CR377" s="106">
        <f>IF(S377&lt;Coefficients!$V$3,Coefficients!$X$3-(Coefficients!$X$4-Coefficients!$X$3)*(Coefficients!$V$3-S377)/(Coefficients!$V$4-Coefficients!$V$3),IF(S377&gt;Coefficients!$V$6,(Coefficients!$X$6-Coefficients!$X$5)*(S377-Coefficients!$V$6)/(Coefficients!$V$6-Coefficients!$V$5)+Coefficients!$X$6,VLOOKUP(S377,Coefficients!$V$3:$X$6,3)))</f>
        <v>5.1999999999999975</v>
      </c>
      <c r="CS377" s="90">
        <f t="shared" si="827"/>
        <v>1.6409601519999992E-4</v>
      </c>
      <c r="CT377" s="106">
        <f>VLOOKUP(CO377,Coefficients!$Z$4:$AD$7,4,FALSE)</f>
        <v>0.26500000000000001</v>
      </c>
      <c r="CU377" s="106">
        <f>VLOOKUP(CO377,Coefficients!$Z$4:$AD$7,2,FALSE)</f>
        <v>0.37</v>
      </c>
      <c r="CV377" s="174">
        <f t="shared" si="862"/>
        <v>5.4163489058438961</v>
      </c>
      <c r="CW377" s="31">
        <f t="shared" si="863"/>
        <v>1.2057337379752489</v>
      </c>
      <c r="CX377" s="19">
        <f>Coefficients!$B$7</f>
        <v>3.35</v>
      </c>
      <c r="CY377" s="217">
        <f t="shared" si="828"/>
        <v>0.35992051879858172</v>
      </c>
      <c r="CZ377" s="164">
        <f>VLOOKUP(N377,Coefficients!$E$12:$I$16,3)</f>
        <v>6.0350000000000001</v>
      </c>
      <c r="DA377" s="165">
        <f t="shared" si="829"/>
        <v>7.2999999999999995E-2</v>
      </c>
      <c r="DB377" s="163">
        <f t="shared" si="830"/>
        <v>7.5319550567307685</v>
      </c>
      <c r="DC377" s="163"/>
      <c r="DD377" s="149"/>
      <c r="DU377" s="165">
        <f t="shared" si="864"/>
        <v>0.95</v>
      </c>
      <c r="DV377" s="165">
        <f t="shared" si="865"/>
        <v>1</v>
      </c>
      <c r="DW377" s="165">
        <f t="shared" si="866"/>
        <v>2400</v>
      </c>
      <c r="DX377" s="165">
        <f t="shared" si="867"/>
        <v>1.4999999999999999E-2</v>
      </c>
      <c r="DY377" s="169">
        <f t="shared" si="868"/>
        <v>70.570738055400625</v>
      </c>
      <c r="DZ377" s="136">
        <f t="shared" si="831"/>
        <v>33593.83220699519</v>
      </c>
      <c r="EA377" s="136">
        <f t="shared" si="869"/>
        <v>4.3067574809826485</v>
      </c>
      <c r="EB377" s="136">
        <f t="shared" si="870"/>
        <v>2.3330791552474604E-2</v>
      </c>
      <c r="EC377" s="136">
        <f t="shared" si="871"/>
        <v>0.96747185906460231</v>
      </c>
      <c r="ED377" s="136">
        <f t="shared" si="872"/>
        <v>0.21435590254513331</v>
      </c>
      <c r="EE377" s="136">
        <f t="shared" si="832"/>
        <v>1.5445604651050633E-4</v>
      </c>
      <c r="EF377" s="136">
        <f t="shared" si="873"/>
        <v>1</v>
      </c>
      <c r="EG377" s="136">
        <f t="shared" si="833"/>
        <v>2</v>
      </c>
      <c r="EH377" s="149">
        <f t="shared" si="874"/>
        <v>1.6575094873254275</v>
      </c>
      <c r="EI377" s="149">
        <f t="shared" si="875"/>
        <v>27.941600146371496</v>
      </c>
      <c r="EJ377" s="149">
        <f t="shared" si="834"/>
        <v>29.599109633696923</v>
      </c>
      <c r="EK377" s="18">
        <f t="shared" si="835"/>
        <v>1.7568096014888543</v>
      </c>
      <c r="EL377" s="18">
        <f t="shared" si="836"/>
        <v>0.4241019672207057</v>
      </c>
      <c r="EM377" s="18">
        <f t="shared" si="837"/>
        <v>1.2371875804038458E-2</v>
      </c>
      <c r="EN377" s="163">
        <f t="shared" si="876"/>
        <v>0.11837391699043233</v>
      </c>
      <c r="EO377" s="163">
        <f t="shared" si="877"/>
        <v>1.9954978729223054</v>
      </c>
      <c r="EP377" s="163">
        <f t="shared" si="838"/>
        <v>2.1138717899127379</v>
      </c>
      <c r="EQ377" s="18">
        <f t="shared" si="839"/>
        <v>24.599410545209363</v>
      </c>
      <c r="ER377" s="18">
        <f t="shared" si="840"/>
        <v>8.8538326055710552</v>
      </c>
      <c r="ES377" s="18">
        <f t="shared" si="841"/>
        <v>0.17323496630480767</v>
      </c>
    </row>
    <row r="378" spans="1:149" s="105" customFormat="1" outlineLevel="1" x14ac:dyDescent="0.25">
      <c r="A378" s="103"/>
      <c r="B378" s="36" t="s">
        <v>75</v>
      </c>
      <c r="C378" s="36" t="str">
        <f>MostLikely!$B$1</f>
        <v>CSIRO Mk3.5</v>
      </c>
      <c r="D378" s="36">
        <v>2064</v>
      </c>
      <c r="E378" s="37">
        <f>MostLikely!T92</f>
        <v>24.18</v>
      </c>
      <c r="F378" s="37">
        <f>MostLikely!X92</f>
        <v>75.170760000000001</v>
      </c>
      <c r="G378" s="37">
        <f>MostLikely!R92</f>
        <v>582.90000000000009</v>
      </c>
      <c r="H378" s="115">
        <f t="shared" ref="H378:H384" si="880">$H$26</f>
        <v>2007</v>
      </c>
      <c r="I378" s="111" t="str">
        <f t="shared" ref="I378:I384" si="881">$I$26</f>
        <v>Pile No 243 @ Berth 107</v>
      </c>
      <c r="J378" s="165" t="str">
        <f t="shared" ref="J378:J384" si="882">$J$26</f>
        <v>splash</v>
      </c>
      <c r="K378" s="172">
        <f t="shared" ref="K378:K384" si="883">$K$26</f>
        <v>1</v>
      </c>
      <c r="L378" s="115" t="str">
        <f t="shared" ref="L378:L384" si="884">$L$26</f>
        <v>C1</v>
      </c>
      <c r="M378" s="115" t="str">
        <f t="shared" ref="M378:M384" si="885">$M$26</f>
        <v>CB4</v>
      </c>
      <c r="N378" s="115" t="str">
        <f t="shared" ref="N378:N384" si="886">$N$26</f>
        <v>CL5</v>
      </c>
      <c r="O378" s="115">
        <f t="shared" ref="O378:O384" si="887">$O$26</f>
        <v>0</v>
      </c>
      <c r="P378" s="115">
        <f t="shared" ref="P378:P384" si="888">$P$26</f>
        <v>50</v>
      </c>
      <c r="Q378" s="115">
        <f t="shared" ref="Q378:Q384" si="889">$Q$26</f>
        <v>1200</v>
      </c>
      <c r="R378" s="115">
        <f t="shared" ref="R378:R384" si="890">$R$26</f>
        <v>60</v>
      </c>
      <c r="S378" s="115">
        <f t="shared" ref="S378:S384" si="891">$S$26</f>
        <v>0.37</v>
      </c>
      <c r="T378" s="115">
        <f t="shared" ref="T378:T384" si="892">$T$26</f>
        <v>310</v>
      </c>
      <c r="U378" s="165">
        <f t="shared" si="815"/>
        <v>12</v>
      </c>
      <c r="V378" s="165"/>
      <c r="W378" s="165"/>
      <c r="X378" s="165"/>
      <c r="Y378" s="165"/>
      <c r="AA378" s="174">
        <f t="shared" ref="AA378:AA384" si="893">BQ378</f>
        <v>7.1413473815296769</v>
      </c>
      <c r="AB378" s="193">
        <f t="shared" ref="AB378:AB384" si="894">BS378</f>
        <v>0.24282694763059354</v>
      </c>
      <c r="AC378" s="174">
        <f t="shared" ref="AC378:AC384" si="895">EL378</f>
        <v>0.43506315973625248</v>
      </c>
      <c r="AD378" s="174">
        <f t="shared" ref="AD378:AD384" si="896">EM378</f>
        <v>1.2382554615660376E-2</v>
      </c>
      <c r="AE378" s="174">
        <f t="shared" ref="AE378:AE384" si="897">CW378</f>
        <v>1.2257739861904393</v>
      </c>
      <c r="AF378" s="194">
        <f t="shared" ref="AF378:AF384" si="898">CY378</f>
        <v>0.36590268244490726</v>
      </c>
      <c r="AG378" s="174">
        <f t="shared" si="878"/>
        <v>9.1795422807378877</v>
      </c>
      <c r="AH378" s="174">
        <f t="shared" si="879"/>
        <v>0.17338449444433962</v>
      </c>
      <c r="AJ378" s="174"/>
      <c r="AK378" s="174"/>
      <c r="AM378" s="207">
        <f t="shared" ref="AM378:AM384" si="899">IF(AS378&gt;=$C$20,$C$21,0)</f>
        <v>5</v>
      </c>
      <c r="AN378" s="167">
        <f>INDEX(Coefficients!$O$3:$O$7,MATCH(S378,Coefficients!$O$3:$O$7))</f>
        <v>0.3</v>
      </c>
      <c r="AO378" s="167">
        <f>INDEX(Coefficients!$O$3:$O$7,MATCH(S378,Coefficients!$O$3:$O$7)+1)</f>
        <v>0.4</v>
      </c>
      <c r="AP378" s="172">
        <f>INDEX(Coefficients!$P$3:$P$7,MATCH(S378,Coefficients!$O$3:$O$7))</f>
        <v>50</v>
      </c>
      <c r="AQ378" s="172">
        <f>INDEX(Coefficients!$P$3:$P$7,MATCH(S378,Coefficients!$O$3:$O$7)+1)</f>
        <v>41.8</v>
      </c>
      <c r="AR378" s="172">
        <f t="shared" ref="AR378:AR384" si="900">AP378+(S378-AN378)/(AO378-AN378)*(AQ378-AP378)</f>
        <v>44.26</v>
      </c>
      <c r="AS378" s="106">
        <f t="shared" ref="AS378:AS384" si="901">D378</f>
        <v>2064</v>
      </c>
      <c r="AT378" s="107">
        <f t="shared" ref="AT378:AT384" si="902">E378</f>
        <v>24.18</v>
      </c>
      <c r="AU378" s="167">
        <f t="shared" si="816"/>
        <v>1240.8699999999999</v>
      </c>
      <c r="AV378" s="173">
        <f t="shared" si="817"/>
        <v>23.412641509433961</v>
      </c>
      <c r="AW378" s="106">
        <v>76</v>
      </c>
      <c r="AX378" s="107">
        <f t="shared" ref="AX378:AX384" si="903">F378</f>
        <v>75.170760000000001</v>
      </c>
      <c r="AY378" s="174">
        <f t="shared" ref="AY378:AY384" si="904">EXP(AR378/RR*(1/293-1/(273+AV378)))</f>
        <v>1.2326713458273841</v>
      </c>
      <c r="AZ378" s="167">
        <f>INDEX(Coefficients!$K$3:$K$10,MATCH(S378,Coefficients!$K$3:$K$10))</f>
        <v>0.35</v>
      </c>
      <c r="BA378" s="167">
        <f>INDEX(Coefficients!$K$3:$K$10,MATCH(S378,Coefficients!$K$3:$K$10)+1)</f>
        <v>0.4</v>
      </c>
      <c r="BB378" s="167">
        <f>INDEX(Coefficients!$L$3:$L$10,MATCH(S378,Coefficients!$K$3:$K$10))</f>
        <v>0.19142307491680963</v>
      </c>
      <c r="BC378" s="167">
        <f>INDEX(Coefficients!$L$3:$L$10,MATCH(S378,Coefficients!$K$3:$K$10)+1)</f>
        <v>0.35425563574488944</v>
      </c>
      <c r="BD378" s="174">
        <f>INDEX(Coefficients!$M$3:$M$10,MATCH(S378,Coefficients!$K$3:$K$10))</f>
        <v>0.20023799980895765</v>
      </c>
      <c r="BE378" s="174">
        <f>INDEX(Coefficients!$M$3:$M$10,MATCH(S378,Coefficients!$K$3:$K$10)+1)</f>
        <v>0.20987997823914079</v>
      </c>
      <c r="BF378" s="70">
        <f t="shared" ref="BF378:BF384" si="905">(BB378+(S378-AZ378)/(BA378-AZ378)*(BC378-BB378))*10^-4</f>
        <v>2.5655609924804158E-5</v>
      </c>
      <c r="BG378" s="110">
        <f t="shared" ref="BG378:BG384" si="906">BD378+(S378-AZ378)/(BA378-AZ378)*(BE378-BD378)</f>
        <v>0.20409479118103091</v>
      </c>
      <c r="BH378" s="175">
        <f t="shared" si="818"/>
        <v>1.1409500199589843E-5</v>
      </c>
      <c r="BI378" s="89">
        <f t="shared" si="819"/>
        <v>3.6004875349544184E-2</v>
      </c>
      <c r="BJ378" s="106">
        <f t="shared" ref="BJ378:BJ384" si="907">1-EXP(-3.38*S378)</f>
        <v>0.71366705445737511</v>
      </c>
      <c r="BK378" s="165">
        <f t="shared" ref="BK378:BK384" si="908">0.75*T378*CaO*BJ378*(MCO2_/MCaO)</f>
        <v>84.741590689541354</v>
      </c>
      <c r="BL378" s="207"/>
      <c r="BM378" s="107">
        <f t="shared" ref="BM378:BM384" si="909">G378</f>
        <v>582.90000000000009</v>
      </c>
      <c r="BN378" s="173">
        <f t="shared" si="820"/>
        <v>25625.049999999992</v>
      </c>
      <c r="BO378" s="187">
        <f t="shared" si="821"/>
        <v>9.1863386792452812E-4</v>
      </c>
      <c r="BP378" s="106" t="str">
        <f t="shared" ref="BP378:BP384" si="910">IF(AW378&gt;=12,IF(AX378&gt;=50,"YES","NO"),"NO")</f>
        <v>YES</v>
      </c>
      <c r="BQ378" s="209">
        <f t="shared" ref="BQ378:BQ384" si="911">IF(BP378="YES",SQRT((2*AY378*BI378/BK378)*kurban*BO378*(AS378-($C$20-1)))*(1/(AS378-($C$20-1)))^BL378*1000,0)</f>
        <v>7.1413473815296769</v>
      </c>
      <c r="BR378" s="164">
        <f t="shared" si="822"/>
        <v>12.141347381529677</v>
      </c>
      <c r="BS378" s="219">
        <f t="shared" si="823"/>
        <v>0.24282694763059354</v>
      </c>
      <c r="BT378" s="210"/>
      <c r="BU378" s="206">
        <f t="shared" si="824"/>
        <v>-0.83308422110858493</v>
      </c>
      <c r="BW378" s="164">
        <f>VLOOKUP(M378,Coefficients!$E$4:$I$7,3)</f>
        <v>0.43099999999999999</v>
      </c>
      <c r="BX378" s="106">
        <f t="shared" si="825"/>
        <v>7.2999999999999995E-2</v>
      </c>
      <c r="BY378" s="163">
        <f t="shared" si="826"/>
        <v>0.5383719398113207</v>
      </c>
      <c r="BZ378" s="160"/>
      <c r="CO378" s="165" t="str">
        <f t="shared" ref="CO378:CO384" si="912">J378</f>
        <v>splash</v>
      </c>
      <c r="CP378" s="172">
        <f t="shared" ref="CP378:CP384" si="913">K378</f>
        <v>1</v>
      </c>
      <c r="CQ378" s="165">
        <f>IF(CO378="atmospheric",IF(CP378&gt;=1,Coefficients!$T$5,Coefficients!$T$4),Coefficients!$T$3)</f>
        <v>7.35</v>
      </c>
      <c r="CR378" s="106">
        <f>IF(S378&lt;Coefficients!$V$3,Coefficients!$X$3-(Coefficients!$X$4-Coefficients!$X$3)*(Coefficients!$V$3-S378)/(Coefficients!$V$4-Coefficients!$V$3),IF(S378&gt;Coefficients!$V$6,(Coefficients!$X$6-Coefficients!$X$5)*(S378-Coefficients!$V$6)/(Coefficients!$V$6-Coefficients!$V$5)+Coefficients!$X$6,VLOOKUP(S378,Coefficients!$V$3:$X$6,3)))</f>
        <v>5.1999999999999975</v>
      </c>
      <c r="CS378" s="90">
        <f t="shared" si="827"/>
        <v>1.6409601519999992E-4</v>
      </c>
      <c r="CT378" s="106">
        <f>VLOOKUP(CO378,Coefficients!$Z$4:$AD$7,4,FALSE)</f>
        <v>0.26500000000000001</v>
      </c>
      <c r="CU378" s="106">
        <f>VLOOKUP(CO378,Coefficients!$Z$4:$AD$7,2,FALSE)</f>
        <v>0.37</v>
      </c>
      <c r="CV378" s="174">
        <f t="shared" ref="CV378:CV384" si="914">CQ378*(1-ERF(BR378/(2*(SQRT(CT378*kt*kc*AY378*CS378*10^6*(1/(AS378-($C$20-1)))^CU378*(AS378-($C$20-1)))))))</f>
        <v>5.4174150178764382</v>
      </c>
      <c r="CW378" s="31">
        <f t="shared" ref="CW378:CW384" si="915">CQ378*(1-ERF(P378/(2*(SQRT(CT378*kt*kc*AY378*CS378*10^6*(1/(AS378-($C$20-1)))^CU378*(AS378-($C$20-1)))))))</f>
        <v>1.2257739861904393</v>
      </c>
      <c r="CX378" s="19">
        <f>Coefficients!$B$7</f>
        <v>3.35</v>
      </c>
      <c r="CY378" s="217">
        <f t="shared" si="828"/>
        <v>0.36590268244490726</v>
      </c>
      <c r="CZ378" s="164">
        <f>VLOOKUP(N378,Coefficients!$E$12:$I$16,3)</f>
        <v>6.0350000000000001</v>
      </c>
      <c r="DA378" s="165">
        <f t="shared" si="829"/>
        <v>7.2999999999999995E-2</v>
      </c>
      <c r="DB378" s="163">
        <f t="shared" si="830"/>
        <v>7.5384562801886794</v>
      </c>
      <c r="DC378" s="163"/>
      <c r="DD378" s="149"/>
      <c r="DU378" s="165">
        <f t="shared" ref="DU378:DU384" si="916">$DV$13</f>
        <v>0.95</v>
      </c>
      <c r="DV378" s="165">
        <f t="shared" ref="DV378:DV384" si="917">$DV$14</f>
        <v>1</v>
      </c>
      <c r="DW378" s="165">
        <f t="shared" ref="DW378:DW384" si="918">$DV$15</f>
        <v>2400</v>
      </c>
      <c r="DX378" s="165">
        <f t="shared" ref="DX378:DX384" si="919">$DV$16</f>
        <v>1.4999999999999999E-2</v>
      </c>
      <c r="DY378" s="169">
        <f t="shared" ref="DY378:DY384" si="920">365*(AS378-($C$20-1))/(4+310.25*(AS378-($C$20-1)))*R378</f>
        <v>70.571068111690408</v>
      </c>
      <c r="DZ378" s="136">
        <f t="shared" si="831"/>
        <v>33593.884579213656</v>
      </c>
      <c r="EA378" s="136">
        <f t="shared" ref="EA378:EA384" si="921">0.556*SQRT(R378)</f>
        <v>4.3067574809826485</v>
      </c>
      <c r="EB378" s="136">
        <f t="shared" ref="EB378:EB384" si="922">(U378+2*$DV$16)^2/(2*P378*(P378+U378+2*$DV$16))</f>
        <v>2.3330791552474604E-2</v>
      </c>
      <c r="EC378" s="136">
        <f t="shared" ref="EC378:EC384" si="923">P378/(U378*EA378)</f>
        <v>0.96747185906460231</v>
      </c>
      <c r="ED378" s="136">
        <f t="shared" ref="ED378:ED384" si="924">0.95*(EXP(-0.3*$DV$19/BY378)-$DV$19/(2500*BY378)+0.3)</f>
        <v>0.21441682656544545</v>
      </c>
      <c r="EE378" s="136">
        <f t="shared" si="832"/>
        <v>1.5445604651050633E-4</v>
      </c>
      <c r="EF378" s="136">
        <f t="shared" ref="EF378:EF384" si="925">$DV$20</f>
        <v>1</v>
      </c>
      <c r="EG378" s="136">
        <f t="shared" si="833"/>
        <v>2</v>
      </c>
      <c r="EH378" s="149">
        <f t="shared" ref="EH378:EH384" si="926">1/365*(7117.5*(U378+2*DX378)*(1+$DV$17+EB378))/(BY378*DZ378)*(((2*P378*EA378)/U378)+((2*DX378*DZ378)/((1+$DV$17+EB378)*(U378+2*DX378))))</f>
        <v>1.65607915042958</v>
      </c>
      <c r="EI378" s="149">
        <f t="shared" ref="EI378:EI384" si="927">ED378*($DV$18-0.05)/(EF378*EE378)*(0.0114/BY378)</f>
        <v>27.925437777419493</v>
      </c>
      <c r="EJ378" s="149">
        <f t="shared" si="834"/>
        <v>29.581516927849073</v>
      </c>
      <c r="EK378" s="18">
        <f t="shared" si="835"/>
        <v>1.7916593029786092</v>
      </c>
      <c r="EL378" s="18">
        <f t="shared" si="836"/>
        <v>0.43506315973625248</v>
      </c>
      <c r="EM378" s="18">
        <f t="shared" si="837"/>
        <v>1.2382554615660376E-2</v>
      </c>
      <c r="EN378" s="163">
        <f t="shared" ref="EN378:EN384" si="928">1/365*(7117.5*(U378+2*DX378)*(1+$DV$17+EB378))/(DB378*DZ378)*(((2*P378*EA378)/U378)+((2*DX378*DZ378)/((1+$DV$17+EB378)*(U378+2*DX378))))</f>
        <v>0.11827176699836764</v>
      </c>
      <c r="EO378" s="163">
        <f t="shared" ref="EO378:EO384" si="929">ED378*($DV$18-0.05)/(EF378*EE378)*(0.0114/DB378)</f>
        <v>1.994343609290439</v>
      </c>
      <c r="EP378" s="163">
        <f t="shared" si="838"/>
        <v>2.1126153762888067</v>
      </c>
      <c r="EQ378" s="18">
        <f t="shared" si="839"/>
        <v>25.087387223842015</v>
      </c>
      <c r="ER378" s="18">
        <f t="shared" si="840"/>
        <v>9.1795422807378877</v>
      </c>
      <c r="ES378" s="18">
        <f t="shared" si="841"/>
        <v>0.17338449444433962</v>
      </c>
    </row>
    <row r="379" spans="1:149" s="105" customFormat="1" outlineLevel="1" x14ac:dyDescent="0.25">
      <c r="A379" s="103"/>
      <c r="B379" s="36" t="s">
        <v>75</v>
      </c>
      <c r="C379" s="36" t="str">
        <f>MostLikely!$B$1</f>
        <v>CSIRO Mk3.5</v>
      </c>
      <c r="D379" s="36">
        <v>2065</v>
      </c>
      <c r="E379" s="37">
        <f>MostLikely!T93</f>
        <v>24.2</v>
      </c>
      <c r="F379" s="37">
        <f>MostLikely!X93</f>
        <v>75.155500000000004</v>
      </c>
      <c r="G379" s="37">
        <f>MostLikely!R93</f>
        <v>586.75000000000011</v>
      </c>
      <c r="H379" s="115">
        <f t="shared" si="880"/>
        <v>2007</v>
      </c>
      <c r="I379" s="111" t="str">
        <f t="shared" si="881"/>
        <v>Pile No 243 @ Berth 107</v>
      </c>
      <c r="J379" s="165" t="str">
        <f t="shared" si="882"/>
        <v>splash</v>
      </c>
      <c r="K379" s="172">
        <f t="shared" si="883"/>
        <v>1</v>
      </c>
      <c r="L379" s="115" t="str">
        <f t="shared" si="884"/>
        <v>C1</v>
      </c>
      <c r="M379" s="115" t="str">
        <f t="shared" si="885"/>
        <v>CB4</v>
      </c>
      <c r="N379" s="115" t="str">
        <f t="shared" si="886"/>
        <v>CL5</v>
      </c>
      <c r="O379" s="115">
        <f t="shared" si="887"/>
        <v>0</v>
      </c>
      <c r="P379" s="115">
        <f t="shared" si="888"/>
        <v>50</v>
      </c>
      <c r="Q379" s="115">
        <f t="shared" si="889"/>
        <v>1200</v>
      </c>
      <c r="R379" s="115">
        <f t="shared" si="890"/>
        <v>60</v>
      </c>
      <c r="S379" s="115">
        <f t="shared" si="891"/>
        <v>0.37</v>
      </c>
      <c r="T379" s="115">
        <f t="shared" si="892"/>
        <v>310</v>
      </c>
      <c r="U379" s="165">
        <f t="shared" ref="U379:U384" si="930">$U$26</f>
        <v>12</v>
      </c>
      <c r="V379" s="165"/>
      <c r="W379" s="165"/>
      <c r="X379" s="165"/>
      <c r="Y379" s="165"/>
      <c r="AA379" s="174">
        <f t="shared" si="893"/>
        <v>7.2120651814975041</v>
      </c>
      <c r="AB379" s="193">
        <f t="shared" si="894"/>
        <v>0.24424130362995009</v>
      </c>
      <c r="AC379" s="174">
        <f t="shared" si="895"/>
        <v>0.44611565393183783</v>
      </c>
      <c r="AD379" s="174">
        <f t="shared" si="896"/>
        <v>1.2393105933888884E-2</v>
      </c>
      <c r="AE379" s="174">
        <f t="shared" si="897"/>
        <v>1.2455638295033089</v>
      </c>
      <c r="AF379" s="194">
        <f t="shared" si="898"/>
        <v>0.37181009835919671</v>
      </c>
      <c r="AG379" s="174">
        <f t="shared" si="878"/>
        <v>9.5093216738088717</v>
      </c>
      <c r="AH379" s="174">
        <f t="shared" si="879"/>
        <v>0.17353223738055551</v>
      </c>
      <c r="AJ379" s="174"/>
      <c r="AK379" s="174"/>
      <c r="AM379" s="207">
        <f t="shared" si="899"/>
        <v>5</v>
      </c>
      <c r="AN379" s="167">
        <f>INDEX(Coefficients!$O$3:$O$7,MATCH(S379,Coefficients!$O$3:$O$7))</f>
        <v>0.3</v>
      </c>
      <c r="AO379" s="167">
        <f>INDEX(Coefficients!$O$3:$O$7,MATCH(S379,Coefficients!$O$3:$O$7)+1)</f>
        <v>0.4</v>
      </c>
      <c r="AP379" s="172">
        <f>INDEX(Coefficients!$P$3:$P$7,MATCH(S379,Coefficients!$O$3:$O$7))</f>
        <v>50</v>
      </c>
      <c r="AQ379" s="172">
        <f>INDEX(Coefficients!$P$3:$P$7,MATCH(S379,Coefficients!$O$3:$O$7)+1)</f>
        <v>41.8</v>
      </c>
      <c r="AR379" s="172">
        <f t="shared" si="900"/>
        <v>44.26</v>
      </c>
      <c r="AS379" s="106">
        <f t="shared" si="901"/>
        <v>2065</v>
      </c>
      <c r="AT379" s="107">
        <f t="shared" si="902"/>
        <v>24.2</v>
      </c>
      <c r="AU379" s="167">
        <f t="shared" ref="AU379:AU384" si="931">IF(AS379&gt;=$C$20,AT379+AU378,0)</f>
        <v>1265.07</v>
      </c>
      <c r="AV379" s="173">
        <f t="shared" ref="AV379:AV384" si="932">IF(ISERROR(AU379/(AS379-($C$20-1))),0,AU379/(AS379-($C$20-1)))</f>
        <v>23.42722222222222</v>
      </c>
      <c r="AW379" s="106">
        <v>77</v>
      </c>
      <c r="AX379" s="107">
        <f t="shared" si="903"/>
        <v>75.155500000000004</v>
      </c>
      <c r="AY379" s="174">
        <f t="shared" si="904"/>
        <v>1.2337607887575508</v>
      </c>
      <c r="AZ379" s="167">
        <f>INDEX(Coefficients!$K$3:$K$10,MATCH(S379,Coefficients!$K$3:$K$10))</f>
        <v>0.35</v>
      </c>
      <c r="BA379" s="167">
        <f>INDEX(Coefficients!$K$3:$K$10,MATCH(S379,Coefficients!$K$3:$K$10)+1)</f>
        <v>0.4</v>
      </c>
      <c r="BB379" s="167">
        <f>INDEX(Coefficients!$L$3:$L$10,MATCH(S379,Coefficients!$K$3:$K$10))</f>
        <v>0.19142307491680963</v>
      </c>
      <c r="BC379" s="167">
        <f>INDEX(Coefficients!$L$3:$L$10,MATCH(S379,Coefficients!$K$3:$K$10)+1)</f>
        <v>0.35425563574488944</v>
      </c>
      <c r="BD379" s="174">
        <f>INDEX(Coefficients!$M$3:$M$10,MATCH(S379,Coefficients!$K$3:$K$10))</f>
        <v>0.20023799980895765</v>
      </c>
      <c r="BE379" s="174">
        <f>INDEX(Coefficients!$M$3:$M$10,MATCH(S379,Coefficients!$K$3:$K$10)+1)</f>
        <v>0.20987997823914079</v>
      </c>
      <c r="BF379" s="70">
        <f t="shared" si="905"/>
        <v>2.5655609924804158E-5</v>
      </c>
      <c r="BG379" s="110">
        <f t="shared" si="906"/>
        <v>0.20409479118103091</v>
      </c>
      <c r="BH379" s="175">
        <f t="shared" ref="BH379:BH384" si="933">BF379*(AS379-($C$20-1))^(-BG379)</f>
        <v>1.1366056254324821E-5</v>
      </c>
      <c r="BI379" s="89">
        <f t="shared" ref="BI379:BI384" si="934">BH379*31556926/10000</f>
        <v>3.5867779612956556E-2</v>
      </c>
      <c r="BJ379" s="106">
        <f t="shared" si="907"/>
        <v>0.71366705445737511</v>
      </c>
      <c r="BK379" s="165">
        <f t="shared" si="908"/>
        <v>84.741590689541354</v>
      </c>
      <c r="BL379" s="207"/>
      <c r="BM379" s="107">
        <f t="shared" si="909"/>
        <v>586.75000000000011</v>
      </c>
      <c r="BN379" s="173">
        <f t="shared" ref="BN379:BN384" si="935">IF(AS379&gt;=$C$20,BN378+BM379,0)</f>
        <v>26211.799999999992</v>
      </c>
      <c r="BO379" s="187">
        <f t="shared" ref="BO379:BO384" si="936">BN379/(AS379-($C$20-1))*0.0019*10^-3</f>
        <v>9.222670370370369E-4</v>
      </c>
      <c r="BP379" s="106" t="str">
        <f t="shared" si="910"/>
        <v>YES</v>
      </c>
      <c r="BQ379" s="209">
        <f t="shared" si="911"/>
        <v>7.2120651814975041</v>
      </c>
      <c r="BR379" s="164">
        <f t="shared" ref="BR379:BR384" si="937">AM379+BQ379</f>
        <v>12.212065181497504</v>
      </c>
      <c r="BS379" s="219">
        <f t="shared" ref="BS379:BS384" si="938">BR379/P379</f>
        <v>0.24424130362995009</v>
      </c>
      <c r="BT379" s="210"/>
      <c r="BU379" s="206">
        <f t="shared" ref="BU379:BU384" si="939">((SQRT(AY379*BO379)/SQRT(VLOOKUP($C$20,$AS$26:$BQ$96,7)*VLOOKUP($C$20,$AS$26:$BQ$96,23)*(AS379-($C$20-1))))-1)</f>
        <v>-0.83423707690011184</v>
      </c>
      <c r="BW379" s="164">
        <f>VLOOKUP(M379,Coefficients!$E$4:$I$7,3)</f>
        <v>0.43099999999999999</v>
      </c>
      <c r="BX379" s="106">
        <f t="shared" ref="BX379:BX384" si="940">IF($AV379&lt;20,0.025,0.073)</f>
        <v>7.2999999999999995E-2</v>
      </c>
      <c r="BY379" s="163">
        <f t="shared" ref="BY379:BY384" si="941">IF(AV379=0,0,BW379*(1+BX379*($AV379-20)))</f>
        <v>0.53883069277777762</v>
      </c>
      <c r="BZ379" s="160"/>
      <c r="CO379" s="165" t="str">
        <f t="shared" si="912"/>
        <v>splash</v>
      </c>
      <c r="CP379" s="172">
        <f t="shared" si="913"/>
        <v>1</v>
      </c>
      <c r="CQ379" s="165">
        <f>IF(CO379="atmospheric",IF(CP379&gt;=1,Coefficients!$T$5,Coefficients!$T$4),Coefficients!$T$3)</f>
        <v>7.35</v>
      </c>
      <c r="CR379" s="106">
        <f>IF(S379&lt;Coefficients!$V$3,Coefficients!$X$3-(Coefficients!$X$4-Coefficients!$X$3)*(Coefficients!$V$3-S379)/(Coefficients!$V$4-Coefficients!$V$3),IF(S379&gt;Coefficients!$V$6,(Coefficients!$X$6-Coefficients!$X$5)*(S379-Coefficients!$V$6)/(Coefficients!$V$6-Coefficients!$V$5)+Coefficients!$X$6,VLOOKUP(S379,Coefficients!$V$3:$X$6,3)))</f>
        <v>5.1999999999999975</v>
      </c>
      <c r="CS379" s="90">
        <f t="shared" ref="CS379:CS384" si="942">CR379*10^-12*31556926</f>
        <v>1.6409601519999992E-4</v>
      </c>
      <c r="CT379" s="106">
        <f>VLOOKUP(CO379,Coefficients!$Z$4:$AD$7,4,FALSE)</f>
        <v>0.26500000000000001</v>
      </c>
      <c r="CU379" s="106">
        <f>VLOOKUP(CO379,Coefficients!$Z$4:$AD$7,2,FALSE)</f>
        <v>0.37</v>
      </c>
      <c r="CV379" s="174">
        <f t="shared" si="914"/>
        <v>5.4183864193864659</v>
      </c>
      <c r="CW379" s="31">
        <f t="shared" si="915"/>
        <v>1.2455638295033089</v>
      </c>
      <c r="CX379" s="19">
        <f>Coefficients!$B$7</f>
        <v>3.35</v>
      </c>
      <c r="CY379" s="217">
        <f t="shared" ref="CY379:CY384" si="943">CW379/CX379</f>
        <v>0.37181009835919671</v>
      </c>
      <c r="CZ379" s="164">
        <f>VLOOKUP(N379,Coefficients!$E$12:$I$16,3)</f>
        <v>6.0350000000000001</v>
      </c>
      <c r="DA379" s="165">
        <f t="shared" ref="DA379:DA384" si="944">IF($AV379&lt;20,0.025,0.073)</f>
        <v>7.2999999999999995E-2</v>
      </c>
      <c r="DB379" s="163">
        <f t="shared" ref="DB379:DB384" si="945">IF(AV379=0,0,CZ379*(1+DA379*($AV379-20)))</f>
        <v>7.5448798861111097</v>
      </c>
      <c r="DC379" s="163"/>
      <c r="DD379" s="149"/>
      <c r="DU379" s="165">
        <f t="shared" si="916"/>
        <v>0.95</v>
      </c>
      <c r="DV379" s="165">
        <f t="shared" si="917"/>
        <v>1</v>
      </c>
      <c r="DW379" s="165">
        <f t="shared" si="918"/>
        <v>2400</v>
      </c>
      <c r="DX379" s="165">
        <f t="shared" si="919"/>
        <v>1.4999999999999999E-2</v>
      </c>
      <c r="DY379" s="169">
        <f t="shared" si="920"/>
        <v>70.571385946591079</v>
      </c>
      <c r="DZ379" s="136">
        <f t="shared" ref="DZ379:DZ384" si="946">DU379*DV379*3.35*10^4*(DW379/2400)^2*(DY379/60)^(1/3)</f>
        <v>33593.935012028996</v>
      </c>
      <c r="EA379" s="136">
        <f t="shared" si="921"/>
        <v>4.3067574809826485</v>
      </c>
      <c r="EB379" s="136">
        <f t="shared" si="922"/>
        <v>2.3330791552474604E-2</v>
      </c>
      <c r="EC379" s="136">
        <f t="shared" si="923"/>
        <v>0.96747185906460231</v>
      </c>
      <c r="ED379" s="136">
        <f t="shared" si="924"/>
        <v>0.21447692009877428</v>
      </c>
      <c r="EE379" s="136">
        <f t="shared" ref="EE379:EE384" si="947">0.0008*EXP(-1.7*EC379)</f>
        <v>1.5445604651050633E-4</v>
      </c>
      <c r="EF379" s="136">
        <f t="shared" si="925"/>
        <v>1</v>
      </c>
      <c r="EG379" s="136">
        <f t="shared" ref="EG379:EG384" si="948">$DV$21</f>
        <v>2</v>
      </c>
      <c r="EH379" s="149">
        <f t="shared" si="926"/>
        <v>1.6546683334596852</v>
      </c>
      <c r="EI379" s="149">
        <f t="shared" si="927"/>
        <v>27.909482307244932</v>
      </c>
      <c r="EJ379" s="149">
        <f t="shared" ref="EJ379:EJ384" si="949">EH379+EI379</f>
        <v>29.564150640704618</v>
      </c>
      <c r="EK379" s="18">
        <f t="shared" ref="EK379:EK384" si="950">(AS379-($C$20-1))/EJ379</f>
        <v>1.826536491992147</v>
      </c>
      <c r="EL379" s="18">
        <f t="shared" ref="EL379:EL384" si="951">BS379*EK379</f>
        <v>0.44611565393183783</v>
      </c>
      <c r="EM379" s="18">
        <f t="shared" ref="EM379:EM384" si="952">EG379*0.0115*BY379</f>
        <v>1.2393105933888884E-2</v>
      </c>
      <c r="EN379" s="163">
        <f t="shared" si="928"/>
        <v>0.11817101105569584</v>
      </c>
      <c r="EO379" s="163">
        <f t="shared" si="929"/>
        <v>1.9932041216938796</v>
      </c>
      <c r="EP379" s="163">
        <f t="shared" ref="EP379:EP384" si="953">EN379+EO379</f>
        <v>2.1113751327495756</v>
      </c>
      <c r="EQ379" s="18">
        <f t="shared" ref="EQ379:EQ384" si="954">(AS379-($C$20-1))/EP379</f>
        <v>25.575748791583781</v>
      </c>
      <c r="ER379" s="18">
        <f t="shared" ref="ER379:ER384" si="955">CY379*EQ379</f>
        <v>9.5093216738088717</v>
      </c>
      <c r="ES379" s="18">
        <f t="shared" ref="ES379:ES384" si="956">EG379*0.0115*DB379</f>
        <v>0.17353223738055551</v>
      </c>
    </row>
    <row r="380" spans="1:149" s="105" customFormat="1" outlineLevel="1" x14ac:dyDescent="0.25">
      <c r="A380" s="103"/>
      <c r="B380" s="36" t="s">
        <v>75</v>
      </c>
      <c r="C380" s="36" t="str">
        <f>MostLikely!$B$1</f>
        <v>CSIRO Mk3.5</v>
      </c>
      <c r="D380" s="36">
        <v>2066</v>
      </c>
      <c r="E380" s="37">
        <f>MostLikely!T94</f>
        <v>24.22</v>
      </c>
      <c r="F380" s="37">
        <f>MostLikely!X94</f>
        <v>75.140239999999991</v>
      </c>
      <c r="G380" s="37">
        <f>MostLikely!R94</f>
        <v>590.60000000000014</v>
      </c>
      <c r="H380" s="115">
        <f t="shared" si="880"/>
        <v>2007</v>
      </c>
      <c r="I380" s="111" t="str">
        <f t="shared" si="881"/>
        <v>Pile No 243 @ Berth 107</v>
      </c>
      <c r="J380" s="165" t="str">
        <f t="shared" si="882"/>
        <v>splash</v>
      </c>
      <c r="K380" s="172">
        <f t="shared" si="883"/>
        <v>1</v>
      </c>
      <c r="L380" s="115" t="str">
        <f t="shared" si="884"/>
        <v>C1</v>
      </c>
      <c r="M380" s="115" t="str">
        <f t="shared" si="885"/>
        <v>CB4</v>
      </c>
      <c r="N380" s="115" t="str">
        <f t="shared" si="886"/>
        <v>CL5</v>
      </c>
      <c r="O380" s="115">
        <f t="shared" si="887"/>
        <v>0</v>
      </c>
      <c r="P380" s="115">
        <f t="shared" si="888"/>
        <v>50</v>
      </c>
      <c r="Q380" s="115">
        <f t="shared" si="889"/>
        <v>1200</v>
      </c>
      <c r="R380" s="115">
        <f t="shared" si="890"/>
        <v>60</v>
      </c>
      <c r="S380" s="115">
        <f t="shared" si="891"/>
        <v>0.37</v>
      </c>
      <c r="T380" s="115">
        <f t="shared" si="892"/>
        <v>310</v>
      </c>
      <c r="U380" s="165">
        <f t="shared" si="930"/>
        <v>12</v>
      </c>
      <c r="V380" s="165"/>
      <c r="W380" s="165"/>
      <c r="X380" s="165"/>
      <c r="Y380" s="165"/>
      <c r="AA380" s="174">
        <f t="shared" si="893"/>
        <v>7.2823990882705463</v>
      </c>
      <c r="AB380" s="193">
        <f t="shared" si="894"/>
        <v>0.24564798176541092</v>
      </c>
      <c r="AC380" s="174">
        <f t="shared" si="895"/>
        <v>0.45725926731193028</v>
      </c>
      <c r="AD380" s="174">
        <f t="shared" si="896"/>
        <v>1.2403536712909091E-2</v>
      </c>
      <c r="AE380" s="174">
        <f t="shared" si="897"/>
        <v>1.2651085173007077</v>
      </c>
      <c r="AF380" s="194">
        <f t="shared" si="898"/>
        <v>0.3776443335225993</v>
      </c>
      <c r="AG380" s="174">
        <f t="shared" si="878"/>
        <v>9.8431089601104826</v>
      </c>
      <c r="AH380" s="174">
        <f t="shared" si="879"/>
        <v>0.17367829248818181</v>
      </c>
      <c r="AJ380" s="174"/>
      <c r="AK380" s="174"/>
      <c r="AM380" s="207">
        <f t="shared" si="899"/>
        <v>5</v>
      </c>
      <c r="AN380" s="167">
        <f>INDEX(Coefficients!$O$3:$O$7,MATCH(S380,Coefficients!$O$3:$O$7))</f>
        <v>0.3</v>
      </c>
      <c r="AO380" s="167">
        <f>INDEX(Coefficients!$O$3:$O$7,MATCH(S380,Coefficients!$O$3:$O$7)+1)</f>
        <v>0.4</v>
      </c>
      <c r="AP380" s="172">
        <f>INDEX(Coefficients!$P$3:$P$7,MATCH(S380,Coefficients!$O$3:$O$7))</f>
        <v>50</v>
      </c>
      <c r="AQ380" s="172">
        <f>INDEX(Coefficients!$P$3:$P$7,MATCH(S380,Coefficients!$O$3:$O$7)+1)</f>
        <v>41.8</v>
      </c>
      <c r="AR380" s="172">
        <f t="shared" si="900"/>
        <v>44.26</v>
      </c>
      <c r="AS380" s="106">
        <f t="shared" si="901"/>
        <v>2066</v>
      </c>
      <c r="AT380" s="107">
        <f t="shared" si="902"/>
        <v>24.22</v>
      </c>
      <c r="AU380" s="167">
        <f t="shared" si="931"/>
        <v>1289.29</v>
      </c>
      <c r="AV380" s="173">
        <f t="shared" si="932"/>
        <v>23.441636363636363</v>
      </c>
      <c r="AW380" s="106">
        <v>78</v>
      </c>
      <c r="AX380" s="107">
        <f t="shared" si="903"/>
        <v>75.140239999999991</v>
      </c>
      <c r="AY380" s="174">
        <f t="shared" si="904"/>
        <v>1.234838626731124</v>
      </c>
      <c r="AZ380" s="167">
        <f>INDEX(Coefficients!$K$3:$K$10,MATCH(S380,Coefficients!$K$3:$K$10))</f>
        <v>0.35</v>
      </c>
      <c r="BA380" s="167">
        <f>INDEX(Coefficients!$K$3:$K$10,MATCH(S380,Coefficients!$K$3:$K$10)+1)</f>
        <v>0.4</v>
      </c>
      <c r="BB380" s="167">
        <f>INDEX(Coefficients!$L$3:$L$10,MATCH(S380,Coefficients!$K$3:$K$10))</f>
        <v>0.19142307491680963</v>
      </c>
      <c r="BC380" s="167">
        <f>INDEX(Coefficients!$L$3:$L$10,MATCH(S380,Coefficients!$K$3:$K$10)+1)</f>
        <v>0.35425563574488944</v>
      </c>
      <c r="BD380" s="174">
        <f>INDEX(Coefficients!$M$3:$M$10,MATCH(S380,Coefficients!$K$3:$K$10))</f>
        <v>0.20023799980895765</v>
      </c>
      <c r="BE380" s="174">
        <f>INDEX(Coefficients!$M$3:$M$10,MATCH(S380,Coefficients!$K$3:$K$10)+1)</f>
        <v>0.20987997823914079</v>
      </c>
      <c r="BF380" s="70">
        <f t="shared" si="905"/>
        <v>2.5655609924804158E-5</v>
      </c>
      <c r="BG380" s="110">
        <f t="shared" si="906"/>
        <v>0.20409479118103091</v>
      </c>
      <c r="BH380" s="175">
        <f t="shared" si="933"/>
        <v>1.1323570390755803E-5</v>
      </c>
      <c r="BI380" s="89">
        <f t="shared" si="934"/>
        <v>3.5733707287687197E-2</v>
      </c>
      <c r="BJ380" s="106">
        <f t="shared" si="907"/>
        <v>0.71366705445737511</v>
      </c>
      <c r="BK380" s="165">
        <f t="shared" si="908"/>
        <v>84.741590689541354</v>
      </c>
      <c r="BL380" s="207"/>
      <c r="BM380" s="107">
        <f t="shared" si="909"/>
        <v>590.60000000000014</v>
      </c>
      <c r="BN380" s="173">
        <f t="shared" si="935"/>
        <v>26802.399999999991</v>
      </c>
      <c r="BO380" s="187">
        <f t="shared" si="936"/>
        <v>9.2590109090909061E-4</v>
      </c>
      <c r="BP380" s="106" t="str">
        <f t="shared" si="910"/>
        <v>YES</v>
      </c>
      <c r="BQ380" s="209">
        <f t="shared" si="911"/>
        <v>7.2823990882705463</v>
      </c>
      <c r="BR380" s="164">
        <f t="shared" si="937"/>
        <v>12.282399088270546</v>
      </c>
      <c r="BS380" s="219">
        <f t="shared" si="938"/>
        <v>0.24564798176541092</v>
      </c>
      <c r="BT380" s="210"/>
      <c r="BU380" s="206">
        <f t="shared" si="939"/>
        <v>-0.83535577292978336</v>
      </c>
      <c r="BW380" s="164">
        <f>VLOOKUP(M380,Coefficients!$E$4:$I$7,3)</f>
        <v>0.43099999999999999</v>
      </c>
      <c r="BX380" s="106">
        <f t="shared" si="940"/>
        <v>7.2999999999999995E-2</v>
      </c>
      <c r="BY380" s="163">
        <f t="shared" si="941"/>
        <v>0.5392842049090909</v>
      </c>
      <c r="BZ380" s="160"/>
      <c r="CO380" s="165" t="str">
        <f t="shared" si="912"/>
        <v>splash</v>
      </c>
      <c r="CP380" s="172">
        <f t="shared" si="913"/>
        <v>1</v>
      </c>
      <c r="CQ380" s="165">
        <f>IF(CO380="atmospheric",IF(CP380&gt;=1,Coefficients!$T$5,Coefficients!$T$4),Coefficients!$T$3)</f>
        <v>7.35</v>
      </c>
      <c r="CR380" s="106">
        <f>IF(S380&lt;Coefficients!$V$3,Coefficients!$X$3-(Coefficients!$X$4-Coefficients!$X$3)*(Coefficients!$V$3-S380)/(Coefficients!$V$4-Coefficients!$V$3),IF(S380&gt;Coefficients!$V$6,(Coefficients!$X$6-Coefficients!$X$5)*(S380-Coefficients!$V$6)/(Coefficients!$V$6-Coefficients!$V$5)+Coefficients!$X$6,VLOOKUP(S380,Coefficients!$V$3:$X$6,3)))</f>
        <v>5.1999999999999975</v>
      </c>
      <c r="CS380" s="90">
        <f t="shared" si="942"/>
        <v>1.6409601519999992E-4</v>
      </c>
      <c r="CT380" s="106">
        <f>VLOOKUP(CO380,Coefficients!$Z$4:$AD$7,4,FALSE)</f>
        <v>0.26500000000000001</v>
      </c>
      <c r="CU380" s="106">
        <f>VLOOKUP(CO380,Coefficients!$Z$4:$AD$7,2,FALSE)</f>
        <v>0.37</v>
      </c>
      <c r="CV380" s="174">
        <f t="shared" si="914"/>
        <v>5.4192674836422414</v>
      </c>
      <c r="CW380" s="31">
        <f t="shared" si="915"/>
        <v>1.2651085173007077</v>
      </c>
      <c r="CX380" s="19">
        <f>Coefficients!$B$7</f>
        <v>3.35</v>
      </c>
      <c r="CY380" s="217">
        <f t="shared" si="943"/>
        <v>0.3776443335225993</v>
      </c>
      <c r="CZ380" s="164">
        <f>VLOOKUP(N380,Coefficients!$E$12:$I$16,3)</f>
        <v>6.0350000000000001</v>
      </c>
      <c r="DA380" s="165">
        <f t="shared" si="944"/>
        <v>7.2999999999999995E-2</v>
      </c>
      <c r="DB380" s="163">
        <f t="shared" si="945"/>
        <v>7.5512301081818185</v>
      </c>
      <c r="DC380" s="163"/>
      <c r="DD380" s="149"/>
      <c r="DU380" s="165">
        <f t="shared" si="916"/>
        <v>0.95</v>
      </c>
      <c r="DV380" s="165">
        <f t="shared" si="917"/>
        <v>1</v>
      </c>
      <c r="DW380" s="165">
        <f t="shared" si="918"/>
        <v>2400</v>
      </c>
      <c r="DX380" s="165">
        <f t="shared" si="919"/>
        <v>1.4999999999999999E-2</v>
      </c>
      <c r="DY380" s="169">
        <f t="shared" si="920"/>
        <v>70.571692226567649</v>
      </c>
      <c r="DZ380" s="136">
        <f t="shared" si="946"/>
        <v>33593.983611210315</v>
      </c>
      <c r="EA380" s="136">
        <f t="shared" si="921"/>
        <v>4.3067574809826485</v>
      </c>
      <c r="EB380" s="136">
        <f t="shared" si="922"/>
        <v>2.3330791552474604E-2</v>
      </c>
      <c r="EC380" s="136">
        <f t="shared" si="923"/>
        <v>0.96747185906460231</v>
      </c>
      <c r="ED380" s="136">
        <f t="shared" si="924"/>
        <v>0.21453622662394534</v>
      </c>
      <c r="EE380" s="136">
        <f t="shared" si="947"/>
        <v>1.5445604651050633E-4</v>
      </c>
      <c r="EF380" s="136">
        <f t="shared" si="925"/>
        <v>1</v>
      </c>
      <c r="EG380" s="136">
        <f t="shared" si="948"/>
        <v>2</v>
      </c>
      <c r="EH380" s="149">
        <f t="shared" si="926"/>
        <v>1.6532760143772642</v>
      </c>
      <c r="EI380" s="149">
        <f t="shared" si="927"/>
        <v>27.893722729949982</v>
      </c>
      <c r="EJ380" s="149">
        <f t="shared" si="949"/>
        <v>29.546998744327247</v>
      </c>
      <c r="EK380" s="18">
        <f t="shared" si="950"/>
        <v>1.8614411729570164</v>
      </c>
      <c r="EL380" s="18">
        <f t="shared" si="951"/>
        <v>0.45725926731193028</v>
      </c>
      <c r="EM380" s="18">
        <f t="shared" si="952"/>
        <v>1.2403536712909091E-2</v>
      </c>
      <c r="EN380" s="163">
        <f t="shared" si="928"/>
        <v>0.11807157617176484</v>
      </c>
      <c r="EO380" s="163">
        <f t="shared" si="929"/>
        <v>1.9920786241273309</v>
      </c>
      <c r="EP380" s="163">
        <f t="shared" si="953"/>
        <v>2.1101502002990959</v>
      </c>
      <c r="EQ380" s="18">
        <f t="shared" si="954"/>
        <v>26.064495310430612</v>
      </c>
      <c r="ER380" s="18">
        <f t="shared" si="955"/>
        <v>9.8431089601104826</v>
      </c>
      <c r="ES380" s="18">
        <f t="shared" si="956"/>
        <v>0.17367829248818181</v>
      </c>
    </row>
    <row r="381" spans="1:149" s="105" customFormat="1" outlineLevel="1" x14ac:dyDescent="0.25">
      <c r="A381" s="103"/>
      <c r="B381" s="36" t="s">
        <v>75</v>
      </c>
      <c r="C381" s="36" t="str">
        <f>MostLikely!$B$1</f>
        <v>CSIRO Mk3.5</v>
      </c>
      <c r="D381" s="36">
        <v>2067</v>
      </c>
      <c r="E381" s="37">
        <f>MostLikely!T95</f>
        <v>24.24</v>
      </c>
      <c r="F381" s="37">
        <f>MostLikely!X95</f>
        <v>75.124979999999994</v>
      </c>
      <c r="G381" s="37">
        <f>MostLikely!R95</f>
        <v>594.45000000000016</v>
      </c>
      <c r="H381" s="115">
        <f t="shared" si="880"/>
        <v>2007</v>
      </c>
      <c r="I381" s="111" t="str">
        <f t="shared" si="881"/>
        <v>Pile No 243 @ Berth 107</v>
      </c>
      <c r="J381" s="165" t="str">
        <f t="shared" si="882"/>
        <v>splash</v>
      </c>
      <c r="K381" s="172">
        <f t="shared" si="883"/>
        <v>1</v>
      </c>
      <c r="L381" s="115" t="str">
        <f t="shared" si="884"/>
        <v>C1</v>
      </c>
      <c r="M381" s="115" t="str">
        <f t="shared" si="885"/>
        <v>CB4</v>
      </c>
      <c r="N381" s="115" t="str">
        <f t="shared" si="886"/>
        <v>CL5</v>
      </c>
      <c r="O381" s="115">
        <f t="shared" si="887"/>
        <v>0</v>
      </c>
      <c r="P381" s="115">
        <f t="shared" si="888"/>
        <v>50</v>
      </c>
      <c r="Q381" s="115">
        <f t="shared" si="889"/>
        <v>1200</v>
      </c>
      <c r="R381" s="115">
        <f t="shared" si="890"/>
        <v>60</v>
      </c>
      <c r="S381" s="115">
        <f t="shared" si="891"/>
        <v>0.37</v>
      </c>
      <c r="T381" s="115">
        <f t="shared" si="892"/>
        <v>310</v>
      </c>
      <c r="U381" s="165">
        <f t="shared" si="930"/>
        <v>12</v>
      </c>
      <c r="V381" s="165"/>
      <c r="W381" s="165"/>
      <c r="X381" s="165"/>
      <c r="Y381" s="165"/>
      <c r="AA381" s="174">
        <f t="shared" si="893"/>
        <v>7.3523627003276006</v>
      </c>
      <c r="AB381" s="193">
        <f t="shared" si="894"/>
        <v>0.247047254006552</v>
      </c>
      <c r="AC381" s="174">
        <f t="shared" si="895"/>
        <v>0.46849382878758444</v>
      </c>
      <c r="AD381" s="174">
        <f t="shared" si="896"/>
        <v>1.2413853410178571E-2</v>
      </c>
      <c r="AE381" s="174">
        <f t="shared" si="897"/>
        <v>1.2844131839427131</v>
      </c>
      <c r="AF381" s="194">
        <f t="shared" si="898"/>
        <v>0.38340692057991432</v>
      </c>
      <c r="AG381" s="174">
        <f t="shared" si="878"/>
        <v>10.180844298398526</v>
      </c>
      <c r="AH381" s="174">
        <f t="shared" si="879"/>
        <v>0.17382275018660714</v>
      </c>
      <c r="AJ381" s="174"/>
      <c r="AK381" s="174"/>
      <c r="AM381" s="207">
        <f t="shared" si="899"/>
        <v>5</v>
      </c>
      <c r="AN381" s="167">
        <f>INDEX(Coefficients!$O$3:$O$7,MATCH(S381,Coefficients!$O$3:$O$7))</f>
        <v>0.3</v>
      </c>
      <c r="AO381" s="167">
        <f>INDEX(Coefficients!$O$3:$O$7,MATCH(S381,Coefficients!$O$3:$O$7)+1)</f>
        <v>0.4</v>
      </c>
      <c r="AP381" s="172">
        <f>INDEX(Coefficients!$P$3:$P$7,MATCH(S381,Coefficients!$O$3:$O$7))</f>
        <v>50</v>
      </c>
      <c r="AQ381" s="172">
        <f>INDEX(Coefficients!$P$3:$P$7,MATCH(S381,Coefficients!$O$3:$O$7)+1)</f>
        <v>41.8</v>
      </c>
      <c r="AR381" s="172">
        <f t="shared" si="900"/>
        <v>44.26</v>
      </c>
      <c r="AS381" s="106">
        <f t="shared" si="901"/>
        <v>2067</v>
      </c>
      <c r="AT381" s="107">
        <f t="shared" si="902"/>
        <v>24.24</v>
      </c>
      <c r="AU381" s="167">
        <f t="shared" si="931"/>
        <v>1313.53</v>
      </c>
      <c r="AV381" s="173">
        <f t="shared" si="932"/>
        <v>23.455892857142857</v>
      </c>
      <c r="AW381" s="106">
        <v>79</v>
      </c>
      <c r="AX381" s="107">
        <f t="shared" si="903"/>
        <v>75.124979999999994</v>
      </c>
      <c r="AY381" s="174">
        <f t="shared" si="904"/>
        <v>1.2359054993507375</v>
      </c>
      <c r="AZ381" s="167">
        <f>INDEX(Coefficients!$K$3:$K$10,MATCH(S381,Coefficients!$K$3:$K$10))</f>
        <v>0.35</v>
      </c>
      <c r="BA381" s="167">
        <f>INDEX(Coefficients!$K$3:$K$10,MATCH(S381,Coefficients!$K$3:$K$10)+1)</f>
        <v>0.4</v>
      </c>
      <c r="BB381" s="167">
        <f>INDEX(Coefficients!$L$3:$L$10,MATCH(S381,Coefficients!$K$3:$K$10))</f>
        <v>0.19142307491680963</v>
      </c>
      <c r="BC381" s="167">
        <f>INDEX(Coefficients!$L$3:$L$10,MATCH(S381,Coefficients!$K$3:$K$10)+1)</f>
        <v>0.35425563574488944</v>
      </c>
      <c r="BD381" s="174">
        <f>INDEX(Coefficients!$M$3:$M$10,MATCH(S381,Coefficients!$K$3:$K$10))</f>
        <v>0.20023799980895765</v>
      </c>
      <c r="BE381" s="174">
        <f>INDEX(Coefficients!$M$3:$M$10,MATCH(S381,Coefficients!$K$3:$K$10)+1)</f>
        <v>0.20987997823914079</v>
      </c>
      <c r="BF381" s="70">
        <f t="shared" si="905"/>
        <v>2.5655609924804158E-5</v>
      </c>
      <c r="BG381" s="110">
        <f t="shared" si="906"/>
        <v>0.20409479118103091</v>
      </c>
      <c r="BH381" s="175">
        <f t="shared" si="933"/>
        <v>1.1282004627349532E-5</v>
      </c>
      <c r="BI381" s="89">
        <f t="shared" si="934"/>
        <v>3.5602538515692672E-2</v>
      </c>
      <c r="BJ381" s="106">
        <f t="shared" si="907"/>
        <v>0.71366705445737511</v>
      </c>
      <c r="BK381" s="165">
        <f t="shared" si="908"/>
        <v>84.741590689541354</v>
      </c>
      <c r="BL381" s="207"/>
      <c r="BM381" s="107">
        <f t="shared" si="909"/>
        <v>594.45000000000016</v>
      </c>
      <c r="BN381" s="173">
        <f t="shared" si="935"/>
        <v>27396.849999999991</v>
      </c>
      <c r="BO381" s="187">
        <f t="shared" si="936"/>
        <v>9.2953598214285684E-4</v>
      </c>
      <c r="BP381" s="106" t="str">
        <f t="shared" si="910"/>
        <v>YES</v>
      </c>
      <c r="BQ381" s="209">
        <f t="shared" si="911"/>
        <v>7.3523627003276006</v>
      </c>
      <c r="BR381" s="164">
        <f t="shared" si="937"/>
        <v>12.3523627003276</v>
      </c>
      <c r="BS381" s="219">
        <f t="shared" si="938"/>
        <v>0.247047254006552</v>
      </c>
      <c r="BT381" s="210"/>
      <c r="BU381" s="206">
        <f t="shared" si="939"/>
        <v>-0.83644185617893352</v>
      </c>
      <c r="BW381" s="164">
        <f>VLOOKUP(M381,Coefficients!$E$4:$I$7,3)</f>
        <v>0.43099999999999999</v>
      </c>
      <c r="BX381" s="106">
        <f t="shared" si="940"/>
        <v>7.2999999999999995E-2</v>
      </c>
      <c r="BY381" s="163">
        <f t="shared" si="941"/>
        <v>0.53973275696428569</v>
      </c>
      <c r="BZ381" s="160"/>
      <c r="CO381" s="165" t="str">
        <f t="shared" si="912"/>
        <v>splash</v>
      </c>
      <c r="CP381" s="172">
        <f t="shared" si="913"/>
        <v>1</v>
      </c>
      <c r="CQ381" s="165">
        <f>IF(CO381="atmospheric",IF(CP381&gt;=1,Coefficients!$T$5,Coefficients!$T$4),Coefficients!$T$3)</f>
        <v>7.35</v>
      </c>
      <c r="CR381" s="106">
        <f>IF(S381&lt;Coefficients!$V$3,Coefficients!$X$3-(Coefficients!$X$4-Coefficients!$X$3)*(Coefficients!$V$3-S381)/(Coefficients!$V$4-Coefficients!$V$3),IF(S381&gt;Coefficients!$V$6,(Coefficients!$X$6-Coefficients!$X$5)*(S381-Coefficients!$V$6)/(Coefficients!$V$6-Coefficients!$V$5)+Coefficients!$X$6,VLOOKUP(S381,Coefficients!$V$3:$X$6,3)))</f>
        <v>5.1999999999999975</v>
      </c>
      <c r="CS381" s="90">
        <f t="shared" si="942"/>
        <v>1.6409601519999992E-4</v>
      </c>
      <c r="CT381" s="106">
        <f>VLOOKUP(CO381,Coefficients!$Z$4:$AD$7,4,FALSE)</f>
        <v>0.26500000000000001</v>
      </c>
      <c r="CU381" s="106">
        <f>VLOOKUP(CO381,Coefficients!$Z$4:$AD$7,2,FALSE)</f>
        <v>0.37</v>
      </c>
      <c r="CV381" s="174">
        <f t="shared" si="914"/>
        <v>5.4200623124187208</v>
      </c>
      <c r="CW381" s="31">
        <f t="shared" si="915"/>
        <v>1.2844131839427131</v>
      </c>
      <c r="CX381" s="19">
        <f>Coefficients!$B$7</f>
        <v>3.35</v>
      </c>
      <c r="CY381" s="217">
        <f t="shared" si="943"/>
        <v>0.38340692057991432</v>
      </c>
      <c r="CZ381" s="164">
        <f>VLOOKUP(N381,Coefficients!$E$12:$I$16,3)</f>
        <v>6.0350000000000001</v>
      </c>
      <c r="DA381" s="165">
        <f t="shared" si="944"/>
        <v>7.2999999999999995E-2</v>
      </c>
      <c r="DB381" s="163">
        <f t="shared" si="945"/>
        <v>7.5575108776785713</v>
      </c>
      <c r="DC381" s="163"/>
      <c r="DD381" s="149"/>
      <c r="DU381" s="165">
        <f t="shared" si="916"/>
        <v>0.95</v>
      </c>
      <c r="DV381" s="165">
        <f t="shared" si="917"/>
        <v>1</v>
      </c>
      <c r="DW381" s="165">
        <f t="shared" si="918"/>
        <v>2400</v>
      </c>
      <c r="DX381" s="165">
        <f t="shared" si="919"/>
        <v>1.4999999999999999E-2</v>
      </c>
      <c r="DY381" s="169">
        <f t="shared" si="920"/>
        <v>70.57198757049143</v>
      </c>
      <c r="DZ381" s="136">
        <f t="shared" si="946"/>
        <v>33594.030474972918</v>
      </c>
      <c r="EA381" s="136">
        <f t="shared" si="921"/>
        <v>4.3067574809826485</v>
      </c>
      <c r="EB381" s="136">
        <f t="shared" si="922"/>
        <v>2.3330791552474604E-2</v>
      </c>
      <c r="EC381" s="136">
        <f t="shared" si="923"/>
        <v>0.96747185906460231</v>
      </c>
      <c r="ED381" s="136">
        <f t="shared" si="924"/>
        <v>0.21459478647594019</v>
      </c>
      <c r="EE381" s="136">
        <f t="shared" si="947"/>
        <v>1.5445604651050633E-4</v>
      </c>
      <c r="EF381" s="136">
        <f t="shared" si="925"/>
        <v>1</v>
      </c>
      <c r="EG381" s="136">
        <f t="shared" si="948"/>
        <v>2</v>
      </c>
      <c r="EH381" s="149">
        <f t="shared" si="926"/>
        <v>1.6519012450450896</v>
      </c>
      <c r="EI381" s="149">
        <f t="shared" si="927"/>
        <v>27.878148830896368</v>
      </c>
      <c r="EJ381" s="149">
        <f t="shared" si="949"/>
        <v>29.530050075941457</v>
      </c>
      <c r="EK381" s="18">
        <f t="shared" si="950"/>
        <v>1.8963733504002414</v>
      </c>
      <c r="EL381" s="18">
        <f t="shared" si="951"/>
        <v>0.46849382878758444</v>
      </c>
      <c r="EM381" s="18">
        <f t="shared" si="952"/>
        <v>1.2413853410178571E-2</v>
      </c>
      <c r="EN381" s="163">
        <f t="shared" si="928"/>
        <v>0.11797339463370894</v>
      </c>
      <c r="EO381" s="163">
        <f t="shared" si="929"/>
        <v>1.9909663870946701</v>
      </c>
      <c r="EP381" s="163">
        <f t="shared" si="953"/>
        <v>2.1089397817283793</v>
      </c>
      <c r="EQ381" s="18">
        <f t="shared" si="954"/>
        <v>26.553626843771358</v>
      </c>
      <c r="ER381" s="18">
        <f t="shared" si="955"/>
        <v>10.180844298398526</v>
      </c>
      <c r="ES381" s="18">
        <f t="shared" si="956"/>
        <v>0.17382275018660714</v>
      </c>
    </row>
    <row r="382" spans="1:149" s="105" customFormat="1" outlineLevel="1" x14ac:dyDescent="0.25">
      <c r="A382" s="103"/>
      <c r="B382" s="36" t="s">
        <v>75</v>
      </c>
      <c r="C382" s="36" t="str">
        <f>MostLikely!$B$1</f>
        <v>CSIRO Mk3.5</v>
      </c>
      <c r="D382" s="36">
        <v>2068</v>
      </c>
      <c r="E382" s="37">
        <f>MostLikely!T96</f>
        <v>24.259999999999998</v>
      </c>
      <c r="F382" s="37">
        <f>MostLikely!X96</f>
        <v>75.109719999999996</v>
      </c>
      <c r="G382" s="37">
        <f>MostLikely!R96</f>
        <v>598.30000000000018</v>
      </c>
      <c r="H382" s="115">
        <f t="shared" si="880"/>
        <v>2007</v>
      </c>
      <c r="I382" s="111" t="str">
        <f t="shared" si="881"/>
        <v>Pile No 243 @ Berth 107</v>
      </c>
      <c r="J382" s="165" t="str">
        <f t="shared" si="882"/>
        <v>splash</v>
      </c>
      <c r="K382" s="172">
        <f t="shared" si="883"/>
        <v>1</v>
      </c>
      <c r="L382" s="115" t="str">
        <f t="shared" si="884"/>
        <v>C1</v>
      </c>
      <c r="M382" s="115" t="str">
        <f t="shared" si="885"/>
        <v>CB4</v>
      </c>
      <c r="N382" s="115" t="str">
        <f t="shared" si="886"/>
        <v>CL5</v>
      </c>
      <c r="O382" s="115">
        <f t="shared" si="887"/>
        <v>0</v>
      </c>
      <c r="P382" s="115">
        <f t="shared" si="888"/>
        <v>50</v>
      </c>
      <c r="Q382" s="115">
        <f t="shared" si="889"/>
        <v>1200</v>
      </c>
      <c r="R382" s="115">
        <f t="shared" si="890"/>
        <v>60</v>
      </c>
      <c r="S382" s="115">
        <f t="shared" si="891"/>
        <v>0.37</v>
      </c>
      <c r="T382" s="115">
        <f t="shared" si="892"/>
        <v>310</v>
      </c>
      <c r="U382" s="165">
        <f t="shared" si="930"/>
        <v>12</v>
      </c>
      <c r="V382" s="165"/>
      <c r="W382" s="165"/>
      <c r="X382" s="165"/>
      <c r="Y382" s="165"/>
      <c r="AA382" s="174">
        <f t="shared" si="893"/>
        <v>7.4219689431628213</v>
      </c>
      <c r="AB382" s="193">
        <f t="shared" si="894"/>
        <v>0.2484393788632564</v>
      </c>
      <c r="AC382" s="174">
        <f t="shared" si="895"/>
        <v>0.47981917808742014</v>
      </c>
      <c r="AD382" s="174">
        <f t="shared" si="896"/>
        <v>1.2424062029999999E-2</v>
      </c>
      <c r="AE382" s="174">
        <f t="shared" si="897"/>
        <v>1.3034828477625315</v>
      </c>
      <c r="AF382" s="194">
        <f t="shared" si="898"/>
        <v>0.38909935754105418</v>
      </c>
      <c r="AG382" s="174">
        <f t="shared" si="878"/>
        <v>10.522469744714185</v>
      </c>
      <c r="AH382" s="174">
        <f t="shared" si="879"/>
        <v>0.17396569454999999</v>
      </c>
      <c r="AJ382" s="174"/>
      <c r="AK382" s="174"/>
      <c r="AM382" s="207">
        <f t="shared" si="899"/>
        <v>5</v>
      </c>
      <c r="AN382" s="167">
        <f>INDEX(Coefficients!$O$3:$O$7,MATCH(S382,Coefficients!$O$3:$O$7))</f>
        <v>0.3</v>
      </c>
      <c r="AO382" s="167">
        <f>INDEX(Coefficients!$O$3:$O$7,MATCH(S382,Coefficients!$O$3:$O$7)+1)</f>
        <v>0.4</v>
      </c>
      <c r="AP382" s="172">
        <f>INDEX(Coefficients!$P$3:$P$7,MATCH(S382,Coefficients!$O$3:$O$7))</f>
        <v>50</v>
      </c>
      <c r="AQ382" s="172">
        <f>INDEX(Coefficients!$P$3:$P$7,MATCH(S382,Coefficients!$O$3:$O$7)+1)</f>
        <v>41.8</v>
      </c>
      <c r="AR382" s="172">
        <f t="shared" si="900"/>
        <v>44.26</v>
      </c>
      <c r="AS382" s="106">
        <f t="shared" si="901"/>
        <v>2068</v>
      </c>
      <c r="AT382" s="107">
        <f t="shared" si="902"/>
        <v>24.259999999999998</v>
      </c>
      <c r="AU382" s="167">
        <f t="shared" si="931"/>
        <v>1337.79</v>
      </c>
      <c r="AV382" s="173">
        <f t="shared" si="932"/>
        <v>23.47</v>
      </c>
      <c r="AW382" s="106">
        <v>80</v>
      </c>
      <c r="AX382" s="107">
        <f t="shared" si="903"/>
        <v>75.109719999999996</v>
      </c>
      <c r="AY382" s="174">
        <f t="shared" si="904"/>
        <v>1.236962001628507</v>
      </c>
      <c r="AZ382" s="167">
        <f>INDEX(Coefficients!$K$3:$K$10,MATCH(S382,Coefficients!$K$3:$K$10))</f>
        <v>0.35</v>
      </c>
      <c r="BA382" s="167">
        <f>INDEX(Coefficients!$K$3:$K$10,MATCH(S382,Coefficients!$K$3:$K$10)+1)</f>
        <v>0.4</v>
      </c>
      <c r="BB382" s="167">
        <f>INDEX(Coefficients!$L$3:$L$10,MATCH(S382,Coefficients!$K$3:$K$10))</f>
        <v>0.19142307491680963</v>
      </c>
      <c r="BC382" s="167">
        <f>INDEX(Coefficients!$L$3:$L$10,MATCH(S382,Coefficients!$K$3:$K$10)+1)</f>
        <v>0.35425563574488944</v>
      </c>
      <c r="BD382" s="174">
        <f>INDEX(Coefficients!$M$3:$M$10,MATCH(S382,Coefficients!$K$3:$K$10))</f>
        <v>0.20023799980895765</v>
      </c>
      <c r="BE382" s="174">
        <f>INDEX(Coefficients!$M$3:$M$10,MATCH(S382,Coefficients!$K$3:$K$10)+1)</f>
        <v>0.20987997823914079</v>
      </c>
      <c r="BF382" s="70">
        <f t="shared" si="905"/>
        <v>2.5655609924804158E-5</v>
      </c>
      <c r="BG382" s="110">
        <f t="shared" si="906"/>
        <v>0.20409479118103091</v>
      </c>
      <c r="BH382" s="175">
        <f t="shared" si="933"/>
        <v>1.1241323132801305E-5</v>
      </c>
      <c r="BI382" s="89">
        <f t="shared" si="934"/>
        <v>3.54741602243899E-2</v>
      </c>
      <c r="BJ382" s="106">
        <f t="shared" si="907"/>
        <v>0.71366705445737511</v>
      </c>
      <c r="BK382" s="165">
        <f t="shared" si="908"/>
        <v>84.741590689541354</v>
      </c>
      <c r="BL382" s="207"/>
      <c r="BM382" s="107">
        <f t="shared" si="909"/>
        <v>598.30000000000018</v>
      </c>
      <c r="BN382" s="173">
        <f t="shared" si="935"/>
        <v>27995.149999999991</v>
      </c>
      <c r="BO382" s="187">
        <f t="shared" si="936"/>
        <v>9.3317166666666642E-4</v>
      </c>
      <c r="BP382" s="106" t="str">
        <f t="shared" si="910"/>
        <v>YES</v>
      </c>
      <c r="BQ382" s="209">
        <f t="shared" si="911"/>
        <v>7.4219689431628213</v>
      </c>
      <c r="BR382" s="164">
        <f t="shared" si="937"/>
        <v>12.42196894316282</v>
      </c>
      <c r="BS382" s="219">
        <f t="shared" si="938"/>
        <v>0.2484393788632564</v>
      </c>
      <c r="BT382" s="210"/>
      <c r="BU382" s="206">
        <f t="shared" si="939"/>
        <v>-0.83749677848659676</v>
      </c>
      <c r="BW382" s="164">
        <f>VLOOKUP(M382,Coefficients!$E$4:$I$7,3)</f>
        <v>0.43099999999999999</v>
      </c>
      <c r="BX382" s="106">
        <f t="shared" si="940"/>
        <v>7.2999999999999995E-2</v>
      </c>
      <c r="BY382" s="163">
        <f t="shared" si="941"/>
        <v>0.54017660999999995</v>
      </c>
      <c r="BZ382" s="160"/>
      <c r="CO382" s="165" t="str">
        <f t="shared" si="912"/>
        <v>splash</v>
      </c>
      <c r="CP382" s="172">
        <f t="shared" si="913"/>
        <v>1</v>
      </c>
      <c r="CQ382" s="165">
        <f>IF(CO382="atmospheric",IF(CP382&gt;=1,Coefficients!$T$5,Coefficients!$T$4),Coefficients!$T$3)</f>
        <v>7.35</v>
      </c>
      <c r="CR382" s="106">
        <f>IF(S382&lt;Coefficients!$V$3,Coefficients!$X$3-(Coefficients!$X$4-Coefficients!$X$3)*(Coefficients!$V$3-S382)/(Coefficients!$V$4-Coefficients!$V$3),IF(S382&gt;Coefficients!$V$6,(Coefficients!$X$6-Coefficients!$X$5)*(S382-Coefficients!$V$6)/(Coefficients!$V$6-Coefficients!$V$5)+Coefficients!$X$6,VLOOKUP(S382,Coefficients!$V$3:$X$6,3)))</f>
        <v>5.1999999999999975</v>
      </c>
      <c r="CS382" s="90">
        <f t="shared" si="942"/>
        <v>1.6409601519999992E-4</v>
      </c>
      <c r="CT382" s="106">
        <f>VLOOKUP(CO382,Coefficients!$Z$4:$AD$7,4,FALSE)</f>
        <v>0.26500000000000001</v>
      </c>
      <c r="CU382" s="106">
        <f>VLOOKUP(CO382,Coefficients!$Z$4:$AD$7,2,FALSE)</f>
        <v>0.37</v>
      </c>
      <c r="CV382" s="174">
        <f t="shared" si="914"/>
        <v>5.4207747573587719</v>
      </c>
      <c r="CW382" s="31">
        <f t="shared" si="915"/>
        <v>1.3034828477625315</v>
      </c>
      <c r="CX382" s="19">
        <f>Coefficients!$B$7</f>
        <v>3.35</v>
      </c>
      <c r="CY382" s="217">
        <f t="shared" si="943"/>
        <v>0.38909935754105418</v>
      </c>
      <c r="CZ382" s="164">
        <f>VLOOKUP(N382,Coefficients!$E$12:$I$16,3)</f>
        <v>6.0350000000000001</v>
      </c>
      <c r="DA382" s="165">
        <f t="shared" si="944"/>
        <v>7.2999999999999995E-2</v>
      </c>
      <c r="DB382" s="163">
        <f t="shared" si="945"/>
        <v>7.56372585</v>
      </c>
      <c r="DC382" s="163"/>
      <c r="DD382" s="149"/>
      <c r="DU382" s="165">
        <f t="shared" si="916"/>
        <v>0.95</v>
      </c>
      <c r="DV382" s="165">
        <f t="shared" si="917"/>
        <v>1</v>
      </c>
      <c r="DW382" s="165">
        <f t="shared" si="918"/>
        <v>2400</v>
      </c>
      <c r="DX382" s="165">
        <f t="shared" si="919"/>
        <v>1.4999999999999999E-2</v>
      </c>
      <c r="DY382" s="169">
        <f t="shared" si="920"/>
        <v>70.57227255381396</v>
      </c>
      <c r="DZ382" s="136">
        <f t="shared" si="946"/>
        <v>33594.075694640873</v>
      </c>
      <c r="EA382" s="136">
        <f t="shared" si="921"/>
        <v>4.3067574809826485</v>
      </c>
      <c r="EB382" s="136">
        <f t="shared" si="922"/>
        <v>2.3330791552474604E-2</v>
      </c>
      <c r="EC382" s="136">
        <f t="shared" si="923"/>
        <v>0.96747185906460231</v>
      </c>
      <c r="ED382" s="136">
        <f t="shared" si="924"/>
        <v>0.21465263712547639</v>
      </c>
      <c r="EE382" s="136">
        <f t="shared" si="947"/>
        <v>1.5445604651050633E-4</v>
      </c>
      <c r="EF382" s="136">
        <f t="shared" si="925"/>
        <v>1</v>
      </c>
      <c r="EG382" s="136">
        <f t="shared" si="948"/>
        <v>2</v>
      </c>
      <c r="EH382" s="149">
        <f t="shared" si="926"/>
        <v>1.6505431446552066</v>
      </c>
      <c r="EI382" s="149">
        <f t="shared" si="927"/>
        <v>27.86275111684586</v>
      </c>
      <c r="EJ382" s="149">
        <f t="shared" si="949"/>
        <v>29.513294261501066</v>
      </c>
      <c r="EK382" s="18">
        <f t="shared" si="950"/>
        <v>1.9313330289378865</v>
      </c>
      <c r="EL382" s="18">
        <f t="shared" si="951"/>
        <v>0.47981917808742014</v>
      </c>
      <c r="EM382" s="18">
        <f t="shared" si="952"/>
        <v>1.2424062029999999E-2</v>
      </c>
      <c r="EN382" s="163">
        <f t="shared" si="928"/>
        <v>0.11787640353709923</v>
      </c>
      <c r="EO382" s="163">
        <f t="shared" si="929"/>
        <v>1.9898667326198118</v>
      </c>
      <c r="EP382" s="163">
        <f t="shared" si="953"/>
        <v>2.1077431361569112</v>
      </c>
      <c r="EQ382" s="18">
        <f t="shared" si="954"/>
        <v>27.043143456241637</v>
      </c>
      <c r="ER382" s="18">
        <f t="shared" si="955"/>
        <v>10.522469744714185</v>
      </c>
      <c r="ES382" s="18">
        <f t="shared" si="956"/>
        <v>0.17396569454999999</v>
      </c>
    </row>
    <row r="383" spans="1:149" s="105" customFormat="1" outlineLevel="1" x14ac:dyDescent="0.25">
      <c r="A383" s="103"/>
      <c r="B383" s="36" t="s">
        <v>75</v>
      </c>
      <c r="C383" s="36" t="str">
        <f>MostLikely!$B$1</f>
        <v>CSIRO Mk3.5</v>
      </c>
      <c r="D383" s="36">
        <v>2069</v>
      </c>
      <c r="E383" s="37">
        <f>MostLikely!T97</f>
        <v>24.28</v>
      </c>
      <c r="F383" s="37">
        <f>MostLikely!X97</f>
        <v>75.094459999999998</v>
      </c>
      <c r="G383" s="37">
        <f>MostLikely!R97</f>
        <v>602.1500000000002</v>
      </c>
      <c r="H383" s="115">
        <f t="shared" si="880"/>
        <v>2007</v>
      </c>
      <c r="I383" s="111" t="str">
        <f t="shared" si="881"/>
        <v>Pile No 243 @ Berth 107</v>
      </c>
      <c r="J383" s="165" t="str">
        <f t="shared" si="882"/>
        <v>splash</v>
      </c>
      <c r="K383" s="172">
        <f t="shared" si="883"/>
        <v>1</v>
      </c>
      <c r="L383" s="115" t="str">
        <f t="shared" si="884"/>
        <v>C1</v>
      </c>
      <c r="M383" s="115" t="str">
        <f t="shared" si="885"/>
        <v>CB4</v>
      </c>
      <c r="N383" s="115" t="str">
        <f t="shared" si="886"/>
        <v>CL5</v>
      </c>
      <c r="O383" s="115">
        <f t="shared" si="887"/>
        <v>0</v>
      </c>
      <c r="P383" s="115">
        <f t="shared" si="888"/>
        <v>50</v>
      </c>
      <c r="Q383" s="115">
        <f t="shared" si="889"/>
        <v>1200</v>
      </c>
      <c r="R383" s="115">
        <f t="shared" si="890"/>
        <v>60</v>
      </c>
      <c r="S383" s="115">
        <f t="shared" si="891"/>
        <v>0.37</v>
      </c>
      <c r="T383" s="115">
        <f t="shared" si="892"/>
        <v>310</v>
      </c>
      <c r="U383" s="165">
        <f t="shared" si="930"/>
        <v>12</v>
      </c>
      <c r="V383" s="165"/>
      <c r="W383" s="165"/>
      <c r="X383" s="165"/>
      <c r="Y383" s="165"/>
      <c r="AA383" s="174">
        <f t="shared" si="893"/>
        <v>7.4912301133446073</v>
      </c>
      <c r="AB383" s="193">
        <f t="shared" si="894"/>
        <v>0.24982460226689213</v>
      </c>
      <c r="AC383" s="174">
        <f t="shared" si="895"/>
        <v>0.49123516520846083</v>
      </c>
      <c r="AD383" s="174">
        <f t="shared" si="896"/>
        <v>1.2434168162586207E-2</v>
      </c>
      <c r="AE383" s="174">
        <f t="shared" si="897"/>
        <v>1.3223224107500764</v>
      </c>
      <c r="AF383" s="194">
        <f t="shared" si="898"/>
        <v>0.39472310768658997</v>
      </c>
      <c r="AG383" s="174">
        <f t="shared" si="878"/>
        <v>10.867929170784894</v>
      </c>
      <c r="AH383" s="174">
        <f t="shared" si="879"/>
        <v>0.17410720385431036</v>
      </c>
      <c r="AJ383" s="174"/>
      <c r="AK383" s="174"/>
      <c r="AM383" s="207">
        <f t="shared" si="899"/>
        <v>5</v>
      </c>
      <c r="AN383" s="167">
        <f>INDEX(Coefficients!$O$3:$O$7,MATCH(S383,Coefficients!$O$3:$O$7))</f>
        <v>0.3</v>
      </c>
      <c r="AO383" s="167">
        <f>INDEX(Coefficients!$O$3:$O$7,MATCH(S383,Coefficients!$O$3:$O$7)+1)</f>
        <v>0.4</v>
      </c>
      <c r="AP383" s="172">
        <f>INDEX(Coefficients!$P$3:$P$7,MATCH(S383,Coefficients!$O$3:$O$7))</f>
        <v>50</v>
      </c>
      <c r="AQ383" s="172">
        <f>INDEX(Coefficients!$P$3:$P$7,MATCH(S383,Coefficients!$O$3:$O$7)+1)</f>
        <v>41.8</v>
      </c>
      <c r="AR383" s="172">
        <f t="shared" si="900"/>
        <v>44.26</v>
      </c>
      <c r="AS383" s="106">
        <f t="shared" si="901"/>
        <v>2069</v>
      </c>
      <c r="AT383" s="107">
        <f t="shared" si="902"/>
        <v>24.28</v>
      </c>
      <c r="AU383" s="167">
        <f t="shared" si="931"/>
        <v>1362.07</v>
      </c>
      <c r="AV383" s="173">
        <f t="shared" si="932"/>
        <v>23.48396551724138</v>
      </c>
      <c r="AW383" s="106">
        <v>81</v>
      </c>
      <c r="AX383" s="107">
        <f t="shared" si="903"/>
        <v>75.094459999999998</v>
      </c>
      <c r="AY383" s="174">
        <f t="shared" si="904"/>
        <v>1.238008687806379</v>
      </c>
      <c r="AZ383" s="167">
        <f>INDEX(Coefficients!$K$3:$K$10,MATCH(S383,Coefficients!$K$3:$K$10))</f>
        <v>0.35</v>
      </c>
      <c r="BA383" s="167">
        <f>INDEX(Coefficients!$K$3:$K$10,MATCH(S383,Coefficients!$K$3:$K$10)+1)</f>
        <v>0.4</v>
      </c>
      <c r="BB383" s="167">
        <f>INDEX(Coefficients!$L$3:$L$10,MATCH(S383,Coefficients!$K$3:$K$10))</f>
        <v>0.19142307491680963</v>
      </c>
      <c r="BC383" s="167">
        <f>INDEX(Coefficients!$L$3:$L$10,MATCH(S383,Coefficients!$K$3:$K$10)+1)</f>
        <v>0.35425563574488944</v>
      </c>
      <c r="BD383" s="174">
        <f>INDEX(Coefficients!$M$3:$M$10,MATCH(S383,Coefficients!$K$3:$K$10))</f>
        <v>0.20023799980895765</v>
      </c>
      <c r="BE383" s="174">
        <f>INDEX(Coefficients!$M$3:$M$10,MATCH(S383,Coefficients!$K$3:$K$10)+1)</f>
        <v>0.20987997823914079</v>
      </c>
      <c r="BF383" s="70">
        <f t="shared" si="905"/>
        <v>2.5655609924804158E-5</v>
      </c>
      <c r="BG383" s="110">
        <f t="shared" si="906"/>
        <v>0.20409479118103091</v>
      </c>
      <c r="BH383" s="175">
        <f t="shared" si="933"/>
        <v>1.1201492069083236E-5</v>
      </c>
      <c r="BI383" s="89">
        <f t="shared" si="934"/>
        <v>3.5348465631364658E-2</v>
      </c>
      <c r="BJ383" s="106">
        <f t="shared" si="907"/>
        <v>0.71366705445737511</v>
      </c>
      <c r="BK383" s="165">
        <f t="shared" si="908"/>
        <v>84.741590689541354</v>
      </c>
      <c r="BL383" s="207"/>
      <c r="BM383" s="107">
        <f t="shared" si="909"/>
        <v>602.1500000000002</v>
      </c>
      <c r="BN383" s="173">
        <f t="shared" si="935"/>
        <v>28597.299999999992</v>
      </c>
      <c r="BO383" s="187">
        <f t="shared" si="936"/>
        <v>9.3680810344827557E-4</v>
      </c>
      <c r="BP383" s="106" t="str">
        <f t="shared" si="910"/>
        <v>YES</v>
      </c>
      <c r="BQ383" s="209">
        <f t="shared" si="911"/>
        <v>7.4912301133446073</v>
      </c>
      <c r="BR383" s="164">
        <f t="shared" si="937"/>
        <v>12.491230113344606</v>
      </c>
      <c r="BS383" s="219">
        <f t="shared" si="938"/>
        <v>0.24982460226689213</v>
      </c>
      <c r="BT383" s="210"/>
      <c r="BU383" s="206">
        <f t="shared" si="939"/>
        <v>-0.83852190390923731</v>
      </c>
      <c r="BW383" s="164">
        <f>VLOOKUP(M383,Coefficients!$E$4:$I$7,3)</f>
        <v>0.43099999999999999</v>
      </c>
      <c r="BX383" s="106">
        <f t="shared" si="940"/>
        <v>7.2999999999999995E-2</v>
      </c>
      <c r="BY383" s="163">
        <f t="shared" si="941"/>
        <v>0.54061600706896551</v>
      </c>
      <c r="BZ383" s="160"/>
      <c r="CO383" s="165" t="str">
        <f t="shared" si="912"/>
        <v>splash</v>
      </c>
      <c r="CP383" s="172">
        <f t="shared" si="913"/>
        <v>1</v>
      </c>
      <c r="CQ383" s="165">
        <f>IF(CO383="atmospheric",IF(CP383&gt;=1,Coefficients!$T$5,Coefficients!$T$4),Coefficients!$T$3)</f>
        <v>7.35</v>
      </c>
      <c r="CR383" s="106">
        <f>IF(S383&lt;Coefficients!$V$3,Coefficients!$X$3-(Coefficients!$X$4-Coefficients!$X$3)*(Coefficients!$V$3-S383)/(Coefficients!$V$4-Coefficients!$V$3),IF(S383&gt;Coefficients!$V$6,(Coefficients!$X$6-Coefficients!$X$5)*(S383-Coefficients!$V$6)/(Coefficients!$V$6-Coefficients!$V$5)+Coefficients!$X$6,VLOOKUP(S383,Coefficients!$V$3:$X$6,3)))</f>
        <v>5.1999999999999975</v>
      </c>
      <c r="CS383" s="90">
        <f t="shared" si="942"/>
        <v>1.6409601519999992E-4</v>
      </c>
      <c r="CT383" s="106">
        <f>VLOOKUP(CO383,Coefficients!$Z$4:$AD$7,4,FALSE)</f>
        <v>0.26500000000000001</v>
      </c>
      <c r="CU383" s="106">
        <f>VLOOKUP(CO383,Coefficients!$Z$4:$AD$7,2,FALSE)</f>
        <v>0.37</v>
      </c>
      <c r="CV383" s="174">
        <f t="shared" si="914"/>
        <v>5.4214084393082382</v>
      </c>
      <c r="CW383" s="31">
        <f t="shared" si="915"/>
        <v>1.3223224107500764</v>
      </c>
      <c r="CX383" s="19">
        <f>Coefficients!$B$7</f>
        <v>3.35</v>
      </c>
      <c r="CY383" s="217">
        <f t="shared" si="943"/>
        <v>0.39472310768658997</v>
      </c>
      <c r="CZ383" s="164">
        <f>VLOOKUP(N383,Coefficients!$E$12:$I$16,3)</f>
        <v>6.0350000000000001</v>
      </c>
      <c r="DA383" s="165">
        <f t="shared" si="944"/>
        <v>7.2999999999999995E-2</v>
      </c>
      <c r="DB383" s="163">
        <f t="shared" si="945"/>
        <v>7.5698784284482761</v>
      </c>
      <c r="DC383" s="163"/>
      <c r="DD383" s="149"/>
      <c r="DU383" s="165">
        <f t="shared" si="916"/>
        <v>0.95</v>
      </c>
      <c r="DV383" s="165">
        <f t="shared" si="917"/>
        <v>1</v>
      </c>
      <c r="DW383" s="165">
        <f t="shared" si="918"/>
        <v>2400</v>
      </c>
      <c r="DX383" s="165">
        <f t="shared" si="919"/>
        <v>1.4999999999999999E-2</v>
      </c>
      <c r="DY383" s="169">
        <f t="shared" si="920"/>
        <v>70.572547712309358</v>
      </c>
      <c r="DZ383" s="136">
        <f t="shared" si="946"/>
        <v>33594.119355240968</v>
      </c>
      <c r="EA383" s="136">
        <f t="shared" si="921"/>
        <v>4.3067574809826485</v>
      </c>
      <c r="EB383" s="136">
        <f t="shared" si="922"/>
        <v>2.3330791552474604E-2</v>
      </c>
      <c r="EC383" s="136">
        <f t="shared" si="923"/>
        <v>0.96747185906460231</v>
      </c>
      <c r="ED383" s="136">
        <f t="shared" si="924"/>
        <v>0.21470981342927123</v>
      </c>
      <c r="EE383" s="136">
        <f t="shared" si="947"/>
        <v>1.5445604651050633E-4</v>
      </c>
      <c r="EF383" s="136">
        <f t="shared" si="925"/>
        <v>1</v>
      </c>
      <c r="EG383" s="136">
        <f t="shared" si="948"/>
        <v>2</v>
      </c>
      <c r="EH383" s="149">
        <f t="shared" si="926"/>
        <v>1.6492008938460618</v>
      </c>
      <c r="EI383" s="149">
        <f t="shared" si="927"/>
        <v>27.847520753373214</v>
      </c>
      <c r="EJ383" s="149">
        <f t="shared" si="949"/>
        <v>29.496721647219275</v>
      </c>
      <c r="EK383" s="18">
        <f t="shared" si="950"/>
        <v>1.9663202132657274</v>
      </c>
      <c r="EL383" s="18">
        <f t="shared" si="951"/>
        <v>0.49123516520846083</v>
      </c>
      <c r="EM383" s="18">
        <f t="shared" si="952"/>
        <v>1.2434168162586207E-2</v>
      </c>
      <c r="EN383" s="163">
        <f t="shared" si="928"/>
        <v>0.1177805443658082</v>
      </c>
      <c r="EO383" s="163">
        <f t="shared" si="929"/>
        <v>1.9887790297769439</v>
      </c>
      <c r="EP383" s="163">
        <f t="shared" si="953"/>
        <v>2.1065595741427519</v>
      </c>
      <c r="EQ383" s="18">
        <f t="shared" si="954"/>
        <v>27.533045213593187</v>
      </c>
      <c r="ER383" s="18">
        <f t="shared" si="955"/>
        <v>10.867929170784894</v>
      </c>
      <c r="ES383" s="18">
        <f t="shared" si="956"/>
        <v>0.17410720385431036</v>
      </c>
    </row>
    <row r="384" spans="1:149" s="105" customFormat="1" outlineLevel="1" x14ac:dyDescent="0.25">
      <c r="A384" s="103"/>
      <c r="B384" s="36" t="s">
        <v>75</v>
      </c>
      <c r="C384" s="36" t="str">
        <f>MostLikely!$B$1</f>
        <v>CSIRO Mk3.5</v>
      </c>
      <c r="D384" s="36">
        <v>2070</v>
      </c>
      <c r="E384" s="37">
        <f>MostLikely!T98</f>
        <v>24.3</v>
      </c>
      <c r="F384" s="37">
        <f>MostLikely!X98</f>
        <v>75.0792</v>
      </c>
      <c r="G384" s="37">
        <f>MostLikely!R98</f>
        <v>606</v>
      </c>
      <c r="H384" s="115">
        <f t="shared" si="880"/>
        <v>2007</v>
      </c>
      <c r="I384" s="111" t="str">
        <f t="shared" si="881"/>
        <v>Pile No 243 @ Berth 107</v>
      </c>
      <c r="J384" s="165" t="str">
        <f t="shared" si="882"/>
        <v>splash</v>
      </c>
      <c r="K384" s="172">
        <f t="shared" si="883"/>
        <v>1</v>
      </c>
      <c r="L384" s="115" t="str">
        <f t="shared" si="884"/>
        <v>C1</v>
      </c>
      <c r="M384" s="115" t="str">
        <f t="shared" si="885"/>
        <v>CB4</v>
      </c>
      <c r="N384" s="115" t="str">
        <f t="shared" si="886"/>
        <v>CL5</v>
      </c>
      <c r="O384" s="115">
        <f t="shared" si="887"/>
        <v>0</v>
      </c>
      <c r="P384" s="115">
        <f t="shared" si="888"/>
        <v>50</v>
      </c>
      <c r="Q384" s="115">
        <f t="shared" si="889"/>
        <v>1200</v>
      </c>
      <c r="R384" s="115">
        <f t="shared" si="890"/>
        <v>60</v>
      </c>
      <c r="S384" s="115">
        <f t="shared" si="891"/>
        <v>0.37</v>
      </c>
      <c r="T384" s="115">
        <f t="shared" si="892"/>
        <v>310</v>
      </c>
      <c r="U384" s="165">
        <f t="shared" si="930"/>
        <v>12</v>
      </c>
      <c r="V384" s="165"/>
      <c r="W384" s="165"/>
      <c r="X384" s="165"/>
      <c r="Y384" s="165"/>
      <c r="AA384" s="174">
        <f t="shared" si="893"/>
        <v>7.5601579189966381</v>
      </c>
      <c r="AB384" s="193">
        <f t="shared" si="894"/>
        <v>0.25120315837993273</v>
      </c>
      <c r="AC384" s="174">
        <f t="shared" si="895"/>
        <v>0.50274164990351589</v>
      </c>
      <c r="AD384" s="174">
        <f t="shared" si="896"/>
        <v>1.244417701915254E-2</v>
      </c>
      <c r="AE384" s="174">
        <f t="shared" si="897"/>
        <v>1.3409366588039795</v>
      </c>
      <c r="AF384" s="194">
        <f t="shared" si="898"/>
        <v>0.40027959964297893</v>
      </c>
      <c r="AG384" s="174">
        <f t="shared" si="878"/>
        <v>11.217168186704063</v>
      </c>
      <c r="AH384" s="174">
        <f t="shared" si="879"/>
        <v>0.17424735106864406</v>
      </c>
      <c r="AJ384" s="174"/>
      <c r="AK384" s="174"/>
      <c r="AM384" s="207">
        <f t="shared" si="899"/>
        <v>5</v>
      </c>
      <c r="AN384" s="167">
        <f>INDEX(Coefficients!$O$3:$O$7,MATCH(S384,Coefficients!$O$3:$O$7))</f>
        <v>0.3</v>
      </c>
      <c r="AO384" s="167">
        <f>INDEX(Coefficients!$O$3:$O$7,MATCH(S384,Coefficients!$O$3:$O$7)+1)</f>
        <v>0.4</v>
      </c>
      <c r="AP384" s="172">
        <f>INDEX(Coefficients!$P$3:$P$7,MATCH(S384,Coefficients!$O$3:$O$7))</f>
        <v>50</v>
      </c>
      <c r="AQ384" s="172">
        <f>INDEX(Coefficients!$P$3:$P$7,MATCH(S384,Coefficients!$O$3:$O$7)+1)</f>
        <v>41.8</v>
      </c>
      <c r="AR384" s="172">
        <f t="shared" si="900"/>
        <v>44.26</v>
      </c>
      <c r="AS384" s="106">
        <f t="shared" si="901"/>
        <v>2070</v>
      </c>
      <c r="AT384" s="107">
        <f t="shared" si="902"/>
        <v>24.3</v>
      </c>
      <c r="AU384" s="167">
        <f t="shared" si="931"/>
        <v>1386.37</v>
      </c>
      <c r="AV384" s="173">
        <f t="shared" si="932"/>
        <v>23.497796610169491</v>
      </c>
      <c r="AW384" s="106">
        <v>82</v>
      </c>
      <c r="AX384" s="107">
        <f t="shared" si="903"/>
        <v>75.0792</v>
      </c>
      <c r="AY384" s="174">
        <f t="shared" si="904"/>
        <v>1.2390460747903167</v>
      </c>
      <c r="AZ384" s="167">
        <f>INDEX(Coefficients!$K$3:$K$10,MATCH(S384,Coefficients!$K$3:$K$10))</f>
        <v>0.35</v>
      </c>
      <c r="BA384" s="167">
        <f>INDEX(Coefficients!$K$3:$K$10,MATCH(S384,Coefficients!$K$3:$K$10)+1)</f>
        <v>0.4</v>
      </c>
      <c r="BB384" s="167">
        <f>INDEX(Coefficients!$L$3:$L$10,MATCH(S384,Coefficients!$K$3:$K$10))</f>
        <v>0.19142307491680963</v>
      </c>
      <c r="BC384" s="167">
        <f>INDEX(Coefficients!$L$3:$L$10,MATCH(S384,Coefficients!$K$3:$K$10)+1)</f>
        <v>0.35425563574488944</v>
      </c>
      <c r="BD384" s="174">
        <f>INDEX(Coefficients!$M$3:$M$10,MATCH(S384,Coefficients!$K$3:$K$10))</f>
        <v>0.20023799980895765</v>
      </c>
      <c r="BE384" s="174">
        <f>INDEX(Coefficients!$M$3:$M$10,MATCH(S384,Coefficients!$K$3:$K$10)+1)</f>
        <v>0.20987997823914079</v>
      </c>
      <c r="BF384" s="70">
        <f t="shared" si="905"/>
        <v>2.5655609924804158E-5</v>
      </c>
      <c r="BG384" s="110">
        <f t="shared" si="906"/>
        <v>0.20409479118103091</v>
      </c>
      <c r="BH384" s="175">
        <f t="shared" si="933"/>
        <v>1.1162479448432201E-5</v>
      </c>
      <c r="BI384" s="89">
        <f t="shared" si="934"/>
        <v>3.5225353793069583E-2</v>
      </c>
      <c r="BJ384" s="106">
        <f t="shared" si="907"/>
        <v>0.71366705445737511</v>
      </c>
      <c r="BK384" s="165">
        <f t="shared" si="908"/>
        <v>84.741590689541354</v>
      </c>
      <c r="BL384" s="207"/>
      <c r="BM384" s="107">
        <f t="shared" si="909"/>
        <v>606</v>
      </c>
      <c r="BN384" s="173">
        <f t="shared" si="935"/>
        <v>29203.299999999992</v>
      </c>
      <c r="BO384" s="187">
        <f t="shared" si="936"/>
        <v>9.4044525423728795E-4</v>
      </c>
      <c r="BP384" s="106" t="str">
        <f t="shared" si="910"/>
        <v>YES</v>
      </c>
      <c r="BQ384" s="209">
        <f t="shared" si="911"/>
        <v>7.5601579189966381</v>
      </c>
      <c r="BR384" s="164">
        <f t="shared" si="937"/>
        <v>12.560157918996637</v>
      </c>
      <c r="BS384" s="219">
        <f t="shared" si="938"/>
        <v>0.25120315837993273</v>
      </c>
      <c r="BT384" s="210"/>
      <c r="BU384" s="206">
        <f t="shared" si="939"/>
        <v>-0.83951851539782363</v>
      </c>
      <c r="BW384" s="164">
        <f>VLOOKUP(M384,Coefficients!$E$4:$I$7,3)</f>
        <v>0.43099999999999999</v>
      </c>
      <c r="BX384" s="106">
        <f t="shared" si="940"/>
        <v>7.2999999999999995E-2</v>
      </c>
      <c r="BY384" s="163">
        <f t="shared" si="941"/>
        <v>0.54105117474576259</v>
      </c>
      <c r="BZ384" s="160"/>
      <c r="CO384" s="165" t="str">
        <f t="shared" si="912"/>
        <v>splash</v>
      </c>
      <c r="CP384" s="172">
        <f t="shared" si="913"/>
        <v>1</v>
      </c>
      <c r="CQ384" s="165">
        <f>IF(CO384="atmospheric",IF(CP384&gt;=1,Coefficients!$T$5,Coefficients!$T$4),Coefficients!$T$3)</f>
        <v>7.35</v>
      </c>
      <c r="CR384" s="106">
        <f>IF(S384&lt;Coefficients!$V$3,Coefficients!$X$3-(Coefficients!$X$4-Coefficients!$X$3)*(Coefficients!$V$3-S384)/(Coefficients!$V$4-Coefficients!$V$3),IF(S384&gt;Coefficients!$V$6,(Coefficients!$X$6-Coefficients!$X$5)*(S384-Coefficients!$V$6)/(Coefficients!$V$6-Coefficients!$V$5)+Coefficients!$X$6,VLOOKUP(S384,Coefficients!$V$3:$X$6,3)))</f>
        <v>5.1999999999999975</v>
      </c>
      <c r="CS384" s="90">
        <f t="shared" si="942"/>
        <v>1.6409601519999992E-4</v>
      </c>
      <c r="CT384" s="106">
        <f>VLOOKUP(CO384,Coefficients!$Z$4:$AD$7,4,FALSE)</f>
        <v>0.26500000000000001</v>
      </c>
      <c r="CU384" s="106">
        <f>VLOOKUP(CO384,Coefficients!$Z$4:$AD$7,2,FALSE)</f>
        <v>0.37</v>
      </c>
      <c r="CV384" s="174">
        <f t="shared" si="914"/>
        <v>5.4219667658487154</v>
      </c>
      <c r="CW384" s="31">
        <f t="shared" si="915"/>
        <v>1.3409366588039795</v>
      </c>
      <c r="CX384" s="19">
        <f>Coefficients!$B$7</f>
        <v>3.35</v>
      </c>
      <c r="CY384" s="217">
        <f t="shared" si="943"/>
        <v>0.40027959964297893</v>
      </c>
      <c r="CZ384" s="164">
        <f>VLOOKUP(N384,Coefficients!$E$12:$I$16,3)</f>
        <v>6.0350000000000001</v>
      </c>
      <c r="DA384" s="165">
        <f t="shared" si="944"/>
        <v>7.2999999999999995E-2</v>
      </c>
      <c r="DB384" s="163">
        <f t="shared" si="945"/>
        <v>7.5759717855932198</v>
      </c>
      <c r="DC384" s="163"/>
      <c r="DD384" s="149"/>
      <c r="DU384" s="165">
        <f t="shared" si="916"/>
        <v>0.95</v>
      </c>
      <c r="DV384" s="165">
        <f t="shared" si="917"/>
        <v>1</v>
      </c>
      <c r="DW384" s="165">
        <f t="shared" si="918"/>
        <v>2400</v>
      </c>
      <c r="DX384" s="165">
        <f t="shared" si="919"/>
        <v>1.4999999999999999E-2</v>
      </c>
      <c r="DY384" s="169">
        <f t="shared" si="920"/>
        <v>70.57281354543592</v>
      </c>
      <c r="DZ384" s="136">
        <f t="shared" si="946"/>
        <v>33594.161536036278</v>
      </c>
      <c r="EA384" s="136">
        <f t="shared" si="921"/>
        <v>4.3067574809826485</v>
      </c>
      <c r="EB384" s="136">
        <f t="shared" si="922"/>
        <v>2.3330791552474604E-2</v>
      </c>
      <c r="EC384" s="136">
        <f t="shared" si="923"/>
        <v>0.96747185906460231</v>
      </c>
      <c r="ED384" s="136">
        <f t="shared" si="924"/>
        <v>0.21476634785451479</v>
      </c>
      <c r="EE384" s="136">
        <f t="shared" si="947"/>
        <v>1.5445604651050633E-4</v>
      </c>
      <c r="EF384" s="136">
        <f t="shared" si="925"/>
        <v>1</v>
      </c>
      <c r="EG384" s="136">
        <f t="shared" si="948"/>
        <v>2</v>
      </c>
      <c r="EH384" s="149">
        <f t="shared" si="926"/>
        <v>1.6478737294258943</v>
      </c>
      <c r="EI384" s="149">
        <f t="shared" si="927"/>
        <v>27.832449508683407</v>
      </c>
      <c r="EJ384" s="149">
        <f t="shared" si="949"/>
        <v>29.4803232381093</v>
      </c>
      <c r="EK384" s="18">
        <f t="shared" si="950"/>
        <v>2.0013349081508891</v>
      </c>
      <c r="EL384" s="18">
        <f t="shared" si="951"/>
        <v>0.50274164990351589</v>
      </c>
      <c r="EM384" s="18">
        <f t="shared" si="952"/>
        <v>1.244417701915254E-2</v>
      </c>
      <c r="EN384" s="163">
        <f t="shared" si="928"/>
        <v>0.11768576261517157</v>
      </c>
      <c r="EO384" s="163">
        <f t="shared" si="929"/>
        <v>1.9877026906781352</v>
      </c>
      <c r="EP384" s="163">
        <f t="shared" si="953"/>
        <v>2.1053884532933069</v>
      </c>
      <c r="EQ384" s="18">
        <f t="shared" si="954"/>
        <v>28.023332182576837</v>
      </c>
      <c r="ER384" s="18">
        <f t="shared" si="955"/>
        <v>11.217168186704063</v>
      </c>
      <c r="ES384" s="18">
        <f t="shared" si="956"/>
        <v>0.17424735106864406</v>
      </c>
    </row>
    <row r="385" spans="1:149" s="22" customFormat="1" x14ac:dyDescent="0.25">
      <c r="A385" s="44" t="s">
        <v>327</v>
      </c>
      <c r="B385" s="54" t="str">
        <f>B386&amp;" "&amp;C386</f>
        <v>A1B MRI-CGCM2.3.2</v>
      </c>
      <c r="C385" s="52"/>
      <c r="D385" s="44"/>
      <c r="E385" s="44"/>
      <c r="F385" s="44"/>
      <c r="G385" s="44"/>
      <c r="J385" s="159"/>
      <c r="K385" s="159"/>
      <c r="L385" s="35"/>
      <c r="M385" s="35"/>
      <c r="N385" s="35"/>
      <c r="O385" s="35"/>
      <c r="P385" s="35"/>
      <c r="Q385" s="35"/>
      <c r="R385" s="35"/>
      <c r="S385" s="35"/>
      <c r="T385" s="35"/>
      <c r="U385" s="166"/>
      <c r="V385" s="166"/>
      <c r="W385" s="166"/>
      <c r="X385" s="166"/>
      <c r="Y385" s="166"/>
      <c r="AA385" s="68"/>
      <c r="AB385" s="215"/>
      <c r="AC385" s="68"/>
      <c r="AD385" s="68"/>
      <c r="AE385" s="68"/>
      <c r="AF385" s="216"/>
      <c r="AG385" s="68"/>
      <c r="AH385" s="68"/>
      <c r="AJ385" s="166"/>
      <c r="AK385" s="166"/>
      <c r="AM385" s="166"/>
      <c r="AN385" s="208" t="str">
        <f>B386&amp;" "&amp;C386</f>
        <v>A1B MRI-CGCM2.3.2</v>
      </c>
      <c r="AO385" s="63"/>
      <c r="AP385" s="63"/>
      <c r="AQ385" s="63"/>
      <c r="AR385" s="63"/>
      <c r="AS385" s="35"/>
      <c r="AT385" s="66"/>
      <c r="AU385" s="66"/>
      <c r="AV385" s="66"/>
      <c r="AW385" s="35"/>
      <c r="AX385" s="63"/>
      <c r="AY385" s="68"/>
      <c r="AZ385" s="66"/>
      <c r="BA385" s="66"/>
      <c r="BB385" s="66"/>
      <c r="BC385" s="66"/>
      <c r="BD385" s="68"/>
      <c r="BE385" s="68"/>
      <c r="BF385" s="71"/>
      <c r="BG385" s="68"/>
      <c r="BH385" s="68"/>
      <c r="BI385" s="91"/>
      <c r="BJ385" s="35"/>
      <c r="BK385" s="35"/>
      <c r="BL385" s="208"/>
      <c r="BM385" s="66"/>
      <c r="BN385" s="66"/>
      <c r="BO385" s="92"/>
      <c r="BP385" s="35"/>
      <c r="BQ385" s="35"/>
      <c r="BR385" s="45"/>
      <c r="BS385" s="220"/>
      <c r="BT385" s="98"/>
      <c r="BU385" s="45"/>
      <c r="BW385" s="45"/>
      <c r="BX385" s="45"/>
      <c r="BY385" s="45"/>
      <c r="BZ385" s="159"/>
      <c r="CO385" s="54" t="str">
        <f>B386&amp;" "&amp;C386</f>
        <v>A1B MRI-CGCM2.3.2</v>
      </c>
      <c r="CP385" s="35"/>
      <c r="CQ385" s="35"/>
      <c r="CR385" s="35"/>
      <c r="CS385" s="92"/>
      <c r="CV385" s="68"/>
      <c r="CW385" s="49"/>
      <c r="CX385" s="25"/>
      <c r="CY385" s="218"/>
      <c r="DC385" s="159"/>
      <c r="DU385" s="159" t="str">
        <f>B386&amp;" "&amp;C386</f>
        <v>A1B MRI-CGCM2.3.2</v>
      </c>
      <c r="DV385" s="45"/>
      <c r="DW385" s="45"/>
      <c r="DX385" s="45"/>
      <c r="DY385" s="45"/>
      <c r="DZ385" s="159"/>
      <c r="EA385" s="159"/>
      <c r="EC385" s="159"/>
      <c r="ED385" s="159"/>
      <c r="EG385" s="159"/>
      <c r="EH385" s="45"/>
      <c r="EI385" s="45"/>
      <c r="EK385" s="221"/>
      <c r="EL385" s="221"/>
      <c r="EM385" s="159"/>
      <c r="EN385" s="159"/>
      <c r="EO385" s="159"/>
      <c r="EP385" s="159"/>
      <c r="EQ385" s="221"/>
      <c r="ER385" s="221"/>
    </row>
    <row r="386" spans="1:149" s="105" customFormat="1" outlineLevel="1" x14ac:dyDescent="0.25">
      <c r="A386" s="103"/>
      <c r="B386" s="36" t="s">
        <v>75</v>
      </c>
      <c r="C386" s="36" t="str">
        <f>'Hotter&amp;Drier'!$B$1</f>
        <v>MRI-CGCM2.3.2</v>
      </c>
      <c r="D386" s="36">
        <v>2000</v>
      </c>
      <c r="E386" s="37">
        <f>'Hotter&amp;Drier'!T28</f>
        <v>22.316666666666666</v>
      </c>
      <c r="F386" s="37">
        <f>'Hotter&amp;Drier'!X28</f>
        <v>76.223699999999994</v>
      </c>
      <c r="G386" s="37">
        <f>'Hotter&amp;Drier'!R28</f>
        <v>368</v>
      </c>
      <c r="H386" s="115">
        <f t="shared" ref="H386:H449" si="957">$H$26</f>
        <v>2007</v>
      </c>
      <c r="I386" s="111" t="str">
        <f t="shared" ref="I386:I449" si="958">$I$26</f>
        <v>Pile No 243 @ Berth 107</v>
      </c>
      <c r="J386" s="165" t="str">
        <f t="shared" ref="J386:J449" si="959">$J$26</f>
        <v>splash</v>
      </c>
      <c r="K386" s="172">
        <f t="shared" ref="K386:K449" si="960">$K$26</f>
        <v>1</v>
      </c>
      <c r="L386" s="115" t="str">
        <f t="shared" ref="L386:L449" si="961">$L$26</f>
        <v>C1</v>
      </c>
      <c r="M386" s="115" t="str">
        <f t="shared" ref="M386:M449" si="962">$M$26</f>
        <v>CB4</v>
      </c>
      <c r="N386" s="115" t="str">
        <f t="shared" ref="N386:N449" si="963">$N$26</f>
        <v>CL5</v>
      </c>
      <c r="O386" s="115">
        <f t="shared" ref="O386:O449" si="964">$O$26</f>
        <v>0</v>
      </c>
      <c r="P386" s="115">
        <f t="shared" ref="P386:P449" si="965">$P$26</f>
        <v>50</v>
      </c>
      <c r="Q386" s="115">
        <f t="shared" ref="Q386:Q449" si="966">$Q$26</f>
        <v>1200</v>
      </c>
      <c r="R386" s="115">
        <f t="shared" ref="R386:R449" si="967">$R$26</f>
        <v>60</v>
      </c>
      <c r="S386" s="115">
        <f t="shared" ref="S386:S449" si="968">$S$26</f>
        <v>0.37</v>
      </c>
      <c r="T386" s="115">
        <f t="shared" ref="T386:T449" si="969">$T$26</f>
        <v>310</v>
      </c>
      <c r="U386" s="165">
        <f>$U$26</f>
        <v>12</v>
      </c>
      <c r="V386" s="165"/>
      <c r="W386" s="165"/>
      <c r="X386" s="165"/>
      <c r="Y386" s="165"/>
      <c r="AA386" s="174" t="e">
        <f t="shared" ref="AA386:AA417" si="970">BQ386</f>
        <v>#NUM!</v>
      </c>
      <c r="AB386" s="193" t="e">
        <f t="shared" ref="AB386:AB417" si="971">BS386</f>
        <v>#NUM!</v>
      </c>
      <c r="AC386" s="174" t="e">
        <f t="shared" ref="AC386:AC417" si="972">EL386</f>
        <v>#NUM!</v>
      </c>
      <c r="AD386" s="174">
        <f t="shared" ref="AD386:AD417" si="973">EM386</f>
        <v>0</v>
      </c>
      <c r="AE386" s="174" t="e">
        <f t="shared" ref="AE386:AE417" si="974">CW386</f>
        <v>#NUM!</v>
      </c>
      <c r="AF386" s="194" t="e">
        <f t="shared" ref="AF386:AF417" si="975">CY386</f>
        <v>#NUM!</v>
      </c>
      <c r="AG386" s="174" t="e">
        <f t="shared" si="878"/>
        <v>#NUM!</v>
      </c>
      <c r="AH386" s="174">
        <f t="shared" si="879"/>
        <v>0</v>
      </c>
      <c r="AJ386" s="174"/>
      <c r="AK386" s="174"/>
      <c r="AM386" s="207">
        <f t="shared" ref="AM386:AM417" si="976">IF(AS386&gt;=$C$20,$C$21,0)</f>
        <v>0</v>
      </c>
      <c r="AN386" s="167">
        <f>INDEX(Coefficients!$O$3:$O$7,MATCH(S386,Coefficients!$O$3:$O$7))</f>
        <v>0.3</v>
      </c>
      <c r="AO386" s="167">
        <f>INDEX(Coefficients!$O$3:$O$7,MATCH(S386,Coefficients!$O$3:$O$7)+1)</f>
        <v>0.4</v>
      </c>
      <c r="AP386" s="172">
        <f>INDEX(Coefficients!$P$3:$P$7,MATCH(S386,Coefficients!$O$3:$O$7))</f>
        <v>50</v>
      </c>
      <c r="AQ386" s="172">
        <f>INDEX(Coefficients!$P$3:$P$7,MATCH(S386,Coefficients!$O$3:$O$7)+1)</f>
        <v>41.8</v>
      </c>
      <c r="AR386" s="172">
        <f t="shared" ref="AR386:AR417" si="977">AP386+(S386-AN386)/(AO386-AN386)*(AQ386-AP386)</f>
        <v>44.26</v>
      </c>
      <c r="AS386" s="106">
        <f t="shared" ref="AS386:AS417" si="978">D386</f>
        <v>2000</v>
      </c>
      <c r="AT386" s="107">
        <f t="shared" ref="AT386:AT417" si="979">E386</f>
        <v>22.316666666666666</v>
      </c>
      <c r="AU386" s="167">
        <f>IF(AS386&gt;=$C$20,AT386+AU385,0)</f>
        <v>0</v>
      </c>
      <c r="AV386" s="173">
        <f>IF(ISERROR(AU386/(AS386-($C$20-1))),0,AU386/(AS386-($C$20-1)))</f>
        <v>0</v>
      </c>
      <c r="AW386" s="106">
        <v>12</v>
      </c>
      <c r="AX386" s="107">
        <f t="shared" ref="AX386:AX417" si="980">F386</f>
        <v>76.223699999999994</v>
      </c>
      <c r="AY386" s="174">
        <f t="shared" ref="AY386:AY417" si="981">EXP(AR386/RR*(1/293-1/(273+AV386)))</f>
        <v>0.26419424190444968</v>
      </c>
      <c r="AZ386" s="167">
        <f>INDEX(Coefficients!$K$3:$K$10,MATCH(S386,Coefficients!$K$3:$K$10))</f>
        <v>0.35</v>
      </c>
      <c r="BA386" s="167">
        <f>INDEX(Coefficients!$K$3:$K$10,MATCH(S386,Coefficients!$K$3:$K$10)+1)</f>
        <v>0.4</v>
      </c>
      <c r="BB386" s="167">
        <f>INDEX(Coefficients!$L$3:$L$10,MATCH(S386,Coefficients!$K$3:$K$10))</f>
        <v>0.19142307491680963</v>
      </c>
      <c r="BC386" s="167">
        <f>INDEX(Coefficients!$L$3:$L$10,MATCH(S386,Coefficients!$K$3:$K$10)+1)</f>
        <v>0.35425563574488944</v>
      </c>
      <c r="BD386" s="174">
        <f>INDEX(Coefficients!$M$3:$M$10,MATCH(S386,Coefficients!$K$3:$K$10))</f>
        <v>0.20023799980895765</v>
      </c>
      <c r="BE386" s="174">
        <f>INDEX(Coefficients!$M$3:$M$10,MATCH(S386,Coefficients!$K$3:$K$10)+1)</f>
        <v>0.20987997823914079</v>
      </c>
      <c r="BF386" s="70">
        <f t="shared" ref="BF386:BF417" si="982">(BB386+(S386-AZ386)/(BA386-AZ386)*(BC386-BB386))*10^-4</f>
        <v>2.5655609924804158E-5</v>
      </c>
      <c r="BG386" s="110">
        <f t="shared" ref="BG386:BG417" si="983">BD386+(S386-AZ386)/(BA386-AZ386)*(BE386-BD386)</f>
        <v>0.20409479118103091</v>
      </c>
      <c r="BH386" s="175" t="e">
        <f>BF386*(AS386-($C$20-1))^(-BG386)</f>
        <v>#NUM!</v>
      </c>
      <c r="BI386" s="89" t="e">
        <f>BH386*31556926/10000</f>
        <v>#NUM!</v>
      </c>
      <c r="BJ386" s="106">
        <f t="shared" ref="BJ386:BJ417" si="984">1-EXP(-3.38*S386)</f>
        <v>0.71366705445737511</v>
      </c>
      <c r="BK386" s="165">
        <f t="shared" ref="BK386:BK417" si="985">0.75*T386*CaO*BJ386*(MCO2_/MCaO)</f>
        <v>84.741590689541354</v>
      </c>
      <c r="BL386" s="207"/>
      <c r="BM386" s="107">
        <f t="shared" ref="BM386:BM417" si="986">G386</f>
        <v>368</v>
      </c>
      <c r="BN386" s="173">
        <f>IF(AS386&gt;=$C$20,BN385+BM386,0)</f>
        <v>0</v>
      </c>
      <c r="BO386" s="187">
        <f>BN386/(AS386-($C$20-1))*0.0019*10^-3</f>
        <v>0</v>
      </c>
      <c r="BP386" s="106" t="str">
        <f t="shared" ref="BP386:BP449" si="987">IF(AW386&gt;=12,IF(AX386&gt;=50,"YES","NO"),"NO")</f>
        <v>YES</v>
      </c>
      <c r="BQ386" s="209" t="e">
        <f t="shared" ref="BQ386:BQ417" si="988">IF(BP386="YES",SQRT((2*AY386*BI386/BK386)*kurban*BO386*(AS386-($C$20-1)))*(1/(AS386-($C$20-1)))^BL386*1000,0)</f>
        <v>#NUM!</v>
      </c>
      <c r="BR386" s="164" t="e">
        <f>AM386+BQ386</f>
        <v>#NUM!</v>
      </c>
      <c r="BS386" s="219" t="e">
        <f>BR386/P386</f>
        <v>#NUM!</v>
      </c>
      <c r="BT386" s="210"/>
      <c r="BU386" s="206" t="e">
        <f>((SQRT(AY386*BO386)/SQRT(VLOOKUP($C$20,$AS$26:$BQ$96,7)*VLOOKUP($C$20,$AS$26:$BQ$96,23)*(AS386-($C$20-1))))-1)</f>
        <v>#NUM!</v>
      </c>
      <c r="BW386" s="164">
        <f>VLOOKUP(M386,Coefficients!$E$4:$I$7,3)</f>
        <v>0.43099999999999999</v>
      </c>
      <c r="BX386" s="106">
        <f>IF($AV386&lt;20,0.025,0.073)</f>
        <v>2.5000000000000001E-2</v>
      </c>
      <c r="BY386" s="163">
        <f>IF(AV386=0,0,BW386*(1+BX386*($AV386-20)))</f>
        <v>0</v>
      </c>
      <c r="BZ386" s="160"/>
      <c r="CO386" s="165" t="str">
        <f t="shared" ref="CO386:CO417" si="989">J386</f>
        <v>splash</v>
      </c>
      <c r="CP386" s="172">
        <f t="shared" ref="CP386:CP417" si="990">K386</f>
        <v>1</v>
      </c>
      <c r="CQ386" s="165">
        <f>IF(CO386="atmospheric",IF(CP386&gt;=1,Coefficients!$T$5,Coefficients!$T$4),Coefficients!$T$3)</f>
        <v>7.35</v>
      </c>
      <c r="CR386" s="106">
        <f>IF(S386&lt;Coefficients!$V$3,Coefficients!$X$3-(Coefficients!$X$4-Coefficients!$X$3)*(Coefficients!$V$3-S386)/(Coefficients!$V$4-Coefficients!$V$3),IF(S386&gt;Coefficients!$V$6,(Coefficients!$X$6-Coefficients!$X$5)*(S386-Coefficients!$V$6)/(Coefficients!$V$6-Coefficients!$V$5)+Coefficients!$X$6,VLOOKUP(S386,Coefficients!$V$3:$X$6,3)))</f>
        <v>5.1999999999999975</v>
      </c>
      <c r="CS386" s="90">
        <f>CR386*10^-12*31556926</f>
        <v>1.6409601519999992E-4</v>
      </c>
      <c r="CT386" s="106">
        <f>VLOOKUP(CO386,Coefficients!$Z$4:$AD$7,4,FALSE)</f>
        <v>0.26500000000000001</v>
      </c>
      <c r="CU386" s="106">
        <f>VLOOKUP(CO386,Coefficients!$Z$4:$AD$7,2,FALSE)</f>
        <v>0.37</v>
      </c>
      <c r="CV386" s="174" t="e">
        <f t="shared" ref="CV386:CV417" si="991">CQ386*(1-ERF(BR386/(2*(SQRT(CT386*kt*kc*AY386*CS386*10^6*(1/(AS386-($C$20-1)))^CU386*(AS386-($C$20-1)))))))</f>
        <v>#NUM!</v>
      </c>
      <c r="CW386" s="31" t="e">
        <f t="shared" ref="CW386:CW417" si="992">CQ386*(1-ERF(P386/(2*(SQRT(CT386*kt*kc*AY386*CS386*10^6*(1/(AS386-($C$20-1)))^CU386*(AS386-($C$20-1)))))))</f>
        <v>#NUM!</v>
      </c>
      <c r="CX386" s="19">
        <f>Coefficients!$B$7</f>
        <v>3.35</v>
      </c>
      <c r="CY386" s="217" t="e">
        <f>CW386/CX386</f>
        <v>#NUM!</v>
      </c>
      <c r="CZ386" s="164">
        <f>VLOOKUP(N386,Coefficients!$E$12:$I$16,3)</f>
        <v>6.0350000000000001</v>
      </c>
      <c r="DA386" s="165">
        <f>IF($AV386&lt;20,0.025,0.073)</f>
        <v>2.5000000000000001E-2</v>
      </c>
      <c r="DB386" s="163">
        <f>IF(AV386=0,0,CZ386*(1+DA386*($AV386-20)))</f>
        <v>0</v>
      </c>
      <c r="DC386" s="163"/>
      <c r="DD386" s="149"/>
      <c r="DU386" s="165">
        <f t="shared" ref="DU386:DU417" si="993">$DV$13</f>
        <v>0.95</v>
      </c>
      <c r="DV386" s="165">
        <f t="shared" ref="DV386:DV417" si="994">$DV$14</f>
        <v>1</v>
      </c>
      <c r="DW386" s="165">
        <f t="shared" ref="DW386:DW417" si="995">$DV$15</f>
        <v>2400</v>
      </c>
      <c r="DX386" s="165">
        <f t="shared" ref="DX386:DX417" si="996">$DV$16</f>
        <v>1.4999999999999999E-2</v>
      </c>
      <c r="DY386" s="169">
        <f t="shared" ref="DY386:DY417" si="997">365*(AS386-($C$20-1))/(4+310.25*(AS386-($C$20-1)))*R386</f>
        <v>70.671067106710666</v>
      </c>
      <c r="DZ386" s="136">
        <f>DU386*DV386*3.35*10^4*(DW386/2400)^2*(DY386/60)^(1/3)</f>
        <v>33609.74456878459</v>
      </c>
      <c r="EA386" s="136">
        <f t="shared" ref="EA386:EA417" si="998">0.556*SQRT(R386)</f>
        <v>4.3067574809826485</v>
      </c>
      <c r="EB386" s="136">
        <f t="shared" ref="EB386:EB417" si="999">(U386+2*$DV$16)^2/(2*P386*(P386+U386+2*$DV$16))</f>
        <v>2.3330791552474604E-2</v>
      </c>
      <c r="EC386" s="136">
        <f t="shared" ref="EC386:EC417" si="1000">P386/(U386*EA386)</f>
        <v>0.96747185906460231</v>
      </c>
      <c r="ED386" s="136" t="e">
        <f t="shared" ref="ED386:ED417" si="1001">0.95*(EXP(-0.3*$DV$19/BY386)-$DV$19/(2500*BY386)+0.3)</f>
        <v>#DIV/0!</v>
      </c>
      <c r="EE386" s="136">
        <f>0.0008*EXP(-1.7*EC386)</f>
        <v>1.5445604651050633E-4</v>
      </c>
      <c r="EF386" s="136">
        <f t="shared" ref="EF386:EF417" si="1002">$DV$20</f>
        <v>1</v>
      </c>
      <c r="EG386" s="136">
        <f>$DV$21</f>
        <v>2</v>
      </c>
      <c r="EH386" s="149" t="e">
        <f t="shared" ref="EH386:EH417" si="1003">1/365*(7117.5*(U386+2*DX386)*(1+$DV$17+EB386))/(BY386*DZ386)*(((2*P386*EA386)/U386)+((2*DX386*DZ386)/((1+$DV$17+EB386)*(U386+2*DX386))))</f>
        <v>#DIV/0!</v>
      </c>
      <c r="EI386" s="149" t="e">
        <f t="shared" ref="EI386:EI417" si="1004">ED386*($DV$18-0.05)/(EF386*EE386)*(0.0114/BY386)</f>
        <v>#DIV/0!</v>
      </c>
      <c r="EJ386" s="149" t="e">
        <f>EH386+EI386</f>
        <v>#DIV/0!</v>
      </c>
      <c r="EK386" s="18" t="e">
        <f>(AS386-($C$20-1))/EJ386</f>
        <v>#DIV/0!</v>
      </c>
      <c r="EL386" s="18" t="e">
        <f>BS386*EK386</f>
        <v>#NUM!</v>
      </c>
      <c r="EM386" s="18">
        <f>EG386*0.0115*BY386</f>
        <v>0</v>
      </c>
      <c r="EN386" s="163" t="e">
        <f t="shared" ref="EN386:EN417" si="1005">1/365*(7117.5*(U386+2*DX386)*(1+$DV$17+EB386))/(DB386*DZ386)*(((2*P386*EA386)/U386)+((2*DX386*DZ386)/((1+$DV$17+EB386)*(U386+2*DX386))))</f>
        <v>#DIV/0!</v>
      </c>
      <c r="EO386" s="163" t="e">
        <f t="shared" ref="EO386:EO417" si="1006">ED386*($DV$18-0.05)/(EF386*EE386)*(0.0114/DB386)</f>
        <v>#DIV/0!</v>
      </c>
      <c r="EP386" s="163" t="e">
        <f>EN386+EO386</f>
        <v>#DIV/0!</v>
      </c>
      <c r="EQ386" s="18" t="e">
        <f>(AS386-($C$20-1))/EP386</f>
        <v>#DIV/0!</v>
      </c>
      <c r="ER386" s="18" t="e">
        <f>CY386*EQ386</f>
        <v>#NUM!</v>
      </c>
      <c r="ES386" s="18">
        <f>EG386*0.0115*DB386</f>
        <v>0</v>
      </c>
    </row>
    <row r="387" spans="1:149" s="105" customFormat="1" outlineLevel="1" x14ac:dyDescent="0.25">
      <c r="A387" s="103"/>
      <c r="B387" s="36" t="s">
        <v>75</v>
      </c>
      <c r="C387" s="36" t="str">
        <f>'Hotter&amp;Drier'!$B$1</f>
        <v>MRI-CGCM2.3.2</v>
      </c>
      <c r="D387" s="36">
        <v>2001</v>
      </c>
      <c r="E387" s="37">
        <f>'Hotter&amp;Drier'!T29</f>
        <v>22.328333333333333</v>
      </c>
      <c r="F387" s="37">
        <f>'Hotter&amp;Drier'!X29</f>
        <v>76.216070000000002</v>
      </c>
      <c r="G387" s="37">
        <f>'Hotter&amp;Drier'!R29</f>
        <v>370.15</v>
      </c>
      <c r="H387" s="115">
        <f t="shared" si="957"/>
        <v>2007</v>
      </c>
      <c r="I387" s="111" t="str">
        <f t="shared" si="958"/>
        <v>Pile No 243 @ Berth 107</v>
      </c>
      <c r="J387" s="165" t="str">
        <f t="shared" si="959"/>
        <v>splash</v>
      </c>
      <c r="K387" s="172">
        <f t="shared" si="960"/>
        <v>1</v>
      </c>
      <c r="L387" s="115" t="str">
        <f t="shared" si="961"/>
        <v>C1</v>
      </c>
      <c r="M387" s="115" t="str">
        <f t="shared" si="962"/>
        <v>CB4</v>
      </c>
      <c r="N387" s="115" t="str">
        <f t="shared" si="963"/>
        <v>CL5</v>
      </c>
      <c r="O387" s="115">
        <f t="shared" si="964"/>
        <v>0</v>
      </c>
      <c r="P387" s="115">
        <f t="shared" si="965"/>
        <v>50</v>
      </c>
      <c r="Q387" s="115">
        <f t="shared" si="966"/>
        <v>1200</v>
      </c>
      <c r="R387" s="115">
        <f t="shared" si="967"/>
        <v>60</v>
      </c>
      <c r="S387" s="115">
        <f t="shared" si="968"/>
        <v>0.37</v>
      </c>
      <c r="T387" s="115">
        <f t="shared" si="969"/>
        <v>310</v>
      </c>
      <c r="U387" s="165">
        <f t="shared" ref="U387:U450" si="1007">$U$26</f>
        <v>12</v>
      </c>
      <c r="V387" s="165"/>
      <c r="W387" s="165"/>
      <c r="X387" s="165"/>
      <c r="Y387" s="165"/>
      <c r="AA387" s="174" t="e">
        <f t="shared" si="970"/>
        <v>#NUM!</v>
      </c>
      <c r="AB387" s="193" t="e">
        <f t="shared" si="971"/>
        <v>#NUM!</v>
      </c>
      <c r="AC387" s="174" t="e">
        <f t="shared" si="972"/>
        <v>#NUM!</v>
      </c>
      <c r="AD387" s="174">
        <f t="shared" si="973"/>
        <v>0</v>
      </c>
      <c r="AE387" s="174" t="e">
        <f t="shared" si="974"/>
        <v>#NUM!</v>
      </c>
      <c r="AF387" s="194" t="e">
        <f t="shared" si="975"/>
        <v>#NUM!</v>
      </c>
      <c r="AG387" s="174" t="e">
        <f t="shared" si="878"/>
        <v>#NUM!</v>
      </c>
      <c r="AH387" s="174">
        <f t="shared" si="879"/>
        <v>0</v>
      </c>
      <c r="AJ387" s="174"/>
      <c r="AK387" s="174"/>
      <c r="AM387" s="207">
        <f t="shared" si="976"/>
        <v>0</v>
      </c>
      <c r="AN387" s="167">
        <f>INDEX(Coefficients!$O$3:$O$7,MATCH(S387,Coefficients!$O$3:$O$7))</f>
        <v>0.3</v>
      </c>
      <c r="AO387" s="167">
        <f>INDEX(Coefficients!$O$3:$O$7,MATCH(S387,Coefficients!$O$3:$O$7)+1)</f>
        <v>0.4</v>
      </c>
      <c r="AP387" s="172">
        <f>INDEX(Coefficients!$P$3:$P$7,MATCH(S387,Coefficients!$O$3:$O$7))</f>
        <v>50</v>
      </c>
      <c r="AQ387" s="172">
        <f>INDEX(Coefficients!$P$3:$P$7,MATCH(S387,Coefficients!$O$3:$O$7)+1)</f>
        <v>41.8</v>
      </c>
      <c r="AR387" s="172">
        <f t="shared" si="977"/>
        <v>44.26</v>
      </c>
      <c r="AS387" s="106">
        <f t="shared" si="978"/>
        <v>2001</v>
      </c>
      <c r="AT387" s="107">
        <f t="shared" si="979"/>
        <v>22.328333333333333</v>
      </c>
      <c r="AU387" s="167">
        <f t="shared" ref="AU387:AU450" si="1008">IF(AS387&gt;=$C$20,AT387+AU386,0)</f>
        <v>0</v>
      </c>
      <c r="AV387" s="173">
        <f t="shared" ref="AV387:AV450" si="1009">IF(ISERROR(AU387/(AS387-($C$20-1))),0,AU387/(AS387-($C$20-1)))</f>
        <v>0</v>
      </c>
      <c r="AW387" s="106">
        <v>13</v>
      </c>
      <c r="AX387" s="107">
        <f t="shared" si="980"/>
        <v>76.216070000000002</v>
      </c>
      <c r="AY387" s="174">
        <f t="shared" si="981"/>
        <v>0.26419424190444968</v>
      </c>
      <c r="AZ387" s="167">
        <f>INDEX(Coefficients!$K$3:$K$10,MATCH(S387,Coefficients!$K$3:$K$10))</f>
        <v>0.35</v>
      </c>
      <c r="BA387" s="167">
        <f>INDEX(Coefficients!$K$3:$K$10,MATCH(S387,Coefficients!$K$3:$K$10)+1)</f>
        <v>0.4</v>
      </c>
      <c r="BB387" s="167">
        <f>INDEX(Coefficients!$L$3:$L$10,MATCH(S387,Coefficients!$K$3:$K$10))</f>
        <v>0.19142307491680963</v>
      </c>
      <c r="BC387" s="167">
        <f>INDEX(Coefficients!$L$3:$L$10,MATCH(S387,Coefficients!$K$3:$K$10)+1)</f>
        <v>0.35425563574488944</v>
      </c>
      <c r="BD387" s="174">
        <f>INDEX(Coefficients!$M$3:$M$10,MATCH(S387,Coefficients!$K$3:$K$10))</f>
        <v>0.20023799980895765</v>
      </c>
      <c r="BE387" s="174">
        <f>INDEX(Coefficients!$M$3:$M$10,MATCH(S387,Coefficients!$K$3:$K$10)+1)</f>
        <v>0.20987997823914079</v>
      </c>
      <c r="BF387" s="70">
        <f t="shared" si="982"/>
        <v>2.5655609924804158E-5</v>
      </c>
      <c r="BG387" s="110">
        <f t="shared" si="983"/>
        <v>0.20409479118103091</v>
      </c>
      <c r="BH387" s="175" t="e">
        <f t="shared" ref="BH387:BH450" si="1010">BF387*(AS387-($C$20-1))^(-BG387)</f>
        <v>#NUM!</v>
      </c>
      <c r="BI387" s="89" t="e">
        <f t="shared" ref="BI387:BI450" si="1011">BH387*31556926/10000</f>
        <v>#NUM!</v>
      </c>
      <c r="BJ387" s="106">
        <f t="shared" si="984"/>
        <v>0.71366705445737511</v>
      </c>
      <c r="BK387" s="165">
        <f t="shared" si="985"/>
        <v>84.741590689541354</v>
      </c>
      <c r="BL387" s="207"/>
      <c r="BM387" s="107">
        <f t="shared" si="986"/>
        <v>370.15</v>
      </c>
      <c r="BN387" s="173">
        <f t="shared" ref="BN387:BN450" si="1012">IF(AS387&gt;=$C$20,BN386+BM387,0)</f>
        <v>0</v>
      </c>
      <c r="BO387" s="187">
        <f t="shared" ref="BO387:BO450" si="1013">BN387/(AS387-($C$20-1))*0.0019*10^-3</f>
        <v>0</v>
      </c>
      <c r="BP387" s="106" t="str">
        <f t="shared" si="987"/>
        <v>YES</v>
      </c>
      <c r="BQ387" s="209" t="e">
        <f t="shared" si="988"/>
        <v>#NUM!</v>
      </c>
      <c r="BR387" s="164" t="e">
        <f t="shared" ref="BR387:BR450" si="1014">AM387+BQ387</f>
        <v>#NUM!</v>
      </c>
      <c r="BS387" s="219" t="e">
        <f t="shared" ref="BS387:BS450" si="1015">BR387/P387</f>
        <v>#NUM!</v>
      </c>
      <c r="BT387" s="210"/>
      <c r="BU387" s="206" t="e">
        <f t="shared" ref="BU387:BU450" si="1016">((SQRT(AY387*BO387)/SQRT(VLOOKUP($C$20,$AS$26:$BQ$96,7)*VLOOKUP($C$20,$AS$26:$BQ$96,23)*(AS387-($C$20-1))))-1)</f>
        <v>#NUM!</v>
      </c>
      <c r="BW387" s="164">
        <f>VLOOKUP(M387,Coefficients!$E$4:$I$7,3)</f>
        <v>0.43099999999999999</v>
      </c>
      <c r="BX387" s="106">
        <f t="shared" ref="BX387:BX450" si="1017">IF($AV387&lt;20,0.025,0.073)</f>
        <v>2.5000000000000001E-2</v>
      </c>
      <c r="BY387" s="163">
        <f t="shared" ref="BY387:BY450" si="1018">IF(AV387=0,0,BW387*(1+BX387*($AV387-20)))</f>
        <v>0</v>
      </c>
      <c r="BZ387" s="160"/>
      <c r="CO387" s="165" t="str">
        <f t="shared" si="989"/>
        <v>splash</v>
      </c>
      <c r="CP387" s="172">
        <f t="shared" si="990"/>
        <v>1</v>
      </c>
      <c r="CQ387" s="165">
        <f>IF(CO387="atmospheric",IF(CP387&gt;=1,Coefficients!$T$5,Coefficients!$T$4),Coefficients!$T$3)</f>
        <v>7.35</v>
      </c>
      <c r="CR387" s="106">
        <f>IF(S387&lt;Coefficients!$V$3,Coefficients!$X$3-(Coefficients!$X$4-Coefficients!$X$3)*(Coefficients!$V$3-S387)/(Coefficients!$V$4-Coefficients!$V$3),IF(S387&gt;Coefficients!$V$6,(Coefficients!$X$6-Coefficients!$X$5)*(S387-Coefficients!$V$6)/(Coefficients!$V$6-Coefficients!$V$5)+Coefficients!$X$6,VLOOKUP(S387,Coefficients!$V$3:$X$6,3)))</f>
        <v>5.1999999999999975</v>
      </c>
      <c r="CS387" s="90">
        <f t="shared" ref="CS387:CS450" si="1019">CR387*10^-12*31556926</f>
        <v>1.6409601519999992E-4</v>
      </c>
      <c r="CT387" s="106">
        <f>VLOOKUP(CO387,Coefficients!$Z$4:$AD$7,4,FALSE)</f>
        <v>0.26500000000000001</v>
      </c>
      <c r="CU387" s="106">
        <f>VLOOKUP(CO387,Coefficients!$Z$4:$AD$7,2,FALSE)</f>
        <v>0.37</v>
      </c>
      <c r="CV387" s="174" t="e">
        <f t="shared" si="991"/>
        <v>#NUM!</v>
      </c>
      <c r="CW387" s="31" t="e">
        <f t="shared" si="992"/>
        <v>#NUM!</v>
      </c>
      <c r="CX387" s="19">
        <f>Coefficients!$B$7</f>
        <v>3.35</v>
      </c>
      <c r="CY387" s="217" t="e">
        <f t="shared" ref="CY387:CY450" si="1020">CW387/CX387</f>
        <v>#NUM!</v>
      </c>
      <c r="CZ387" s="164">
        <f>VLOOKUP(N387,Coefficients!$E$12:$I$16,3)</f>
        <v>6.0350000000000001</v>
      </c>
      <c r="DA387" s="165">
        <f t="shared" ref="DA387:DA450" si="1021">IF($AV387&lt;20,0.025,0.073)</f>
        <v>2.5000000000000001E-2</v>
      </c>
      <c r="DB387" s="163">
        <f t="shared" ref="DB387:DB450" si="1022">IF(AV387=0,0,CZ387*(1+DA387*($AV387-20)))</f>
        <v>0</v>
      </c>
      <c r="DC387" s="163"/>
      <c r="DD387" s="149"/>
      <c r="DU387" s="165">
        <f t="shared" si="993"/>
        <v>0.95</v>
      </c>
      <c r="DV387" s="165">
        <f t="shared" si="994"/>
        <v>1</v>
      </c>
      <c r="DW387" s="165">
        <f t="shared" si="995"/>
        <v>2400</v>
      </c>
      <c r="DX387" s="165">
        <f t="shared" si="996"/>
        <v>1.4999999999999999E-2</v>
      </c>
      <c r="DY387" s="169">
        <f t="shared" si="997"/>
        <v>70.679360981119885</v>
      </c>
      <c r="DZ387" s="136">
        <f t="shared" ref="DZ387:DZ450" si="1023">DU387*DV387*3.35*10^4*(DW387/2400)^2*(DY387/60)^(1/3)</f>
        <v>33611.059317557629</v>
      </c>
      <c r="EA387" s="136">
        <f t="shared" si="998"/>
        <v>4.3067574809826485</v>
      </c>
      <c r="EB387" s="136">
        <f t="shared" si="999"/>
        <v>2.3330791552474604E-2</v>
      </c>
      <c r="EC387" s="136">
        <f t="shared" si="1000"/>
        <v>0.96747185906460231</v>
      </c>
      <c r="ED387" s="136" t="e">
        <f t="shared" si="1001"/>
        <v>#DIV/0!</v>
      </c>
      <c r="EE387" s="136">
        <f t="shared" ref="EE387:EE450" si="1024">0.0008*EXP(-1.7*EC387)</f>
        <v>1.5445604651050633E-4</v>
      </c>
      <c r="EF387" s="136">
        <f t="shared" si="1002"/>
        <v>1</v>
      </c>
      <c r="EG387" s="136">
        <f t="shared" ref="EG387:EG450" si="1025">$DV$21</f>
        <v>2</v>
      </c>
      <c r="EH387" s="149" t="e">
        <f t="shared" si="1003"/>
        <v>#DIV/0!</v>
      </c>
      <c r="EI387" s="149" t="e">
        <f t="shared" si="1004"/>
        <v>#DIV/0!</v>
      </c>
      <c r="EJ387" s="149" t="e">
        <f t="shared" ref="EJ387:EJ450" si="1026">EH387+EI387</f>
        <v>#DIV/0!</v>
      </c>
      <c r="EK387" s="18" t="e">
        <f t="shared" ref="EK387:EK450" si="1027">(AS387-($C$20-1))/EJ387</f>
        <v>#DIV/0!</v>
      </c>
      <c r="EL387" s="18" t="e">
        <f t="shared" ref="EL387:EL450" si="1028">BS387*EK387</f>
        <v>#NUM!</v>
      </c>
      <c r="EM387" s="18">
        <f t="shared" ref="EM387:EM450" si="1029">EG387*0.0115*BY387</f>
        <v>0</v>
      </c>
      <c r="EN387" s="163" t="e">
        <f t="shared" si="1005"/>
        <v>#DIV/0!</v>
      </c>
      <c r="EO387" s="163" t="e">
        <f t="shared" si="1006"/>
        <v>#DIV/0!</v>
      </c>
      <c r="EP387" s="163" t="e">
        <f t="shared" ref="EP387:EP450" si="1030">EN387+EO387</f>
        <v>#DIV/0!</v>
      </c>
      <c r="EQ387" s="18" t="e">
        <f t="shared" ref="EQ387:EQ450" si="1031">(AS387-($C$20-1))/EP387</f>
        <v>#DIV/0!</v>
      </c>
      <c r="ER387" s="18" t="e">
        <f t="shared" ref="ER387:ER450" si="1032">CY387*EQ387</f>
        <v>#NUM!</v>
      </c>
      <c r="ES387" s="18">
        <f t="shared" ref="ES387:ES450" si="1033">EG387*0.0115*DB387</f>
        <v>0</v>
      </c>
    </row>
    <row r="388" spans="1:149" s="105" customFormat="1" outlineLevel="1" x14ac:dyDescent="0.25">
      <c r="A388" s="103"/>
      <c r="B388" s="36" t="s">
        <v>75</v>
      </c>
      <c r="C388" s="36" t="str">
        <f>'Hotter&amp;Drier'!$B$1</f>
        <v>MRI-CGCM2.3.2</v>
      </c>
      <c r="D388" s="36">
        <v>2002</v>
      </c>
      <c r="E388" s="37">
        <f>'Hotter&amp;Drier'!T30</f>
        <v>22.34</v>
      </c>
      <c r="F388" s="37">
        <f>'Hotter&amp;Drier'!X30</f>
        <v>76.208439999999996</v>
      </c>
      <c r="G388" s="37">
        <f>'Hotter&amp;Drier'!R30</f>
        <v>372.29999999999995</v>
      </c>
      <c r="H388" s="115">
        <f t="shared" si="957"/>
        <v>2007</v>
      </c>
      <c r="I388" s="111" t="str">
        <f t="shared" si="958"/>
        <v>Pile No 243 @ Berth 107</v>
      </c>
      <c r="J388" s="165" t="str">
        <f t="shared" si="959"/>
        <v>splash</v>
      </c>
      <c r="K388" s="172">
        <f t="shared" si="960"/>
        <v>1</v>
      </c>
      <c r="L388" s="115" t="str">
        <f t="shared" si="961"/>
        <v>C1</v>
      </c>
      <c r="M388" s="115" t="str">
        <f t="shared" si="962"/>
        <v>CB4</v>
      </c>
      <c r="N388" s="115" t="str">
        <f t="shared" si="963"/>
        <v>CL5</v>
      </c>
      <c r="O388" s="115">
        <f t="shared" si="964"/>
        <v>0</v>
      </c>
      <c r="P388" s="115">
        <f t="shared" si="965"/>
        <v>50</v>
      </c>
      <c r="Q388" s="115">
        <f t="shared" si="966"/>
        <v>1200</v>
      </c>
      <c r="R388" s="115">
        <f t="shared" si="967"/>
        <v>60</v>
      </c>
      <c r="S388" s="115">
        <f t="shared" si="968"/>
        <v>0.37</v>
      </c>
      <c r="T388" s="115">
        <f t="shared" si="969"/>
        <v>310</v>
      </c>
      <c r="U388" s="165">
        <f t="shared" si="1007"/>
        <v>12</v>
      </c>
      <c r="V388" s="165"/>
      <c r="W388" s="165"/>
      <c r="X388" s="165"/>
      <c r="Y388" s="165"/>
      <c r="AA388" s="174" t="e">
        <f t="shared" si="970"/>
        <v>#NUM!</v>
      </c>
      <c r="AB388" s="193" t="e">
        <f t="shared" si="971"/>
        <v>#NUM!</v>
      </c>
      <c r="AC388" s="174" t="e">
        <f t="shared" si="972"/>
        <v>#NUM!</v>
      </c>
      <c r="AD388" s="174">
        <f t="shared" si="973"/>
        <v>0</v>
      </c>
      <c r="AE388" s="174" t="e">
        <f t="shared" si="974"/>
        <v>#NUM!</v>
      </c>
      <c r="AF388" s="194" t="e">
        <f t="shared" si="975"/>
        <v>#NUM!</v>
      </c>
      <c r="AG388" s="174" t="e">
        <f t="shared" si="878"/>
        <v>#NUM!</v>
      </c>
      <c r="AH388" s="174">
        <f t="shared" si="879"/>
        <v>0</v>
      </c>
      <c r="AJ388" s="174"/>
      <c r="AK388" s="174"/>
      <c r="AM388" s="207">
        <f t="shared" si="976"/>
        <v>0</v>
      </c>
      <c r="AN388" s="167">
        <f>INDEX(Coefficients!$O$3:$O$7,MATCH(S388,Coefficients!$O$3:$O$7))</f>
        <v>0.3</v>
      </c>
      <c r="AO388" s="167">
        <f>INDEX(Coefficients!$O$3:$O$7,MATCH(S388,Coefficients!$O$3:$O$7)+1)</f>
        <v>0.4</v>
      </c>
      <c r="AP388" s="172">
        <f>INDEX(Coefficients!$P$3:$P$7,MATCH(S388,Coefficients!$O$3:$O$7))</f>
        <v>50</v>
      </c>
      <c r="AQ388" s="172">
        <f>INDEX(Coefficients!$P$3:$P$7,MATCH(S388,Coefficients!$O$3:$O$7)+1)</f>
        <v>41.8</v>
      </c>
      <c r="AR388" s="172">
        <f t="shared" si="977"/>
        <v>44.26</v>
      </c>
      <c r="AS388" s="106">
        <f t="shared" si="978"/>
        <v>2002</v>
      </c>
      <c r="AT388" s="107">
        <f t="shared" si="979"/>
        <v>22.34</v>
      </c>
      <c r="AU388" s="167">
        <f t="shared" si="1008"/>
        <v>0</v>
      </c>
      <c r="AV388" s="173">
        <f t="shared" si="1009"/>
        <v>0</v>
      </c>
      <c r="AW388" s="106">
        <v>14</v>
      </c>
      <c r="AX388" s="107">
        <f t="shared" si="980"/>
        <v>76.208439999999996</v>
      </c>
      <c r="AY388" s="174">
        <f t="shared" si="981"/>
        <v>0.26419424190444968</v>
      </c>
      <c r="AZ388" s="167">
        <f>INDEX(Coefficients!$K$3:$K$10,MATCH(S388,Coefficients!$K$3:$K$10))</f>
        <v>0.35</v>
      </c>
      <c r="BA388" s="167">
        <f>INDEX(Coefficients!$K$3:$K$10,MATCH(S388,Coefficients!$K$3:$K$10)+1)</f>
        <v>0.4</v>
      </c>
      <c r="BB388" s="167">
        <f>INDEX(Coefficients!$L$3:$L$10,MATCH(S388,Coefficients!$K$3:$K$10))</f>
        <v>0.19142307491680963</v>
      </c>
      <c r="BC388" s="167">
        <f>INDEX(Coefficients!$L$3:$L$10,MATCH(S388,Coefficients!$K$3:$K$10)+1)</f>
        <v>0.35425563574488944</v>
      </c>
      <c r="BD388" s="174">
        <f>INDEX(Coefficients!$M$3:$M$10,MATCH(S388,Coefficients!$K$3:$K$10))</f>
        <v>0.20023799980895765</v>
      </c>
      <c r="BE388" s="174">
        <f>INDEX(Coefficients!$M$3:$M$10,MATCH(S388,Coefficients!$K$3:$K$10)+1)</f>
        <v>0.20987997823914079</v>
      </c>
      <c r="BF388" s="70">
        <f t="shared" si="982"/>
        <v>2.5655609924804158E-5</v>
      </c>
      <c r="BG388" s="110">
        <f t="shared" si="983"/>
        <v>0.20409479118103091</v>
      </c>
      <c r="BH388" s="175" t="e">
        <f t="shared" si="1010"/>
        <v>#NUM!</v>
      </c>
      <c r="BI388" s="89" t="e">
        <f t="shared" si="1011"/>
        <v>#NUM!</v>
      </c>
      <c r="BJ388" s="106">
        <f t="shared" si="984"/>
        <v>0.71366705445737511</v>
      </c>
      <c r="BK388" s="165">
        <f t="shared" si="985"/>
        <v>84.741590689541354</v>
      </c>
      <c r="BL388" s="207"/>
      <c r="BM388" s="107">
        <f t="shared" si="986"/>
        <v>372.29999999999995</v>
      </c>
      <c r="BN388" s="173">
        <f t="shared" si="1012"/>
        <v>0</v>
      </c>
      <c r="BO388" s="187">
        <f t="shared" si="1013"/>
        <v>0</v>
      </c>
      <c r="BP388" s="106" t="str">
        <f t="shared" si="987"/>
        <v>YES</v>
      </c>
      <c r="BQ388" s="209" t="e">
        <f t="shared" si="988"/>
        <v>#NUM!</v>
      </c>
      <c r="BR388" s="164" t="e">
        <f t="shared" si="1014"/>
        <v>#NUM!</v>
      </c>
      <c r="BS388" s="219" t="e">
        <f t="shared" si="1015"/>
        <v>#NUM!</v>
      </c>
      <c r="BT388" s="210"/>
      <c r="BU388" s="206" t="e">
        <f t="shared" si="1016"/>
        <v>#NUM!</v>
      </c>
      <c r="BW388" s="164">
        <f>VLOOKUP(M388,Coefficients!$E$4:$I$7,3)</f>
        <v>0.43099999999999999</v>
      </c>
      <c r="BX388" s="106">
        <f t="shared" si="1017"/>
        <v>2.5000000000000001E-2</v>
      </c>
      <c r="BY388" s="163">
        <f t="shared" si="1018"/>
        <v>0</v>
      </c>
      <c r="BZ388" s="160"/>
      <c r="CO388" s="165" t="str">
        <f t="shared" si="989"/>
        <v>splash</v>
      </c>
      <c r="CP388" s="172">
        <f t="shared" si="990"/>
        <v>1</v>
      </c>
      <c r="CQ388" s="165">
        <f>IF(CO388="atmospheric",IF(CP388&gt;=1,Coefficients!$T$5,Coefficients!$T$4),Coefficients!$T$3)</f>
        <v>7.35</v>
      </c>
      <c r="CR388" s="106">
        <f>IF(S388&lt;Coefficients!$V$3,Coefficients!$X$3-(Coefficients!$X$4-Coefficients!$X$3)*(Coefficients!$V$3-S388)/(Coefficients!$V$4-Coefficients!$V$3),IF(S388&gt;Coefficients!$V$6,(Coefficients!$X$6-Coefficients!$X$5)*(S388-Coefficients!$V$6)/(Coefficients!$V$6-Coefficients!$V$5)+Coefficients!$X$6,VLOOKUP(S388,Coefficients!$V$3:$X$6,3)))</f>
        <v>5.1999999999999975</v>
      </c>
      <c r="CS388" s="90">
        <f t="shared" si="1019"/>
        <v>1.6409601519999992E-4</v>
      </c>
      <c r="CT388" s="106">
        <f>VLOOKUP(CO388,Coefficients!$Z$4:$AD$7,4,FALSE)</f>
        <v>0.26500000000000001</v>
      </c>
      <c r="CU388" s="106">
        <f>VLOOKUP(CO388,Coefficients!$Z$4:$AD$7,2,FALSE)</f>
        <v>0.37</v>
      </c>
      <c r="CV388" s="174" t="e">
        <f t="shared" si="991"/>
        <v>#NUM!</v>
      </c>
      <c r="CW388" s="31" t="e">
        <f t="shared" si="992"/>
        <v>#NUM!</v>
      </c>
      <c r="CX388" s="19">
        <f>Coefficients!$B$7</f>
        <v>3.35</v>
      </c>
      <c r="CY388" s="217" t="e">
        <f t="shared" si="1020"/>
        <v>#NUM!</v>
      </c>
      <c r="CZ388" s="164">
        <f>VLOOKUP(N388,Coefficients!$E$12:$I$16,3)</f>
        <v>6.0350000000000001</v>
      </c>
      <c r="DA388" s="165">
        <f t="shared" si="1021"/>
        <v>2.5000000000000001E-2</v>
      </c>
      <c r="DB388" s="163">
        <f t="shared" si="1022"/>
        <v>0</v>
      </c>
      <c r="DC388" s="163"/>
      <c r="DD388" s="149"/>
      <c r="DU388" s="165">
        <f t="shared" si="993"/>
        <v>0.95</v>
      </c>
      <c r="DV388" s="165">
        <f t="shared" si="994"/>
        <v>1</v>
      </c>
      <c r="DW388" s="165">
        <f t="shared" si="995"/>
        <v>2400</v>
      </c>
      <c r="DX388" s="165">
        <f t="shared" si="996"/>
        <v>1.4999999999999999E-2</v>
      </c>
      <c r="DY388" s="169">
        <f t="shared" si="997"/>
        <v>70.689500582802836</v>
      </c>
      <c r="DZ388" s="136">
        <f t="shared" si="1023"/>
        <v>33612.666512138421</v>
      </c>
      <c r="EA388" s="136">
        <f t="shared" si="998"/>
        <v>4.3067574809826485</v>
      </c>
      <c r="EB388" s="136">
        <f t="shared" si="999"/>
        <v>2.3330791552474604E-2</v>
      </c>
      <c r="EC388" s="136">
        <f t="shared" si="1000"/>
        <v>0.96747185906460231</v>
      </c>
      <c r="ED388" s="136" t="e">
        <f t="shared" si="1001"/>
        <v>#DIV/0!</v>
      </c>
      <c r="EE388" s="136">
        <f t="shared" si="1024"/>
        <v>1.5445604651050633E-4</v>
      </c>
      <c r="EF388" s="136">
        <f t="shared" si="1002"/>
        <v>1</v>
      </c>
      <c r="EG388" s="136">
        <f t="shared" si="1025"/>
        <v>2</v>
      </c>
      <c r="EH388" s="149" t="e">
        <f t="shared" si="1003"/>
        <v>#DIV/0!</v>
      </c>
      <c r="EI388" s="149" t="e">
        <f t="shared" si="1004"/>
        <v>#DIV/0!</v>
      </c>
      <c r="EJ388" s="149" t="e">
        <f t="shared" si="1026"/>
        <v>#DIV/0!</v>
      </c>
      <c r="EK388" s="18" t="e">
        <f t="shared" si="1027"/>
        <v>#DIV/0!</v>
      </c>
      <c r="EL388" s="18" t="e">
        <f t="shared" si="1028"/>
        <v>#NUM!</v>
      </c>
      <c r="EM388" s="18">
        <f t="shared" si="1029"/>
        <v>0</v>
      </c>
      <c r="EN388" s="163" t="e">
        <f t="shared" si="1005"/>
        <v>#DIV/0!</v>
      </c>
      <c r="EO388" s="163" t="e">
        <f t="shared" si="1006"/>
        <v>#DIV/0!</v>
      </c>
      <c r="EP388" s="163" t="e">
        <f t="shared" si="1030"/>
        <v>#DIV/0!</v>
      </c>
      <c r="EQ388" s="18" t="e">
        <f t="shared" si="1031"/>
        <v>#DIV/0!</v>
      </c>
      <c r="ER388" s="18" t="e">
        <f t="shared" si="1032"/>
        <v>#NUM!</v>
      </c>
      <c r="ES388" s="18">
        <f t="shared" si="1033"/>
        <v>0</v>
      </c>
    </row>
    <row r="389" spans="1:149" s="105" customFormat="1" outlineLevel="1" x14ac:dyDescent="0.25">
      <c r="A389" s="103"/>
      <c r="B389" s="36" t="s">
        <v>75</v>
      </c>
      <c r="C389" s="36" t="str">
        <f>'Hotter&amp;Drier'!$B$1</f>
        <v>MRI-CGCM2.3.2</v>
      </c>
      <c r="D389" s="36">
        <v>2003</v>
      </c>
      <c r="E389" s="37">
        <f>'Hotter&amp;Drier'!T31</f>
        <v>22.351666666666667</v>
      </c>
      <c r="F389" s="37">
        <f>'Hotter&amp;Drier'!X31</f>
        <v>76.200810000000004</v>
      </c>
      <c r="G389" s="37">
        <f>'Hotter&amp;Drier'!R31</f>
        <v>374.44999999999993</v>
      </c>
      <c r="H389" s="115">
        <f t="shared" si="957"/>
        <v>2007</v>
      </c>
      <c r="I389" s="111" t="str">
        <f t="shared" si="958"/>
        <v>Pile No 243 @ Berth 107</v>
      </c>
      <c r="J389" s="165" t="str">
        <f t="shared" si="959"/>
        <v>splash</v>
      </c>
      <c r="K389" s="172">
        <f t="shared" si="960"/>
        <v>1</v>
      </c>
      <c r="L389" s="115" t="str">
        <f t="shared" si="961"/>
        <v>C1</v>
      </c>
      <c r="M389" s="115" t="str">
        <f t="shared" si="962"/>
        <v>CB4</v>
      </c>
      <c r="N389" s="115" t="str">
        <f t="shared" si="963"/>
        <v>CL5</v>
      </c>
      <c r="O389" s="115">
        <f t="shared" si="964"/>
        <v>0</v>
      </c>
      <c r="P389" s="115">
        <f t="shared" si="965"/>
        <v>50</v>
      </c>
      <c r="Q389" s="115">
        <f t="shared" si="966"/>
        <v>1200</v>
      </c>
      <c r="R389" s="115">
        <f t="shared" si="967"/>
        <v>60</v>
      </c>
      <c r="S389" s="115">
        <f t="shared" si="968"/>
        <v>0.37</v>
      </c>
      <c r="T389" s="115">
        <f t="shared" si="969"/>
        <v>310</v>
      </c>
      <c r="U389" s="165">
        <f t="shared" si="1007"/>
        <v>12</v>
      </c>
      <c r="V389" s="165"/>
      <c r="W389" s="165"/>
      <c r="X389" s="165"/>
      <c r="Y389" s="165"/>
      <c r="AA389" s="174" t="e">
        <f t="shared" si="970"/>
        <v>#NUM!</v>
      </c>
      <c r="AB389" s="193" t="e">
        <f t="shared" si="971"/>
        <v>#NUM!</v>
      </c>
      <c r="AC389" s="174" t="e">
        <f t="shared" si="972"/>
        <v>#NUM!</v>
      </c>
      <c r="AD389" s="174">
        <f t="shared" si="973"/>
        <v>0</v>
      </c>
      <c r="AE389" s="174" t="e">
        <f t="shared" si="974"/>
        <v>#NUM!</v>
      </c>
      <c r="AF389" s="194" t="e">
        <f t="shared" si="975"/>
        <v>#NUM!</v>
      </c>
      <c r="AG389" s="174" t="e">
        <f t="shared" si="878"/>
        <v>#NUM!</v>
      </c>
      <c r="AH389" s="174">
        <f t="shared" si="879"/>
        <v>0</v>
      </c>
      <c r="AJ389" s="174"/>
      <c r="AK389" s="174"/>
      <c r="AM389" s="207">
        <f t="shared" si="976"/>
        <v>0</v>
      </c>
      <c r="AN389" s="167">
        <f>INDEX(Coefficients!$O$3:$O$7,MATCH(S389,Coefficients!$O$3:$O$7))</f>
        <v>0.3</v>
      </c>
      <c r="AO389" s="167">
        <f>INDEX(Coefficients!$O$3:$O$7,MATCH(S389,Coefficients!$O$3:$O$7)+1)</f>
        <v>0.4</v>
      </c>
      <c r="AP389" s="172">
        <f>INDEX(Coefficients!$P$3:$P$7,MATCH(S389,Coefficients!$O$3:$O$7))</f>
        <v>50</v>
      </c>
      <c r="AQ389" s="172">
        <f>INDEX(Coefficients!$P$3:$P$7,MATCH(S389,Coefficients!$O$3:$O$7)+1)</f>
        <v>41.8</v>
      </c>
      <c r="AR389" s="172">
        <f t="shared" si="977"/>
        <v>44.26</v>
      </c>
      <c r="AS389" s="106">
        <f t="shared" si="978"/>
        <v>2003</v>
      </c>
      <c r="AT389" s="107">
        <f t="shared" si="979"/>
        <v>22.351666666666667</v>
      </c>
      <c r="AU389" s="167">
        <f t="shared" si="1008"/>
        <v>0</v>
      </c>
      <c r="AV389" s="173">
        <f t="shared" si="1009"/>
        <v>0</v>
      </c>
      <c r="AW389" s="106">
        <v>15</v>
      </c>
      <c r="AX389" s="107">
        <f t="shared" si="980"/>
        <v>76.200810000000004</v>
      </c>
      <c r="AY389" s="174">
        <f t="shared" si="981"/>
        <v>0.26419424190444968</v>
      </c>
      <c r="AZ389" s="167">
        <f>INDEX(Coefficients!$K$3:$K$10,MATCH(S389,Coefficients!$K$3:$K$10))</f>
        <v>0.35</v>
      </c>
      <c r="BA389" s="167">
        <f>INDEX(Coefficients!$K$3:$K$10,MATCH(S389,Coefficients!$K$3:$K$10)+1)</f>
        <v>0.4</v>
      </c>
      <c r="BB389" s="167">
        <f>INDEX(Coefficients!$L$3:$L$10,MATCH(S389,Coefficients!$K$3:$K$10))</f>
        <v>0.19142307491680963</v>
      </c>
      <c r="BC389" s="167">
        <f>INDEX(Coefficients!$L$3:$L$10,MATCH(S389,Coefficients!$K$3:$K$10)+1)</f>
        <v>0.35425563574488944</v>
      </c>
      <c r="BD389" s="174">
        <f>INDEX(Coefficients!$M$3:$M$10,MATCH(S389,Coefficients!$K$3:$K$10))</f>
        <v>0.20023799980895765</v>
      </c>
      <c r="BE389" s="174">
        <f>INDEX(Coefficients!$M$3:$M$10,MATCH(S389,Coefficients!$K$3:$K$10)+1)</f>
        <v>0.20987997823914079</v>
      </c>
      <c r="BF389" s="70">
        <f t="shared" si="982"/>
        <v>2.5655609924804158E-5</v>
      </c>
      <c r="BG389" s="110">
        <f t="shared" si="983"/>
        <v>0.20409479118103091</v>
      </c>
      <c r="BH389" s="175" t="e">
        <f t="shared" si="1010"/>
        <v>#NUM!</v>
      </c>
      <c r="BI389" s="89" t="e">
        <f t="shared" si="1011"/>
        <v>#NUM!</v>
      </c>
      <c r="BJ389" s="106">
        <f t="shared" si="984"/>
        <v>0.71366705445737511</v>
      </c>
      <c r="BK389" s="165">
        <f t="shared" si="985"/>
        <v>84.741590689541354</v>
      </c>
      <c r="BL389" s="207"/>
      <c r="BM389" s="107">
        <f t="shared" si="986"/>
        <v>374.44999999999993</v>
      </c>
      <c r="BN389" s="173">
        <f t="shared" si="1012"/>
        <v>0</v>
      </c>
      <c r="BO389" s="187">
        <f t="shared" si="1013"/>
        <v>0</v>
      </c>
      <c r="BP389" s="106" t="str">
        <f t="shared" si="987"/>
        <v>YES</v>
      </c>
      <c r="BQ389" s="209" t="e">
        <f t="shared" si="988"/>
        <v>#NUM!</v>
      </c>
      <c r="BR389" s="164" t="e">
        <f t="shared" si="1014"/>
        <v>#NUM!</v>
      </c>
      <c r="BS389" s="219" t="e">
        <f t="shared" si="1015"/>
        <v>#NUM!</v>
      </c>
      <c r="BT389" s="210"/>
      <c r="BU389" s="206" t="e">
        <f t="shared" si="1016"/>
        <v>#NUM!</v>
      </c>
      <c r="BW389" s="164">
        <f>VLOOKUP(M389,Coefficients!$E$4:$I$7,3)</f>
        <v>0.43099999999999999</v>
      </c>
      <c r="BX389" s="106">
        <f t="shared" si="1017"/>
        <v>2.5000000000000001E-2</v>
      </c>
      <c r="BY389" s="163">
        <f t="shared" si="1018"/>
        <v>0</v>
      </c>
      <c r="BZ389" s="160"/>
      <c r="CO389" s="165" t="str">
        <f t="shared" si="989"/>
        <v>splash</v>
      </c>
      <c r="CP389" s="172">
        <f t="shared" si="990"/>
        <v>1</v>
      </c>
      <c r="CQ389" s="165">
        <f>IF(CO389="atmospheric",IF(CP389&gt;=1,Coefficients!$T$5,Coefficients!$T$4),Coefficients!$T$3)</f>
        <v>7.35</v>
      </c>
      <c r="CR389" s="106">
        <f>IF(S389&lt;Coefficients!$V$3,Coefficients!$X$3-(Coefficients!$X$4-Coefficients!$X$3)*(Coefficients!$V$3-S389)/(Coefficients!$V$4-Coefficients!$V$3),IF(S389&gt;Coefficients!$V$6,(Coefficients!$X$6-Coefficients!$X$5)*(S389-Coefficients!$V$6)/(Coefficients!$V$6-Coefficients!$V$5)+Coefficients!$X$6,VLOOKUP(S389,Coefficients!$V$3:$X$6,3)))</f>
        <v>5.1999999999999975</v>
      </c>
      <c r="CS389" s="90">
        <f t="shared" si="1019"/>
        <v>1.6409601519999992E-4</v>
      </c>
      <c r="CT389" s="106">
        <f>VLOOKUP(CO389,Coefficients!$Z$4:$AD$7,4,FALSE)</f>
        <v>0.26500000000000001</v>
      </c>
      <c r="CU389" s="106">
        <f>VLOOKUP(CO389,Coefficients!$Z$4:$AD$7,2,FALSE)</f>
        <v>0.37</v>
      </c>
      <c r="CV389" s="174" t="e">
        <f t="shared" si="991"/>
        <v>#NUM!</v>
      </c>
      <c r="CW389" s="31" t="e">
        <f t="shared" si="992"/>
        <v>#NUM!</v>
      </c>
      <c r="CX389" s="19">
        <f>Coefficients!$B$7</f>
        <v>3.35</v>
      </c>
      <c r="CY389" s="217" t="e">
        <f t="shared" si="1020"/>
        <v>#NUM!</v>
      </c>
      <c r="CZ389" s="164">
        <f>VLOOKUP(N389,Coefficients!$E$12:$I$16,3)</f>
        <v>6.0350000000000001</v>
      </c>
      <c r="DA389" s="165">
        <f t="shared" si="1021"/>
        <v>2.5000000000000001E-2</v>
      </c>
      <c r="DB389" s="163">
        <f t="shared" si="1022"/>
        <v>0</v>
      </c>
      <c r="DC389" s="163"/>
      <c r="DD389" s="149"/>
      <c r="DU389" s="165">
        <f t="shared" si="993"/>
        <v>0.95</v>
      </c>
      <c r="DV389" s="165">
        <f t="shared" si="994"/>
        <v>1</v>
      </c>
      <c r="DW389" s="165">
        <f t="shared" si="995"/>
        <v>2400</v>
      </c>
      <c r="DX389" s="165">
        <f t="shared" si="996"/>
        <v>1.4999999999999999E-2</v>
      </c>
      <c r="DY389" s="169">
        <f t="shared" si="997"/>
        <v>70.70217917675545</v>
      </c>
      <c r="DZ389" s="136">
        <f t="shared" si="1023"/>
        <v>33614.675937730543</v>
      </c>
      <c r="EA389" s="136">
        <f t="shared" si="998"/>
        <v>4.3067574809826485</v>
      </c>
      <c r="EB389" s="136">
        <f t="shared" si="999"/>
        <v>2.3330791552474604E-2</v>
      </c>
      <c r="EC389" s="136">
        <f t="shared" si="1000"/>
        <v>0.96747185906460231</v>
      </c>
      <c r="ED389" s="136" t="e">
        <f t="shared" si="1001"/>
        <v>#DIV/0!</v>
      </c>
      <c r="EE389" s="136">
        <f t="shared" si="1024"/>
        <v>1.5445604651050633E-4</v>
      </c>
      <c r="EF389" s="136">
        <f t="shared" si="1002"/>
        <v>1</v>
      </c>
      <c r="EG389" s="136">
        <f t="shared" si="1025"/>
        <v>2</v>
      </c>
      <c r="EH389" s="149" t="e">
        <f t="shared" si="1003"/>
        <v>#DIV/0!</v>
      </c>
      <c r="EI389" s="149" t="e">
        <f t="shared" si="1004"/>
        <v>#DIV/0!</v>
      </c>
      <c r="EJ389" s="149" t="e">
        <f t="shared" si="1026"/>
        <v>#DIV/0!</v>
      </c>
      <c r="EK389" s="18" t="e">
        <f t="shared" si="1027"/>
        <v>#DIV/0!</v>
      </c>
      <c r="EL389" s="18" t="e">
        <f t="shared" si="1028"/>
        <v>#NUM!</v>
      </c>
      <c r="EM389" s="18">
        <f t="shared" si="1029"/>
        <v>0</v>
      </c>
      <c r="EN389" s="163" t="e">
        <f t="shared" si="1005"/>
        <v>#DIV/0!</v>
      </c>
      <c r="EO389" s="163" t="e">
        <f t="shared" si="1006"/>
        <v>#DIV/0!</v>
      </c>
      <c r="EP389" s="163" t="e">
        <f t="shared" si="1030"/>
        <v>#DIV/0!</v>
      </c>
      <c r="EQ389" s="18" t="e">
        <f t="shared" si="1031"/>
        <v>#DIV/0!</v>
      </c>
      <c r="ER389" s="18" t="e">
        <f t="shared" si="1032"/>
        <v>#NUM!</v>
      </c>
      <c r="ES389" s="18">
        <f t="shared" si="1033"/>
        <v>0</v>
      </c>
    </row>
    <row r="390" spans="1:149" s="105" customFormat="1" outlineLevel="1" x14ac:dyDescent="0.25">
      <c r="A390" s="103"/>
      <c r="B390" s="36" t="s">
        <v>75</v>
      </c>
      <c r="C390" s="36" t="str">
        <f>'Hotter&amp;Drier'!$B$1</f>
        <v>MRI-CGCM2.3.2</v>
      </c>
      <c r="D390" s="36">
        <v>2004</v>
      </c>
      <c r="E390" s="37">
        <f>'Hotter&amp;Drier'!T32</f>
        <v>22.363333333333333</v>
      </c>
      <c r="F390" s="37">
        <f>'Hotter&amp;Drier'!X32</f>
        <v>76.193179999999998</v>
      </c>
      <c r="G390" s="37">
        <f>'Hotter&amp;Drier'!R32</f>
        <v>376.59999999999991</v>
      </c>
      <c r="H390" s="115">
        <f t="shared" si="957"/>
        <v>2007</v>
      </c>
      <c r="I390" s="111" t="str">
        <f t="shared" si="958"/>
        <v>Pile No 243 @ Berth 107</v>
      </c>
      <c r="J390" s="165" t="str">
        <f t="shared" si="959"/>
        <v>splash</v>
      </c>
      <c r="K390" s="172">
        <f t="shared" si="960"/>
        <v>1</v>
      </c>
      <c r="L390" s="115" t="str">
        <f t="shared" si="961"/>
        <v>C1</v>
      </c>
      <c r="M390" s="115" t="str">
        <f t="shared" si="962"/>
        <v>CB4</v>
      </c>
      <c r="N390" s="115" t="str">
        <f t="shared" si="963"/>
        <v>CL5</v>
      </c>
      <c r="O390" s="115">
        <f t="shared" si="964"/>
        <v>0</v>
      </c>
      <c r="P390" s="115">
        <f t="shared" si="965"/>
        <v>50</v>
      </c>
      <c r="Q390" s="115">
        <f t="shared" si="966"/>
        <v>1200</v>
      </c>
      <c r="R390" s="115">
        <f t="shared" si="967"/>
        <v>60</v>
      </c>
      <c r="S390" s="115">
        <f t="shared" si="968"/>
        <v>0.37</v>
      </c>
      <c r="T390" s="115">
        <f t="shared" si="969"/>
        <v>310</v>
      </c>
      <c r="U390" s="165">
        <f t="shared" si="1007"/>
        <v>12</v>
      </c>
      <c r="V390" s="165"/>
      <c r="W390" s="165"/>
      <c r="X390" s="165"/>
      <c r="Y390" s="165"/>
      <c r="AA390" s="174" t="e">
        <f t="shared" si="970"/>
        <v>#NUM!</v>
      </c>
      <c r="AB390" s="193" t="e">
        <f t="shared" si="971"/>
        <v>#NUM!</v>
      </c>
      <c r="AC390" s="174" t="e">
        <f t="shared" si="972"/>
        <v>#NUM!</v>
      </c>
      <c r="AD390" s="174">
        <f t="shared" si="973"/>
        <v>0</v>
      </c>
      <c r="AE390" s="174" t="e">
        <f t="shared" si="974"/>
        <v>#NUM!</v>
      </c>
      <c r="AF390" s="194" t="e">
        <f t="shared" si="975"/>
        <v>#NUM!</v>
      </c>
      <c r="AG390" s="174" t="e">
        <f t="shared" si="878"/>
        <v>#NUM!</v>
      </c>
      <c r="AH390" s="174">
        <f t="shared" si="879"/>
        <v>0</v>
      </c>
      <c r="AJ390" s="174"/>
      <c r="AK390" s="174"/>
      <c r="AM390" s="207">
        <f t="shared" si="976"/>
        <v>0</v>
      </c>
      <c r="AN390" s="167">
        <f>INDEX(Coefficients!$O$3:$O$7,MATCH(S390,Coefficients!$O$3:$O$7))</f>
        <v>0.3</v>
      </c>
      <c r="AO390" s="167">
        <f>INDEX(Coefficients!$O$3:$O$7,MATCH(S390,Coefficients!$O$3:$O$7)+1)</f>
        <v>0.4</v>
      </c>
      <c r="AP390" s="172">
        <f>INDEX(Coefficients!$P$3:$P$7,MATCH(S390,Coefficients!$O$3:$O$7))</f>
        <v>50</v>
      </c>
      <c r="AQ390" s="172">
        <f>INDEX(Coefficients!$P$3:$P$7,MATCH(S390,Coefficients!$O$3:$O$7)+1)</f>
        <v>41.8</v>
      </c>
      <c r="AR390" s="172">
        <f t="shared" si="977"/>
        <v>44.26</v>
      </c>
      <c r="AS390" s="106">
        <f t="shared" si="978"/>
        <v>2004</v>
      </c>
      <c r="AT390" s="107">
        <f t="shared" si="979"/>
        <v>22.363333333333333</v>
      </c>
      <c r="AU390" s="167">
        <f t="shared" si="1008"/>
        <v>0</v>
      </c>
      <c r="AV390" s="173">
        <f t="shared" si="1009"/>
        <v>0</v>
      </c>
      <c r="AW390" s="106">
        <v>16</v>
      </c>
      <c r="AX390" s="107">
        <f t="shared" si="980"/>
        <v>76.193179999999998</v>
      </c>
      <c r="AY390" s="174">
        <f t="shared" si="981"/>
        <v>0.26419424190444968</v>
      </c>
      <c r="AZ390" s="167">
        <f>INDEX(Coefficients!$K$3:$K$10,MATCH(S390,Coefficients!$K$3:$K$10))</f>
        <v>0.35</v>
      </c>
      <c r="BA390" s="167">
        <f>INDEX(Coefficients!$K$3:$K$10,MATCH(S390,Coefficients!$K$3:$K$10)+1)</f>
        <v>0.4</v>
      </c>
      <c r="BB390" s="167">
        <f>INDEX(Coefficients!$L$3:$L$10,MATCH(S390,Coefficients!$K$3:$K$10))</f>
        <v>0.19142307491680963</v>
      </c>
      <c r="BC390" s="167">
        <f>INDEX(Coefficients!$L$3:$L$10,MATCH(S390,Coefficients!$K$3:$K$10)+1)</f>
        <v>0.35425563574488944</v>
      </c>
      <c r="BD390" s="174">
        <f>INDEX(Coefficients!$M$3:$M$10,MATCH(S390,Coefficients!$K$3:$K$10))</f>
        <v>0.20023799980895765</v>
      </c>
      <c r="BE390" s="174">
        <f>INDEX(Coefficients!$M$3:$M$10,MATCH(S390,Coefficients!$K$3:$K$10)+1)</f>
        <v>0.20987997823914079</v>
      </c>
      <c r="BF390" s="70">
        <f t="shared" si="982"/>
        <v>2.5655609924804158E-5</v>
      </c>
      <c r="BG390" s="110">
        <f t="shared" si="983"/>
        <v>0.20409479118103091</v>
      </c>
      <c r="BH390" s="175" t="e">
        <f t="shared" si="1010"/>
        <v>#NUM!</v>
      </c>
      <c r="BI390" s="89" t="e">
        <f t="shared" si="1011"/>
        <v>#NUM!</v>
      </c>
      <c r="BJ390" s="106">
        <f t="shared" si="984"/>
        <v>0.71366705445737511</v>
      </c>
      <c r="BK390" s="165">
        <f t="shared" si="985"/>
        <v>84.741590689541354</v>
      </c>
      <c r="BL390" s="207"/>
      <c r="BM390" s="107">
        <f t="shared" si="986"/>
        <v>376.59999999999991</v>
      </c>
      <c r="BN390" s="173">
        <f t="shared" si="1012"/>
        <v>0</v>
      </c>
      <c r="BO390" s="187">
        <f t="shared" si="1013"/>
        <v>0</v>
      </c>
      <c r="BP390" s="106" t="str">
        <f t="shared" si="987"/>
        <v>YES</v>
      </c>
      <c r="BQ390" s="209" t="e">
        <f t="shared" si="988"/>
        <v>#NUM!</v>
      </c>
      <c r="BR390" s="164" t="e">
        <f t="shared" si="1014"/>
        <v>#NUM!</v>
      </c>
      <c r="BS390" s="219" t="e">
        <f t="shared" si="1015"/>
        <v>#NUM!</v>
      </c>
      <c r="BT390" s="210"/>
      <c r="BU390" s="206" t="e">
        <f t="shared" si="1016"/>
        <v>#NUM!</v>
      </c>
      <c r="BW390" s="164">
        <f>VLOOKUP(M390,Coefficients!$E$4:$I$7,3)</f>
        <v>0.43099999999999999</v>
      </c>
      <c r="BX390" s="106">
        <f t="shared" si="1017"/>
        <v>2.5000000000000001E-2</v>
      </c>
      <c r="BY390" s="163">
        <f t="shared" si="1018"/>
        <v>0</v>
      </c>
      <c r="BZ390" s="160"/>
      <c r="CO390" s="165" t="str">
        <f t="shared" si="989"/>
        <v>splash</v>
      </c>
      <c r="CP390" s="172">
        <f t="shared" si="990"/>
        <v>1</v>
      </c>
      <c r="CQ390" s="165">
        <f>IF(CO390="atmospheric",IF(CP390&gt;=1,Coefficients!$T$5,Coefficients!$T$4),Coefficients!$T$3)</f>
        <v>7.35</v>
      </c>
      <c r="CR390" s="106">
        <f>IF(S390&lt;Coefficients!$V$3,Coefficients!$X$3-(Coefficients!$X$4-Coefficients!$X$3)*(Coefficients!$V$3-S390)/(Coefficients!$V$4-Coefficients!$V$3),IF(S390&gt;Coefficients!$V$6,(Coefficients!$X$6-Coefficients!$X$5)*(S390-Coefficients!$V$6)/(Coefficients!$V$6-Coefficients!$V$5)+Coefficients!$X$6,VLOOKUP(S390,Coefficients!$V$3:$X$6,3)))</f>
        <v>5.1999999999999975</v>
      </c>
      <c r="CS390" s="90">
        <f t="shared" si="1019"/>
        <v>1.6409601519999992E-4</v>
      </c>
      <c r="CT390" s="106">
        <f>VLOOKUP(CO390,Coefficients!$Z$4:$AD$7,4,FALSE)</f>
        <v>0.26500000000000001</v>
      </c>
      <c r="CU390" s="106">
        <f>VLOOKUP(CO390,Coefficients!$Z$4:$AD$7,2,FALSE)</f>
        <v>0.37</v>
      </c>
      <c r="CV390" s="174" t="e">
        <f t="shared" si="991"/>
        <v>#NUM!</v>
      </c>
      <c r="CW390" s="31" t="e">
        <f t="shared" si="992"/>
        <v>#NUM!</v>
      </c>
      <c r="CX390" s="19">
        <f>Coefficients!$B$7</f>
        <v>3.35</v>
      </c>
      <c r="CY390" s="217" t="e">
        <f t="shared" si="1020"/>
        <v>#NUM!</v>
      </c>
      <c r="CZ390" s="164">
        <f>VLOOKUP(N390,Coefficients!$E$12:$I$16,3)</f>
        <v>6.0350000000000001</v>
      </c>
      <c r="DA390" s="165">
        <f t="shared" si="1021"/>
        <v>2.5000000000000001E-2</v>
      </c>
      <c r="DB390" s="163">
        <f t="shared" si="1022"/>
        <v>0</v>
      </c>
      <c r="DC390" s="163"/>
      <c r="DD390" s="149"/>
      <c r="DU390" s="165">
        <f t="shared" si="993"/>
        <v>0.95</v>
      </c>
      <c r="DV390" s="165">
        <f t="shared" si="994"/>
        <v>1</v>
      </c>
      <c r="DW390" s="165">
        <f t="shared" si="995"/>
        <v>2400</v>
      </c>
      <c r="DX390" s="165">
        <f t="shared" si="996"/>
        <v>1.4999999999999999E-2</v>
      </c>
      <c r="DY390" s="169">
        <f t="shared" si="997"/>
        <v>70.718486910390965</v>
      </c>
      <c r="DZ390" s="136">
        <f t="shared" si="1023"/>
        <v>33617.260191128211</v>
      </c>
      <c r="EA390" s="136">
        <f t="shared" si="998"/>
        <v>4.3067574809826485</v>
      </c>
      <c r="EB390" s="136">
        <f t="shared" si="999"/>
        <v>2.3330791552474604E-2</v>
      </c>
      <c r="EC390" s="136">
        <f t="shared" si="1000"/>
        <v>0.96747185906460231</v>
      </c>
      <c r="ED390" s="136" t="e">
        <f t="shared" si="1001"/>
        <v>#DIV/0!</v>
      </c>
      <c r="EE390" s="136">
        <f t="shared" si="1024"/>
        <v>1.5445604651050633E-4</v>
      </c>
      <c r="EF390" s="136">
        <f t="shared" si="1002"/>
        <v>1</v>
      </c>
      <c r="EG390" s="136">
        <f t="shared" si="1025"/>
        <v>2</v>
      </c>
      <c r="EH390" s="149" t="e">
        <f t="shared" si="1003"/>
        <v>#DIV/0!</v>
      </c>
      <c r="EI390" s="149" t="e">
        <f t="shared" si="1004"/>
        <v>#DIV/0!</v>
      </c>
      <c r="EJ390" s="149" t="e">
        <f t="shared" si="1026"/>
        <v>#DIV/0!</v>
      </c>
      <c r="EK390" s="18" t="e">
        <f t="shared" si="1027"/>
        <v>#DIV/0!</v>
      </c>
      <c r="EL390" s="18" t="e">
        <f t="shared" si="1028"/>
        <v>#NUM!</v>
      </c>
      <c r="EM390" s="18">
        <f t="shared" si="1029"/>
        <v>0</v>
      </c>
      <c r="EN390" s="163" t="e">
        <f t="shared" si="1005"/>
        <v>#DIV/0!</v>
      </c>
      <c r="EO390" s="163" t="e">
        <f t="shared" si="1006"/>
        <v>#DIV/0!</v>
      </c>
      <c r="EP390" s="163" t="e">
        <f t="shared" si="1030"/>
        <v>#DIV/0!</v>
      </c>
      <c r="EQ390" s="18" t="e">
        <f t="shared" si="1031"/>
        <v>#DIV/0!</v>
      </c>
      <c r="ER390" s="18" t="e">
        <f t="shared" si="1032"/>
        <v>#NUM!</v>
      </c>
      <c r="ES390" s="18">
        <f t="shared" si="1033"/>
        <v>0</v>
      </c>
    </row>
    <row r="391" spans="1:149" s="105" customFormat="1" outlineLevel="1" x14ac:dyDescent="0.25">
      <c r="A391" s="103"/>
      <c r="B391" s="36" t="s">
        <v>75</v>
      </c>
      <c r="C391" s="36" t="str">
        <f>'Hotter&amp;Drier'!$B$1</f>
        <v>MRI-CGCM2.3.2</v>
      </c>
      <c r="D391" s="36">
        <v>2005</v>
      </c>
      <c r="E391" s="37">
        <f>'Hotter&amp;Drier'!T33</f>
        <v>22.375</v>
      </c>
      <c r="F391" s="37">
        <f>'Hotter&amp;Drier'!X33</f>
        <v>76.185549999999992</v>
      </c>
      <c r="G391" s="37">
        <f>'Hotter&amp;Drier'!R33</f>
        <v>378.74999999999989</v>
      </c>
      <c r="H391" s="115">
        <f t="shared" si="957"/>
        <v>2007</v>
      </c>
      <c r="I391" s="111" t="str">
        <f t="shared" si="958"/>
        <v>Pile No 243 @ Berth 107</v>
      </c>
      <c r="J391" s="165" t="str">
        <f t="shared" si="959"/>
        <v>splash</v>
      </c>
      <c r="K391" s="172">
        <f t="shared" si="960"/>
        <v>1</v>
      </c>
      <c r="L391" s="115" t="str">
        <f t="shared" si="961"/>
        <v>C1</v>
      </c>
      <c r="M391" s="115" t="str">
        <f t="shared" si="962"/>
        <v>CB4</v>
      </c>
      <c r="N391" s="115" t="str">
        <f t="shared" si="963"/>
        <v>CL5</v>
      </c>
      <c r="O391" s="115">
        <f t="shared" si="964"/>
        <v>0</v>
      </c>
      <c r="P391" s="115">
        <f t="shared" si="965"/>
        <v>50</v>
      </c>
      <c r="Q391" s="115">
        <f t="shared" si="966"/>
        <v>1200</v>
      </c>
      <c r="R391" s="115">
        <f t="shared" si="967"/>
        <v>60</v>
      </c>
      <c r="S391" s="115">
        <f t="shared" si="968"/>
        <v>0.37</v>
      </c>
      <c r="T391" s="115">
        <f t="shared" si="969"/>
        <v>310</v>
      </c>
      <c r="U391" s="165">
        <f t="shared" si="1007"/>
        <v>12</v>
      </c>
      <c r="V391" s="165"/>
      <c r="W391" s="165"/>
      <c r="X391" s="165"/>
      <c r="Y391" s="165"/>
      <c r="AA391" s="174" t="e">
        <f t="shared" si="970"/>
        <v>#NUM!</v>
      </c>
      <c r="AB391" s="193" t="e">
        <f t="shared" si="971"/>
        <v>#NUM!</v>
      </c>
      <c r="AC391" s="174" t="e">
        <f t="shared" si="972"/>
        <v>#NUM!</v>
      </c>
      <c r="AD391" s="174">
        <f t="shared" si="973"/>
        <v>0</v>
      </c>
      <c r="AE391" s="174" t="e">
        <f t="shared" si="974"/>
        <v>#NUM!</v>
      </c>
      <c r="AF391" s="194" t="e">
        <f t="shared" si="975"/>
        <v>#NUM!</v>
      </c>
      <c r="AG391" s="174" t="e">
        <f t="shared" si="878"/>
        <v>#NUM!</v>
      </c>
      <c r="AH391" s="174">
        <f t="shared" si="879"/>
        <v>0</v>
      </c>
      <c r="AJ391" s="174"/>
      <c r="AK391" s="174"/>
      <c r="AM391" s="207">
        <f t="shared" si="976"/>
        <v>0</v>
      </c>
      <c r="AN391" s="167">
        <f>INDEX(Coefficients!$O$3:$O$7,MATCH(S391,Coefficients!$O$3:$O$7))</f>
        <v>0.3</v>
      </c>
      <c r="AO391" s="167">
        <f>INDEX(Coefficients!$O$3:$O$7,MATCH(S391,Coefficients!$O$3:$O$7)+1)</f>
        <v>0.4</v>
      </c>
      <c r="AP391" s="172">
        <f>INDEX(Coefficients!$P$3:$P$7,MATCH(S391,Coefficients!$O$3:$O$7))</f>
        <v>50</v>
      </c>
      <c r="AQ391" s="172">
        <f>INDEX(Coefficients!$P$3:$P$7,MATCH(S391,Coefficients!$O$3:$O$7)+1)</f>
        <v>41.8</v>
      </c>
      <c r="AR391" s="172">
        <f t="shared" si="977"/>
        <v>44.26</v>
      </c>
      <c r="AS391" s="106">
        <f t="shared" si="978"/>
        <v>2005</v>
      </c>
      <c r="AT391" s="107">
        <f t="shared" si="979"/>
        <v>22.375</v>
      </c>
      <c r="AU391" s="167">
        <f t="shared" si="1008"/>
        <v>0</v>
      </c>
      <c r="AV391" s="173">
        <f t="shared" si="1009"/>
        <v>0</v>
      </c>
      <c r="AW391" s="106">
        <v>17</v>
      </c>
      <c r="AX391" s="107">
        <f t="shared" si="980"/>
        <v>76.185549999999992</v>
      </c>
      <c r="AY391" s="174">
        <f t="shared" si="981"/>
        <v>0.26419424190444968</v>
      </c>
      <c r="AZ391" s="167">
        <f>INDEX(Coefficients!$K$3:$K$10,MATCH(S391,Coefficients!$K$3:$K$10))</f>
        <v>0.35</v>
      </c>
      <c r="BA391" s="167">
        <f>INDEX(Coefficients!$K$3:$K$10,MATCH(S391,Coefficients!$K$3:$K$10)+1)</f>
        <v>0.4</v>
      </c>
      <c r="BB391" s="167">
        <f>INDEX(Coefficients!$L$3:$L$10,MATCH(S391,Coefficients!$K$3:$K$10))</f>
        <v>0.19142307491680963</v>
      </c>
      <c r="BC391" s="167">
        <f>INDEX(Coefficients!$L$3:$L$10,MATCH(S391,Coefficients!$K$3:$K$10)+1)</f>
        <v>0.35425563574488944</v>
      </c>
      <c r="BD391" s="174">
        <f>INDEX(Coefficients!$M$3:$M$10,MATCH(S391,Coefficients!$K$3:$K$10))</f>
        <v>0.20023799980895765</v>
      </c>
      <c r="BE391" s="174">
        <f>INDEX(Coefficients!$M$3:$M$10,MATCH(S391,Coefficients!$K$3:$K$10)+1)</f>
        <v>0.20987997823914079</v>
      </c>
      <c r="BF391" s="70">
        <f t="shared" si="982"/>
        <v>2.5655609924804158E-5</v>
      </c>
      <c r="BG391" s="110">
        <f t="shared" si="983"/>
        <v>0.20409479118103091</v>
      </c>
      <c r="BH391" s="175" t="e">
        <f t="shared" si="1010"/>
        <v>#NUM!</v>
      </c>
      <c r="BI391" s="89" t="e">
        <f t="shared" si="1011"/>
        <v>#NUM!</v>
      </c>
      <c r="BJ391" s="106">
        <f t="shared" si="984"/>
        <v>0.71366705445737511</v>
      </c>
      <c r="BK391" s="165">
        <f t="shared" si="985"/>
        <v>84.741590689541354</v>
      </c>
      <c r="BL391" s="207"/>
      <c r="BM391" s="107">
        <f t="shared" si="986"/>
        <v>378.74999999999989</v>
      </c>
      <c r="BN391" s="173">
        <f t="shared" si="1012"/>
        <v>0</v>
      </c>
      <c r="BO391" s="187">
        <f t="shared" si="1013"/>
        <v>0</v>
      </c>
      <c r="BP391" s="106" t="str">
        <f t="shared" si="987"/>
        <v>YES</v>
      </c>
      <c r="BQ391" s="209" t="e">
        <f t="shared" si="988"/>
        <v>#NUM!</v>
      </c>
      <c r="BR391" s="164" t="e">
        <f t="shared" si="1014"/>
        <v>#NUM!</v>
      </c>
      <c r="BS391" s="219" t="e">
        <f t="shared" si="1015"/>
        <v>#NUM!</v>
      </c>
      <c r="BT391" s="210"/>
      <c r="BU391" s="206" t="e">
        <f t="shared" si="1016"/>
        <v>#NUM!</v>
      </c>
      <c r="BW391" s="164">
        <f>VLOOKUP(M391,Coefficients!$E$4:$I$7,3)</f>
        <v>0.43099999999999999</v>
      </c>
      <c r="BX391" s="106">
        <f t="shared" si="1017"/>
        <v>2.5000000000000001E-2</v>
      </c>
      <c r="BY391" s="163">
        <f t="shared" si="1018"/>
        <v>0</v>
      </c>
      <c r="BZ391" s="160"/>
      <c r="CO391" s="165" t="str">
        <f t="shared" si="989"/>
        <v>splash</v>
      </c>
      <c r="CP391" s="172">
        <f t="shared" si="990"/>
        <v>1</v>
      </c>
      <c r="CQ391" s="165">
        <f>IF(CO391="atmospheric",IF(CP391&gt;=1,Coefficients!$T$5,Coefficients!$T$4),Coefficients!$T$3)</f>
        <v>7.35</v>
      </c>
      <c r="CR391" s="106">
        <f>IF(S391&lt;Coefficients!$V$3,Coefficients!$X$3-(Coefficients!$X$4-Coefficients!$X$3)*(Coefficients!$V$3-S391)/(Coefficients!$V$4-Coefficients!$V$3),IF(S391&gt;Coefficients!$V$6,(Coefficients!$X$6-Coefficients!$X$5)*(S391-Coefficients!$V$6)/(Coefficients!$V$6-Coefficients!$V$5)+Coefficients!$X$6,VLOOKUP(S391,Coefficients!$V$3:$X$6,3)))</f>
        <v>5.1999999999999975</v>
      </c>
      <c r="CS391" s="90">
        <f t="shared" si="1019"/>
        <v>1.6409601519999992E-4</v>
      </c>
      <c r="CT391" s="106">
        <f>VLOOKUP(CO391,Coefficients!$Z$4:$AD$7,4,FALSE)</f>
        <v>0.26500000000000001</v>
      </c>
      <c r="CU391" s="106">
        <f>VLOOKUP(CO391,Coefficients!$Z$4:$AD$7,2,FALSE)</f>
        <v>0.37</v>
      </c>
      <c r="CV391" s="174" t="e">
        <f t="shared" si="991"/>
        <v>#NUM!</v>
      </c>
      <c r="CW391" s="31" t="e">
        <f t="shared" si="992"/>
        <v>#NUM!</v>
      </c>
      <c r="CX391" s="19">
        <f>Coefficients!$B$7</f>
        <v>3.35</v>
      </c>
      <c r="CY391" s="217" t="e">
        <f t="shared" si="1020"/>
        <v>#NUM!</v>
      </c>
      <c r="CZ391" s="164">
        <f>VLOOKUP(N391,Coefficients!$E$12:$I$16,3)</f>
        <v>6.0350000000000001</v>
      </c>
      <c r="DA391" s="165">
        <f t="shared" si="1021"/>
        <v>2.5000000000000001E-2</v>
      </c>
      <c r="DB391" s="163">
        <f t="shared" si="1022"/>
        <v>0</v>
      </c>
      <c r="DC391" s="163"/>
      <c r="DD391" s="149"/>
      <c r="DU391" s="165">
        <f t="shared" si="993"/>
        <v>0.95</v>
      </c>
      <c r="DV391" s="165">
        <f t="shared" si="994"/>
        <v>1</v>
      </c>
      <c r="DW391" s="165">
        <f t="shared" si="995"/>
        <v>2400</v>
      </c>
      <c r="DX391" s="165">
        <f t="shared" si="996"/>
        <v>1.4999999999999999E-2</v>
      </c>
      <c r="DY391" s="169">
        <f t="shared" si="997"/>
        <v>70.740242261103631</v>
      </c>
      <c r="DZ391" s="136">
        <f t="shared" si="1023"/>
        <v>33620.707098878665</v>
      </c>
      <c r="EA391" s="136">
        <f t="shared" si="998"/>
        <v>4.3067574809826485</v>
      </c>
      <c r="EB391" s="136">
        <f t="shared" si="999"/>
        <v>2.3330791552474604E-2</v>
      </c>
      <c r="EC391" s="136">
        <f t="shared" si="1000"/>
        <v>0.96747185906460231</v>
      </c>
      <c r="ED391" s="136" t="e">
        <f t="shared" si="1001"/>
        <v>#DIV/0!</v>
      </c>
      <c r="EE391" s="136">
        <f t="shared" si="1024"/>
        <v>1.5445604651050633E-4</v>
      </c>
      <c r="EF391" s="136">
        <f t="shared" si="1002"/>
        <v>1</v>
      </c>
      <c r="EG391" s="136">
        <f t="shared" si="1025"/>
        <v>2</v>
      </c>
      <c r="EH391" s="149" t="e">
        <f t="shared" si="1003"/>
        <v>#DIV/0!</v>
      </c>
      <c r="EI391" s="149" t="e">
        <f t="shared" si="1004"/>
        <v>#DIV/0!</v>
      </c>
      <c r="EJ391" s="149" t="e">
        <f t="shared" si="1026"/>
        <v>#DIV/0!</v>
      </c>
      <c r="EK391" s="18" t="e">
        <f t="shared" si="1027"/>
        <v>#DIV/0!</v>
      </c>
      <c r="EL391" s="18" t="e">
        <f t="shared" si="1028"/>
        <v>#NUM!</v>
      </c>
      <c r="EM391" s="18">
        <f t="shared" si="1029"/>
        <v>0</v>
      </c>
      <c r="EN391" s="163" t="e">
        <f t="shared" si="1005"/>
        <v>#DIV/0!</v>
      </c>
      <c r="EO391" s="163" t="e">
        <f t="shared" si="1006"/>
        <v>#DIV/0!</v>
      </c>
      <c r="EP391" s="163" t="e">
        <f t="shared" si="1030"/>
        <v>#DIV/0!</v>
      </c>
      <c r="EQ391" s="18" t="e">
        <f t="shared" si="1031"/>
        <v>#DIV/0!</v>
      </c>
      <c r="ER391" s="18" t="e">
        <f t="shared" si="1032"/>
        <v>#NUM!</v>
      </c>
      <c r="ES391" s="18">
        <f t="shared" si="1033"/>
        <v>0</v>
      </c>
    </row>
    <row r="392" spans="1:149" s="105" customFormat="1" outlineLevel="1" x14ac:dyDescent="0.25">
      <c r="A392" s="103"/>
      <c r="B392" s="36" t="s">
        <v>75</v>
      </c>
      <c r="C392" s="36" t="str">
        <f>'Hotter&amp;Drier'!$B$1</f>
        <v>MRI-CGCM2.3.2</v>
      </c>
      <c r="D392" s="36">
        <v>2006</v>
      </c>
      <c r="E392" s="37">
        <f>'Hotter&amp;Drier'!T34</f>
        <v>22.386666666666667</v>
      </c>
      <c r="F392" s="37">
        <f>'Hotter&amp;Drier'!X34</f>
        <v>76.17792</v>
      </c>
      <c r="G392" s="37">
        <f>'Hotter&amp;Drier'!R34</f>
        <v>380.89999999999986</v>
      </c>
      <c r="H392" s="115">
        <f t="shared" si="957"/>
        <v>2007</v>
      </c>
      <c r="I392" s="111" t="str">
        <f t="shared" si="958"/>
        <v>Pile No 243 @ Berth 107</v>
      </c>
      <c r="J392" s="165" t="str">
        <f t="shared" si="959"/>
        <v>splash</v>
      </c>
      <c r="K392" s="172">
        <f t="shared" si="960"/>
        <v>1</v>
      </c>
      <c r="L392" s="115" t="str">
        <f t="shared" si="961"/>
        <v>C1</v>
      </c>
      <c r="M392" s="115" t="str">
        <f t="shared" si="962"/>
        <v>CB4</v>
      </c>
      <c r="N392" s="115" t="str">
        <f t="shared" si="963"/>
        <v>CL5</v>
      </c>
      <c r="O392" s="115">
        <f t="shared" si="964"/>
        <v>0</v>
      </c>
      <c r="P392" s="115">
        <f t="shared" si="965"/>
        <v>50</v>
      </c>
      <c r="Q392" s="115">
        <f t="shared" si="966"/>
        <v>1200</v>
      </c>
      <c r="R392" s="115">
        <f t="shared" si="967"/>
        <v>60</v>
      </c>
      <c r="S392" s="115">
        <f t="shared" si="968"/>
        <v>0.37</v>
      </c>
      <c r="T392" s="115">
        <f t="shared" si="969"/>
        <v>310</v>
      </c>
      <c r="U392" s="165">
        <f t="shared" si="1007"/>
        <v>12</v>
      </c>
      <c r="V392" s="165"/>
      <c r="W392" s="165"/>
      <c r="X392" s="165"/>
      <c r="Y392" s="165"/>
      <c r="AA392" s="174" t="e">
        <f t="shared" si="970"/>
        <v>#NUM!</v>
      </c>
      <c r="AB392" s="193" t="e">
        <f t="shared" si="971"/>
        <v>#NUM!</v>
      </c>
      <c r="AC392" s="174" t="e">
        <f t="shared" si="972"/>
        <v>#NUM!</v>
      </c>
      <c r="AD392" s="174">
        <f t="shared" si="973"/>
        <v>0</v>
      </c>
      <c r="AE392" s="174" t="e">
        <f t="shared" si="974"/>
        <v>#NUM!</v>
      </c>
      <c r="AF392" s="194" t="e">
        <f t="shared" si="975"/>
        <v>#NUM!</v>
      </c>
      <c r="AG392" s="174" t="e">
        <f t="shared" si="878"/>
        <v>#NUM!</v>
      </c>
      <c r="AH392" s="174">
        <f t="shared" si="879"/>
        <v>0</v>
      </c>
      <c r="AJ392" s="174"/>
      <c r="AK392" s="174"/>
      <c r="AM392" s="207">
        <f t="shared" si="976"/>
        <v>0</v>
      </c>
      <c r="AN392" s="167">
        <f>INDEX(Coefficients!$O$3:$O$7,MATCH(S392,Coefficients!$O$3:$O$7))</f>
        <v>0.3</v>
      </c>
      <c r="AO392" s="167">
        <f>INDEX(Coefficients!$O$3:$O$7,MATCH(S392,Coefficients!$O$3:$O$7)+1)</f>
        <v>0.4</v>
      </c>
      <c r="AP392" s="172">
        <f>INDEX(Coefficients!$P$3:$P$7,MATCH(S392,Coefficients!$O$3:$O$7))</f>
        <v>50</v>
      </c>
      <c r="AQ392" s="172">
        <f>INDEX(Coefficients!$P$3:$P$7,MATCH(S392,Coefficients!$O$3:$O$7)+1)</f>
        <v>41.8</v>
      </c>
      <c r="AR392" s="172">
        <f t="shared" si="977"/>
        <v>44.26</v>
      </c>
      <c r="AS392" s="106">
        <f t="shared" si="978"/>
        <v>2006</v>
      </c>
      <c r="AT392" s="107">
        <f t="shared" si="979"/>
        <v>22.386666666666667</v>
      </c>
      <c r="AU392" s="167">
        <f t="shared" si="1008"/>
        <v>0</v>
      </c>
      <c r="AV392" s="173">
        <f t="shared" si="1009"/>
        <v>0</v>
      </c>
      <c r="AW392" s="106">
        <v>18</v>
      </c>
      <c r="AX392" s="107">
        <f t="shared" si="980"/>
        <v>76.17792</v>
      </c>
      <c r="AY392" s="174">
        <f t="shared" si="981"/>
        <v>0.26419424190444968</v>
      </c>
      <c r="AZ392" s="167">
        <f>INDEX(Coefficients!$K$3:$K$10,MATCH(S392,Coefficients!$K$3:$K$10))</f>
        <v>0.35</v>
      </c>
      <c r="BA392" s="167">
        <f>INDEX(Coefficients!$K$3:$K$10,MATCH(S392,Coefficients!$K$3:$K$10)+1)</f>
        <v>0.4</v>
      </c>
      <c r="BB392" s="167">
        <f>INDEX(Coefficients!$L$3:$L$10,MATCH(S392,Coefficients!$K$3:$K$10))</f>
        <v>0.19142307491680963</v>
      </c>
      <c r="BC392" s="167">
        <f>INDEX(Coefficients!$L$3:$L$10,MATCH(S392,Coefficients!$K$3:$K$10)+1)</f>
        <v>0.35425563574488944</v>
      </c>
      <c r="BD392" s="174">
        <f>INDEX(Coefficients!$M$3:$M$10,MATCH(S392,Coefficients!$K$3:$K$10))</f>
        <v>0.20023799980895765</v>
      </c>
      <c r="BE392" s="174">
        <f>INDEX(Coefficients!$M$3:$M$10,MATCH(S392,Coefficients!$K$3:$K$10)+1)</f>
        <v>0.20987997823914079</v>
      </c>
      <c r="BF392" s="70">
        <f t="shared" si="982"/>
        <v>2.5655609924804158E-5</v>
      </c>
      <c r="BG392" s="110">
        <f t="shared" si="983"/>
        <v>0.20409479118103091</v>
      </c>
      <c r="BH392" s="175" t="e">
        <f t="shared" si="1010"/>
        <v>#NUM!</v>
      </c>
      <c r="BI392" s="89" t="e">
        <f t="shared" si="1011"/>
        <v>#NUM!</v>
      </c>
      <c r="BJ392" s="106">
        <f t="shared" si="984"/>
        <v>0.71366705445737511</v>
      </c>
      <c r="BK392" s="165">
        <f t="shared" si="985"/>
        <v>84.741590689541354</v>
      </c>
      <c r="BL392" s="207"/>
      <c r="BM392" s="107">
        <f t="shared" si="986"/>
        <v>380.89999999999986</v>
      </c>
      <c r="BN392" s="173">
        <f t="shared" si="1012"/>
        <v>0</v>
      </c>
      <c r="BO392" s="187">
        <f t="shared" si="1013"/>
        <v>0</v>
      </c>
      <c r="BP392" s="106" t="str">
        <f t="shared" si="987"/>
        <v>YES</v>
      </c>
      <c r="BQ392" s="209" t="e">
        <f t="shared" si="988"/>
        <v>#NUM!</v>
      </c>
      <c r="BR392" s="164" t="e">
        <f t="shared" si="1014"/>
        <v>#NUM!</v>
      </c>
      <c r="BS392" s="219" t="e">
        <f t="shared" si="1015"/>
        <v>#NUM!</v>
      </c>
      <c r="BT392" s="210"/>
      <c r="BU392" s="206" t="e">
        <f t="shared" si="1016"/>
        <v>#NUM!</v>
      </c>
      <c r="BW392" s="164">
        <f>VLOOKUP(M392,Coefficients!$E$4:$I$7,3)</f>
        <v>0.43099999999999999</v>
      </c>
      <c r="BX392" s="106">
        <f t="shared" si="1017"/>
        <v>2.5000000000000001E-2</v>
      </c>
      <c r="BY392" s="163">
        <f t="shared" si="1018"/>
        <v>0</v>
      </c>
      <c r="BZ392" s="160"/>
      <c r="CO392" s="165" t="str">
        <f t="shared" si="989"/>
        <v>splash</v>
      </c>
      <c r="CP392" s="172">
        <f t="shared" si="990"/>
        <v>1</v>
      </c>
      <c r="CQ392" s="165">
        <f>IF(CO392="atmospheric",IF(CP392&gt;=1,Coefficients!$T$5,Coefficients!$T$4),Coefficients!$T$3)</f>
        <v>7.35</v>
      </c>
      <c r="CR392" s="106">
        <f>IF(S392&lt;Coefficients!$V$3,Coefficients!$X$3-(Coefficients!$X$4-Coefficients!$X$3)*(Coefficients!$V$3-S392)/(Coefficients!$V$4-Coefficients!$V$3),IF(S392&gt;Coefficients!$V$6,(Coefficients!$X$6-Coefficients!$X$5)*(S392-Coefficients!$V$6)/(Coefficients!$V$6-Coefficients!$V$5)+Coefficients!$X$6,VLOOKUP(S392,Coefficients!$V$3:$X$6,3)))</f>
        <v>5.1999999999999975</v>
      </c>
      <c r="CS392" s="90">
        <f t="shared" si="1019"/>
        <v>1.6409601519999992E-4</v>
      </c>
      <c r="CT392" s="106">
        <f>VLOOKUP(CO392,Coefficients!$Z$4:$AD$7,4,FALSE)</f>
        <v>0.26500000000000001</v>
      </c>
      <c r="CU392" s="106">
        <f>VLOOKUP(CO392,Coefficients!$Z$4:$AD$7,2,FALSE)</f>
        <v>0.37</v>
      </c>
      <c r="CV392" s="174" t="e">
        <f t="shared" si="991"/>
        <v>#NUM!</v>
      </c>
      <c r="CW392" s="31" t="e">
        <f t="shared" si="992"/>
        <v>#NUM!</v>
      </c>
      <c r="CX392" s="19">
        <f>Coefficients!$B$7</f>
        <v>3.35</v>
      </c>
      <c r="CY392" s="217" t="e">
        <f t="shared" si="1020"/>
        <v>#NUM!</v>
      </c>
      <c r="CZ392" s="164">
        <f>VLOOKUP(N392,Coefficients!$E$12:$I$16,3)</f>
        <v>6.0350000000000001</v>
      </c>
      <c r="DA392" s="165">
        <f t="shared" si="1021"/>
        <v>2.5000000000000001E-2</v>
      </c>
      <c r="DB392" s="163">
        <f t="shared" si="1022"/>
        <v>0</v>
      </c>
      <c r="DC392" s="163"/>
      <c r="DD392" s="149"/>
      <c r="DU392" s="165">
        <f t="shared" si="993"/>
        <v>0.95</v>
      </c>
      <c r="DV392" s="165">
        <f t="shared" si="994"/>
        <v>1</v>
      </c>
      <c r="DW392" s="165">
        <f t="shared" si="995"/>
        <v>2400</v>
      </c>
      <c r="DX392" s="165">
        <f t="shared" si="996"/>
        <v>1.4999999999999999E-2</v>
      </c>
      <c r="DY392" s="169">
        <f t="shared" si="997"/>
        <v>70.770722249151731</v>
      </c>
      <c r="DZ392" s="136">
        <f t="shared" si="1023"/>
        <v>33625.535145702132</v>
      </c>
      <c r="EA392" s="136">
        <f t="shared" si="998"/>
        <v>4.3067574809826485</v>
      </c>
      <c r="EB392" s="136">
        <f t="shared" si="999"/>
        <v>2.3330791552474604E-2</v>
      </c>
      <c r="EC392" s="136">
        <f t="shared" si="1000"/>
        <v>0.96747185906460231</v>
      </c>
      <c r="ED392" s="136" t="e">
        <f t="shared" si="1001"/>
        <v>#DIV/0!</v>
      </c>
      <c r="EE392" s="136">
        <f t="shared" si="1024"/>
        <v>1.5445604651050633E-4</v>
      </c>
      <c r="EF392" s="136">
        <f t="shared" si="1002"/>
        <v>1</v>
      </c>
      <c r="EG392" s="136">
        <f t="shared" si="1025"/>
        <v>2</v>
      </c>
      <c r="EH392" s="149" t="e">
        <f t="shared" si="1003"/>
        <v>#DIV/0!</v>
      </c>
      <c r="EI392" s="149" t="e">
        <f t="shared" si="1004"/>
        <v>#DIV/0!</v>
      </c>
      <c r="EJ392" s="149" t="e">
        <f t="shared" si="1026"/>
        <v>#DIV/0!</v>
      </c>
      <c r="EK392" s="18" t="e">
        <f t="shared" si="1027"/>
        <v>#DIV/0!</v>
      </c>
      <c r="EL392" s="18" t="e">
        <f t="shared" si="1028"/>
        <v>#NUM!</v>
      </c>
      <c r="EM392" s="18">
        <f t="shared" si="1029"/>
        <v>0</v>
      </c>
      <c r="EN392" s="163" t="e">
        <f t="shared" si="1005"/>
        <v>#DIV/0!</v>
      </c>
      <c r="EO392" s="163" t="e">
        <f t="shared" si="1006"/>
        <v>#DIV/0!</v>
      </c>
      <c r="EP392" s="163" t="e">
        <f t="shared" si="1030"/>
        <v>#DIV/0!</v>
      </c>
      <c r="EQ392" s="18" t="e">
        <f t="shared" si="1031"/>
        <v>#DIV/0!</v>
      </c>
      <c r="ER392" s="18" t="e">
        <f t="shared" si="1032"/>
        <v>#NUM!</v>
      </c>
      <c r="ES392" s="18">
        <f t="shared" si="1033"/>
        <v>0</v>
      </c>
    </row>
    <row r="393" spans="1:149" s="105" customFormat="1" outlineLevel="1" x14ac:dyDescent="0.25">
      <c r="A393" s="103"/>
      <c r="B393" s="36" t="s">
        <v>75</v>
      </c>
      <c r="C393" s="36" t="str">
        <f>'Hotter&amp;Drier'!$B$1</f>
        <v>MRI-CGCM2.3.2</v>
      </c>
      <c r="D393" s="36">
        <v>2007</v>
      </c>
      <c r="E393" s="37">
        <f>'Hotter&amp;Drier'!T35</f>
        <v>22.398333333333333</v>
      </c>
      <c r="F393" s="37">
        <f>'Hotter&amp;Drier'!X35</f>
        <v>76.170289999999994</v>
      </c>
      <c r="G393" s="37">
        <f>'Hotter&amp;Drier'!R35</f>
        <v>383.04999999999984</v>
      </c>
      <c r="H393" s="115">
        <f t="shared" si="957"/>
        <v>2007</v>
      </c>
      <c r="I393" s="111" t="str">
        <f t="shared" si="958"/>
        <v>Pile No 243 @ Berth 107</v>
      </c>
      <c r="J393" s="165" t="str">
        <f t="shared" si="959"/>
        <v>splash</v>
      </c>
      <c r="K393" s="172">
        <f t="shared" si="960"/>
        <v>1</v>
      </c>
      <c r="L393" s="115" t="str">
        <f t="shared" si="961"/>
        <v>C1</v>
      </c>
      <c r="M393" s="115" t="str">
        <f t="shared" si="962"/>
        <v>CB4</v>
      </c>
      <c r="N393" s="115" t="str">
        <f t="shared" si="963"/>
        <v>CL5</v>
      </c>
      <c r="O393" s="115">
        <f t="shared" si="964"/>
        <v>0</v>
      </c>
      <c r="P393" s="115">
        <f t="shared" si="965"/>
        <v>50</v>
      </c>
      <c r="Q393" s="115">
        <f t="shared" si="966"/>
        <v>1200</v>
      </c>
      <c r="R393" s="115">
        <f t="shared" si="967"/>
        <v>60</v>
      </c>
      <c r="S393" s="115">
        <f t="shared" si="968"/>
        <v>0.37</v>
      </c>
      <c r="T393" s="115">
        <f t="shared" si="969"/>
        <v>310</v>
      </c>
      <c r="U393" s="165">
        <f t="shared" si="1007"/>
        <v>12</v>
      </c>
      <c r="V393" s="165"/>
      <c r="W393" s="165"/>
      <c r="X393" s="165"/>
      <c r="Y393" s="165"/>
      <c r="AA393" s="174" t="e">
        <f t="shared" si="970"/>
        <v>#NUM!</v>
      </c>
      <c r="AB393" s="193" t="e">
        <f t="shared" si="971"/>
        <v>#NUM!</v>
      </c>
      <c r="AC393" s="174" t="e">
        <f t="shared" si="972"/>
        <v>#NUM!</v>
      </c>
      <c r="AD393" s="174">
        <f t="shared" si="973"/>
        <v>0</v>
      </c>
      <c r="AE393" s="174" t="e">
        <f t="shared" si="974"/>
        <v>#NUM!</v>
      </c>
      <c r="AF393" s="194" t="e">
        <f t="shared" si="975"/>
        <v>#NUM!</v>
      </c>
      <c r="AG393" s="174" t="e">
        <f t="shared" si="878"/>
        <v>#NUM!</v>
      </c>
      <c r="AH393" s="174">
        <f t="shared" si="879"/>
        <v>0</v>
      </c>
      <c r="AJ393" s="174"/>
      <c r="AK393" s="174"/>
      <c r="AM393" s="207">
        <f t="shared" si="976"/>
        <v>0</v>
      </c>
      <c r="AN393" s="167">
        <f>INDEX(Coefficients!$O$3:$O$7,MATCH(S393,Coefficients!$O$3:$O$7))</f>
        <v>0.3</v>
      </c>
      <c r="AO393" s="167">
        <f>INDEX(Coefficients!$O$3:$O$7,MATCH(S393,Coefficients!$O$3:$O$7)+1)</f>
        <v>0.4</v>
      </c>
      <c r="AP393" s="172">
        <f>INDEX(Coefficients!$P$3:$P$7,MATCH(S393,Coefficients!$O$3:$O$7))</f>
        <v>50</v>
      </c>
      <c r="AQ393" s="172">
        <f>INDEX(Coefficients!$P$3:$P$7,MATCH(S393,Coefficients!$O$3:$O$7)+1)</f>
        <v>41.8</v>
      </c>
      <c r="AR393" s="172">
        <f t="shared" si="977"/>
        <v>44.26</v>
      </c>
      <c r="AS393" s="106">
        <f t="shared" si="978"/>
        <v>2007</v>
      </c>
      <c r="AT393" s="107">
        <f t="shared" si="979"/>
        <v>22.398333333333333</v>
      </c>
      <c r="AU393" s="167">
        <f t="shared" si="1008"/>
        <v>0</v>
      </c>
      <c r="AV393" s="173">
        <f t="shared" si="1009"/>
        <v>0</v>
      </c>
      <c r="AW393" s="106">
        <v>19</v>
      </c>
      <c r="AX393" s="107">
        <f t="shared" si="980"/>
        <v>76.170289999999994</v>
      </c>
      <c r="AY393" s="174">
        <f t="shared" si="981"/>
        <v>0.26419424190444968</v>
      </c>
      <c r="AZ393" s="167">
        <f>INDEX(Coefficients!$K$3:$K$10,MATCH(S393,Coefficients!$K$3:$K$10))</f>
        <v>0.35</v>
      </c>
      <c r="BA393" s="167">
        <f>INDEX(Coefficients!$K$3:$K$10,MATCH(S393,Coefficients!$K$3:$K$10)+1)</f>
        <v>0.4</v>
      </c>
      <c r="BB393" s="167">
        <f>INDEX(Coefficients!$L$3:$L$10,MATCH(S393,Coefficients!$K$3:$K$10))</f>
        <v>0.19142307491680963</v>
      </c>
      <c r="BC393" s="167">
        <f>INDEX(Coefficients!$L$3:$L$10,MATCH(S393,Coefficients!$K$3:$K$10)+1)</f>
        <v>0.35425563574488944</v>
      </c>
      <c r="BD393" s="174">
        <f>INDEX(Coefficients!$M$3:$M$10,MATCH(S393,Coefficients!$K$3:$K$10))</f>
        <v>0.20023799980895765</v>
      </c>
      <c r="BE393" s="174">
        <f>INDEX(Coefficients!$M$3:$M$10,MATCH(S393,Coefficients!$K$3:$K$10)+1)</f>
        <v>0.20987997823914079</v>
      </c>
      <c r="BF393" s="70">
        <f t="shared" si="982"/>
        <v>2.5655609924804158E-5</v>
      </c>
      <c r="BG393" s="110">
        <f t="shared" si="983"/>
        <v>0.20409479118103091</v>
      </c>
      <c r="BH393" s="175" t="e">
        <f t="shared" si="1010"/>
        <v>#NUM!</v>
      </c>
      <c r="BI393" s="89" t="e">
        <f t="shared" si="1011"/>
        <v>#NUM!</v>
      </c>
      <c r="BJ393" s="106">
        <f t="shared" si="984"/>
        <v>0.71366705445737511</v>
      </c>
      <c r="BK393" s="165">
        <f t="shared" si="985"/>
        <v>84.741590689541354</v>
      </c>
      <c r="BL393" s="207"/>
      <c r="BM393" s="107">
        <f t="shared" si="986"/>
        <v>383.04999999999984</v>
      </c>
      <c r="BN393" s="173">
        <f t="shared" si="1012"/>
        <v>0</v>
      </c>
      <c r="BO393" s="187">
        <f t="shared" si="1013"/>
        <v>0</v>
      </c>
      <c r="BP393" s="106" t="str">
        <f t="shared" si="987"/>
        <v>YES</v>
      </c>
      <c r="BQ393" s="209" t="e">
        <f t="shared" si="988"/>
        <v>#NUM!</v>
      </c>
      <c r="BR393" s="164" t="e">
        <f t="shared" si="1014"/>
        <v>#NUM!</v>
      </c>
      <c r="BS393" s="219" t="e">
        <f t="shared" si="1015"/>
        <v>#NUM!</v>
      </c>
      <c r="BT393" s="210"/>
      <c r="BU393" s="206" t="e">
        <f t="shared" si="1016"/>
        <v>#NUM!</v>
      </c>
      <c r="BW393" s="164">
        <f>VLOOKUP(M393,Coefficients!$E$4:$I$7,3)</f>
        <v>0.43099999999999999</v>
      </c>
      <c r="BX393" s="106">
        <f t="shared" si="1017"/>
        <v>2.5000000000000001E-2</v>
      </c>
      <c r="BY393" s="163">
        <f t="shared" si="1018"/>
        <v>0</v>
      </c>
      <c r="BZ393" s="160"/>
      <c r="CO393" s="165" t="str">
        <f t="shared" si="989"/>
        <v>splash</v>
      </c>
      <c r="CP393" s="172">
        <f t="shared" si="990"/>
        <v>1</v>
      </c>
      <c r="CQ393" s="165">
        <f>IF(CO393="atmospheric",IF(CP393&gt;=1,Coefficients!$T$5,Coefficients!$T$4),Coefficients!$T$3)</f>
        <v>7.35</v>
      </c>
      <c r="CR393" s="106">
        <f>IF(S393&lt;Coefficients!$V$3,Coefficients!$X$3-(Coefficients!$X$4-Coefficients!$X$3)*(Coefficients!$V$3-S393)/(Coefficients!$V$4-Coefficients!$V$3),IF(S393&gt;Coefficients!$V$6,(Coefficients!$X$6-Coefficients!$X$5)*(S393-Coefficients!$V$6)/(Coefficients!$V$6-Coefficients!$V$5)+Coefficients!$X$6,VLOOKUP(S393,Coefficients!$V$3:$X$6,3)))</f>
        <v>5.1999999999999975</v>
      </c>
      <c r="CS393" s="90">
        <f t="shared" si="1019"/>
        <v>1.6409601519999992E-4</v>
      </c>
      <c r="CT393" s="106">
        <f>VLOOKUP(CO393,Coefficients!$Z$4:$AD$7,4,FALSE)</f>
        <v>0.26500000000000001</v>
      </c>
      <c r="CU393" s="106">
        <f>VLOOKUP(CO393,Coefficients!$Z$4:$AD$7,2,FALSE)</f>
        <v>0.37</v>
      </c>
      <c r="CV393" s="174" t="e">
        <f t="shared" si="991"/>
        <v>#NUM!</v>
      </c>
      <c r="CW393" s="31" t="e">
        <f t="shared" si="992"/>
        <v>#NUM!</v>
      </c>
      <c r="CX393" s="19">
        <f>Coefficients!$B$7</f>
        <v>3.35</v>
      </c>
      <c r="CY393" s="217" t="e">
        <f t="shared" si="1020"/>
        <v>#NUM!</v>
      </c>
      <c r="CZ393" s="164">
        <f>VLOOKUP(N393,Coefficients!$E$12:$I$16,3)</f>
        <v>6.0350000000000001</v>
      </c>
      <c r="DA393" s="165">
        <f t="shared" si="1021"/>
        <v>2.5000000000000001E-2</v>
      </c>
      <c r="DB393" s="163">
        <f t="shared" si="1022"/>
        <v>0</v>
      </c>
      <c r="DC393" s="163"/>
      <c r="DD393" s="149"/>
      <c r="DU393" s="165">
        <f t="shared" si="993"/>
        <v>0.95</v>
      </c>
      <c r="DV393" s="165">
        <f t="shared" si="994"/>
        <v>1</v>
      </c>
      <c r="DW393" s="165">
        <f t="shared" si="995"/>
        <v>2400</v>
      </c>
      <c r="DX393" s="165">
        <f t="shared" si="996"/>
        <v>1.4999999999999999E-2</v>
      </c>
      <c r="DY393" s="169">
        <f t="shared" si="997"/>
        <v>70.816491511721907</v>
      </c>
      <c r="DZ393" s="136">
        <f t="shared" si="1023"/>
        <v>33632.782418979121</v>
      </c>
      <c r="EA393" s="136">
        <f t="shared" si="998"/>
        <v>4.3067574809826485</v>
      </c>
      <c r="EB393" s="136">
        <f t="shared" si="999"/>
        <v>2.3330791552474604E-2</v>
      </c>
      <c r="EC393" s="136">
        <f t="shared" si="1000"/>
        <v>0.96747185906460231</v>
      </c>
      <c r="ED393" s="136" t="e">
        <f t="shared" si="1001"/>
        <v>#DIV/0!</v>
      </c>
      <c r="EE393" s="136">
        <f t="shared" si="1024"/>
        <v>1.5445604651050633E-4</v>
      </c>
      <c r="EF393" s="136">
        <f t="shared" si="1002"/>
        <v>1</v>
      </c>
      <c r="EG393" s="136">
        <f t="shared" si="1025"/>
        <v>2</v>
      </c>
      <c r="EH393" s="149" t="e">
        <f t="shared" si="1003"/>
        <v>#DIV/0!</v>
      </c>
      <c r="EI393" s="149" t="e">
        <f t="shared" si="1004"/>
        <v>#DIV/0!</v>
      </c>
      <c r="EJ393" s="149" t="e">
        <f t="shared" si="1026"/>
        <v>#DIV/0!</v>
      </c>
      <c r="EK393" s="18" t="e">
        <f t="shared" si="1027"/>
        <v>#DIV/0!</v>
      </c>
      <c r="EL393" s="18" t="e">
        <f t="shared" si="1028"/>
        <v>#NUM!</v>
      </c>
      <c r="EM393" s="18">
        <f t="shared" si="1029"/>
        <v>0</v>
      </c>
      <c r="EN393" s="163" t="e">
        <f t="shared" si="1005"/>
        <v>#DIV/0!</v>
      </c>
      <c r="EO393" s="163" t="e">
        <f t="shared" si="1006"/>
        <v>#DIV/0!</v>
      </c>
      <c r="EP393" s="163" t="e">
        <f t="shared" si="1030"/>
        <v>#DIV/0!</v>
      </c>
      <c r="EQ393" s="18" t="e">
        <f t="shared" si="1031"/>
        <v>#DIV/0!</v>
      </c>
      <c r="ER393" s="18" t="e">
        <f t="shared" si="1032"/>
        <v>#NUM!</v>
      </c>
      <c r="ES393" s="18">
        <f t="shared" si="1033"/>
        <v>0</v>
      </c>
    </row>
    <row r="394" spans="1:149" s="105" customFormat="1" outlineLevel="1" x14ac:dyDescent="0.25">
      <c r="A394" s="103"/>
      <c r="B394" s="36" t="s">
        <v>75</v>
      </c>
      <c r="C394" s="36" t="str">
        <f>'Hotter&amp;Drier'!$B$1</f>
        <v>MRI-CGCM2.3.2</v>
      </c>
      <c r="D394" s="36">
        <v>2008</v>
      </c>
      <c r="E394" s="37">
        <f>'Hotter&amp;Drier'!T36</f>
        <v>22.41</v>
      </c>
      <c r="F394" s="37">
        <f>'Hotter&amp;Drier'!X36</f>
        <v>76.162660000000002</v>
      </c>
      <c r="G394" s="37">
        <f>'Hotter&amp;Drier'!R36</f>
        <v>385.19999999999982</v>
      </c>
      <c r="H394" s="115">
        <f t="shared" si="957"/>
        <v>2007</v>
      </c>
      <c r="I394" s="111" t="str">
        <f t="shared" si="958"/>
        <v>Pile No 243 @ Berth 107</v>
      </c>
      <c r="J394" s="165" t="str">
        <f t="shared" si="959"/>
        <v>splash</v>
      </c>
      <c r="K394" s="172">
        <f t="shared" si="960"/>
        <v>1</v>
      </c>
      <c r="L394" s="115" t="str">
        <f t="shared" si="961"/>
        <v>C1</v>
      </c>
      <c r="M394" s="115" t="str">
        <f t="shared" si="962"/>
        <v>CB4</v>
      </c>
      <c r="N394" s="115" t="str">
        <f t="shared" si="963"/>
        <v>CL5</v>
      </c>
      <c r="O394" s="115">
        <f t="shared" si="964"/>
        <v>0</v>
      </c>
      <c r="P394" s="115">
        <f t="shared" si="965"/>
        <v>50</v>
      </c>
      <c r="Q394" s="115">
        <f t="shared" si="966"/>
        <v>1200</v>
      </c>
      <c r="R394" s="115">
        <f t="shared" si="967"/>
        <v>60</v>
      </c>
      <c r="S394" s="115">
        <f t="shared" si="968"/>
        <v>0.37</v>
      </c>
      <c r="T394" s="115">
        <f t="shared" si="969"/>
        <v>310</v>
      </c>
      <c r="U394" s="165">
        <f t="shared" si="1007"/>
        <v>12</v>
      </c>
      <c r="V394" s="165"/>
      <c r="W394" s="165"/>
      <c r="X394" s="165"/>
      <c r="Y394" s="165"/>
      <c r="AA394" s="174" t="e">
        <f t="shared" si="970"/>
        <v>#NUM!</v>
      </c>
      <c r="AB394" s="193" t="e">
        <f t="shared" si="971"/>
        <v>#NUM!</v>
      </c>
      <c r="AC394" s="174" t="e">
        <f t="shared" si="972"/>
        <v>#NUM!</v>
      </c>
      <c r="AD394" s="174">
        <f t="shared" si="973"/>
        <v>0</v>
      </c>
      <c r="AE394" s="174" t="e">
        <f t="shared" si="974"/>
        <v>#NUM!</v>
      </c>
      <c r="AF394" s="194" t="e">
        <f t="shared" si="975"/>
        <v>#NUM!</v>
      </c>
      <c r="AG394" s="174" t="e">
        <f t="shared" si="878"/>
        <v>#NUM!</v>
      </c>
      <c r="AH394" s="174">
        <f t="shared" si="879"/>
        <v>0</v>
      </c>
      <c r="AJ394" s="174"/>
      <c r="AK394" s="174"/>
      <c r="AM394" s="207">
        <f t="shared" si="976"/>
        <v>0</v>
      </c>
      <c r="AN394" s="167">
        <f>INDEX(Coefficients!$O$3:$O$7,MATCH(S394,Coefficients!$O$3:$O$7))</f>
        <v>0.3</v>
      </c>
      <c r="AO394" s="167">
        <f>INDEX(Coefficients!$O$3:$O$7,MATCH(S394,Coefficients!$O$3:$O$7)+1)</f>
        <v>0.4</v>
      </c>
      <c r="AP394" s="172">
        <f>INDEX(Coefficients!$P$3:$P$7,MATCH(S394,Coefficients!$O$3:$O$7))</f>
        <v>50</v>
      </c>
      <c r="AQ394" s="172">
        <f>INDEX(Coefficients!$P$3:$P$7,MATCH(S394,Coefficients!$O$3:$O$7)+1)</f>
        <v>41.8</v>
      </c>
      <c r="AR394" s="172">
        <f t="shared" si="977"/>
        <v>44.26</v>
      </c>
      <c r="AS394" s="106">
        <f t="shared" si="978"/>
        <v>2008</v>
      </c>
      <c r="AT394" s="107">
        <f t="shared" si="979"/>
        <v>22.41</v>
      </c>
      <c r="AU394" s="167">
        <f t="shared" si="1008"/>
        <v>0</v>
      </c>
      <c r="AV394" s="173">
        <f t="shared" si="1009"/>
        <v>0</v>
      </c>
      <c r="AW394" s="106">
        <v>20</v>
      </c>
      <c r="AX394" s="107">
        <f t="shared" si="980"/>
        <v>76.162660000000002</v>
      </c>
      <c r="AY394" s="174">
        <f t="shared" si="981"/>
        <v>0.26419424190444968</v>
      </c>
      <c r="AZ394" s="167">
        <f>INDEX(Coefficients!$K$3:$K$10,MATCH(S394,Coefficients!$K$3:$K$10))</f>
        <v>0.35</v>
      </c>
      <c r="BA394" s="167">
        <f>INDEX(Coefficients!$K$3:$K$10,MATCH(S394,Coefficients!$K$3:$K$10)+1)</f>
        <v>0.4</v>
      </c>
      <c r="BB394" s="167">
        <f>INDEX(Coefficients!$L$3:$L$10,MATCH(S394,Coefficients!$K$3:$K$10))</f>
        <v>0.19142307491680963</v>
      </c>
      <c r="BC394" s="167">
        <f>INDEX(Coefficients!$L$3:$L$10,MATCH(S394,Coefficients!$K$3:$K$10)+1)</f>
        <v>0.35425563574488944</v>
      </c>
      <c r="BD394" s="174">
        <f>INDEX(Coefficients!$M$3:$M$10,MATCH(S394,Coefficients!$K$3:$K$10))</f>
        <v>0.20023799980895765</v>
      </c>
      <c r="BE394" s="174">
        <f>INDEX(Coefficients!$M$3:$M$10,MATCH(S394,Coefficients!$K$3:$K$10)+1)</f>
        <v>0.20987997823914079</v>
      </c>
      <c r="BF394" s="70">
        <f t="shared" si="982"/>
        <v>2.5655609924804158E-5</v>
      </c>
      <c r="BG394" s="110">
        <f t="shared" si="983"/>
        <v>0.20409479118103091</v>
      </c>
      <c r="BH394" s="175" t="e">
        <f t="shared" si="1010"/>
        <v>#NUM!</v>
      </c>
      <c r="BI394" s="89" t="e">
        <f t="shared" si="1011"/>
        <v>#NUM!</v>
      </c>
      <c r="BJ394" s="106">
        <f t="shared" si="984"/>
        <v>0.71366705445737511</v>
      </c>
      <c r="BK394" s="165">
        <f t="shared" si="985"/>
        <v>84.741590689541354</v>
      </c>
      <c r="BL394" s="207"/>
      <c r="BM394" s="107">
        <f t="shared" si="986"/>
        <v>385.19999999999982</v>
      </c>
      <c r="BN394" s="173">
        <f t="shared" si="1012"/>
        <v>0</v>
      </c>
      <c r="BO394" s="187">
        <f t="shared" si="1013"/>
        <v>0</v>
      </c>
      <c r="BP394" s="106" t="str">
        <f t="shared" si="987"/>
        <v>YES</v>
      </c>
      <c r="BQ394" s="209" t="e">
        <f t="shared" si="988"/>
        <v>#NUM!</v>
      </c>
      <c r="BR394" s="164" t="e">
        <f t="shared" si="1014"/>
        <v>#NUM!</v>
      </c>
      <c r="BS394" s="219" t="e">
        <f t="shared" si="1015"/>
        <v>#NUM!</v>
      </c>
      <c r="BT394" s="210"/>
      <c r="BU394" s="206" t="e">
        <f t="shared" si="1016"/>
        <v>#NUM!</v>
      </c>
      <c r="BW394" s="164">
        <f>VLOOKUP(M394,Coefficients!$E$4:$I$7,3)</f>
        <v>0.43099999999999999</v>
      </c>
      <c r="BX394" s="106">
        <f t="shared" si="1017"/>
        <v>2.5000000000000001E-2</v>
      </c>
      <c r="BY394" s="163">
        <f t="shared" si="1018"/>
        <v>0</v>
      </c>
      <c r="BZ394" s="160"/>
      <c r="CO394" s="165" t="str">
        <f t="shared" si="989"/>
        <v>splash</v>
      </c>
      <c r="CP394" s="172">
        <f t="shared" si="990"/>
        <v>1</v>
      </c>
      <c r="CQ394" s="165">
        <f>IF(CO394="atmospheric",IF(CP394&gt;=1,Coefficients!$T$5,Coefficients!$T$4),Coefficients!$T$3)</f>
        <v>7.35</v>
      </c>
      <c r="CR394" s="106">
        <f>IF(S394&lt;Coefficients!$V$3,Coefficients!$X$3-(Coefficients!$X$4-Coefficients!$X$3)*(Coefficients!$V$3-S394)/(Coefficients!$V$4-Coefficients!$V$3),IF(S394&gt;Coefficients!$V$6,(Coefficients!$X$6-Coefficients!$X$5)*(S394-Coefficients!$V$6)/(Coefficients!$V$6-Coefficients!$V$5)+Coefficients!$X$6,VLOOKUP(S394,Coefficients!$V$3:$X$6,3)))</f>
        <v>5.1999999999999975</v>
      </c>
      <c r="CS394" s="90">
        <f t="shared" si="1019"/>
        <v>1.6409601519999992E-4</v>
      </c>
      <c r="CT394" s="106">
        <f>VLOOKUP(CO394,Coefficients!$Z$4:$AD$7,4,FALSE)</f>
        <v>0.26500000000000001</v>
      </c>
      <c r="CU394" s="106">
        <f>VLOOKUP(CO394,Coefficients!$Z$4:$AD$7,2,FALSE)</f>
        <v>0.37</v>
      </c>
      <c r="CV394" s="174" t="e">
        <f t="shared" si="991"/>
        <v>#NUM!</v>
      </c>
      <c r="CW394" s="31" t="e">
        <f t="shared" si="992"/>
        <v>#NUM!</v>
      </c>
      <c r="CX394" s="19">
        <f>Coefficients!$B$7</f>
        <v>3.35</v>
      </c>
      <c r="CY394" s="217" t="e">
        <f t="shared" si="1020"/>
        <v>#NUM!</v>
      </c>
      <c r="CZ394" s="164">
        <f>VLOOKUP(N394,Coefficients!$E$12:$I$16,3)</f>
        <v>6.0350000000000001</v>
      </c>
      <c r="DA394" s="165">
        <f t="shared" si="1021"/>
        <v>2.5000000000000001E-2</v>
      </c>
      <c r="DB394" s="163">
        <f t="shared" si="1022"/>
        <v>0</v>
      </c>
      <c r="DC394" s="163"/>
      <c r="DD394" s="149"/>
      <c r="DU394" s="165">
        <f t="shared" si="993"/>
        <v>0.95</v>
      </c>
      <c r="DV394" s="165">
        <f t="shared" si="994"/>
        <v>1</v>
      </c>
      <c r="DW394" s="165">
        <f t="shared" si="995"/>
        <v>2400</v>
      </c>
      <c r="DX394" s="165">
        <f t="shared" si="996"/>
        <v>1.4999999999999999E-2</v>
      </c>
      <c r="DY394" s="169">
        <f t="shared" si="997"/>
        <v>70.892905314270294</v>
      </c>
      <c r="DZ394" s="136">
        <f t="shared" si="1023"/>
        <v>33644.875105834704</v>
      </c>
      <c r="EA394" s="136">
        <f t="shared" si="998"/>
        <v>4.3067574809826485</v>
      </c>
      <c r="EB394" s="136">
        <f t="shared" si="999"/>
        <v>2.3330791552474604E-2</v>
      </c>
      <c r="EC394" s="136">
        <f t="shared" si="1000"/>
        <v>0.96747185906460231</v>
      </c>
      <c r="ED394" s="136" t="e">
        <f t="shared" si="1001"/>
        <v>#DIV/0!</v>
      </c>
      <c r="EE394" s="136">
        <f t="shared" si="1024"/>
        <v>1.5445604651050633E-4</v>
      </c>
      <c r="EF394" s="136">
        <f t="shared" si="1002"/>
        <v>1</v>
      </c>
      <c r="EG394" s="136">
        <f t="shared" si="1025"/>
        <v>2</v>
      </c>
      <c r="EH394" s="149" t="e">
        <f t="shared" si="1003"/>
        <v>#DIV/0!</v>
      </c>
      <c r="EI394" s="149" t="e">
        <f t="shared" si="1004"/>
        <v>#DIV/0!</v>
      </c>
      <c r="EJ394" s="149" t="e">
        <f t="shared" si="1026"/>
        <v>#DIV/0!</v>
      </c>
      <c r="EK394" s="18" t="e">
        <f t="shared" si="1027"/>
        <v>#DIV/0!</v>
      </c>
      <c r="EL394" s="18" t="e">
        <f t="shared" si="1028"/>
        <v>#NUM!</v>
      </c>
      <c r="EM394" s="18">
        <f t="shared" si="1029"/>
        <v>0</v>
      </c>
      <c r="EN394" s="163" t="e">
        <f t="shared" si="1005"/>
        <v>#DIV/0!</v>
      </c>
      <c r="EO394" s="163" t="e">
        <f t="shared" si="1006"/>
        <v>#DIV/0!</v>
      </c>
      <c r="EP394" s="163" t="e">
        <f t="shared" si="1030"/>
        <v>#DIV/0!</v>
      </c>
      <c r="EQ394" s="18" t="e">
        <f t="shared" si="1031"/>
        <v>#DIV/0!</v>
      </c>
      <c r="ER394" s="18" t="e">
        <f t="shared" si="1032"/>
        <v>#NUM!</v>
      </c>
      <c r="ES394" s="18">
        <f t="shared" si="1033"/>
        <v>0</v>
      </c>
    </row>
    <row r="395" spans="1:149" s="105" customFormat="1" outlineLevel="1" x14ac:dyDescent="0.25">
      <c r="A395" s="103"/>
      <c r="B395" s="36" t="s">
        <v>75</v>
      </c>
      <c r="C395" s="36" t="str">
        <f>'Hotter&amp;Drier'!$B$1</f>
        <v>MRI-CGCM2.3.2</v>
      </c>
      <c r="D395" s="36">
        <v>2009</v>
      </c>
      <c r="E395" s="37">
        <f>'Hotter&amp;Drier'!T37</f>
        <v>22.421666666666667</v>
      </c>
      <c r="F395" s="37">
        <f>'Hotter&amp;Drier'!X37</f>
        <v>76.155029999999996</v>
      </c>
      <c r="G395" s="37">
        <f>'Hotter&amp;Drier'!R37</f>
        <v>387.3499999999998</v>
      </c>
      <c r="H395" s="115">
        <f t="shared" si="957"/>
        <v>2007</v>
      </c>
      <c r="I395" s="111" t="str">
        <f t="shared" si="958"/>
        <v>Pile No 243 @ Berth 107</v>
      </c>
      <c r="J395" s="165" t="str">
        <f t="shared" si="959"/>
        <v>splash</v>
      </c>
      <c r="K395" s="172">
        <f t="shared" si="960"/>
        <v>1</v>
      </c>
      <c r="L395" s="115" t="str">
        <f t="shared" si="961"/>
        <v>C1</v>
      </c>
      <c r="M395" s="115" t="str">
        <f t="shared" si="962"/>
        <v>CB4</v>
      </c>
      <c r="N395" s="115" t="str">
        <f t="shared" si="963"/>
        <v>CL5</v>
      </c>
      <c r="O395" s="115">
        <f t="shared" si="964"/>
        <v>0</v>
      </c>
      <c r="P395" s="115">
        <f t="shared" si="965"/>
        <v>50</v>
      </c>
      <c r="Q395" s="115">
        <f t="shared" si="966"/>
        <v>1200</v>
      </c>
      <c r="R395" s="115">
        <f t="shared" si="967"/>
        <v>60</v>
      </c>
      <c r="S395" s="115">
        <f t="shared" si="968"/>
        <v>0.37</v>
      </c>
      <c r="T395" s="115">
        <f t="shared" si="969"/>
        <v>310</v>
      </c>
      <c r="U395" s="165">
        <f t="shared" si="1007"/>
        <v>12</v>
      </c>
      <c r="V395" s="165"/>
      <c r="W395" s="165"/>
      <c r="X395" s="165"/>
      <c r="Y395" s="165"/>
      <c r="AA395" s="174" t="e">
        <f t="shared" si="970"/>
        <v>#NUM!</v>
      </c>
      <c r="AB395" s="193" t="e">
        <f t="shared" si="971"/>
        <v>#NUM!</v>
      </c>
      <c r="AC395" s="174" t="e">
        <f t="shared" si="972"/>
        <v>#NUM!</v>
      </c>
      <c r="AD395" s="174">
        <f t="shared" si="973"/>
        <v>0</v>
      </c>
      <c r="AE395" s="174" t="e">
        <f t="shared" si="974"/>
        <v>#NUM!</v>
      </c>
      <c r="AF395" s="194" t="e">
        <f t="shared" si="975"/>
        <v>#NUM!</v>
      </c>
      <c r="AG395" s="174" t="e">
        <f t="shared" si="878"/>
        <v>#NUM!</v>
      </c>
      <c r="AH395" s="174">
        <f t="shared" si="879"/>
        <v>0</v>
      </c>
      <c r="AJ395" s="174"/>
      <c r="AK395" s="174"/>
      <c r="AM395" s="207">
        <f t="shared" si="976"/>
        <v>0</v>
      </c>
      <c r="AN395" s="167">
        <f>INDEX(Coefficients!$O$3:$O$7,MATCH(S395,Coefficients!$O$3:$O$7))</f>
        <v>0.3</v>
      </c>
      <c r="AO395" s="167">
        <f>INDEX(Coefficients!$O$3:$O$7,MATCH(S395,Coefficients!$O$3:$O$7)+1)</f>
        <v>0.4</v>
      </c>
      <c r="AP395" s="172">
        <f>INDEX(Coefficients!$P$3:$P$7,MATCH(S395,Coefficients!$O$3:$O$7))</f>
        <v>50</v>
      </c>
      <c r="AQ395" s="172">
        <f>INDEX(Coefficients!$P$3:$P$7,MATCH(S395,Coefficients!$O$3:$O$7)+1)</f>
        <v>41.8</v>
      </c>
      <c r="AR395" s="172">
        <f t="shared" si="977"/>
        <v>44.26</v>
      </c>
      <c r="AS395" s="106">
        <f t="shared" si="978"/>
        <v>2009</v>
      </c>
      <c r="AT395" s="107">
        <f t="shared" si="979"/>
        <v>22.421666666666667</v>
      </c>
      <c r="AU395" s="167">
        <f t="shared" si="1008"/>
        <v>0</v>
      </c>
      <c r="AV395" s="173">
        <f t="shared" si="1009"/>
        <v>0</v>
      </c>
      <c r="AW395" s="106">
        <v>21</v>
      </c>
      <c r="AX395" s="107">
        <f t="shared" si="980"/>
        <v>76.155029999999996</v>
      </c>
      <c r="AY395" s="174">
        <f t="shared" si="981"/>
        <v>0.26419424190444968</v>
      </c>
      <c r="AZ395" s="167">
        <f>INDEX(Coefficients!$K$3:$K$10,MATCH(S395,Coefficients!$K$3:$K$10))</f>
        <v>0.35</v>
      </c>
      <c r="BA395" s="167">
        <f>INDEX(Coefficients!$K$3:$K$10,MATCH(S395,Coefficients!$K$3:$K$10)+1)</f>
        <v>0.4</v>
      </c>
      <c r="BB395" s="167">
        <f>INDEX(Coefficients!$L$3:$L$10,MATCH(S395,Coefficients!$K$3:$K$10))</f>
        <v>0.19142307491680963</v>
      </c>
      <c r="BC395" s="167">
        <f>INDEX(Coefficients!$L$3:$L$10,MATCH(S395,Coefficients!$K$3:$K$10)+1)</f>
        <v>0.35425563574488944</v>
      </c>
      <c r="BD395" s="174">
        <f>INDEX(Coefficients!$M$3:$M$10,MATCH(S395,Coefficients!$K$3:$K$10))</f>
        <v>0.20023799980895765</v>
      </c>
      <c r="BE395" s="174">
        <f>INDEX(Coefficients!$M$3:$M$10,MATCH(S395,Coefficients!$K$3:$K$10)+1)</f>
        <v>0.20987997823914079</v>
      </c>
      <c r="BF395" s="70">
        <f t="shared" si="982"/>
        <v>2.5655609924804158E-5</v>
      </c>
      <c r="BG395" s="110">
        <f t="shared" si="983"/>
        <v>0.20409479118103091</v>
      </c>
      <c r="BH395" s="175" t="e">
        <f t="shared" si="1010"/>
        <v>#NUM!</v>
      </c>
      <c r="BI395" s="89" t="e">
        <f t="shared" si="1011"/>
        <v>#NUM!</v>
      </c>
      <c r="BJ395" s="106">
        <f t="shared" si="984"/>
        <v>0.71366705445737511</v>
      </c>
      <c r="BK395" s="165">
        <f t="shared" si="985"/>
        <v>84.741590689541354</v>
      </c>
      <c r="BL395" s="207"/>
      <c r="BM395" s="107">
        <f t="shared" si="986"/>
        <v>387.3499999999998</v>
      </c>
      <c r="BN395" s="173">
        <f t="shared" si="1012"/>
        <v>0</v>
      </c>
      <c r="BO395" s="187">
        <f t="shared" si="1013"/>
        <v>0</v>
      </c>
      <c r="BP395" s="106" t="str">
        <f t="shared" si="987"/>
        <v>YES</v>
      </c>
      <c r="BQ395" s="209" t="e">
        <f t="shared" si="988"/>
        <v>#NUM!</v>
      </c>
      <c r="BR395" s="164" t="e">
        <f t="shared" si="1014"/>
        <v>#NUM!</v>
      </c>
      <c r="BS395" s="219" t="e">
        <f t="shared" si="1015"/>
        <v>#NUM!</v>
      </c>
      <c r="BT395" s="210"/>
      <c r="BU395" s="206" t="e">
        <f t="shared" si="1016"/>
        <v>#NUM!</v>
      </c>
      <c r="BW395" s="164">
        <f>VLOOKUP(M395,Coefficients!$E$4:$I$7,3)</f>
        <v>0.43099999999999999</v>
      </c>
      <c r="BX395" s="106">
        <f t="shared" si="1017"/>
        <v>2.5000000000000001E-2</v>
      </c>
      <c r="BY395" s="163">
        <f t="shared" si="1018"/>
        <v>0</v>
      </c>
      <c r="BZ395" s="160"/>
      <c r="CO395" s="165" t="str">
        <f t="shared" si="989"/>
        <v>splash</v>
      </c>
      <c r="CP395" s="172">
        <f t="shared" si="990"/>
        <v>1</v>
      </c>
      <c r="CQ395" s="165">
        <f>IF(CO395="atmospheric",IF(CP395&gt;=1,Coefficients!$T$5,Coefficients!$T$4),Coefficients!$T$3)</f>
        <v>7.35</v>
      </c>
      <c r="CR395" s="106">
        <f>IF(S395&lt;Coefficients!$V$3,Coefficients!$X$3-(Coefficients!$X$4-Coefficients!$X$3)*(Coefficients!$V$3-S395)/(Coefficients!$V$4-Coefficients!$V$3),IF(S395&gt;Coefficients!$V$6,(Coefficients!$X$6-Coefficients!$X$5)*(S395-Coefficients!$V$6)/(Coefficients!$V$6-Coefficients!$V$5)+Coefficients!$X$6,VLOOKUP(S395,Coefficients!$V$3:$X$6,3)))</f>
        <v>5.1999999999999975</v>
      </c>
      <c r="CS395" s="90">
        <f t="shared" si="1019"/>
        <v>1.6409601519999992E-4</v>
      </c>
      <c r="CT395" s="106">
        <f>VLOOKUP(CO395,Coefficients!$Z$4:$AD$7,4,FALSE)</f>
        <v>0.26500000000000001</v>
      </c>
      <c r="CU395" s="106">
        <f>VLOOKUP(CO395,Coefficients!$Z$4:$AD$7,2,FALSE)</f>
        <v>0.37</v>
      </c>
      <c r="CV395" s="174" t="e">
        <f t="shared" si="991"/>
        <v>#NUM!</v>
      </c>
      <c r="CW395" s="31" t="e">
        <f t="shared" si="992"/>
        <v>#NUM!</v>
      </c>
      <c r="CX395" s="19">
        <f>Coefficients!$B$7</f>
        <v>3.35</v>
      </c>
      <c r="CY395" s="217" t="e">
        <f t="shared" si="1020"/>
        <v>#NUM!</v>
      </c>
      <c r="CZ395" s="164">
        <f>VLOOKUP(N395,Coefficients!$E$12:$I$16,3)</f>
        <v>6.0350000000000001</v>
      </c>
      <c r="DA395" s="165">
        <f t="shared" si="1021"/>
        <v>2.5000000000000001E-2</v>
      </c>
      <c r="DB395" s="163">
        <f t="shared" si="1022"/>
        <v>0</v>
      </c>
      <c r="DC395" s="163"/>
      <c r="DD395" s="149"/>
      <c r="DU395" s="165">
        <f t="shared" si="993"/>
        <v>0.95</v>
      </c>
      <c r="DV395" s="165">
        <f t="shared" si="994"/>
        <v>1</v>
      </c>
      <c r="DW395" s="165">
        <f t="shared" si="995"/>
        <v>2400</v>
      </c>
      <c r="DX395" s="165">
        <f t="shared" si="996"/>
        <v>1.4999999999999999E-2</v>
      </c>
      <c r="DY395" s="169">
        <f t="shared" si="997"/>
        <v>71.046228710462287</v>
      </c>
      <c r="DZ395" s="136">
        <f t="shared" si="1023"/>
        <v>33669.112754996073</v>
      </c>
      <c r="EA395" s="136">
        <f t="shared" si="998"/>
        <v>4.3067574809826485</v>
      </c>
      <c r="EB395" s="136">
        <f t="shared" si="999"/>
        <v>2.3330791552474604E-2</v>
      </c>
      <c r="EC395" s="136">
        <f t="shared" si="1000"/>
        <v>0.96747185906460231</v>
      </c>
      <c r="ED395" s="136" t="e">
        <f t="shared" si="1001"/>
        <v>#DIV/0!</v>
      </c>
      <c r="EE395" s="136">
        <f t="shared" si="1024"/>
        <v>1.5445604651050633E-4</v>
      </c>
      <c r="EF395" s="136">
        <f t="shared" si="1002"/>
        <v>1</v>
      </c>
      <c r="EG395" s="136">
        <f t="shared" si="1025"/>
        <v>2</v>
      </c>
      <c r="EH395" s="149" t="e">
        <f t="shared" si="1003"/>
        <v>#DIV/0!</v>
      </c>
      <c r="EI395" s="149" t="e">
        <f t="shared" si="1004"/>
        <v>#DIV/0!</v>
      </c>
      <c r="EJ395" s="149" t="e">
        <f t="shared" si="1026"/>
        <v>#DIV/0!</v>
      </c>
      <c r="EK395" s="18" t="e">
        <f t="shared" si="1027"/>
        <v>#DIV/0!</v>
      </c>
      <c r="EL395" s="18" t="e">
        <f t="shared" si="1028"/>
        <v>#NUM!</v>
      </c>
      <c r="EM395" s="18">
        <f t="shared" si="1029"/>
        <v>0</v>
      </c>
      <c r="EN395" s="163" t="e">
        <f t="shared" si="1005"/>
        <v>#DIV/0!</v>
      </c>
      <c r="EO395" s="163" t="e">
        <f t="shared" si="1006"/>
        <v>#DIV/0!</v>
      </c>
      <c r="EP395" s="163" t="e">
        <f t="shared" si="1030"/>
        <v>#DIV/0!</v>
      </c>
      <c r="EQ395" s="18" t="e">
        <f t="shared" si="1031"/>
        <v>#DIV/0!</v>
      </c>
      <c r="ER395" s="18" t="e">
        <f t="shared" si="1032"/>
        <v>#NUM!</v>
      </c>
      <c r="ES395" s="18">
        <f t="shared" si="1033"/>
        <v>0</v>
      </c>
    </row>
    <row r="396" spans="1:149" s="105" customFormat="1" outlineLevel="1" x14ac:dyDescent="0.25">
      <c r="A396" s="103"/>
      <c r="B396" s="36" t="s">
        <v>75</v>
      </c>
      <c r="C396" s="36" t="str">
        <f>'Hotter&amp;Drier'!$B$1</f>
        <v>MRI-CGCM2.3.2</v>
      </c>
      <c r="D396" s="36">
        <v>2010</v>
      </c>
      <c r="E396" s="37">
        <f>'Hotter&amp;Drier'!T38</f>
        <v>22.433333333333334</v>
      </c>
      <c r="F396" s="37">
        <f>'Hotter&amp;Drier'!X38</f>
        <v>76.14739999999999</v>
      </c>
      <c r="G396" s="37">
        <f>'Hotter&amp;Drier'!R38</f>
        <v>389.5</v>
      </c>
      <c r="H396" s="115">
        <f t="shared" si="957"/>
        <v>2007</v>
      </c>
      <c r="I396" s="111" t="str">
        <f t="shared" si="958"/>
        <v>Pile No 243 @ Berth 107</v>
      </c>
      <c r="J396" s="165" t="str">
        <f t="shared" si="959"/>
        <v>splash</v>
      </c>
      <c r="K396" s="172">
        <f t="shared" si="960"/>
        <v>1</v>
      </c>
      <c r="L396" s="115" t="str">
        <f t="shared" si="961"/>
        <v>C1</v>
      </c>
      <c r="M396" s="115" t="str">
        <f t="shared" si="962"/>
        <v>CB4</v>
      </c>
      <c r="N396" s="115" t="str">
        <f t="shared" si="963"/>
        <v>CL5</v>
      </c>
      <c r="O396" s="115">
        <f t="shared" si="964"/>
        <v>0</v>
      </c>
      <c r="P396" s="115">
        <f t="shared" si="965"/>
        <v>50</v>
      </c>
      <c r="Q396" s="115">
        <f t="shared" si="966"/>
        <v>1200</v>
      </c>
      <c r="R396" s="115">
        <f t="shared" si="967"/>
        <v>60</v>
      </c>
      <c r="S396" s="115">
        <f t="shared" si="968"/>
        <v>0.37</v>
      </c>
      <c r="T396" s="115">
        <f t="shared" si="969"/>
        <v>310</v>
      </c>
      <c r="U396" s="165">
        <f t="shared" si="1007"/>
        <v>12</v>
      </c>
      <c r="V396" s="165"/>
      <c r="W396" s="165"/>
      <c r="X396" s="165"/>
      <c r="Y396" s="165"/>
      <c r="AA396" s="174" t="e">
        <f t="shared" si="970"/>
        <v>#NUM!</v>
      </c>
      <c r="AB396" s="193" t="e">
        <f t="shared" si="971"/>
        <v>#NUM!</v>
      </c>
      <c r="AC396" s="174" t="e">
        <f t="shared" si="972"/>
        <v>#NUM!</v>
      </c>
      <c r="AD396" s="174">
        <f t="shared" si="973"/>
        <v>0</v>
      </c>
      <c r="AE396" s="174" t="e">
        <f t="shared" si="974"/>
        <v>#NUM!</v>
      </c>
      <c r="AF396" s="194" t="e">
        <f t="shared" si="975"/>
        <v>#NUM!</v>
      </c>
      <c r="AG396" s="174" t="e">
        <f t="shared" si="878"/>
        <v>#NUM!</v>
      </c>
      <c r="AH396" s="174">
        <f t="shared" si="879"/>
        <v>0</v>
      </c>
      <c r="AJ396" s="174"/>
      <c r="AK396" s="174"/>
      <c r="AM396" s="207">
        <f t="shared" si="976"/>
        <v>0</v>
      </c>
      <c r="AN396" s="167">
        <f>INDEX(Coefficients!$O$3:$O$7,MATCH(S396,Coefficients!$O$3:$O$7))</f>
        <v>0.3</v>
      </c>
      <c r="AO396" s="167">
        <f>INDEX(Coefficients!$O$3:$O$7,MATCH(S396,Coefficients!$O$3:$O$7)+1)</f>
        <v>0.4</v>
      </c>
      <c r="AP396" s="172">
        <f>INDEX(Coefficients!$P$3:$P$7,MATCH(S396,Coefficients!$O$3:$O$7))</f>
        <v>50</v>
      </c>
      <c r="AQ396" s="172">
        <f>INDEX(Coefficients!$P$3:$P$7,MATCH(S396,Coefficients!$O$3:$O$7)+1)</f>
        <v>41.8</v>
      </c>
      <c r="AR396" s="172">
        <f t="shared" si="977"/>
        <v>44.26</v>
      </c>
      <c r="AS396" s="106">
        <f t="shared" si="978"/>
        <v>2010</v>
      </c>
      <c r="AT396" s="107">
        <f t="shared" si="979"/>
        <v>22.433333333333334</v>
      </c>
      <c r="AU396" s="167">
        <f t="shared" si="1008"/>
        <v>0</v>
      </c>
      <c r="AV396" s="173">
        <f t="shared" si="1009"/>
        <v>0</v>
      </c>
      <c r="AW396" s="106">
        <v>22</v>
      </c>
      <c r="AX396" s="107">
        <f t="shared" si="980"/>
        <v>76.14739999999999</v>
      </c>
      <c r="AY396" s="174">
        <f t="shared" si="981"/>
        <v>0.26419424190444968</v>
      </c>
      <c r="AZ396" s="167">
        <f>INDEX(Coefficients!$K$3:$K$10,MATCH(S396,Coefficients!$K$3:$K$10))</f>
        <v>0.35</v>
      </c>
      <c r="BA396" s="167">
        <f>INDEX(Coefficients!$K$3:$K$10,MATCH(S396,Coefficients!$K$3:$K$10)+1)</f>
        <v>0.4</v>
      </c>
      <c r="BB396" s="167">
        <f>INDEX(Coefficients!$L$3:$L$10,MATCH(S396,Coefficients!$K$3:$K$10))</f>
        <v>0.19142307491680963</v>
      </c>
      <c r="BC396" s="167">
        <f>INDEX(Coefficients!$L$3:$L$10,MATCH(S396,Coefficients!$K$3:$K$10)+1)</f>
        <v>0.35425563574488944</v>
      </c>
      <c r="BD396" s="174">
        <f>INDEX(Coefficients!$M$3:$M$10,MATCH(S396,Coefficients!$K$3:$K$10))</f>
        <v>0.20023799980895765</v>
      </c>
      <c r="BE396" s="174">
        <f>INDEX(Coefficients!$M$3:$M$10,MATCH(S396,Coefficients!$K$3:$K$10)+1)</f>
        <v>0.20987997823914079</v>
      </c>
      <c r="BF396" s="70">
        <f t="shared" si="982"/>
        <v>2.5655609924804158E-5</v>
      </c>
      <c r="BG396" s="110">
        <f t="shared" si="983"/>
        <v>0.20409479118103091</v>
      </c>
      <c r="BH396" s="175" t="e">
        <f t="shared" si="1010"/>
        <v>#NUM!</v>
      </c>
      <c r="BI396" s="89" t="e">
        <f t="shared" si="1011"/>
        <v>#NUM!</v>
      </c>
      <c r="BJ396" s="106">
        <f t="shared" si="984"/>
        <v>0.71366705445737511</v>
      </c>
      <c r="BK396" s="165">
        <f t="shared" si="985"/>
        <v>84.741590689541354</v>
      </c>
      <c r="BL396" s="207"/>
      <c r="BM396" s="107">
        <f t="shared" si="986"/>
        <v>389.5</v>
      </c>
      <c r="BN396" s="173">
        <f t="shared" si="1012"/>
        <v>0</v>
      </c>
      <c r="BO396" s="187">
        <f t="shared" si="1013"/>
        <v>0</v>
      </c>
      <c r="BP396" s="106" t="str">
        <f t="shared" si="987"/>
        <v>YES</v>
      </c>
      <c r="BQ396" s="209" t="e">
        <f t="shared" si="988"/>
        <v>#NUM!</v>
      </c>
      <c r="BR396" s="164" t="e">
        <f t="shared" si="1014"/>
        <v>#NUM!</v>
      </c>
      <c r="BS396" s="219" t="e">
        <f t="shared" si="1015"/>
        <v>#NUM!</v>
      </c>
      <c r="BT396" s="210"/>
      <c r="BU396" s="206" t="e">
        <f t="shared" si="1016"/>
        <v>#NUM!</v>
      </c>
      <c r="BW396" s="164">
        <f>VLOOKUP(M396,Coefficients!$E$4:$I$7,3)</f>
        <v>0.43099999999999999</v>
      </c>
      <c r="BX396" s="106">
        <f t="shared" si="1017"/>
        <v>2.5000000000000001E-2</v>
      </c>
      <c r="BY396" s="163">
        <f t="shared" si="1018"/>
        <v>0</v>
      </c>
      <c r="BZ396" s="160"/>
      <c r="CO396" s="165" t="str">
        <f t="shared" si="989"/>
        <v>splash</v>
      </c>
      <c r="CP396" s="172">
        <f t="shared" si="990"/>
        <v>1</v>
      </c>
      <c r="CQ396" s="165">
        <f>IF(CO396="atmospheric",IF(CP396&gt;=1,Coefficients!$T$5,Coefficients!$T$4),Coefficients!$T$3)</f>
        <v>7.35</v>
      </c>
      <c r="CR396" s="106">
        <f>IF(S396&lt;Coefficients!$V$3,Coefficients!$X$3-(Coefficients!$X$4-Coefficients!$X$3)*(Coefficients!$V$3-S396)/(Coefficients!$V$4-Coefficients!$V$3),IF(S396&gt;Coefficients!$V$6,(Coefficients!$X$6-Coefficients!$X$5)*(S396-Coefficients!$V$6)/(Coefficients!$V$6-Coefficients!$V$5)+Coefficients!$X$6,VLOOKUP(S396,Coefficients!$V$3:$X$6,3)))</f>
        <v>5.1999999999999975</v>
      </c>
      <c r="CS396" s="90">
        <f t="shared" si="1019"/>
        <v>1.6409601519999992E-4</v>
      </c>
      <c r="CT396" s="106">
        <f>VLOOKUP(CO396,Coefficients!$Z$4:$AD$7,4,FALSE)</f>
        <v>0.26500000000000001</v>
      </c>
      <c r="CU396" s="106">
        <f>VLOOKUP(CO396,Coefficients!$Z$4:$AD$7,2,FALSE)</f>
        <v>0.37</v>
      </c>
      <c r="CV396" s="174" t="e">
        <f t="shared" si="991"/>
        <v>#NUM!</v>
      </c>
      <c r="CW396" s="31" t="e">
        <f t="shared" si="992"/>
        <v>#NUM!</v>
      </c>
      <c r="CX396" s="19">
        <f>Coefficients!$B$7</f>
        <v>3.35</v>
      </c>
      <c r="CY396" s="217" t="e">
        <f t="shared" si="1020"/>
        <v>#NUM!</v>
      </c>
      <c r="CZ396" s="164">
        <f>VLOOKUP(N396,Coefficients!$E$12:$I$16,3)</f>
        <v>6.0350000000000001</v>
      </c>
      <c r="DA396" s="165">
        <f t="shared" si="1021"/>
        <v>2.5000000000000001E-2</v>
      </c>
      <c r="DB396" s="163">
        <f t="shared" si="1022"/>
        <v>0</v>
      </c>
      <c r="DC396" s="163"/>
      <c r="DD396" s="149"/>
      <c r="DU396" s="165">
        <f t="shared" si="993"/>
        <v>0.95</v>
      </c>
      <c r="DV396" s="165">
        <f t="shared" si="994"/>
        <v>1</v>
      </c>
      <c r="DW396" s="165">
        <f t="shared" si="995"/>
        <v>2400</v>
      </c>
      <c r="DX396" s="165">
        <f t="shared" si="996"/>
        <v>1.4999999999999999E-2</v>
      </c>
      <c r="DY396" s="169">
        <f t="shared" si="997"/>
        <v>71.510204081632651</v>
      </c>
      <c r="DZ396" s="136">
        <f t="shared" si="1023"/>
        <v>33742.247087976444</v>
      </c>
      <c r="EA396" s="136">
        <f t="shared" si="998"/>
        <v>4.3067574809826485</v>
      </c>
      <c r="EB396" s="136">
        <f t="shared" si="999"/>
        <v>2.3330791552474604E-2</v>
      </c>
      <c r="EC396" s="136">
        <f t="shared" si="1000"/>
        <v>0.96747185906460231</v>
      </c>
      <c r="ED396" s="136" t="e">
        <f t="shared" si="1001"/>
        <v>#DIV/0!</v>
      </c>
      <c r="EE396" s="136">
        <f t="shared" si="1024"/>
        <v>1.5445604651050633E-4</v>
      </c>
      <c r="EF396" s="136">
        <f t="shared" si="1002"/>
        <v>1</v>
      </c>
      <c r="EG396" s="136">
        <f t="shared" si="1025"/>
        <v>2</v>
      </c>
      <c r="EH396" s="149" t="e">
        <f t="shared" si="1003"/>
        <v>#DIV/0!</v>
      </c>
      <c r="EI396" s="149" t="e">
        <f t="shared" si="1004"/>
        <v>#DIV/0!</v>
      </c>
      <c r="EJ396" s="149" t="e">
        <f t="shared" si="1026"/>
        <v>#DIV/0!</v>
      </c>
      <c r="EK396" s="18" t="e">
        <f t="shared" si="1027"/>
        <v>#DIV/0!</v>
      </c>
      <c r="EL396" s="18" t="e">
        <f t="shared" si="1028"/>
        <v>#NUM!</v>
      </c>
      <c r="EM396" s="18">
        <f t="shared" si="1029"/>
        <v>0</v>
      </c>
      <c r="EN396" s="163" t="e">
        <f t="shared" si="1005"/>
        <v>#DIV/0!</v>
      </c>
      <c r="EO396" s="163" t="e">
        <f t="shared" si="1006"/>
        <v>#DIV/0!</v>
      </c>
      <c r="EP396" s="163" t="e">
        <f t="shared" si="1030"/>
        <v>#DIV/0!</v>
      </c>
      <c r="EQ396" s="18" t="e">
        <f t="shared" si="1031"/>
        <v>#DIV/0!</v>
      </c>
      <c r="ER396" s="18" t="e">
        <f t="shared" si="1032"/>
        <v>#NUM!</v>
      </c>
      <c r="ES396" s="18">
        <f t="shared" si="1033"/>
        <v>0</v>
      </c>
    </row>
    <row r="397" spans="1:149" s="105" customFormat="1" outlineLevel="1" x14ac:dyDescent="0.25">
      <c r="A397" s="103"/>
      <c r="B397" s="36" t="s">
        <v>75</v>
      </c>
      <c r="C397" s="36" t="str">
        <f>'Hotter&amp;Drier'!$B$1</f>
        <v>MRI-CGCM2.3.2</v>
      </c>
      <c r="D397" s="36">
        <v>2011</v>
      </c>
      <c r="E397" s="37">
        <f>'Hotter&amp;Drier'!T39</f>
        <v>22.456666666666667</v>
      </c>
      <c r="F397" s="37">
        <f>'Hotter&amp;Drier'!X39</f>
        <v>76.132139999999993</v>
      </c>
      <c r="G397" s="37">
        <f>'Hotter&amp;Drier'!R39</f>
        <v>392.45</v>
      </c>
      <c r="H397" s="115">
        <f t="shared" si="957"/>
        <v>2007</v>
      </c>
      <c r="I397" s="111" t="str">
        <f t="shared" si="958"/>
        <v>Pile No 243 @ Berth 107</v>
      </c>
      <c r="J397" s="165" t="str">
        <f t="shared" si="959"/>
        <v>splash</v>
      </c>
      <c r="K397" s="172">
        <f t="shared" si="960"/>
        <v>1</v>
      </c>
      <c r="L397" s="115" t="str">
        <f t="shared" si="961"/>
        <v>C1</v>
      </c>
      <c r="M397" s="115" t="str">
        <f t="shared" si="962"/>
        <v>CB4</v>
      </c>
      <c r="N397" s="115" t="str">
        <f t="shared" si="963"/>
        <v>CL5</v>
      </c>
      <c r="O397" s="115">
        <f t="shared" si="964"/>
        <v>0</v>
      </c>
      <c r="P397" s="115">
        <f t="shared" si="965"/>
        <v>50</v>
      </c>
      <c r="Q397" s="115">
        <f t="shared" si="966"/>
        <v>1200</v>
      </c>
      <c r="R397" s="115">
        <f t="shared" si="967"/>
        <v>60</v>
      </c>
      <c r="S397" s="115">
        <f t="shared" si="968"/>
        <v>0.37</v>
      </c>
      <c r="T397" s="115">
        <f t="shared" si="969"/>
        <v>310</v>
      </c>
      <c r="U397" s="165">
        <f t="shared" si="1007"/>
        <v>12</v>
      </c>
      <c r="V397" s="165"/>
      <c r="W397" s="165"/>
      <c r="X397" s="165"/>
      <c r="Y397" s="165"/>
      <c r="AA397" s="174" t="e">
        <f t="shared" si="970"/>
        <v>#DIV/0!</v>
      </c>
      <c r="AB397" s="193" t="e">
        <f t="shared" si="971"/>
        <v>#DIV/0!</v>
      </c>
      <c r="AC397" s="174" t="e">
        <f t="shared" si="972"/>
        <v>#DIV/0!</v>
      </c>
      <c r="AD397" s="174">
        <f t="shared" si="973"/>
        <v>0</v>
      </c>
      <c r="AE397" s="174" t="e">
        <f t="shared" si="974"/>
        <v>#DIV/0!</v>
      </c>
      <c r="AF397" s="194" t="e">
        <f t="shared" si="975"/>
        <v>#DIV/0!</v>
      </c>
      <c r="AG397" s="174" t="e">
        <f t="shared" si="878"/>
        <v>#DIV/0!</v>
      </c>
      <c r="AH397" s="174">
        <f t="shared" si="879"/>
        <v>0</v>
      </c>
      <c r="AJ397" s="174"/>
      <c r="AK397" s="174"/>
      <c r="AM397" s="207">
        <f t="shared" si="976"/>
        <v>0</v>
      </c>
      <c r="AN397" s="167">
        <f>INDEX(Coefficients!$O$3:$O$7,MATCH(S397,Coefficients!$O$3:$O$7))</f>
        <v>0.3</v>
      </c>
      <c r="AO397" s="167">
        <f>INDEX(Coefficients!$O$3:$O$7,MATCH(S397,Coefficients!$O$3:$O$7)+1)</f>
        <v>0.4</v>
      </c>
      <c r="AP397" s="172">
        <f>INDEX(Coefficients!$P$3:$P$7,MATCH(S397,Coefficients!$O$3:$O$7))</f>
        <v>50</v>
      </c>
      <c r="AQ397" s="172">
        <f>INDEX(Coefficients!$P$3:$P$7,MATCH(S397,Coefficients!$O$3:$O$7)+1)</f>
        <v>41.8</v>
      </c>
      <c r="AR397" s="172">
        <f t="shared" si="977"/>
        <v>44.26</v>
      </c>
      <c r="AS397" s="106">
        <f t="shared" si="978"/>
        <v>2011</v>
      </c>
      <c r="AT397" s="107">
        <f t="shared" si="979"/>
        <v>22.456666666666667</v>
      </c>
      <c r="AU397" s="167">
        <f t="shared" si="1008"/>
        <v>0</v>
      </c>
      <c r="AV397" s="173">
        <f t="shared" si="1009"/>
        <v>0</v>
      </c>
      <c r="AW397" s="106">
        <v>23</v>
      </c>
      <c r="AX397" s="107">
        <f t="shared" si="980"/>
        <v>76.132139999999993</v>
      </c>
      <c r="AY397" s="174">
        <f t="shared" si="981"/>
        <v>0.26419424190444968</v>
      </c>
      <c r="AZ397" s="167">
        <f>INDEX(Coefficients!$K$3:$K$10,MATCH(S397,Coefficients!$K$3:$K$10))</f>
        <v>0.35</v>
      </c>
      <c r="BA397" s="167">
        <f>INDEX(Coefficients!$K$3:$K$10,MATCH(S397,Coefficients!$K$3:$K$10)+1)</f>
        <v>0.4</v>
      </c>
      <c r="BB397" s="167">
        <f>INDEX(Coefficients!$L$3:$L$10,MATCH(S397,Coefficients!$K$3:$K$10))</f>
        <v>0.19142307491680963</v>
      </c>
      <c r="BC397" s="167">
        <f>INDEX(Coefficients!$L$3:$L$10,MATCH(S397,Coefficients!$K$3:$K$10)+1)</f>
        <v>0.35425563574488944</v>
      </c>
      <c r="BD397" s="174">
        <f>INDEX(Coefficients!$M$3:$M$10,MATCH(S397,Coefficients!$K$3:$K$10))</f>
        <v>0.20023799980895765</v>
      </c>
      <c r="BE397" s="174">
        <f>INDEX(Coefficients!$M$3:$M$10,MATCH(S397,Coefficients!$K$3:$K$10)+1)</f>
        <v>0.20987997823914079</v>
      </c>
      <c r="BF397" s="70">
        <f t="shared" si="982"/>
        <v>2.5655609924804158E-5</v>
      </c>
      <c r="BG397" s="110">
        <f t="shared" si="983"/>
        <v>0.20409479118103091</v>
      </c>
      <c r="BH397" s="175" t="e">
        <f t="shared" si="1010"/>
        <v>#DIV/0!</v>
      </c>
      <c r="BI397" s="89" t="e">
        <f t="shared" si="1011"/>
        <v>#DIV/0!</v>
      </c>
      <c r="BJ397" s="106">
        <f t="shared" si="984"/>
        <v>0.71366705445737511</v>
      </c>
      <c r="BK397" s="165">
        <f t="shared" si="985"/>
        <v>84.741590689541354</v>
      </c>
      <c r="BL397" s="207"/>
      <c r="BM397" s="107">
        <f t="shared" si="986"/>
        <v>392.45</v>
      </c>
      <c r="BN397" s="173">
        <f t="shared" si="1012"/>
        <v>0</v>
      </c>
      <c r="BO397" s="187" t="e">
        <f t="shared" si="1013"/>
        <v>#DIV/0!</v>
      </c>
      <c r="BP397" s="106" t="str">
        <f t="shared" si="987"/>
        <v>YES</v>
      </c>
      <c r="BQ397" s="209" t="e">
        <f t="shared" si="988"/>
        <v>#DIV/0!</v>
      </c>
      <c r="BR397" s="164" t="e">
        <f t="shared" si="1014"/>
        <v>#DIV/0!</v>
      </c>
      <c r="BS397" s="219" t="e">
        <f t="shared" si="1015"/>
        <v>#DIV/0!</v>
      </c>
      <c r="BT397" s="210"/>
      <c r="BU397" s="206" t="e">
        <f t="shared" si="1016"/>
        <v>#DIV/0!</v>
      </c>
      <c r="BW397" s="164">
        <f>VLOOKUP(M397,Coefficients!$E$4:$I$7,3)</f>
        <v>0.43099999999999999</v>
      </c>
      <c r="BX397" s="106">
        <f t="shared" si="1017"/>
        <v>2.5000000000000001E-2</v>
      </c>
      <c r="BY397" s="163">
        <f t="shared" si="1018"/>
        <v>0</v>
      </c>
      <c r="BZ397" s="160"/>
      <c r="CO397" s="165" t="str">
        <f t="shared" si="989"/>
        <v>splash</v>
      </c>
      <c r="CP397" s="172">
        <f t="shared" si="990"/>
        <v>1</v>
      </c>
      <c r="CQ397" s="165">
        <f>IF(CO397="atmospheric",IF(CP397&gt;=1,Coefficients!$T$5,Coefficients!$T$4),Coefficients!$T$3)</f>
        <v>7.35</v>
      </c>
      <c r="CR397" s="106">
        <f>IF(S397&lt;Coefficients!$V$3,Coefficients!$X$3-(Coefficients!$X$4-Coefficients!$X$3)*(Coefficients!$V$3-S397)/(Coefficients!$V$4-Coefficients!$V$3),IF(S397&gt;Coefficients!$V$6,(Coefficients!$X$6-Coefficients!$X$5)*(S397-Coefficients!$V$6)/(Coefficients!$V$6-Coefficients!$V$5)+Coefficients!$X$6,VLOOKUP(S397,Coefficients!$V$3:$X$6,3)))</f>
        <v>5.1999999999999975</v>
      </c>
      <c r="CS397" s="90">
        <f t="shared" si="1019"/>
        <v>1.6409601519999992E-4</v>
      </c>
      <c r="CT397" s="106">
        <f>VLOOKUP(CO397,Coefficients!$Z$4:$AD$7,4,FALSE)</f>
        <v>0.26500000000000001</v>
      </c>
      <c r="CU397" s="106">
        <f>VLOOKUP(CO397,Coefficients!$Z$4:$AD$7,2,FALSE)</f>
        <v>0.37</v>
      </c>
      <c r="CV397" s="174" t="e">
        <f t="shared" si="991"/>
        <v>#DIV/0!</v>
      </c>
      <c r="CW397" s="31" t="e">
        <f t="shared" si="992"/>
        <v>#DIV/0!</v>
      </c>
      <c r="CX397" s="19">
        <f>Coefficients!$B$7</f>
        <v>3.35</v>
      </c>
      <c r="CY397" s="217" t="e">
        <f t="shared" si="1020"/>
        <v>#DIV/0!</v>
      </c>
      <c r="CZ397" s="164">
        <f>VLOOKUP(N397,Coefficients!$E$12:$I$16,3)</f>
        <v>6.0350000000000001</v>
      </c>
      <c r="DA397" s="165">
        <f t="shared" si="1021"/>
        <v>2.5000000000000001E-2</v>
      </c>
      <c r="DB397" s="163">
        <f t="shared" si="1022"/>
        <v>0</v>
      </c>
      <c r="DC397" s="163"/>
      <c r="DD397" s="149"/>
      <c r="DU397" s="165">
        <f t="shared" si="993"/>
        <v>0.95</v>
      </c>
      <c r="DV397" s="165">
        <f t="shared" si="994"/>
        <v>1</v>
      </c>
      <c r="DW397" s="165">
        <f t="shared" si="995"/>
        <v>2400</v>
      </c>
      <c r="DX397" s="165">
        <f t="shared" si="996"/>
        <v>1.4999999999999999E-2</v>
      </c>
      <c r="DY397" s="169">
        <f t="shared" si="997"/>
        <v>0</v>
      </c>
      <c r="DZ397" s="136">
        <f t="shared" si="1023"/>
        <v>0</v>
      </c>
      <c r="EA397" s="136">
        <f t="shared" si="998"/>
        <v>4.3067574809826485</v>
      </c>
      <c r="EB397" s="136">
        <f t="shared" si="999"/>
        <v>2.3330791552474604E-2</v>
      </c>
      <c r="EC397" s="136">
        <f t="shared" si="1000"/>
        <v>0.96747185906460231</v>
      </c>
      <c r="ED397" s="136" t="e">
        <f t="shared" si="1001"/>
        <v>#DIV/0!</v>
      </c>
      <c r="EE397" s="136">
        <f t="shared" si="1024"/>
        <v>1.5445604651050633E-4</v>
      </c>
      <c r="EF397" s="136">
        <f t="shared" si="1002"/>
        <v>1</v>
      </c>
      <c r="EG397" s="136">
        <f t="shared" si="1025"/>
        <v>2</v>
      </c>
      <c r="EH397" s="149" t="e">
        <f t="shared" si="1003"/>
        <v>#DIV/0!</v>
      </c>
      <c r="EI397" s="149" t="e">
        <f t="shared" si="1004"/>
        <v>#DIV/0!</v>
      </c>
      <c r="EJ397" s="149" t="e">
        <f t="shared" si="1026"/>
        <v>#DIV/0!</v>
      </c>
      <c r="EK397" s="18" t="e">
        <f t="shared" si="1027"/>
        <v>#DIV/0!</v>
      </c>
      <c r="EL397" s="18" t="e">
        <f t="shared" si="1028"/>
        <v>#DIV/0!</v>
      </c>
      <c r="EM397" s="18">
        <f t="shared" si="1029"/>
        <v>0</v>
      </c>
      <c r="EN397" s="163" t="e">
        <f t="shared" si="1005"/>
        <v>#DIV/0!</v>
      </c>
      <c r="EO397" s="163" t="e">
        <f t="shared" si="1006"/>
        <v>#DIV/0!</v>
      </c>
      <c r="EP397" s="163" t="e">
        <f t="shared" si="1030"/>
        <v>#DIV/0!</v>
      </c>
      <c r="EQ397" s="18" t="e">
        <f t="shared" si="1031"/>
        <v>#DIV/0!</v>
      </c>
      <c r="ER397" s="18" t="e">
        <f t="shared" si="1032"/>
        <v>#DIV/0!</v>
      </c>
      <c r="ES397" s="18">
        <f t="shared" si="1033"/>
        <v>0</v>
      </c>
    </row>
    <row r="398" spans="1:149" s="105" customFormat="1" outlineLevel="1" x14ac:dyDescent="0.25">
      <c r="A398" s="103"/>
      <c r="B398" s="36" t="s">
        <v>75</v>
      </c>
      <c r="C398" s="36" t="str">
        <f>'Hotter&amp;Drier'!$B$1</f>
        <v>MRI-CGCM2.3.2</v>
      </c>
      <c r="D398" s="36">
        <v>2012</v>
      </c>
      <c r="E398" s="37">
        <f>'Hotter&amp;Drier'!T40</f>
        <v>22.48</v>
      </c>
      <c r="F398" s="37">
        <f>'Hotter&amp;Drier'!X40</f>
        <v>76.116879999999995</v>
      </c>
      <c r="G398" s="37">
        <f>'Hotter&amp;Drier'!R40</f>
        <v>395.4</v>
      </c>
      <c r="H398" s="115">
        <f t="shared" si="957"/>
        <v>2007</v>
      </c>
      <c r="I398" s="111" t="str">
        <f t="shared" si="958"/>
        <v>Pile No 243 @ Berth 107</v>
      </c>
      <c r="J398" s="165" t="str">
        <f t="shared" si="959"/>
        <v>splash</v>
      </c>
      <c r="K398" s="172">
        <f t="shared" si="960"/>
        <v>1</v>
      </c>
      <c r="L398" s="115" t="str">
        <f t="shared" si="961"/>
        <v>C1</v>
      </c>
      <c r="M398" s="115" t="str">
        <f t="shared" si="962"/>
        <v>CB4</v>
      </c>
      <c r="N398" s="115" t="str">
        <f t="shared" si="963"/>
        <v>CL5</v>
      </c>
      <c r="O398" s="115">
        <f t="shared" si="964"/>
        <v>0</v>
      </c>
      <c r="P398" s="115">
        <f t="shared" si="965"/>
        <v>50</v>
      </c>
      <c r="Q398" s="115">
        <f t="shared" si="966"/>
        <v>1200</v>
      </c>
      <c r="R398" s="115">
        <f t="shared" si="967"/>
        <v>60</v>
      </c>
      <c r="S398" s="115">
        <f t="shared" si="968"/>
        <v>0.37</v>
      </c>
      <c r="T398" s="115">
        <f t="shared" si="969"/>
        <v>310</v>
      </c>
      <c r="U398" s="165">
        <f t="shared" si="1007"/>
        <v>12</v>
      </c>
      <c r="V398" s="165"/>
      <c r="W398" s="165"/>
      <c r="X398" s="165"/>
      <c r="Y398" s="165"/>
      <c r="AA398" s="174">
        <f t="shared" si="970"/>
        <v>1.2930471006384838</v>
      </c>
      <c r="AB398" s="193">
        <f t="shared" si="971"/>
        <v>0.12586094201276968</v>
      </c>
      <c r="AC398" s="174">
        <f t="shared" si="972"/>
        <v>4.0958569914828135E-3</v>
      </c>
      <c r="AD398" s="174">
        <f t="shared" si="973"/>
        <v>1.170764952E-2</v>
      </c>
      <c r="AE398" s="174">
        <f t="shared" si="974"/>
        <v>4.9757293935248638E-6</v>
      </c>
      <c r="AF398" s="194">
        <f t="shared" si="975"/>
        <v>1.4852923562760787E-6</v>
      </c>
      <c r="AG398" s="174">
        <f t="shared" si="878"/>
        <v>6.7680842632684735E-7</v>
      </c>
      <c r="AH398" s="174">
        <f t="shared" si="879"/>
        <v>0.16393425720000002</v>
      </c>
      <c r="AJ398" s="174"/>
      <c r="AK398" s="174"/>
      <c r="AM398" s="207">
        <f t="shared" si="976"/>
        <v>5</v>
      </c>
      <c r="AN398" s="167">
        <f>INDEX(Coefficients!$O$3:$O$7,MATCH(S398,Coefficients!$O$3:$O$7))</f>
        <v>0.3</v>
      </c>
      <c r="AO398" s="167">
        <f>INDEX(Coefficients!$O$3:$O$7,MATCH(S398,Coefficients!$O$3:$O$7)+1)</f>
        <v>0.4</v>
      </c>
      <c r="AP398" s="172">
        <f>INDEX(Coefficients!$P$3:$P$7,MATCH(S398,Coefficients!$O$3:$O$7))</f>
        <v>50</v>
      </c>
      <c r="AQ398" s="172">
        <f>INDEX(Coefficients!$P$3:$P$7,MATCH(S398,Coefficients!$O$3:$O$7)+1)</f>
        <v>41.8</v>
      </c>
      <c r="AR398" s="172">
        <f t="shared" si="977"/>
        <v>44.26</v>
      </c>
      <c r="AS398" s="106">
        <f t="shared" si="978"/>
        <v>2012</v>
      </c>
      <c r="AT398" s="107">
        <f t="shared" si="979"/>
        <v>22.48</v>
      </c>
      <c r="AU398" s="167">
        <f t="shared" si="1008"/>
        <v>22.48</v>
      </c>
      <c r="AV398" s="173">
        <f t="shared" si="1009"/>
        <v>22.48</v>
      </c>
      <c r="AW398" s="106">
        <v>24</v>
      </c>
      <c r="AX398" s="107">
        <f t="shared" si="980"/>
        <v>76.116879999999995</v>
      </c>
      <c r="AY398" s="174">
        <f t="shared" si="981"/>
        <v>1.1647373562589971</v>
      </c>
      <c r="AZ398" s="167">
        <f>INDEX(Coefficients!$K$3:$K$10,MATCH(S398,Coefficients!$K$3:$K$10))</f>
        <v>0.35</v>
      </c>
      <c r="BA398" s="167">
        <f>INDEX(Coefficients!$K$3:$K$10,MATCH(S398,Coefficients!$K$3:$K$10)+1)</f>
        <v>0.4</v>
      </c>
      <c r="BB398" s="167">
        <f>INDEX(Coefficients!$L$3:$L$10,MATCH(S398,Coefficients!$K$3:$K$10))</f>
        <v>0.19142307491680963</v>
      </c>
      <c r="BC398" s="167">
        <f>INDEX(Coefficients!$L$3:$L$10,MATCH(S398,Coefficients!$K$3:$K$10)+1)</f>
        <v>0.35425563574488944</v>
      </c>
      <c r="BD398" s="174">
        <f>INDEX(Coefficients!$M$3:$M$10,MATCH(S398,Coefficients!$K$3:$K$10))</f>
        <v>0.20023799980895765</v>
      </c>
      <c r="BE398" s="174">
        <f>INDEX(Coefficients!$M$3:$M$10,MATCH(S398,Coefficients!$K$3:$K$10)+1)</f>
        <v>0.20987997823914079</v>
      </c>
      <c r="BF398" s="70">
        <f t="shared" si="982"/>
        <v>2.5655609924804158E-5</v>
      </c>
      <c r="BG398" s="110">
        <f t="shared" si="983"/>
        <v>0.20409479118103091</v>
      </c>
      <c r="BH398" s="175">
        <f t="shared" si="1010"/>
        <v>2.5655609924804158E-5</v>
      </c>
      <c r="BI398" s="89">
        <f t="shared" si="1011"/>
        <v>8.0961218388191036E-2</v>
      </c>
      <c r="BJ398" s="106">
        <f t="shared" si="984"/>
        <v>0.71366705445737511</v>
      </c>
      <c r="BK398" s="165">
        <f t="shared" si="985"/>
        <v>84.741590689541354</v>
      </c>
      <c r="BL398" s="207"/>
      <c r="BM398" s="107">
        <f t="shared" si="986"/>
        <v>395.4</v>
      </c>
      <c r="BN398" s="173">
        <f t="shared" si="1012"/>
        <v>395.4</v>
      </c>
      <c r="BO398" s="187">
        <f t="shared" si="1013"/>
        <v>7.5125999999999991E-4</v>
      </c>
      <c r="BP398" s="106" t="str">
        <f t="shared" si="987"/>
        <v>YES</v>
      </c>
      <c r="BQ398" s="209">
        <f t="shared" si="988"/>
        <v>1.2930471006384838</v>
      </c>
      <c r="BR398" s="164">
        <f t="shared" si="1014"/>
        <v>6.2930471006384838</v>
      </c>
      <c r="BS398" s="219">
        <f t="shared" si="1015"/>
        <v>0.12586094201276968</v>
      </c>
      <c r="BT398" s="210"/>
      <c r="BU398" s="206">
        <f t="shared" si="1016"/>
        <v>6.8192653386656588E-2</v>
      </c>
      <c r="BW398" s="164">
        <f>VLOOKUP(M398,Coefficients!$E$4:$I$7,3)</f>
        <v>0.43099999999999999</v>
      </c>
      <c r="BX398" s="106">
        <f t="shared" si="1017"/>
        <v>7.2999999999999995E-2</v>
      </c>
      <c r="BY398" s="163">
        <f t="shared" si="1018"/>
        <v>0.50902824000000002</v>
      </c>
      <c r="BZ398" s="160"/>
      <c r="CO398" s="165" t="str">
        <f t="shared" si="989"/>
        <v>splash</v>
      </c>
      <c r="CP398" s="172">
        <f t="shared" si="990"/>
        <v>1</v>
      </c>
      <c r="CQ398" s="165">
        <f>IF(CO398="atmospheric",IF(CP398&gt;=1,Coefficients!$T$5,Coefficients!$T$4),Coefficients!$T$3)</f>
        <v>7.35</v>
      </c>
      <c r="CR398" s="106">
        <f>IF(S398&lt;Coefficients!$V$3,Coefficients!$X$3-(Coefficients!$X$4-Coefficients!$X$3)*(Coefficients!$V$3-S398)/(Coefficients!$V$4-Coefficients!$V$3),IF(S398&gt;Coefficients!$V$6,(Coefficients!$X$6-Coefficients!$X$5)*(S398-Coefficients!$V$6)/(Coefficients!$V$6-Coefficients!$V$5)+Coefficients!$X$6,VLOOKUP(S398,Coefficients!$V$3:$X$6,3)))</f>
        <v>5.1999999999999975</v>
      </c>
      <c r="CS398" s="90">
        <f t="shared" si="1019"/>
        <v>1.6409601519999992E-4</v>
      </c>
      <c r="CT398" s="106">
        <f>VLOOKUP(CO398,Coefficients!$Z$4:$AD$7,4,FALSE)</f>
        <v>0.26500000000000001</v>
      </c>
      <c r="CU398" s="106">
        <f>VLOOKUP(CO398,Coefficients!$Z$4:$AD$7,2,FALSE)</f>
        <v>0.37</v>
      </c>
      <c r="CV398" s="174">
        <f t="shared" si="991"/>
        <v>3.9087374439216371</v>
      </c>
      <c r="CW398" s="31">
        <f t="shared" si="992"/>
        <v>4.9757293935248638E-6</v>
      </c>
      <c r="CX398" s="19">
        <f>Coefficients!$B$7</f>
        <v>3.35</v>
      </c>
      <c r="CY398" s="217">
        <f t="shared" si="1020"/>
        <v>1.4852923562760787E-6</v>
      </c>
      <c r="CZ398" s="164">
        <f>VLOOKUP(N398,Coefficients!$E$12:$I$16,3)</f>
        <v>6.0350000000000001</v>
      </c>
      <c r="DA398" s="165">
        <f t="shared" si="1021"/>
        <v>7.2999999999999995E-2</v>
      </c>
      <c r="DB398" s="163">
        <f t="shared" si="1022"/>
        <v>7.1275764000000006</v>
      </c>
      <c r="DC398" s="163"/>
      <c r="DD398" s="149"/>
      <c r="DU398" s="165">
        <f t="shared" si="993"/>
        <v>0.95</v>
      </c>
      <c r="DV398" s="165">
        <f t="shared" si="994"/>
        <v>1</v>
      </c>
      <c r="DW398" s="165">
        <f t="shared" si="995"/>
        <v>2400</v>
      </c>
      <c r="DX398" s="165">
        <f t="shared" si="996"/>
        <v>1.4999999999999999E-2</v>
      </c>
      <c r="DY398" s="169">
        <f t="shared" si="997"/>
        <v>69.68973747016706</v>
      </c>
      <c r="DZ398" s="136">
        <f t="shared" si="1023"/>
        <v>33453.451991984191</v>
      </c>
      <c r="EA398" s="136">
        <f t="shared" si="998"/>
        <v>4.3067574809826485</v>
      </c>
      <c r="EB398" s="136">
        <f t="shared" si="999"/>
        <v>2.3330791552474604E-2</v>
      </c>
      <c r="EC398" s="136">
        <f t="shared" si="1000"/>
        <v>0.96747185906460231</v>
      </c>
      <c r="ED398" s="136">
        <f t="shared" si="1001"/>
        <v>0.21034795319018054</v>
      </c>
      <c r="EE398" s="136">
        <f t="shared" si="1024"/>
        <v>1.5445604651050633E-4</v>
      </c>
      <c r="EF398" s="136">
        <f t="shared" si="1002"/>
        <v>1</v>
      </c>
      <c r="EG398" s="136">
        <f t="shared" si="1025"/>
        <v>2</v>
      </c>
      <c r="EH398" s="149">
        <f t="shared" si="1003"/>
        <v>1.7540746838541799</v>
      </c>
      <c r="EI398" s="149">
        <f t="shared" si="1004"/>
        <v>28.974767234819481</v>
      </c>
      <c r="EJ398" s="149">
        <f t="shared" si="1026"/>
        <v>30.728841918673663</v>
      </c>
      <c r="EK398" s="18">
        <f t="shared" si="1027"/>
        <v>3.2542716795074152E-2</v>
      </c>
      <c r="EL398" s="18">
        <f t="shared" si="1028"/>
        <v>4.0958569914828135E-3</v>
      </c>
      <c r="EM398" s="18">
        <f t="shared" si="1029"/>
        <v>1.170764952E-2</v>
      </c>
      <c r="EN398" s="163">
        <f t="shared" si="1005"/>
        <v>0.12527028810955285</v>
      </c>
      <c r="EO398" s="163">
        <f t="shared" si="1006"/>
        <v>2.0692832938205794</v>
      </c>
      <c r="EP398" s="163">
        <f t="shared" si="1030"/>
        <v>2.1945535819301321</v>
      </c>
      <c r="EQ398" s="18">
        <f t="shared" si="1031"/>
        <v>0.4556735402744142</v>
      </c>
      <c r="ER398" s="18">
        <f t="shared" si="1032"/>
        <v>6.7680842632684735E-7</v>
      </c>
      <c r="ES398" s="18">
        <f t="shared" si="1033"/>
        <v>0.16393425720000002</v>
      </c>
    </row>
    <row r="399" spans="1:149" s="105" customFormat="1" outlineLevel="1" x14ac:dyDescent="0.25">
      <c r="A399" s="103"/>
      <c r="B399" s="36" t="s">
        <v>75</v>
      </c>
      <c r="C399" s="36" t="str">
        <f>'Hotter&amp;Drier'!$B$1</f>
        <v>MRI-CGCM2.3.2</v>
      </c>
      <c r="D399" s="36">
        <v>2013</v>
      </c>
      <c r="E399" s="37">
        <f>'Hotter&amp;Drier'!T41</f>
        <v>22.503333333333334</v>
      </c>
      <c r="F399" s="37">
        <f>'Hotter&amp;Drier'!X41</f>
        <v>76.101619999999997</v>
      </c>
      <c r="G399" s="37">
        <f>'Hotter&amp;Drier'!R41</f>
        <v>398.34999999999997</v>
      </c>
      <c r="H399" s="115">
        <f t="shared" si="957"/>
        <v>2007</v>
      </c>
      <c r="I399" s="111" t="str">
        <f t="shared" si="958"/>
        <v>Pile No 243 @ Berth 107</v>
      </c>
      <c r="J399" s="165" t="str">
        <f t="shared" si="959"/>
        <v>splash</v>
      </c>
      <c r="K399" s="172">
        <f t="shared" si="960"/>
        <v>1</v>
      </c>
      <c r="L399" s="115" t="str">
        <f t="shared" si="961"/>
        <v>C1</v>
      </c>
      <c r="M399" s="115" t="str">
        <f t="shared" si="962"/>
        <v>CB4</v>
      </c>
      <c r="N399" s="115" t="str">
        <f t="shared" si="963"/>
        <v>CL5</v>
      </c>
      <c r="O399" s="115">
        <f t="shared" si="964"/>
        <v>0</v>
      </c>
      <c r="P399" s="115">
        <f t="shared" si="965"/>
        <v>50</v>
      </c>
      <c r="Q399" s="115">
        <f t="shared" si="966"/>
        <v>1200</v>
      </c>
      <c r="R399" s="115">
        <f t="shared" si="967"/>
        <v>60</v>
      </c>
      <c r="S399" s="115">
        <f t="shared" si="968"/>
        <v>0.37</v>
      </c>
      <c r="T399" s="115">
        <f t="shared" si="969"/>
        <v>310</v>
      </c>
      <c r="U399" s="165">
        <f t="shared" si="1007"/>
        <v>12</v>
      </c>
      <c r="V399" s="165"/>
      <c r="W399" s="165"/>
      <c r="X399" s="165"/>
      <c r="Y399" s="165"/>
      <c r="AA399" s="174">
        <f t="shared" si="970"/>
        <v>1.7075483866609189</v>
      </c>
      <c r="AB399" s="193">
        <f t="shared" si="971"/>
        <v>0.13415096773321838</v>
      </c>
      <c r="AC399" s="174">
        <f t="shared" si="972"/>
        <v>8.7358291529833487E-3</v>
      </c>
      <c r="AD399" s="174">
        <f t="shared" si="973"/>
        <v>1.1716092091666666E-2</v>
      </c>
      <c r="AE399" s="174">
        <f t="shared" si="974"/>
        <v>4.815674386334345E-4</v>
      </c>
      <c r="AF399" s="194">
        <f t="shared" si="975"/>
        <v>1.4375147421893567E-4</v>
      </c>
      <c r="AG399" s="174">
        <f t="shared" si="878"/>
        <v>1.3107583514930621E-4</v>
      </c>
      <c r="AH399" s="174">
        <f t="shared" si="879"/>
        <v>0.16405247279166668</v>
      </c>
      <c r="AJ399" s="174"/>
      <c r="AK399" s="174"/>
      <c r="AM399" s="207">
        <f t="shared" si="976"/>
        <v>5</v>
      </c>
      <c r="AN399" s="167">
        <f>INDEX(Coefficients!$O$3:$O$7,MATCH(S399,Coefficients!$O$3:$O$7))</f>
        <v>0.3</v>
      </c>
      <c r="AO399" s="167">
        <f>INDEX(Coefficients!$O$3:$O$7,MATCH(S399,Coefficients!$O$3:$O$7)+1)</f>
        <v>0.4</v>
      </c>
      <c r="AP399" s="172">
        <f>INDEX(Coefficients!$P$3:$P$7,MATCH(S399,Coefficients!$O$3:$O$7))</f>
        <v>50</v>
      </c>
      <c r="AQ399" s="172">
        <f>INDEX(Coefficients!$P$3:$P$7,MATCH(S399,Coefficients!$O$3:$O$7)+1)</f>
        <v>41.8</v>
      </c>
      <c r="AR399" s="172">
        <f t="shared" si="977"/>
        <v>44.26</v>
      </c>
      <c r="AS399" s="106">
        <f t="shared" si="978"/>
        <v>2013</v>
      </c>
      <c r="AT399" s="107">
        <f t="shared" si="979"/>
        <v>22.503333333333334</v>
      </c>
      <c r="AU399" s="167">
        <f t="shared" si="1008"/>
        <v>44.983333333333334</v>
      </c>
      <c r="AV399" s="173">
        <f t="shared" si="1009"/>
        <v>22.491666666666667</v>
      </c>
      <c r="AW399" s="106">
        <v>25</v>
      </c>
      <c r="AX399" s="107">
        <f t="shared" si="980"/>
        <v>76.101619999999997</v>
      </c>
      <c r="AY399" s="174">
        <f t="shared" si="981"/>
        <v>1.1655661707384402</v>
      </c>
      <c r="AZ399" s="167">
        <f>INDEX(Coefficients!$K$3:$K$10,MATCH(S399,Coefficients!$K$3:$K$10))</f>
        <v>0.35</v>
      </c>
      <c r="BA399" s="167">
        <f>INDEX(Coefficients!$K$3:$K$10,MATCH(S399,Coefficients!$K$3:$K$10)+1)</f>
        <v>0.4</v>
      </c>
      <c r="BB399" s="167">
        <f>INDEX(Coefficients!$L$3:$L$10,MATCH(S399,Coefficients!$K$3:$K$10))</f>
        <v>0.19142307491680963</v>
      </c>
      <c r="BC399" s="167">
        <f>INDEX(Coefficients!$L$3:$L$10,MATCH(S399,Coefficients!$K$3:$K$10)+1)</f>
        <v>0.35425563574488944</v>
      </c>
      <c r="BD399" s="174">
        <f>INDEX(Coefficients!$M$3:$M$10,MATCH(S399,Coefficients!$K$3:$K$10))</f>
        <v>0.20023799980895765</v>
      </c>
      <c r="BE399" s="174">
        <f>INDEX(Coefficients!$M$3:$M$10,MATCH(S399,Coefficients!$K$3:$K$10)+1)</f>
        <v>0.20987997823914079</v>
      </c>
      <c r="BF399" s="70">
        <f t="shared" si="982"/>
        <v>2.5655609924804158E-5</v>
      </c>
      <c r="BG399" s="110">
        <f t="shared" si="983"/>
        <v>0.20409479118103091</v>
      </c>
      <c r="BH399" s="175">
        <f t="shared" si="1010"/>
        <v>2.2271203678780301E-5</v>
      </c>
      <c r="BI399" s="89">
        <f t="shared" si="1011"/>
        <v>7.0281072642219777E-2</v>
      </c>
      <c r="BJ399" s="106">
        <f t="shared" si="984"/>
        <v>0.71366705445737511</v>
      </c>
      <c r="BK399" s="165">
        <f t="shared" si="985"/>
        <v>84.741590689541354</v>
      </c>
      <c r="BL399" s="207"/>
      <c r="BM399" s="107">
        <f t="shared" si="986"/>
        <v>398.34999999999997</v>
      </c>
      <c r="BN399" s="173">
        <f t="shared" si="1012"/>
        <v>793.75</v>
      </c>
      <c r="BO399" s="187">
        <f t="shared" si="1013"/>
        <v>7.5406249999999996E-4</v>
      </c>
      <c r="BP399" s="106" t="str">
        <f t="shared" si="987"/>
        <v>YES</v>
      </c>
      <c r="BQ399" s="209">
        <f t="shared" si="988"/>
        <v>1.7075483866609189</v>
      </c>
      <c r="BR399" s="164">
        <f t="shared" si="1014"/>
        <v>6.7075483866609193</v>
      </c>
      <c r="BS399" s="219">
        <f t="shared" si="1015"/>
        <v>0.13415096773321838</v>
      </c>
      <c r="BT399" s="210"/>
      <c r="BU399" s="206">
        <f t="shared" si="1016"/>
        <v>-0.24299701430465237</v>
      </c>
      <c r="BW399" s="164">
        <f>VLOOKUP(M399,Coefficients!$E$4:$I$7,3)</f>
        <v>0.43099999999999999</v>
      </c>
      <c r="BX399" s="106">
        <f t="shared" si="1017"/>
        <v>7.2999999999999995E-2</v>
      </c>
      <c r="BY399" s="163">
        <f t="shared" si="1018"/>
        <v>0.50939530833333335</v>
      </c>
      <c r="BZ399" s="160"/>
      <c r="CO399" s="165" t="str">
        <f t="shared" si="989"/>
        <v>splash</v>
      </c>
      <c r="CP399" s="172">
        <f t="shared" si="990"/>
        <v>1</v>
      </c>
      <c r="CQ399" s="165">
        <f>IF(CO399="atmospheric",IF(CP399&gt;=1,Coefficients!$T$5,Coefficients!$T$4),Coefficients!$T$3)</f>
        <v>7.35</v>
      </c>
      <c r="CR399" s="106">
        <f>IF(S399&lt;Coefficients!$V$3,Coefficients!$X$3-(Coefficients!$X$4-Coefficients!$X$3)*(Coefficients!$V$3-S399)/(Coefficients!$V$4-Coefficients!$V$3),IF(S399&gt;Coefficients!$V$6,(Coefficients!$X$6-Coefficients!$X$5)*(S399-Coefficients!$V$6)/(Coefficients!$V$6-Coefficients!$V$5)+Coefficients!$X$6,VLOOKUP(S399,Coefficients!$V$3:$X$6,3)))</f>
        <v>5.1999999999999975</v>
      </c>
      <c r="CS399" s="90">
        <f t="shared" si="1019"/>
        <v>1.6409601519999992E-4</v>
      </c>
      <c r="CT399" s="106">
        <f>VLOOKUP(CO399,Coefficients!$Z$4:$AD$7,4,FALSE)</f>
        <v>0.26500000000000001</v>
      </c>
      <c r="CU399" s="106">
        <f>VLOOKUP(CO399,Coefficients!$Z$4:$AD$7,2,FALSE)</f>
        <v>0.37</v>
      </c>
      <c r="CV399" s="174">
        <f t="shared" si="991"/>
        <v>4.3532822394080979</v>
      </c>
      <c r="CW399" s="31">
        <f t="shared" si="992"/>
        <v>4.815674386334345E-4</v>
      </c>
      <c r="CX399" s="19">
        <f>Coefficients!$B$7</f>
        <v>3.35</v>
      </c>
      <c r="CY399" s="217">
        <f t="shared" si="1020"/>
        <v>1.4375147421893567E-4</v>
      </c>
      <c r="CZ399" s="164">
        <f>VLOOKUP(N399,Coefficients!$E$12:$I$16,3)</f>
        <v>6.0350000000000001</v>
      </c>
      <c r="DA399" s="165">
        <f t="shared" si="1021"/>
        <v>7.2999999999999995E-2</v>
      </c>
      <c r="DB399" s="163">
        <f t="shared" si="1022"/>
        <v>7.132716208333334</v>
      </c>
      <c r="DC399" s="163"/>
      <c r="DD399" s="149"/>
      <c r="DU399" s="165">
        <f t="shared" si="993"/>
        <v>0.95</v>
      </c>
      <c r="DV399" s="165">
        <f t="shared" si="994"/>
        <v>1</v>
      </c>
      <c r="DW399" s="165">
        <f t="shared" si="995"/>
        <v>2400</v>
      </c>
      <c r="DX399" s="165">
        <f t="shared" si="996"/>
        <v>1.4999999999999999E-2</v>
      </c>
      <c r="DY399" s="169">
        <f t="shared" si="997"/>
        <v>70.136108887109685</v>
      </c>
      <c r="DZ399" s="136">
        <f t="shared" si="1023"/>
        <v>33524.724541896227</v>
      </c>
      <c r="EA399" s="136">
        <f t="shared" si="998"/>
        <v>4.3067574809826485</v>
      </c>
      <c r="EB399" s="136">
        <f t="shared" si="999"/>
        <v>2.3330791552474604E-2</v>
      </c>
      <c r="EC399" s="136">
        <f t="shared" si="1000"/>
        <v>0.96747185906460231</v>
      </c>
      <c r="ED399" s="136">
        <f t="shared" si="1001"/>
        <v>0.21040174717287752</v>
      </c>
      <c r="EE399" s="136">
        <f t="shared" si="1024"/>
        <v>1.5445604651050633E-4</v>
      </c>
      <c r="EF399" s="136">
        <f t="shared" si="1002"/>
        <v>1</v>
      </c>
      <c r="EG399" s="136">
        <f t="shared" si="1025"/>
        <v>2</v>
      </c>
      <c r="EH399" s="149">
        <f t="shared" si="1003"/>
        <v>1.751525788921912</v>
      </c>
      <c r="EI399" s="149">
        <f t="shared" si="1004"/>
        <v>28.961292738991919</v>
      </c>
      <c r="EJ399" s="149">
        <f t="shared" si="1026"/>
        <v>30.712818527913832</v>
      </c>
      <c r="EK399" s="18">
        <f t="shared" si="1027"/>
        <v>6.5119389748689735E-2</v>
      </c>
      <c r="EL399" s="18">
        <f t="shared" si="1028"/>
        <v>8.7358291529833487E-3</v>
      </c>
      <c r="EM399" s="18">
        <f t="shared" si="1029"/>
        <v>1.1716092091666666E-2</v>
      </c>
      <c r="EN399" s="163">
        <f t="shared" si="1005"/>
        <v>0.1250882543538267</v>
      </c>
      <c r="EO399" s="163">
        <f t="shared" si="1006"/>
        <v>2.0683209893132588</v>
      </c>
      <c r="EP399" s="163">
        <f t="shared" si="1030"/>
        <v>2.1934092436670856</v>
      </c>
      <c r="EQ399" s="18">
        <f t="shared" si="1031"/>
        <v>0.91182254555299891</v>
      </c>
      <c r="ER399" s="18">
        <f t="shared" si="1032"/>
        <v>1.3107583514930621E-4</v>
      </c>
      <c r="ES399" s="18">
        <f t="shared" si="1033"/>
        <v>0.16405247279166668</v>
      </c>
    </row>
    <row r="400" spans="1:149" s="105" customFormat="1" outlineLevel="1" x14ac:dyDescent="0.25">
      <c r="A400" s="103"/>
      <c r="B400" s="36" t="s">
        <v>75</v>
      </c>
      <c r="C400" s="36" t="str">
        <f>'Hotter&amp;Drier'!$B$1</f>
        <v>MRI-CGCM2.3.2</v>
      </c>
      <c r="D400" s="36">
        <v>2014</v>
      </c>
      <c r="E400" s="37">
        <f>'Hotter&amp;Drier'!T42</f>
        <v>22.526666666666667</v>
      </c>
      <c r="F400" s="37">
        <f>'Hotter&amp;Drier'!X42</f>
        <v>76.086359999999999</v>
      </c>
      <c r="G400" s="37">
        <f>'Hotter&amp;Drier'!R42</f>
        <v>401.29999999999995</v>
      </c>
      <c r="H400" s="115">
        <f t="shared" si="957"/>
        <v>2007</v>
      </c>
      <c r="I400" s="111" t="str">
        <f t="shared" si="958"/>
        <v>Pile No 243 @ Berth 107</v>
      </c>
      <c r="J400" s="165" t="str">
        <f t="shared" si="959"/>
        <v>splash</v>
      </c>
      <c r="K400" s="172">
        <f t="shared" si="960"/>
        <v>1</v>
      </c>
      <c r="L400" s="115" t="str">
        <f t="shared" si="961"/>
        <v>C1</v>
      </c>
      <c r="M400" s="115" t="str">
        <f t="shared" si="962"/>
        <v>CB4</v>
      </c>
      <c r="N400" s="115" t="str">
        <f t="shared" si="963"/>
        <v>CL5</v>
      </c>
      <c r="O400" s="115">
        <f t="shared" si="964"/>
        <v>0</v>
      </c>
      <c r="P400" s="115">
        <f t="shared" si="965"/>
        <v>50</v>
      </c>
      <c r="Q400" s="115">
        <f t="shared" si="966"/>
        <v>1200</v>
      </c>
      <c r="R400" s="115">
        <f t="shared" si="967"/>
        <v>60</v>
      </c>
      <c r="S400" s="115">
        <f t="shared" si="968"/>
        <v>0.37</v>
      </c>
      <c r="T400" s="115">
        <f t="shared" si="969"/>
        <v>310</v>
      </c>
      <c r="U400" s="165">
        <f t="shared" si="1007"/>
        <v>12</v>
      </c>
      <c r="V400" s="165"/>
      <c r="W400" s="165"/>
      <c r="X400" s="165"/>
      <c r="Y400" s="165"/>
      <c r="AA400" s="174">
        <f t="shared" si="970"/>
        <v>2.0109857175646302</v>
      </c>
      <c r="AB400" s="193">
        <f t="shared" si="971"/>
        <v>0.1402197143512926</v>
      </c>
      <c r="AC400" s="174">
        <f t="shared" si="972"/>
        <v>1.3703295661324218E-2</v>
      </c>
      <c r="AD400" s="174">
        <f t="shared" si="973"/>
        <v>1.1724534663333331E-2</v>
      </c>
      <c r="AE400" s="174">
        <f t="shared" si="974"/>
        <v>3.2676616332894923E-3</v>
      </c>
      <c r="AF400" s="194">
        <f t="shared" si="975"/>
        <v>9.7542138307149019E-4</v>
      </c>
      <c r="AG400" s="174">
        <f t="shared" si="878"/>
        <v>1.3347754992272989E-3</v>
      </c>
      <c r="AH400" s="174">
        <f t="shared" si="879"/>
        <v>0.16417068838333332</v>
      </c>
      <c r="AJ400" s="174"/>
      <c r="AK400" s="174"/>
      <c r="AM400" s="207">
        <f t="shared" si="976"/>
        <v>5</v>
      </c>
      <c r="AN400" s="167">
        <f>INDEX(Coefficients!$O$3:$O$7,MATCH(S400,Coefficients!$O$3:$O$7))</f>
        <v>0.3</v>
      </c>
      <c r="AO400" s="167">
        <f>INDEX(Coefficients!$O$3:$O$7,MATCH(S400,Coefficients!$O$3:$O$7)+1)</f>
        <v>0.4</v>
      </c>
      <c r="AP400" s="172">
        <f>INDEX(Coefficients!$P$3:$P$7,MATCH(S400,Coefficients!$O$3:$O$7))</f>
        <v>50</v>
      </c>
      <c r="AQ400" s="172">
        <f>INDEX(Coefficients!$P$3:$P$7,MATCH(S400,Coefficients!$O$3:$O$7)+1)</f>
        <v>41.8</v>
      </c>
      <c r="AR400" s="172">
        <f t="shared" si="977"/>
        <v>44.26</v>
      </c>
      <c r="AS400" s="106">
        <f t="shared" si="978"/>
        <v>2014</v>
      </c>
      <c r="AT400" s="107">
        <f t="shared" si="979"/>
        <v>22.526666666666667</v>
      </c>
      <c r="AU400" s="167">
        <f t="shared" si="1008"/>
        <v>67.510000000000005</v>
      </c>
      <c r="AV400" s="173">
        <f t="shared" si="1009"/>
        <v>22.503333333333334</v>
      </c>
      <c r="AW400" s="106">
        <v>26</v>
      </c>
      <c r="AX400" s="107">
        <f t="shared" si="980"/>
        <v>76.086359999999999</v>
      </c>
      <c r="AY400" s="174">
        <f t="shared" si="981"/>
        <v>1.1663955094791352</v>
      </c>
      <c r="AZ400" s="167">
        <f>INDEX(Coefficients!$K$3:$K$10,MATCH(S400,Coefficients!$K$3:$K$10))</f>
        <v>0.35</v>
      </c>
      <c r="BA400" s="167">
        <f>INDEX(Coefficients!$K$3:$K$10,MATCH(S400,Coefficients!$K$3:$K$10)+1)</f>
        <v>0.4</v>
      </c>
      <c r="BB400" s="167">
        <f>INDEX(Coefficients!$L$3:$L$10,MATCH(S400,Coefficients!$K$3:$K$10))</f>
        <v>0.19142307491680963</v>
      </c>
      <c r="BC400" s="167">
        <f>INDEX(Coefficients!$L$3:$L$10,MATCH(S400,Coefficients!$K$3:$K$10)+1)</f>
        <v>0.35425563574488944</v>
      </c>
      <c r="BD400" s="174">
        <f>INDEX(Coefficients!$M$3:$M$10,MATCH(S400,Coefficients!$K$3:$K$10))</f>
        <v>0.20023799980895765</v>
      </c>
      <c r="BE400" s="174">
        <f>INDEX(Coefficients!$M$3:$M$10,MATCH(S400,Coefficients!$K$3:$K$10)+1)</f>
        <v>0.20987997823914079</v>
      </c>
      <c r="BF400" s="70">
        <f t="shared" si="982"/>
        <v>2.5655609924804158E-5</v>
      </c>
      <c r="BG400" s="110">
        <f t="shared" si="983"/>
        <v>0.20409479118103091</v>
      </c>
      <c r="BH400" s="175">
        <f t="shared" si="1010"/>
        <v>2.0502384830579242E-5</v>
      </c>
      <c r="BI400" s="89">
        <f t="shared" si="1011"/>
        <v>6.4699224092211169E-2</v>
      </c>
      <c r="BJ400" s="106">
        <f t="shared" si="984"/>
        <v>0.71366705445737511</v>
      </c>
      <c r="BK400" s="165">
        <f t="shared" si="985"/>
        <v>84.741590689541354</v>
      </c>
      <c r="BL400" s="207"/>
      <c r="BM400" s="107">
        <f t="shared" si="986"/>
        <v>401.29999999999995</v>
      </c>
      <c r="BN400" s="173">
        <f t="shared" si="1012"/>
        <v>1195.05</v>
      </c>
      <c r="BO400" s="187">
        <f t="shared" si="1013"/>
        <v>7.568649999999999E-4</v>
      </c>
      <c r="BP400" s="106" t="str">
        <f t="shared" si="987"/>
        <v>YES</v>
      </c>
      <c r="BQ400" s="209">
        <f t="shared" si="988"/>
        <v>2.0109857175646302</v>
      </c>
      <c r="BR400" s="164">
        <f t="shared" si="1014"/>
        <v>7.0109857175646297</v>
      </c>
      <c r="BS400" s="219">
        <f t="shared" si="1015"/>
        <v>0.1402197143512926</v>
      </c>
      <c r="BT400" s="210"/>
      <c r="BU400" s="206">
        <f t="shared" si="1016"/>
        <v>-0.38054187339067935</v>
      </c>
      <c r="BW400" s="164">
        <f>VLOOKUP(M400,Coefficients!$E$4:$I$7,3)</f>
        <v>0.43099999999999999</v>
      </c>
      <c r="BX400" s="106">
        <f t="shared" si="1017"/>
        <v>7.2999999999999995E-2</v>
      </c>
      <c r="BY400" s="163">
        <f t="shared" si="1018"/>
        <v>0.50976237666666657</v>
      </c>
      <c r="BZ400" s="160"/>
      <c r="CO400" s="165" t="str">
        <f t="shared" si="989"/>
        <v>splash</v>
      </c>
      <c r="CP400" s="172">
        <f t="shared" si="990"/>
        <v>1</v>
      </c>
      <c r="CQ400" s="165">
        <f>IF(CO400="atmospheric",IF(CP400&gt;=1,Coefficients!$T$5,Coefficients!$T$4),Coefficients!$T$3)</f>
        <v>7.35</v>
      </c>
      <c r="CR400" s="106">
        <f>IF(S400&lt;Coefficients!$V$3,Coefficients!$X$3-(Coefficients!$X$4-Coefficients!$X$3)*(Coefficients!$V$3-S400)/(Coefficients!$V$4-Coefficients!$V$3),IF(S400&gt;Coefficients!$V$6,(Coefficients!$X$6-Coefficients!$X$5)*(S400-Coefficients!$V$6)/(Coefficients!$V$6-Coefficients!$V$5)+Coefficients!$X$6,VLOOKUP(S400,Coefficients!$V$3:$X$6,3)))</f>
        <v>5.1999999999999975</v>
      </c>
      <c r="CS400" s="90">
        <f t="shared" si="1019"/>
        <v>1.6409601519999992E-4</v>
      </c>
      <c r="CT400" s="106">
        <f>VLOOKUP(CO400,Coefficients!$Z$4:$AD$7,4,FALSE)</f>
        <v>0.26500000000000001</v>
      </c>
      <c r="CU400" s="106">
        <f>VLOOKUP(CO400,Coefficients!$Z$4:$AD$7,2,FALSE)</f>
        <v>0.37</v>
      </c>
      <c r="CV400" s="174">
        <f t="shared" si="991"/>
        <v>4.5745675404393031</v>
      </c>
      <c r="CW400" s="31">
        <f t="shared" si="992"/>
        <v>3.2676616332894923E-3</v>
      </c>
      <c r="CX400" s="19">
        <f>Coefficients!$B$7</f>
        <v>3.35</v>
      </c>
      <c r="CY400" s="217">
        <f t="shared" si="1020"/>
        <v>9.7542138307149019E-4</v>
      </c>
      <c r="CZ400" s="164">
        <f>VLOOKUP(N400,Coefficients!$E$12:$I$16,3)</f>
        <v>6.0350000000000001</v>
      </c>
      <c r="DA400" s="165">
        <f t="shared" si="1021"/>
        <v>7.2999999999999995E-2</v>
      </c>
      <c r="DB400" s="163">
        <f t="shared" si="1022"/>
        <v>7.1378560166666665</v>
      </c>
      <c r="DC400" s="163"/>
      <c r="DD400" s="149"/>
      <c r="DU400" s="165">
        <f t="shared" si="993"/>
        <v>0.95</v>
      </c>
      <c r="DV400" s="165">
        <f t="shared" si="994"/>
        <v>1</v>
      </c>
      <c r="DW400" s="165">
        <f t="shared" si="995"/>
        <v>2400</v>
      </c>
      <c r="DX400" s="165">
        <f t="shared" si="996"/>
        <v>1.4999999999999999E-2</v>
      </c>
      <c r="DY400" s="169">
        <f t="shared" si="997"/>
        <v>70.286172773468834</v>
      </c>
      <c r="DZ400" s="136">
        <f t="shared" si="1023"/>
        <v>33548.617449434823</v>
      </c>
      <c r="EA400" s="136">
        <f t="shared" si="998"/>
        <v>4.3067574809826485</v>
      </c>
      <c r="EB400" s="136">
        <f t="shared" si="999"/>
        <v>2.3330791552474604E-2</v>
      </c>
      <c r="EC400" s="136">
        <f t="shared" si="1000"/>
        <v>0.96747185906460231</v>
      </c>
      <c r="ED400" s="136">
        <f t="shared" si="1001"/>
        <v>0.21045546368391915</v>
      </c>
      <c r="EE400" s="136">
        <f t="shared" si="1024"/>
        <v>1.5445604651050633E-4</v>
      </c>
      <c r="EF400" s="136">
        <f t="shared" si="1002"/>
        <v>1</v>
      </c>
      <c r="EG400" s="136">
        <f t="shared" si="1025"/>
        <v>2</v>
      </c>
      <c r="EH400" s="149">
        <f t="shared" si="1003"/>
        <v>1.7498353400950359</v>
      </c>
      <c r="EI400" s="149">
        <f t="shared" si="1004"/>
        <v>28.94782699241479</v>
      </c>
      <c r="EJ400" s="149">
        <f t="shared" si="1026"/>
        <v>30.697662332509825</v>
      </c>
      <c r="EK400" s="18">
        <f t="shared" si="1027"/>
        <v>9.7727311203853529E-2</v>
      </c>
      <c r="EL400" s="18">
        <f t="shared" si="1028"/>
        <v>1.3703295661324218E-2</v>
      </c>
      <c r="EM400" s="18">
        <f t="shared" si="1029"/>
        <v>1.1724534663333331E-2</v>
      </c>
      <c r="EN400" s="163">
        <f t="shared" si="1005"/>
        <v>0.12496752801672915</v>
      </c>
      <c r="EO400" s="163">
        <f t="shared" si="1006"/>
        <v>2.0673593096488436</v>
      </c>
      <c r="EP400" s="163">
        <f t="shared" si="1030"/>
        <v>2.1923268376655729</v>
      </c>
      <c r="EQ400" s="18">
        <f t="shared" si="1031"/>
        <v>1.3684091023555827</v>
      </c>
      <c r="ER400" s="18">
        <f t="shared" si="1032"/>
        <v>1.3347754992272989E-3</v>
      </c>
      <c r="ES400" s="18">
        <f t="shared" si="1033"/>
        <v>0.16417068838333332</v>
      </c>
    </row>
    <row r="401" spans="1:149" s="105" customFormat="1" outlineLevel="1" x14ac:dyDescent="0.25">
      <c r="A401" s="103"/>
      <c r="B401" s="36" t="s">
        <v>75</v>
      </c>
      <c r="C401" s="36" t="str">
        <f>'Hotter&amp;Drier'!$B$1</f>
        <v>MRI-CGCM2.3.2</v>
      </c>
      <c r="D401" s="36">
        <v>2015</v>
      </c>
      <c r="E401" s="37">
        <f>'Hotter&amp;Drier'!T43</f>
        <v>22.55</v>
      </c>
      <c r="F401" s="37">
        <f>'Hotter&amp;Drier'!X43</f>
        <v>76.071100000000001</v>
      </c>
      <c r="G401" s="37">
        <f>'Hotter&amp;Drier'!R43</f>
        <v>404.24999999999994</v>
      </c>
      <c r="H401" s="115">
        <f t="shared" si="957"/>
        <v>2007</v>
      </c>
      <c r="I401" s="111" t="str">
        <f t="shared" si="958"/>
        <v>Pile No 243 @ Berth 107</v>
      </c>
      <c r="J401" s="165" t="str">
        <f t="shared" si="959"/>
        <v>splash</v>
      </c>
      <c r="K401" s="172">
        <f t="shared" si="960"/>
        <v>1</v>
      </c>
      <c r="L401" s="115" t="str">
        <f t="shared" si="961"/>
        <v>C1</v>
      </c>
      <c r="M401" s="115" t="str">
        <f t="shared" si="962"/>
        <v>CB4</v>
      </c>
      <c r="N401" s="115" t="str">
        <f t="shared" si="963"/>
        <v>CL5</v>
      </c>
      <c r="O401" s="115">
        <f t="shared" si="964"/>
        <v>0</v>
      </c>
      <c r="P401" s="115">
        <f t="shared" si="965"/>
        <v>50</v>
      </c>
      <c r="Q401" s="115">
        <f t="shared" si="966"/>
        <v>1200</v>
      </c>
      <c r="R401" s="115">
        <f t="shared" si="967"/>
        <v>60</v>
      </c>
      <c r="S401" s="115">
        <f t="shared" si="968"/>
        <v>0.37</v>
      </c>
      <c r="T401" s="115">
        <f t="shared" si="969"/>
        <v>310</v>
      </c>
      <c r="U401" s="165">
        <f t="shared" si="1007"/>
        <v>12</v>
      </c>
      <c r="V401" s="165"/>
      <c r="W401" s="165"/>
      <c r="X401" s="165"/>
      <c r="Y401" s="165"/>
      <c r="AA401" s="174">
        <f t="shared" si="970"/>
        <v>2.2598815903144844</v>
      </c>
      <c r="AB401" s="193">
        <f t="shared" si="971"/>
        <v>0.1451976318062897</v>
      </c>
      <c r="AC401" s="174">
        <f t="shared" si="972"/>
        <v>1.8928905542206546E-2</v>
      </c>
      <c r="AD401" s="174">
        <f t="shared" si="973"/>
        <v>1.1732977235000001E-2</v>
      </c>
      <c r="AE401" s="174">
        <f t="shared" si="974"/>
        <v>9.8690090723154034E-3</v>
      </c>
      <c r="AF401" s="194">
        <f t="shared" si="975"/>
        <v>2.9459728574075831E-3</v>
      </c>
      <c r="AG401" s="174">
        <f t="shared" si="878"/>
        <v>5.3776770356590859E-3</v>
      </c>
      <c r="AH401" s="174">
        <f t="shared" si="879"/>
        <v>0.16428890397499998</v>
      </c>
      <c r="AJ401" s="174"/>
      <c r="AK401" s="174"/>
      <c r="AM401" s="207">
        <f t="shared" si="976"/>
        <v>5</v>
      </c>
      <c r="AN401" s="167">
        <f>INDEX(Coefficients!$O$3:$O$7,MATCH(S401,Coefficients!$O$3:$O$7))</f>
        <v>0.3</v>
      </c>
      <c r="AO401" s="167">
        <f>INDEX(Coefficients!$O$3:$O$7,MATCH(S401,Coefficients!$O$3:$O$7)+1)</f>
        <v>0.4</v>
      </c>
      <c r="AP401" s="172">
        <f>INDEX(Coefficients!$P$3:$P$7,MATCH(S401,Coefficients!$O$3:$O$7))</f>
        <v>50</v>
      </c>
      <c r="AQ401" s="172">
        <f>INDEX(Coefficients!$P$3:$P$7,MATCH(S401,Coefficients!$O$3:$O$7)+1)</f>
        <v>41.8</v>
      </c>
      <c r="AR401" s="172">
        <f t="shared" si="977"/>
        <v>44.26</v>
      </c>
      <c r="AS401" s="106">
        <f t="shared" si="978"/>
        <v>2015</v>
      </c>
      <c r="AT401" s="107">
        <f t="shared" si="979"/>
        <v>22.55</v>
      </c>
      <c r="AU401" s="167">
        <f t="shared" si="1008"/>
        <v>90.06</v>
      </c>
      <c r="AV401" s="173">
        <f t="shared" si="1009"/>
        <v>22.515000000000001</v>
      </c>
      <c r="AW401" s="106">
        <v>27</v>
      </c>
      <c r="AX401" s="107">
        <f t="shared" si="980"/>
        <v>76.071100000000001</v>
      </c>
      <c r="AY401" s="174">
        <f t="shared" si="981"/>
        <v>1.1672253727686772</v>
      </c>
      <c r="AZ401" s="167">
        <f>INDEX(Coefficients!$K$3:$K$10,MATCH(S401,Coefficients!$K$3:$K$10))</f>
        <v>0.35</v>
      </c>
      <c r="BA401" s="167">
        <f>INDEX(Coefficients!$K$3:$K$10,MATCH(S401,Coefficients!$K$3:$K$10)+1)</f>
        <v>0.4</v>
      </c>
      <c r="BB401" s="167">
        <f>INDEX(Coefficients!$L$3:$L$10,MATCH(S401,Coefficients!$K$3:$K$10))</f>
        <v>0.19142307491680963</v>
      </c>
      <c r="BC401" s="167">
        <f>INDEX(Coefficients!$L$3:$L$10,MATCH(S401,Coefficients!$K$3:$K$10)+1)</f>
        <v>0.35425563574488944</v>
      </c>
      <c r="BD401" s="174">
        <f>INDEX(Coefficients!$M$3:$M$10,MATCH(S401,Coefficients!$K$3:$K$10))</f>
        <v>0.20023799980895765</v>
      </c>
      <c r="BE401" s="174">
        <f>INDEX(Coefficients!$M$3:$M$10,MATCH(S401,Coefficients!$K$3:$K$10)+1)</f>
        <v>0.20987997823914079</v>
      </c>
      <c r="BF401" s="70">
        <f t="shared" si="982"/>
        <v>2.5655609924804158E-5</v>
      </c>
      <c r="BG401" s="110">
        <f t="shared" si="983"/>
        <v>0.20409479118103091</v>
      </c>
      <c r="BH401" s="175">
        <f t="shared" si="1010"/>
        <v>1.9333257511924208E-5</v>
      </c>
      <c r="BI401" s="89">
        <f t="shared" si="1011"/>
        <v>6.1009817664273637E-2</v>
      </c>
      <c r="BJ401" s="106">
        <f t="shared" si="984"/>
        <v>0.71366705445737511</v>
      </c>
      <c r="BK401" s="165">
        <f t="shared" si="985"/>
        <v>84.741590689541354</v>
      </c>
      <c r="BL401" s="207"/>
      <c r="BM401" s="107">
        <f t="shared" si="986"/>
        <v>404.24999999999994</v>
      </c>
      <c r="BN401" s="173">
        <f t="shared" si="1012"/>
        <v>1599.3</v>
      </c>
      <c r="BO401" s="187">
        <f t="shared" si="1013"/>
        <v>7.5966749999999996E-4</v>
      </c>
      <c r="BP401" s="106" t="str">
        <f t="shared" si="987"/>
        <v>YES</v>
      </c>
      <c r="BQ401" s="209">
        <f t="shared" si="988"/>
        <v>2.2598815903144844</v>
      </c>
      <c r="BR401" s="164">
        <f t="shared" si="1014"/>
        <v>7.2598815903144844</v>
      </c>
      <c r="BS401" s="219">
        <f t="shared" si="1015"/>
        <v>0.1451976318062897</v>
      </c>
      <c r="BT401" s="210"/>
      <c r="BU401" s="206">
        <f t="shared" si="1016"/>
        <v>-0.46235007572938791</v>
      </c>
      <c r="BW401" s="164">
        <f>VLOOKUP(M401,Coefficients!$E$4:$I$7,3)</f>
        <v>0.43099999999999999</v>
      </c>
      <c r="BX401" s="106">
        <f t="shared" si="1017"/>
        <v>7.2999999999999995E-2</v>
      </c>
      <c r="BY401" s="163">
        <f t="shared" si="1018"/>
        <v>0.51012944500000001</v>
      </c>
      <c r="BZ401" s="160"/>
      <c r="CO401" s="165" t="str">
        <f t="shared" si="989"/>
        <v>splash</v>
      </c>
      <c r="CP401" s="172">
        <f t="shared" si="990"/>
        <v>1</v>
      </c>
      <c r="CQ401" s="165">
        <f>IF(CO401="atmospheric",IF(CP401&gt;=1,Coefficients!$T$5,Coefficients!$T$4),Coefficients!$T$3)</f>
        <v>7.35</v>
      </c>
      <c r="CR401" s="106">
        <f>IF(S401&lt;Coefficients!$V$3,Coefficients!$X$3-(Coefficients!$X$4-Coefficients!$X$3)*(Coefficients!$V$3-S401)/(Coefficients!$V$4-Coefficients!$V$3),IF(S401&gt;Coefficients!$V$6,(Coefficients!$X$6-Coefficients!$X$5)*(S401-Coefficients!$V$6)/(Coefficients!$V$6-Coefficients!$V$5)+Coefficients!$X$6,VLOOKUP(S401,Coefficients!$V$3:$X$6,3)))</f>
        <v>5.1999999999999975</v>
      </c>
      <c r="CS401" s="90">
        <f t="shared" si="1019"/>
        <v>1.6409601519999992E-4</v>
      </c>
      <c r="CT401" s="106">
        <f>VLOOKUP(CO401,Coefficients!$Z$4:$AD$7,4,FALSE)</f>
        <v>0.26500000000000001</v>
      </c>
      <c r="CU401" s="106">
        <f>VLOOKUP(CO401,Coefficients!$Z$4:$AD$7,2,FALSE)</f>
        <v>0.37</v>
      </c>
      <c r="CV401" s="174">
        <f t="shared" si="991"/>
        <v>4.7150196115368752</v>
      </c>
      <c r="CW401" s="31">
        <f t="shared" si="992"/>
        <v>9.8690090723154034E-3</v>
      </c>
      <c r="CX401" s="19">
        <f>Coefficients!$B$7</f>
        <v>3.35</v>
      </c>
      <c r="CY401" s="217">
        <f t="shared" si="1020"/>
        <v>2.9459728574075831E-3</v>
      </c>
      <c r="CZ401" s="164">
        <f>VLOOKUP(N401,Coefficients!$E$12:$I$16,3)</f>
        <v>6.0350000000000001</v>
      </c>
      <c r="DA401" s="165">
        <f t="shared" si="1021"/>
        <v>7.2999999999999995E-2</v>
      </c>
      <c r="DB401" s="163">
        <f t="shared" si="1022"/>
        <v>7.1429958249999999</v>
      </c>
      <c r="DC401" s="163"/>
      <c r="DD401" s="149"/>
      <c r="DU401" s="165">
        <f t="shared" si="993"/>
        <v>0.95</v>
      </c>
      <c r="DV401" s="165">
        <f t="shared" si="994"/>
        <v>1</v>
      </c>
      <c r="DW401" s="165">
        <f t="shared" si="995"/>
        <v>2400</v>
      </c>
      <c r="DX401" s="165">
        <f t="shared" si="996"/>
        <v>1.4999999999999999E-2</v>
      </c>
      <c r="DY401" s="169">
        <f t="shared" si="997"/>
        <v>70.361445783132524</v>
      </c>
      <c r="DZ401" s="136">
        <f t="shared" si="1023"/>
        <v>33560.589479159906</v>
      </c>
      <c r="EA401" s="136">
        <f t="shared" si="998"/>
        <v>4.3067574809826485</v>
      </c>
      <c r="EB401" s="136">
        <f t="shared" si="999"/>
        <v>2.3330791552474604E-2</v>
      </c>
      <c r="EC401" s="136">
        <f t="shared" si="1000"/>
        <v>0.96747185906460231</v>
      </c>
      <c r="ED401" s="136">
        <f t="shared" si="1001"/>
        <v>0.21050910289054181</v>
      </c>
      <c r="EE401" s="136">
        <f t="shared" si="1024"/>
        <v>1.5445604651050633E-4</v>
      </c>
      <c r="EF401" s="136">
        <f t="shared" si="1002"/>
        <v>1</v>
      </c>
      <c r="EG401" s="136">
        <f t="shared" si="1025"/>
        <v>2</v>
      </c>
      <c r="EH401" s="149">
        <f t="shared" si="1003"/>
        <v>1.7483615475541068</v>
      </c>
      <c r="EI401" s="149">
        <f t="shared" si="1004"/>
        <v>28.934369999187815</v>
      </c>
      <c r="EJ401" s="149">
        <f t="shared" si="1026"/>
        <v>30.682731546741923</v>
      </c>
      <c r="EK401" s="18">
        <f t="shared" si="1027"/>
        <v>0.13036648949935958</v>
      </c>
      <c r="EL401" s="18">
        <f t="shared" si="1028"/>
        <v>1.8928905542206546E-2</v>
      </c>
      <c r="EM401" s="18">
        <f t="shared" si="1029"/>
        <v>1.1732977235000001E-2</v>
      </c>
      <c r="EN401" s="163">
        <f t="shared" si="1005"/>
        <v>0.12486227456434466</v>
      </c>
      <c r="EO401" s="163">
        <f t="shared" si="1006"/>
        <v>2.0663982551201241</v>
      </c>
      <c r="EP401" s="163">
        <f t="shared" si="1030"/>
        <v>2.1912605296844689</v>
      </c>
      <c r="EQ401" s="18">
        <f t="shared" si="1031"/>
        <v>1.8254333274446288</v>
      </c>
      <c r="ER401" s="18">
        <f t="shared" si="1032"/>
        <v>5.3776770356590859E-3</v>
      </c>
      <c r="ES401" s="18">
        <f t="shared" si="1033"/>
        <v>0.16428890397499998</v>
      </c>
    </row>
    <row r="402" spans="1:149" s="105" customFormat="1" outlineLevel="1" x14ac:dyDescent="0.25">
      <c r="B402" s="36" t="s">
        <v>75</v>
      </c>
      <c r="C402" s="36" t="str">
        <f>'Hotter&amp;Drier'!$B$1</f>
        <v>MRI-CGCM2.3.2</v>
      </c>
      <c r="D402" s="36">
        <v>2016</v>
      </c>
      <c r="E402" s="37">
        <f>'Hotter&amp;Drier'!T44</f>
        <v>22.573333333333334</v>
      </c>
      <c r="F402" s="37">
        <f>'Hotter&amp;Drier'!X44</f>
        <v>76.055840000000003</v>
      </c>
      <c r="G402" s="37">
        <f>'Hotter&amp;Drier'!R44</f>
        <v>407.19999999999993</v>
      </c>
      <c r="H402" s="115">
        <f t="shared" si="957"/>
        <v>2007</v>
      </c>
      <c r="I402" s="111" t="str">
        <f t="shared" si="958"/>
        <v>Pile No 243 @ Berth 107</v>
      </c>
      <c r="J402" s="165" t="str">
        <f t="shared" si="959"/>
        <v>splash</v>
      </c>
      <c r="K402" s="172">
        <f t="shared" si="960"/>
        <v>1</v>
      </c>
      <c r="L402" s="115" t="str">
        <f t="shared" si="961"/>
        <v>C1</v>
      </c>
      <c r="M402" s="115" t="str">
        <f t="shared" si="962"/>
        <v>CB4</v>
      </c>
      <c r="N402" s="115" t="str">
        <f t="shared" si="963"/>
        <v>CL5</v>
      </c>
      <c r="O402" s="115">
        <f t="shared" si="964"/>
        <v>0</v>
      </c>
      <c r="P402" s="115">
        <f t="shared" si="965"/>
        <v>50</v>
      </c>
      <c r="Q402" s="115">
        <f t="shared" si="966"/>
        <v>1200</v>
      </c>
      <c r="R402" s="115">
        <f t="shared" si="967"/>
        <v>60</v>
      </c>
      <c r="S402" s="115">
        <f t="shared" si="968"/>
        <v>0.37</v>
      </c>
      <c r="T402" s="115">
        <f t="shared" si="969"/>
        <v>310</v>
      </c>
      <c r="U402" s="165">
        <f t="shared" si="1007"/>
        <v>12</v>
      </c>
      <c r="V402" s="165"/>
      <c r="W402" s="165"/>
      <c r="X402" s="165"/>
      <c r="Y402" s="165"/>
      <c r="AA402" s="174">
        <f t="shared" si="970"/>
        <v>2.4751715887497574</v>
      </c>
      <c r="AB402" s="193">
        <f t="shared" si="971"/>
        <v>0.14950343177499514</v>
      </c>
      <c r="AC402" s="174">
        <f t="shared" si="972"/>
        <v>2.4374581332485802E-2</v>
      </c>
      <c r="AD402" s="174">
        <f t="shared" si="973"/>
        <v>1.1741419806666667E-2</v>
      </c>
      <c r="AE402" s="174">
        <f t="shared" si="974"/>
        <v>2.0641769882949988E-2</v>
      </c>
      <c r="AF402" s="194">
        <f t="shared" si="975"/>
        <v>6.1617223531193997E-3</v>
      </c>
      <c r="AG402" s="174">
        <f t="shared" si="878"/>
        <v>1.4066567431554535E-2</v>
      </c>
      <c r="AH402" s="174">
        <f t="shared" si="879"/>
        <v>0.16440711956666665</v>
      </c>
      <c r="AJ402" s="174"/>
      <c r="AK402" s="174"/>
      <c r="AM402" s="207">
        <f t="shared" si="976"/>
        <v>5</v>
      </c>
      <c r="AN402" s="167">
        <f>INDEX(Coefficients!$O$3:$O$7,MATCH(S402,Coefficients!$O$3:$O$7))</f>
        <v>0.3</v>
      </c>
      <c r="AO402" s="167">
        <f>INDEX(Coefficients!$O$3:$O$7,MATCH(S402,Coefficients!$O$3:$O$7)+1)</f>
        <v>0.4</v>
      </c>
      <c r="AP402" s="172">
        <f>INDEX(Coefficients!$P$3:$P$7,MATCH(S402,Coefficients!$O$3:$O$7))</f>
        <v>50</v>
      </c>
      <c r="AQ402" s="172">
        <f>INDEX(Coefficients!$P$3:$P$7,MATCH(S402,Coefficients!$O$3:$O$7)+1)</f>
        <v>41.8</v>
      </c>
      <c r="AR402" s="172">
        <f t="shared" si="977"/>
        <v>44.26</v>
      </c>
      <c r="AS402" s="106">
        <f t="shared" si="978"/>
        <v>2016</v>
      </c>
      <c r="AT402" s="107">
        <f t="shared" si="979"/>
        <v>22.573333333333334</v>
      </c>
      <c r="AU402" s="167">
        <f t="shared" si="1008"/>
        <v>112.63333333333334</v>
      </c>
      <c r="AV402" s="173">
        <f t="shared" si="1009"/>
        <v>22.526666666666667</v>
      </c>
      <c r="AW402" s="106">
        <v>28</v>
      </c>
      <c r="AX402" s="107">
        <f t="shared" si="980"/>
        <v>76.055840000000003</v>
      </c>
      <c r="AY402" s="174">
        <f t="shared" si="981"/>
        <v>1.1680557608947966</v>
      </c>
      <c r="AZ402" s="167">
        <f>INDEX(Coefficients!$K$3:$K$10,MATCH(S402,Coefficients!$K$3:$K$10))</f>
        <v>0.35</v>
      </c>
      <c r="BA402" s="167">
        <f>INDEX(Coefficients!$K$3:$K$10,MATCH(S402,Coefficients!$K$3:$K$10)+1)</f>
        <v>0.4</v>
      </c>
      <c r="BB402" s="167">
        <f>INDEX(Coefficients!$L$3:$L$10,MATCH(S402,Coefficients!$K$3:$K$10))</f>
        <v>0.19142307491680963</v>
      </c>
      <c r="BC402" s="167">
        <f>INDEX(Coefficients!$L$3:$L$10,MATCH(S402,Coefficients!$K$3:$K$10)+1)</f>
        <v>0.35425563574488944</v>
      </c>
      <c r="BD402" s="174">
        <f>INDEX(Coefficients!$M$3:$M$10,MATCH(S402,Coefficients!$K$3:$K$10))</f>
        <v>0.20023799980895765</v>
      </c>
      <c r="BE402" s="174">
        <f>INDEX(Coefficients!$M$3:$M$10,MATCH(S402,Coefficients!$K$3:$K$10)+1)</f>
        <v>0.20987997823914079</v>
      </c>
      <c r="BF402" s="70">
        <f t="shared" si="982"/>
        <v>2.5655609924804158E-5</v>
      </c>
      <c r="BG402" s="110">
        <f t="shared" si="983"/>
        <v>0.20409479118103091</v>
      </c>
      <c r="BH402" s="175">
        <f t="shared" si="1010"/>
        <v>1.8472522608212184E-5</v>
      </c>
      <c r="BI402" s="89">
        <f t="shared" si="1011"/>
        <v>5.8293602898067891E-2</v>
      </c>
      <c r="BJ402" s="106">
        <f t="shared" si="984"/>
        <v>0.71366705445737511</v>
      </c>
      <c r="BK402" s="165">
        <f t="shared" si="985"/>
        <v>84.741590689541354</v>
      </c>
      <c r="BL402" s="207"/>
      <c r="BM402" s="107">
        <f t="shared" si="986"/>
        <v>407.19999999999993</v>
      </c>
      <c r="BN402" s="173">
        <f t="shared" si="1012"/>
        <v>2006.5</v>
      </c>
      <c r="BO402" s="187">
        <f t="shared" si="1013"/>
        <v>7.6247000000000001E-4</v>
      </c>
      <c r="BP402" s="106" t="str">
        <f t="shared" si="987"/>
        <v>YES</v>
      </c>
      <c r="BQ402" s="209">
        <f t="shared" si="988"/>
        <v>2.4751715887497574</v>
      </c>
      <c r="BR402" s="164">
        <f t="shared" si="1014"/>
        <v>7.4751715887497578</v>
      </c>
      <c r="BS402" s="219">
        <f t="shared" si="1015"/>
        <v>0.14950343177499514</v>
      </c>
      <c r="BT402" s="210"/>
      <c r="BU402" s="206">
        <f t="shared" si="1016"/>
        <v>-0.51805373661420095</v>
      </c>
      <c r="BW402" s="164">
        <f>VLOOKUP(M402,Coefficients!$E$4:$I$7,3)</f>
        <v>0.43099999999999999</v>
      </c>
      <c r="BX402" s="106">
        <f t="shared" si="1017"/>
        <v>7.2999999999999995E-2</v>
      </c>
      <c r="BY402" s="163">
        <f t="shared" si="1018"/>
        <v>0.51049651333333335</v>
      </c>
      <c r="BZ402" s="160"/>
      <c r="CO402" s="165" t="str">
        <f t="shared" si="989"/>
        <v>splash</v>
      </c>
      <c r="CP402" s="172">
        <f t="shared" si="990"/>
        <v>1</v>
      </c>
      <c r="CQ402" s="165">
        <f>IF(CO402="atmospheric",IF(CP402&gt;=1,Coefficients!$T$5,Coefficients!$T$4),Coefficients!$T$3)</f>
        <v>7.35</v>
      </c>
      <c r="CR402" s="106">
        <f>IF(S402&lt;Coefficients!$V$3,Coefficients!$X$3-(Coefficients!$X$4-Coefficients!$X$3)*(Coefficients!$V$3-S402)/(Coefficients!$V$4-Coefficients!$V$3),IF(S402&gt;Coefficients!$V$6,(Coefficients!$X$6-Coefficients!$X$5)*(S402-Coefficients!$V$6)/(Coefficients!$V$6-Coefficients!$V$5)+Coefficients!$X$6,VLOOKUP(S402,Coefficients!$V$3:$X$6,3)))</f>
        <v>5.1999999999999975</v>
      </c>
      <c r="CS402" s="90">
        <f t="shared" si="1019"/>
        <v>1.6409601519999992E-4</v>
      </c>
      <c r="CT402" s="106">
        <f>VLOOKUP(CO402,Coefficients!$Z$4:$AD$7,4,FALSE)</f>
        <v>0.26500000000000001</v>
      </c>
      <c r="CU402" s="106">
        <f>VLOOKUP(CO402,Coefficients!$Z$4:$AD$7,2,FALSE)</f>
        <v>0.37</v>
      </c>
      <c r="CV402" s="174">
        <f t="shared" si="991"/>
        <v>4.8148642349983719</v>
      </c>
      <c r="CW402" s="31">
        <f t="shared" si="992"/>
        <v>2.0641769882949988E-2</v>
      </c>
      <c r="CX402" s="19">
        <f>Coefficients!$B$7</f>
        <v>3.35</v>
      </c>
      <c r="CY402" s="217">
        <f t="shared" si="1020"/>
        <v>6.1617223531193997E-3</v>
      </c>
      <c r="CZ402" s="164">
        <f>VLOOKUP(N402,Coefficients!$E$12:$I$16,3)</f>
        <v>6.0350000000000001</v>
      </c>
      <c r="DA402" s="165">
        <f t="shared" si="1021"/>
        <v>7.2999999999999995E-2</v>
      </c>
      <c r="DB402" s="163">
        <f t="shared" si="1022"/>
        <v>7.1481356333333332</v>
      </c>
      <c r="DC402" s="163"/>
      <c r="DD402" s="149"/>
      <c r="DU402" s="165">
        <f t="shared" si="993"/>
        <v>0.95</v>
      </c>
      <c r="DV402" s="165">
        <f t="shared" si="994"/>
        <v>1</v>
      </c>
      <c r="DW402" s="165">
        <f t="shared" si="995"/>
        <v>2400</v>
      </c>
      <c r="DX402" s="165">
        <f t="shared" si="996"/>
        <v>1.4999999999999999E-2</v>
      </c>
      <c r="DY402" s="169">
        <f t="shared" si="997"/>
        <v>70.406687027809028</v>
      </c>
      <c r="DZ402" s="136">
        <f t="shared" si="1023"/>
        <v>33567.780905850086</v>
      </c>
      <c r="EA402" s="136">
        <f t="shared" si="998"/>
        <v>4.3067574809826485</v>
      </c>
      <c r="EB402" s="136">
        <f t="shared" si="999"/>
        <v>2.3330791552474604E-2</v>
      </c>
      <c r="EC402" s="136">
        <f t="shared" si="1000"/>
        <v>0.96747185906460231</v>
      </c>
      <c r="ED402" s="136">
        <f t="shared" si="1001"/>
        <v>0.21056266495950077</v>
      </c>
      <c r="EE402" s="136">
        <f t="shared" si="1024"/>
        <v>1.5445604651050633E-4</v>
      </c>
      <c r="EF402" s="136">
        <f t="shared" si="1002"/>
        <v>1</v>
      </c>
      <c r="EG402" s="136">
        <f t="shared" si="1025"/>
        <v>2</v>
      </c>
      <c r="EH402" s="149">
        <f t="shared" si="1003"/>
        <v>1.7469756121475408</v>
      </c>
      <c r="EI402" s="149">
        <f t="shared" si="1004"/>
        <v>28.920921763332892</v>
      </c>
      <c r="EJ402" s="149">
        <f t="shared" si="1026"/>
        <v>30.667897375480432</v>
      </c>
      <c r="EK402" s="18">
        <f t="shared" si="1027"/>
        <v>0.16303693529369884</v>
      </c>
      <c r="EL402" s="18">
        <f t="shared" si="1028"/>
        <v>2.4374581332485802E-2</v>
      </c>
      <c r="EM402" s="18">
        <f t="shared" si="1029"/>
        <v>1.1741419806666667E-2</v>
      </c>
      <c r="EN402" s="163">
        <f t="shared" si="1005"/>
        <v>0.12476329558170507</v>
      </c>
      <c r="EO402" s="163">
        <f t="shared" si="1006"/>
        <v>2.0654378260143296</v>
      </c>
      <c r="EP402" s="163">
        <f t="shared" si="1030"/>
        <v>2.1902011215960346</v>
      </c>
      <c r="EQ402" s="18">
        <f t="shared" si="1031"/>
        <v>2.2828953700637409</v>
      </c>
      <c r="ER402" s="18">
        <f t="shared" si="1032"/>
        <v>1.4066567431554535E-2</v>
      </c>
      <c r="ES402" s="18">
        <f t="shared" si="1033"/>
        <v>0.16440711956666665</v>
      </c>
    </row>
    <row r="403" spans="1:149" s="105" customFormat="1" outlineLevel="1" x14ac:dyDescent="0.25">
      <c r="B403" s="36" t="s">
        <v>75</v>
      </c>
      <c r="C403" s="36" t="str">
        <f>'Hotter&amp;Drier'!$B$1</f>
        <v>MRI-CGCM2.3.2</v>
      </c>
      <c r="D403" s="36">
        <v>2017</v>
      </c>
      <c r="E403" s="37">
        <f>'Hotter&amp;Drier'!T45</f>
        <v>22.596666666666668</v>
      </c>
      <c r="F403" s="37">
        <f>'Hotter&amp;Drier'!X45</f>
        <v>76.040579999999991</v>
      </c>
      <c r="G403" s="37">
        <f>'Hotter&amp;Drier'!R45</f>
        <v>410.14999999999992</v>
      </c>
      <c r="H403" s="115">
        <f t="shared" si="957"/>
        <v>2007</v>
      </c>
      <c r="I403" s="111" t="str">
        <f t="shared" si="958"/>
        <v>Pile No 243 @ Berth 107</v>
      </c>
      <c r="J403" s="165" t="str">
        <f t="shared" si="959"/>
        <v>splash</v>
      </c>
      <c r="K403" s="172">
        <f t="shared" si="960"/>
        <v>1</v>
      </c>
      <c r="L403" s="115" t="str">
        <f t="shared" si="961"/>
        <v>C1</v>
      </c>
      <c r="M403" s="115" t="str">
        <f t="shared" si="962"/>
        <v>CB4</v>
      </c>
      <c r="N403" s="115" t="str">
        <f t="shared" si="963"/>
        <v>CL5</v>
      </c>
      <c r="O403" s="115">
        <f t="shared" si="964"/>
        <v>0</v>
      </c>
      <c r="P403" s="115">
        <f t="shared" si="965"/>
        <v>50</v>
      </c>
      <c r="Q403" s="115">
        <f t="shared" si="966"/>
        <v>1200</v>
      </c>
      <c r="R403" s="115">
        <f t="shared" si="967"/>
        <v>60</v>
      </c>
      <c r="S403" s="115">
        <f t="shared" si="968"/>
        <v>0.37</v>
      </c>
      <c r="T403" s="115">
        <f t="shared" si="969"/>
        <v>310</v>
      </c>
      <c r="U403" s="165">
        <f t="shared" si="1007"/>
        <v>12</v>
      </c>
      <c r="V403" s="165"/>
      <c r="W403" s="165"/>
      <c r="X403" s="165"/>
      <c r="Y403" s="165"/>
      <c r="AA403" s="174">
        <f t="shared" si="970"/>
        <v>2.6672687920941645</v>
      </c>
      <c r="AB403" s="193">
        <f t="shared" si="971"/>
        <v>0.15334537584188329</v>
      </c>
      <c r="AC403" s="174">
        <f t="shared" si="972"/>
        <v>3.0015618322908038E-2</v>
      </c>
      <c r="AD403" s="174">
        <f t="shared" si="973"/>
        <v>1.1749862378333337E-2</v>
      </c>
      <c r="AE403" s="174">
        <f t="shared" si="974"/>
        <v>3.5275891422336891E-2</v>
      </c>
      <c r="AF403" s="194">
        <f t="shared" si="975"/>
        <v>1.0530116842488625E-2</v>
      </c>
      <c r="AG403" s="174">
        <f t="shared" si="878"/>
        <v>2.8860895639088908E-2</v>
      </c>
      <c r="AH403" s="174">
        <f t="shared" si="879"/>
        <v>0.16452533515833337</v>
      </c>
      <c r="AJ403" s="174"/>
      <c r="AK403" s="174"/>
      <c r="AM403" s="207">
        <f t="shared" si="976"/>
        <v>5</v>
      </c>
      <c r="AN403" s="167">
        <f>INDEX(Coefficients!$O$3:$O$7,MATCH(S403,Coefficients!$O$3:$O$7))</f>
        <v>0.3</v>
      </c>
      <c r="AO403" s="167">
        <f>INDEX(Coefficients!$O$3:$O$7,MATCH(S403,Coefficients!$O$3:$O$7)+1)</f>
        <v>0.4</v>
      </c>
      <c r="AP403" s="172">
        <f>INDEX(Coefficients!$P$3:$P$7,MATCH(S403,Coefficients!$O$3:$O$7))</f>
        <v>50</v>
      </c>
      <c r="AQ403" s="172">
        <f>INDEX(Coefficients!$P$3:$P$7,MATCH(S403,Coefficients!$O$3:$O$7)+1)</f>
        <v>41.8</v>
      </c>
      <c r="AR403" s="172">
        <f t="shared" si="977"/>
        <v>44.26</v>
      </c>
      <c r="AS403" s="106">
        <f t="shared" si="978"/>
        <v>2017</v>
      </c>
      <c r="AT403" s="107">
        <f t="shared" si="979"/>
        <v>22.596666666666668</v>
      </c>
      <c r="AU403" s="167">
        <f t="shared" si="1008"/>
        <v>135.23000000000002</v>
      </c>
      <c r="AV403" s="173">
        <f t="shared" si="1009"/>
        <v>22.538333333333338</v>
      </c>
      <c r="AW403" s="106">
        <v>29</v>
      </c>
      <c r="AX403" s="107">
        <f t="shared" si="980"/>
        <v>76.040579999999991</v>
      </c>
      <c r="AY403" s="174">
        <f t="shared" si="981"/>
        <v>1.1688866741453541</v>
      </c>
      <c r="AZ403" s="167">
        <f>INDEX(Coefficients!$K$3:$K$10,MATCH(S403,Coefficients!$K$3:$K$10))</f>
        <v>0.35</v>
      </c>
      <c r="BA403" s="167">
        <f>INDEX(Coefficients!$K$3:$K$10,MATCH(S403,Coefficients!$K$3:$K$10)+1)</f>
        <v>0.4</v>
      </c>
      <c r="BB403" s="167">
        <f>INDEX(Coefficients!$L$3:$L$10,MATCH(S403,Coefficients!$K$3:$K$10))</f>
        <v>0.19142307491680963</v>
      </c>
      <c r="BC403" s="167">
        <f>INDEX(Coefficients!$L$3:$L$10,MATCH(S403,Coefficients!$K$3:$K$10)+1)</f>
        <v>0.35425563574488944</v>
      </c>
      <c r="BD403" s="174">
        <f>INDEX(Coefficients!$M$3:$M$10,MATCH(S403,Coefficients!$K$3:$K$10))</f>
        <v>0.20023799980895765</v>
      </c>
      <c r="BE403" s="174">
        <f>INDEX(Coefficients!$M$3:$M$10,MATCH(S403,Coefficients!$K$3:$K$10)+1)</f>
        <v>0.20987997823914079</v>
      </c>
      <c r="BF403" s="70">
        <f t="shared" si="982"/>
        <v>2.5655609924804158E-5</v>
      </c>
      <c r="BG403" s="110">
        <f t="shared" si="983"/>
        <v>0.20409479118103091</v>
      </c>
      <c r="BH403" s="175">
        <f t="shared" si="1010"/>
        <v>1.7797775605447878E-5</v>
      </c>
      <c r="BI403" s="89">
        <f t="shared" si="1011"/>
        <v>5.6164308774572382E-2</v>
      </c>
      <c r="BJ403" s="106">
        <f t="shared" si="984"/>
        <v>0.71366705445737511</v>
      </c>
      <c r="BK403" s="165">
        <f t="shared" si="985"/>
        <v>84.741590689541354</v>
      </c>
      <c r="BL403" s="207"/>
      <c r="BM403" s="107">
        <f t="shared" si="986"/>
        <v>410.14999999999992</v>
      </c>
      <c r="BN403" s="173">
        <f t="shared" si="1012"/>
        <v>2416.65</v>
      </c>
      <c r="BO403" s="187">
        <f t="shared" si="1013"/>
        <v>7.6527250000000006E-4</v>
      </c>
      <c r="BP403" s="106" t="str">
        <f t="shared" si="987"/>
        <v>YES</v>
      </c>
      <c r="BQ403" s="209">
        <f t="shared" si="988"/>
        <v>2.6672687920941645</v>
      </c>
      <c r="BR403" s="164">
        <f t="shared" si="1014"/>
        <v>7.6672687920941645</v>
      </c>
      <c r="BS403" s="219">
        <f t="shared" si="1015"/>
        <v>0.15334537584188329</v>
      </c>
      <c r="BT403" s="210"/>
      <c r="BU403" s="206">
        <f t="shared" si="1016"/>
        <v>-0.55908072602743775</v>
      </c>
      <c r="BW403" s="164">
        <f>VLOOKUP(M403,Coefficients!$E$4:$I$7,3)</f>
        <v>0.43099999999999999</v>
      </c>
      <c r="BX403" s="106">
        <f t="shared" si="1017"/>
        <v>7.2999999999999995E-2</v>
      </c>
      <c r="BY403" s="163">
        <f t="shared" si="1018"/>
        <v>0.51086358166666679</v>
      </c>
      <c r="BZ403" s="160"/>
      <c r="CO403" s="165" t="str">
        <f t="shared" si="989"/>
        <v>splash</v>
      </c>
      <c r="CP403" s="172">
        <f t="shared" si="990"/>
        <v>1</v>
      </c>
      <c r="CQ403" s="165">
        <f>IF(CO403="atmospheric",IF(CP403&gt;=1,Coefficients!$T$5,Coefficients!$T$4),Coefficients!$T$3)</f>
        <v>7.35</v>
      </c>
      <c r="CR403" s="106">
        <f>IF(S403&lt;Coefficients!$V$3,Coefficients!$X$3-(Coefficients!$X$4-Coefficients!$X$3)*(Coefficients!$V$3-S403)/(Coefficients!$V$4-Coefficients!$V$3),IF(S403&gt;Coefficients!$V$6,(Coefficients!$X$6-Coefficients!$X$5)*(S403-Coefficients!$V$6)/(Coefficients!$V$6-Coefficients!$V$5)+Coefficients!$X$6,VLOOKUP(S403,Coefficients!$V$3:$X$6,3)))</f>
        <v>5.1999999999999975</v>
      </c>
      <c r="CS403" s="90">
        <f t="shared" si="1019"/>
        <v>1.6409601519999992E-4</v>
      </c>
      <c r="CT403" s="106">
        <f>VLOOKUP(CO403,Coefficients!$Z$4:$AD$7,4,FALSE)</f>
        <v>0.26500000000000001</v>
      </c>
      <c r="CU403" s="106">
        <f>VLOOKUP(CO403,Coefficients!$Z$4:$AD$7,2,FALSE)</f>
        <v>0.37</v>
      </c>
      <c r="CV403" s="174">
        <f t="shared" si="991"/>
        <v>4.8907213393897795</v>
      </c>
      <c r="CW403" s="31">
        <f t="shared" si="992"/>
        <v>3.5275891422336891E-2</v>
      </c>
      <c r="CX403" s="19">
        <f>Coefficients!$B$7</f>
        <v>3.35</v>
      </c>
      <c r="CY403" s="217">
        <f t="shared" si="1020"/>
        <v>1.0530116842488625E-2</v>
      </c>
      <c r="CZ403" s="164">
        <f>VLOOKUP(N403,Coefficients!$E$12:$I$16,3)</f>
        <v>6.0350000000000001</v>
      </c>
      <c r="DA403" s="165">
        <f t="shared" si="1021"/>
        <v>7.2999999999999995E-2</v>
      </c>
      <c r="DB403" s="163">
        <f t="shared" si="1022"/>
        <v>7.1532754416666684</v>
      </c>
      <c r="DC403" s="163"/>
      <c r="DD403" s="149"/>
      <c r="DU403" s="165">
        <f t="shared" si="993"/>
        <v>0.95</v>
      </c>
      <c r="DV403" s="165">
        <f t="shared" si="994"/>
        <v>1</v>
      </c>
      <c r="DW403" s="165">
        <f t="shared" si="995"/>
        <v>2400</v>
      </c>
      <c r="DX403" s="165">
        <f t="shared" si="996"/>
        <v>1.4999999999999999E-2</v>
      </c>
      <c r="DY403" s="169">
        <f t="shared" si="997"/>
        <v>70.436880192977753</v>
      </c>
      <c r="DZ403" s="136">
        <f t="shared" si="1023"/>
        <v>33572.578616369508</v>
      </c>
      <c r="EA403" s="136">
        <f t="shared" si="998"/>
        <v>4.3067574809826485</v>
      </c>
      <c r="EB403" s="136">
        <f t="shared" si="999"/>
        <v>2.3330791552474604E-2</v>
      </c>
      <c r="EC403" s="136">
        <f t="shared" si="1000"/>
        <v>0.96747185906460231</v>
      </c>
      <c r="ED403" s="136">
        <f t="shared" si="1001"/>
        <v>0.21061615005707215</v>
      </c>
      <c r="EE403" s="136">
        <f t="shared" si="1024"/>
        <v>1.5445604651050633E-4</v>
      </c>
      <c r="EF403" s="136">
        <f t="shared" si="1002"/>
        <v>1</v>
      </c>
      <c r="EG403" s="136">
        <f t="shared" si="1025"/>
        <v>2</v>
      </c>
      <c r="EH403" s="149">
        <f t="shared" si="1003"/>
        <v>1.7456345370246376</v>
      </c>
      <c r="EI403" s="149">
        <f t="shared" si="1004"/>
        <v>28.907482288794569</v>
      </c>
      <c r="EJ403" s="149">
        <f t="shared" si="1026"/>
        <v>30.653116825819207</v>
      </c>
      <c r="EK403" s="18">
        <f t="shared" si="1027"/>
        <v>0.19573865959843217</v>
      </c>
      <c r="EL403" s="18">
        <f t="shared" si="1028"/>
        <v>3.0015618322908038E-2</v>
      </c>
      <c r="EM403" s="18">
        <f t="shared" si="1029"/>
        <v>1.1749862378333337E-2</v>
      </c>
      <c r="EN403" s="163">
        <f t="shared" si="1005"/>
        <v>0.12466752037408761</v>
      </c>
      <c r="EO403" s="163">
        <f t="shared" si="1006"/>
        <v>2.0644780226131663</v>
      </c>
      <c r="EP403" s="163">
        <f t="shared" si="1030"/>
        <v>2.1891455429872537</v>
      </c>
      <c r="EQ403" s="18">
        <f t="shared" si="1031"/>
        <v>2.7407953844003212</v>
      </c>
      <c r="ER403" s="18">
        <f t="shared" si="1032"/>
        <v>2.8860895639088908E-2</v>
      </c>
      <c r="ES403" s="18">
        <f t="shared" si="1033"/>
        <v>0.16452533515833337</v>
      </c>
    </row>
    <row r="404" spans="1:149" s="105" customFormat="1" outlineLevel="1" x14ac:dyDescent="0.25">
      <c r="A404" s="103"/>
      <c r="B404" s="36" t="s">
        <v>75</v>
      </c>
      <c r="C404" s="36" t="str">
        <f>'Hotter&amp;Drier'!$B$1</f>
        <v>MRI-CGCM2.3.2</v>
      </c>
      <c r="D404" s="36">
        <v>2018</v>
      </c>
      <c r="E404" s="37">
        <f>'Hotter&amp;Drier'!T46</f>
        <v>22.619999999999997</v>
      </c>
      <c r="F404" s="37">
        <f>'Hotter&amp;Drier'!X46</f>
        <v>76.025319999999994</v>
      </c>
      <c r="G404" s="37">
        <f>'Hotter&amp;Drier'!R46</f>
        <v>413.09999999999991</v>
      </c>
      <c r="H404" s="115">
        <f t="shared" si="957"/>
        <v>2007</v>
      </c>
      <c r="I404" s="111" t="str">
        <f t="shared" si="958"/>
        <v>Pile No 243 @ Berth 107</v>
      </c>
      <c r="J404" s="165" t="str">
        <f t="shared" si="959"/>
        <v>splash</v>
      </c>
      <c r="K404" s="172">
        <f t="shared" si="960"/>
        <v>1</v>
      </c>
      <c r="L404" s="115" t="str">
        <f t="shared" si="961"/>
        <v>C1</v>
      </c>
      <c r="M404" s="115" t="str">
        <f t="shared" si="962"/>
        <v>CB4</v>
      </c>
      <c r="N404" s="115" t="str">
        <f t="shared" si="963"/>
        <v>CL5</v>
      </c>
      <c r="O404" s="115">
        <f t="shared" si="964"/>
        <v>0</v>
      </c>
      <c r="P404" s="115">
        <f t="shared" si="965"/>
        <v>50</v>
      </c>
      <c r="Q404" s="115">
        <f t="shared" si="966"/>
        <v>1200</v>
      </c>
      <c r="R404" s="115">
        <f t="shared" si="967"/>
        <v>60</v>
      </c>
      <c r="S404" s="115">
        <f t="shared" si="968"/>
        <v>0.37</v>
      </c>
      <c r="T404" s="115">
        <f t="shared" si="969"/>
        <v>310</v>
      </c>
      <c r="U404" s="165">
        <f t="shared" si="1007"/>
        <v>12</v>
      </c>
      <c r="V404" s="165"/>
      <c r="W404" s="165"/>
      <c r="X404" s="165"/>
      <c r="Y404" s="165"/>
      <c r="AA404" s="174">
        <f t="shared" si="970"/>
        <v>2.8422128442048047</v>
      </c>
      <c r="AB404" s="193">
        <f t="shared" si="971"/>
        <v>0.15684425688409609</v>
      </c>
      <c r="AC404" s="174">
        <f t="shared" si="972"/>
        <v>3.583446984849837E-2</v>
      </c>
      <c r="AD404" s="174">
        <f t="shared" si="973"/>
        <v>1.1758304950000003E-2</v>
      </c>
      <c r="AE404" s="174">
        <f t="shared" si="974"/>
        <v>5.3218477579132575E-2</v>
      </c>
      <c r="AF404" s="194">
        <f t="shared" si="975"/>
        <v>1.5886112710188829E-2</v>
      </c>
      <c r="AG404" s="174">
        <f t="shared" si="878"/>
        <v>5.0821795763101918E-2</v>
      </c>
      <c r="AH404" s="174">
        <f t="shared" si="879"/>
        <v>0.16464355075000003</v>
      </c>
      <c r="AJ404" s="174"/>
      <c r="AK404" s="174"/>
      <c r="AM404" s="207">
        <f t="shared" si="976"/>
        <v>5</v>
      </c>
      <c r="AN404" s="167">
        <f>INDEX(Coefficients!$O$3:$O$7,MATCH(S404,Coefficients!$O$3:$O$7))</f>
        <v>0.3</v>
      </c>
      <c r="AO404" s="167">
        <f>INDEX(Coefficients!$O$3:$O$7,MATCH(S404,Coefficients!$O$3:$O$7)+1)</f>
        <v>0.4</v>
      </c>
      <c r="AP404" s="172">
        <f>INDEX(Coefficients!$P$3:$P$7,MATCH(S404,Coefficients!$O$3:$O$7))</f>
        <v>50</v>
      </c>
      <c r="AQ404" s="172">
        <f>INDEX(Coefficients!$P$3:$P$7,MATCH(S404,Coefficients!$O$3:$O$7)+1)</f>
        <v>41.8</v>
      </c>
      <c r="AR404" s="172">
        <f t="shared" si="977"/>
        <v>44.26</v>
      </c>
      <c r="AS404" s="106">
        <f t="shared" si="978"/>
        <v>2018</v>
      </c>
      <c r="AT404" s="107">
        <f t="shared" si="979"/>
        <v>22.619999999999997</v>
      </c>
      <c r="AU404" s="167">
        <f t="shared" si="1008"/>
        <v>157.85000000000002</v>
      </c>
      <c r="AV404" s="173">
        <f t="shared" si="1009"/>
        <v>22.550000000000004</v>
      </c>
      <c r="AW404" s="106">
        <v>30</v>
      </c>
      <c r="AX404" s="107">
        <f t="shared" si="980"/>
        <v>76.025319999999994</v>
      </c>
      <c r="AY404" s="174">
        <f t="shared" si="981"/>
        <v>1.1697181128083352</v>
      </c>
      <c r="AZ404" s="167">
        <f>INDEX(Coefficients!$K$3:$K$10,MATCH(S404,Coefficients!$K$3:$K$10))</f>
        <v>0.35</v>
      </c>
      <c r="BA404" s="167">
        <f>INDEX(Coefficients!$K$3:$K$10,MATCH(S404,Coefficients!$K$3:$K$10)+1)</f>
        <v>0.4</v>
      </c>
      <c r="BB404" s="167">
        <f>INDEX(Coefficients!$L$3:$L$10,MATCH(S404,Coefficients!$K$3:$K$10))</f>
        <v>0.19142307491680963</v>
      </c>
      <c r="BC404" s="167">
        <f>INDEX(Coefficients!$L$3:$L$10,MATCH(S404,Coefficients!$K$3:$K$10)+1)</f>
        <v>0.35425563574488944</v>
      </c>
      <c r="BD404" s="174">
        <f>INDEX(Coefficients!$M$3:$M$10,MATCH(S404,Coefficients!$K$3:$K$10))</f>
        <v>0.20023799980895765</v>
      </c>
      <c r="BE404" s="174">
        <f>INDEX(Coefficients!$M$3:$M$10,MATCH(S404,Coefficients!$K$3:$K$10)+1)</f>
        <v>0.20987997823914079</v>
      </c>
      <c r="BF404" s="70">
        <f t="shared" si="982"/>
        <v>2.5655609924804158E-5</v>
      </c>
      <c r="BG404" s="110">
        <f t="shared" si="983"/>
        <v>0.20409479118103091</v>
      </c>
      <c r="BH404" s="175">
        <f t="shared" si="1010"/>
        <v>1.7246550158989146E-5</v>
      </c>
      <c r="BI404" s="89">
        <f t="shared" si="1011"/>
        <v>5.4424810712250873E-2</v>
      </c>
      <c r="BJ404" s="106">
        <f t="shared" si="984"/>
        <v>0.71366705445737511</v>
      </c>
      <c r="BK404" s="165">
        <f t="shared" si="985"/>
        <v>84.741590689541354</v>
      </c>
      <c r="BL404" s="207"/>
      <c r="BM404" s="107">
        <f t="shared" si="986"/>
        <v>413.09999999999991</v>
      </c>
      <c r="BN404" s="173">
        <f t="shared" si="1012"/>
        <v>2829.75</v>
      </c>
      <c r="BO404" s="187">
        <f t="shared" si="1013"/>
        <v>7.6807500000000001E-4</v>
      </c>
      <c r="BP404" s="106" t="str">
        <f t="shared" si="987"/>
        <v>YES</v>
      </c>
      <c r="BQ404" s="209">
        <f t="shared" si="988"/>
        <v>2.8422128442048047</v>
      </c>
      <c r="BR404" s="164">
        <f t="shared" si="1014"/>
        <v>7.8422128442048047</v>
      </c>
      <c r="BS404" s="219">
        <f t="shared" si="1015"/>
        <v>0.15684425688409609</v>
      </c>
      <c r="BT404" s="210"/>
      <c r="BU404" s="206">
        <f t="shared" si="1016"/>
        <v>-0.59089587959363876</v>
      </c>
      <c r="BW404" s="164">
        <f>VLOOKUP(M404,Coefficients!$E$4:$I$7,3)</f>
        <v>0.43099999999999999</v>
      </c>
      <c r="BX404" s="106">
        <f t="shared" si="1017"/>
        <v>7.2999999999999995E-2</v>
      </c>
      <c r="BY404" s="163">
        <f t="shared" si="1018"/>
        <v>0.51123065000000012</v>
      </c>
      <c r="BZ404" s="160"/>
      <c r="CO404" s="165" t="str">
        <f t="shared" si="989"/>
        <v>splash</v>
      </c>
      <c r="CP404" s="172">
        <f t="shared" si="990"/>
        <v>1</v>
      </c>
      <c r="CQ404" s="165">
        <f>IF(CO404="atmospheric",IF(CP404&gt;=1,Coefficients!$T$5,Coefficients!$T$4),Coefficients!$T$3)</f>
        <v>7.35</v>
      </c>
      <c r="CR404" s="106">
        <f>IF(S404&lt;Coefficients!$V$3,Coefficients!$X$3-(Coefficients!$X$4-Coefficients!$X$3)*(Coefficients!$V$3-S404)/(Coefficients!$V$4-Coefficients!$V$3),IF(S404&gt;Coefficients!$V$6,(Coefficients!$X$6-Coefficients!$X$5)*(S404-Coefficients!$V$6)/(Coefficients!$V$6-Coefficients!$V$5)+Coefficients!$X$6,VLOOKUP(S404,Coefficients!$V$3:$X$6,3)))</f>
        <v>5.1999999999999975</v>
      </c>
      <c r="CS404" s="90">
        <f t="shared" si="1019"/>
        <v>1.6409601519999992E-4</v>
      </c>
      <c r="CT404" s="106">
        <f>VLOOKUP(CO404,Coefficients!$Z$4:$AD$7,4,FALSE)</f>
        <v>0.26500000000000001</v>
      </c>
      <c r="CU404" s="106">
        <f>VLOOKUP(CO404,Coefficients!$Z$4:$AD$7,2,FALSE)</f>
        <v>0.37</v>
      </c>
      <c r="CV404" s="174">
        <f t="shared" si="991"/>
        <v>4.9509389275110287</v>
      </c>
      <c r="CW404" s="31">
        <f t="shared" si="992"/>
        <v>5.3218477579132575E-2</v>
      </c>
      <c r="CX404" s="19">
        <f>Coefficients!$B$7</f>
        <v>3.35</v>
      </c>
      <c r="CY404" s="217">
        <f t="shared" si="1020"/>
        <v>1.5886112710188829E-2</v>
      </c>
      <c r="CZ404" s="164">
        <f>VLOOKUP(N404,Coefficients!$E$12:$I$16,3)</f>
        <v>6.0350000000000001</v>
      </c>
      <c r="DA404" s="165">
        <f t="shared" si="1021"/>
        <v>7.2999999999999995E-2</v>
      </c>
      <c r="DB404" s="163">
        <f t="shared" si="1022"/>
        <v>7.1584152500000018</v>
      </c>
      <c r="DC404" s="163"/>
      <c r="DD404" s="149"/>
      <c r="DU404" s="165">
        <f t="shared" si="993"/>
        <v>0.95</v>
      </c>
      <c r="DV404" s="165">
        <f t="shared" si="994"/>
        <v>1</v>
      </c>
      <c r="DW404" s="165">
        <f t="shared" si="995"/>
        <v>2400</v>
      </c>
      <c r="DX404" s="165">
        <f t="shared" si="996"/>
        <v>1.4999999999999999E-2</v>
      </c>
      <c r="DY404" s="169">
        <f t="shared" si="997"/>
        <v>70.458462599103768</v>
      </c>
      <c r="DZ404" s="136">
        <f t="shared" si="1023"/>
        <v>33576.007232324046</v>
      </c>
      <c r="EA404" s="136">
        <f t="shared" si="998"/>
        <v>4.3067574809826485</v>
      </c>
      <c r="EB404" s="136">
        <f t="shared" si="999"/>
        <v>2.3330791552474604E-2</v>
      </c>
      <c r="EC404" s="136">
        <f t="shared" si="1000"/>
        <v>0.96747185906460231</v>
      </c>
      <c r="ED404" s="136">
        <f t="shared" si="1001"/>
        <v>0.2106695583490544</v>
      </c>
      <c r="EE404" s="136">
        <f t="shared" si="1024"/>
        <v>1.5445604651050633E-4</v>
      </c>
      <c r="EF404" s="136">
        <f t="shared" si="1002"/>
        <v>1</v>
      </c>
      <c r="EG404" s="136">
        <f t="shared" si="1025"/>
        <v>2</v>
      </c>
      <c r="EH404" s="149">
        <f t="shared" si="1003"/>
        <v>1.7443198777188869</v>
      </c>
      <c r="EI404" s="149">
        <f t="shared" si="1004"/>
        <v>28.894051579440543</v>
      </c>
      <c r="EJ404" s="149">
        <f t="shared" si="1026"/>
        <v>30.63837145715943</v>
      </c>
      <c r="EK404" s="18">
        <f t="shared" si="1027"/>
        <v>0.22847167349569664</v>
      </c>
      <c r="EL404" s="18">
        <f t="shared" si="1028"/>
        <v>3.583446984849837E-2</v>
      </c>
      <c r="EM404" s="18">
        <f t="shared" si="1029"/>
        <v>1.1758304950000003E-2</v>
      </c>
      <c r="EN404" s="163">
        <f t="shared" si="1005"/>
        <v>0.1245736316979023</v>
      </c>
      <c r="EO404" s="163">
        <f t="shared" si="1006"/>
        <v>2.0635188451928537</v>
      </c>
      <c r="EP404" s="163">
        <f t="shared" si="1030"/>
        <v>2.1880924768907559</v>
      </c>
      <c r="EQ404" s="18">
        <f t="shared" si="1031"/>
        <v>3.1991335256299984</v>
      </c>
      <c r="ER404" s="18">
        <f t="shared" si="1032"/>
        <v>5.0821795763101918E-2</v>
      </c>
      <c r="ES404" s="18">
        <f t="shared" si="1033"/>
        <v>0.16464355075000003</v>
      </c>
    </row>
    <row r="405" spans="1:149" s="105" customFormat="1" outlineLevel="1" x14ac:dyDescent="0.25">
      <c r="A405" s="103"/>
      <c r="B405" s="36" t="s">
        <v>75</v>
      </c>
      <c r="C405" s="36" t="str">
        <f>'Hotter&amp;Drier'!$B$1</f>
        <v>MRI-CGCM2.3.2</v>
      </c>
      <c r="D405" s="36">
        <v>2019</v>
      </c>
      <c r="E405" s="37">
        <f>'Hotter&amp;Drier'!T47</f>
        <v>22.643333333333331</v>
      </c>
      <c r="F405" s="37">
        <f>'Hotter&amp;Drier'!X47</f>
        <v>76.010059999999996</v>
      </c>
      <c r="G405" s="37">
        <f>'Hotter&amp;Drier'!R47</f>
        <v>416.0499999999999</v>
      </c>
      <c r="H405" s="115">
        <f t="shared" si="957"/>
        <v>2007</v>
      </c>
      <c r="I405" s="111" t="str">
        <f t="shared" si="958"/>
        <v>Pile No 243 @ Berth 107</v>
      </c>
      <c r="J405" s="165" t="str">
        <f t="shared" si="959"/>
        <v>splash</v>
      </c>
      <c r="K405" s="172">
        <f t="shared" si="960"/>
        <v>1</v>
      </c>
      <c r="L405" s="115" t="str">
        <f t="shared" si="961"/>
        <v>C1</v>
      </c>
      <c r="M405" s="115" t="str">
        <f t="shared" si="962"/>
        <v>CB4</v>
      </c>
      <c r="N405" s="115" t="str">
        <f t="shared" si="963"/>
        <v>CL5</v>
      </c>
      <c r="O405" s="115">
        <f t="shared" si="964"/>
        <v>0</v>
      </c>
      <c r="P405" s="115">
        <f t="shared" si="965"/>
        <v>50</v>
      </c>
      <c r="Q405" s="115">
        <f t="shared" si="966"/>
        <v>1200</v>
      </c>
      <c r="R405" s="115">
        <f t="shared" si="967"/>
        <v>60</v>
      </c>
      <c r="S405" s="115">
        <f t="shared" si="968"/>
        <v>0.37</v>
      </c>
      <c r="T405" s="115">
        <f t="shared" si="969"/>
        <v>310</v>
      </c>
      <c r="U405" s="165">
        <f t="shared" si="1007"/>
        <v>12</v>
      </c>
      <c r="V405" s="165"/>
      <c r="W405" s="165"/>
      <c r="X405" s="165"/>
      <c r="Y405" s="165"/>
      <c r="AA405" s="174">
        <f t="shared" si="970"/>
        <v>3.0038615076925193</v>
      </c>
      <c r="AB405" s="193">
        <f t="shared" si="971"/>
        <v>0.16007723015385039</v>
      </c>
      <c r="AC405" s="174">
        <f t="shared" si="972"/>
        <v>4.1817933386356913E-2</v>
      </c>
      <c r="AD405" s="174">
        <f t="shared" si="973"/>
        <v>1.1766747521666667E-2</v>
      </c>
      <c r="AE405" s="174">
        <f t="shared" si="974"/>
        <v>7.3881948331688208E-2</v>
      </c>
      <c r="AF405" s="194">
        <f t="shared" si="975"/>
        <v>2.2054312934832301E-2</v>
      </c>
      <c r="AG405" s="174">
        <f t="shared" si="878"/>
        <v>8.0672690701077479E-2</v>
      </c>
      <c r="AH405" s="174">
        <f t="shared" si="879"/>
        <v>0.1647617663416667</v>
      </c>
      <c r="AJ405" s="174"/>
      <c r="AK405" s="174"/>
      <c r="AM405" s="207">
        <f t="shared" si="976"/>
        <v>5</v>
      </c>
      <c r="AN405" s="167">
        <f>INDEX(Coefficients!$O$3:$O$7,MATCH(S405,Coefficients!$O$3:$O$7))</f>
        <v>0.3</v>
      </c>
      <c r="AO405" s="167">
        <f>INDEX(Coefficients!$O$3:$O$7,MATCH(S405,Coefficients!$O$3:$O$7)+1)</f>
        <v>0.4</v>
      </c>
      <c r="AP405" s="172">
        <f>INDEX(Coefficients!$P$3:$P$7,MATCH(S405,Coefficients!$O$3:$O$7))</f>
        <v>50</v>
      </c>
      <c r="AQ405" s="172">
        <f>INDEX(Coefficients!$P$3:$P$7,MATCH(S405,Coefficients!$O$3:$O$7)+1)</f>
        <v>41.8</v>
      </c>
      <c r="AR405" s="172">
        <f t="shared" si="977"/>
        <v>44.26</v>
      </c>
      <c r="AS405" s="106">
        <f t="shared" si="978"/>
        <v>2019</v>
      </c>
      <c r="AT405" s="107">
        <f t="shared" si="979"/>
        <v>22.643333333333331</v>
      </c>
      <c r="AU405" s="167">
        <f t="shared" si="1008"/>
        <v>180.49333333333334</v>
      </c>
      <c r="AV405" s="173">
        <f t="shared" si="1009"/>
        <v>22.561666666666667</v>
      </c>
      <c r="AW405" s="106">
        <v>31</v>
      </c>
      <c r="AX405" s="107">
        <f t="shared" si="980"/>
        <v>76.010059999999996</v>
      </c>
      <c r="AY405" s="174">
        <f t="shared" si="981"/>
        <v>1.1705500771718635</v>
      </c>
      <c r="AZ405" s="167">
        <f>INDEX(Coefficients!$K$3:$K$10,MATCH(S405,Coefficients!$K$3:$K$10))</f>
        <v>0.35</v>
      </c>
      <c r="BA405" s="167">
        <f>INDEX(Coefficients!$K$3:$K$10,MATCH(S405,Coefficients!$K$3:$K$10)+1)</f>
        <v>0.4</v>
      </c>
      <c r="BB405" s="167">
        <f>INDEX(Coefficients!$L$3:$L$10,MATCH(S405,Coefficients!$K$3:$K$10))</f>
        <v>0.19142307491680963</v>
      </c>
      <c r="BC405" s="167">
        <f>INDEX(Coefficients!$L$3:$L$10,MATCH(S405,Coefficients!$K$3:$K$10)+1)</f>
        <v>0.35425563574488944</v>
      </c>
      <c r="BD405" s="174">
        <f>INDEX(Coefficients!$M$3:$M$10,MATCH(S405,Coefficients!$K$3:$K$10))</f>
        <v>0.20023799980895765</v>
      </c>
      <c r="BE405" s="174">
        <f>INDEX(Coefficients!$M$3:$M$10,MATCH(S405,Coefficients!$K$3:$K$10)+1)</f>
        <v>0.20987997823914079</v>
      </c>
      <c r="BF405" s="70">
        <f t="shared" si="982"/>
        <v>2.5655609924804158E-5</v>
      </c>
      <c r="BG405" s="110">
        <f t="shared" si="983"/>
        <v>0.20409479118103091</v>
      </c>
      <c r="BH405" s="175">
        <f t="shared" si="1010"/>
        <v>1.6782875834344841E-5</v>
      </c>
      <c r="BI405" s="89">
        <f t="shared" si="1011"/>
        <v>5.2961597077160846E-2</v>
      </c>
      <c r="BJ405" s="106">
        <f t="shared" si="984"/>
        <v>0.71366705445737511</v>
      </c>
      <c r="BK405" s="165">
        <f t="shared" si="985"/>
        <v>84.741590689541354</v>
      </c>
      <c r="BL405" s="207"/>
      <c r="BM405" s="107">
        <f t="shared" si="986"/>
        <v>416.0499999999999</v>
      </c>
      <c r="BN405" s="173">
        <f t="shared" si="1012"/>
        <v>3245.7999999999997</v>
      </c>
      <c r="BO405" s="187">
        <f t="shared" si="1013"/>
        <v>7.7087749999999984E-4</v>
      </c>
      <c r="BP405" s="106" t="str">
        <f t="shared" si="987"/>
        <v>YES</v>
      </c>
      <c r="BQ405" s="209">
        <f t="shared" si="988"/>
        <v>3.0038615076925193</v>
      </c>
      <c r="BR405" s="164">
        <f t="shared" si="1014"/>
        <v>8.0038615076925197</v>
      </c>
      <c r="BS405" s="219">
        <f t="shared" si="1015"/>
        <v>0.16007723015385039</v>
      </c>
      <c r="BT405" s="210"/>
      <c r="BU405" s="206">
        <f t="shared" si="1016"/>
        <v>-0.61648430489719397</v>
      </c>
      <c r="BW405" s="164">
        <f>VLOOKUP(M405,Coefficients!$E$4:$I$7,3)</f>
        <v>0.43099999999999999</v>
      </c>
      <c r="BX405" s="106">
        <f t="shared" si="1017"/>
        <v>7.2999999999999995E-2</v>
      </c>
      <c r="BY405" s="163">
        <f t="shared" si="1018"/>
        <v>0.51159771833333334</v>
      </c>
      <c r="BZ405" s="160"/>
      <c r="CO405" s="165" t="str">
        <f t="shared" si="989"/>
        <v>splash</v>
      </c>
      <c r="CP405" s="172">
        <f t="shared" si="990"/>
        <v>1</v>
      </c>
      <c r="CQ405" s="165">
        <f>IF(CO405="atmospheric",IF(CP405&gt;=1,Coefficients!$T$5,Coefficients!$T$4),Coefficients!$T$3)</f>
        <v>7.35</v>
      </c>
      <c r="CR405" s="106">
        <f>IF(S405&lt;Coefficients!$V$3,Coefficients!$X$3-(Coefficients!$X$4-Coefficients!$X$3)*(Coefficients!$V$3-S405)/(Coefficients!$V$4-Coefficients!$V$3),IF(S405&gt;Coefficients!$V$6,(Coefficients!$X$6-Coefficients!$X$5)*(S405-Coefficients!$V$6)/(Coefficients!$V$6-Coefficients!$V$5)+Coefficients!$X$6,VLOOKUP(S405,Coefficients!$V$3:$X$6,3)))</f>
        <v>5.1999999999999975</v>
      </c>
      <c r="CS405" s="90">
        <f t="shared" si="1019"/>
        <v>1.6409601519999992E-4</v>
      </c>
      <c r="CT405" s="106">
        <f>VLOOKUP(CO405,Coefficients!$Z$4:$AD$7,4,FALSE)</f>
        <v>0.26500000000000001</v>
      </c>
      <c r="CU405" s="106">
        <f>VLOOKUP(CO405,Coefficients!$Z$4:$AD$7,2,FALSE)</f>
        <v>0.37</v>
      </c>
      <c r="CV405" s="174">
        <f t="shared" si="991"/>
        <v>5.0002542803987842</v>
      </c>
      <c r="CW405" s="31">
        <f t="shared" si="992"/>
        <v>7.3881948331688208E-2</v>
      </c>
      <c r="CX405" s="19">
        <f>Coefficients!$B$7</f>
        <v>3.35</v>
      </c>
      <c r="CY405" s="217">
        <f t="shared" si="1020"/>
        <v>2.2054312934832301E-2</v>
      </c>
      <c r="CZ405" s="164">
        <f>VLOOKUP(N405,Coefficients!$E$12:$I$16,3)</f>
        <v>6.0350000000000001</v>
      </c>
      <c r="DA405" s="165">
        <f t="shared" si="1021"/>
        <v>7.2999999999999995E-2</v>
      </c>
      <c r="DB405" s="163">
        <f t="shared" si="1022"/>
        <v>7.1635550583333343</v>
      </c>
      <c r="DC405" s="163"/>
      <c r="DD405" s="149"/>
      <c r="DU405" s="165">
        <f t="shared" si="993"/>
        <v>0.95</v>
      </c>
      <c r="DV405" s="165">
        <f t="shared" si="994"/>
        <v>1</v>
      </c>
      <c r="DW405" s="165">
        <f t="shared" si="995"/>
        <v>2400</v>
      </c>
      <c r="DX405" s="165">
        <f t="shared" si="996"/>
        <v>1.4999999999999999E-2</v>
      </c>
      <c r="DY405" s="169">
        <f t="shared" si="997"/>
        <v>70.474658085277554</v>
      </c>
      <c r="DZ405" s="136">
        <f t="shared" si="1023"/>
        <v>33578.57961365817</v>
      </c>
      <c r="EA405" s="136">
        <f t="shared" si="998"/>
        <v>4.3067574809826485</v>
      </c>
      <c r="EB405" s="136">
        <f t="shared" si="999"/>
        <v>2.3330791552474604E-2</v>
      </c>
      <c r="EC405" s="136">
        <f t="shared" si="1000"/>
        <v>0.96747185906460231</v>
      </c>
      <c r="ED405" s="136">
        <f t="shared" si="1001"/>
        <v>0.21072289000077016</v>
      </c>
      <c r="EE405" s="136">
        <f t="shared" si="1024"/>
        <v>1.5445604651050633E-4</v>
      </c>
      <c r="EF405" s="136">
        <f t="shared" si="1002"/>
        <v>1</v>
      </c>
      <c r="EG405" s="136">
        <f t="shared" si="1025"/>
        <v>2</v>
      </c>
      <c r="EH405" s="149">
        <f t="shared" si="1003"/>
        <v>1.7430224051252186</v>
      </c>
      <c r="EI405" s="149">
        <f t="shared" si="1004"/>
        <v>28.880629639062217</v>
      </c>
      <c r="EJ405" s="149">
        <f t="shared" si="1026"/>
        <v>30.623652044187438</v>
      </c>
      <c r="EK405" s="18">
        <f t="shared" si="1027"/>
        <v>0.261235988067545</v>
      </c>
      <c r="EL405" s="18">
        <f t="shared" si="1028"/>
        <v>4.1817933386356913E-2</v>
      </c>
      <c r="EM405" s="18">
        <f t="shared" si="1029"/>
        <v>1.1766747521666667E-2</v>
      </c>
      <c r="EN405" s="163">
        <f t="shared" si="1005"/>
        <v>0.12448097044059139</v>
      </c>
      <c r="EO405" s="163">
        <f t="shared" si="1006"/>
        <v>2.0625602940241614</v>
      </c>
      <c r="EP405" s="163">
        <f t="shared" si="1030"/>
        <v>2.187041264464753</v>
      </c>
      <c r="EQ405" s="18">
        <f t="shared" si="1031"/>
        <v>3.6579099489272258</v>
      </c>
      <c r="ER405" s="18">
        <f t="shared" si="1032"/>
        <v>8.0672690701077479E-2</v>
      </c>
      <c r="ES405" s="18">
        <f t="shared" si="1033"/>
        <v>0.1647617663416667</v>
      </c>
    </row>
    <row r="406" spans="1:149" s="105" customFormat="1" outlineLevel="1" x14ac:dyDescent="0.25">
      <c r="A406" s="103"/>
      <c r="B406" s="36" t="s">
        <v>75</v>
      </c>
      <c r="C406" s="36" t="str">
        <f>'Hotter&amp;Drier'!$B$1</f>
        <v>MRI-CGCM2.3.2</v>
      </c>
      <c r="D406" s="36">
        <v>2020</v>
      </c>
      <c r="E406" s="37">
        <f>'Hotter&amp;Drier'!T48</f>
        <v>22.666666666666664</v>
      </c>
      <c r="F406" s="37">
        <f>'Hotter&amp;Drier'!X48</f>
        <v>75.994799999999998</v>
      </c>
      <c r="G406" s="37">
        <f>'Hotter&amp;Drier'!R48</f>
        <v>419</v>
      </c>
      <c r="H406" s="115">
        <f t="shared" si="957"/>
        <v>2007</v>
      </c>
      <c r="I406" s="111" t="str">
        <f t="shared" si="958"/>
        <v>Pile No 243 @ Berth 107</v>
      </c>
      <c r="J406" s="165" t="str">
        <f t="shared" si="959"/>
        <v>splash</v>
      </c>
      <c r="K406" s="172">
        <f t="shared" si="960"/>
        <v>1</v>
      </c>
      <c r="L406" s="115" t="str">
        <f t="shared" si="961"/>
        <v>C1</v>
      </c>
      <c r="M406" s="115" t="str">
        <f t="shared" si="962"/>
        <v>CB4</v>
      </c>
      <c r="N406" s="115" t="str">
        <f t="shared" si="963"/>
        <v>CL5</v>
      </c>
      <c r="O406" s="115">
        <f t="shared" si="964"/>
        <v>0</v>
      </c>
      <c r="P406" s="115">
        <f t="shared" si="965"/>
        <v>50</v>
      </c>
      <c r="Q406" s="115">
        <f t="shared" si="966"/>
        <v>1200</v>
      </c>
      <c r="R406" s="115">
        <f t="shared" si="967"/>
        <v>60</v>
      </c>
      <c r="S406" s="115">
        <f t="shared" si="968"/>
        <v>0.37</v>
      </c>
      <c r="T406" s="115">
        <f t="shared" si="969"/>
        <v>310</v>
      </c>
      <c r="U406" s="165">
        <f t="shared" si="1007"/>
        <v>12</v>
      </c>
      <c r="V406" s="165"/>
      <c r="W406" s="165"/>
      <c r="X406" s="165"/>
      <c r="Y406" s="165"/>
      <c r="AA406" s="174">
        <f t="shared" si="970"/>
        <v>3.1548489076976796</v>
      </c>
      <c r="AB406" s="193">
        <f t="shared" si="971"/>
        <v>0.1630969781539536</v>
      </c>
      <c r="AC406" s="174">
        <f t="shared" si="972"/>
        <v>4.7955667785881874E-2</v>
      </c>
      <c r="AD406" s="174">
        <f t="shared" si="973"/>
        <v>1.1775190093333334E-2</v>
      </c>
      <c r="AE406" s="174">
        <f t="shared" si="974"/>
        <v>9.6727603038017682E-2</v>
      </c>
      <c r="AF406" s="194">
        <f t="shared" si="975"/>
        <v>2.8873911354632142E-2</v>
      </c>
      <c r="AG406" s="174">
        <f t="shared" si="878"/>
        <v>0.11887749677497425</v>
      </c>
      <c r="AH406" s="174">
        <f t="shared" si="879"/>
        <v>0.16487998193333336</v>
      </c>
      <c r="AJ406" s="174"/>
      <c r="AK406" s="174"/>
      <c r="AM406" s="207">
        <f t="shared" si="976"/>
        <v>5</v>
      </c>
      <c r="AN406" s="167">
        <f>INDEX(Coefficients!$O$3:$O$7,MATCH(S406,Coefficients!$O$3:$O$7))</f>
        <v>0.3</v>
      </c>
      <c r="AO406" s="167">
        <f>INDEX(Coefficients!$O$3:$O$7,MATCH(S406,Coefficients!$O$3:$O$7)+1)</f>
        <v>0.4</v>
      </c>
      <c r="AP406" s="172">
        <f>INDEX(Coefficients!$P$3:$P$7,MATCH(S406,Coefficients!$O$3:$O$7))</f>
        <v>50</v>
      </c>
      <c r="AQ406" s="172">
        <f>INDEX(Coefficients!$P$3:$P$7,MATCH(S406,Coefficients!$O$3:$O$7)+1)</f>
        <v>41.8</v>
      </c>
      <c r="AR406" s="172">
        <f t="shared" si="977"/>
        <v>44.26</v>
      </c>
      <c r="AS406" s="106">
        <f t="shared" si="978"/>
        <v>2020</v>
      </c>
      <c r="AT406" s="107">
        <f t="shared" si="979"/>
        <v>22.666666666666664</v>
      </c>
      <c r="AU406" s="167">
        <f t="shared" si="1008"/>
        <v>203.16</v>
      </c>
      <c r="AV406" s="173">
        <f t="shared" si="1009"/>
        <v>22.573333333333334</v>
      </c>
      <c r="AW406" s="106">
        <v>32</v>
      </c>
      <c r="AX406" s="107">
        <f t="shared" si="980"/>
        <v>75.994799999999998</v>
      </c>
      <c r="AY406" s="174">
        <f t="shared" si="981"/>
        <v>1.171382567524196</v>
      </c>
      <c r="AZ406" s="167">
        <f>INDEX(Coefficients!$K$3:$K$10,MATCH(S406,Coefficients!$K$3:$K$10))</f>
        <v>0.35</v>
      </c>
      <c r="BA406" s="167">
        <f>INDEX(Coefficients!$K$3:$K$10,MATCH(S406,Coefficients!$K$3:$K$10)+1)</f>
        <v>0.4</v>
      </c>
      <c r="BB406" s="167">
        <f>INDEX(Coefficients!$L$3:$L$10,MATCH(S406,Coefficients!$K$3:$K$10))</f>
        <v>0.19142307491680963</v>
      </c>
      <c r="BC406" s="167">
        <f>INDEX(Coefficients!$L$3:$L$10,MATCH(S406,Coefficients!$K$3:$K$10)+1)</f>
        <v>0.35425563574488944</v>
      </c>
      <c r="BD406" s="174">
        <f>INDEX(Coefficients!$M$3:$M$10,MATCH(S406,Coefficients!$K$3:$K$10))</f>
        <v>0.20023799980895765</v>
      </c>
      <c r="BE406" s="174">
        <f>INDEX(Coefficients!$M$3:$M$10,MATCH(S406,Coefficients!$K$3:$K$10)+1)</f>
        <v>0.20987997823914079</v>
      </c>
      <c r="BF406" s="70">
        <f t="shared" si="982"/>
        <v>2.5655609924804158E-5</v>
      </c>
      <c r="BG406" s="110">
        <f t="shared" si="983"/>
        <v>0.20409479118103091</v>
      </c>
      <c r="BH406" s="175">
        <f t="shared" si="1010"/>
        <v>1.6384244419571115E-5</v>
      </c>
      <c r="BI406" s="89">
        <f t="shared" si="1011"/>
        <v>5.170363887143186E-2</v>
      </c>
      <c r="BJ406" s="106">
        <f t="shared" si="984"/>
        <v>0.71366705445737511</v>
      </c>
      <c r="BK406" s="165">
        <f t="shared" si="985"/>
        <v>84.741590689541354</v>
      </c>
      <c r="BL406" s="207"/>
      <c r="BM406" s="107">
        <f t="shared" si="986"/>
        <v>419</v>
      </c>
      <c r="BN406" s="173">
        <f t="shared" si="1012"/>
        <v>3664.7999999999997</v>
      </c>
      <c r="BO406" s="187">
        <f t="shared" si="1013"/>
        <v>7.736799999999999E-4</v>
      </c>
      <c r="BP406" s="106" t="str">
        <f t="shared" si="987"/>
        <v>YES</v>
      </c>
      <c r="BQ406" s="209">
        <f t="shared" si="988"/>
        <v>3.1548489076976796</v>
      </c>
      <c r="BR406" s="164">
        <f t="shared" si="1014"/>
        <v>8.15484890769768</v>
      </c>
      <c r="BS406" s="219">
        <f t="shared" si="1015"/>
        <v>0.1630969781539536</v>
      </c>
      <c r="BT406" s="210"/>
      <c r="BU406" s="206">
        <f t="shared" si="1016"/>
        <v>-0.63763248300178299</v>
      </c>
      <c r="BW406" s="164">
        <f>VLOOKUP(M406,Coefficients!$E$4:$I$7,3)</f>
        <v>0.43099999999999999</v>
      </c>
      <c r="BX406" s="106">
        <f t="shared" si="1017"/>
        <v>7.2999999999999995E-2</v>
      </c>
      <c r="BY406" s="163">
        <f t="shared" si="1018"/>
        <v>0.51196478666666667</v>
      </c>
      <c r="BZ406" s="160"/>
      <c r="CO406" s="165" t="str">
        <f t="shared" si="989"/>
        <v>splash</v>
      </c>
      <c r="CP406" s="172">
        <f t="shared" si="990"/>
        <v>1</v>
      </c>
      <c r="CQ406" s="165">
        <f>IF(CO406="atmospheric",IF(CP406&gt;=1,Coefficients!$T$5,Coefficients!$T$4),Coefficients!$T$3)</f>
        <v>7.35</v>
      </c>
      <c r="CR406" s="106">
        <f>IF(S406&lt;Coefficients!$V$3,Coefficients!$X$3-(Coefficients!$X$4-Coefficients!$X$3)*(Coefficients!$V$3-S406)/(Coefficients!$V$4-Coefficients!$V$3),IF(S406&gt;Coefficients!$V$6,(Coefficients!$X$6-Coefficients!$X$5)*(S406-Coefficients!$V$6)/(Coefficients!$V$6-Coefficients!$V$5)+Coefficients!$X$6,VLOOKUP(S406,Coefficients!$V$3:$X$6,3)))</f>
        <v>5.1999999999999975</v>
      </c>
      <c r="CS406" s="90">
        <f t="shared" si="1019"/>
        <v>1.6409601519999992E-4</v>
      </c>
      <c r="CT406" s="106">
        <f>VLOOKUP(CO406,Coefficients!$Z$4:$AD$7,4,FALSE)</f>
        <v>0.26500000000000001</v>
      </c>
      <c r="CU406" s="106">
        <f>VLOOKUP(CO406,Coefficients!$Z$4:$AD$7,2,FALSE)</f>
        <v>0.37</v>
      </c>
      <c r="CV406" s="174">
        <f t="shared" si="991"/>
        <v>5.0415920302460906</v>
      </c>
      <c r="CW406" s="31">
        <f t="shared" si="992"/>
        <v>9.6727603038017682E-2</v>
      </c>
      <c r="CX406" s="19">
        <f>Coefficients!$B$7</f>
        <v>3.35</v>
      </c>
      <c r="CY406" s="217">
        <f t="shared" si="1020"/>
        <v>2.8873911354632142E-2</v>
      </c>
      <c r="CZ406" s="164">
        <f>VLOOKUP(N406,Coefficients!$E$12:$I$16,3)</f>
        <v>6.0350000000000001</v>
      </c>
      <c r="DA406" s="165">
        <f t="shared" si="1021"/>
        <v>7.2999999999999995E-2</v>
      </c>
      <c r="DB406" s="163">
        <f t="shared" si="1022"/>
        <v>7.1686948666666677</v>
      </c>
      <c r="DC406" s="163"/>
      <c r="DD406" s="149"/>
      <c r="DU406" s="165">
        <f t="shared" si="993"/>
        <v>0.95</v>
      </c>
      <c r="DV406" s="165">
        <f t="shared" si="994"/>
        <v>1</v>
      </c>
      <c r="DW406" s="165">
        <f t="shared" si="995"/>
        <v>2400</v>
      </c>
      <c r="DX406" s="165">
        <f t="shared" si="996"/>
        <v>1.4999999999999999E-2</v>
      </c>
      <c r="DY406" s="169">
        <f t="shared" si="997"/>
        <v>70.487259722843092</v>
      </c>
      <c r="DZ406" s="136">
        <f t="shared" si="1023"/>
        <v>33580.580899809684</v>
      </c>
      <c r="EA406" s="136">
        <f t="shared" si="998"/>
        <v>4.3067574809826485</v>
      </c>
      <c r="EB406" s="136">
        <f t="shared" si="999"/>
        <v>2.3330791552474604E-2</v>
      </c>
      <c r="EC406" s="136">
        <f t="shared" si="1000"/>
        <v>0.96747185906460231</v>
      </c>
      <c r="ED406" s="136">
        <f t="shared" si="1001"/>
        <v>0.21077614517706805</v>
      </c>
      <c r="EE406" s="136">
        <f t="shared" si="1024"/>
        <v>1.5445604651050633E-4</v>
      </c>
      <c r="EF406" s="136">
        <f t="shared" si="1002"/>
        <v>1</v>
      </c>
      <c r="EG406" s="136">
        <f t="shared" si="1025"/>
        <v>2</v>
      </c>
      <c r="EH406" s="149">
        <f t="shared" si="1003"/>
        <v>1.7417369882974949</v>
      </c>
      <c r="EI406" s="149">
        <f t="shared" si="1004"/>
        <v>28.867216471375183</v>
      </c>
      <c r="EJ406" s="149">
        <f t="shared" si="1026"/>
        <v>30.608953459672676</v>
      </c>
      <c r="EK406" s="18">
        <f t="shared" si="1027"/>
        <v>0.29403161437249098</v>
      </c>
      <c r="EL406" s="18">
        <f t="shared" si="1028"/>
        <v>4.7955667785881874E-2</v>
      </c>
      <c r="EM406" s="18">
        <f t="shared" si="1029"/>
        <v>1.1775190093333334E-2</v>
      </c>
      <c r="EN406" s="163">
        <f t="shared" si="1005"/>
        <v>0.12438917016673076</v>
      </c>
      <c r="EO406" s="163">
        <f t="shared" si="1006"/>
        <v>2.0616023693724443</v>
      </c>
      <c r="EP406" s="163">
        <f t="shared" si="1030"/>
        <v>2.1859915395391751</v>
      </c>
      <c r="EQ406" s="18">
        <f t="shared" si="1031"/>
        <v>4.1171248091368522</v>
      </c>
      <c r="ER406" s="18">
        <f t="shared" si="1032"/>
        <v>0.11887749677497425</v>
      </c>
      <c r="ES406" s="18">
        <f t="shared" si="1033"/>
        <v>0.16487998193333336</v>
      </c>
    </row>
    <row r="407" spans="1:149" s="105" customFormat="1" outlineLevel="1" x14ac:dyDescent="0.25">
      <c r="A407" s="103"/>
      <c r="B407" s="36" t="s">
        <v>75</v>
      </c>
      <c r="C407" s="36" t="str">
        <f>'Hotter&amp;Drier'!$B$1</f>
        <v>MRI-CGCM2.3.2</v>
      </c>
      <c r="D407" s="36">
        <v>2021</v>
      </c>
      <c r="E407" s="37">
        <f>'Hotter&amp;Drier'!T49</f>
        <v>22.689999999999998</v>
      </c>
      <c r="F407" s="37">
        <f>'Hotter&amp;Drier'!X49</f>
        <v>75.97954</v>
      </c>
      <c r="G407" s="37">
        <f>'Hotter&amp;Drier'!R49</f>
        <v>422.15</v>
      </c>
      <c r="H407" s="115">
        <f t="shared" si="957"/>
        <v>2007</v>
      </c>
      <c r="I407" s="111" t="str">
        <f t="shared" si="958"/>
        <v>Pile No 243 @ Berth 107</v>
      </c>
      <c r="J407" s="165" t="str">
        <f t="shared" si="959"/>
        <v>splash</v>
      </c>
      <c r="K407" s="172">
        <f t="shared" si="960"/>
        <v>1</v>
      </c>
      <c r="L407" s="115" t="str">
        <f t="shared" si="961"/>
        <v>C1</v>
      </c>
      <c r="M407" s="115" t="str">
        <f t="shared" si="962"/>
        <v>CB4</v>
      </c>
      <c r="N407" s="115" t="str">
        <f t="shared" si="963"/>
        <v>CL5</v>
      </c>
      <c r="O407" s="115">
        <f t="shared" si="964"/>
        <v>0</v>
      </c>
      <c r="P407" s="115">
        <f t="shared" si="965"/>
        <v>50</v>
      </c>
      <c r="Q407" s="115">
        <f t="shared" si="966"/>
        <v>1200</v>
      </c>
      <c r="R407" s="115">
        <f t="shared" si="967"/>
        <v>60</v>
      </c>
      <c r="S407" s="115">
        <f t="shared" si="968"/>
        <v>0.37</v>
      </c>
      <c r="T407" s="115">
        <f t="shared" si="969"/>
        <v>310</v>
      </c>
      <c r="U407" s="165">
        <f t="shared" si="1007"/>
        <v>12</v>
      </c>
      <c r="V407" s="165"/>
      <c r="W407" s="165"/>
      <c r="X407" s="165"/>
      <c r="Y407" s="165"/>
      <c r="AA407" s="174">
        <f t="shared" si="970"/>
        <v>3.29714481307676</v>
      </c>
      <c r="AB407" s="193">
        <f t="shared" si="971"/>
        <v>0.16594289626153519</v>
      </c>
      <c r="AC407" s="174">
        <f t="shared" si="972"/>
        <v>5.4239856684493985E-2</v>
      </c>
      <c r="AD407" s="174">
        <f t="shared" si="973"/>
        <v>1.1783632665E-2</v>
      </c>
      <c r="AE407" s="174">
        <f t="shared" si="974"/>
        <v>0.12129142639599189</v>
      </c>
      <c r="AF407" s="194">
        <f t="shared" si="975"/>
        <v>3.6206395939102055E-2</v>
      </c>
      <c r="AG407" s="174">
        <f t="shared" si="878"/>
        <v>0.16570864583036235</v>
      </c>
      <c r="AH407" s="174">
        <f t="shared" si="879"/>
        <v>0.16499819752500003</v>
      </c>
      <c r="AJ407" s="174"/>
      <c r="AK407" s="174"/>
      <c r="AM407" s="207">
        <f t="shared" si="976"/>
        <v>5</v>
      </c>
      <c r="AN407" s="167">
        <f>INDEX(Coefficients!$O$3:$O$7,MATCH(S407,Coefficients!$O$3:$O$7))</f>
        <v>0.3</v>
      </c>
      <c r="AO407" s="167">
        <f>INDEX(Coefficients!$O$3:$O$7,MATCH(S407,Coefficients!$O$3:$O$7)+1)</f>
        <v>0.4</v>
      </c>
      <c r="AP407" s="172">
        <f>INDEX(Coefficients!$P$3:$P$7,MATCH(S407,Coefficients!$O$3:$O$7))</f>
        <v>50</v>
      </c>
      <c r="AQ407" s="172">
        <f>INDEX(Coefficients!$P$3:$P$7,MATCH(S407,Coefficients!$O$3:$O$7)+1)</f>
        <v>41.8</v>
      </c>
      <c r="AR407" s="172">
        <f t="shared" si="977"/>
        <v>44.26</v>
      </c>
      <c r="AS407" s="106">
        <f t="shared" si="978"/>
        <v>2021</v>
      </c>
      <c r="AT407" s="107">
        <f t="shared" si="979"/>
        <v>22.689999999999998</v>
      </c>
      <c r="AU407" s="167">
        <f t="shared" si="1008"/>
        <v>225.85</v>
      </c>
      <c r="AV407" s="173">
        <f t="shared" si="1009"/>
        <v>22.585000000000001</v>
      </c>
      <c r="AW407" s="106">
        <v>33</v>
      </c>
      <c r="AX407" s="107">
        <f t="shared" si="980"/>
        <v>75.97954</v>
      </c>
      <c r="AY407" s="174">
        <f t="shared" si="981"/>
        <v>1.1722155841537198</v>
      </c>
      <c r="AZ407" s="167">
        <f>INDEX(Coefficients!$K$3:$K$10,MATCH(S407,Coefficients!$K$3:$K$10))</f>
        <v>0.35</v>
      </c>
      <c r="BA407" s="167">
        <f>INDEX(Coefficients!$K$3:$K$10,MATCH(S407,Coefficients!$K$3:$K$10)+1)</f>
        <v>0.4</v>
      </c>
      <c r="BB407" s="167">
        <f>INDEX(Coefficients!$L$3:$L$10,MATCH(S407,Coefficients!$K$3:$K$10))</f>
        <v>0.19142307491680963</v>
      </c>
      <c r="BC407" s="167">
        <f>INDEX(Coefficients!$L$3:$L$10,MATCH(S407,Coefficients!$K$3:$K$10)+1)</f>
        <v>0.35425563574488944</v>
      </c>
      <c r="BD407" s="174">
        <f>INDEX(Coefficients!$M$3:$M$10,MATCH(S407,Coefficients!$K$3:$K$10))</f>
        <v>0.20023799980895765</v>
      </c>
      <c r="BE407" s="174">
        <f>INDEX(Coefficients!$M$3:$M$10,MATCH(S407,Coefficients!$K$3:$K$10)+1)</f>
        <v>0.20987997823914079</v>
      </c>
      <c r="BF407" s="70">
        <f t="shared" si="982"/>
        <v>2.5655609924804158E-5</v>
      </c>
      <c r="BG407" s="110">
        <f t="shared" si="983"/>
        <v>0.20409479118103091</v>
      </c>
      <c r="BH407" s="175">
        <f t="shared" si="1010"/>
        <v>1.6035686334263126E-5</v>
      </c>
      <c r="BI407" s="89">
        <f t="shared" si="1011"/>
        <v>5.060369670095527E-2</v>
      </c>
      <c r="BJ407" s="106">
        <f t="shared" si="984"/>
        <v>0.71366705445737511</v>
      </c>
      <c r="BK407" s="165">
        <f t="shared" si="985"/>
        <v>84.741590689541354</v>
      </c>
      <c r="BL407" s="207"/>
      <c r="BM407" s="107">
        <f t="shared" si="986"/>
        <v>422.15</v>
      </c>
      <c r="BN407" s="173">
        <f t="shared" si="1012"/>
        <v>4086.95</v>
      </c>
      <c r="BO407" s="187">
        <f t="shared" si="1013"/>
        <v>7.7652050000000001E-4</v>
      </c>
      <c r="BP407" s="106" t="str">
        <f t="shared" si="987"/>
        <v>YES</v>
      </c>
      <c r="BQ407" s="209">
        <f t="shared" si="988"/>
        <v>3.29714481307676</v>
      </c>
      <c r="BR407" s="164">
        <f t="shared" si="1014"/>
        <v>8.2971448130767591</v>
      </c>
      <c r="BS407" s="219">
        <f t="shared" si="1015"/>
        <v>0.16594289626153519</v>
      </c>
      <c r="BT407" s="210"/>
      <c r="BU407" s="206">
        <f t="shared" si="1016"/>
        <v>-0.65547506487408835</v>
      </c>
      <c r="BW407" s="164">
        <f>VLOOKUP(M407,Coefficients!$E$4:$I$7,3)</f>
        <v>0.43099999999999999</v>
      </c>
      <c r="BX407" s="106">
        <f t="shared" si="1017"/>
        <v>7.2999999999999995E-2</v>
      </c>
      <c r="BY407" s="163">
        <f t="shared" si="1018"/>
        <v>0.512331855</v>
      </c>
      <c r="BZ407" s="160"/>
      <c r="CO407" s="165" t="str">
        <f t="shared" si="989"/>
        <v>splash</v>
      </c>
      <c r="CP407" s="172">
        <f t="shared" si="990"/>
        <v>1</v>
      </c>
      <c r="CQ407" s="165">
        <f>IF(CO407="atmospheric",IF(CP407&gt;=1,Coefficients!$T$5,Coefficients!$T$4),Coefficients!$T$3)</f>
        <v>7.35</v>
      </c>
      <c r="CR407" s="106">
        <f>IF(S407&lt;Coefficients!$V$3,Coefficients!$X$3-(Coefficients!$X$4-Coefficients!$X$3)*(Coefficients!$V$3-S407)/(Coefficients!$V$4-Coefficients!$V$3),IF(S407&gt;Coefficients!$V$6,(Coefficients!$X$6-Coefficients!$X$5)*(S407-Coefficients!$V$6)/(Coefficients!$V$6-Coefficients!$V$5)+Coefficients!$X$6,VLOOKUP(S407,Coefficients!$V$3:$X$6,3)))</f>
        <v>5.1999999999999975</v>
      </c>
      <c r="CS407" s="90">
        <f t="shared" si="1019"/>
        <v>1.6409601519999992E-4</v>
      </c>
      <c r="CT407" s="106">
        <f>VLOOKUP(CO407,Coefficients!$Z$4:$AD$7,4,FALSE)</f>
        <v>0.26500000000000001</v>
      </c>
      <c r="CU407" s="106">
        <f>VLOOKUP(CO407,Coefficients!$Z$4:$AD$7,2,FALSE)</f>
        <v>0.37</v>
      </c>
      <c r="CV407" s="174">
        <f t="shared" si="991"/>
        <v>5.0768522008082622</v>
      </c>
      <c r="CW407" s="31">
        <f t="shared" si="992"/>
        <v>0.12129142639599189</v>
      </c>
      <c r="CX407" s="19">
        <f>Coefficients!$B$7</f>
        <v>3.35</v>
      </c>
      <c r="CY407" s="217">
        <f t="shared" si="1020"/>
        <v>3.6206395939102055E-2</v>
      </c>
      <c r="CZ407" s="164">
        <f>VLOOKUP(N407,Coefficients!$E$12:$I$16,3)</f>
        <v>6.0350000000000001</v>
      </c>
      <c r="DA407" s="165">
        <f t="shared" si="1021"/>
        <v>7.2999999999999995E-2</v>
      </c>
      <c r="DB407" s="163">
        <f t="shared" si="1022"/>
        <v>7.173834675000001</v>
      </c>
      <c r="DC407" s="163"/>
      <c r="DD407" s="149"/>
      <c r="DU407" s="165">
        <f t="shared" si="993"/>
        <v>0.95</v>
      </c>
      <c r="DV407" s="165">
        <f t="shared" si="994"/>
        <v>1</v>
      </c>
      <c r="DW407" s="165">
        <f t="shared" si="995"/>
        <v>2400</v>
      </c>
      <c r="DX407" s="165">
        <f t="shared" si="996"/>
        <v>1.4999999999999999E-2</v>
      </c>
      <c r="DY407" s="169">
        <f t="shared" si="997"/>
        <v>70.497344278126505</v>
      </c>
      <c r="DZ407" s="136">
        <f t="shared" si="1023"/>
        <v>33582.182272300015</v>
      </c>
      <c r="EA407" s="136">
        <f t="shared" si="998"/>
        <v>4.3067574809826485</v>
      </c>
      <c r="EB407" s="136">
        <f t="shared" si="999"/>
        <v>2.3330791552474604E-2</v>
      </c>
      <c r="EC407" s="136">
        <f t="shared" si="1000"/>
        <v>0.96747185906460231</v>
      </c>
      <c r="ED407" s="136">
        <f t="shared" si="1001"/>
        <v>0.21082932404232407</v>
      </c>
      <c r="EE407" s="136">
        <f t="shared" si="1024"/>
        <v>1.5445604651050633E-4</v>
      </c>
      <c r="EF407" s="136">
        <f t="shared" si="1002"/>
        <v>1</v>
      </c>
      <c r="EG407" s="136">
        <f t="shared" si="1025"/>
        <v>2</v>
      </c>
      <c r="EH407" s="149">
        <f t="shared" si="1003"/>
        <v>1.7404605462526759</v>
      </c>
      <c r="EI407" s="149">
        <f t="shared" si="1004"/>
        <v>28.853812080019715</v>
      </c>
      <c r="EJ407" s="149">
        <f t="shared" si="1026"/>
        <v>30.594272626272392</v>
      </c>
      <c r="EK407" s="18">
        <f t="shared" si="1027"/>
        <v>0.32685856343623754</v>
      </c>
      <c r="EL407" s="18">
        <f t="shared" si="1028"/>
        <v>5.4239856684493985E-2</v>
      </c>
      <c r="EM407" s="18">
        <f t="shared" si="1029"/>
        <v>1.1783632665E-2</v>
      </c>
      <c r="EN407" s="163">
        <f t="shared" si="1005"/>
        <v>0.12429801084256886</v>
      </c>
      <c r="EO407" s="163">
        <f t="shared" si="1006"/>
        <v>2.0606450714976798</v>
      </c>
      <c r="EP407" s="163">
        <f t="shared" si="1030"/>
        <v>2.1849430823402489</v>
      </c>
      <c r="EQ407" s="18">
        <f t="shared" si="1031"/>
        <v>4.5767782606442999</v>
      </c>
      <c r="ER407" s="18">
        <f t="shared" si="1032"/>
        <v>0.16570864583036235</v>
      </c>
      <c r="ES407" s="18">
        <f t="shared" si="1033"/>
        <v>0.16499819752500003</v>
      </c>
    </row>
    <row r="408" spans="1:149" s="105" customFormat="1" outlineLevel="1" x14ac:dyDescent="0.25">
      <c r="A408" s="103"/>
      <c r="B408" s="36" t="s">
        <v>75</v>
      </c>
      <c r="C408" s="36" t="str">
        <f>'Hotter&amp;Drier'!$B$1</f>
        <v>MRI-CGCM2.3.2</v>
      </c>
      <c r="D408" s="36">
        <v>2022</v>
      </c>
      <c r="E408" s="37">
        <f>'Hotter&amp;Drier'!T50</f>
        <v>22.713333333333331</v>
      </c>
      <c r="F408" s="37">
        <f>'Hotter&amp;Drier'!X50</f>
        <v>75.964280000000002</v>
      </c>
      <c r="G408" s="37">
        <f>'Hotter&amp;Drier'!R50</f>
        <v>425.29999999999995</v>
      </c>
      <c r="H408" s="115">
        <f t="shared" si="957"/>
        <v>2007</v>
      </c>
      <c r="I408" s="111" t="str">
        <f t="shared" si="958"/>
        <v>Pile No 243 @ Berth 107</v>
      </c>
      <c r="J408" s="165" t="str">
        <f t="shared" si="959"/>
        <v>splash</v>
      </c>
      <c r="K408" s="172">
        <f t="shared" si="960"/>
        <v>1</v>
      </c>
      <c r="L408" s="115" t="str">
        <f t="shared" si="961"/>
        <v>C1</v>
      </c>
      <c r="M408" s="115" t="str">
        <f t="shared" si="962"/>
        <v>CB4</v>
      </c>
      <c r="N408" s="115" t="str">
        <f t="shared" si="963"/>
        <v>CL5</v>
      </c>
      <c r="O408" s="115">
        <f t="shared" si="964"/>
        <v>0</v>
      </c>
      <c r="P408" s="115">
        <f t="shared" si="965"/>
        <v>50</v>
      </c>
      <c r="Q408" s="115">
        <f t="shared" si="966"/>
        <v>1200</v>
      </c>
      <c r="R408" s="115">
        <f t="shared" si="967"/>
        <v>60</v>
      </c>
      <c r="S408" s="115">
        <f t="shared" si="968"/>
        <v>0.37</v>
      </c>
      <c r="T408" s="115">
        <f t="shared" si="969"/>
        <v>310</v>
      </c>
      <c r="U408" s="165">
        <f t="shared" si="1007"/>
        <v>12</v>
      </c>
      <c r="V408" s="165"/>
      <c r="W408" s="165"/>
      <c r="X408" s="165"/>
      <c r="Y408" s="165"/>
      <c r="AA408" s="174">
        <f t="shared" si="970"/>
        <v>3.4321422212712447</v>
      </c>
      <c r="AB408" s="193">
        <f t="shared" si="971"/>
        <v>0.1686428444254249</v>
      </c>
      <c r="AC408" s="174">
        <f t="shared" si="972"/>
        <v>6.066367213893329E-2</v>
      </c>
      <c r="AD408" s="174">
        <f t="shared" si="973"/>
        <v>1.179207523666667E-2</v>
      </c>
      <c r="AE408" s="174">
        <f t="shared" si="974"/>
        <v>0.14718560882058979</v>
      </c>
      <c r="AF408" s="194">
        <f t="shared" si="975"/>
        <v>4.3936002633011874E-2</v>
      </c>
      <c r="AG408" s="174">
        <f t="shared" si="878"/>
        <v>0.2212999536748656</v>
      </c>
      <c r="AH408" s="174">
        <f t="shared" si="879"/>
        <v>0.16511641311666669</v>
      </c>
      <c r="AJ408" s="174"/>
      <c r="AK408" s="174"/>
      <c r="AM408" s="207">
        <f t="shared" si="976"/>
        <v>5</v>
      </c>
      <c r="AN408" s="167">
        <f>INDEX(Coefficients!$O$3:$O$7,MATCH(S408,Coefficients!$O$3:$O$7))</f>
        <v>0.3</v>
      </c>
      <c r="AO408" s="167">
        <f>INDEX(Coefficients!$O$3:$O$7,MATCH(S408,Coefficients!$O$3:$O$7)+1)</f>
        <v>0.4</v>
      </c>
      <c r="AP408" s="172">
        <f>INDEX(Coefficients!$P$3:$P$7,MATCH(S408,Coefficients!$O$3:$O$7))</f>
        <v>50</v>
      </c>
      <c r="AQ408" s="172">
        <f>INDEX(Coefficients!$P$3:$P$7,MATCH(S408,Coefficients!$O$3:$O$7)+1)</f>
        <v>41.8</v>
      </c>
      <c r="AR408" s="172">
        <f t="shared" si="977"/>
        <v>44.26</v>
      </c>
      <c r="AS408" s="106">
        <f t="shared" si="978"/>
        <v>2022</v>
      </c>
      <c r="AT408" s="107">
        <f t="shared" si="979"/>
        <v>22.713333333333331</v>
      </c>
      <c r="AU408" s="167">
        <f t="shared" si="1008"/>
        <v>248.56333333333333</v>
      </c>
      <c r="AV408" s="173">
        <f t="shared" si="1009"/>
        <v>22.596666666666668</v>
      </c>
      <c r="AW408" s="106">
        <v>34</v>
      </c>
      <c r="AX408" s="107">
        <f t="shared" si="980"/>
        <v>75.964280000000002</v>
      </c>
      <c r="AY408" s="174">
        <f t="shared" si="981"/>
        <v>1.1730491273489521</v>
      </c>
      <c r="AZ408" s="167">
        <f>INDEX(Coefficients!$K$3:$K$10,MATCH(S408,Coefficients!$K$3:$K$10))</f>
        <v>0.35</v>
      </c>
      <c r="BA408" s="167">
        <f>INDEX(Coefficients!$K$3:$K$10,MATCH(S408,Coefficients!$K$3:$K$10)+1)</f>
        <v>0.4</v>
      </c>
      <c r="BB408" s="167">
        <f>INDEX(Coefficients!$L$3:$L$10,MATCH(S408,Coefficients!$K$3:$K$10))</f>
        <v>0.19142307491680963</v>
      </c>
      <c r="BC408" s="167">
        <f>INDEX(Coefficients!$L$3:$L$10,MATCH(S408,Coefficients!$K$3:$K$10)+1)</f>
        <v>0.35425563574488944</v>
      </c>
      <c r="BD408" s="174">
        <f>INDEX(Coefficients!$M$3:$M$10,MATCH(S408,Coefficients!$K$3:$K$10))</f>
        <v>0.20023799980895765</v>
      </c>
      <c r="BE408" s="174">
        <f>INDEX(Coefficients!$M$3:$M$10,MATCH(S408,Coefficients!$K$3:$K$10)+1)</f>
        <v>0.20987997823914079</v>
      </c>
      <c r="BF408" s="70">
        <f t="shared" si="982"/>
        <v>2.5655609924804158E-5</v>
      </c>
      <c r="BG408" s="110">
        <f t="shared" si="983"/>
        <v>0.20409479118103091</v>
      </c>
      <c r="BH408" s="175">
        <f t="shared" si="1010"/>
        <v>1.5726769486921184E-5</v>
      </c>
      <c r="BI408" s="89">
        <f t="shared" si="1011"/>
        <v>4.9628850091782979E-2</v>
      </c>
      <c r="BJ408" s="106">
        <f t="shared" si="984"/>
        <v>0.71366705445737511</v>
      </c>
      <c r="BK408" s="165">
        <f t="shared" si="985"/>
        <v>84.741590689541354</v>
      </c>
      <c r="BL408" s="207"/>
      <c r="BM408" s="107">
        <f t="shared" si="986"/>
        <v>425.29999999999995</v>
      </c>
      <c r="BN408" s="173">
        <f t="shared" si="1012"/>
        <v>4512.25</v>
      </c>
      <c r="BO408" s="187">
        <f t="shared" si="1013"/>
        <v>7.7938863636363637E-4</v>
      </c>
      <c r="BP408" s="106" t="str">
        <f t="shared" si="987"/>
        <v>YES</v>
      </c>
      <c r="BQ408" s="209">
        <f t="shared" si="988"/>
        <v>3.4321422212712447</v>
      </c>
      <c r="BR408" s="164">
        <f t="shared" si="1014"/>
        <v>8.4321422212712456</v>
      </c>
      <c r="BS408" s="219">
        <f t="shared" si="1015"/>
        <v>0.1686428444254249</v>
      </c>
      <c r="BT408" s="210"/>
      <c r="BU408" s="206">
        <f t="shared" si="1016"/>
        <v>-0.67078528107234447</v>
      </c>
      <c r="BW408" s="164">
        <f>VLOOKUP(M408,Coefficients!$E$4:$I$7,3)</f>
        <v>0.43099999999999999</v>
      </c>
      <c r="BX408" s="106">
        <f t="shared" si="1017"/>
        <v>7.2999999999999995E-2</v>
      </c>
      <c r="BY408" s="163">
        <f t="shared" si="1018"/>
        <v>0.51269892333333345</v>
      </c>
      <c r="BZ408" s="160"/>
      <c r="CO408" s="165" t="str">
        <f t="shared" si="989"/>
        <v>splash</v>
      </c>
      <c r="CP408" s="172">
        <f t="shared" si="990"/>
        <v>1</v>
      </c>
      <c r="CQ408" s="165">
        <f>IF(CO408="atmospheric",IF(CP408&gt;=1,Coefficients!$T$5,Coefficients!$T$4),Coefficients!$T$3)</f>
        <v>7.35</v>
      </c>
      <c r="CR408" s="106">
        <f>IF(S408&lt;Coefficients!$V$3,Coefficients!$X$3-(Coefficients!$X$4-Coefficients!$X$3)*(Coefficients!$V$3-S408)/(Coefficients!$V$4-Coefficients!$V$3),IF(S408&gt;Coefficients!$V$6,(Coefficients!$X$6-Coefficients!$X$5)*(S408-Coefficients!$V$6)/(Coefficients!$V$6-Coefficients!$V$5)+Coefficients!$X$6,VLOOKUP(S408,Coefficients!$V$3:$X$6,3)))</f>
        <v>5.1999999999999975</v>
      </c>
      <c r="CS408" s="90">
        <f t="shared" si="1019"/>
        <v>1.6409601519999992E-4</v>
      </c>
      <c r="CT408" s="106">
        <f>VLOOKUP(CO408,Coefficients!$Z$4:$AD$7,4,FALSE)</f>
        <v>0.26500000000000001</v>
      </c>
      <c r="CU408" s="106">
        <f>VLOOKUP(CO408,Coefficients!$Z$4:$AD$7,2,FALSE)</f>
        <v>0.37</v>
      </c>
      <c r="CV408" s="174">
        <f t="shared" si="991"/>
        <v>5.1073633013818887</v>
      </c>
      <c r="CW408" s="31">
        <f t="shared" si="992"/>
        <v>0.14718560882058979</v>
      </c>
      <c r="CX408" s="19">
        <f>Coefficients!$B$7</f>
        <v>3.35</v>
      </c>
      <c r="CY408" s="217">
        <f t="shared" si="1020"/>
        <v>4.3936002633011874E-2</v>
      </c>
      <c r="CZ408" s="164">
        <f>VLOOKUP(N408,Coefficients!$E$12:$I$16,3)</f>
        <v>6.0350000000000001</v>
      </c>
      <c r="DA408" s="165">
        <f t="shared" si="1021"/>
        <v>7.2999999999999995E-2</v>
      </c>
      <c r="DB408" s="163">
        <f t="shared" si="1022"/>
        <v>7.1789744833333344</v>
      </c>
      <c r="DC408" s="163"/>
      <c r="DD408" s="149"/>
      <c r="DU408" s="165">
        <f t="shared" si="993"/>
        <v>0.95</v>
      </c>
      <c r="DV408" s="165">
        <f t="shared" si="994"/>
        <v>1</v>
      </c>
      <c r="DW408" s="165">
        <f t="shared" si="995"/>
        <v>2400</v>
      </c>
      <c r="DX408" s="165">
        <f t="shared" si="996"/>
        <v>1.4999999999999999E-2</v>
      </c>
      <c r="DY408" s="169">
        <f t="shared" si="997"/>
        <v>70.505597424453057</v>
      </c>
      <c r="DZ408" s="136">
        <f t="shared" si="1023"/>
        <v>33583.49271338644</v>
      </c>
      <c r="EA408" s="136">
        <f t="shared" si="998"/>
        <v>4.3067574809826485</v>
      </c>
      <c r="EB408" s="136">
        <f t="shared" si="999"/>
        <v>2.3330791552474604E-2</v>
      </c>
      <c r="EC408" s="136">
        <f t="shared" si="1000"/>
        <v>0.96747185906460231</v>
      </c>
      <c r="ED408" s="136">
        <f t="shared" si="1001"/>
        <v>0.21088242676044366</v>
      </c>
      <c r="EE408" s="136">
        <f t="shared" si="1024"/>
        <v>1.5445604651050633E-4</v>
      </c>
      <c r="EF408" s="136">
        <f t="shared" si="1002"/>
        <v>1</v>
      </c>
      <c r="EG408" s="136">
        <f t="shared" si="1025"/>
        <v>2</v>
      </c>
      <c r="EH408" s="149">
        <f t="shared" si="1003"/>
        <v>1.7391911165375462</v>
      </c>
      <c r="EI408" s="149">
        <f t="shared" si="1004"/>
        <v>28.840416468561298</v>
      </c>
      <c r="EJ408" s="149">
        <f t="shared" si="1026"/>
        <v>30.579607585098845</v>
      </c>
      <c r="EK408" s="18">
        <f t="shared" si="1027"/>
        <v>0.35971684624756911</v>
      </c>
      <c r="EL408" s="18">
        <f t="shared" si="1028"/>
        <v>6.066367213893329E-2</v>
      </c>
      <c r="EM408" s="18">
        <f t="shared" si="1029"/>
        <v>1.179207523666667E-2</v>
      </c>
      <c r="EN408" s="163">
        <f t="shared" si="1005"/>
        <v>0.12420735231610314</v>
      </c>
      <c r="EO408" s="163">
        <f t="shared" si="1006"/>
        <v>2.059688400654502</v>
      </c>
      <c r="EP408" s="163">
        <f t="shared" si="1030"/>
        <v>2.1838957529706051</v>
      </c>
      <c r="EQ408" s="18">
        <f t="shared" si="1031"/>
        <v>5.0368704573180505</v>
      </c>
      <c r="ER408" s="18">
        <f t="shared" si="1032"/>
        <v>0.2212999536748656</v>
      </c>
      <c r="ES408" s="18">
        <f t="shared" si="1033"/>
        <v>0.16511641311666669</v>
      </c>
    </row>
    <row r="409" spans="1:149" s="105" customFormat="1" outlineLevel="1" x14ac:dyDescent="0.25">
      <c r="A409" s="103"/>
      <c r="B409" s="36" t="s">
        <v>75</v>
      </c>
      <c r="C409" s="36" t="str">
        <f>'Hotter&amp;Drier'!$B$1</f>
        <v>MRI-CGCM2.3.2</v>
      </c>
      <c r="D409" s="36">
        <v>2023</v>
      </c>
      <c r="E409" s="37">
        <f>'Hotter&amp;Drier'!T51</f>
        <v>22.736666666666665</v>
      </c>
      <c r="F409" s="37">
        <f>'Hotter&amp;Drier'!X51</f>
        <v>75.94901999999999</v>
      </c>
      <c r="G409" s="37">
        <f>'Hotter&amp;Drier'!R51</f>
        <v>428.44999999999993</v>
      </c>
      <c r="H409" s="115">
        <f t="shared" si="957"/>
        <v>2007</v>
      </c>
      <c r="I409" s="111" t="str">
        <f t="shared" si="958"/>
        <v>Pile No 243 @ Berth 107</v>
      </c>
      <c r="J409" s="165" t="str">
        <f t="shared" si="959"/>
        <v>splash</v>
      </c>
      <c r="K409" s="172">
        <f t="shared" si="960"/>
        <v>1</v>
      </c>
      <c r="L409" s="115" t="str">
        <f t="shared" si="961"/>
        <v>C1</v>
      </c>
      <c r="M409" s="115" t="str">
        <f t="shared" si="962"/>
        <v>CB4</v>
      </c>
      <c r="N409" s="115" t="str">
        <f t="shared" si="963"/>
        <v>CL5</v>
      </c>
      <c r="O409" s="115">
        <f t="shared" si="964"/>
        <v>0</v>
      </c>
      <c r="P409" s="115">
        <f t="shared" si="965"/>
        <v>50</v>
      </c>
      <c r="Q409" s="115">
        <f t="shared" si="966"/>
        <v>1200</v>
      </c>
      <c r="R409" s="115">
        <f t="shared" si="967"/>
        <v>60</v>
      </c>
      <c r="S409" s="115">
        <f t="shared" si="968"/>
        <v>0.37</v>
      </c>
      <c r="T409" s="115">
        <f t="shared" si="969"/>
        <v>310</v>
      </c>
      <c r="U409" s="165">
        <f t="shared" si="1007"/>
        <v>12</v>
      </c>
      <c r="V409" s="165"/>
      <c r="W409" s="165"/>
      <c r="X409" s="165"/>
      <c r="Y409" s="165"/>
      <c r="AA409" s="174">
        <f t="shared" si="970"/>
        <v>3.5609105122684679</v>
      </c>
      <c r="AB409" s="193">
        <f t="shared" si="971"/>
        <v>0.17121821024536935</v>
      </c>
      <c r="AC409" s="174">
        <f t="shared" si="972"/>
        <v>6.7221377767315654E-2</v>
      </c>
      <c r="AD409" s="174">
        <f t="shared" si="973"/>
        <v>1.1800517808333336E-2</v>
      </c>
      <c r="AE409" s="174">
        <f t="shared" si="974"/>
        <v>0.17409098021658442</v>
      </c>
      <c r="AF409" s="194">
        <f t="shared" si="975"/>
        <v>5.1967456781069975E-2</v>
      </c>
      <c r="AG409" s="174">
        <f t="shared" si="878"/>
        <v>0.28568597758680808</v>
      </c>
      <c r="AH409" s="174">
        <f t="shared" si="879"/>
        <v>0.16523462870833336</v>
      </c>
      <c r="AJ409" s="174"/>
      <c r="AK409" s="174"/>
      <c r="AM409" s="207">
        <f t="shared" si="976"/>
        <v>5</v>
      </c>
      <c r="AN409" s="167">
        <f>INDEX(Coefficients!$O$3:$O$7,MATCH(S409,Coefficients!$O$3:$O$7))</f>
        <v>0.3</v>
      </c>
      <c r="AO409" s="167">
        <f>INDEX(Coefficients!$O$3:$O$7,MATCH(S409,Coefficients!$O$3:$O$7)+1)</f>
        <v>0.4</v>
      </c>
      <c r="AP409" s="172">
        <f>INDEX(Coefficients!$P$3:$P$7,MATCH(S409,Coefficients!$O$3:$O$7))</f>
        <v>50</v>
      </c>
      <c r="AQ409" s="172">
        <f>INDEX(Coefficients!$P$3:$P$7,MATCH(S409,Coefficients!$O$3:$O$7)+1)</f>
        <v>41.8</v>
      </c>
      <c r="AR409" s="172">
        <f t="shared" si="977"/>
        <v>44.26</v>
      </c>
      <c r="AS409" s="106">
        <f t="shared" si="978"/>
        <v>2023</v>
      </c>
      <c r="AT409" s="107">
        <f t="shared" si="979"/>
        <v>22.736666666666665</v>
      </c>
      <c r="AU409" s="167">
        <f t="shared" si="1008"/>
        <v>271.3</v>
      </c>
      <c r="AV409" s="173">
        <f t="shared" si="1009"/>
        <v>22.608333333333334</v>
      </c>
      <c r="AW409" s="106">
        <v>35</v>
      </c>
      <c r="AX409" s="107">
        <f t="shared" si="980"/>
        <v>75.94901999999999</v>
      </c>
      <c r="AY409" s="174">
        <f t="shared" si="981"/>
        <v>1.1738831973985406</v>
      </c>
      <c r="AZ409" s="167">
        <f>INDEX(Coefficients!$K$3:$K$10,MATCH(S409,Coefficients!$K$3:$K$10))</f>
        <v>0.35</v>
      </c>
      <c r="BA409" s="167">
        <f>INDEX(Coefficients!$K$3:$K$10,MATCH(S409,Coefficients!$K$3:$K$10)+1)</f>
        <v>0.4</v>
      </c>
      <c r="BB409" s="167">
        <f>INDEX(Coefficients!$L$3:$L$10,MATCH(S409,Coefficients!$K$3:$K$10))</f>
        <v>0.19142307491680963</v>
      </c>
      <c r="BC409" s="167">
        <f>INDEX(Coefficients!$L$3:$L$10,MATCH(S409,Coefficients!$K$3:$K$10)+1)</f>
        <v>0.35425563574488944</v>
      </c>
      <c r="BD409" s="174">
        <f>INDEX(Coefficients!$M$3:$M$10,MATCH(S409,Coefficients!$K$3:$K$10))</f>
        <v>0.20023799980895765</v>
      </c>
      <c r="BE409" s="174">
        <f>INDEX(Coefficients!$M$3:$M$10,MATCH(S409,Coefficients!$K$3:$K$10)+1)</f>
        <v>0.20987997823914079</v>
      </c>
      <c r="BF409" s="70">
        <f t="shared" si="982"/>
        <v>2.5655609924804158E-5</v>
      </c>
      <c r="BG409" s="110">
        <f t="shared" si="983"/>
        <v>0.20409479118103091</v>
      </c>
      <c r="BH409" s="175">
        <f t="shared" si="1010"/>
        <v>1.5449949804348019E-5</v>
      </c>
      <c r="BI409" s="89">
        <f t="shared" si="1011"/>
        <v>4.8755292267952492E-2</v>
      </c>
      <c r="BJ409" s="106">
        <f t="shared" si="984"/>
        <v>0.71366705445737511</v>
      </c>
      <c r="BK409" s="165">
        <f t="shared" si="985"/>
        <v>84.741590689541354</v>
      </c>
      <c r="BL409" s="207"/>
      <c r="BM409" s="107">
        <f t="shared" si="986"/>
        <v>428.44999999999993</v>
      </c>
      <c r="BN409" s="173">
        <f t="shared" si="1012"/>
        <v>4940.7</v>
      </c>
      <c r="BO409" s="187">
        <f t="shared" si="1013"/>
        <v>7.8227750000000001E-4</v>
      </c>
      <c r="BP409" s="106" t="str">
        <f t="shared" si="987"/>
        <v>YES</v>
      </c>
      <c r="BQ409" s="209">
        <f t="shared" si="988"/>
        <v>3.5609105122684679</v>
      </c>
      <c r="BR409" s="164">
        <f t="shared" si="1014"/>
        <v>8.5609105122684674</v>
      </c>
      <c r="BS409" s="219">
        <f t="shared" si="1015"/>
        <v>0.17121821024536935</v>
      </c>
      <c r="BT409" s="210"/>
      <c r="BU409" s="206">
        <f t="shared" si="1016"/>
        <v>-0.68410504421292884</v>
      </c>
      <c r="BW409" s="164">
        <f>VLOOKUP(M409,Coefficients!$E$4:$I$7,3)</f>
        <v>0.43099999999999999</v>
      </c>
      <c r="BX409" s="106">
        <f t="shared" si="1017"/>
        <v>7.2999999999999995E-2</v>
      </c>
      <c r="BY409" s="163">
        <f t="shared" si="1018"/>
        <v>0.51306599166666678</v>
      </c>
      <c r="BZ409" s="160"/>
      <c r="CO409" s="165" t="str">
        <f t="shared" si="989"/>
        <v>splash</v>
      </c>
      <c r="CP409" s="172">
        <f t="shared" si="990"/>
        <v>1</v>
      </c>
      <c r="CQ409" s="165">
        <f>IF(CO409="atmospheric",IF(CP409&gt;=1,Coefficients!$T$5,Coefficients!$T$4),Coefficients!$T$3)</f>
        <v>7.35</v>
      </c>
      <c r="CR409" s="106">
        <f>IF(S409&lt;Coefficients!$V$3,Coefficients!$X$3-(Coefficients!$X$4-Coefficients!$X$3)*(Coefficients!$V$3-S409)/(Coefficients!$V$4-Coefficients!$V$3),IF(S409&gt;Coefficients!$V$6,(Coefficients!$X$6-Coefficients!$X$5)*(S409-Coefficients!$V$6)/(Coefficients!$V$6-Coefficients!$V$5)+Coefficients!$X$6,VLOOKUP(S409,Coefficients!$V$3:$X$6,3)))</f>
        <v>5.1999999999999975</v>
      </c>
      <c r="CS409" s="90">
        <f t="shared" si="1019"/>
        <v>1.6409601519999992E-4</v>
      </c>
      <c r="CT409" s="106">
        <f>VLOOKUP(CO409,Coefficients!$Z$4:$AD$7,4,FALSE)</f>
        <v>0.26500000000000001</v>
      </c>
      <c r="CU409" s="106">
        <f>VLOOKUP(CO409,Coefficients!$Z$4:$AD$7,2,FALSE)</f>
        <v>0.37</v>
      </c>
      <c r="CV409" s="174">
        <f t="shared" si="991"/>
        <v>5.1340755409806151</v>
      </c>
      <c r="CW409" s="31">
        <f t="shared" si="992"/>
        <v>0.17409098021658442</v>
      </c>
      <c r="CX409" s="19">
        <f>Coefficients!$B$7</f>
        <v>3.35</v>
      </c>
      <c r="CY409" s="217">
        <f t="shared" si="1020"/>
        <v>5.1967456781069975E-2</v>
      </c>
      <c r="CZ409" s="164">
        <f>VLOOKUP(N409,Coefficients!$E$12:$I$16,3)</f>
        <v>6.0350000000000001</v>
      </c>
      <c r="DA409" s="165">
        <f t="shared" si="1021"/>
        <v>7.2999999999999995E-2</v>
      </c>
      <c r="DB409" s="163">
        <f t="shared" si="1022"/>
        <v>7.1841142916666678</v>
      </c>
      <c r="DC409" s="163"/>
      <c r="DD409" s="149"/>
      <c r="DU409" s="165">
        <f t="shared" si="993"/>
        <v>0.95</v>
      </c>
      <c r="DV409" s="165">
        <f t="shared" si="994"/>
        <v>1</v>
      </c>
      <c r="DW409" s="165">
        <f t="shared" si="995"/>
        <v>2400</v>
      </c>
      <c r="DX409" s="165">
        <f t="shared" si="996"/>
        <v>1.4999999999999999E-2</v>
      </c>
      <c r="DY409" s="169">
        <f t="shared" si="997"/>
        <v>70.512476522672387</v>
      </c>
      <c r="DZ409" s="136">
        <f t="shared" si="1023"/>
        <v>33584.584903889699</v>
      </c>
      <c r="EA409" s="136">
        <f t="shared" si="998"/>
        <v>4.3067574809826485</v>
      </c>
      <c r="EB409" s="136">
        <f t="shared" si="999"/>
        <v>2.3330791552474604E-2</v>
      </c>
      <c r="EC409" s="136">
        <f t="shared" si="1000"/>
        <v>0.96747185906460231</v>
      </c>
      <c r="ED409" s="136">
        <f t="shared" si="1001"/>
        <v>0.21093545349486312</v>
      </c>
      <c r="EE409" s="136">
        <f t="shared" si="1024"/>
        <v>1.5445604651050633E-4</v>
      </c>
      <c r="EF409" s="136">
        <f t="shared" si="1002"/>
        <v>1</v>
      </c>
      <c r="EG409" s="136">
        <f t="shared" si="1025"/>
        <v>2</v>
      </c>
      <c r="EH409" s="149">
        <f t="shared" si="1003"/>
        <v>1.737927389345721</v>
      </c>
      <c r="EI409" s="149">
        <f t="shared" si="1004"/>
        <v>28.827029640491112</v>
      </c>
      <c r="EJ409" s="149">
        <f t="shared" si="1026"/>
        <v>30.564957029836833</v>
      </c>
      <c r="EK409" s="18">
        <f t="shared" si="1027"/>
        <v>0.39260647375639579</v>
      </c>
      <c r="EL409" s="18">
        <f t="shared" si="1028"/>
        <v>6.7221377767315654E-2</v>
      </c>
      <c r="EM409" s="18">
        <f t="shared" si="1029"/>
        <v>1.1800517808333336E-2</v>
      </c>
      <c r="EN409" s="163">
        <f t="shared" si="1005"/>
        <v>0.12411710104523709</v>
      </c>
      <c r="EO409" s="163">
        <f t="shared" si="1006"/>
        <v>2.0587323570922407</v>
      </c>
      <c r="EP409" s="163">
        <f t="shared" si="1030"/>
        <v>2.1828494581374778</v>
      </c>
      <c r="EQ409" s="18">
        <f t="shared" si="1031"/>
        <v>5.4974015524822457</v>
      </c>
      <c r="ER409" s="18">
        <f t="shared" si="1032"/>
        <v>0.28568597758680808</v>
      </c>
      <c r="ES409" s="18">
        <f t="shared" si="1033"/>
        <v>0.16523462870833336</v>
      </c>
    </row>
    <row r="410" spans="1:149" s="105" customFormat="1" outlineLevel="1" x14ac:dyDescent="0.25">
      <c r="A410" s="103"/>
      <c r="B410" s="36" t="s">
        <v>75</v>
      </c>
      <c r="C410" s="36" t="str">
        <f>'Hotter&amp;Drier'!$B$1</f>
        <v>MRI-CGCM2.3.2</v>
      </c>
      <c r="D410" s="36">
        <v>2024</v>
      </c>
      <c r="E410" s="37">
        <f>'Hotter&amp;Drier'!T52</f>
        <v>22.759999999999998</v>
      </c>
      <c r="F410" s="37">
        <f>'Hotter&amp;Drier'!X52</f>
        <v>75.933759999999992</v>
      </c>
      <c r="G410" s="37">
        <f>'Hotter&amp;Drier'!R52</f>
        <v>431.59999999999991</v>
      </c>
      <c r="H410" s="115">
        <f t="shared" si="957"/>
        <v>2007</v>
      </c>
      <c r="I410" s="111" t="str">
        <f t="shared" si="958"/>
        <v>Pile No 243 @ Berth 107</v>
      </c>
      <c r="J410" s="165" t="str">
        <f t="shared" si="959"/>
        <v>splash</v>
      </c>
      <c r="K410" s="172">
        <f t="shared" si="960"/>
        <v>1</v>
      </c>
      <c r="L410" s="115" t="str">
        <f t="shared" si="961"/>
        <v>C1</v>
      </c>
      <c r="M410" s="115" t="str">
        <f t="shared" si="962"/>
        <v>CB4</v>
      </c>
      <c r="N410" s="115" t="str">
        <f t="shared" si="963"/>
        <v>CL5</v>
      </c>
      <c r="O410" s="115">
        <f t="shared" si="964"/>
        <v>0</v>
      </c>
      <c r="P410" s="115">
        <f t="shared" si="965"/>
        <v>50</v>
      </c>
      <c r="Q410" s="115">
        <f t="shared" si="966"/>
        <v>1200</v>
      </c>
      <c r="R410" s="115">
        <f t="shared" si="967"/>
        <v>60</v>
      </c>
      <c r="S410" s="115">
        <f t="shared" si="968"/>
        <v>0.37</v>
      </c>
      <c r="T410" s="115">
        <f t="shared" si="969"/>
        <v>310</v>
      </c>
      <c r="U410" s="165">
        <f t="shared" si="1007"/>
        <v>12</v>
      </c>
      <c r="V410" s="165"/>
      <c r="W410" s="165"/>
      <c r="X410" s="165"/>
      <c r="Y410" s="165"/>
      <c r="AA410" s="174">
        <f t="shared" si="970"/>
        <v>3.6842907359069774</v>
      </c>
      <c r="AB410" s="193">
        <f t="shared" si="971"/>
        <v>0.17368581471813954</v>
      </c>
      <c r="AC410" s="174">
        <f t="shared" si="972"/>
        <v>7.3908083031888699E-2</v>
      </c>
      <c r="AD410" s="174">
        <f t="shared" si="973"/>
        <v>1.1808960380000001E-2</v>
      </c>
      <c r="AE410" s="174">
        <f t="shared" si="974"/>
        <v>0.20174693405888719</v>
      </c>
      <c r="AF410" s="194">
        <f t="shared" si="975"/>
        <v>6.0222965390712591E-2</v>
      </c>
      <c r="AG410" s="174">
        <f t="shared" si="878"/>
        <v>0.35883081260805094</v>
      </c>
      <c r="AH410" s="174">
        <f t="shared" si="879"/>
        <v>0.1653528443</v>
      </c>
      <c r="AJ410" s="174"/>
      <c r="AK410" s="174"/>
      <c r="AM410" s="207">
        <f t="shared" si="976"/>
        <v>5</v>
      </c>
      <c r="AN410" s="167">
        <f>INDEX(Coefficients!$O$3:$O$7,MATCH(S410,Coefficients!$O$3:$O$7))</f>
        <v>0.3</v>
      </c>
      <c r="AO410" s="167">
        <f>INDEX(Coefficients!$O$3:$O$7,MATCH(S410,Coefficients!$O$3:$O$7)+1)</f>
        <v>0.4</v>
      </c>
      <c r="AP410" s="172">
        <f>INDEX(Coefficients!$P$3:$P$7,MATCH(S410,Coefficients!$O$3:$O$7))</f>
        <v>50</v>
      </c>
      <c r="AQ410" s="172">
        <f>INDEX(Coefficients!$P$3:$P$7,MATCH(S410,Coefficients!$O$3:$O$7)+1)</f>
        <v>41.8</v>
      </c>
      <c r="AR410" s="172">
        <f t="shared" si="977"/>
        <v>44.26</v>
      </c>
      <c r="AS410" s="106">
        <f t="shared" si="978"/>
        <v>2024</v>
      </c>
      <c r="AT410" s="107">
        <f t="shared" si="979"/>
        <v>22.759999999999998</v>
      </c>
      <c r="AU410" s="167">
        <f t="shared" si="1008"/>
        <v>294.06</v>
      </c>
      <c r="AV410" s="173">
        <f t="shared" si="1009"/>
        <v>22.62</v>
      </c>
      <c r="AW410" s="106">
        <v>36</v>
      </c>
      <c r="AX410" s="107">
        <f t="shared" si="980"/>
        <v>75.933759999999992</v>
      </c>
      <c r="AY410" s="174">
        <f t="shared" si="981"/>
        <v>1.1747177945912692</v>
      </c>
      <c r="AZ410" s="167">
        <f>INDEX(Coefficients!$K$3:$K$10,MATCH(S410,Coefficients!$K$3:$K$10))</f>
        <v>0.35</v>
      </c>
      <c r="BA410" s="167">
        <f>INDEX(Coefficients!$K$3:$K$10,MATCH(S410,Coefficients!$K$3:$K$10)+1)</f>
        <v>0.4</v>
      </c>
      <c r="BB410" s="167">
        <f>INDEX(Coefficients!$L$3:$L$10,MATCH(S410,Coefficients!$K$3:$K$10))</f>
        <v>0.19142307491680963</v>
      </c>
      <c r="BC410" s="167">
        <f>INDEX(Coefficients!$L$3:$L$10,MATCH(S410,Coefficients!$K$3:$K$10)+1)</f>
        <v>0.35425563574488944</v>
      </c>
      <c r="BD410" s="174">
        <f>INDEX(Coefficients!$M$3:$M$10,MATCH(S410,Coefficients!$K$3:$K$10))</f>
        <v>0.20023799980895765</v>
      </c>
      <c r="BE410" s="174">
        <f>INDEX(Coefficients!$M$3:$M$10,MATCH(S410,Coefficients!$K$3:$K$10)+1)</f>
        <v>0.20987997823914079</v>
      </c>
      <c r="BF410" s="70">
        <f t="shared" si="982"/>
        <v>2.5655609924804158E-5</v>
      </c>
      <c r="BG410" s="110">
        <f t="shared" si="983"/>
        <v>0.20409479118103091</v>
      </c>
      <c r="BH410" s="175">
        <f t="shared" si="1010"/>
        <v>1.519960521352872E-5</v>
      </c>
      <c r="BI410" s="89">
        <f t="shared" si="1011"/>
        <v>4.7965281695254006E-2</v>
      </c>
      <c r="BJ410" s="106">
        <f t="shared" si="984"/>
        <v>0.71366705445737511</v>
      </c>
      <c r="BK410" s="165">
        <f t="shared" si="985"/>
        <v>84.741590689541354</v>
      </c>
      <c r="BL410" s="207"/>
      <c r="BM410" s="107">
        <f t="shared" si="986"/>
        <v>431.59999999999991</v>
      </c>
      <c r="BN410" s="173">
        <f t="shared" si="1012"/>
        <v>5372.2999999999993</v>
      </c>
      <c r="BO410" s="187">
        <f t="shared" si="1013"/>
        <v>7.8518230769230755E-4</v>
      </c>
      <c r="BP410" s="106" t="str">
        <f t="shared" si="987"/>
        <v>YES</v>
      </c>
      <c r="BQ410" s="209">
        <f t="shared" si="988"/>
        <v>3.6842907359069774</v>
      </c>
      <c r="BR410" s="164">
        <f t="shared" si="1014"/>
        <v>8.684290735906977</v>
      </c>
      <c r="BS410" s="219">
        <f t="shared" si="1015"/>
        <v>0.17368581471813954</v>
      </c>
      <c r="BT410" s="210"/>
      <c r="BU410" s="206">
        <f t="shared" si="1016"/>
        <v>-0.69582690162910255</v>
      </c>
      <c r="BW410" s="164">
        <f>VLOOKUP(M410,Coefficients!$E$4:$I$7,3)</f>
        <v>0.43099999999999999</v>
      </c>
      <c r="BX410" s="106">
        <f t="shared" si="1017"/>
        <v>7.2999999999999995E-2</v>
      </c>
      <c r="BY410" s="163">
        <f t="shared" si="1018"/>
        <v>0.51343306</v>
      </c>
      <c r="BZ410" s="160"/>
      <c r="CO410" s="165" t="str">
        <f t="shared" si="989"/>
        <v>splash</v>
      </c>
      <c r="CP410" s="172">
        <f t="shared" si="990"/>
        <v>1</v>
      </c>
      <c r="CQ410" s="165">
        <f>IF(CO410="atmospheric",IF(CP410&gt;=1,Coefficients!$T$5,Coefficients!$T$4),Coefficients!$T$3)</f>
        <v>7.35</v>
      </c>
      <c r="CR410" s="106">
        <f>IF(S410&lt;Coefficients!$V$3,Coefficients!$X$3-(Coefficients!$X$4-Coefficients!$X$3)*(Coefficients!$V$3-S410)/(Coefficients!$V$4-Coefficients!$V$3),IF(S410&gt;Coefficients!$V$6,(Coefficients!$X$6-Coefficients!$X$5)*(S410-Coefficients!$V$6)/(Coefficients!$V$6-Coefficients!$V$5)+Coefficients!$X$6,VLOOKUP(S410,Coefficients!$V$3:$X$6,3)))</f>
        <v>5.1999999999999975</v>
      </c>
      <c r="CS410" s="90">
        <f t="shared" si="1019"/>
        <v>1.6409601519999992E-4</v>
      </c>
      <c r="CT410" s="106">
        <f>VLOOKUP(CO410,Coefficients!$Z$4:$AD$7,4,FALSE)</f>
        <v>0.26500000000000001</v>
      </c>
      <c r="CU410" s="106">
        <f>VLOOKUP(CO410,Coefficients!$Z$4:$AD$7,2,FALSE)</f>
        <v>0.37</v>
      </c>
      <c r="CV410" s="174">
        <f t="shared" si="991"/>
        <v>5.157689775133341</v>
      </c>
      <c r="CW410" s="31">
        <f t="shared" si="992"/>
        <v>0.20174693405888719</v>
      </c>
      <c r="CX410" s="19">
        <f>Coefficients!$B$7</f>
        <v>3.35</v>
      </c>
      <c r="CY410" s="217">
        <f t="shared" si="1020"/>
        <v>6.0222965390712591E-2</v>
      </c>
      <c r="CZ410" s="164">
        <f>VLOOKUP(N410,Coefficients!$E$12:$I$16,3)</f>
        <v>6.0350000000000001</v>
      </c>
      <c r="DA410" s="165">
        <f t="shared" si="1021"/>
        <v>7.2999999999999995E-2</v>
      </c>
      <c r="DB410" s="163">
        <f t="shared" si="1022"/>
        <v>7.1892541000000003</v>
      </c>
      <c r="DC410" s="163"/>
      <c r="DD410" s="149"/>
      <c r="DU410" s="165">
        <f t="shared" si="993"/>
        <v>0.95</v>
      </c>
      <c r="DV410" s="165">
        <f t="shared" si="994"/>
        <v>1</v>
      </c>
      <c r="DW410" s="165">
        <f t="shared" si="995"/>
        <v>2400</v>
      </c>
      <c r="DX410" s="165">
        <f t="shared" si="996"/>
        <v>1.4999999999999999E-2</v>
      </c>
      <c r="DY410" s="169">
        <f t="shared" si="997"/>
        <v>70.518298346646858</v>
      </c>
      <c r="DZ410" s="136">
        <f t="shared" si="1023"/>
        <v>33585.509176067506</v>
      </c>
      <c r="EA410" s="136">
        <f t="shared" si="998"/>
        <v>4.3067574809826485</v>
      </c>
      <c r="EB410" s="136">
        <f t="shared" si="999"/>
        <v>2.3330791552474604E-2</v>
      </c>
      <c r="EC410" s="136">
        <f t="shared" si="1000"/>
        <v>0.96747185906460231</v>
      </c>
      <c r="ED410" s="136">
        <f t="shared" si="1001"/>
        <v>0.21098840440855129</v>
      </c>
      <c r="EE410" s="136">
        <f t="shared" si="1024"/>
        <v>1.5445604651050633E-4</v>
      </c>
      <c r="EF410" s="136">
        <f t="shared" si="1002"/>
        <v>1</v>
      </c>
      <c r="EG410" s="136">
        <f t="shared" si="1025"/>
        <v>2</v>
      </c>
      <c r="EH410" s="149">
        <f t="shared" si="1003"/>
        <v>1.7366684565866444</v>
      </c>
      <c r="EI410" s="149">
        <f t="shared" si="1004"/>
        <v>28.813651599226521</v>
      </c>
      <c r="EJ410" s="149">
        <f t="shared" si="1026"/>
        <v>30.550320055813167</v>
      </c>
      <c r="EK410" s="18">
        <f t="shared" si="1027"/>
        <v>0.42552745687279103</v>
      </c>
      <c r="EL410" s="18">
        <f t="shared" si="1028"/>
        <v>7.3908083031888699E-2</v>
      </c>
      <c r="EM410" s="18">
        <f t="shared" si="1029"/>
        <v>1.1808960380000001E-2</v>
      </c>
      <c r="EN410" s="163">
        <f t="shared" si="1005"/>
        <v>0.1240271921771075</v>
      </c>
      <c r="EO410" s="163">
        <f t="shared" si="1006"/>
        <v>2.0577769410549509</v>
      </c>
      <c r="EP410" s="163">
        <f t="shared" si="1030"/>
        <v>2.1818041332320584</v>
      </c>
      <c r="EQ410" s="18">
        <f t="shared" si="1031"/>
        <v>5.9583716989032354</v>
      </c>
      <c r="ER410" s="18">
        <f t="shared" si="1032"/>
        <v>0.35883081260805094</v>
      </c>
      <c r="ES410" s="18">
        <f t="shared" si="1033"/>
        <v>0.1653528443</v>
      </c>
    </row>
    <row r="411" spans="1:149" s="105" customFormat="1" outlineLevel="1" x14ac:dyDescent="0.25">
      <c r="A411" s="103"/>
      <c r="B411" s="36" t="s">
        <v>75</v>
      </c>
      <c r="C411" s="36" t="str">
        <f>'Hotter&amp;Drier'!$B$1</f>
        <v>MRI-CGCM2.3.2</v>
      </c>
      <c r="D411" s="36">
        <v>2025</v>
      </c>
      <c r="E411" s="37">
        <f>'Hotter&amp;Drier'!T53</f>
        <v>22.783333333333331</v>
      </c>
      <c r="F411" s="37">
        <f>'Hotter&amp;Drier'!X53</f>
        <v>75.918499999999995</v>
      </c>
      <c r="G411" s="37">
        <f>'Hotter&amp;Drier'!R53</f>
        <v>434.74999999999989</v>
      </c>
      <c r="H411" s="115">
        <f t="shared" si="957"/>
        <v>2007</v>
      </c>
      <c r="I411" s="111" t="str">
        <f t="shared" si="958"/>
        <v>Pile No 243 @ Berth 107</v>
      </c>
      <c r="J411" s="165" t="str">
        <f t="shared" si="959"/>
        <v>splash</v>
      </c>
      <c r="K411" s="172">
        <f t="shared" si="960"/>
        <v>1</v>
      </c>
      <c r="L411" s="115" t="str">
        <f t="shared" si="961"/>
        <v>C1</v>
      </c>
      <c r="M411" s="115" t="str">
        <f t="shared" si="962"/>
        <v>CB4</v>
      </c>
      <c r="N411" s="115" t="str">
        <f t="shared" si="963"/>
        <v>CL5</v>
      </c>
      <c r="O411" s="115">
        <f t="shared" si="964"/>
        <v>0</v>
      </c>
      <c r="P411" s="115">
        <f t="shared" si="965"/>
        <v>50</v>
      </c>
      <c r="Q411" s="115">
        <f t="shared" si="966"/>
        <v>1200</v>
      </c>
      <c r="R411" s="115">
        <f t="shared" si="967"/>
        <v>60</v>
      </c>
      <c r="S411" s="115">
        <f t="shared" si="968"/>
        <v>0.37</v>
      </c>
      <c r="T411" s="115">
        <f t="shared" si="969"/>
        <v>310</v>
      </c>
      <c r="U411" s="165">
        <f t="shared" si="1007"/>
        <v>12</v>
      </c>
      <c r="V411" s="165"/>
      <c r="W411" s="165"/>
      <c r="X411" s="165"/>
      <c r="Y411" s="165"/>
      <c r="AA411" s="174">
        <f t="shared" si="970"/>
        <v>3.8029577785653461</v>
      </c>
      <c r="AB411" s="193">
        <f t="shared" si="971"/>
        <v>0.17605915557130694</v>
      </c>
      <c r="AC411" s="174">
        <f t="shared" si="972"/>
        <v>8.071956757299284E-2</v>
      </c>
      <c r="AD411" s="174">
        <f t="shared" si="973"/>
        <v>1.1817402951666667E-2</v>
      </c>
      <c r="AE411" s="174">
        <f t="shared" si="974"/>
        <v>0.22994152639865811</v>
      </c>
      <c r="AF411" s="194">
        <f t="shared" si="975"/>
        <v>6.8639261611539729E-2</v>
      </c>
      <c r="AG411" s="174">
        <f t="shared" ref="AG411:AG474" si="1034">ER411</f>
        <v>0.44064903089622337</v>
      </c>
      <c r="AH411" s="174">
        <f t="shared" ref="AH411:AH474" si="1035">ES411</f>
        <v>0.16547105989166666</v>
      </c>
      <c r="AJ411" s="174"/>
      <c r="AK411" s="174"/>
      <c r="AM411" s="207">
        <f t="shared" si="976"/>
        <v>5</v>
      </c>
      <c r="AN411" s="167">
        <f>INDEX(Coefficients!$O$3:$O$7,MATCH(S411,Coefficients!$O$3:$O$7))</f>
        <v>0.3</v>
      </c>
      <c r="AO411" s="167">
        <f>INDEX(Coefficients!$O$3:$O$7,MATCH(S411,Coefficients!$O$3:$O$7)+1)</f>
        <v>0.4</v>
      </c>
      <c r="AP411" s="172">
        <f>INDEX(Coefficients!$P$3:$P$7,MATCH(S411,Coefficients!$O$3:$O$7))</f>
        <v>50</v>
      </c>
      <c r="AQ411" s="172">
        <f>INDEX(Coefficients!$P$3:$P$7,MATCH(S411,Coefficients!$O$3:$O$7)+1)</f>
        <v>41.8</v>
      </c>
      <c r="AR411" s="172">
        <f t="shared" si="977"/>
        <v>44.26</v>
      </c>
      <c r="AS411" s="106">
        <f t="shared" si="978"/>
        <v>2025</v>
      </c>
      <c r="AT411" s="107">
        <f t="shared" si="979"/>
        <v>22.783333333333331</v>
      </c>
      <c r="AU411" s="167">
        <f t="shared" si="1008"/>
        <v>316.84333333333336</v>
      </c>
      <c r="AV411" s="173">
        <f t="shared" si="1009"/>
        <v>22.631666666666668</v>
      </c>
      <c r="AW411" s="106">
        <v>37</v>
      </c>
      <c r="AX411" s="107">
        <f t="shared" si="980"/>
        <v>75.918499999999995</v>
      </c>
      <c r="AY411" s="174">
        <f t="shared" si="981"/>
        <v>1.1755529192160494</v>
      </c>
      <c r="AZ411" s="167">
        <f>INDEX(Coefficients!$K$3:$K$10,MATCH(S411,Coefficients!$K$3:$K$10))</f>
        <v>0.35</v>
      </c>
      <c r="BA411" s="167">
        <f>INDEX(Coefficients!$K$3:$K$10,MATCH(S411,Coefficients!$K$3:$K$10)+1)</f>
        <v>0.4</v>
      </c>
      <c r="BB411" s="167">
        <f>INDEX(Coefficients!$L$3:$L$10,MATCH(S411,Coefficients!$K$3:$K$10))</f>
        <v>0.19142307491680963</v>
      </c>
      <c r="BC411" s="167">
        <f>INDEX(Coefficients!$L$3:$L$10,MATCH(S411,Coefficients!$K$3:$K$10)+1)</f>
        <v>0.35425563574488944</v>
      </c>
      <c r="BD411" s="174">
        <f>INDEX(Coefficients!$M$3:$M$10,MATCH(S411,Coefficients!$K$3:$K$10))</f>
        <v>0.20023799980895765</v>
      </c>
      <c r="BE411" s="174">
        <f>INDEX(Coefficients!$M$3:$M$10,MATCH(S411,Coefficients!$K$3:$K$10)+1)</f>
        <v>0.20987997823914079</v>
      </c>
      <c r="BF411" s="70">
        <f t="shared" si="982"/>
        <v>2.5655609924804158E-5</v>
      </c>
      <c r="BG411" s="110">
        <f t="shared" si="983"/>
        <v>0.20409479118103091</v>
      </c>
      <c r="BH411" s="175">
        <f t="shared" si="1010"/>
        <v>1.4971440260938567E-5</v>
      </c>
      <c r="BI411" s="89">
        <f t="shared" si="1011"/>
        <v>4.7245263242785905E-2</v>
      </c>
      <c r="BJ411" s="106">
        <f t="shared" si="984"/>
        <v>0.71366705445737511</v>
      </c>
      <c r="BK411" s="165">
        <f t="shared" si="985"/>
        <v>84.741590689541354</v>
      </c>
      <c r="BL411" s="207"/>
      <c r="BM411" s="107">
        <f t="shared" si="986"/>
        <v>434.74999999999989</v>
      </c>
      <c r="BN411" s="173">
        <f t="shared" si="1012"/>
        <v>5807.0499999999993</v>
      </c>
      <c r="BO411" s="187">
        <f t="shared" si="1013"/>
        <v>7.8809964285714274E-4</v>
      </c>
      <c r="BP411" s="106" t="str">
        <f t="shared" si="987"/>
        <v>YES</v>
      </c>
      <c r="BQ411" s="209">
        <f t="shared" si="988"/>
        <v>3.8029577785653461</v>
      </c>
      <c r="BR411" s="164">
        <f t="shared" si="1014"/>
        <v>8.8029577785653466</v>
      </c>
      <c r="BS411" s="219">
        <f t="shared" si="1015"/>
        <v>0.17605915557130694</v>
      </c>
      <c r="BT411" s="210"/>
      <c r="BU411" s="206">
        <f t="shared" si="1016"/>
        <v>-0.70624309010872977</v>
      </c>
      <c r="BW411" s="164">
        <f>VLOOKUP(M411,Coefficients!$E$4:$I$7,3)</f>
        <v>0.43099999999999999</v>
      </c>
      <c r="BX411" s="106">
        <f t="shared" si="1017"/>
        <v>7.2999999999999995E-2</v>
      </c>
      <c r="BY411" s="163">
        <f t="shared" si="1018"/>
        <v>0.51380012833333333</v>
      </c>
      <c r="BZ411" s="160"/>
      <c r="CO411" s="165" t="str">
        <f t="shared" si="989"/>
        <v>splash</v>
      </c>
      <c r="CP411" s="172">
        <f t="shared" si="990"/>
        <v>1</v>
      </c>
      <c r="CQ411" s="165">
        <f>IF(CO411="atmospheric",IF(CP411&gt;=1,Coefficients!$T$5,Coefficients!$T$4),Coefficients!$T$3)</f>
        <v>7.35</v>
      </c>
      <c r="CR411" s="106">
        <f>IF(S411&lt;Coefficients!$V$3,Coefficients!$X$3-(Coefficients!$X$4-Coefficients!$X$3)*(Coefficients!$V$3-S411)/(Coefficients!$V$4-Coefficients!$V$3),IF(S411&gt;Coefficients!$V$6,(Coefficients!$X$6-Coefficients!$X$5)*(S411-Coefficients!$V$6)/(Coefficients!$V$6-Coefficients!$V$5)+Coefficients!$X$6,VLOOKUP(S411,Coefficients!$V$3:$X$6,3)))</f>
        <v>5.1999999999999975</v>
      </c>
      <c r="CS411" s="90">
        <f t="shared" si="1019"/>
        <v>1.6409601519999992E-4</v>
      </c>
      <c r="CT411" s="106">
        <f>VLOOKUP(CO411,Coefficients!$Z$4:$AD$7,4,FALSE)</f>
        <v>0.26500000000000001</v>
      </c>
      <c r="CU411" s="106">
        <f>VLOOKUP(CO411,Coefficients!$Z$4:$AD$7,2,FALSE)</f>
        <v>0.37</v>
      </c>
      <c r="CV411" s="174">
        <f t="shared" si="991"/>
        <v>5.1787363037382574</v>
      </c>
      <c r="CW411" s="31">
        <f t="shared" si="992"/>
        <v>0.22994152639865811</v>
      </c>
      <c r="CX411" s="19">
        <f>Coefficients!$B$7</f>
        <v>3.35</v>
      </c>
      <c r="CY411" s="217">
        <f t="shared" si="1020"/>
        <v>6.8639261611539729E-2</v>
      </c>
      <c r="CZ411" s="164">
        <f>VLOOKUP(N411,Coefficients!$E$12:$I$16,3)</f>
        <v>6.0350000000000001</v>
      </c>
      <c r="DA411" s="165">
        <f t="shared" si="1021"/>
        <v>7.2999999999999995E-2</v>
      </c>
      <c r="DB411" s="163">
        <f t="shared" si="1022"/>
        <v>7.1943939083333337</v>
      </c>
      <c r="DC411" s="163"/>
      <c r="DD411" s="149"/>
      <c r="DU411" s="165">
        <f t="shared" si="993"/>
        <v>0.95</v>
      </c>
      <c r="DV411" s="165">
        <f t="shared" si="994"/>
        <v>1</v>
      </c>
      <c r="DW411" s="165">
        <f t="shared" si="995"/>
        <v>2400</v>
      </c>
      <c r="DX411" s="165">
        <f t="shared" si="996"/>
        <v>1.4999999999999999E-2</v>
      </c>
      <c r="DY411" s="169">
        <f t="shared" si="997"/>
        <v>70.523289246693494</v>
      </c>
      <c r="DZ411" s="136">
        <f t="shared" si="1023"/>
        <v>33586.301490350677</v>
      </c>
      <c r="EA411" s="136">
        <f t="shared" si="998"/>
        <v>4.3067574809826485</v>
      </c>
      <c r="EB411" s="136">
        <f t="shared" si="999"/>
        <v>2.3330791552474604E-2</v>
      </c>
      <c r="EC411" s="136">
        <f t="shared" si="1000"/>
        <v>0.96747185906460231</v>
      </c>
      <c r="ED411" s="136">
        <f t="shared" si="1001"/>
        <v>0.21104127966401148</v>
      </c>
      <c r="EE411" s="136">
        <f t="shared" si="1024"/>
        <v>1.5445604651050633E-4</v>
      </c>
      <c r="EF411" s="136">
        <f t="shared" si="1002"/>
        <v>1</v>
      </c>
      <c r="EG411" s="136">
        <f t="shared" si="1025"/>
        <v>2</v>
      </c>
      <c r="EH411" s="149">
        <f t="shared" si="1003"/>
        <v>1.735413668463482</v>
      </c>
      <c r="EI411" s="149">
        <f t="shared" si="1004"/>
        <v>28.800282348111555</v>
      </c>
      <c r="EJ411" s="149">
        <f t="shared" si="1026"/>
        <v>30.535696016575038</v>
      </c>
      <c r="EK411" s="18">
        <f t="shared" si="1027"/>
        <v>0.45847980646652625</v>
      </c>
      <c r="EL411" s="18">
        <f t="shared" si="1028"/>
        <v>8.071956757299284E-2</v>
      </c>
      <c r="EM411" s="18">
        <f t="shared" si="1029"/>
        <v>1.1817402951666667E-2</v>
      </c>
      <c r="EN411" s="163">
        <f t="shared" si="1005"/>
        <v>0.12393757930534562</v>
      </c>
      <c r="EO411" s="163">
        <f t="shared" si="1006"/>
        <v>2.0568221527814545</v>
      </c>
      <c r="EP411" s="163">
        <f t="shared" si="1030"/>
        <v>2.1807597320868002</v>
      </c>
      <c r="EQ411" s="18">
        <f t="shared" si="1031"/>
        <v>6.4197810487830314</v>
      </c>
      <c r="ER411" s="18">
        <f t="shared" si="1032"/>
        <v>0.44064903089622337</v>
      </c>
      <c r="ES411" s="18">
        <f t="shared" si="1033"/>
        <v>0.16547105989166666</v>
      </c>
    </row>
    <row r="412" spans="1:149" s="105" customFormat="1" outlineLevel="1" x14ac:dyDescent="0.25">
      <c r="A412" s="103"/>
      <c r="B412" s="36" t="s">
        <v>75</v>
      </c>
      <c r="C412" s="36" t="str">
        <f>'Hotter&amp;Drier'!$B$1</f>
        <v>MRI-CGCM2.3.2</v>
      </c>
      <c r="D412" s="36">
        <v>2026</v>
      </c>
      <c r="E412" s="37">
        <f>'Hotter&amp;Drier'!T54</f>
        <v>22.806666666666665</v>
      </c>
      <c r="F412" s="37">
        <f>'Hotter&amp;Drier'!X54</f>
        <v>75.903239999999997</v>
      </c>
      <c r="G412" s="37">
        <f>'Hotter&amp;Drier'!R54</f>
        <v>437.89999999999986</v>
      </c>
      <c r="H412" s="115">
        <f t="shared" si="957"/>
        <v>2007</v>
      </c>
      <c r="I412" s="111" t="str">
        <f t="shared" si="958"/>
        <v>Pile No 243 @ Berth 107</v>
      </c>
      <c r="J412" s="165" t="str">
        <f t="shared" si="959"/>
        <v>splash</v>
      </c>
      <c r="K412" s="172">
        <f t="shared" si="960"/>
        <v>1</v>
      </c>
      <c r="L412" s="115" t="str">
        <f t="shared" si="961"/>
        <v>C1</v>
      </c>
      <c r="M412" s="115" t="str">
        <f t="shared" si="962"/>
        <v>CB4</v>
      </c>
      <c r="N412" s="115" t="str">
        <f t="shared" si="963"/>
        <v>CL5</v>
      </c>
      <c r="O412" s="115">
        <f t="shared" si="964"/>
        <v>0</v>
      </c>
      <c r="P412" s="115">
        <f t="shared" si="965"/>
        <v>50</v>
      </c>
      <c r="Q412" s="115">
        <f t="shared" si="966"/>
        <v>1200</v>
      </c>
      <c r="R412" s="115">
        <f t="shared" si="967"/>
        <v>60</v>
      </c>
      <c r="S412" s="115">
        <f t="shared" si="968"/>
        <v>0.37</v>
      </c>
      <c r="T412" s="115">
        <f t="shared" si="969"/>
        <v>310</v>
      </c>
      <c r="U412" s="165">
        <f t="shared" si="1007"/>
        <v>12</v>
      </c>
      <c r="V412" s="165"/>
      <c r="W412" s="165"/>
      <c r="X412" s="165"/>
      <c r="Y412" s="165"/>
      <c r="AA412" s="174">
        <f t="shared" si="970"/>
        <v>3.9174624396250697</v>
      </c>
      <c r="AB412" s="193">
        <f t="shared" si="971"/>
        <v>0.17834924879250139</v>
      </c>
      <c r="AC412" s="174">
        <f t="shared" si="972"/>
        <v>8.7652151984889515E-2</v>
      </c>
      <c r="AD412" s="174">
        <f t="shared" si="973"/>
        <v>1.1825845523333333E-2</v>
      </c>
      <c r="AE412" s="174">
        <f t="shared" si="974"/>
        <v>0.25850271607889169</v>
      </c>
      <c r="AF412" s="194">
        <f t="shared" si="975"/>
        <v>7.7164989874296028E-2</v>
      </c>
      <c r="AG412" s="174">
        <f t="shared" si="1034"/>
        <v>0.53102089026727506</v>
      </c>
      <c r="AH412" s="174">
        <f t="shared" si="1035"/>
        <v>0.16558927548333335</v>
      </c>
      <c r="AJ412" s="174"/>
      <c r="AK412" s="174"/>
      <c r="AM412" s="207">
        <f t="shared" si="976"/>
        <v>5</v>
      </c>
      <c r="AN412" s="167">
        <f>INDEX(Coefficients!$O$3:$O$7,MATCH(S412,Coefficients!$O$3:$O$7))</f>
        <v>0.3</v>
      </c>
      <c r="AO412" s="167">
        <f>INDEX(Coefficients!$O$3:$O$7,MATCH(S412,Coefficients!$O$3:$O$7)+1)</f>
        <v>0.4</v>
      </c>
      <c r="AP412" s="172">
        <f>INDEX(Coefficients!$P$3:$P$7,MATCH(S412,Coefficients!$O$3:$O$7))</f>
        <v>50</v>
      </c>
      <c r="AQ412" s="172">
        <f>INDEX(Coefficients!$P$3:$P$7,MATCH(S412,Coefficients!$O$3:$O$7)+1)</f>
        <v>41.8</v>
      </c>
      <c r="AR412" s="172">
        <f t="shared" si="977"/>
        <v>44.26</v>
      </c>
      <c r="AS412" s="106">
        <f t="shared" si="978"/>
        <v>2026</v>
      </c>
      <c r="AT412" s="107">
        <f t="shared" si="979"/>
        <v>22.806666666666665</v>
      </c>
      <c r="AU412" s="167">
        <f t="shared" si="1008"/>
        <v>339.65000000000003</v>
      </c>
      <c r="AV412" s="173">
        <f t="shared" si="1009"/>
        <v>22.643333333333334</v>
      </c>
      <c r="AW412" s="106">
        <v>38</v>
      </c>
      <c r="AX412" s="107">
        <f t="shared" si="980"/>
        <v>75.903239999999997</v>
      </c>
      <c r="AY412" s="174">
        <f t="shared" si="981"/>
        <v>1.1763885715619284</v>
      </c>
      <c r="AZ412" s="167">
        <f>INDEX(Coefficients!$K$3:$K$10,MATCH(S412,Coefficients!$K$3:$K$10))</f>
        <v>0.35</v>
      </c>
      <c r="BA412" s="167">
        <f>INDEX(Coefficients!$K$3:$K$10,MATCH(S412,Coefficients!$K$3:$K$10)+1)</f>
        <v>0.4</v>
      </c>
      <c r="BB412" s="167">
        <f>INDEX(Coefficients!$L$3:$L$10,MATCH(S412,Coefficients!$K$3:$K$10))</f>
        <v>0.19142307491680963</v>
      </c>
      <c r="BC412" s="167">
        <f>INDEX(Coefficients!$L$3:$L$10,MATCH(S412,Coefficients!$K$3:$K$10)+1)</f>
        <v>0.35425563574488944</v>
      </c>
      <c r="BD412" s="174">
        <f>INDEX(Coefficients!$M$3:$M$10,MATCH(S412,Coefficients!$K$3:$K$10))</f>
        <v>0.20023799980895765</v>
      </c>
      <c r="BE412" s="174">
        <f>INDEX(Coefficients!$M$3:$M$10,MATCH(S412,Coefficients!$K$3:$K$10)+1)</f>
        <v>0.20987997823914079</v>
      </c>
      <c r="BF412" s="70">
        <f t="shared" si="982"/>
        <v>2.5655609924804158E-5</v>
      </c>
      <c r="BG412" s="110">
        <f t="shared" si="983"/>
        <v>0.20409479118103091</v>
      </c>
      <c r="BH412" s="175">
        <f t="shared" si="1010"/>
        <v>1.4762103431381688E-5</v>
      </c>
      <c r="BI412" s="89">
        <f t="shared" si="1011"/>
        <v>4.6584660558845803E-2</v>
      </c>
      <c r="BJ412" s="106">
        <f t="shared" si="984"/>
        <v>0.71366705445737511</v>
      </c>
      <c r="BK412" s="165">
        <f t="shared" si="985"/>
        <v>84.741590689541354</v>
      </c>
      <c r="BL412" s="207"/>
      <c r="BM412" s="107">
        <f t="shared" si="986"/>
        <v>437.89999999999986</v>
      </c>
      <c r="BN412" s="173">
        <f t="shared" si="1012"/>
        <v>6244.9499999999989</v>
      </c>
      <c r="BO412" s="187">
        <f t="shared" si="1013"/>
        <v>7.9102699999999981E-4</v>
      </c>
      <c r="BP412" s="106" t="str">
        <f t="shared" si="987"/>
        <v>YES</v>
      </c>
      <c r="BQ412" s="209">
        <f t="shared" si="988"/>
        <v>3.9174624396250697</v>
      </c>
      <c r="BR412" s="164">
        <f t="shared" si="1014"/>
        <v>8.9174624396250692</v>
      </c>
      <c r="BS412" s="219">
        <f t="shared" si="1015"/>
        <v>0.17834924879250139</v>
      </c>
      <c r="BT412" s="210"/>
      <c r="BU412" s="206">
        <f t="shared" si="1016"/>
        <v>-0.71557623958793637</v>
      </c>
      <c r="BW412" s="164">
        <f>VLOOKUP(M412,Coefficients!$E$4:$I$7,3)</f>
        <v>0.43099999999999999</v>
      </c>
      <c r="BX412" s="106">
        <f t="shared" si="1017"/>
        <v>7.2999999999999995E-2</v>
      </c>
      <c r="BY412" s="163">
        <f t="shared" si="1018"/>
        <v>0.51416719666666666</v>
      </c>
      <c r="BZ412" s="160"/>
      <c r="CO412" s="165" t="str">
        <f t="shared" si="989"/>
        <v>splash</v>
      </c>
      <c r="CP412" s="172">
        <f t="shared" si="990"/>
        <v>1</v>
      </c>
      <c r="CQ412" s="165">
        <f>IF(CO412="atmospheric",IF(CP412&gt;=1,Coefficients!$T$5,Coefficients!$T$4),Coefficients!$T$3)</f>
        <v>7.35</v>
      </c>
      <c r="CR412" s="106">
        <f>IF(S412&lt;Coefficients!$V$3,Coefficients!$X$3-(Coefficients!$X$4-Coefficients!$X$3)*(Coefficients!$V$3-S412)/(Coefficients!$V$4-Coefficients!$V$3),IF(S412&gt;Coefficients!$V$6,(Coefficients!$X$6-Coefficients!$X$5)*(S412-Coefficients!$V$6)/(Coefficients!$V$6-Coefficients!$V$5)+Coefficients!$X$6,VLOOKUP(S412,Coefficients!$V$3:$X$6,3)))</f>
        <v>5.1999999999999975</v>
      </c>
      <c r="CS412" s="90">
        <f t="shared" si="1019"/>
        <v>1.6409601519999992E-4</v>
      </c>
      <c r="CT412" s="106">
        <f>VLOOKUP(CO412,Coefficients!$Z$4:$AD$7,4,FALSE)</f>
        <v>0.26500000000000001</v>
      </c>
      <c r="CU412" s="106">
        <f>VLOOKUP(CO412,Coefficients!$Z$4:$AD$7,2,FALSE)</f>
        <v>0.37</v>
      </c>
      <c r="CV412" s="174">
        <f t="shared" si="991"/>
        <v>5.1976251093096151</v>
      </c>
      <c r="CW412" s="31">
        <f t="shared" si="992"/>
        <v>0.25850271607889169</v>
      </c>
      <c r="CX412" s="19">
        <f>Coefficients!$B$7</f>
        <v>3.35</v>
      </c>
      <c r="CY412" s="217">
        <f t="shared" si="1020"/>
        <v>7.7164989874296028E-2</v>
      </c>
      <c r="CZ412" s="164">
        <f>VLOOKUP(N412,Coefficients!$E$12:$I$16,3)</f>
        <v>6.0350000000000001</v>
      </c>
      <c r="DA412" s="165">
        <f t="shared" si="1021"/>
        <v>7.2999999999999995E-2</v>
      </c>
      <c r="DB412" s="163">
        <f t="shared" si="1022"/>
        <v>7.1995337166666671</v>
      </c>
      <c r="DC412" s="163"/>
      <c r="DD412" s="149"/>
      <c r="DU412" s="165">
        <f t="shared" si="993"/>
        <v>0.95</v>
      </c>
      <c r="DV412" s="165">
        <f t="shared" si="994"/>
        <v>1</v>
      </c>
      <c r="DW412" s="165">
        <f t="shared" si="995"/>
        <v>2400</v>
      </c>
      <c r="DX412" s="165">
        <f t="shared" si="996"/>
        <v>1.4999999999999999E-2</v>
      </c>
      <c r="DY412" s="169">
        <f t="shared" si="997"/>
        <v>70.527615264881121</v>
      </c>
      <c r="DZ412" s="136">
        <f t="shared" si="1023"/>
        <v>33586.988223210486</v>
      </c>
      <c r="EA412" s="136">
        <f t="shared" si="998"/>
        <v>4.3067574809826485</v>
      </c>
      <c r="EB412" s="136">
        <f t="shared" si="999"/>
        <v>2.3330791552474604E-2</v>
      </c>
      <c r="EC412" s="136">
        <f t="shared" si="1000"/>
        <v>0.96747185906460231</v>
      </c>
      <c r="ED412" s="136">
        <f t="shared" si="1001"/>
        <v>0.21109407942328279</v>
      </c>
      <c r="EE412" s="136">
        <f t="shared" si="1024"/>
        <v>1.5445604651050633E-4</v>
      </c>
      <c r="EF412" s="136">
        <f t="shared" si="1002"/>
        <v>1</v>
      </c>
      <c r="EG412" s="136">
        <f t="shared" si="1025"/>
        <v>2</v>
      </c>
      <c r="EH412" s="149">
        <f t="shared" si="1003"/>
        <v>1.7341625474034481</v>
      </c>
      <c r="EI412" s="149">
        <f t="shared" si="1004"/>
        <v>28.786921890417421</v>
      </c>
      <c r="EJ412" s="149">
        <f t="shared" si="1026"/>
        <v>30.521084437820868</v>
      </c>
      <c r="EK412" s="18">
        <f t="shared" si="1027"/>
        <v>0.49146353336686893</v>
      </c>
      <c r="EL412" s="18">
        <f t="shared" si="1028"/>
        <v>8.7652151984889515E-2</v>
      </c>
      <c r="EM412" s="18">
        <f t="shared" si="1029"/>
        <v>1.1825845523333333E-2</v>
      </c>
      <c r="EN412" s="163">
        <f t="shared" si="1005"/>
        <v>0.12384822832326199</v>
      </c>
      <c r="EO412" s="163">
        <f t="shared" si="1006"/>
        <v>2.05586799250537</v>
      </c>
      <c r="EP412" s="163">
        <f t="shared" si="1030"/>
        <v>2.1797162208286318</v>
      </c>
      <c r="EQ412" s="18">
        <f t="shared" si="1031"/>
        <v>6.8816297537565063</v>
      </c>
      <c r="ER412" s="18">
        <f t="shared" si="1032"/>
        <v>0.53102089026727506</v>
      </c>
      <c r="ES412" s="18">
        <f t="shared" si="1033"/>
        <v>0.16558927548333335</v>
      </c>
    </row>
    <row r="413" spans="1:149" s="105" customFormat="1" outlineLevel="1" x14ac:dyDescent="0.25">
      <c r="A413" s="103"/>
      <c r="B413" s="36" t="s">
        <v>75</v>
      </c>
      <c r="C413" s="36" t="str">
        <f>'Hotter&amp;Drier'!$B$1</f>
        <v>MRI-CGCM2.3.2</v>
      </c>
      <c r="D413" s="36">
        <v>2027</v>
      </c>
      <c r="E413" s="37">
        <f>'Hotter&amp;Drier'!T55</f>
        <v>22.83</v>
      </c>
      <c r="F413" s="37">
        <f>'Hotter&amp;Drier'!X55</f>
        <v>75.887979999999999</v>
      </c>
      <c r="G413" s="37">
        <f>'Hotter&amp;Drier'!R55</f>
        <v>441.04999999999984</v>
      </c>
      <c r="H413" s="115">
        <f t="shared" si="957"/>
        <v>2007</v>
      </c>
      <c r="I413" s="111" t="str">
        <f t="shared" si="958"/>
        <v>Pile No 243 @ Berth 107</v>
      </c>
      <c r="J413" s="165" t="str">
        <f t="shared" si="959"/>
        <v>splash</v>
      </c>
      <c r="K413" s="172">
        <f t="shared" si="960"/>
        <v>1</v>
      </c>
      <c r="L413" s="115" t="str">
        <f t="shared" si="961"/>
        <v>C1</v>
      </c>
      <c r="M413" s="115" t="str">
        <f t="shared" si="962"/>
        <v>CB4</v>
      </c>
      <c r="N413" s="115" t="str">
        <f t="shared" si="963"/>
        <v>CL5</v>
      </c>
      <c r="O413" s="115">
        <f t="shared" si="964"/>
        <v>0</v>
      </c>
      <c r="P413" s="115">
        <f t="shared" si="965"/>
        <v>50</v>
      </c>
      <c r="Q413" s="115">
        <f t="shared" si="966"/>
        <v>1200</v>
      </c>
      <c r="R413" s="115">
        <f t="shared" si="967"/>
        <v>60</v>
      </c>
      <c r="S413" s="115">
        <f t="shared" si="968"/>
        <v>0.37</v>
      </c>
      <c r="T413" s="115">
        <f t="shared" si="969"/>
        <v>310</v>
      </c>
      <c r="U413" s="165">
        <f t="shared" si="1007"/>
        <v>12</v>
      </c>
      <c r="V413" s="165"/>
      <c r="W413" s="165"/>
      <c r="X413" s="165"/>
      <c r="Y413" s="165"/>
      <c r="AA413" s="174">
        <f t="shared" si="970"/>
        <v>4.0282608017527153</v>
      </c>
      <c r="AB413" s="193">
        <f t="shared" si="971"/>
        <v>0.18056521603505429</v>
      </c>
      <c r="AC413" s="174">
        <f t="shared" si="972"/>
        <v>9.4702600447353388E-2</v>
      </c>
      <c r="AD413" s="174">
        <f t="shared" si="973"/>
        <v>1.1834288094999999E-2</v>
      </c>
      <c r="AE413" s="174">
        <f t="shared" si="974"/>
        <v>0.28729097578907331</v>
      </c>
      <c r="AF413" s="194">
        <f t="shared" si="975"/>
        <v>8.5758500235544266E-2</v>
      </c>
      <c r="AG413" s="174">
        <f t="shared" si="1034"/>
        <v>0.62980339052189149</v>
      </c>
      <c r="AH413" s="174">
        <f t="shared" si="1035"/>
        <v>0.16570749107500002</v>
      </c>
      <c r="AJ413" s="174"/>
      <c r="AK413" s="174"/>
      <c r="AM413" s="207">
        <f t="shared" si="976"/>
        <v>5</v>
      </c>
      <c r="AN413" s="167">
        <f>INDEX(Coefficients!$O$3:$O$7,MATCH(S413,Coefficients!$O$3:$O$7))</f>
        <v>0.3</v>
      </c>
      <c r="AO413" s="167">
        <f>INDEX(Coefficients!$O$3:$O$7,MATCH(S413,Coefficients!$O$3:$O$7)+1)</f>
        <v>0.4</v>
      </c>
      <c r="AP413" s="172">
        <f>INDEX(Coefficients!$P$3:$P$7,MATCH(S413,Coefficients!$O$3:$O$7))</f>
        <v>50</v>
      </c>
      <c r="AQ413" s="172">
        <f>INDEX(Coefficients!$P$3:$P$7,MATCH(S413,Coefficients!$O$3:$O$7)+1)</f>
        <v>41.8</v>
      </c>
      <c r="AR413" s="172">
        <f t="shared" si="977"/>
        <v>44.26</v>
      </c>
      <c r="AS413" s="106">
        <f t="shared" si="978"/>
        <v>2027</v>
      </c>
      <c r="AT413" s="107">
        <f t="shared" si="979"/>
        <v>22.83</v>
      </c>
      <c r="AU413" s="167">
        <f t="shared" si="1008"/>
        <v>362.48</v>
      </c>
      <c r="AV413" s="173">
        <f t="shared" si="1009"/>
        <v>22.655000000000001</v>
      </c>
      <c r="AW413" s="106">
        <v>39</v>
      </c>
      <c r="AX413" s="107">
        <f t="shared" si="980"/>
        <v>75.887979999999999</v>
      </c>
      <c r="AY413" s="174">
        <f t="shared" si="981"/>
        <v>1.177224751918087</v>
      </c>
      <c r="AZ413" s="167">
        <f>INDEX(Coefficients!$K$3:$K$10,MATCH(S413,Coefficients!$K$3:$K$10))</f>
        <v>0.35</v>
      </c>
      <c r="BA413" s="167">
        <f>INDEX(Coefficients!$K$3:$K$10,MATCH(S413,Coefficients!$K$3:$K$10)+1)</f>
        <v>0.4</v>
      </c>
      <c r="BB413" s="167">
        <f>INDEX(Coefficients!$L$3:$L$10,MATCH(S413,Coefficients!$K$3:$K$10))</f>
        <v>0.19142307491680963</v>
      </c>
      <c r="BC413" s="167">
        <f>INDEX(Coefficients!$L$3:$L$10,MATCH(S413,Coefficients!$K$3:$K$10)+1)</f>
        <v>0.35425563574488944</v>
      </c>
      <c r="BD413" s="174">
        <f>INDEX(Coefficients!$M$3:$M$10,MATCH(S413,Coefficients!$K$3:$K$10))</f>
        <v>0.20023799980895765</v>
      </c>
      <c r="BE413" s="174">
        <f>INDEX(Coefficients!$M$3:$M$10,MATCH(S413,Coefficients!$K$3:$K$10)+1)</f>
        <v>0.20987997823914079</v>
      </c>
      <c r="BF413" s="70">
        <f t="shared" si="982"/>
        <v>2.5655609924804158E-5</v>
      </c>
      <c r="BG413" s="110">
        <f t="shared" si="983"/>
        <v>0.20409479118103091</v>
      </c>
      <c r="BH413" s="175">
        <f t="shared" si="1010"/>
        <v>1.456893237455266E-5</v>
      </c>
      <c r="BI413" s="89">
        <f t="shared" si="1011"/>
        <v>4.5975072084276258E-2</v>
      </c>
      <c r="BJ413" s="106">
        <f t="shared" si="984"/>
        <v>0.71366705445737511</v>
      </c>
      <c r="BK413" s="165">
        <f t="shared" si="985"/>
        <v>84.741590689541354</v>
      </c>
      <c r="BL413" s="207"/>
      <c r="BM413" s="107">
        <f t="shared" si="986"/>
        <v>441.04999999999984</v>
      </c>
      <c r="BN413" s="173">
        <f t="shared" si="1012"/>
        <v>6685.9999999999991</v>
      </c>
      <c r="BO413" s="187">
        <f t="shared" si="1013"/>
        <v>7.939624999999999E-4</v>
      </c>
      <c r="BP413" s="106" t="str">
        <f t="shared" si="987"/>
        <v>YES</v>
      </c>
      <c r="BQ413" s="209">
        <f t="shared" si="988"/>
        <v>4.0282608017527153</v>
      </c>
      <c r="BR413" s="164">
        <f t="shared" si="1014"/>
        <v>9.0282608017527153</v>
      </c>
      <c r="BS413" s="219">
        <f t="shared" si="1015"/>
        <v>0.18056521603505429</v>
      </c>
      <c r="BT413" s="210"/>
      <c r="BU413" s="206">
        <f t="shared" si="1016"/>
        <v>-0.72399932271073553</v>
      </c>
      <c r="BW413" s="164">
        <f>VLOOKUP(M413,Coefficients!$E$4:$I$7,3)</f>
        <v>0.43099999999999999</v>
      </c>
      <c r="BX413" s="106">
        <f t="shared" si="1017"/>
        <v>7.2999999999999995E-2</v>
      </c>
      <c r="BY413" s="163">
        <f t="shared" si="1018"/>
        <v>0.51453426499999999</v>
      </c>
      <c r="BZ413" s="160"/>
      <c r="CO413" s="165" t="str">
        <f t="shared" si="989"/>
        <v>splash</v>
      </c>
      <c r="CP413" s="172">
        <f t="shared" si="990"/>
        <v>1</v>
      </c>
      <c r="CQ413" s="165">
        <f>IF(CO413="atmospheric",IF(CP413&gt;=1,Coefficients!$T$5,Coefficients!$T$4),Coefficients!$T$3)</f>
        <v>7.35</v>
      </c>
      <c r="CR413" s="106">
        <f>IF(S413&lt;Coefficients!$V$3,Coefficients!$X$3-(Coefficients!$X$4-Coefficients!$X$3)*(Coefficients!$V$3-S413)/(Coefficients!$V$4-Coefficients!$V$3),IF(S413&gt;Coefficients!$V$6,(Coefficients!$X$6-Coefficients!$X$5)*(S413-Coefficients!$V$6)/(Coefficients!$V$6-Coefficients!$V$5)+Coefficients!$X$6,VLOOKUP(S413,Coefficients!$V$3:$X$6,3)))</f>
        <v>5.1999999999999975</v>
      </c>
      <c r="CS413" s="90">
        <f t="shared" si="1019"/>
        <v>1.6409601519999992E-4</v>
      </c>
      <c r="CT413" s="106">
        <f>VLOOKUP(CO413,Coefficients!$Z$4:$AD$7,4,FALSE)</f>
        <v>0.26500000000000001</v>
      </c>
      <c r="CU413" s="106">
        <f>VLOOKUP(CO413,Coefficients!$Z$4:$AD$7,2,FALSE)</f>
        <v>0.37</v>
      </c>
      <c r="CV413" s="174">
        <f t="shared" si="991"/>
        <v>5.2146790461294419</v>
      </c>
      <c r="CW413" s="31">
        <f t="shared" si="992"/>
        <v>0.28729097578907331</v>
      </c>
      <c r="CX413" s="19">
        <f>Coefficients!$B$7</f>
        <v>3.35</v>
      </c>
      <c r="CY413" s="217">
        <f t="shared" si="1020"/>
        <v>8.5758500235544266E-2</v>
      </c>
      <c r="CZ413" s="164">
        <f>VLOOKUP(N413,Coefficients!$E$12:$I$16,3)</f>
        <v>6.0350000000000001</v>
      </c>
      <c r="DA413" s="165">
        <f t="shared" si="1021"/>
        <v>7.2999999999999995E-2</v>
      </c>
      <c r="DB413" s="163">
        <f t="shared" si="1022"/>
        <v>7.2046735250000005</v>
      </c>
      <c r="DC413" s="163"/>
      <c r="DD413" s="149"/>
      <c r="DU413" s="165">
        <f t="shared" si="993"/>
        <v>0.95</v>
      </c>
      <c r="DV413" s="165">
        <f t="shared" si="994"/>
        <v>1</v>
      </c>
      <c r="DW413" s="165">
        <f t="shared" si="995"/>
        <v>2400</v>
      </c>
      <c r="DX413" s="165">
        <f t="shared" si="996"/>
        <v>1.4999999999999999E-2</v>
      </c>
      <c r="DY413" s="169">
        <f t="shared" si="997"/>
        <v>70.531400966183568</v>
      </c>
      <c r="DZ413" s="136">
        <f t="shared" si="1023"/>
        <v>33587.589160539042</v>
      </c>
      <c r="EA413" s="136">
        <f t="shared" si="998"/>
        <v>4.3067574809826485</v>
      </c>
      <c r="EB413" s="136">
        <f t="shared" si="999"/>
        <v>2.3330791552474604E-2</v>
      </c>
      <c r="EC413" s="136">
        <f t="shared" si="1000"/>
        <v>0.96747185906460231</v>
      </c>
      <c r="ED413" s="136">
        <f t="shared" si="1001"/>
        <v>0.21114680384794196</v>
      </c>
      <c r="EE413" s="136">
        <f t="shared" si="1024"/>
        <v>1.5445604651050633E-4</v>
      </c>
      <c r="EF413" s="136">
        <f t="shared" si="1002"/>
        <v>1</v>
      </c>
      <c r="EG413" s="136">
        <f t="shared" si="1025"/>
        <v>2</v>
      </c>
      <c r="EH413" s="149">
        <f t="shared" si="1003"/>
        <v>1.7329147342555824</v>
      </c>
      <c r="EI413" s="149">
        <f t="shared" si="1004"/>
        <v>28.773570229342983</v>
      </c>
      <c r="EJ413" s="149">
        <f t="shared" si="1026"/>
        <v>30.506484963598567</v>
      </c>
      <c r="EK413" s="18">
        <f t="shared" si="1027"/>
        <v>0.52447864836252933</v>
      </c>
      <c r="EL413" s="18">
        <f t="shared" si="1028"/>
        <v>9.4702600447353388E-2</v>
      </c>
      <c r="EM413" s="18">
        <f t="shared" si="1029"/>
        <v>1.1834288094999999E-2</v>
      </c>
      <c r="EN413" s="163">
        <f t="shared" si="1005"/>
        <v>0.12375911358146743</v>
      </c>
      <c r="EO413" s="163">
        <f t="shared" si="1006"/>
        <v>2.0549144604551488</v>
      </c>
      <c r="EP413" s="163">
        <f t="shared" si="1030"/>
        <v>2.1786735740366163</v>
      </c>
      <c r="EQ413" s="18">
        <f t="shared" si="1031"/>
        <v>7.3439179648906379</v>
      </c>
      <c r="ER413" s="18">
        <f t="shared" si="1032"/>
        <v>0.62980339052189149</v>
      </c>
      <c r="ES413" s="18">
        <f t="shared" si="1033"/>
        <v>0.16570749107500002</v>
      </c>
    </row>
    <row r="414" spans="1:149" s="105" customFormat="1" outlineLevel="1" x14ac:dyDescent="0.25">
      <c r="A414" s="103"/>
      <c r="B414" s="36" t="s">
        <v>75</v>
      </c>
      <c r="C414" s="36" t="str">
        <f>'Hotter&amp;Drier'!$B$1</f>
        <v>MRI-CGCM2.3.2</v>
      </c>
      <c r="D414" s="36">
        <v>2028</v>
      </c>
      <c r="E414" s="37">
        <f>'Hotter&amp;Drier'!T56</f>
        <v>22.853333333333332</v>
      </c>
      <c r="F414" s="37">
        <f>'Hotter&amp;Drier'!X56</f>
        <v>75.872720000000001</v>
      </c>
      <c r="G414" s="37">
        <f>'Hotter&amp;Drier'!R56</f>
        <v>444.19999999999982</v>
      </c>
      <c r="H414" s="115">
        <f t="shared" si="957"/>
        <v>2007</v>
      </c>
      <c r="I414" s="111" t="str">
        <f t="shared" si="958"/>
        <v>Pile No 243 @ Berth 107</v>
      </c>
      <c r="J414" s="165" t="str">
        <f t="shared" si="959"/>
        <v>splash</v>
      </c>
      <c r="K414" s="172">
        <f t="shared" si="960"/>
        <v>1</v>
      </c>
      <c r="L414" s="115" t="str">
        <f t="shared" si="961"/>
        <v>C1</v>
      </c>
      <c r="M414" s="115" t="str">
        <f t="shared" si="962"/>
        <v>CB4</v>
      </c>
      <c r="N414" s="115" t="str">
        <f t="shared" si="963"/>
        <v>CL5</v>
      </c>
      <c r="O414" s="115">
        <f t="shared" si="964"/>
        <v>0</v>
      </c>
      <c r="P414" s="115">
        <f t="shared" si="965"/>
        <v>50</v>
      </c>
      <c r="Q414" s="115">
        <f t="shared" si="966"/>
        <v>1200</v>
      </c>
      <c r="R414" s="115">
        <f t="shared" si="967"/>
        <v>60</v>
      </c>
      <c r="S414" s="115">
        <f t="shared" si="968"/>
        <v>0.37</v>
      </c>
      <c r="T414" s="115">
        <f t="shared" si="969"/>
        <v>310</v>
      </c>
      <c r="U414" s="165">
        <f t="shared" si="1007"/>
        <v>12</v>
      </c>
      <c r="V414" s="165"/>
      <c r="W414" s="165"/>
      <c r="X414" s="165"/>
      <c r="Y414" s="165"/>
      <c r="AA414" s="174">
        <f t="shared" si="970"/>
        <v>4.1357352771736435</v>
      </c>
      <c r="AB414" s="193">
        <f t="shared" si="971"/>
        <v>0.18271470554347288</v>
      </c>
      <c r="AC414" s="174">
        <f t="shared" si="972"/>
        <v>0.10186804584475952</v>
      </c>
      <c r="AD414" s="174">
        <f t="shared" si="973"/>
        <v>1.1842730666666666E-2</v>
      </c>
      <c r="AE414" s="174">
        <f t="shared" si="974"/>
        <v>0.3161932068377884</v>
      </c>
      <c r="AF414" s="194">
        <f t="shared" si="975"/>
        <v>9.4386031891877137E-2</v>
      </c>
      <c r="AG414" s="174">
        <f t="shared" si="1034"/>
        <v>0.73683832253239379</v>
      </c>
      <c r="AH414" s="174">
        <f t="shared" si="1035"/>
        <v>0.16582570666666668</v>
      </c>
      <c r="AJ414" s="174"/>
      <c r="AK414" s="174"/>
      <c r="AM414" s="207">
        <f t="shared" si="976"/>
        <v>5</v>
      </c>
      <c r="AN414" s="167">
        <f>INDEX(Coefficients!$O$3:$O$7,MATCH(S414,Coefficients!$O$3:$O$7))</f>
        <v>0.3</v>
      </c>
      <c r="AO414" s="167">
        <f>INDEX(Coefficients!$O$3:$O$7,MATCH(S414,Coefficients!$O$3:$O$7)+1)</f>
        <v>0.4</v>
      </c>
      <c r="AP414" s="172">
        <f>INDEX(Coefficients!$P$3:$P$7,MATCH(S414,Coefficients!$O$3:$O$7))</f>
        <v>50</v>
      </c>
      <c r="AQ414" s="172">
        <f>INDEX(Coefficients!$P$3:$P$7,MATCH(S414,Coefficients!$O$3:$O$7)+1)</f>
        <v>41.8</v>
      </c>
      <c r="AR414" s="172">
        <f t="shared" si="977"/>
        <v>44.26</v>
      </c>
      <c r="AS414" s="106">
        <f t="shared" si="978"/>
        <v>2028</v>
      </c>
      <c r="AT414" s="107">
        <f t="shared" si="979"/>
        <v>22.853333333333332</v>
      </c>
      <c r="AU414" s="167">
        <f t="shared" si="1008"/>
        <v>385.33333333333337</v>
      </c>
      <c r="AV414" s="173">
        <f t="shared" si="1009"/>
        <v>22.666666666666668</v>
      </c>
      <c r="AW414" s="106">
        <v>40</v>
      </c>
      <c r="AX414" s="107">
        <f t="shared" si="980"/>
        <v>75.872720000000001</v>
      </c>
      <c r="AY414" s="174">
        <f t="shared" si="981"/>
        <v>1.1780614605738338</v>
      </c>
      <c r="AZ414" s="167">
        <f>INDEX(Coefficients!$K$3:$K$10,MATCH(S414,Coefficients!$K$3:$K$10))</f>
        <v>0.35</v>
      </c>
      <c r="BA414" s="167">
        <f>INDEX(Coefficients!$K$3:$K$10,MATCH(S414,Coefficients!$K$3:$K$10)+1)</f>
        <v>0.4</v>
      </c>
      <c r="BB414" s="167">
        <f>INDEX(Coefficients!$L$3:$L$10,MATCH(S414,Coefficients!$K$3:$K$10))</f>
        <v>0.19142307491680963</v>
      </c>
      <c r="BC414" s="167">
        <f>INDEX(Coefficients!$L$3:$L$10,MATCH(S414,Coefficients!$K$3:$K$10)+1)</f>
        <v>0.35425563574488944</v>
      </c>
      <c r="BD414" s="174">
        <f>INDEX(Coefficients!$M$3:$M$10,MATCH(S414,Coefficients!$K$3:$K$10))</f>
        <v>0.20023799980895765</v>
      </c>
      <c r="BE414" s="174">
        <f>INDEX(Coefficients!$M$3:$M$10,MATCH(S414,Coefficients!$K$3:$K$10)+1)</f>
        <v>0.20987997823914079</v>
      </c>
      <c r="BF414" s="70">
        <f t="shared" si="982"/>
        <v>2.5655609924804158E-5</v>
      </c>
      <c r="BG414" s="110">
        <f t="shared" si="983"/>
        <v>0.20409479118103091</v>
      </c>
      <c r="BH414" s="175">
        <f t="shared" si="1010"/>
        <v>1.4389779136723271E-5</v>
      </c>
      <c r="BI414" s="89">
        <f t="shared" si="1011"/>
        <v>4.5409719537392014E-2</v>
      </c>
      <c r="BJ414" s="106">
        <f t="shared" si="984"/>
        <v>0.71366705445737511</v>
      </c>
      <c r="BK414" s="165">
        <f t="shared" si="985"/>
        <v>84.741590689541354</v>
      </c>
      <c r="BL414" s="207"/>
      <c r="BM414" s="107">
        <f t="shared" si="986"/>
        <v>444.19999999999982</v>
      </c>
      <c r="BN414" s="173">
        <f t="shared" si="1012"/>
        <v>7130.1999999999989</v>
      </c>
      <c r="BO414" s="187">
        <f t="shared" si="1013"/>
        <v>7.9690470588235287E-4</v>
      </c>
      <c r="BP414" s="106" t="str">
        <f t="shared" si="987"/>
        <v>YES</v>
      </c>
      <c r="BQ414" s="209">
        <f t="shared" si="988"/>
        <v>4.1357352771736435</v>
      </c>
      <c r="BR414" s="164">
        <f t="shared" si="1014"/>
        <v>9.1357352771736444</v>
      </c>
      <c r="BS414" s="219">
        <f t="shared" si="1015"/>
        <v>0.18271470554347288</v>
      </c>
      <c r="BT414" s="210"/>
      <c r="BU414" s="206">
        <f t="shared" si="1016"/>
        <v>-0.73164903538080972</v>
      </c>
      <c r="BW414" s="164">
        <f>VLOOKUP(M414,Coefficients!$E$4:$I$7,3)</f>
        <v>0.43099999999999999</v>
      </c>
      <c r="BX414" s="106">
        <f t="shared" si="1017"/>
        <v>7.2999999999999995E-2</v>
      </c>
      <c r="BY414" s="163">
        <f t="shared" si="1018"/>
        <v>0.51490133333333332</v>
      </c>
      <c r="BZ414" s="160"/>
      <c r="CO414" s="165" t="str">
        <f t="shared" si="989"/>
        <v>splash</v>
      </c>
      <c r="CP414" s="172">
        <f t="shared" si="990"/>
        <v>1</v>
      </c>
      <c r="CQ414" s="165">
        <f>IF(CO414="atmospheric",IF(CP414&gt;=1,Coefficients!$T$5,Coefficients!$T$4),Coefficients!$T$3)</f>
        <v>7.35</v>
      </c>
      <c r="CR414" s="106">
        <f>IF(S414&lt;Coefficients!$V$3,Coefficients!$X$3-(Coefficients!$X$4-Coefficients!$X$3)*(Coefficients!$V$3-S414)/(Coefficients!$V$4-Coefficients!$V$3),IF(S414&gt;Coefficients!$V$6,(Coefficients!$X$6-Coefficients!$X$5)*(S414-Coefficients!$V$6)/(Coefficients!$V$6-Coefficients!$V$5)+Coefficients!$X$6,VLOOKUP(S414,Coefficients!$V$3:$X$6,3)))</f>
        <v>5.1999999999999975</v>
      </c>
      <c r="CS414" s="90">
        <f t="shared" si="1019"/>
        <v>1.6409601519999992E-4</v>
      </c>
      <c r="CT414" s="106">
        <f>VLOOKUP(CO414,Coefficients!$Z$4:$AD$7,4,FALSE)</f>
        <v>0.26500000000000001</v>
      </c>
      <c r="CU414" s="106">
        <f>VLOOKUP(CO414,Coefficients!$Z$4:$AD$7,2,FALSE)</f>
        <v>0.37</v>
      </c>
      <c r="CV414" s="174">
        <f t="shared" si="991"/>
        <v>5.2301564398705622</v>
      </c>
      <c r="CW414" s="31">
        <f t="shared" si="992"/>
        <v>0.3161932068377884</v>
      </c>
      <c r="CX414" s="19">
        <f>Coefficients!$B$7</f>
        <v>3.35</v>
      </c>
      <c r="CY414" s="217">
        <f t="shared" si="1020"/>
        <v>9.4386031891877137E-2</v>
      </c>
      <c r="CZ414" s="164">
        <f>VLOOKUP(N414,Coefficients!$E$12:$I$16,3)</f>
        <v>6.0350000000000001</v>
      </c>
      <c r="DA414" s="165">
        <f t="shared" si="1021"/>
        <v>7.2999999999999995E-2</v>
      </c>
      <c r="DB414" s="163">
        <f t="shared" si="1022"/>
        <v>7.2098133333333339</v>
      </c>
      <c r="DC414" s="163"/>
      <c r="DD414" s="149"/>
      <c r="DU414" s="165">
        <f t="shared" si="993"/>
        <v>0.95</v>
      </c>
      <c r="DV414" s="165">
        <f t="shared" si="994"/>
        <v>1</v>
      </c>
      <c r="DW414" s="165">
        <f t="shared" si="995"/>
        <v>2400</v>
      </c>
      <c r="DX414" s="165">
        <f t="shared" si="996"/>
        <v>1.4999999999999999E-2</v>
      </c>
      <c r="DY414" s="169">
        <f t="shared" si="997"/>
        <v>70.534741628380615</v>
      </c>
      <c r="DZ414" s="136">
        <f t="shared" si="1023"/>
        <v>33588.119435075925</v>
      </c>
      <c r="EA414" s="136">
        <f t="shared" si="998"/>
        <v>4.3067574809826485</v>
      </c>
      <c r="EB414" s="136">
        <f t="shared" si="999"/>
        <v>2.3330791552474604E-2</v>
      </c>
      <c r="EC414" s="136">
        <f t="shared" si="1000"/>
        <v>0.96747185906460231</v>
      </c>
      <c r="ED414" s="136">
        <f t="shared" si="1001"/>
        <v>0.21119945309910504</v>
      </c>
      <c r="EE414" s="136">
        <f t="shared" si="1024"/>
        <v>1.5445604651050633E-4</v>
      </c>
      <c r="EF414" s="136">
        <f t="shared" si="1002"/>
        <v>1</v>
      </c>
      <c r="EG414" s="136">
        <f t="shared" si="1025"/>
        <v>2</v>
      </c>
      <c r="EH414" s="149">
        <f t="shared" si="1003"/>
        <v>1.7316699534727475</v>
      </c>
      <c r="EI414" s="149">
        <f t="shared" si="1004"/>
        <v>28.760227368015247</v>
      </c>
      <c r="EJ414" s="149">
        <f t="shared" si="1026"/>
        <v>30.491897321487993</v>
      </c>
      <c r="EK414" s="18">
        <f t="shared" si="1027"/>
        <v>0.55752516220169424</v>
      </c>
      <c r="EL414" s="18">
        <f t="shared" si="1028"/>
        <v>0.10186804584475952</v>
      </c>
      <c r="EM414" s="18">
        <f t="shared" si="1029"/>
        <v>1.1842730666666666E-2</v>
      </c>
      <c r="EN414" s="163">
        <f t="shared" si="1005"/>
        <v>0.12367021540128485</v>
      </c>
      <c r="EO414" s="163">
        <f t="shared" si="1006"/>
        <v>2.0539615568541132</v>
      </c>
      <c r="EP414" s="163">
        <f t="shared" si="1030"/>
        <v>2.1776317722553982</v>
      </c>
      <c r="EQ414" s="18">
        <f t="shared" si="1031"/>
        <v>7.8066458326849748</v>
      </c>
      <c r="ER414" s="18">
        <f t="shared" si="1032"/>
        <v>0.73683832253239379</v>
      </c>
      <c r="ES414" s="18">
        <f t="shared" si="1033"/>
        <v>0.16582570666666668</v>
      </c>
    </row>
    <row r="415" spans="1:149" s="105" customFormat="1" outlineLevel="1" x14ac:dyDescent="0.25">
      <c r="A415" s="103"/>
      <c r="B415" s="36" t="s">
        <v>75</v>
      </c>
      <c r="C415" s="36" t="str">
        <f>'Hotter&amp;Drier'!$B$1</f>
        <v>MRI-CGCM2.3.2</v>
      </c>
      <c r="D415" s="36">
        <v>2029</v>
      </c>
      <c r="E415" s="37">
        <f>'Hotter&amp;Drier'!T57</f>
        <v>22.876666666666665</v>
      </c>
      <c r="F415" s="37">
        <f>'Hotter&amp;Drier'!X57</f>
        <v>75.857460000000003</v>
      </c>
      <c r="G415" s="37">
        <f>'Hotter&amp;Drier'!R57</f>
        <v>447.3499999999998</v>
      </c>
      <c r="H415" s="115">
        <f t="shared" si="957"/>
        <v>2007</v>
      </c>
      <c r="I415" s="111" t="str">
        <f t="shared" si="958"/>
        <v>Pile No 243 @ Berth 107</v>
      </c>
      <c r="J415" s="165" t="str">
        <f t="shared" si="959"/>
        <v>splash</v>
      </c>
      <c r="K415" s="172">
        <f t="shared" si="960"/>
        <v>1</v>
      </c>
      <c r="L415" s="115" t="str">
        <f t="shared" si="961"/>
        <v>C1</v>
      </c>
      <c r="M415" s="115" t="str">
        <f t="shared" si="962"/>
        <v>CB4</v>
      </c>
      <c r="N415" s="115" t="str">
        <f t="shared" si="963"/>
        <v>CL5</v>
      </c>
      <c r="O415" s="115">
        <f t="shared" si="964"/>
        <v>0</v>
      </c>
      <c r="P415" s="115">
        <f t="shared" si="965"/>
        <v>50</v>
      </c>
      <c r="Q415" s="115">
        <f t="shared" si="966"/>
        <v>1200</v>
      </c>
      <c r="R415" s="115">
        <f t="shared" si="967"/>
        <v>60</v>
      </c>
      <c r="S415" s="115">
        <f t="shared" si="968"/>
        <v>0.37</v>
      </c>
      <c r="T415" s="115">
        <f t="shared" si="969"/>
        <v>310</v>
      </c>
      <c r="U415" s="165">
        <f t="shared" si="1007"/>
        <v>12</v>
      </c>
      <c r="V415" s="165"/>
      <c r="W415" s="165"/>
      <c r="X415" s="165"/>
      <c r="Y415" s="165"/>
      <c r="AA415" s="174">
        <f t="shared" si="970"/>
        <v>4.2402100342075277</v>
      </c>
      <c r="AB415" s="193">
        <f t="shared" si="971"/>
        <v>0.18480420068415057</v>
      </c>
      <c r="AC415" s="174">
        <f t="shared" si="972"/>
        <v>0.10914593115444346</v>
      </c>
      <c r="AD415" s="174">
        <f t="shared" si="973"/>
        <v>1.1851173238333335E-2</v>
      </c>
      <c r="AE415" s="174">
        <f t="shared" si="974"/>
        <v>0.34511778831869455</v>
      </c>
      <c r="AF415" s="194">
        <f t="shared" si="975"/>
        <v>0.10302023531901329</v>
      </c>
      <c r="AG415" s="174">
        <f t="shared" si="1034"/>
        <v>0.85195813354300054</v>
      </c>
      <c r="AH415" s="174">
        <f t="shared" si="1035"/>
        <v>0.16594392225833335</v>
      </c>
      <c r="AJ415" s="174"/>
      <c r="AK415" s="174"/>
      <c r="AM415" s="207">
        <f t="shared" si="976"/>
        <v>5</v>
      </c>
      <c r="AN415" s="167">
        <f>INDEX(Coefficients!$O$3:$O$7,MATCH(S415,Coefficients!$O$3:$O$7))</f>
        <v>0.3</v>
      </c>
      <c r="AO415" s="167">
        <f>INDEX(Coefficients!$O$3:$O$7,MATCH(S415,Coefficients!$O$3:$O$7)+1)</f>
        <v>0.4</v>
      </c>
      <c r="AP415" s="172">
        <f>INDEX(Coefficients!$P$3:$P$7,MATCH(S415,Coefficients!$O$3:$O$7))</f>
        <v>50</v>
      </c>
      <c r="AQ415" s="172">
        <f>INDEX(Coefficients!$P$3:$P$7,MATCH(S415,Coefficients!$O$3:$O$7)+1)</f>
        <v>41.8</v>
      </c>
      <c r="AR415" s="172">
        <f t="shared" si="977"/>
        <v>44.26</v>
      </c>
      <c r="AS415" s="106">
        <f t="shared" si="978"/>
        <v>2029</v>
      </c>
      <c r="AT415" s="107">
        <f t="shared" si="979"/>
        <v>22.876666666666665</v>
      </c>
      <c r="AU415" s="167">
        <f t="shared" si="1008"/>
        <v>408.21000000000004</v>
      </c>
      <c r="AV415" s="173">
        <f t="shared" si="1009"/>
        <v>22.678333333333335</v>
      </c>
      <c r="AW415" s="106">
        <v>41</v>
      </c>
      <c r="AX415" s="107">
        <f t="shared" si="980"/>
        <v>75.857460000000003</v>
      </c>
      <c r="AY415" s="174">
        <f t="shared" si="981"/>
        <v>1.1788986978186082</v>
      </c>
      <c r="AZ415" s="167">
        <f>INDEX(Coefficients!$K$3:$K$10,MATCH(S415,Coefficients!$K$3:$K$10))</f>
        <v>0.35</v>
      </c>
      <c r="BA415" s="167">
        <f>INDEX(Coefficients!$K$3:$K$10,MATCH(S415,Coefficients!$K$3:$K$10)+1)</f>
        <v>0.4</v>
      </c>
      <c r="BB415" s="167">
        <f>INDEX(Coefficients!$L$3:$L$10,MATCH(S415,Coefficients!$K$3:$K$10))</f>
        <v>0.19142307491680963</v>
      </c>
      <c r="BC415" s="167">
        <f>INDEX(Coefficients!$L$3:$L$10,MATCH(S415,Coefficients!$K$3:$K$10)+1)</f>
        <v>0.35425563574488944</v>
      </c>
      <c r="BD415" s="174">
        <f>INDEX(Coefficients!$M$3:$M$10,MATCH(S415,Coefficients!$K$3:$K$10))</f>
        <v>0.20023799980895765</v>
      </c>
      <c r="BE415" s="174">
        <f>INDEX(Coefficients!$M$3:$M$10,MATCH(S415,Coefficients!$K$3:$K$10)+1)</f>
        <v>0.20987997823914079</v>
      </c>
      <c r="BF415" s="70">
        <f t="shared" si="982"/>
        <v>2.5655609924804158E-5</v>
      </c>
      <c r="BG415" s="110">
        <f t="shared" si="983"/>
        <v>0.20409479118103091</v>
      </c>
      <c r="BH415" s="175">
        <f t="shared" si="1010"/>
        <v>1.4222887144787821E-5</v>
      </c>
      <c r="BI415" s="89">
        <f t="shared" si="1011"/>
        <v>4.4883059713442051E-2</v>
      </c>
      <c r="BJ415" s="106">
        <f t="shared" si="984"/>
        <v>0.71366705445737511</v>
      </c>
      <c r="BK415" s="165">
        <f t="shared" si="985"/>
        <v>84.741590689541354</v>
      </c>
      <c r="BL415" s="207"/>
      <c r="BM415" s="107">
        <f t="shared" si="986"/>
        <v>447.3499999999998</v>
      </c>
      <c r="BN415" s="173">
        <f t="shared" si="1012"/>
        <v>7577.5499999999984</v>
      </c>
      <c r="BO415" s="187">
        <f t="shared" si="1013"/>
        <v>7.9985249999999983E-4</v>
      </c>
      <c r="BP415" s="106" t="str">
        <f t="shared" si="987"/>
        <v>YES</v>
      </c>
      <c r="BQ415" s="209">
        <f t="shared" si="988"/>
        <v>4.2402100342075277</v>
      </c>
      <c r="BR415" s="164">
        <f t="shared" si="1014"/>
        <v>9.2402100342075286</v>
      </c>
      <c r="BS415" s="219">
        <f t="shared" si="1015"/>
        <v>0.18480420068415057</v>
      </c>
      <c r="BT415" s="210"/>
      <c r="BU415" s="206">
        <f t="shared" si="1016"/>
        <v>-0.73863502021770033</v>
      </c>
      <c r="BW415" s="164">
        <f>VLOOKUP(M415,Coefficients!$E$4:$I$7,3)</f>
        <v>0.43099999999999999</v>
      </c>
      <c r="BX415" s="106">
        <f t="shared" si="1017"/>
        <v>7.2999999999999995E-2</v>
      </c>
      <c r="BY415" s="163">
        <f t="shared" si="1018"/>
        <v>0.51526840166666676</v>
      </c>
      <c r="BZ415" s="160"/>
      <c r="CO415" s="165" t="str">
        <f t="shared" si="989"/>
        <v>splash</v>
      </c>
      <c r="CP415" s="172">
        <f t="shared" si="990"/>
        <v>1</v>
      </c>
      <c r="CQ415" s="165">
        <f>IF(CO415="atmospheric",IF(CP415&gt;=1,Coefficients!$T$5,Coefficients!$T$4),Coefficients!$T$3)</f>
        <v>7.35</v>
      </c>
      <c r="CR415" s="106">
        <f>IF(S415&lt;Coefficients!$V$3,Coefficients!$X$3-(Coefficients!$X$4-Coefficients!$X$3)*(Coefficients!$V$3-S415)/(Coefficients!$V$4-Coefficients!$V$3),IF(S415&gt;Coefficients!$V$6,(Coefficients!$X$6-Coefficients!$X$5)*(S415-Coefficients!$V$6)/(Coefficients!$V$6-Coefficients!$V$5)+Coefficients!$X$6,VLOOKUP(S415,Coefficients!$V$3:$X$6,3)))</f>
        <v>5.1999999999999975</v>
      </c>
      <c r="CS415" s="90">
        <f t="shared" si="1019"/>
        <v>1.6409601519999992E-4</v>
      </c>
      <c r="CT415" s="106">
        <f>VLOOKUP(CO415,Coefficients!$Z$4:$AD$7,4,FALSE)</f>
        <v>0.26500000000000001</v>
      </c>
      <c r="CU415" s="106">
        <f>VLOOKUP(CO415,Coefficients!$Z$4:$AD$7,2,FALSE)</f>
        <v>0.37</v>
      </c>
      <c r="CV415" s="174">
        <f t="shared" si="991"/>
        <v>5.2442668831541051</v>
      </c>
      <c r="CW415" s="31">
        <f t="shared" si="992"/>
        <v>0.34511778831869455</v>
      </c>
      <c r="CX415" s="19">
        <f>Coefficients!$B$7</f>
        <v>3.35</v>
      </c>
      <c r="CY415" s="217">
        <f t="shared" si="1020"/>
        <v>0.10302023531901329</v>
      </c>
      <c r="CZ415" s="164">
        <f>VLOOKUP(N415,Coefficients!$E$12:$I$16,3)</f>
        <v>6.0350000000000001</v>
      </c>
      <c r="DA415" s="165">
        <f t="shared" si="1021"/>
        <v>7.2999999999999995E-2</v>
      </c>
      <c r="DB415" s="163">
        <f t="shared" si="1022"/>
        <v>7.2149531416666672</v>
      </c>
      <c r="DC415" s="163"/>
      <c r="DD415" s="149"/>
      <c r="DU415" s="165">
        <f t="shared" si="993"/>
        <v>0.95</v>
      </c>
      <c r="DV415" s="165">
        <f t="shared" si="994"/>
        <v>1</v>
      </c>
      <c r="DW415" s="165">
        <f t="shared" si="995"/>
        <v>2400</v>
      </c>
      <c r="DX415" s="165">
        <f t="shared" si="996"/>
        <v>1.4999999999999999E-2</v>
      </c>
      <c r="DY415" s="169">
        <f t="shared" si="997"/>
        <v>70.537711371566601</v>
      </c>
      <c r="DZ415" s="136">
        <f t="shared" si="1023"/>
        <v>33588.590818334</v>
      </c>
      <c r="EA415" s="136">
        <f t="shared" si="998"/>
        <v>4.3067574809826485</v>
      </c>
      <c r="EB415" s="136">
        <f t="shared" si="999"/>
        <v>2.3330791552474604E-2</v>
      </c>
      <c r="EC415" s="136">
        <f t="shared" si="1000"/>
        <v>0.96747185906460231</v>
      </c>
      <c r="ED415" s="136">
        <f t="shared" si="1001"/>
        <v>0.21125202733742898</v>
      </c>
      <c r="EE415" s="136">
        <f t="shared" si="1024"/>
        <v>1.5445604651050633E-4</v>
      </c>
      <c r="EF415" s="136">
        <f t="shared" si="1002"/>
        <v>1</v>
      </c>
      <c r="EG415" s="136">
        <f t="shared" si="1025"/>
        <v>2</v>
      </c>
      <c r="EH415" s="149">
        <f t="shared" si="1003"/>
        <v>1.7304279898968427</v>
      </c>
      <c r="EI415" s="149">
        <f t="shared" si="1004"/>
        <v>28.746893309489824</v>
      </c>
      <c r="EJ415" s="149">
        <f t="shared" si="1026"/>
        <v>30.477321299386666</v>
      </c>
      <c r="EK415" s="18">
        <f t="shared" si="1027"/>
        <v>0.59060308559211327</v>
      </c>
      <c r="EL415" s="18">
        <f t="shared" si="1028"/>
        <v>0.10914593115444346</v>
      </c>
      <c r="EM415" s="18">
        <f t="shared" si="1029"/>
        <v>1.1851173238333335E-2</v>
      </c>
      <c r="EN415" s="163">
        <f t="shared" si="1005"/>
        <v>0.12358151841682508</v>
      </c>
      <c r="EO415" s="163">
        <f t="shared" si="1006"/>
        <v>2.0530092819204833</v>
      </c>
      <c r="EP415" s="163">
        <f t="shared" si="1030"/>
        <v>2.1765908003373085</v>
      </c>
      <c r="EQ415" s="18">
        <f t="shared" si="1031"/>
        <v>8.2698135070728593</v>
      </c>
      <c r="ER415" s="18">
        <f t="shared" si="1032"/>
        <v>0.85195813354300054</v>
      </c>
      <c r="ES415" s="18">
        <f t="shared" si="1033"/>
        <v>0.16594392225833335</v>
      </c>
    </row>
    <row r="416" spans="1:149" s="105" customFormat="1" outlineLevel="1" x14ac:dyDescent="0.25">
      <c r="A416" s="103"/>
      <c r="B416" s="36" t="s">
        <v>75</v>
      </c>
      <c r="C416" s="36" t="str">
        <f>'Hotter&amp;Drier'!$B$1</f>
        <v>MRI-CGCM2.3.2</v>
      </c>
      <c r="D416" s="36">
        <v>2030</v>
      </c>
      <c r="E416" s="37">
        <f>'Hotter&amp;Drier'!T58</f>
        <v>22.9</v>
      </c>
      <c r="F416" s="37">
        <f>'Hotter&amp;Drier'!X58</f>
        <v>75.842199999999991</v>
      </c>
      <c r="G416" s="37">
        <f>'Hotter&amp;Drier'!R58</f>
        <v>450.5</v>
      </c>
      <c r="H416" s="115">
        <f t="shared" si="957"/>
        <v>2007</v>
      </c>
      <c r="I416" s="111" t="str">
        <f t="shared" si="958"/>
        <v>Pile No 243 @ Berth 107</v>
      </c>
      <c r="J416" s="165" t="str">
        <f t="shared" si="959"/>
        <v>splash</v>
      </c>
      <c r="K416" s="172">
        <f t="shared" si="960"/>
        <v>1</v>
      </c>
      <c r="L416" s="115" t="str">
        <f t="shared" si="961"/>
        <v>C1</v>
      </c>
      <c r="M416" s="115" t="str">
        <f t="shared" si="962"/>
        <v>CB4</v>
      </c>
      <c r="N416" s="115" t="str">
        <f t="shared" si="963"/>
        <v>CL5</v>
      </c>
      <c r="O416" s="115">
        <f t="shared" si="964"/>
        <v>0</v>
      </c>
      <c r="P416" s="115">
        <f t="shared" si="965"/>
        <v>50</v>
      </c>
      <c r="Q416" s="115">
        <f t="shared" si="966"/>
        <v>1200</v>
      </c>
      <c r="R416" s="115">
        <f t="shared" si="967"/>
        <v>60</v>
      </c>
      <c r="S416" s="115">
        <f t="shared" si="968"/>
        <v>0.37</v>
      </c>
      <c r="T416" s="115">
        <f t="shared" si="969"/>
        <v>310</v>
      </c>
      <c r="U416" s="165">
        <f t="shared" si="1007"/>
        <v>12</v>
      </c>
      <c r="V416" s="165"/>
      <c r="W416" s="165"/>
      <c r="X416" s="165"/>
      <c r="Y416" s="165"/>
      <c r="AA416" s="174">
        <f t="shared" si="970"/>
        <v>4.3419625297477324</v>
      </c>
      <c r="AB416" s="193">
        <f t="shared" si="971"/>
        <v>0.18683925059495465</v>
      </c>
      <c r="AC416" s="174">
        <f t="shared" si="972"/>
        <v>0.11653396285871423</v>
      </c>
      <c r="AD416" s="174">
        <f t="shared" si="973"/>
        <v>1.1859615810000002E-2</v>
      </c>
      <c r="AE416" s="174">
        <f t="shared" si="974"/>
        <v>0.37399057245535666</v>
      </c>
      <c r="AF416" s="194">
        <f t="shared" si="975"/>
        <v>0.11163897685234526</v>
      </c>
      <c r="AG416" s="174">
        <f t="shared" si="1034"/>
        <v>0.97499020020255833</v>
      </c>
      <c r="AH416" s="174">
        <f t="shared" si="1035"/>
        <v>0.16606213785000004</v>
      </c>
      <c r="AJ416" s="174"/>
      <c r="AK416" s="174"/>
      <c r="AM416" s="207">
        <f t="shared" si="976"/>
        <v>5</v>
      </c>
      <c r="AN416" s="167">
        <f>INDEX(Coefficients!$O$3:$O$7,MATCH(S416,Coefficients!$O$3:$O$7))</f>
        <v>0.3</v>
      </c>
      <c r="AO416" s="167">
        <f>INDEX(Coefficients!$O$3:$O$7,MATCH(S416,Coefficients!$O$3:$O$7)+1)</f>
        <v>0.4</v>
      </c>
      <c r="AP416" s="172">
        <f>INDEX(Coefficients!$P$3:$P$7,MATCH(S416,Coefficients!$O$3:$O$7))</f>
        <v>50</v>
      </c>
      <c r="AQ416" s="172">
        <f>INDEX(Coefficients!$P$3:$P$7,MATCH(S416,Coefficients!$O$3:$O$7)+1)</f>
        <v>41.8</v>
      </c>
      <c r="AR416" s="172">
        <f t="shared" si="977"/>
        <v>44.26</v>
      </c>
      <c r="AS416" s="106">
        <f t="shared" si="978"/>
        <v>2030</v>
      </c>
      <c r="AT416" s="107">
        <f t="shared" si="979"/>
        <v>22.9</v>
      </c>
      <c r="AU416" s="167">
        <f t="shared" si="1008"/>
        <v>431.11</v>
      </c>
      <c r="AV416" s="173">
        <f t="shared" si="1009"/>
        <v>22.69</v>
      </c>
      <c r="AW416" s="106">
        <v>42</v>
      </c>
      <c r="AX416" s="107">
        <f t="shared" si="980"/>
        <v>75.842199999999991</v>
      </c>
      <c r="AY416" s="174">
        <f t="shared" si="981"/>
        <v>1.1797364639419827</v>
      </c>
      <c r="AZ416" s="167">
        <f>INDEX(Coefficients!$K$3:$K$10,MATCH(S416,Coefficients!$K$3:$K$10))</f>
        <v>0.35</v>
      </c>
      <c r="BA416" s="167">
        <f>INDEX(Coefficients!$K$3:$K$10,MATCH(S416,Coefficients!$K$3:$K$10)+1)</f>
        <v>0.4</v>
      </c>
      <c r="BB416" s="167">
        <f>INDEX(Coefficients!$L$3:$L$10,MATCH(S416,Coefficients!$K$3:$K$10))</f>
        <v>0.19142307491680963</v>
      </c>
      <c r="BC416" s="167">
        <f>INDEX(Coefficients!$L$3:$L$10,MATCH(S416,Coefficients!$K$3:$K$10)+1)</f>
        <v>0.35425563574488944</v>
      </c>
      <c r="BD416" s="174">
        <f>INDEX(Coefficients!$M$3:$M$10,MATCH(S416,Coefficients!$K$3:$K$10))</f>
        <v>0.20023799980895765</v>
      </c>
      <c r="BE416" s="174">
        <f>INDEX(Coefficients!$M$3:$M$10,MATCH(S416,Coefficients!$K$3:$K$10)+1)</f>
        <v>0.20987997823914079</v>
      </c>
      <c r="BF416" s="70">
        <f t="shared" si="982"/>
        <v>2.5655609924804158E-5</v>
      </c>
      <c r="BG416" s="110">
        <f t="shared" si="983"/>
        <v>0.20409479118103091</v>
      </c>
      <c r="BH416" s="175">
        <f t="shared" si="1010"/>
        <v>1.4066802653302827E-5</v>
      </c>
      <c r="BI416" s="89">
        <f t="shared" si="1011"/>
        <v>4.4390505038688098E-2</v>
      </c>
      <c r="BJ416" s="106">
        <f t="shared" si="984"/>
        <v>0.71366705445737511</v>
      </c>
      <c r="BK416" s="165">
        <f t="shared" si="985"/>
        <v>84.741590689541354</v>
      </c>
      <c r="BL416" s="207"/>
      <c r="BM416" s="107">
        <f t="shared" si="986"/>
        <v>450.5</v>
      </c>
      <c r="BN416" s="173">
        <f t="shared" si="1012"/>
        <v>8028.0499999999984</v>
      </c>
      <c r="BO416" s="187">
        <f t="shared" si="1013"/>
        <v>8.0280499999999986E-4</v>
      </c>
      <c r="BP416" s="106" t="str">
        <f t="shared" si="987"/>
        <v>YES</v>
      </c>
      <c r="BQ416" s="209">
        <f t="shared" si="988"/>
        <v>4.3419625297477324</v>
      </c>
      <c r="BR416" s="164">
        <f t="shared" si="1014"/>
        <v>9.3419625297477324</v>
      </c>
      <c r="BS416" s="219">
        <f t="shared" si="1015"/>
        <v>0.18683925059495465</v>
      </c>
      <c r="BT416" s="210"/>
      <c r="BU416" s="206">
        <f t="shared" si="1016"/>
        <v>-0.74504637761589887</v>
      </c>
      <c r="BW416" s="164">
        <f>VLOOKUP(M416,Coefficients!$E$4:$I$7,3)</f>
        <v>0.43099999999999999</v>
      </c>
      <c r="BX416" s="106">
        <f t="shared" si="1017"/>
        <v>7.2999999999999995E-2</v>
      </c>
      <c r="BY416" s="163">
        <f t="shared" si="1018"/>
        <v>0.5156354700000001</v>
      </c>
      <c r="BZ416" s="160"/>
      <c r="CO416" s="165" t="str">
        <f t="shared" si="989"/>
        <v>splash</v>
      </c>
      <c r="CP416" s="172">
        <f t="shared" si="990"/>
        <v>1</v>
      </c>
      <c r="CQ416" s="165">
        <f>IF(CO416="atmospheric",IF(CP416&gt;=1,Coefficients!$T$5,Coefficients!$T$4),Coefficients!$T$3)</f>
        <v>7.35</v>
      </c>
      <c r="CR416" s="106">
        <f>IF(S416&lt;Coefficients!$V$3,Coefficients!$X$3-(Coefficients!$X$4-Coefficients!$X$3)*(Coefficients!$V$3-S416)/(Coefficients!$V$4-Coefficients!$V$3),IF(S416&gt;Coefficients!$V$6,(Coefficients!$X$6-Coefficients!$X$5)*(S416-Coefficients!$V$6)/(Coefficients!$V$6-Coefficients!$V$5)+Coefficients!$X$6,VLOOKUP(S416,Coefficients!$V$3:$X$6,3)))</f>
        <v>5.1999999999999975</v>
      </c>
      <c r="CS416" s="90">
        <f t="shared" si="1019"/>
        <v>1.6409601519999992E-4</v>
      </c>
      <c r="CT416" s="106">
        <f>VLOOKUP(CO416,Coefficients!$Z$4:$AD$7,4,FALSE)</f>
        <v>0.26500000000000001</v>
      </c>
      <c r="CU416" s="106">
        <f>VLOOKUP(CO416,Coefficients!$Z$4:$AD$7,2,FALSE)</f>
        <v>0.37</v>
      </c>
      <c r="CV416" s="174">
        <f t="shared" si="991"/>
        <v>5.2571825293027512</v>
      </c>
      <c r="CW416" s="31">
        <f t="shared" si="992"/>
        <v>0.37399057245535666</v>
      </c>
      <c r="CX416" s="19">
        <f>Coefficients!$B$7</f>
        <v>3.35</v>
      </c>
      <c r="CY416" s="217">
        <f t="shared" si="1020"/>
        <v>0.11163897685234526</v>
      </c>
      <c r="CZ416" s="164">
        <f>VLOOKUP(N416,Coefficients!$E$12:$I$16,3)</f>
        <v>6.0350000000000001</v>
      </c>
      <c r="DA416" s="165">
        <f t="shared" si="1021"/>
        <v>7.2999999999999995E-2</v>
      </c>
      <c r="DB416" s="163">
        <f t="shared" si="1022"/>
        <v>7.2200929500000015</v>
      </c>
      <c r="DC416" s="163"/>
      <c r="DD416" s="149"/>
      <c r="DU416" s="165">
        <f t="shared" si="993"/>
        <v>0.95</v>
      </c>
      <c r="DV416" s="165">
        <f t="shared" si="994"/>
        <v>1</v>
      </c>
      <c r="DW416" s="165">
        <f t="shared" si="995"/>
        <v>2400</v>
      </c>
      <c r="DX416" s="165">
        <f t="shared" si="996"/>
        <v>1.4999999999999999E-2</v>
      </c>
      <c r="DY416" s="169">
        <f t="shared" si="997"/>
        <v>70.540368722186898</v>
      </c>
      <c r="DZ416" s="136">
        <f t="shared" si="1023"/>
        <v>33589.012604733005</v>
      </c>
      <c r="EA416" s="136">
        <f t="shared" si="998"/>
        <v>4.3067574809826485</v>
      </c>
      <c r="EB416" s="136">
        <f t="shared" si="999"/>
        <v>2.3330791552474604E-2</v>
      </c>
      <c r="EC416" s="136">
        <f t="shared" si="1000"/>
        <v>0.96747185906460231</v>
      </c>
      <c r="ED416" s="136">
        <f t="shared" si="1001"/>
        <v>0.21130452672311312</v>
      </c>
      <c r="EE416" s="136">
        <f t="shared" si="1024"/>
        <v>1.5445604651050633E-4</v>
      </c>
      <c r="EF416" s="136">
        <f t="shared" si="1002"/>
        <v>1</v>
      </c>
      <c r="EG416" s="136">
        <f t="shared" si="1025"/>
        <v>2</v>
      </c>
      <c r="EH416" s="149">
        <f t="shared" si="1003"/>
        <v>1.7291886728733428</v>
      </c>
      <c r="EI416" s="149">
        <f t="shared" si="1004"/>
        <v>28.733568056751416</v>
      </c>
      <c r="EJ416" s="149">
        <f t="shared" si="1026"/>
        <v>30.462756729624758</v>
      </c>
      <c r="EK416" s="18">
        <f t="shared" si="1027"/>
        <v>0.62371242920121772</v>
      </c>
      <c r="EL416" s="18">
        <f t="shared" si="1028"/>
        <v>0.11653396285871423</v>
      </c>
      <c r="EM416" s="18">
        <f t="shared" si="1029"/>
        <v>1.1859615810000002E-2</v>
      </c>
      <c r="EN416" s="163">
        <f t="shared" si="1005"/>
        <v>0.12349301044049889</v>
      </c>
      <c r="EO416" s="163">
        <f t="shared" si="1006"/>
        <v>2.052057635867417</v>
      </c>
      <c r="EP416" s="163">
        <f t="shared" si="1030"/>
        <v>2.1755506463079159</v>
      </c>
      <c r="EQ416" s="18">
        <f t="shared" si="1031"/>
        <v>8.7334211374230826</v>
      </c>
      <c r="ER416" s="18">
        <f t="shared" si="1032"/>
        <v>0.97499020020255833</v>
      </c>
      <c r="ES416" s="18">
        <f t="shared" si="1033"/>
        <v>0.16606213785000004</v>
      </c>
    </row>
    <row r="417" spans="1:149" s="105" customFormat="1" outlineLevel="1" x14ac:dyDescent="0.25">
      <c r="A417" s="103"/>
      <c r="B417" s="36" t="s">
        <v>75</v>
      </c>
      <c r="C417" s="36" t="str">
        <f>'Hotter&amp;Drier'!$B$1</f>
        <v>MRI-CGCM2.3.2</v>
      </c>
      <c r="D417" s="36">
        <v>2031</v>
      </c>
      <c r="E417" s="37">
        <f>'Hotter&amp;Drier'!T59</f>
        <v>22.925000000000001</v>
      </c>
      <c r="F417" s="37">
        <f>'Hotter&amp;Drier'!X59</f>
        <v>75.82312499999999</v>
      </c>
      <c r="G417" s="37">
        <f>'Hotter&amp;Drier'!R59</f>
        <v>454.15</v>
      </c>
      <c r="H417" s="115">
        <f t="shared" si="957"/>
        <v>2007</v>
      </c>
      <c r="I417" s="111" t="str">
        <f t="shared" si="958"/>
        <v>Pile No 243 @ Berth 107</v>
      </c>
      <c r="J417" s="165" t="str">
        <f t="shared" si="959"/>
        <v>splash</v>
      </c>
      <c r="K417" s="172">
        <f t="shared" si="960"/>
        <v>1</v>
      </c>
      <c r="L417" s="115" t="str">
        <f t="shared" si="961"/>
        <v>C1</v>
      </c>
      <c r="M417" s="115" t="str">
        <f t="shared" si="962"/>
        <v>CB4</v>
      </c>
      <c r="N417" s="115" t="str">
        <f t="shared" si="963"/>
        <v>CL5</v>
      </c>
      <c r="O417" s="115">
        <f t="shared" si="964"/>
        <v>0</v>
      </c>
      <c r="P417" s="115">
        <f t="shared" si="965"/>
        <v>50</v>
      </c>
      <c r="Q417" s="115">
        <f t="shared" si="966"/>
        <v>1200</v>
      </c>
      <c r="R417" s="115">
        <f t="shared" si="967"/>
        <v>60</v>
      </c>
      <c r="S417" s="115">
        <f t="shared" si="968"/>
        <v>0.37</v>
      </c>
      <c r="T417" s="115">
        <f t="shared" si="969"/>
        <v>310</v>
      </c>
      <c r="U417" s="165">
        <f t="shared" si="1007"/>
        <v>12</v>
      </c>
      <c r="V417" s="165"/>
      <c r="W417" s="165"/>
      <c r="X417" s="165"/>
      <c r="Y417" s="165"/>
      <c r="AA417" s="174">
        <f t="shared" si="970"/>
        <v>4.4413744525299377</v>
      </c>
      <c r="AB417" s="193">
        <f t="shared" si="971"/>
        <v>0.18882748905059876</v>
      </c>
      <c r="AC417" s="174">
        <f t="shared" si="972"/>
        <v>0.12403236422409648</v>
      </c>
      <c r="AD417" s="174">
        <f t="shared" si="973"/>
        <v>1.1868118685750002E-2</v>
      </c>
      <c r="AE417" s="174">
        <f t="shared" si="974"/>
        <v>0.40275617088708182</v>
      </c>
      <c r="AF417" s="194">
        <f t="shared" si="975"/>
        <v>0.12022572265286025</v>
      </c>
      <c r="AG417" s="174">
        <f t="shared" si="1034"/>
        <v>1.1057761138344824</v>
      </c>
      <c r="AH417" s="174">
        <f t="shared" si="1035"/>
        <v>0.16618119783875002</v>
      </c>
      <c r="AJ417" s="174"/>
      <c r="AK417" s="174"/>
      <c r="AM417" s="207">
        <f t="shared" si="976"/>
        <v>5</v>
      </c>
      <c r="AN417" s="167">
        <f>INDEX(Coefficients!$O$3:$O$7,MATCH(S417,Coefficients!$O$3:$O$7))</f>
        <v>0.3</v>
      </c>
      <c r="AO417" s="167">
        <f>INDEX(Coefficients!$O$3:$O$7,MATCH(S417,Coefficients!$O$3:$O$7)+1)</f>
        <v>0.4</v>
      </c>
      <c r="AP417" s="172">
        <f>INDEX(Coefficients!$P$3:$P$7,MATCH(S417,Coefficients!$O$3:$O$7))</f>
        <v>50</v>
      </c>
      <c r="AQ417" s="172">
        <f>INDEX(Coefficients!$P$3:$P$7,MATCH(S417,Coefficients!$O$3:$O$7)+1)</f>
        <v>41.8</v>
      </c>
      <c r="AR417" s="172">
        <f t="shared" si="977"/>
        <v>44.26</v>
      </c>
      <c r="AS417" s="106">
        <f t="shared" si="978"/>
        <v>2031</v>
      </c>
      <c r="AT417" s="107">
        <f t="shared" si="979"/>
        <v>22.925000000000001</v>
      </c>
      <c r="AU417" s="167">
        <f t="shared" si="1008"/>
        <v>454.03500000000003</v>
      </c>
      <c r="AV417" s="173">
        <f t="shared" si="1009"/>
        <v>22.701750000000001</v>
      </c>
      <c r="AW417" s="106">
        <v>43</v>
      </c>
      <c r="AX417" s="107">
        <f t="shared" si="980"/>
        <v>75.82312499999999</v>
      </c>
      <c r="AY417" s="174">
        <f t="shared" si="981"/>
        <v>1.1805807489612665</v>
      </c>
      <c r="AZ417" s="167">
        <f>INDEX(Coefficients!$K$3:$K$10,MATCH(S417,Coefficients!$K$3:$K$10))</f>
        <v>0.35</v>
      </c>
      <c r="BA417" s="167">
        <f>INDEX(Coefficients!$K$3:$K$10,MATCH(S417,Coefficients!$K$3:$K$10)+1)</f>
        <v>0.4</v>
      </c>
      <c r="BB417" s="167">
        <f>INDEX(Coefficients!$L$3:$L$10,MATCH(S417,Coefficients!$K$3:$K$10))</f>
        <v>0.19142307491680963</v>
      </c>
      <c r="BC417" s="167">
        <f>INDEX(Coefficients!$L$3:$L$10,MATCH(S417,Coefficients!$K$3:$K$10)+1)</f>
        <v>0.35425563574488944</v>
      </c>
      <c r="BD417" s="174">
        <f>INDEX(Coefficients!$M$3:$M$10,MATCH(S417,Coefficients!$K$3:$K$10))</f>
        <v>0.20023799980895765</v>
      </c>
      <c r="BE417" s="174">
        <f>INDEX(Coefficients!$M$3:$M$10,MATCH(S417,Coefficients!$K$3:$K$10)+1)</f>
        <v>0.20987997823914079</v>
      </c>
      <c r="BF417" s="70">
        <f t="shared" si="982"/>
        <v>2.5655609924804158E-5</v>
      </c>
      <c r="BG417" s="110">
        <f t="shared" si="983"/>
        <v>0.20409479118103091</v>
      </c>
      <c r="BH417" s="175">
        <f t="shared" si="1010"/>
        <v>1.3920309730548499E-5</v>
      </c>
      <c r="BI417" s="89">
        <f t="shared" si="1011"/>
        <v>4.3928218406399898E-2</v>
      </c>
      <c r="BJ417" s="106">
        <f t="shared" si="984"/>
        <v>0.71366705445737511</v>
      </c>
      <c r="BK417" s="165">
        <f t="shared" si="985"/>
        <v>84.741590689541354</v>
      </c>
      <c r="BL417" s="207"/>
      <c r="BM417" s="107">
        <f t="shared" si="986"/>
        <v>454.15</v>
      </c>
      <c r="BN417" s="173">
        <f t="shared" si="1012"/>
        <v>8482.1999999999989</v>
      </c>
      <c r="BO417" s="187">
        <f t="shared" si="1013"/>
        <v>8.0580899999999989E-4</v>
      </c>
      <c r="BP417" s="106" t="str">
        <f t="shared" si="987"/>
        <v>YES</v>
      </c>
      <c r="BQ417" s="209">
        <f t="shared" si="988"/>
        <v>4.4413744525299377</v>
      </c>
      <c r="BR417" s="164">
        <f t="shared" si="1014"/>
        <v>9.4413744525299386</v>
      </c>
      <c r="BS417" s="219">
        <f t="shared" si="1015"/>
        <v>0.18882748905059876</v>
      </c>
      <c r="BT417" s="210"/>
      <c r="BU417" s="206">
        <f t="shared" si="1016"/>
        <v>-0.75094838688941778</v>
      </c>
      <c r="BW417" s="164">
        <f>VLOOKUP(M417,Coefficients!$E$4:$I$7,3)</f>
        <v>0.43099999999999999</v>
      </c>
      <c r="BX417" s="106">
        <f t="shared" si="1017"/>
        <v>7.2999999999999995E-2</v>
      </c>
      <c r="BY417" s="163">
        <f t="shared" si="1018"/>
        <v>0.51600516025000009</v>
      </c>
      <c r="BZ417" s="160"/>
      <c r="CO417" s="165" t="str">
        <f t="shared" si="989"/>
        <v>splash</v>
      </c>
      <c r="CP417" s="172">
        <f t="shared" si="990"/>
        <v>1</v>
      </c>
      <c r="CQ417" s="165">
        <f>IF(CO417="atmospheric",IF(CP417&gt;=1,Coefficients!$T$5,Coefficients!$T$4),Coefficients!$T$3)</f>
        <v>7.35</v>
      </c>
      <c r="CR417" s="106">
        <f>IF(S417&lt;Coefficients!$V$3,Coefficients!$X$3-(Coefficients!$X$4-Coefficients!$X$3)*(Coefficients!$V$3-S417)/(Coefficients!$V$4-Coefficients!$V$3),IF(S417&gt;Coefficients!$V$6,(Coefficients!$X$6-Coefficients!$X$5)*(S417-Coefficients!$V$6)/(Coefficients!$V$6-Coefficients!$V$5)+Coefficients!$X$6,VLOOKUP(S417,Coefficients!$V$3:$X$6,3)))</f>
        <v>5.1999999999999975</v>
      </c>
      <c r="CS417" s="90">
        <f t="shared" si="1019"/>
        <v>1.6409601519999992E-4</v>
      </c>
      <c r="CT417" s="106">
        <f>VLOOKUP(CO417,Coefficients!$Z$4:$AD$7,4,FALSE)</f>
        <v>0.26500000000000001</v>
      </c>
      <c r="CU417" s="106">
        <f>VLOOKUP(CO417,Coefficients!$Z$4:$AD$7,2,FALSE)</f>
        <v>0.37</v>
      </c>
      <c r="CV417" s="174">
        <f t="shared" si="991"/>
        <v>5.2690213955010412</v>
      </c>
      <c r="CW417" s="31">
        <f t="shared" si="992"/>
        <v>0.40275617088708182</v>
      </c>
      <c r="CX417" s="19">
        <f>Coefficients!$B$7</f>
        <v>3.35</v>
      </c>
      <c r="CY417" s="217">
        <f t="shared" si="1020"/>
        <v>0.12022572265286025</v>
      </c>
      <c r="CZ417" s="164">
        <f>VLOOKUP(N417,Coefficients!$E$12:$I$16,3)</f>
        <v>6.0350000000000001</v>
      </c>
      <c r="DA417" s="165">
        <f t="shared" si="1021"/>
        <v>7.2999999999999995E-2</v>
      </c>
      <c r="DB417" s="163">
        <f t="shared" si="1022"/>
        <v>7.2252694712500007</v>
      </c>
      <c r="DC417" s="163"/>
      <c r="DD417" s="149"/>
      <c r="DU417" s="165">
        <f t="shared" si="993"/>
        <v>0.95</v>
      </c>
      <c r="DV417" s="165">
        <f t="shared" si="994"/>
        <v>1</v>
      </c>
      <c r="DW417" s="165">
        <f t="shared" si="995"/>
        <v>2400</v>
      </c>
      <c r="DX417" s="165">
        <f t="shared" si="996"/>
        <v>1.4999999999999999E-2</v>
      </c>
      <c r="DY417" s="169">
        <f t="shared" si="997"/>
        <v>70.542760508938642</v>
      </c>
      <c r="DZ417" s="136">
        <f t="shared" si="1023"/>
        <v>33589.392230606951</v>
      </c>
      <c r="EA417" s="136">
        <f t="shared" si="998"/>
        <v>4.3067574809826485</v>
      </c>
      <c r="EB417" s="136">
        <f t="shared" si="999"/>
        <v>2.3330791552474604E-2</v>
      </c>
      <c r="EC417" s="136">
        <f t="shared" si="1000"/>
        <v>0.96747185906460231</v>
      </c>
      <c r="ED417" s="136">
        <f t="shared" si="1001"/>
        <v>0.21135732560971029</v>
      </c>
      <c r="EE417" s="136">
        <f t="shared" si="1024"/>
        <v>1.5445604651050633E-4</v>
      </c>
      <c r="EF417" s="136">
        <f t="shared" si="1002"/>
        <v>1</v>
      </c>
      <c r="EG417" s="136">
        <f t="shared" si="1025"/>
        <v>2</v>
      </c>
      <c r="EH417" s="149">
        <f t="shared" si="1003"/>
        <v>1.7279430850907274</v>
      </c>
      <c r="EI417" s="149">
        <f t="shared" si="1004"/>
        <v>28.720156526948138</v>
      </c>
      <c r="EJ417" s="149">
        <f t="shared" si="1026"/>
        <v>30.448099612038867</v>
      </c>
      <c r="EK417" s="18">
        <f t="shared" si="1027"/>
        <v>0.65685544434084175</v>
      </c>
      <c r="EL417" s="18">
        <f t="shared" si="1028"/>
        <v>0.12403236422409648</v>
      </c>
      <c r="EM417" s="18">
        <f t="shared" si="1029"/>
        <v>1.1868118685750002E-2</v>
      </c>
      <c r="EN417" s="163">
        <f t="shared" si="1005"/>
        <v>0.12340405462702625</v>
      </c>
      <c r="EO417" s="163">
        <f t="shared" si="1006"/>
        <v>2.0510998281880113</v>
      </c>
      <c r="EP417" s="163">
        <f t="shared" si="1030"/>
        <v>2.1745038828150376</v>
      </c>
      <c r="EQ417" s="18">
        <f t="shared" si="1031"/>
        <v>9.1975002473247791</v>
      </c>
      <c r="ER417" s="18">
        <f t="shared" si="1032"/>
        <v>1.1057761138344824</v>
      </c>
      <c r="ES417" s="18">
        <f t="shared" si="1033"/>
        <v>0.16618119783875002</v>
      </c>
    </row>
    <row r="418" spans="1:149" s="105" customFormat="1" outlineLevel="1" x14ac:dyDescent="0.25">
      <c r="A418" s="103"/>
      <c r="B418" s="36" t="s">
        <v>75</v>
      </c>
      <c r="C418" s="36" t="str">
        <f>'Hotter&amp;Drier'!$B$1</f>
        <v>MRI-CGCM2.3.2</v>
      </c>
      <c r="D418" s="36">
        <v>2032</v>
      </c>
      <c r="E418" s="37">
        <f>'Hotter&amp;Drier'!T60</f>
        <v>22.95</v>
      </c>
      <c r="F418" s="37">
        <f>'Hotter&amp;Drier'!X60</f>
        <v>75.804050000000004</v>
      </c>
      <c r="G418" s="37">
        <f>'Hotter&amp;Drier'!R60</f>
        <v>457.79999999999995</v>
      </c>
      <c r="H418" s="115">
        <f t="shared" si="957"/>
        <v>2007</v>
      </c>
      <c r="I418" s="111" t="str">
        <f t="shared" si="958"/>
        <v>Pile No 243 @ Berth 107</v>
      </c>
      <c r="J418" s="165" t="str">
        <f t="shared" si="959"/>
        <v>splash</v>
      </c>
      <c r="K418" s="172">
        <f t="shared" si="960"/>
        <v>1</v>
      </c>
      <c r="L418" s="115" t="str">
        <f t="shared" si="961"/>
        <v>C1</v>
      </c>
      <c r="M418" s="115" t="str">
        <f t="shared" si="962"/>
        <v>CB4</v>
      </c>
      <c r="N418" s="115" t="str">
        <f t="shared" si="963"/>
        <v>CL5</v>
      </c>
      <c r="O418" s="115">
        <f t="shared" si="964"/>
        <v>0</v>
      </c>
      <c r="P418" s="115">
        <f t="shared" si="965"/>
        <v>50</v>
      </c>
      <c r="Q418" s="115">
        <f t="shared" si="966"/>
        <v>1200</v>
      </c>
      <c r="R418" s="115">
        <f t="shared" si="967"/>
        <v>60</v>
      </c>
      <c r="S418" s="115">
        <f t="shared" si="968"/>
        <v>0.37</v>
      </c>
      <c r="T418" s="115">
        <f t="shared" si="969"/>
        <v>310</v>
      </c>
      <c r="U418" s="165">
        <f t="shared" si="1007"/>
        <v>12</v>
      </c>
      <c r="V418" s="165"/>
      <c r="W418" s="165"/>
      <c r="X418" s="165"/>
      <c r="Y418" s="165"/>
      <c r="AA418" s="174">
        <f t="shared" ref="AA418:AA449" si="1036">BQ418</f>
        <v>4.5386413079079126</v>
      </c>
      <c r="AB418" s="193">
        <f t="shared" ref="AB418:AB449" si="1037">BS418</f>
        <v>0.19077282615815824</v>
      </c>
      <c r="AC418" s="174">
        <f t="shared" ref="AC418:AC449" si="1038">EL418</f>
        <v>0.13163938208786116</v>
      </c>
      <c r="AD418" s="174">
        <f t="shared" ref="AD418:AD449" si="1039">EM418</f>
        <v>1.1876673250714287E-2</v>
      </c>
      <c r="AE418" s="174">
        <f t="shared" ref="AE418:AE449" si="1040">CW418</f>
        <v>0.43136620627858402</v>
      </c>
      <c r="AF418" s="194">
        <f t="shared" ref="AF418:AF449" si="1041">CY418</f>
        <v>0.12876603172495046</v>
      </c>
      <c r="AG418" s="174">
        <f t="shared" si="1034"/>
        <v>1.2441439664556653</v>
      </c>
      <c r="AH418" s="174">
        <f t="shared" si="1035"/>
        <v>0.16630098159642859</v>
      </c>
      <c r="AJ418" s="174"/>
      <c r="AK418" s="174"/>
      <c r="AM418" s="207">
        <f t="shared" ref="AM418:AM449" si="1042">IF(AS418&gt;=$C$20,$C$21,0)</f>
        <v>5</v>
      </c>
      <c r="AN418" s="167">
        <f>INDEX(Coefficients!$O$3:$O$7,MATCH(S418,Coefficients!$O$3:$O$7))</f>
        <v>0.3</v>
      </c>
      <c r="AO418" s="167">
        <f>INDEX(Coefficients!$O$3:$O$7,MATCH(S418,Coefficients!$O$3:$O$7)+1)</f>
        <v>0.4</v>
      </c>
      <c r="AP418" s="172">
        <f>INDEX(Coefficients!$P$3:$P$7,MATCH(S418,Coefficients!$O$3:$O$7))</f>
        <v>50</v>
      </c>
      <c r="AQ418" s="172">
        <f>INDEX(Coefficients!$P$3:$P$7,MATCH(S418,Coefficients!$O$3:$O$7)+1)</f>
        <v>41.8</v>
      </c>
      <c r="AR418" s="172">
        <f t="shared" ref="AR418:AR449" si="1043">AP418+(S418-AN418)/(AO418-AN418)*(AQ418-AP418)</f>
        <v>44.26</v>
      </c>
      <c r="AS418" s="106">
        <f t="shared" ref="AS418:AS449" si="1044">D418</f>
        <v>2032</v>
      </c>
      <c r="AT418" s="107">
        <f t="shared" ref="AT418:AT449" si="1045">E418</f>
        <v>22.95</v>
      </c>
      <c r="AU418" s="167">
        <f t="shared" si="1008"/>
        <v>476.98500000000001</v>
      </c>
      <c r="AV418" s="173">
        <f t="shared" si="1009"/>
        <v>22.713571428571431</v>
      </c>
      <c r="AW418" s="106">
        <v>44</v>
      </c>
      <c r="AX418" s="107">
        <f t="shared" ref="AX418:AX449" si="1046">F418</f>
        <v>75.804050000000004</v>
      </c>
      <c r="AY418" s="174">
        <f t="shared" ref="AY418:AY449" si="1047">EXP(AR418/RR*(1/293-1/(273+AV418)))</f>
        <v>1.1814307083708782</v>
      </c>
      <c r="AZ418" s="167">
        <f>INDEX(Coefficients!$K$3:$K$10,MATCH(S418,Coefficients!$K$3:$K$10))</f>
        <v>0.35</v>
      </c>
      <c r="BA418" s="167">
        <f>INDEX(Coefficients!$K$3:$K$10,MATCH(S418,Coefficients!$K$3:$K$10)+1)</f>
        <v>0.4</v>
      </c>
      <c r="BB418" s="167">
        <f>INDEX(Coefficients!$L$3:$L$10,MATCH(S418,Coefficients!$K$3:$K$10))</f>
        <v>0.19142307491680963</v>
      </c>
      <c r="BC418" s="167">
        <f>INDEX(Coefficients!$L$3:$L$10,MATCH(S418,Coefficients!$K$3:$K$10)+1)</f>
        <v>0.35425563574488944</v>
      </c>
      <c r="BD418" s="174">
        <f>INDEX(Coefficients!$M$3:$M$10,MATCH(S418,Coefficients!$K$3:$K$10))</f>
        <v>0.20023799980895765</v>
      </c>
      <c r="BE418" s="174">
        <f>INDEX(Coefficients!$M$3:$M$10,MATCH(S418,Coefficients!$K$3:$K$10)+1)</f>
        <v>0.20987997823914079</v>
      </c>
      <c r="BF418" s="70">
        <f t="shared" ref="BF418:BF449" si="1048">(BB418+(S418-AZ418)/(BA418-AZ418)*(BC418-BB418))*10^-4</f>
        <v>2.5655609924804158E-5</v>
      </c>
      <c r="BG418" s="110">
        <f t="shared" ref="BG418:BG449" si="1049">BD418+(S418-AZ418)/(BA418-AZ418)*(BE418-BD418)</f>
        <v>0.20409479118103091</v>
      </c>
      <c r="BH418" s="175">
        <f t="shared" si="1010"/>
        <v>1.3782381685559643E-5</v>
      </c>
      <c r="BI418" s="89">
        <f t="shared" si="1011"/>
        <v>4.3492959895496092E-2</v>
      </c>
      <c r="BJ418" s="106">
        <f t="shared" ref="BJ418:BJ449" si="1050">1-EXP(-3.38*S418)</f>
        <v>0.71366705445737511</v>
      </c>
      <c r="BK418" s="165">
        <f t="shared" ref="BK418:BK449" si="1051">0.75*T418*CaO*BJ418*(MCO2_/MCaO)</f>
        <v>84.741590689541354</v>
      </c>
      <c r="BL418" s="207"/>
      <c r="BM418" s="107">
        <f t="shared" ref="BM418:BM449" si="1052">G418</f>
        <v>457.79999999999995</v>
      </c>
      <c r="BN418" s="173">
        <f t="shared" si="1012"/>
        <v>8939.9999999999982</v>
      </c>
      <c r="BO418" s="187">
        <f t="shared" si="1013"/>
        <v>8.0885714285714263E-4</v>
      </c>
      <c r="BP418" s="106" t="str">
        <f t="shared" si="987"/>
        <v>YES</v>
      </c>
      <c r="BQ418" s="209">
        <f t="shared" ref="BQ418:BQ449" si="1053">IF(BP418="YES",SQRT((2*AY418*BI418/BK418)*kurban*BO418*(AS418-($C$20-1)))*(1/(AS418-($C$20-1)))^BL418*1000,0)</f>
        <v>4.5386413079079126</v>
      </c>
      <c r="BR418" s="164">
        <f t="shared" si="1014"/>
        <v>9.5386413079079126</v>
      </c>
      <c r="BS418" s="219">
        <f t="shared" si="1015"/>
        <v>0.19077282615815824</v>
      </c>
      <c r="BT418" s="210"/>
      <c r="BU418" s="206">
        <f t="shared" si="1016"/>
        <v>-0.75640361214992224</v>
      </c>
      <c r="BW418" s="164">
        <f>VLOOKUP(M418,Coefficients!$E$4:$I$7,3)</f>
        <v>0.43099999999999999</v>
      </c>
      <c r="BX418" s="106">
        <f t="shared" si="1017"/>
        <v>7.2999999999999995E-2</v>
      </c>
      <c r="BY418" s="163">
        <f t="shared" si="1018"/>
        <v>0.51637709785714292</v>
      </c>
      <c r="BZ418" s="160"/>
      <c r="CO418" s="165" t="str">
        <f t="shared" ref="CO418:CO449" si="1054">J418</f>
        <v>splash</v>
      </c>
      <c r="CP418" s="172">
        <f t="shared" ref="CP418:CP449" si="1055">K418</f>
        <v>1</v>
      </c>
      <c r="CQ418" s="165">
        <f>IF(CO418="atmospheric",IF(CP418&gt;=1,Coefficients!$T$5,Coefficients!$T$4),Coefficients!$T$3)</f>
        <v>7.35</v>
      </c>
      <c r="CR418" s="106">
        <f>IF(S418&lt;Coefficients!$V$3,Coefficients!$X$3-(Coefficients!$X$4-Coefficients!$X$3)*(Coefficients!$V$3-S418)/(Coefficients!$V$4-Coefficients!$V$3),IF(S418&gt;Coefficients!$V$6,(Coefficients!$X$6-Coefficients!$X$5)*(S418-Coefficients!$V$6)/(Coefficients!$V$6-Coefficients!$V$5)+Coefficients!$X$6,VLOOKUP(S418,Coefficients!$V$3:$X$6,3)))</f>
        <v>5.1999999999999975</v>
      </c>
      <c r="CS418" s="90">
        <f t="shared" si="1019"/>
        <v>1.6409601519999992E-4</v>
      </c>
      <c r="CT418" s="106">
        <f>VLOOKUP(CO418,Coefficients!$Z$4:$AD$7,4,FALSE)</f>
        <v>0.26500000000000001</v>
      </c>
      <c r="CU418" s="106">
        <f>VLOOKUP(CO418,Coefficients!$Z$4:$AD$7,2,FALSE)</f>
        <v>0.37</v>
      </c>
      <c r="CV418" s="174">
        <f t="shared" ref="CV418:CV449" si="1056">CQ418*(1-ERF(BR418/(2*(SQRT(CT418*kt*kc*AY418*CS418*10^6*(1/(AS418-($C$20-1)))^CU418*(AS418-($C$20-1)))))))</f>
        <v>5.2799065669148062</v>
      </c>
      <c r="CW418" s="31">
        <f t="shared" ref="CW418:CW449" si="1057">CQ418*(1-ERF(P418/(2*(SQRT(CT418*kt*kc*AY418*CS418*10^6*(1/(AS418-($C$20-1)))^CU418*(AS418-($C$20-1)))))))</f>
        <v>0.43136620627858402</v>
      </c>
      <c r="CX418" s="19">
        <f>Coefficients!$B$7</f>
        <v>3.35</v>
      </c>
      <c r="CY418" s="217">
        <f t="shared" si="1020"/>
        <v>0.12876603172495046</v>
      </c>
      <c r="CZ418" s="164">
        <f>VLOOKUP(N418,Coefficients!$E$12:$I$16,3)</f>
        <v>6.0350000000000001</v>
      </c>
      <c r="DA418" s="165">
        <f t="shared" si="1021"/>
        <v>7.2999999999999995E-2</v>
      </c>
      <c r="DB418" s="163">
        <f t="shared" si="1022"/>
        <v>7.2304774607142868</v>
      </c>
      <c r="DC418" s="163"/>
      <c r="DD418" s="149"/>
      <c r="DU418" s="165">
        <f t="shared" ref="DU418:DU449" si="1058">$DV$13</f>
        <v>0.95</v>
      </c>
      <c r="DV418" s="165">
        <f t="shared" ref="DV418:DV449" si="1059">$DV$14</f>
        <v>1</v>
      </c>
      <c r="DW418" s="165">
        <f t="shared" ref="DW418:DW449" si="1060">$DV$15</f>
        <v>2400</v>
      </c>
      <c r="DX418" s="165">
        <f t="shared" ref="DX418:DX449" si="1061">$DV$16</f>
        <v>1.4999999999999999E-2</v>
      </c>
      <c r="DY418" s="169">
        <f t="shared" ref="DY418:DY449" si="1062">365*(AS418-($C$20-1))/(4+310.25*(AS418-($C$20-1)))*R418</f>
        <v>70.544924646239991</v>
      </c>
      <c r="DZ418" s="136">
        <f t="shared" si="1023"/>
        <v>33589.73571642457</v>
      </c>
      <c r="EA418" s="136">
        <f t="shared" ref="EA418:EA449" si="1063">0.556*SQRT(R418)</f>
        <v>4.3067574809826485</v>
      </c>
      <c r="EB418" s="136">
        <f t="shared" ref="EB418:EB449" si="1064">(U418+2*$DV$16)^2/(2*P418*(P418+U418+2*$DV$16))</f>
        <v>2.3330791552474604E-2</v>
      </c>
      <c r="EC418" s="136">
        <f t="shared" ref="EC418:EC449" si="1065">P418/(U418*EA418)</f>
        <v>0.96747185906460231</v>
      </c>
      <c r="ED418" s="136">
        <f t="shared" ref="ED418:ED449" si="1066">0.95*(EXP(-0.3*$DV$19/BY418)-$DV$19/(2500*BY418)+0.3)</f>
        <v>0.21141036917072412</v>
      </c>
      <c r="EE418" s="136">
        <f t="shared" si="1024"/>
        <v>1.5445604651050633E-4</v>
      </c>
      <c r="EF418" s="136">
        <f t="shared" ref="EF418:EF449" si="1067">$DV$20</f>
        <v>1</v>
      </c>
      <c r="EG418" s="136">
        <f t="shared" si="1025"/>
        <v>2</v>
      </c>
      <c r="EH418" s="149">
        <f t="shared" ref="EH418:EH449" si="1068">1/365*(7117.5*(U418+2*DX418)*(1+$DV$17+EB418))/(BY418*DZ418)*(((2*P418*EA418)/U418)+((2*DX418*DZ418)/((1+$DV$17+EB418)*(U418+2*DX418))))</f>
        <v>1.726692404983887</v>
      </c>
      <c r="EI418" s="149">
        <f t="shared" ref="EI418:EI449" si="1069">ED418*($DV$18-0.05)/(EF418*EE418)*(0.0114/BY418)</f>
        <v>28.706672487654494</v>
      </c>
      <c r="EJ418" s="149">
        <f t="shared" si="1026"/>
        <v>30.43336489263838</v>
      </c>
      <c r="EK418" s="18">
        <f t="shared" si="1027"/>
        <v>0.69003214314562222</v>
      </c>
      <c r="EL418" s="18">
        <f t="shared" si="1028"/>
        <v>0.13163938208786116</v>
      </c>
      <c r="EM418" s="18">
        <f t="shared" si="1029"/>
        <v>1.1876673250714287E-2</v>
      </c>
      <c r="EN418" s="163">
        <f t="shared" ref="EN418:EN449" si="1070">1/365*(7117.5*(U418+2*DX418)*(1+$DV$17+EB418))/(DB418*DZ418)*(((2*P418*EA418)/U418)+((2*DX418*DZ418)/((1+$DV$17+EB418)*(U418+2*DX418))))</f>
        <v>0.12331473513638032</v>
      </c>
      <c r="EO418" s="163">
        <f t="shared" ref="EO418:EO449" si="1071">ED418*($DV$18-0.05)/(EF418*EE418)*(0.0114/DB418)</f>
        <v>2.0501368421174959</v>
      </c>
      <c r="EP418" s="163">
        <f t="shared" si="1030"/>
        <v>2.1734515772538763</v>
      </c>
      <c r="EQ418" s="18">
        <f t="shared" si="1031"/>
        <v>9.6620510066910192</v>
      </c>
      <c r="ER418" s="18">
        <f t="shared" si="1032"/>
        <v>1.2441439664556653</v>
      </c>
      <c r="ES418" s="18">
        <f t="shared" si="1033"/>
        <v>0.16630098159642859</v>
      </c>
    </row>
    <row r="419" spans="1:149" s="105" customFormat="1" outlineLevel="1" x14ac:dyDescent="0.25">
      <c r="A419" s="103"/>
      <c r="B419" s="36" t="s">
        <v>75</v>
      </c>
      <c r="C419" s="36" t="str">
        <f>'Hotter&amp;Drier'!$B$1</f>
        <v>MRI-CGCM2.3.2</v>
      </c>
      <c r="D419" s="36">
        <v>2033</v>
      </c>
      <c r="E419" s="37">
        <f>'Hotter&amp;Drier'!T61</f>
        <v>22.974999999999998</v>
      </c>
      <c r="F419" s="37">
        <f>'Hotter&amp;Drier'!X61</f>
        <v>75.784975000000003</v>
      </c>
      <c r="G419" s="37">
        <f>'Hotter&amp;Drier'!R61</f>
        <v>461.44999999999993</v>
      </c>
      <c r="H419" s="115">
        <f t="shared" si="957"/>
        <v>2007</v>
      </c>
      <c r="I419" s="111" t="str">
        <f t="shared" si="958"/>
        <v>Pile No 243 @ Berth 107</v>
      </c>
      <c r="J419" s="165" t="str">
        <f t="shared" si="959"/>
        <v>splash</v>
      </c>
      <c r="K419" s="172">
        <f t="shared" si="960"/>
        <v>1</v>
      </c>
      <c r="L419" s="115" t="str">
        <f t="shared" si="961"/>
        <v>C1</v>
      </c>
      <c r="M419" s="115" t="str">
        <f t="shared" si="962"/>
        <v>CB4</v>
      </c>
      <c r="N419" s="115" t="str">
        <f t="shared" si="963"/>
        <v>CL5</v>
      </c>
      <c r="O419" s="115">
        <f t="shared" si="964"/>
        <v>0</v>
      </c>
      <c r="P419" s="115">
        <f t="shared" si="965"/>
        <v>50</v>
      </c>
      <c r="Q419" s="115">
        <f t="shared" si="966"/>
        <v>1200</v>
      </c>
      <c r="R419" s="115">
        <f t="shared" si="967"/>
        <v>60</v>
      </c>
      <c r="S419" s="115">
        <f t="shared" si="968"/>
        <v>0.37</v>
      </c>
      <c r="T419" s="115">
        <f t="shared" si="969"/>
        <v>310</v>
      </c>
      <c r="U419" s="165">
        <f t="shared" si="1007"/>
        <v>12</v>
      </c>
      <c r="V419" s="165"/>
      <c r="W419" s="165"/>
      <c r="X419" s="165"/>
      <c r="Y419" s="165"/>
      <c r="AA419" s="174">
        <f t="shared" si="1036"/>
        <v>4.6339346128498873</v>
      </c>
      <c r="AB419" s="193">
        <f t="shared" si="1037"/>
        <v>0.19267869225699777</v>
      </c>
      <c r="AC419" s="174">
        <f t="shared" si="1038"/>
        <v>0.13935342635049749</v>
      </c>
      <c r="AD419" s="174">
        <f t="shared" si="1039"/>
        <v>1.1885272456363635E-2</v>
      </c>
      <c r="AE419" s="174">
        <f t="shared" si="1040"/>
        <v>0.45978179058097568</v>
      </c>
      <c r="AF419" s="194">
        <f t="shared" si="1041"/>
        <v>0.13724829569581362</v>
      </c>
      <c r="AG419" s="174">
        <f t="shared" si="1034"/>
        <v>1.3899235899088069</v>
      </c>
      <c r="AH419" s="174">
        <f t="shared" si="1035"/>
        <v>0.16642139042727272</v>
      </c>
      <c r="AJ419" s="174"/>
      <c r="AK419" s="174"/>
      <c r="AM419" s="207">
        <f t="shared" si="1042"/>
        <v>5</v>
      </c>
      <c r="AN419" s="167">
        <f>INDEX(Coefficients!$O$3:$O$7,MATCH(S419,Coefficients!$O$3:$O$7))</f>
        <v>0.3</v>
      </c>
      <c r="AO419" s="167">
        <f>INDEX(Coefficients!$O$3:$O$7,MATCH(S419,Coefficients!$O$3:$O$7)+1)</f>
        <v>0.4</v>
      </c>
      <c r="AP419" s="172">
        <f>INDEX(Coefficients!$P$3:$P$7,MATCH(S419,Coefficients!$O$3:$O$7))</f>
        <v>50</v>
      </c>
      <c r="AQ419" s="172">
        <f>INDEX(Coefficients!$P$3:$P$7,MATCH(S419,Coefficients!$O$3:$O$7)+1)</f>
        <v>41.8</v>
      </c>
      <c r="AR419" s="172">
        <f t="shared" si="1043"/>
        <v>44.26</v>
      </c>
      <c r="AS419" s="106">
        <f t="shared" si="1044"/>
        <v>2033</v>
      </c>
      <c r="AT419" s="107">
        <f t="shared" si="1045"/>
        <v>22.974999999999998</v>
      </c>
      <c r="AU419" s="167">
        <f t="shared" si="1008"/>
        <v>499.96000000000004</v>
      </c>
      <c r="AV419" s="173">
        <f t="shared" si="1009"/>
        <v>22.725454545454546</v>
      </c>
      <c r="AW419" s="106">
        <v>45</v>
      </c>
      <c r="AX419" s="107">
        <f t="shared" si="1046"/>
        <v>75.784975000000003</v>
      </c>
      <c r="AY419" s="174">
        <f t="shared" si="1047"/>
        <v>1.182285651330591</v>
      </c>
      <c r="AZ419" s="167">
        <f>INDEX(Coefficients!$K$3:$K$10,MATCH(S419,Coefficients!$K$3:$K$10))</f>
        <v>0.35</v>
      </c>
      <c r="BA419" s="167">
        <f>INDEX(Coefficients!$K$3:$K$10,MATCH(S419,Coefficients!$K$3:$K$10)+1)</f>
        <v>0.4</v>
      </c>
      <c r="BB419" s="167">
        <f>INDEX(Coefficients!$L$3:$L$10,MATCH(S419,Coefficients!$K$3:$K$10))</f>
        <v>0.19142307491680963</v>
      </c>
      <c r="BC419" s="167">
        <f>INDEX(Coefficients!$L$3:$L$10,MATCH(S419,Coefficients!$K$3:$K$10)+1)</f>
        <v>0.35425563574488944</v>
      </c>
      <c r="BD419" s="174">
        <f>INDEX(Coefficients!$M$3:$M$10,MATCH(S419,Coefficients!$K$3:$K$10))</f>
        <v>0.20023799980895765</v>
      </c>
      <c r="BE419" s="174">
        <f>INDEX(Coefficients!$M$3:$M$10,MATCH(S419,Coefficients!$K$3:$K$10)+1)</f>
        <v>0.20987997823914079</v>
      </c>
      <c r="BF419" s="70">
        <f t="shared" si="1048"/>
        <v>2.5655609924804158E-5</v>
      </c>
      <c r="BG419" s="110">
        <f t="shared" si="1049"/>
        <v>0.20409479118103091</v>
      </c>
      <c r="BH419" s="175">
        <f t="shared" si="1010"/>
        <v>1.3652144208577906E-5</v>
      </c>
      <c r="BI419" s="89">
        <f t="shared" si="1011"/>
        <v>4.3081970453142153E-2</v>
      </c>
      <c r="BJ419" s="106">
        <f t="shared" si="1050"/>
        <v>0.71366705445737511</v>
      </c>
      <c r="BK419" s="165">
        <f t="shared" si="1051"/>
        <v>84.741590689541354</v>
      </c>
      <c r="BL419" s="207"/>
      <c r="BM419" s="107">
        <f t="shared" si="1052"/>
        <v>461.44999999999993</v>
      </c>
      <c r="BN419" s="173">
        <f t="shared" si="1012"/>
        <v>9401.4499999999989</v>
      </c>
      <c r="BO419" s="187">
        <f t="shared" si="1013"/>
        <v>8.1194340909090902E-4</v>
      </c>
      <c r="BP419" s="106" t="str">
        <f t="shared" si="987"/>
        <v>YES</v>
      </c>
      <c r="BQ419" s="209">
        <f t="shared" si="1053"/>
        <v>4.6339346128498873</v>
      </c>
      <c r="BR419" s="164">
        <f t="shared" si="1014"/>
        <v>9.6339346128498882</v>
      </c>
      <c r="BS419" s="219">
        <f t="shared" si="1015"/>
        <v>0.19267869225699777</v>
      </c>
      <c r="BT419" s="210"/>
      <c r="BU419" s="206">
        <f t="shared" si="1016"/>
        <v>-0.76146440176025632</v>
      </c>
      <c r="BW419" s="164">
        <f>VLOOKUP(M419,Coefficients!$E$4:$I$7,3)</f>
        <v>0.43099999999999999</v>
      </c>
      <c r="BX419" s="106">
        <f t="shared" si="1017"/>
        <v>7.2999999999999995E-2</v>
      </c>
      <c r="BY419" s="163">
        <f t="shared" si="1018"/>
        <v>0.51675097636363632</v>
      </c>
      <c r="BZ419" s="160"/>
      <c r="CO419" s="165" t="str">
        <f t="shared" si="1054"/>
        <v>splash</v>
      </c>
      <c r="CP419" s="172">
        <f t="shared" si="1055"/>
        <v>1</v>
      </c>
      <c r="CQ419" s="165">
        <f>IF(CO419="atmospheric",IF(CP419&gt;=1,Coefficients!$T$5,Coefficients!$T$4),Coefficients!$T$3)</f>
        <v>7.35</v>
      </c>
      <c r="CR419" s="106">
        <f>IF(S419&lt;Coefficients!$V$3,Coefficients!$X$3-(Coefficients!$X$4-Coefficients!$X$3)*(Coefficients!$V$3-S419)/(Coefficients!$V$4-Coefficients!$V$3),IF(S419&gt;Coefficients!$V$6,(Coefficients!$X$6-Coefficients!$X$5)*(S419-Coefficients!$V$6)/(Coefficients!$V$6-Coefficients!$V$5)+Coefficients!$X$6,VLOOKUP(S419,Coefficients!$V$3:$X$6,3)))</f>
        <v>5.1999999999999975</v>
      </c>
      <c r="CS419" s="90">
        <f t="shared" si="1019"/>
        <v>1.6409601519999992E-4</v>
      </c>
      <c r="CT419" s="106">
        <f>VLOOKUP(CO419,Coefficients!$Z$4:$AD$7,4,FALSE)</f>
        <v>0.26500000000000001</v>
      </c>
      <c r="CU419" s="106">
        <f>VLOOKUP(CO419,Coefficients!$Z$4:$AD$7,2,FALSE)</f>
        <v>0.37</v>
      </c>
      <c r="CV419" s="174">
        <f t="shared" si="1056"/>
        <v>5.2899421217490037</v>
      </c>
      <c r="CW419" s="31">
        <f t="shared" si="1057"/>
        <v>0.45978179058097568</v>
      </c>
      <c r="CX419" s="19">
        <f>Coefficients!$B$7</f>
        <v>3.35</v>
      </c>
      <c r="CY419" s="217">
        <f t="shared" si="1020"/>
        <v>0.13724829569581362</v>
      </c>
      <c r="CZ419" s="164">
        <f>VLOOKUP(N419,Coefficients!$E$12:$I$16,3)</f>
        <v>6.0350000000000001</v>
      </c>
      <c r="DA419" s="165">
        <f t="shared" si="1021"/>
        <v>7.2999999999999995E-2</v>
      </c>
      <c r="DB419" s="163">
        <f t="shared" si="1022"/>
        <v>7.2357126272727275</v>
      </c>
      <c r="DC419" s="163"/>
      <c r="DD419" s="149"/>
      <c r="DU419" s="165">
        <f t="shared" si="1058"/>
        <v>0.95</v>
      </c>
      <c r="DV419" s="165">
        <f t="shared" si="1059"/>
        <v>1</v>
      </c>
      <c r="DW419" s="165">
        <f t="shared" si="1060"/>
        <v>2400</v>
      </c>
      <c r="DX419" s="165">
        <f t="shared" si="1061"/>
        <v>1.4999999999999999E-2</v>
      </c>
      <c r="DY419" s="169">
        <f t="shared" si="1062"/>
        <v>70.546892159016039</v>
      </c>
      <c r="DZ419" s="136">
        <f t="shared" si="1023"/>
        <v>33590.047988451239</v>
      </c>
      <c r="EA419" s="136">
        <f t="shared" si="1063"/>
        <v>4.3067574809826485</v>
      </c>
      <c r="EB419" s="136">
        <f t="shared" si="1064"/>
        <v>2.3330791552474604E-2</v>
      </c>
      <c r="EC419" s="136">
        <f t="shared" si="1065"/>
        <v>0.96747185906460231</v>
      </c>
      <c r="ED419" s="136">
        <f t="shared" si="1066"/>
        <v>0.21146361257523874</v>
      </c>
      <c r="EE419" s="136">
        <f t="shared" si="1024"/>
        <v>1.5445604651050633E-4</v>
      </c>
      <c r="EF419" s="136">
        <f t="shared" si="1067"/>
        <v>1</v>
      </c>
      <c r="EG419" s="136">
        <f t="shared" si="1025"/>
        <v>2</v>
      </c>
      <c r="EH419" s="149">
        <f t="shared" si="1068"/>
        <v>1.7254375960707957</v>
      </c>
      <c r="EI419" s="149">
        <f t="shared" si="1069"/>
        <v>28.693127204713647</v>
      </c>
      <c r="EJ419" s="149">
        <f t="shared" si="1026"/>
        <v>30.418564800784445</v>
      </c>
      <c r="EK419" s="18">
        <f t="shared" si="1027"/>
        <v>0.72324253770949298</v>
      </c>
      <c r="EL419" s="18">
        <f t="shared" si="1028"/>
        <v>0.13935342635049749</v>
      </c>
      <c r="EM419" s="18">
        <f t="shared" si="1029"/>
        <v>1.1885272456363635E-2</v>
      </c>
      <c r="EN419" s="163">
        <f t="shared" si="1070"/>
        <v>0.12322512077986959</v>
      </c>
      <c r="EO419" s="163">
        <f t="shared" si="1071"/>
        <v>2.0491694822256141</v>
      </c>
      <c r="EP419" s="163">
        <f t="shared" si="1030"/>
        <v>2.1723946030054839</v>
      </c>
      <c r="EQ419" s="18">
        <f t="shared" si="1031"/>
        <v>10.127073584864943</v>
      </c>
      <c r="ER419" s="18">
        <f t="shared" si="1032"/>
        <v>1.3899235899088069</v>
      </c>
      <c r="ES419" s="18">
        <f t="shared" si="1033"/>
        <v>0.16642139042727272</v>
      </c>
    </row>
    <row r="420" spans="1:149" s="105" customFormat="1" outlineLevel="1" x14ac:dyDescent="0.25">
      <c r="A420" s="103"/>
      <c r="B420" s="36" t="s">
        <v>75</v>
      </c>
      <c r="C420" s="36" t="str">
        <f>'Hotter&amp;Drier'!$B$1</f>
        <v>MRI-CGCM2.3.2</v>
      </c>
      <c r="D420" s="36">
        <v>2034</v>
      </c>
      <c r="E420" s="37">
        <f>'Hotter&amp;Drier'!T62</f>
        <v>23</v>
      </c>
      <c r="F420" s="37">
        <f>'Hotter&amp;Drier'!X62</f>
        <v>75.765900000000002</v>
      </c>
      <c r="G420" s="37">
        <f>'Hotter&amp;Drier'!R62</f>
        <v>465.09999999999991</v>
      </c>
      <c r="H420" s="115">
        <f t="shared" si="957"/>
        <v>2007</v>
      </c>
      <c r="I420" s="111" t="str">
        <f t="shared" si="958"/>
        <v>Pile No 243 @ Berth 107</v>
      </c>
      <c r="J420" s="165" t="str">
        <f t="shared" si="959"/>
        <v>splash</v>
      </c>
      <c r="K420" s="172">
        <f t="shared" si="960"/>
        <v>1</v>
      </c>
      <c r="L420" s="115" t="str">
        <f t="shared" si="961"/>
        <v>C1</v>
      </c>
      <c r="M420" s="115" t="str">
        <f t="shared" si="962"/>
        <v>CB4</v>
      </c>
      <c r="N420" s="115" t="str">
        <f t="shared" si="963"/>
        <v>CL5</v>
      </c>
      <c r="O420" s="115">
        <f t="shared" si="964"/>
        <v>0</v>
      </c>
      <c r="P420" s="115">
        <f t="shared" si="965"/>
        <v>50</v>
      </c>
      <c r="Q420" s="115">
        <f t="shared" si="966"/>
        <v>1200</v>
      </c>
      <c r="R420" s="115">
        <f t="shared" si="967"/>
        <v>60</v>
      </c>
      <c r="S420" s="115">
        <f t="shared" si="968"/>
        <v>0.37</v>
      </c>
      <c r="T420" s="115">
        <f t="shared" si="969"/>
        <v>310</v>
      </c>
      <c r="U420" s="165">
        <f t="shared" si="1007"/>
        <v>12</v>
      </c>
      <c r="V420" s="165"/>
      <c r="W420" s="165"/>
      <c r="X420" s="165"/>
      <c r="Y420" s="165"/>
      <c r="AA420" s="174">
        <f t="shared" si="1036"/>
        <v>4.7274057493664214</v>
      </c>
      <c r="AB420" s="193">
        <f t="shared" si="1037"/>
        <v>0.19454811498732844</v>
      </c>
      <c r="AC420" s="174">
        <f t="shared" si="1038"/>
        <v>0.14717304984145299</v>
      </c>
      <c r="AD420" s="174">
        <f t="shared" si="1039"/>
        <v>1.1893910480000002E-2</v>
      </c>
      <c r="AE420" s="174">
        <f t="shared" si="1040"/>
        <v>0.48797182688902463</v>
      </c>
      <c r="AF420" s="194">
        <f t="shared" si="1041"/>
        <v>0.14566323190717154</v>
      </c>
      <c r="AG420" s="174">
        <f t="shared" si="1034"/>
        <v>1.5429477110129444</v>
      </c>
      <c r="AH420" s="174">
        <f t="shared" si="1035"/>
        <v>0.16654234279999999</v>
      </c>
      <c r="AJ420" s="174"/>
      <c r="AK420" s="174"/>
      <c r="AM420" s="207">
        <f t="shared" si="1042"/>
        <v>5</v>
      </c>
      <c r="AN420" s="167">
        <f>INDEX(Coefficients!$O$3:$O$7,MATCH(S420,Coefficients!$O$3:$O$7))</f>
        <v>0.3</v>
      </c>
      <c r="AO420" s="167">
        <f>INDEX(Coefficients!$O$3:$O$7,MATCH(S420,Coefficients!$O$3:$O$7)+1)</f>
        <v>0.4</v>
      </c>
      <c r="AP420" s="172">
        <f>INDEX(Coefficients!$P$3:$P$7,MATCH(S420,Coefficients!$O$3:$O$7))</f>
        <v>50</v>
      </c>
      <c r="AQ420" s="172">
        <f>INDEX(Coefficients!$P$3:$P$7,MATCH(S420,Coefficients!$O$3:$O$7)+1)</f>
        <v>41.8</v>
      </c>
      <c r="AR420" s="172">
        <f t="shared" si="1043"/>
        <v>44.26</v>
      </c>
      <c r="AS420" s="106">
        <f t="shared" si="1044"/>
        <v>2034</v>
      </c>
      <c r="AT420" s="107">
        <f t="shared" si="1045"/>
        <v>23</v>
      </c>
      <c r="AU420" s="167">
        <f t="shared" si="1008"/>
        <v>522.96</v>
      </c>
      <c r="AV420" s="173">
        <f t="shared" si="1009"/>
        <v>22.737391304347828</v>
      </c>
      <c r="AW420" s="106">
        <v>46</v>
      </c>
      <c r="AX420" s="107">
        <f t="shared" si="1046"/>
        <v>75.765900000000002</v>
      </c>
      <c r="AY420" s="174">
        <f t="shared" si="1047"/>
        <v>1.1831450072488308</v>
      </c>
      <c r="AZ420" s="167">
        <f>INDEX(Coefficients!$K$3:$K$10,MATCH(S420,Coefficients!$K$3:$K$10))</f>
        <v>0.35</v>
      </c>
      <c r="BA420" s="167">
        <f>INDEX(Coefficients!$K$3:$K$10,MATCH(S420,Coefficients!$K$3:$K$10)+1)</f>
        <v>0.4</v>
      </c>
      <c r="BB420" s="167">
        <f>INDEX(Coefficients!$L$3:$L$10,MATCH(S420,Coefficients!$K$3:$K$10))</f>
        <v>0.19142307491680963</v>
      </c>
      <c r="BC420" s="167">
        <f>INDEX(Coefficients!$L$3:$L$10,MATCH(S420,Coefficients!$K$3:$K$10)+1)</f>
        <v>0.35425563574488944</v>
      </c>
      <c r="BD420" s="174">
        <f>INDEX(Coefficients!$M$3:$M$10,MATCH(S420,Coefficients!$K$3:$K$10))</f>
        <v>0.20023799980895765</v>
      </c>
      <c r="BE420" s="174">
        <f>INDEX(Coefficients!$M$3:$M$10,MATCH(S420,Coefficients!$K$3:$K$10)+1)</f>
        <v>0.20987997823914079</v>
      </c>
      <c r="BF420" s="70">
        <f t="shared" si="1048"/>
        <v>2.5655609924804158E-5</v>
      </c>
      <c r="BG420" s="110">
        <f t="shared" si="1049"/>
        <v>0.20409479118103091</v>
      </c>
      <c r="BH420" s="175">
        <f t="shared" si="1010"/>
        <v>1.3528847006155289E-5</v>
      </c>
      <c r="BI420" s="89">
        <f t="shared" si="1011"/>
        <v>4.2692882383856399E-2</v>
      </c>
      <c r="BJ420" s="106">
        <f t="shared" si="1050"/>
        <v>0.71366705445737511</v>
      </c>
      <c r="BK420" s="165">
        <f t="shared" si="1051"/>
        <v>84.741590689541354</v>
      </c>
      <c r="BL420" s="207"/>
      <c r="BM420" s="107">
        <f t="shared" si="1052"/>
        <v>465.09999999999991</v>
      </c>
      <c r="BN420" s="173">
        <f t="shared" si="1012"/>
        <v>9866.5499999999993</v>
      </c>
      <c r="BO420" s="187">
        <f t="shared" si="1013"/>
        <v>8.1506282608695651E-4</v>
      </c>
      <c r="BP420" s="106" t="str">
        <f t="shared" si="987"/>
        <v>YES</v>
      </c>
      <c r="BQ420" s="209">
        <f t="shared" si="1053"/>
        <v>4.7274057493664214</v>
      </c>
      <c r="BR420" s="164">
        <f t="shared" si="1014"/>
        <v>9.7274057493664223</v>
      </c>
      <c r="BS420" s="219">
        <f t="shared" si="1015"/>
        <v>0.19454811498732844</v>
      </c>
      <c r="BT420" s="210"/>
      <c r="BU420" s="206">
        <f t="shared" si="1016"/>
        <v>-0.76617493480129606</v>
      </c>
      <c r="BW420" s="164">
        <f>VLOOKUP(M420,Coefficients!$E$4:$I$7,3)</f>
        <v>0.43099999999999999</v>
      </c>
      <c r="BX420" s="106">
        <f t="shared" si="1017"/>
        <v>7.2999999999999995E-2</v>
      </c>
      <c r="BY420" s="163">
        <f t="shared" si="1018"/>
        <v>0.51712654260869573</v>
      </c>
      <c r="BZ420" s="160"/>
      <c r="CO420" s="165" t="str">
        <f t="shared" si="1054"/>
        <v>splash</v>
      </c>
      <c r="CP420" s="172">
        <f t="shared" si="1055"/>
        <v>1</v>
      </c>
      <c r="CQ420" s="165">
        <f>IF(CO420="atmospheric",IF(CP420&gt;=1,Coefficients!$T$5,Coefficients!$T$4),Coefficients!$T$3)</f>
        <v>7.35</v>
      </c>
      <c r="CR420" s="106">
        <f>IF(S420&lt;Coefficients!$V$3,Coefficients!$X$3-(Coefficients!$X$4-Coefficients!$X$3)*(Coefficients!$V$3-S420)/(Coefficients!$V$4-Coefficients!$V$3),IF(S420&gt;Coefficients!$V$6,(Coefficients!$X$6-Coefficients!$X$5)*(S420-Coefficients!$V$6)/(Coefficients!$V$6-Coefficients!$V$5)+Coefficients!$X$6,VLOOKUP(S420,Coefficients!$V$3:$X$6,3)))</f>
        <v>5.1999999999999975</v>
      </c>
      <c r="CS420" s="90">
        <f t="shared" si="1019"/>
        <v>1.6409601519999992E-4</v>
      </c>
      <c r="CT420" s="106">
        <f>VLOOKUP(CO420,Coefficients!$Z$4:$AD$7,4,FALSE)</f>
        <v>0.26500000000000001</v>
      </c>
      <c r="CU420" s="106">
        <f>VLOOKUP(CO420,Coefficients!$Z$4:$AD$7,2,FALSE)</f>
        <v>0.37</v>
      </c>
      <c r="CV420" s="174">
        <f t="shared" si="1056"/>
        <v>5.2992167697755503</v>
      </c>
      <c r="CW420" s="31">
        <f t="shared" si="1057"/>
        <v>0.48797182688902463</v>
      </c>
      <c r="CX420" s="19">
        <f>Coefficients!$B$7</f>
        <v>3.35</v>
      </c>
      <c r="CY420" s="217">
        <f t="shared" si="1020"/>
        <v>0.14566323190717154</v>
      </c>
      <c r="CZ420" s="164">
        <f>VLOOKUP(N420,Coefficients!$E$12:$I$16,3)</f>
        <v>6.0350000000000001</v>
      </c>
      <c r="DA420" s="165">
        <f t="shared" si="1021"/>
        <v>7.2999999999999995E-2</v>
      </c>
      <c r="DB420" s="163">
        <f t="shared" si="1022"/>
        <v>7.2409714260869569</v>
      </c>
      <c r="DC420" s="163"/>
      <c r="DD420" s="149"/>
      <c r="DU420" s="165">
        <f t="shared" si="1058"/>
        <v>0.95</v>
      </c>
      <c r="DV420" s="165">
        <f t="shared" si="1059"/>
        <v>1</v>
      </c>
      <c r="DW420" s="165">
        <f t="shared" si="1060"/>
        <v>2400</v>
      </c>
      <c r="DX420" s="165">
        <f t="shared" si="1061"/>
        <v>1.4999999999999999E-2</v>
      </c>
      <c r="DY420" s="169">
        <f t="shared" si="1062"/>
        <v>70.548688679575619</v>
      </c>
      <c r="DZ420" s="136">
        <f t="shared" si="1023"/>
        <v>33590.33311653047</v>
      </c>
      <c r="EA420" s="136">
        <f t="shared" si="1063"/>
        <v>4.3067574809826485</v>
      </c>
      <c r="EB420" s="136">
        <f t="shared" si="1064"/>
        <v>2.3330791552474604E-2</v>
      </c>
      <c r="EC420" s="136">
        <f t="shared" si="1065"/>
        <v>0.96747185906460231</v>
      </c>
      <c r="ED420" s="136">
        <f t="shared" si="1066"/>
        <v>0.21151701881650617</v>
      </c>
      <c r="EE420" s="136">
        <f t="shared" si="1024"/>
        <v>1.5445604651050633E-4</v>
      </c>
      <c r="EF420" s="136">
        <f t="shared" si="1067"/>
        <v>1</v>
      </c>
      <c r="EG420" s="136">
        <f t="shared" si="1025"/>
        <v>2</v>
      </c>
      <c r="EH420" s="149">
        <f t="shared" si="1068"/>
        <v>1.7241794536415251</v>
      </c>
      <c r="EI420" s="149">
        <f t="shared" si="1069"/>
        <v>28.67952998588542</v>
      </c>
      <c r="EJ420" s="149">
        <f t="shared" si="1026"/>
        <v>30.403709439526946</v>
      </c>
      <c r="EK420" s="18">
        <f t="shared" si="1027"/>
        <v>0.75648664008406796</v>
      </c>
      <c r="EL420" s="18">
        <f t="shared" si="1028"/>
        <v>0.14717304984145299</v>
      </c>
      <c r="EM420" s="18">
        <f t="shared" si="1029"/>
        <v>1.1893910480000002E-2</v>
      </c>
      <c r="EN420" s="163">
        <f t="shared" si="1070"/>
        <v>0.12313526835451491</v>
      </c>
      <c r="EO420" s="163">
        <f t="shared" si="1071"/>
        <v>2.04819841324219</v>
      </c>
      <c r="EP420" s="163">
        <f t="shared" si="1030"/>
        <v>2.171333681596705</v>
      </c>
      <c r="EQ420" s="18">
        <f t="shared" si="1031"/>
        <v>10.592568150597099</v>
      </c>
      <c r="ER420" s="18">
        <f t="shared" si="1032"/>
        <v>1.5429477110129444</v>
      </c>
      <c r="ES420" s="18">
        <f t="shared" si="1033"/>
        <v>0.16654234279999999</v>
      </c>
    </row>
    <row r="421" spans="1:149" s="105" customFormat="1" outlineLevel="1" x14ac:dyDescent="0.25">
      <c r="A421" s="103"/>
      <c r="B421" s="36" t="s">
        <v>75</v>
      </c>
      <c r="C421" s="36" t="str">
        <f>'Hotter&amp;Drier'!$B$1</f>
        <v>MRI-CGCM2.3.2</v>
      </c>
      <c r="D421" s="36">
        <v>2035</v>
      </c>
      <c r="E421" s="37">
        <f>'Hotter&amp;Drier'!T63</f>
        <v>23.024999999999999</v>
      </c>
      <c r="F421" s="37">
        <f>'Hotter&amp;Drier'!X63</f>
        <v>75.746825000000001</v>
      </c>
      <c r="G421" s="37">
        <f>'Hotter&amp;Drier'!R63</f>
        <v>468.74999999999989</v>
      </c>
      <c r="H421" s="115">
        <f t="shared" si="957"/>
        <v>2007</v>
      </c>
      <c r="I421" s="111" t="str">
        <f t="shared" si="958"/>
        <v>Pile No 243 @ Berth 107</v>
      </c>
      <c r="J421" s="165" t="str">
        <f t="shared" si="959"/>
        <v>splash</v>
      </c>
      <c r="K421" s="172">
        <f t="shared" si="960"/>
        <v>1</v>
      </c>
      <c r="L421" s="115" t="str">
        <f t="shared" si="961"/>
        <v>C1</v>
      </c>
      <c r="M421" s="115" t="str">
        <f t="shared" si="962"/>
        <v>CB4</v>
      </c>
      <c r="N421" s="115" t="str">
        <f t="shared" si="963"/>
        <v>CL5</v>
      </c>
      <c r="O421" s="115">
        <f t="shared" si="964"/>
        <v>0</v>
      </c>
      <c r="P421" s="115">
        <f t="shared" si="965"/>
        <v>50</v>
      </c>
      <c r="Q421" s="115">
        <f t="shared" si="966"/>
        <v>1200</v>
      </c>
      <c r="R421" s="115">
        <f t="shared" si="967"/>
        <v>60</v>
      </c>
      <c r="S421" s="115">
        <f t="shared" si="968"/>
        <v>0.37</v>
      </c>
      <c r="T421" s="115">
        <f t="shared" si="969"/>
        <v>310</v>
      </c>
      <c r="U421" s="165">
        <f t="shared" si="1007"/>
        <v>12</v>
      </c>
      <c r="V421" s="165"/>
      <c r="W421" s="165"/>
      <c r="X421" s="165"/>
      <c r="Y421" s="165"/>
      <c r="AA421" s="174">
        <f t="shared" si="1036"/>
        <v>4.8191890633730843</v>
      </c>
      <c r="AB421" s="193">
        <f t="shared" si="1037"/>
        <v>0.1963837812674617</v>
      </c>
      <c r="AC421" s="174">
        <f t="shared" si="1038"/>
        <v>0.15509693141271619</v>
      </c>
      <c r="AD421" s="174">
        <f t="shared" si="1039"/>
        <v>1.1902582469374999E-2</v>
      </c>
      <c r="AE421" s="174">
        <f t="shared" si="1040"/>
        <v>0.51591162884762276</v>
      </c>
      <c r="AF421" s="194">
        <f t="shared" si="1041"/>
        <v>0.15400347129779784</v>
      </c>
      <c r="AG421" s="174">
        <f t="shared" si="1034"/>
        <v>1.703052757760259</v>
      </c>
      <c r="AH421" s="174">
        <f t="shared" si="1035"/>
        <v>0.166663770771875</v>
      </c>
      <c r="AJ421" s="174"/>
      <c r="AK421" s="174"/>
      <c r="AM421" s="207">
        <f t="shared" si="1042"/>
        <v>5</v>
      </c>
      <c r="AN421" s="167">
        <f>INDEX(Coefficients!$O$3:$O$7,MATCH(S421,Coefficients!$O$3:$O$7))</f>
        <v>0.3</v>
      </c>
      <c r="AO421" s="167">
        <f>INDEX(Coefficients!$O$3:$O$7,MATCH(S421,Coefficients!$O$3:$O$7)+1)</f>
        <v>0.4</v>
      </c>
      <c r="AP421" s="172">
        <f>INDEX(Coefficients!$P$3:$P$7,MATCH(S421,Coefficients!$O$3:$O$7))</f>
        <v>50</v>
      </c>
      <c r="AQ421" s="172">
        <f>INDEX(Coefficients!$P$3:$P$7,MATCH(S421,Coefficients!$O$3:$O$7)+1)</f>
        <v>41.8</v>
      </c>
      <c r="AR421" s="172">
        <f t="shared" si="1043"/>
        <v>44.26</v>
      </c>
      <c r="AS421" s="106">
        <f t="shared" si="1044"/>
        <v>2035</v>
      </c>
      <c r="AT421" s="107">
        <f t="shared" si="1045"/>
        <v>23.024999999999999</v>
      </c>
      <c r="AU421" s="167">
        <f t="shared" si="1008"/>
        <v>545.98500000000001</v>
      </c>
      <c r="AV421" s="173">
        <f t="shared" si="1009"/>
        <v>22.749375000000001</v>
      </c>
      <c r="AW421" s="106">
        <v>47</v>
      </c>
      <c r="AX421" s="107">
        <f t="shared" si="1046"/>
        <v>75.746825000000001</v>
      </c>
      <c r="AY421" s="174">
        <f t="shared" si="1047"/>
        <v>1.1840083007228561</v>
      </c>
      <c r="AZ421" s="167">
        <f>INDEX(Coefficients!$K$3:$K$10,MATCH(S421,Coefficients!$K$3:$K$10))</f>
        <v>0.35</v>
      </c>
      <c r="BA421" s="167">
        <f>INDEX(Coefficients!$K$3:$K$10,MATCH(S421,Coefficients!$K$3:$K$10)+1)</f>
        <v>0.4</v>
      </c>
      <c r="BB421" s="167">
        <f>INDEX(Coefficients!$L$3:$L$10,MATCH(S421,Coefficients!$K$3:$K$10))</f>
        <v>0.19142307491680963</v>
      </c>
      <c r="BC421" s="167">
        <f>INDEX(Coefficients!$L$3:$L$10,MATCH(S421,Coefficients!$K$3:$K$10)+1)</f>
        <v>0.35425563574488944</v>
      </c>
      <c r="BD421" s="174">
        <f>INDEX(Coefficients!$M$3:$M$10,MATCH(S421,Coefficients!$K$3:$K$10))</f>
        <v>0.20023799980895765</v>
      </c>
      <c r="BE421" s="174">
        <f>INDEX(Coefficients!$M$3:$M$10,MATCH(S421,Coefficients!$K$3:$K$10)+1)</f>
        <v>0.20987997823914079</v>
      </c>
      <c r="BF421" s="70">
        <f t="shared" si="1048"/>
        <v>2.5655609924804158E-5</v>
      </c>
      <c r="BG421" s="110">
        <f t="shared" si="1049"/>
        <v>0.20409479118103091</v>
      </c>
      <c r="BH421" s="175">
        <f t="shared" si="1010"/>
        <v>1.341184169575704E-5</v>
      </c>
      <c r="BI421" s="89">
        <f t="shared" si="1011"/>
        <v>4.2323649591671945E-2</v>
      </c>
      <c r="BJ421" s="106">
        <f t="shared" si="1050"/>
        <v>0.71366705445737511</v>
      </c>
      <c r="BK421" s="165">
        <f t="shared" si="1051"/>
        <v>84.741590689541354</v>
      </c>
      <c r="BL421" s="207"/>
      <c r="BM421" s="107">
        <f t="shared" si="1052"/>
        <v>468.74999999999989</v>
      </c>
      <c r="BN421" s="173">
        <f t="shared" si="1012"/>
        <v>10335.299999999999</v>
      </c>
      <c r="BO421" s="187">
        <f t="shared" si="1013"/>
        <v>8.1821124999999998E-4</v>
      </c>
      <c r="BP421" s="106" t="str">
        <f t="shared" si="987"/>
        <v>YES</v>
      </c>
      <c r="BQ421" s="209">
        <f t="shared" si="1053"/>
        <v>4.8191890633730843</v>
      </c>
      <c r="BR421" s="164">
        <f t="shared" si="1014"/>
        <v>9.8191890633730843</v>
      </c>
      <c r="BS421" s="219">
        <f t="shared" si="1015"/>
        <v>0.1963837812674617</v>
      </c>
      <c r="BT421" s="210"/>
      <c r="BU421" s="206">
        <f t="shared" si="1016"/>
        <v>-0.77057278811228347</v>
      </c>
      <c r="BW421" s="164">
        <f>VLOOKUP(M421,Coefficients!$E$4:$I$7,3)</f>
        <v>0.43099999999999999</v>
      </c>
      <c r="BX421" s="106">
        <f t="shared" si="1017"/>
        <v>7.2999999999999995E-2</v>
      </c>
      <c r="BY421" s="163">
        <f t="shared" si="1018"/>
        <v>0.51750358562499998</v>
      </c>
      <c r="BZ421" s="160"/>
      <c r="CO421" s="165" t="str">
        <f t="shared" si="1054"/>
        <v>splash</v>
      </c>
      <c r="CP421" s="172">
        <f t="shared" si="1055"/>
        <v>1</v>
      </c>
      <c r="CQ421" s="165">
        <f>IF(CO421="atmospheric",IF(CP421&gt;=1,Coefficients!$T$5,Coefficients!$T$4),Coefficients!$T$3)</f>
        <v>7.35</v>
      </c>
      <c r="CR421" s="106">
        <f>IF(S421&lt;Coefficients!$V$3,Coefficients!$X$3-(Coefficients!$X$4-Coefficients!$X$3)*(Coefficients!$V$3-S421)/(Coefficients!$V$4-Coefficients!$V$3),IF(S421&gt;Coefficients!$V$6,(Coefficients!$X$6-Coefficients!$X$5)*(S421-Coefficients!$V$6)/(Coefficients!$V$6-Coefficients!$V$5)+Coefficients!$X$6,VLOOKUP(S421,Coefficients!$V$3:$X$6,3)))</f>
        <v>5.1999999999999975</v>
      </c>
      <c r="CS421" s="90">
        <f t="shared" si="1019"/>
        <v>1.6409601519999992E-4</v>
      </c>
      <c r="CT421" s="106">
        <f>VLOOKUP(CO421,Coefficients!$Z$4:$AD$7,4,FALSE)</f>
        <v>0.26500000000000001</v>
      </c>
      <c r="CU421" s="106">
        <f>VLOOKUP(CO421,Coefficients!$Z$4:$AD$7,2,FALSE)</f>
        <v>0.37</v>
      </c>
      <c r="CV421" s="174">
        <f t="shared" si="1056"/>
        <v>5.3078066707594251</v>
      </c>
      <c r="CW421" s="31">
        <f t="shared" si="1057"/>
        <v>0.51591162884762276</v>
      </c>
      <c r="CX421" s="19">
        <f>Coefficients!$B$7</f>
        <v>3.35</v>
      </c>
      <c r="CY421" s="217">
        <f t="shared" si="1020"/>
        <v>0.15400347129779784</v>
      </c>
      <c r="CZ421" s="164">
        <f>VLOOKUP(N421,Coefficients!$E$12:$I$16,3)</f>
        <v>6.0350000000000001</v>
      </c>
      <c r="DA421" s="165">
        <f t="shared" si="1021"/>
        <v>7.2999999999999995E-2</v>
      </c>
      <c r="DB421" s="163">
        <f t="shared" si="1022"/>
        <v>7.2462509031249995</v>
      </c>
      <c r="DC421" s="163"/>
      <c r="DD421" s="149"/>
      <c r="DU421" s="165">
        <f t="shared" si="1058"/>
        <v>0.95</v>
      </c>
      <c r="DV421" s="165">
        <f t="shared" si="1059"/>
        <v>1</v>
      </c>
      <c r="DW421" s="165">
        <f t="shared" si="1060"/>
        <v>2400</v>
      </c>
      <c r="DX421" s="165">
        <f t="shared" si="1061"/>
        <v>1.4999999999999999E-2</v>
      </c>
      <c r="DY421" s="169">
        <f t="shared" si="1062"/>
        <v>70.550335570469798</v>
      </c>
      <c r="DZ421" s="136">
        <f t="shared" si="1023"/>
        <v>33590.594492441312</v>
      </c>
      <c r="EA421" s="136">
        <f t="shared" si="1063"/>
        <v>4.3067574809826485</v>
      </c>
      <c r="EB421" s="136">
        <f t="shared" si="1064"/>
        <v>2.3330791552474604E-2</v>
      </c>
      <c r="EC421" s="136">
        <f t="shared" si="1065"/>
        <v>0.96747185906460231</v>
      </c>
      <c r="ED421" s="136">
        <f t="shared" si="1066"/>
        <v>0.21157055708298791</v>
      </c>
      <c r="EE421" s="136">
        <f t="shared" si="1024"/>
        <v>1.5445604651050633E-4</v>
      </c>
      <c r="EF421" s="136">
        <f t="shared" si="1067"/>
        <v>1</v>
      </c>
      <c r="EG421" s="136">
        <f t="shared" si="1025"/>
        <v>2</v>
      </c>
      <c r="EH421" s="149">
        <f t="shared" si="1068"/>
        <v>1.7229186397833864</v>
      </c>
      <c r="EI421" s="149">
        <f t="shared" si="1069"/>
        <v>28.665888588627393</v>
      </c>
      <c r="EJ421" s="149">
        <f t="shared" si="1026"/>
        <v>30.38880722841078</v>
      </c>
      <c r="EK421" s="18">
        <f t="shared" si="1027"/>
        <v>0.78976446227748531</v>
      </c>
      <c r="EL421" s="18">
        <f t="shared" si="1028"/>
        <v>0.15509693141271619</v>
      </c>
      <c r="EM421" s="18">
        <f t="shared" si="1029"/>
        <v>1.1902582469374999E-2</v>
      </c>
      <c r="EN421" s="163">
        <f t="shared" si="1070"/>
        <v>0.12304522514443077</v>
      </c>
      <c r="EO421" s="163">
        <f t="shared" si="1071"/>
        <v>2.0472241891795209</v>
      </c>
      <c r="EP421" s="163">
        <f t="shared" si="1030"/>
        <v>2.1702694143239518</v>
      </c>
      <c r="EQ421" s="18">
        <f t="shared" si="1031"/>
        <v>11.058534872029288</v>
      </c>
      <c r="ER421" s="18">
        <f t="shared" si="1032"/>
        <v>1.703052757760259</v>
      </c>
      <c r="ES421" s="18">
        <f t="shared" si="1033"/>
        <v>0.166663770771875</v>
      </c>
    </row>
    <row r="422" spans="1:149" s="105" customFormat="1" outlineLevel="1" x14ac:dyDescent="0.25">
      <c r="A422" s="103"/>
      <c r="B422" s="36" t="s">
        <v>75</v>
      </c>
      <c r="C422" s="36" t="str">
        <f>'Hotter&amp;Drier'!$B$1</f>
        <v>MRI-CGCM2.3.2</v>
      </c>
      <c r="D422" s="36">
        <v>2036</v>
      </c>
      <c r="E422" s="37">
        <f>'Hotter&amp;Drier'!T64</f>
        <v>23.05</v>
      </c>
      <c r="F422" s="37">
        <f>'Hotter&amp;Drier'!X64</f>
        <v>75.72775</v>
      </c>
      <c r="G422" s="37">
        <f>'Hotter&amp;Drier'!R64</f>
        <v>472.39999999999986</v>
      </c>
      <c r="H422" s="115">
        <f t="shared" si="957"/>
        <v>2007</v>
      </c>
      <c r="I422" s="111" t="str">
        <f t="shared" si="958"/>
        <v>Pile No 243 @ Berth 107</v>
      </c>
      <c r="J422" s="165" t="str">
        <f t="shared" si="959"/>
        <v>splash</v>
      </c>
      <c r="K422" s="172">
        <f t="shared" si="960"/>
        <v>1</v>
      </c>
      <c r="L422" s="115" t="str">
        <f t="shared" si="961"/>
        <v>C1</v>
      </c>
      <c r="M422" s="115" t="str">
        <f t="shared" si="962"/>
        <v>CB4</v>
      </c>
      <c r="N422" s="115" t="str">
        <f t="shared" si="963"/>
        <v>CL5</v>
      </c>
      <c r="O422" s="115">
        <f t="shared" si="964"/>
        <v>0</v>
      </c>
      <c r="P422" s="115">
        <f t="shared" si="965"/>
        <v>50</v>
      </c>
      <c r="Q422" s="115">
        <f t="shared" si="966"/>
        <v>1200</v>
      </c>
      <c r="R422" s="115">
        <f t="shared" si="967"/>
        <v>60</v>
      </c>
      <c r="S422" s="115">
        <f t="shared" si="968"/>
        <v>0.37</v>
      </c>
      <c r="T422" s="115">
        <f t="shared" si="969"/>
        <v>310</v>
      </c>
      <c r="U422" s="165">
        <f t="shared" si="1007"/>
        <v>12</v>
      </c>
      <c r="V422" s="165"/>
      <c r="W422" s="165"/>
      <c r="X422" s="165"/>
      <c r="Y422" s="165"/>
      <c r="AA422" s="174">
        <f t="shared" si="1036"/>
        <v>4.9094043812620081</v>
      </c>
      <c r="AB422" s="193">
        <f t="shared" si="1037"/>
        <v>0.19818808762524015</v>
      </c>
      <c r="AC422" s="174">
        <f t="shared" si="1038"/>
        <v>0.16312386163149997</v>
      </c>
      <c r="AD422" s="174">
        <f t="shared" si="1039"/>
        <v>1.1911284348599997E-2</v>
      </c>
      <c r="AE422" s="174">
        <f t="shared" si="1040"/>
        <v>0.54358179492014369</v>
      </c>
      <c r="AF422" s="194">
        <f t="shared" si="1041"/>
        <v>0.162263222364222</v>
      </c>
      <c r="AG422" s="174">
        <f t="shared" si="1034"/>
        <v>1.870079405384607</v>
      </c>
      <c r="AH422" s="174">
        <f t="shared" si="1035"/>
        <v>0.166785617271</v>
      </c>
      <c r="AJ422" s="174"/>
      <c r="AK422" s="174"/>
      <c r="AM422" s="207">
        <f t="shared" si="1042"/>
        <v>5</v>
      </c>
      <c r="AN422" s="167">
        <f>INDEX(Coefficients!$O$3:$O$7,MATCH(S422,Coefficients!$O$3:$O$7))</f>
        <v>0.3</v>
      </c>
      <c r="AO422" s="167">
        <f>INDEX(Coefficients!$O$3:$O$7,MATCH(S422,Coefficients!$O$3:$O$7)+1)</f>
        <v>0.4</v>
      </c>
      <c r="AP422" s="172">
        <f>INDEX(Coefficients!$P$3:$P$7,MATCH(S422,Coefficients!$O$3:$O$7))</f>
        <v>50</v>
      </c>
      <c r="AQ422" s="172">
        <f>INDEX(Coefficients!$P$3:$P$7,MATCH(S422,Coefficients!$O$3:$O$7)+1)</f>
        <v>41.8</v>
      </c>
      <c r="AR422" s="172">
        <f t="shared" si="1043"/>
        <v>44.26</v>
      </c>
      <c r="AS422" s="106">
        <f t="shared" si="1044"/>
        <v>2036</v>
      </c>
      <c r="AT422" s="107">
        <f t="shared" si="1045"/>
        <v>23.05</v>
      </c>
      <c r="AU422" s="167">
        <f t="shared" si="1008"/>
        <v>569.03499999999997</v>
      </c>
      <c r="AV422" s="173">
        <f t="shared" si="1009"/>
        <v>22.761399999999998</v>
      </c>
      <c r="AW422" s="106">
        <v>48</v>
      </c>
      <c r="AX422" s="107">
        <f t="shared" si="1046"/>
        <v>75.72775</v>
      </c>
      <c r="AY422" s="174">
        <f t="shared" si="1047"/>
        <v>1.1848751324951532</v>
      </c>
      <c r="AZ422" s="167">
        <f>INDEX(Coefficients!$K$3:$K$10,MATCH(S422,Coefficients!$K$3:$K$10))</f>
        <v>0.35</v>
      </c>
      <c r="BA422" s="167">
        <f>INDEX(Coefficients!$K$3:$K$10,MATCH(S422,Coefficients!$K$3:$K$10)+1)</f>
        <v>0.4</v>
      </c>
      <c r="BB422" s="167">
        <f>INDEX(Coefficients!$L$3:$L$10,MATCH(S422,Coefficients!$K$3:$K$10))</f>
        <v>0.19142307491680963</v>
      </c>
      <c r="BC422" s="167">
        <f>INDEX(Coefficients!$L$3:$L$10,MATCH(S422,Coefficients!$K$3:$K$10)+1)</f>
        <v>0.35425563574488944</v>
      </c>
      <c r="BD422" s="174">
        <f>INDEX(Coefficients!$M$3:$M$10,MATCH(S422,Coefficients!$K$3:$K$10))</f>
        <v>0.20023799980895765</v>
      </c>
      <c r="BE422" s="174">
        <f>INDEX(Coefficients!$M$3:$M$10,MATCH(S422,Coefficients!$K$3:$K$10)+1)</f>
        <v>0.20987997823914079</v>
      </c>
      <c r="BF422" s="70">
        <f t="shared" si="1048"/>
        <v>2.5655609924804158E-5</v>
      </c>
      <c r="BG422" s="110">
        <f t="shared" si="1049"/>
        <v>0.20409479118103091</v>
      </c>
      <c r="BH422" s="175">
        <f t="shared" si="1010"/>
        <v>1.3300564379917586E-5</v>
      </c>
      <c r="BI422" s="89">
        <f t="shared" si="1011"/>
        <v>4.1972492589529516E-2</v>
      </c>
      <c r="BJ422" s="106">
        <f t="shared" si="1050"/>
        <v>0.71366705445737511</v>
      </c>
      <c r="BK422" s="165">
        <f t="shared" si="1051"/>
        <v>84.741590689541354</v>
      </c>
      <c r="BL422" s="207"/>
      <c r="BM422" s="107">
        <f t="shared" si="1052"/>
        <v>472.39999999999986</v>
      </c>
      <c r="BN422" s="173">
        <f t="shared" si="1012"/>
        <v>10807.699999999999</v>
      </c>
      <c r="BO422" s="187">
        <f t="shared" si="1013"/>
        <v>8.2138519999999996E-4</v>
      </c>
      <c r="BP422" s="106" t="str">
        <f t="shared" si="987"/>
        <v>YES</v>
      </c>
      <c r="BQ422" s="209">
        <f t="shared" si="1053"/>
        <v>4.9094043812620081</v>
      </c>
      <c r="BR422" s="164">
        <f t="shared" si="1014"/>
        <v>9.9094043812620072</v>
      </c>
      <c r="BS422" s="219">
        <f t="shared" si="1015"/>
        <v>0.19818808762524015</v>
      </c>
      <c r="BT422" s="210"/>
      <c r="BU422" s="206">
        <f t="shared" si="1016"/>
        <v>-0.77469015117724427</v>
      </c>
      <c r="BW422" s="164">
        <f>VLOOKUP(M422,Coefficients!$E$4:$I$7,3)</f>
        <v>0.43099999999999999</v>
      </c>
      <c r="BX422" s="106">
        <f t="shared" si="1017"/>
        <v>7.2999999999999995E-2</v>
      </c>
      <c r="BY422" s="163">
        <f t="shared" si="1018"/>
        <v>0.5178819281999999</v>
      </c>
      <c r="BZ422" s="160"/>
      <c r="CO422" s="165" t="str">
        <f t="shared" si="1054"/>
        <v>splash</v>
      </c>
      <c r="CP422" s="172">
        <f t="shared" si="1055"/>
        <v>1</v>
      </c>
      <c r="CQ422" s="165">
        <f>IF(CO422="atmospheric",IF(CP422&gt;=1,Coefficients!$T$5,Coefficients!$T$4),Coefficients!$T$3)</f>
        <v>7.35</v>
      </c>
      <c r="CR422" s="106">
        <f>IF(S422&lt;Coefficients!$V$3,Coefficients!$X$3-(Coefficients!$X$4-Coefficients!$X$3)*(Coefficients!$V$3-S422)/(Coefficients!$V$4-Coefficients!$V$3),IF(S422&gt;Coefficients!$V$6,(Coefficients!$X$6-Coefficients!$X$5)*(S422-Coefficients!$V$6)/(Coefficients!$V$6-Coefficients!$V$5)+Coefficients!$X$6,VLOOKUP(S422,Coefficients!$V$3:$X$6,3)))</f>
        <v>5.1999999999999975</v>
      </c>
      <c r="CS422" s="90">
        <f t="shared" si="1019"/>
        <v>1.6409601519999992E-4</v>
      </c>
      <c r="CT422" s="106">
        <f>VLOOKUP(CO422,Coefficients!$Z$4:$AD$7,4,FALSE)</f>
        <v>0.26500000000000001</v>
      </c>
      <c r="CU422" s="106">
        <f>VLOOKUP(CO422,Coefficients!$Z$4:$AD$7,2,FALSE)</f>
        <v>0.37</v>
      </c>
      <c r="CV422" s="174">
        <f t="shared" si="1056"/>
        <v>5.3157776432599517</v>
      </c>
      <c r="CW422" s="31">
        <f t="shared" si="1057"/>
        <v>0.54358179492014369</v>
      </c>
      <c r="CX422" s="19">
        <f>Coefficients!$B$7</f>
        <v>3.35</v>
      </c>
      <c r="CY422" s="217">
        <f t="shared" si="1020"/>
        <v>0.162263222364222</v>
      </c>
      <c r="CZ422" s="164">
        <f>VLOOKUP(N422,Coefficients!$E$12:$I$16,3)</f>
        <v>6.0350000000000001</v>
      </c>
      <c r="DA422" s="165">
        <f t="shared" si="1021"/>
        <v>7.2999999999999995E-2</v>
      </c>
      <c r="DB422" s="163">
        <f t="shared" si="1022"/>
        <v>7.2515485769999994</v>
      </c>
      <c r="DC422" s="163"/>
      <c r="DD422" s="149"/>
      <c r="DU422" s="165">
        <f t="shared" si="1058"/>
        <v>0.95</v>
      </c>
      <c r="DV422" s="165">
        <f t="shared" si="1059"/>
        <v>1</v>
      </c>
      <c r="DW422" s="165">
        <f t="shared" si="1060"/>
        <v>2400</v>
      </c>
      <c r="DX422" s="165">
        <f t="shared" si="1061"/>
        <v>1.4999999999999999E-2</v>
      </c>
      <c r="DY422" s="169">
        <f t="shared" si="1062"/>
        <v>70.551850778003285</v>
      </c>
      <c r="DZ422" s="136">
        <f t="shared" si="1023"/>
        <v>33590.834965464601</v>
      </c>
      <c r="EA422" s="136">
        <f t="shared" si="1063"/>
        <v>4.3067574809826485</v>
      </c>
      <c r="EB422" s="136">
        <f t="shared" si="1064"/>
        <v>2.3330791552474604E-2</v>
      </c>
      <c r="EC422" s="136">
        <f t="shared" si="1065"/>
        <v>0.96747185906460231</v>
      </c>
      <c r="ED422" s="136">
        <f t="shared" si="1066"/>
        <v>0.21162420152007147</v>
      </c>
      <c r="EE422" s="136">
        <f t="shared" si="1024"/>
        <v>1.5445604651050633E-4</v>
      </c>
      <c r="EF422" s="136">
        <f t="shared" si="1067"/>
        <v>1</v>
      </c>
      <c r="EG422" s="136">
        <f t="shared" si="1025"/>
        <v>2</v>
      </c>
      <c r="EH422" s="149">
        <f t="shared" si="1068"/>
        <v>1.7216557100058281</v>
      </c>
      <c r="EI422" s="149">
        <f t="shared" si="1069"/>
        <v>28.652209530039645</v>
      </c>
      <c r="EJ422" s="149">
        <f t="shared" si="1026"/>
        <v>30.373865240045472</v>
      </c>
      <c r="EK422" s="18">
        <f t="shared" si="1027"/>
        <v>0.82307601625358939</v>
      </c>
      <c r="EL422" s="18">
        <f t="shared" si="1028"/>
        <v>0.16312386163149997</v>
      </c>
      <c r="EM422" s="18">
        <f t="shared" si="1029"/>
        <v>1.1911284348599997E-2</v>
      </c>
      <c r="EN422" s="163">
        <f t="shared" si="1070"/>
        <v>0.12295503082228861</v>
      </c>
      <c r="EO422" s="163">
        <f t="shared" si="1071"/>
        <v>2.04624727546762</v>
      </c>
      <c r="EP422" s="163">
        <f t="shared" si="1030"/>
        <v>2.1692023062899084</v>
      </c>
      <c r="EQ422" s="18">
        <f t="shared" si="1031"/>
        <v>11.524973916683091</v>
      </c>
      <c r="ER422" s="18">
        <f t="shared" si="1032"/>
        <v>1.870079405384607</v>
      </c>
      <c r="ES422" s="18">
        <f t="shared" si="1033"/>
        <v>0.166785617271</v>
      </c>
    </row>
    <row r="423" spans="1:149" s="105" customFormat="1" outlineLevel="1" x14ac:dyDescent="0.25">
      <c r="A423" s="103"/>
      <c r="B423" s="36" t="s">
        <v>75</v>
      </c>
      <c r="C423" s="36" t="str">
        <f>'Hotter&amp;Drier'!$B$1</f>
        <v>MRI-CGCM2.3.2</v>
      </c>
      <c r="D423" s="36">
        <v>2037</v>
      </c>
      <c r="E423" s="37">
        <f>'Hotter&amp;Drier'!T65</f>
        <v>23.074999999999999</v>
      </c>
      <c r="F423" s="37">
        <f>'Hotter&amp;Drier'!X65</f>
        <v>75.708674999999999</v>
      </c>
      <c r="G423" s="37">
        <f>'Hotter&amp;Drier'!R65</f>
        <v>476.04999999999984</v>
      </c>
      <c r="H423" s="115">
        <f t="shared" si="957"/>
        <v>2007</v>
      </c>
      <c r="I423" s="111" t="str">
        <f t="shared" si="958"/>
        <v>Pile No 243 @ Berth 107</v>
      </c>
      <c r="J423" s="165" t="str">
        <f t="shared" si="959"/>
        <v>splash</v>
      </c>
      <c r="K423" s="172">
        <f t="shared" si="960"/>
        <v>1</v>
      </c>
      <c r="L423" s="115" t="str">
        <f t="shared" si="961"/>
        <v>C1</v>
      </c>
      <c r="M423" s="115" t="str">
        <f t="shared" si="962"/>
        <v>CB4</v>
      </c>
      <c r="N423" s="115" t="str">
        <f t="shared" si="963"/>
        <v>CL5</v>
      </c>
      <c r="O423" s="115">
        <f t="shared" si="964"/>
        <v>0</v>
      </c>
      <c r="P423" s="115">
        <f t="shared" si="965"/>
        <v>50</v>
      </c>
      <c r="Q423" s="115">
        <f t="shared" si="966"/>
        <v>1200</v>
      </c>
      <c r="R423" s="115">
        <f t="shared" si="967"/>
        <v>60</v>
      </c>
      <c r="S423" s="115">
        <f t="shared" si="968"/>
        <v>0.37</v>
      </c>
      <c r="T423" s="115">
        <f t="shared" si="969"/>
        <v>310</v>
      </c>
      <c r="U423" s="165">
        <f t="shared" si="1007"/>
        <v>12</v>
      </c>
      <c r="V423" s="165"/>
      <c r="W423" s="165"/>
      <c r="X423" s="165"/>
      <c r="Y423" s="165"/>
      <c r="AA423" s="174">
        <f t="shared" si="1036"/>
        <v>4.9981590719512106</v>
      </c>
      <c r="AB423" s="193">
        <f t="shared" si="1037"/>
        <v>0.19996318143902422</v>
      </c>
      <c r="AC423" s="174">
        <f t="shared" si="1038"/>
        <v>0.17125273058590329</v>
      </c>
      <c r="AD423" s="174">
        <f t="shared" si="1039"/>
        <v>1.1920012668846154E-2</v>
      </c>
      <c r="AE423" s="174">
        <f t="shared" si="1040"/>
        <v>0.57096728766671334</v>
      </c>
      <c r="AF423" s="194">
        <f t="shared" si="1041"/>
        <v>0.17043799631842188</v>
      </c>
      <c r="AG423" s="174">
        <f t="shared" si="1034"/>
        <v>2.0438729284254817</v>
      </c>
      <c r="AH423" s="174">
        <f t="shared" si="1035"/>
        <v>0.16690783400576925</v>
      </c>
      <c r="AJ423" s="174"/>
      <c r="AK423" s="174"/>
      <c r="AM423" s="207">
        <f t="shared" si="1042"/>
        <v>5</v>
      </c>
      <c r="AN423" s="167">
        <f>INDEX(Coefficients!$O$3:$O$7,MATCH(S423,Coefficients!$O$3:$O$7))</f>
        <v>0.3</v>
      </c>
      <c r="AO423" s="167">
        <f>INDEX(Coefficients!$O$3:$O$7,MATCH(S423,Coefficients!$O$3:$O$7)+1)</f>
        <v>0.4</v>
      </c>
      <c r="AP423" s="172">
        <f>INDEX(Coefficients!$P$3:$P$7,MATCH(S423,Coefficients!$O$3:$O$7))</f>
        <v>50</v>
      </c>
      <c r="AQ423" s="172">
        <f>INDEX(Coefficients!$P$3:$P$7,MATCH(S423,Coefficients!$O$3:$O$7)+1)</f>
        <v>41.8</v>
      </c>
      <c r="AR423" s="172">
        <f t="shared" si="1043"/>
        <v>44.26</v>
      </c>
      <c r="AS423" s="106">
        <f t="shared" si="1044"/>
        <v>2037</v>
      </c>
      <c r="AT423" s="107">
        <f t="shared" si="1045"/>
        <v>23.074999999999999</v>
      </c>
      <c r="AU423" s="167">
        <f t="shared" si="1008"/>
        <v>592.11</v>
      </c>
      <c r="AV423" s="173">
        <f t="shared" si="1009"/>
        <v>22.77346153846154</v>
      </c>
      <c r="AW423" s="106">
        <v>49</v>
      </c>
      <c r="AX423" s="107">
        <f t="shared" si="1046"/>
        <v>75.708674999999999</v>
      </c>
      <c r="AY423" s="174">
        <f t="shared" si="1047"/>
        <v>1.1857451648057935</v>
      </c>
      <c r="AZ423" s="167">
        <f>INDEX(Coefficients!$K$3:$K$10,MATCH(S423,Coefficients!$K$3:$K$10))</f>
        <v>0.35</v>
      </c>
      <c r="BA423" s="167">
        <f>INDEX(Coefficients!$K$3:$K$10,MATCH(S423,Coefficients!$K$3:$K$10)+1)</f>
        <v>0.4</v>
      </c>
      <c r="BB423" s="167">
        <f>INDEX(Coefficients!$L$3:$L$10,MATCH(S423,Coefficients!$K$3:$K$10))</f>
        <v>0.19142307491680963</v>
      </c>
      <c r="BC423" s="167">
        <f>INDEX(Coefficients!$L$3:$L$10,MATCH(S423,Coefficients!$K$3:$K$10)+1)</f>
        <v>0.35425563574488944</v>
      </c>
      <c r="BD423" s="174">
        <f>INDEX(Coefficients!$M$3:$M$10,MATCH(S423,Coefficients!$K$3:$K$10))</f>
        <v>0.20023799980895765</v>
      </c>
      <c r="BE423" s="174">
        <f>INDEX(Coefficients!$M$3:$M$10,MATCH(S423,Coefficients!$K$3:$K$10)+1)</f>
        <v>0.20987997823914079</v>
      </c>
      <c r="BF423" s="70">
        <f t="shared" si="1048"/>
        <v>2.5655609924804158E-5</v>
      </c>
      <c r="BG423" s="110">
        <f t="shared" si="1049"/>
        <v>0.20409479118103091</v>
      </c>
      <c r="BH423" s="175">
        <f t="shared" si="1010"/>
        <v>1.3194521765014445E-5</v>
      </c>
      <c r="BI423" s="89">
        <f t="shared" si="1011"/>
        <v>4.1637854694395023E-2</v>
      </c>
      <c r="BJ423" s="106">
        <f t="shared" si="1050"/>
        <v>0.71366705445737511</v>
      </c>
      <c r="BK423" s="165">
        <f t="shared" si="1051"/>
        <v>84.741590689541354</v>
      </c>
      <c r="BL423" s="207"/>
      <c r="BM423" s="107">
        <f t="shared" si="1052"/>
        <v>476.04999999999984</v>
      </c>
      <c r="BN423" s="173">
        <f t="shared" si="1012"/>
        <v>11283.749999999998</v>
      </c>
      <c r="BO423" s="187">
        <f t="shared" si="1013"/>
        <v>8.2458173076923062E-4</v>
      </c>
      <c r="BP423" s="106" t="str">
        <f t="shared" si="987"/>
        <v>YES</v>
      </c>
      <c r="BQ423" s="209">
        <f t="shared" si="1053"/>
        <v>4.9981590719512106</v>
      </c>
      <c r="BR423" s="164">
        <f t="shared" si="1014"/>
        <v>9.9981590719512106</v>
      </c>
      <c r="BS423" s="219">
        <f t="shared" si="1015"/>
        <v>0.19996318143902422</v>
      </c>
      <c r="BT423" s="210"/>
      <c r="BU423" s="206">
        <f t="shared" si="1016"/>
        <v>-0.77855477868253065</v>
      </c>
      <c r="BW423" s="164">
        <f>VLOOKUP(M423,Coefficients!$E$4:$I$7,3)</f>
        <v>0.43099999999999999</v>
      </c>
      <c r="BX423" s="106">
        <f t="shared" si="1017"/>
        <v>7.2999999999999995E-2</v>
      </c>
      <c r="BY423" s="163">
        <f t="shared" si="1018"/>
        <v>0.51826142038461542</v>
      </c>
      <c r="BZ423" s="160"/>
      <c r="CO423" s="165" t="str">
        <f t="shared" si="1054"/>
        <v>splash</v>
      </c>
      <c r="CP423" s="172">
        <f t="shared" si="1055"/>
        <v>1</v>
      </c>
      <c r="CQ423" s="165">
        <f>IF(CO423="atmospheric",IF(CP423&gt;=1,Coefficients!$T$5,Coefficients!$T$4),Coefficients!$T$3)</f>
        <v>7.35</v>
      </c>
      <c r="CR423" s="106">
        <f>IF(S423&lt;Coefficients!$V$3,Coefficients!$X$3-(Coefficients!$X$4-Coefficients!$X$3)*(Coefficients!$V$3-S423)/(Coefficients!$V$4-Coefficients!$V$3),IF(S423&gt;Coefficients!$V$6,(Coefficients!$X$6-Coefficients!$X$5)*(S423-Coefficients!$V$6)/(Coefficients!$V$6-Coefficients!$V$5)+Coefficients!$X$6,VLOOKUP(S423,Coefficients!$V$3:$X$6,3)))</f>
        <v>5.1999999999999975</v>
      </c>
      <c r="CS423" s="90">
        <f t="shared" si="1019"/>
        <v>1.6409601519999992E-4</v>
      </c>
      <c r="CT423" s="106">
        <f>VLOOKUP(CO423,Coefficients!$Z$4:$AD$7,4,FALSE)</f>
        <v>0.26500000000000001</v>
      </c>
      <c r="CU423" s="106">
        <f>VLOOKUP(CO423,Coefficients!$Z$4:$AD$7,2,FALSE)</f>
        <v>0.37</v>
      </c>
      <c r="CV423" s="174">
        <f t="shared" si="1056"/>
        <v>5.3231869141937134</v>
      </c>
      <c r="CW423" s="31">
        <f t="shared" si="1057"/>
        <v>0.57096728766671334</v>
      </c>
      <c r="CX423" s="19">
        <f>Coefficients!$B$7</f>
        <v>3.35</v>
      </c>
      <c r="CY423" s="217">
        <f t="shared" si="1020"/>
        <v>0.17043799631842188</v>
      </c>
      <c r="CZ423" s="164">
        <f>VLOOKUP(N423,Coefficients!$E$12:$I$16,3)</f>
        <v>6.0350000000000001</v>
      </c>
      <c r="DA423" s="165">
        <f t="shared" si="1021"/>
        <v>7.2999999999999995E-2</v>
      </c>
      <c r="DB423" s="163">
        <f t="shared" si="1022"/>
        <v>7.2568623480769237</v>
      </c>
      <c r="DC423" s="163"/>
      <c r="DD423" s="149"/>
      <c r="DU423" s="165">
        <f t="shared" si="1058"/>
        <v>0.95</v>
      </c>
      <c r="DV423" s="165">
        <f t="shared" si="1059"/>
        <v>1</v>
      </c>
      <c r="DW423" s="165">
        <f t="shared" si="1060"/>
        <v>2400</v>
      </c>
      <c r="DX423" s="165">
        <f t="shared" si="1061"/>
        <v>1.4999999999999999E-2</v>
      </c>
      <c r="DY423" s="169">
        <f t="shared" si="1062"/>
        <v>70.55324948887926</v>
      </c>
      <c r="DZ423" s="136">
        <f t="shared" si="1023"/>
        <v>33591.056946675082</v>
      </c>
      <c r="EA423" s="136">
        <f t="shared" si="1063"/>
        <v>4.3067574809826485</v>
      </c>
      <c r="EB423" s="136">
        <f t="shared" si="1064"/>
        <v>2.3330791552474604E-2</v>
      </c>
      <c r="EC423" s="136">
        <f t="shared" si="1065"/>
        <v>0.96747185906460231</v>
      </c>
      <c r="ED423" s="136">
        <f t="shared" si="1066"/>
        <v>0.21167793027735074</v>
      </c>
      <c r="EE423" s="136">
        <f t="shared" si="1024"/>
        <v>1.5445604651050633E-4</v>
      </c>
      <c r="EF423" s="136">
        <f t="shared" si="1067"/>
        <v>1</v>
      </c>
      <c r="EG423" s="136">
        <f t="shared" si="1025"/>
        <v>2</v>
      </c>
      <c r="EH423" s="149">
        <f t="shared" si="1068"/>
        <v>1.7203911337251909</v>
      </c>
      <c r="EI423" s="149">
        <f t="shared" si="1069"/>
        <v>28.638498325305662</v>
      </c>
      <c r="EJ423" s="149">
        <f t="shared" si="1026"/>
        <v>30.358889459030852</v>
      </c>
      <c r="EK423" s="18">
        <f t="shared" si="1027"/>
        <v>0.85642131393135612</v>
      </c>
      <c r="EL423" s="18">
        <f t="shared" si="1028"/>
        <v>0.17125273058590329</v>
      </c>
      <c r="EM423" s="18">
        <f t="shared" si="1029"/>
        <v>1.1920012668846154E-2</v>
      </c>
      <c r="EN423" s="163">
        <f t="shared" si="1070"/>
        <v>0.1228647189122713</v>
      </c>
      <c r="EO423" s="163">
        <f t="shared" si="1071"/>
        <v>2.0452680659828899</v>
      </c>
      <c r="EP423" s="163">
        <f t="shared" si="1030"/>
        <v>2.1681327848951613</v>
      </c>
      <c r="EQ423" s="18">
        <f t="shared" si="1031"/>
        <v>11.991885451451818</v>
      </c>
      <c r="ER423" s="18">
        <f t="shared" si="1032"/>
        <v>2.0438729284254817</v>
      </c>
      <c r="ES423" s="18">
        <f t="shared" si="1033"/>
        <v>0.16690783400576925</v>
      </c>
    </row>
    <row r="424" spans="1:149" s="105" customFormat="1" outlineLevel="1" x14ac:dyDescent="0.25">
      <c r="A424" s="103"/>
      <c r="B424" s="36" t="s">
        <v>75</v>
      </c>
      <c r="C424" s="36" t="str">
        <f>'Hotter&amp;Drier'!$B$1</f>
        <v>MRI-CGCM2.3.2</v>
      </c>
      <c r="D424" s="36">
        <v>2038</v>
      </c>
      <c r="E424" s="37">
        <f>'Hotter&amp;Drier'!T66</f>
        <v>23.099999999999998</v>
      </c>
      <c r="F424" s="37">
        <f>'Hotter&amp;Drier'!X66</f>
        <v>75.689599999999999</v>
      </c>
      <c r="G424" s="37">
        <f>'Hotter&amp;Drier'!R66</f>
        <v>479.69999999999982</v>
      </c>
      <c r="H424" s="115">
        <f t="shared" si="957"/>
        <v>2007</v>
      </c>
      <c r="I424" s="111" t="str">
        <f t="shared" si="958"/>
        <v>Pile No 243 @ Berth 107</v>
      </c>
      <c r="J424" s="165" t="str">
        <f t="shared" si="959"/>
        <v>splash</v>
      </c>
      <c r="K424" s="172">
        <f t="shared" si="960"/>
        <v>1</v>
      </c>
      <c r="L424" s="115" t="str">
        <f t="shared" si="961"/>
        <v>C1</v>
      </c>
      <c r="M424" s="115" t="str">
        <f t="shared" si="962"/>
        <v>CB4</v>
      </c>
      <c r="N424" s="115" t="str">
        <f t="shared" si="963"/>
        <v>CL5</v>
      </c>
      <c r="O424" s="115">
        <f t="shared" si="964"/>
        <v>0</v>
      </c>
      <c r="P424" s="115">
        <f t="shared" si="965"/>
        <v>50</v>
      </c>
      <c r="Q424" s="115">
        <f t="shared" si="966"/>
        <v>1200</v>
      </c>
      <c r="R424" s="115">
        <f t="shared" si="967"/>
        <v>60</v>
      </c>
      <c r="S424" s="115">
        <f t="shared" si="968"/>
        <v>0.37</v>
      </c>
      <c r="T424" s="115">
        <f t="shared" si="969"/>
        <v>310</v>
      </c>
      <c r="U424" s="165">
        <f t="shared" si="1007"/>
        <v>12</v>
      </c>
      <c r="V424" s="165"/>
      <c r="W424" s="165"/>
      <c r="X424" s="165"/>
      <c r="Y424" s="165"/>
      <c r="AA424" s="174">
        <f t="shared" si="1036"/>
        <v>5.0855497504106042</v>
      </c>
      <c r="AB424" s="193">
        <f t="shared" si="1037"/>
        <v>0.20171099500821207</v>
      </c>
      <c r="AC424" s="174">
        <f t="shared" si="1038"/>
        <v>0.17948251742345736</v>
      </c>
      <c r="AD424" s="174">
        <f t="shared" si="1039"/>
        <v>1.1928764492222223E-2</v>
      </c>
      <c r="AE424" s="174">
        <f t="shared" si="1040"/>
        <v>0.59805667838946719</v>
      </c>
      <c r="AF424" s="194">
        <f t="shared" si="1041"/>
        <v>0.17852438160879616</v>
      </c>
      <c r="AG424" s="174">
        <f t="shared" si="1034"/>
        <v>2.2242834082415168</v>
      </c>
      <c r="AH424" s="174">
        <f t="shared" si="1035"/>
        <v>0.16703037983888891</v>
      </c>
      <c r="AJ424" s="174"/>
      <c r="AK424" s="174"/>
      <c r="AM424" s="207">
        <f t="shared" si="1042"/>
        <v>5</v>
      </c>
      <c r="AN424" s="167">
        <f>INDEX(Coefficients!$O$3:$O$7,MATCH(S424,Coefficients!$O$3:$O$7))</f>
        <v>0.3</v>
      </c>
      <c r="AO424" s="167">
        <f>INDEX(Coefficients!$O$3:$O$7,MATCH(S424,Coefficients!$O$3:$O$7)+1)</f>
        <v>0.4</v>
      </c>
      <c r="AP424" s="172">
        <f>INDEX(Coefficients!$P$3:$P$7,MATCH(S424,Coefficients!$O$3:$O$7))</f>
        <v>50</v>
      </c>
      <c r="AQ424" s="172">
        <f>INDEX(Coefficients!$P$3:$P$7,MATCH(S424,Coefficients!$O$3:$O$7)+1)</f>
        <v>41.8</v>
      </c>
      <c r="AR424" s="172">
        <f t="shared" si="1043"/>
        <v>44.26</v>
      </c>
      <c r="AS424" s="106">
        <f t="shared" si="1044"/>
        <v>2038</v>
      </c>
      <c r="AT424" s="107">
        <f t="shared" si="1045"/>
        <v>23.099999999999998</v>
      </c>
      <c r="AU424" s="167">
        <f t="shared" si="1008"/>
        <v>615.21</v>
      </c>
      <c r="AV424" s="173">
        <f t="shared" si="1009"/>
        <v>22.785555555555558</v>
      </c>
      <c r="AW424" s="106">
        <v>50</v>
      </c>
      <c r="AX424" s="107">
        <f t="shared" si="1046"/>
        <v>75.689599999999999</v>
      </c>
      <c r="AY424" s="174">
        <f t="shared" si="1047"/>
        <v>1.1866181100007671</v>
      </c>
      <c r="AZ424" s="167">
        <f>INDEX(Coefficients!$K$3:$K$10,MATCH(S424,Coefficients!$K$3:$K$10))</f>
        <v>0.35</v>
      </c>
      <c r="BA424" s="167">
        <f>INDEX(Coefficients!$K$3:$K$10,MATCH(S424,Coefficients!$K$3:$K$10)+1)</f>
        <v>0.4</v>
      </c>
      <c r="BB424" s="167">
        <f>INDEX(Coefficients!$L$3:$L$10,MATCH(S424,Coefficients!$K$3:$K$10))</f>
        <v>0.19142307491680963</v>
      </c>
      <c r="BC424" s="167">
        <f>INDEX(Coefficients!$L$3:$L$10,MATCH(S424,Coefficients!$K$3:$K$10)+1)</f>
        <v>0.35425563574488944</v>
      </c>
      <c r="BD424" s="174">
        <f>INDEX(Coefficients!$M$3:$M$10,MATCH(S424,Coefficients!$K$3:$K$10))</f>
        <v>0.20023799980895765</v>
      </c>
      <c r="BE424" s="174">
        <f>INDEX(Coefficients!$M$3:$M$10,MATCH(S424,Coefficients!$K$3:$K$10)+1)</f>
        <v>0.20987997823914079</v>
      </c>
      <c r="BF424" s="70">
        <f t="shared" si="1048"/>
        <v>2.5655609924804158E-5</v>
      </c>
      <c r="BG424" s="110">
        <f t="shared" si="1049"/>
        <v>0.20409479118103091</v>
      </c>
      <c r="BH424" s="175">
        <f t="shared" si="1010"/>
        <v>1.3093279997352535E-5</v>
      </c>
      <c r="BI424" s="89">
        <f t="shared" si="1011"/>
        <v>4.1318366797373413E-2</v>
      </c>
      <c r="BJ424" s="106">
        <f t="shared" si="1050"/>
        <v>0.71366705445737511</v>
      </c>
      <c r="BK424" s="165">
        <f t="shared" si="1051"/>
        <v>84.741590689541354</v>
      </c>
      <c r="BL424" s="207"/>
      <c r="BM424" s="107">
        <f t="shared" si="1052"/>
        <v>479.69999999999982</v>
      </c>
      <c r="BN424" s="173">
        <f t="shared" si="1012"/>
        <v>11763.449999999997</v>
      </c>
      <c r="BO424" s="187">
        <f t="shared" si="1013"/>
        <v>8.2779833333333308E-4</v>
      </c>
      <c r="BP424" s="106" t="str">
        <f t="shared" si="987"/>
        <v>YES</v>
      </c>
      <c r="BQ424" s="209">
        <f t="shared" si="1053"/>
        <v>5.0855497504106042</v>
      </c>
      <c r="BR424" s="164">
        <f t="shared" si="1014"/>
        <v>10.085549750410603</v>
      </c>
      <c r="BS424" s="219">
        <f t="shared" si="1015"/>
        <v>0.20171099500821207</v>
      </c>
      <c r="BT424" s="210"/>
      <c r="BU424" s="206">
        <f t="shared" si="1016"/>
        <v>-0.78219074513724585</v>
      </c>
      <c r="BW424" s="164">
        <f>VLOOKUP(M424,Coefficients!$E$4:$I$7,3)</f>
        <v>0.43099999999999999</v>
      </c>
      <c r="BX424" s="106">
        <f t="shared" si="1017"/>
        <v>7.2999999999999995E-2</v>
      </c>
      <c r="BY424" s="163">
        <f t="shared" si="1018"/>
        <v>0.51864193444444451</v>
      </c>
      <c r="BZ424" s="160"/>
      <c r="CO424" s="165" t="str">
        <f t="shared" si="1054"/>
        <v>splash</v>
      </c>
      <c r="CP424" s="172">
        <f t="shared" si="1055"/>
        <v>1</v>
      </c>
      <c r="CQ424" s="165">
        <f>IF(CO424="atmospheric",IF(CP424&gt;=1,Coefficients!$T$5,Coefficients!$T$4),Coefficients!$T$3)</f>
        <v>7.35</v>
      </c>
      <c r="CR424" s="106">
        <f>IF(S424&lt;Coefficients!$V$3,Coefficients!$X$3-(Coefficients!$X$4-Coefficients!$X$3)*(Coefficients!$V$3-S424)/(Coefficients!$V$4-Coefficients!$V$3),IF(S424&gt;Coefficients!$V$6,(Coefficients!$X$6-Coefficients!$X$5)*(S424-Coefficients!$V$6)/(Coefficients!$V$6-Coefficients!$V$5)+Coefficients!$X$6,VLOOKUP(S424,Coefficients!$V$3:$X$6,3)))</f>
        <v>5.1999999999999975</v>
      </c>
      <c r="CS424" s="90">
        <f t="shared" si="1019"/>
        <v>1.6409601519999992E-4</v>
      </c>
      <c r="CT424" s="106">
        <f>VLOOKUP(CO424,Coefficients!$Z$4:$AD$7,4,FALSE)</f>
        <v>0.26500000000000001</v>
      </c>
      <c r="CU424" s="106">
        <f>VLOOKUP(CO424,Coefficients!$Z$4:$AD$7,2,FALSE)</f>
        <v>0.37</v>
      </c>
      <c r="CV424" s="174">
        <f t="shared" si="1056"/>
        <v>5.3300845182156094</v>
      </c>
      <c r="CW424" s="31">
        <f t="shared" si="1057"/>
        <v>0.59805667838946719</v>
      </c>
      <c r="CX424" s="19">
        <f>Coefficients!$B$7</f>
        <v>3.35</v>
      </c>
      <c r="CY424" s="217">
        <f t="shared" si="1020"/>
        <v>0.17852438160879616</v>
      </c>
      <c r="CZ424" s="164">
        <f>VLOOKUP(N424,Coefficients!$E$12:$I$16,3)</f>
        <v>6.0350000000000001</v>
      </c>
      <c r="DA424" s="165">
        <f t="shared" si="1021"/>
        <v>7.2999999999999995E-2</v>
      </c>
      <c r="DB424" s="163">
        <f t="shared" si="1022"/>
        <v>7.2621904277777789</v>
      </c>
      <c r="DC424" s="163"/>
      <c r="DD424" s="149"/>
      <c r="DU424" s="165">
        <f t="shared" si="1058"/>
        <v>0.95</v>
      </c>
      <c r="DV424" s="165">
        <f t="shared" si="1059"/>
        <v>1</v>
      </c>
      <c r="DW424" s="165">
        <f t="shared" si="1060"/>
        <v>2400</v>
      </c>
      <c r="DX424" s="165">
        <f t="shared" si="1061"/>
        <v>1.4999999999999999E-2</v>
      </c>
      <c r="DY424" s="169">
        <f t="shared" si="1062"/>
        <v>70.554544640992759</v>
      </c>
      <c r="DZ424" s="136">
        <f t="shared" si="1023"/>
        <v>33591.26249006491</v>
      </c>
      <c r="EA424" s="136">
        <f t="shared" si="1063"/>
        <v>4.3067574809826485</v>
      </c>
      <c r="EB424" s="136">
        <f t="shared" si="1064"/>
        <v>2.3330791552474604E-2</v>
      </c>
      <c r="EC424" s="136">
        <f t="shared" si="1065"/>
        <v>0.96747185906460231</v>
      </c>
      <c r="ED424" s="136">
        <f t="shared" si="1066"/>
        <v>0.21173172476748411</v>
      </c>
      <c r="EE424" s="136">
        <f t="shared" si="1024"/>
        <v>1.5445604651050633E-4</v>
      </c>
      <c r="EF424" s="136">
        <f t="shared" si="1067"/>
        <v>1</v>
      </c>
      <c r="EG424" s="136">
        <f t="shared" si="1025"/>
        <v>2</v>
      </c>
      <c r="EH424" s="149">
        <f t="shared" si="1068"/>
        <v>1.719125310200198</v>
      </c>
      <c r="EI424" s="149">
        <f t="shared" si="1069"/>
        <v>28.624759673162192</v>
      </c>
      <c r="EJ424" s="149">
        <f t="shared" si="1026"/>
        <v>30.34388498336239</v>
      </c>
      <c r="EK424" s="18">
        <f t="shared" si="1027"/>
        <v>0.88980036718449707</v>
      </c>
      <c r="EL424" s="18">
        <f t="shared" si="1028"/>
        <v>0.17948251742345736</v>
      </c>
      <c r="EM424" s="18">
        <f t="shared" si="1029"/>
        <v>1.1928764492222223E-2</v>
      </c>
      <c r="EN424" s="163">
        <f t="shared" si="1070"/>
        <v>0.12277431792813343</v>
      </c>
      <c r="EO424" s="163">
        <f t="shared" si="1071"/>
        <v>2.0442868962937704</v>
      </c>
      <c r="EP424" s="163">
        <f t="shared" si="1030"/>
        <v>2.1670612142219037</v>
      </c>
      <c r="EQ424" s="18">
        <f t="shared" si="1031"/>
        <v>12.459269642594988</v>
      </c>
      <c r="ER424" s="18">
        <f t="shared" si="1032"/>
        <v>2.2242834082415168</v>
      </c>
      <c r="ES424" s="18">
        <f t="shared" si="1033"/>
        <v>0.16703037983888891</v>
      </c>
    </row>
    <row r="425" spans="1:149" s="105" customFormat="1" outlineLevel="1" x14ac:dyDescent="0.25">
      <c r="A425" s="103"/>
      <c r="B425" s="36" t="s">
        <v>75</v>
      </c>
      <c r="C425" s="36" t="str">
        <f>'Hotter&amp;Drier'!$B$1</f>
        <v>MRI-CGCM2.3.2</v>
      </c>
      <c r="D425" s="36">
        <v>2039</v>
      </c>
      <c r="E425" s="37">
        <f>'Hotter&amp;Drier'!T67</f>
        <v>23.125</v>
      </c>
      <c r="F425" s="37">
        <f>'Hotter&amp;Drier'!X67</f>
        <v>75.670524999999998</v>
      </c>
      <c r="G425" s="37">
        <f>'Hotter&amp;Drier'!R67</f>
        <v>483.3499999999998</v>
      </c>
      <c r="H425" s="115">
        <f t="shared" si="957"/>
        <v>2007</v>
      </c>
      <c r="I425" s="111" t="str">
        <f t="shared" si="958"/>
        <v>Pile No 243 @ Berth 107</v>
      </c>
      <c r="J425" s="165" t="str">
        <f t="shared" si="959"/>
        <v>splash</v>
      </c>
      <c r="K425" s="172">
        <f t="shared" si="960"/>
        <v>1</v>
      </c>
      <c r="L425" s="115" t="str">
        <f t="shared" si="961"/>
        <v>C1</v>
      </c>
      <c r="M425" s="115" t="str">
        <f t="shared" si="962"/>
        <v>CB4</v>
      </c>
      <c r="N425" s="115" t="str">
        <f t="shared" si="963"/>
        <v>CL5</v>
      </c>
      <c r="O425" s="115">
        <f t="shared" si="964"/>
        <v>0</v>
      </c>
      <c r="P425" s="115">
        <f t="shared" si="965"/>
        <v>50</v>
      </c>
      <c r="Q425" s="115">
        <f t="shared" si="966"/>
        <v>1200</v>
      </c>
      <c r="R425" s="115">
        <f t="shared" si="967"/>
        <v>60</v>
      </c>
      <c r="S425" s="115">
        <f t="shared" si="968"/>
        <v>0.37</v>
      </c>
      <c r="T425" s="115">
        <f t="shared" si="969"/>
        <v>310</v>
      </c>
      <c r="U425" s="165">
        <f t="shared" si="1007"/>
        <v>12</v>
      </c>
      <c r="V425" s="165"/>
      <c r="W425" s="165"/>
      <c r="X425" s="165"/>
      <c r="Y425" s="165"/>
      <c r="AA425" s="174">
        <f t="shared" si="1036"/>
        <v>5.171663695655826</v>
      </c>
      <c r="AB425" s="193">
        <f t="shared" si="1037"/>
        <v>0.20343327391311652</v>
      </c>
      <c r="AC425" s="174">
        <f t="shared" si="1038"/>
        <v>0.18781228132230046</v>
      </c>
      <c r="AD425" s="174">
        <f t="shared" si="1039"/>
        <v>1.1937537300535714E-2</v>
      </c>
      <c r="AE425" s="174">
        <f t="shared" si="1040"/>
        <v>0.6248415255796943</v>
      </c>
      <c r="AF425" s="194">
        <f t="shared" si="1041"/>
        <v>0.1865198583819983</v>
      </c>
      <c r="AG425" s="174">
        <f t="shared" si="1034"/>
        <v>2.4111658331137877</v>
      </c>
      <c r="AH425" s="174">
        <f t="shared" si="1035"/>
        <v>0.16715321950982143</v>
      </c>
      <c r="AJ425" s="174"/>
      <c r="AK425" s="174"/>
      <c r="AM425" s="207">
        <f t="shared" si="1042"/>
        <v>5</v>
      </c>
      <c r="AN425" s="167">
        <f>INDEX(Coefficients!$O$3:$O$7,MATCH(S425,Coefficients!$O$3:$O$7))</f>
        <v>0.3</v>
      </c>
      <c r="AO425" s="167">
        <f>INDEX(Coefficients!$O$3:$O$7,MATCH(S425,Coefficients!$O$3:$O$7)+1)</f>
        <v>0.4</v>
      </c>
      <c r="AP425" s="172">
        <f>INDEX(Coefficients!$P$3:$P$7,MATCH(S425,Coefficients!$O$3:$O$7))</f>
        <v>50</v>
      </c>
      <c r="AQ425" s="172">
        <f>INDEX(Coefficients!$P$3:$P$7,MATCH(S425,Coefficients!$O$3:$O$7)+1)</f>
        <v>41.8</v>
      </c>
      <c r="AR425" s="172">
        <f t="shared" si="1043"/>
        <v>44.26</v>
      </c>
      <c r="AS425" s="106">
        <f t="shared" si="1044"/>
        <v>2039</v>
      </c>
      <c r="AT425" s="107">
        <f t="shared" si="1045"/>
        <v>23.125</v>
      </c>
      <c r="AU425" s="167">
        <f t="shared" si="1008"/>
        <v>638.33500000000004</v>
      </c>
      <c r="AV425" s="173">
        <f t="shared" si="1009"/>
        <v>22.797678571428573</v>
      </c>
      <c r="AW425" s="106">
        <v>51</v>
      </c>
      <c r="AX425" s="107">
        <f t="shared" si="1046"/>
        <v>75.670524999999998</v>
      </c>
      <c r="AY425" s="174">
        <f t="shared" si="1047"/>
        <v>1.1874937215820749</v>
      </c>
      <c r="AZ425" s="167">
        <f>INDEX(Coefficients!$K$3:$K$10,MATCH(S425,Coefficients!$K$3:$K$10))</f>
        <v>0.35</v>
      </c>
      <c r="BA425" s="167">
        <f>INDEX(Coefficients!$K$3:$K$10,MATCH(S425,Coefficients!$K$3:$K$10)+1)</f>
        <v>0.4</v>
      </c>
      <c r="BB425" s="167">
        <f>INDEX(Coefficients!$L$3:$L$10,MATCH(S425,Coefficients!$K$3:$K$10))</f>
        <v>0.19142307491680963</v>
      </c>
      <c r="BC425" s="167">
        <f>INDEX(Coefficients!$L$3:$L$10,MATCH(S425,Coefficients!$K$3:$K$10)+1)</f>
        <v>0.35425563574488944</v>
      </c>
      <c r="BD425" s="174">
        <f>INDEX(Coefficients!$M$3:$M$10,MATCH(S425,Coefficients!$K$3:$K$10))</f>
        <v>0.20023799980895765</v>
      </c>
      <c r="BE425" s="174">
        <f>INDEX(Coefficients!$M$3:$M$10,MATCH(S425,Coefficients!$K$3:$K$10)+1)</f>
        <v>0.20987997823914079</v>
      </c>
      <c r="BF425" s="70">
        <f t="shared" si="1048"/>
        <v>2.5655609924804158E-5</v>
      </c>
      <c r="BG425" s="110">
        <f t="shared" si="1049"/>
        <v>0.20409479118103091</v>
      </c>
      <c r="BH425" s="175">
        <f t="shared" si="1010"/>
        <v>1.2996455605356257E-5</v>
      </c>
      <c r="BI425" s="89">
        <f t="shared" si="1011"/>
        <v>4.1012818780051259E-2</v>
      </c>
      <c r="BJ425" s="106">
        <f t="shared" si="1050"/>
        <v>0.71366705445737511</v>
      </c>
      <c r="BK425" s="165">
        <f t="shared" si="1051"/>
        <v>84.741590689541354</v>
      </c>
      <c r="BL425" s="207"/>
      <c r="BM425" s="107">
        <f t="shared" si="1052"/>
        <v>483.3499999999998</v>
      </c>
      <c r="BN425" s="173">
        <f t="shared" si="1012"/>
        <v>12246.799999999997</v>
      </c>
      <c r="BO425" s="187">
        <f t="shared" si="1013"/>
        <v>8.310328571428569E-4</v>
      </c>
      <c r="BP425" s="106" t="str">
        <f t="shared" si="987"/>
        <v>YES</v>
      </c>
      <c r="BQ425" s="209">
        <f t="shared" si="1053"/>
        <v>5.171663695655826</v>
      </c>
      <c r="BR425" s="164">
        <f t="shared" si="1014"/>
        <v>10.171663695655827</v>
      </c>
      <c r="BS425" s="219">
        <f t="shared" si="1015"/>
        <v>0.20343327391311652</v>
      </c>
      <c r="BT425" s="210"/>
      <c r="BU425" s="206">
        <f t="shared" si="1016"/>
        <v>-0.78561904837841812</v>
      </c>
      <c r="BW425" s="164">
        <f>VLOOKUP(M425,Coefficients!$E$4:$I$7,3)</f>
        <v>0.43099999999999999</v>
      </c>
      <c r="BX425" s="106">
        <f t="shared" si="1017"/>
        <v>7.2999999999999995E-2</v>
      </c>
      <c r="BY425" s="163">
        <f t="shared" si="1018"/>
        <v>0.51902336089285717</v>
      </c>
      <c r="BZ425" s="160"/>
      <c r="CO425" s="165" t="str">
        <f t="shared" si="1054"/>
        <v>splash</v>
      </c>
      <c r="CP425" s="172">
        <f t="shared" si="1055"/>
        <v>1</v>
      </c>
      <c r="CQ425" s="165">
        <f>IF(CO425="atmospheric",IF(CP425&gt;=1,Coefficients!$T$5,Coefficients!$T$4),Coefficients!$T$3)</f>
        <v>7.35</v>
      </c>
      <c r="CR425" s="106">
        <f>IF(S425&lt;Coefficients!$V$3,Coefficients!$X$3-(Coefficients!$X$4-Coefficients!$X$3)*(Coefficients!$V$3-S425)/(Coefficients!$V$4-Coefficients!$V$3),IF(S425&gt;Coefficients!$V$6,(Coefficients!$X$6-Coefficients!$X$5)*(S425-Coefficients!$V$6)/(Coefficients!$V$6-Coefficients!$V$5)+Coefficients!$X$6,VLOOKUP(S425,Coefficients!$V$3:$X$6,3)))</f>
        <v>5.1999999999999975</v>
      </c>
      <c r="CS425" s="90">
        <f t="shared" si="1019"/>
        <v>1.6409601519999992E-4</v>
      </c>
      <c r="CT425" s="106">
        <f>VLOOKUP(CO425,Coefficients!$Z$4:$AD$7,4,FALSE)</f>
        <v>0.26500000000000001</v>
      </c>
      <c r="CU425" s="106">
        <f>VLOOKUP(CO425,Coefficients!$Z$4:$AD$7,2,FALSE)</f>
        <v>0.37</v>
      </c>
      <c r="CV425" s="174">
        <f t="shared" si="1056"/>
        <v>5.3365144270828662</v>
      </c>
      <c r="CW425" s="31">
        <f t="shared" si="1057"/>
        <v>0.6248415255796943</v>
      </c>
      <c r="CX425" s="19">
        <f>Coefficients!$B$7</f>
        <v>3.35</v>
      </c>
      <c r="CY425" s="217">
        <f t="shared" si="1020"/>
        <v>0.1865198583819983</v>
      </c>
      <c r="CZ425" s="164">
        <f>VLOOKUP(N425,Coefficients!$E$12:$I$16,3)</f>
        <v>6.0350000000000001</v>
      </c>
      <c r="DA425" s="165">
        <f t="shared" si="1021"/>
        <v>7.2999999999999995E-2</v>
      </c>
      <c r="DB425" s="163">
        <f t="shared" si="1022"/>
        <v>7.2675312830357148</v>
      </c>
      <c r="DC425" s="163"/>
      <c r="DD425" s="149"/>
      <c r="DU425" s="165">
        <f t="shared" si="1058"/>
        <v>0.95</v>
      </c>
      <c r="DV425" s="165">
        <f t="shared" si="1059"/>
        <v>1</v>
      </c>
      <c r="DW425" s="165">
        <f t="shared" si="1060"/>
        <v>2400</v>
      </c>
      <c r="DX425" s="165">
        <f t="shared" si="1061"/>
        <v>1.4999999999999999E-2</v>
      </c>
      <c r="DY425" s="169">
        <f t="shared" si="1062"/>
        <v>70.555747324818782</v>
      </c>
      <c r="DZ425" s="136">
        <f t="shared" si="1023"/>
        <v>33591.453356288803</v>
      </c>
      <c r="EA425" s="136">
        <f t="shared" si="1063"/>
        <v>4.3067574809826485</v>
      </c>
      <c r="EB425" s="136">
        <f t="shared" si="1064"/>
        <v>2.3330791552474604E-2</v>
      </c>
      <c r="EC425" s="136">
        <f t="shared" si="1065"/>
        <v>0.96747185906460231</v>
      </c>
      <c r="ED425" s="136">
        <f t="shared" si="1066"/>
        <v>0.21178556908376922</v>
      </c>
      <c r="EE425" s="136">
        <f t="shared" si="1024"/>
        <v>1.5445604651050633E-4</v>
      </c>
      <c r="EF425" s="136">
        <f t="shared" si="1067"/>
        <v>1</v>
      </c>
      <c r="EG425" s="136">
        <f t="shared" si="1025"/>
        <v>2</v>
      </c>
      <c r="EH425" s="149">
        <f t="shared" si="1068"/>
        <v>1.7178585810547842</v>
      </c>
      <c r="EI425" s="149">
        <f t="shared" si="1069"/>
        <v>28.610997601636793</v>
      </c>
      <c r="EJ425" s="149">
        <f t="shared" si="1026"/>
        <v>30.328856182691577</v>
      </c>
      <c r="EK425" s="18">
        <f t="shared" si="1027"/>
        <v>0.92321318784120066</v>
      </c>
      <c r="EL425" s="18">
        <f t="shared" si="1028"/>
        <v>0.18781228132230046</v>
      </c>
      <c r="EM425" s="18">
        <f t="shared" si="1029"/>
        <v>1.1937537300535714E-2</v>
      </c>
      <c r="EN425" s="163">
        <f t="shared" si="1070"/>
        <v>0.12268385226754133</v>
      </c>
      <c r="EO425" s="163">
        <f t="shared" si="1071"/>
        <v>2.0433040540688414</v>
      </c>
      <c r="EP425" s="163">
        <f t="shared" si="1030"/>
        <v>2.1659879063363827</v>
      </c>
      <c r="EQ425" s="18">
        <f t="shared" si="1031"/>
        <v>12.927126655734678</v>
      </c>
      <c r="ER425" s="18">
        <f t="shared" si="1032"/>
        <v>2.4111658331137877</v>
      </c>
      <c r="ES425" s="18">
        <f t="shared" si="1033"/>
        <v>0.16715321950982143</v>
      </c>
    </row>
    <row r="426" spans="1:149" s="105" customFormat="1" outlineLevel="1" x14ac:dyDescent="0.25">
      <c r="A426" s="103"/>
      <c r="B426" s="36" t="s">
        <v>75</v>
      </c>
      <c r="C426" s="36" t="str">
        <f>'Hotter&amp;Drier'!$B$1</f>
        <v>MRI-CGCM2.3.2</v>
      </c>
      <c r="D426" s="36">
        <v>2040</v>
      </c>
      <c r="E426" s="37">
        <f>'Hotter&amp;Drier'!T68</f>
        <v>23.15</v>
      </c>
      <c r="F426" s="37">
        <f>'Hotter&amp;Drier'!X68</f>
        <v>75.651449999999997</v>
      </c>
      <c r="G426" s="37">
        <f>'Hotter&amp;Drier'!R68</f>
        <v>487</v>
      </c>
      <c r="H426" s="115">
        <f t="shared" si="957"/>
        <v>2007</v>
      </c>
      <c r="I426" s="111" t="str">
        <f t="shared" si="958"/>
        <v>Pile No 243 @ Berth 107</v>
      </c>
      <c r="J426" s="165" t="str">
        <f t="shared" si="959"/>
        <v>splash</v>
      </c>
      <c r="K426" s="172">
        <f t="shared" si="960"/>
        <v>1</v>
      </c>
      <c r="L426" s="115" t="str">
        <f t="shared" si="961"/>
        <v>C1</v>
      </c>
      <c r="M426" s="115" t="str">
        <f t="shared" si="962"/>
        <v>CB4</v>
      </c>
      <c r="N426" s="115" t="str">
        <f t="shared" si="963"/>
        <v>CL5</v>
      </c>
      <c r="O426" s="115">
        <f t="shared" si="964"/>
        <v>0</v>
      </c>
      <c r="P426" s="115">
        <f t="shared" si="965"/>
        <v>50</v>
      </c>
      <c r="Q426" s="115">
        <f t="shared" si="966"/>
        <v>1200</v>
      </c>
      <c r="R426" s="115">
        <f t="shared" si="967"/>
        <v>60</v>
      </c>
      <c r="S426" s="115">
        <f t="shared" si="968"/>
        <v>0.37</v>
      </c>
      <c r="T426" s="115">
        <f t="shared" si="969"/>
        <v>310</v>
      </c>
      <c r="U426" s="165">
        <f t="shared" si="1007"/>
        <v>12</v>
      </c>
      <c r="V426" s="165"/>
      <c r="W426" s="165"/>
      <c r="X426" s="165"/>
      <c r="Y426" s="165"/>
      <c r="AA426" s="174">
        <f t="shared" si="1036"/>
        <v>5.2565800393172877</v>
      </c>
      <c r="AB426" s="193">
        <f t="shared" si="1037"/>
        <v>0.20513160078634576</v>
      </c>
      <c r="AC426" s="174">
        <f t="shared" si="1038"/>
        <v>0.19624115365553957</v>
      </c>
      <c r="AD426" s="174">
        <f t="shared" si="1039"/>
        <v>1.1946328922931033E-2</v>
      </c>
      <c r="AE426" s="174">
        <f t="shared" si="1040"/>
        <v>0.65131586197935931</v>
      </c>
      <c r="AF426" s="194">
        <f t="shared" si="1041"/>
        <v>0.19442264536697293</v>
      </c>
      <c r="AG426" s="174">
        <f t="shared" si="1034"/>
        <v>2.6043801189296323</v>
      </c>
      <c r="AH426" s="174">
        <f t="shared" si="1035"/>
        <v>0.1672763226215517</v>
      </c>
      <c r="AJ426" s="174"/>
      <c r="AK426" s="174"/>
      <c r="AM426" s="207">
        <f t="shared" si="1042"/>
        <v>5</v>
      </c>
      <c r="AN426" s="167">
        <f>INDEX(Coefficients!$O$3:$O$7,MATCH(S426,Coefficients!$O$3:$O$7))</f>
        <v>0.3</v>
      </c>
      <c r="AO426" s="167">
        <f>INDEX(Coefficients!$O$3:$O$7,MATCH(S426,Coefficients!$O$3:$O$7)+1)</f>
        <v>0.4</v>
      </c>
      <c r="AP426" s="172">
        <f>INDEX(Coefficients!$P$3:$P$7,MATCH(S426,Coefficients!$O$3:$O$7))</f>
        <v>50</v>
      </c>
      <c r="AQ426" s="172">
        <f>INDEX(Coefficients!$P$3:$P$7,MATCH(S426,Coefficients!$O$3:$O$7)+1)</f>
        <v>41.8</v>
      </c>
      <c r="AR426" s="172">
        <f t="shared" si="1043"/>
        <v>44.26</v>
      </c>
      <c r="AS426" s="106">
        <f t="shared" si="1044"/>
        <v>2040</v>
      </c>
      <c r="AT426" s="107">
        <f t="shared" si="1045"/>
        <v>23.15</v>
      </c>
      <c r="AU426" s="167">
        <f t="shared" si="1008"/>
        <v>661.48500000000001</v>
      </c>
      <c r="AV426" s="173">
        <f t="shared" si="1009"/>
        <v>22.809827586206897</v>
      </c>
      <c r="AW426" s="106">
        <v>52</v>
      </c>
      <c r="AX426" s="107">
        <f t="shared" si="1046"/>
        <v>75.651449999999997</v>
      </c>
      <c r="AY426" s="174">
        <f t="shared" si="1047"/>
        <v>1.1883717871099968</v>
      </c>
      <c r="AZ426" s="167">
        <f>INDEX(Coefficients!$K$3:$K$10,MATCH(S426,Coefficients!$K$3:$K$10))</f>
        <v>0.35</v>
      </c>
      <c r="BA426" s="167">
        <f>INDEX(Coefficients!$K$3:$K$10,MATCH(S426,Coefficients!$K$3:$K$10)+1)</f>
        <v>0.4</v>
      </c>
      <c r="BB426" s="167">
        <f>INDEX(Coefficients!$L$3:$L$10,MATCH(S426,Coefficients!$K$3:$K$10))</f>
        <v>0.19142307491680963</v>
      </c>
      <c r="BC426" s="167">
        <f>INDEX(Coefficients!$L$3:$L$10,MATCH(S426,Coefficients!$K$3:$K$10)+1)</f>
        <v>0.35425563574488944</v>
      </c>
      <c r="BD426" s="174">
        <f>INDEX(Coefficients!$M$3:$M$10,MATCH(S426,Coefficients!$K$3:$K$10))</f>
        <v>0.20023799980895765</v>
      </c>
      <c r="BE426" s="174">
        <f>INDEX(Coefficients!$M$3:$M$10,MATCH(S426,Coefficients!$K$3:$K$10)+1)</f>
        <v>0.20987997823914079</v>
      </c>
      <c r="BF426" s="70">
        <f t="shared" si="1048"/>
        <v>2.5655609924804158E-5</v>
      </c>
      <c r="BG426" s="110">
        <f t="shared" si="1049"/>
        <v>0.20409479118103091</v>
      </c>
      <c r="BH426" s="175">
        <f t="shared" si="1010"/>
        <v>1.2903708090730619E-5</v>
      </c>
      <c r="BI426" s="89">
        <f t="shared" si="1011"/>
        <v>4.0720136134478745E-2</v>
      </c>
      <c r="BJ426" s="106">
        <f t="shared" si="1050"/>
        <v>0.71366705445737511</v>
      </c>
      <c r="BK426" s="165">
        <f t="shared" si="1051"/>
        <v>84.741590689541354</v>
      </c>
      <c r="BL426" s="207"/>
      <c r="BM426" s="107">
        <f t="shared" si="1052"/>
        <v>487</v>
      </c>
      <c r="BN426" s="173">
        <f t="shared" si="1012"/>
        <v>12733.799999999997</v>
      </c>
      <c r="BO426" s="187">
        <f t="shared" si="1013"/>
        <v>8.3428344827586186E-4</v>
      </c>
      <c r="BP426" s="106" t="str">
        <f t="shared" si="987"/>
        <v>YES</v>
      </c>
      <c r="BQ426" s="209">
        <f t="shared" si="1053"/>
        <v>5.2565800393172877</v>
      </c>
      <c r="BR426" s="164">
        <f t="shared" si="1014"/>
        <v>10.256580039317289</v>
      </c>
      <c r="BS426" s="219">
        <f t="shared" si="1015"/>
        <v>0.20513160078634576</v>
      </c>
      <c r="BT426" s="210"/>
      <c r="BU426" s="206">
        <f t="shared" si="1016"/>
        <v>-0.7888580964547125</v>
      </c>
      <c r="BW426" s="164">
        <f>VLOOKUP(M426,Coefficients!$E$4:$I$7,3)</f>
        <v>0.43099999999999999</v>
      </c>
      <c r="BX426" s="106">
        <f t="shared" si="1017"/>
        <v>7.2999999999999995E-2</v>
      </c>
      <c r="BY426" s="163">
        <f t="shared" si="1018"/>
        <v>0.51940560534482749</v>
      </c>
      <c r="BZ426" s="160"/>
      <c r="CO426" s="165" t="str">
        <f t="shared" si="1054"/>
        <v>splash</v>
      </c>
      <c r="CP426" s="172">
        <f t="shared" si="1055"/>
        <v>1</v>
      </c>
      <c r="CQ426" s="165">
        <f>IF(CO426="atmospheric",IF(CP426&gt;=1,Coefficients!$T$5,Coefficients!$T$4),Coefficients!$T$3)</f>
        <v>7.35</v>
      </c>
      <c r="CR426" s="106">
        <f>IF(S426&lt;Coefficients!$V$3,Coefficients!$X$3-(Coefficients!$X$4-Coefficients!$X$3)*(Coefficients!$V$3-S426)/(Coefficients!$V$4-Coefficients!$V$3),IF(S426&gt;Coefficients!$V$6,(Coefficients!$X$6-Coefficients!$X$5)*(S426-Coefficients!$V$6)/(Coefficients!$V$6-Coefficients!$V$5)+Coefficients!$X$6,VLOOKUP(S426,Coefficients!$V$3:$X$6,3)))</f>
        <v>5.1999999999999975</v>
      </c>
      <c r="CS426" s="90">
        <f t="shared" si="1019"/>
        <v>1.6409601519999992E-4</v>
      </c>
      <c r="CT426" s="106">
        <f>VLOOKUP(CO426,Coefficients!$Z$4:$AD$7,4,FALSE)</f>
        <v>0.26500000000000001</v>
      </c>
      <c r="CU426" s="106">
        <f>VLOOKUP(CO426,Coefficients!$Z$4:$AD$7,2,FALSE)</f>
        <v>0.37</v>
      </c>
      <c r="CV426" s="174">
        <f t="shared" si="1056"/>
        <v>5.3425154686676883</v>
      </c>
      <c r="CW426" s="31">
        <f t="shared" si="1057"/>
        <v>0.65131586197935931</v>
      </c>
      <c r="CX426" s="19">
        <f>Coefficients!$B$7</f>
        <v>3.35</v>
      </c>
      <c r="CY426" s="217">
        <f t="shared" si="1020"/>
        <v>0.19442264536697293</v>
      </c>
      <c r="CZ426" s="164">
        <f>VLOOKUP(N426,Coefficients!$E$12:$I$16,3)</f>
        <v>6.0350000000000001</v>
      </c>
      <c r="DA426" s="165">
        <f t="shared" si="1021"/>
        <v>7.2999999999999995E-2</v>
      </c>
      <c r="DB426" s="163">
        <f t="shared" si="1022"/>
        <v>7.2728835922413788</v>
      </c>
      <c r="DC426" s="163"/>
      <c r="DD426" s="149"/>
      <c r="DU426" s="165">
        <f t="shared" si="1058"/>
        <v>0.95</v>
      </c>
      <c r="DV426" s="165">
        <f t="shared" si="1059"/>
        <v>1</v>
      </c>
      <c r="DW426" s="165">
        <f t="shared" si="1060"/>
        <v>2400</v>
      </c>
      <c r="DX426" s="165">
        <f t="shared" si="1061"/>
        <v>1.4999999999999999E-2</v>
      </c>
      <c r="DY426" s="169">
        <f t="shared" si="1062"/>
        <v>70.556867101791426</v>
      </c>
      <c r="DZ426" s="136">
        <f t="shared" si="1023"/>
        <v>33591.631063224479</v>
      </c>
      <c r="EA426" s="136">
        <f t="shared" si="1063"/>
        <v>4.3067574809826485</v>
      </c>
      <c r="EB426" s="136">
        <f t="shared" si="1064"/>
        <v>2.3330791552474604E-2</v>
      </c>
      <c r="EC426" s="136">
        <f t="shared" si="1065"/>
        <v>0.96747185906460231</v>
      </c>
      <c r="ED426" s="136">
        <f t="shared" si="1066"/>
        <v>0.21183944953814612</v>
      </c>
      <c r="EE426" s="136">
        <f t="shared" si="1024"/>
        <v>1.5445604651050633E-4</v>
      </c>
      <c r="EF426" s="136">
        <f t="shared" si="1067"/>
        <v>1</v>
      </c>
      <c r="EG426" s="136">
        <f t="shared" si="1025"/>
        <v>2</v>
      </c>
      <c r="EH426" s="149">
        <f t="shared" si="1068"/>
        <v>1.7165912402115324</v>
      </c>
      <c r="EI426" s="149">
        <f t="shared" si="1069"/>
        <v>28.597215583641198</v>
      </c>
      <c r="EJ426" s="149">
        <f t="shared" si="1026"/>
        <v>30.31380682385273</v>
      </c>
      <c r="EK426" s="18">
        <f t="shared" si="1027"/>
        <v>0.95665978768397553</v>
      </c>
      <c r="EL426" s="18">
        <f t="shared" si="1028"/>
        <v>0.19624115365553957</v>
      </c>
      <c r="EM426" s="18">
        <f t="shared" si="1029"/>
        <v>1.1946328922931033E-2</v>
      </c>
      <c r="EN426" s="163">
        <f t="shared" si="1070"/>
        <v>0.12259334292148642</v>
      </c>
      <c r="EO426" s="163">
        <f t="shared" si="1071"/>
        <v>2.0423197873321217</v>
      </c>
      <c r="EP426" s="163">
        <f t="shared" si="1030"/>
        <v>2.1649131302536082</v>
      </c>
      <c r="EQ426" s="18">
        <f t="shared" si="1031"/>
        <v>13.395456655853346</v>
      </c>
      <c r="ER426" s="18">
        <f t="shared" si="1032"/>
        <v>2.6043801189296323</v>
      </c>
      <c r="ES426" s="18">
        <f t="shared" si="1033"/>
        <v>0.1672763226215517</v>
      </c>
    </row>
    <row r="427" spans="1:149" s="105" customFormat="1" outlineLevel="1" x14ac:dyDescent="0.25">
      <c r="A427" s="103"/>
      <c r="B427" s="36" t="s">
        <v>75</v>
      </c>
      <c r="C427" s="36" t="str">
        <f>'Hotter&amp;Drier'!$B$1</f>
        <v>MRI-CGCM2.3.2</v>
      </c>
      <c r="D427" s="36">
        <v>2041</v>
      </c>
      <c r="E427" s="37">
        <f>'Hotter&amp;Drier'!T69</f>
        <v>23.175000000000001</v>
      </c>
      <c r="F427" s="37">
        <f>'Hotter&amp;Drier'!X69</f>
        <v>75.632374999999996</v>
      </c>
      <c r="G427" s="37">
        <f>'Hotter&amp;Drier'!R69</f>
        <v>491</v>
      </c>
      <c r="H427" s="115">
        <f t="shared" si="957"/>
        <v>2007</v>
      </c>
      <c r="I427" s="111" t="str">
        <f t="shared" si="958"/>
        <v>Pile No 243 @ Berth 107</v>
      </c>
      <c r="J427" s="165" t="str">
        <f t="shared" si="959"/>
        <v>splash</v>
      </c>
      <c r="K427" s="172">
        <f t="shared" si="960"/>
        <v>1</v>
      </c>
      <c r="L427" s="115" t="str">
        <f t="shared" si="961"/>
        <v>C1</v>
      </c>
      <c r="M427" s="115" t="str">
        <f t="shared" si="962"/>
        <v>CB4</v>
      </c>
      <c r="N427" s="115" t="str">
        <f t="shared" si="963"/>
        <v>CL5</v>
      </c>
      <c r="O427" s="115">
        <f t="shared" si="964"/>
        <v>0</v>
      </c>
      <c r="P427" s="115">
        <f t="shared" si="965"/>
        <v>50</v>
      </c>
      <c r="Q427" s="115">
        <f t="shared" si="966"/>
        <v>1200</v>
      </c>
      <c r="R427" s="115">
        <f t="shared" si="967"/>
        <v>60</v>
      </c>
      <c r="S427" s="115">
        <f t="shared" si="968"/>
        <v>0.37</v>
      </c>
      <c r="T427" s="115">
        <f t="shared" si="969"/>
        <v>310</v>
      </c>
      <c r="U427" s="165">
        <f t="shared" si="1007"/>
        <v>12</v>
      </c>
      <c r="V427" s="165"/>
      <c r="W427" s="165"/>
      <c r="X427" s="165"/>
      <c r="Y427" s="165"/>
      <c r="AA427" s="174">
        <f t="shared" si="1036"/>
        <v>5.3404414373542046</v>
      </c>
      <c r="AB427" s="193">
        <f t="shared" si="1037"/>
        <v>0.20680882874708409</v>
      </c>
      <c r="AC427" s="174">
        <f t="shared" si="1038"/>
        <v>0.20476973060058454</v>
      </c>
      <c r="AD427" s="174">
        <f t="shared" si="1039"/>
        <v>1.1955137478E-2</v>
      </c>
      <c r="AE427" s="174">
        <f t="shared" si="1040"/>
        <v>0.67747577010432503</v>
      </c>
      <c r="AF427" s="194">
        <f t="shared" si="1041"/>
        <v>0.20223157316547016</v>
      </c>
      <c r="AG427" s="174">
        <f t="shared" si="1034"/>
        <v>2.8037910716036034</v>
      </c>
      <c r="AH427" s="174">
        <f t="shared" si="1035"/>
        <v>0.16739966282999999</v>
      </c>
      <c r="AJ427" s="174"/>
      <c r="AK427" s="174"/>
      <c r="AM427" s="207">
        <f t="shared" si="1042"/>
        <v>5</v>
      </c>
      <c r="AN427" s="167">
        <f>INDEX(Coefficients!$O$3:$O$7,MATCH(S427,Coefficients!$O$3:$O$7))</f>
        <v>0.3</v>
      </c>
      <c r="AO427" s="167">
        <f>INDEX(Coefficients!$O$3:$O$7,MATCH(S427,Coefficients!$O$3:$O$7)+1)</f>
        <v>0.4</v>
      </c>
      <c r="AP427" s="172">
        <f>INDEX(Coefficients!$P$3:$P$7,MATCH(S427,Coefficients!$O$3:$O$7))</f>
        <v>50</v>
      </c>
      <c r="AQ427" s="172">
        <f>INDEX(Coefficients!$P$3:$P$7,MATCH(S427,Coefficients!$O$3:$O$7)+1)</f>
        <v>41.8</v>
      </c>
      <c r="AR427" s="172">
        <f t="shared" si="1043"/>
        <v>44.26</v>
      </c>
      <c r="AS427" s="106">
        <f t="shared" si="1044"/>
        <v>2041</v>
      </c>
      <c r="AT427" s="107">
        <f t="shared" si="1045"/>
        <v>23.175000000000001</v>
      </c>
      <c r="AU427" s="167">
        <f t="shared" si="1008"/>
        <v>684.66</v>
      </c>
      <c r="AV427" s="173">
        <f t="shared" si="1009"/>
        <v>22.821999999999999</v>
      </c>
      <c r="AW427" s="106">
        <v>53</v>
      </c>
      <c r="AX427" s="107">
        <f t="shared" si="1046"/>
        <v>75.632374999999996</v>
      </c>
      <c r="AY427" s="174">
        <f t="shared" si="1047"/>
        <v>1.1892521225252755</v>
      </c>
      <c r="AZ427" s="167">
        <f>INDEX(Coefficients!$K$3:$K$10,MATCH(S427,Coefficients!$K$3:$K$10))</f>
        <v>0.35</v>
      </c>
      <c r="BA427" s="167">
        <f>INDEX(Coefficients!$K$3:$K$10,MATCH(S427,Coefficients!$K$3:$K$10)+1)</f>
        <v>0.4</v>
      </c>
      <c r="BB427" s="167">
        <f>INDEX(Coefficients!$L$3:$L$10,MATCH(S427,Coefficients!$K$3:$K$10))</f>
        <v>0.19142307491680963</v>
      </c>
      <c r="BC427" s="167">
        <f>INDEX(Coefficients!$L$3:$L$10,MATCH(S427,Coefficients!$K$3:$K$10)+1)</f>
        <v>0.35425563574488944</v>
      </c>
      <c r="BD427" s="174">
        <f>INDEX(Coefficients!$M$3:$M$10,MATCH(S427,Coefficients!$K$3:$K$10))</f>
        <v>0.20023799980895765</v>
      </c>
      <c r="BE427" s="174">
        <f>INDEX(Coefficients!$M$3:$M$10,MATCH(S427,Coefficients!$K$3:$K$10)+1)</f>
        <v>0.20987997823914079</v>
      </c>
      <c r="BF427" s="70">
        <f t="shared" si="1048"/>
        <v>2.5655609924804158E-5</v>
      </c>
      <c r="BG427" s="110">
        <f t="shared" si="1049"/>
        <v>0.20409479118103091</v>
      </c>
      <c r="BH427" s="175">
        <f t="shared" si="1010"/>
        <v>1.2814733822783317E-5</v>
      </c>
      <c r="BI427" s="89">
        <f t="shared" si="1011"/>
        <v>4.0439360695527025E-2</v>
      </c>
      <c r="BJ427" s="106">
        <f t="shared" si="1050"/>
        <v>0.71366705445737511</v>
      </c>
      <c r="BK427" s="165">
        <f t="shared" si="1051"/>
        <v>84.741590689541354</v>
      </c>
      <c r="BL427" s="207"/>
      <c r="BM427" s="107">
        <f t="shared" si="1052"/>
        <v>491</v>
      </c>
      <c r="BN427" s="173">
        <f t="shared" si="1012"/>
        <v>13224.799999999997</v>
      </c>
      <c r="BO427" s="187">
        <f t="shared" si="1013"/>
        <v>8.3757066666666658E-4</v>
      </c>
      <c r="BP427" s="106" t="str">
        <f t="shared" si="987"/>
        <v>YES</v>
      </c>
      <c r="BQ427" s="209">
        <f t="shared" si="1053"/>
        <v>5.3404414373542046</v>
      </c>
      <c r="BR427" s="164">
        <f t="shared" si="1014"/>
        <v>10.340441437354205</v>
      </c>
      <c r="BS427" s="219">
        <f t="shared" si="1015"/>
        <v>0.20680882874708409</v>
      </c>
      <c r="BT427" s="210"/>
      <c r="BU427" s="206">
        <f t="shared" si="1016"/>
        <v>-0.79192135014427956</v>
      </c>
      <c r="BW427" s="164">
        <f>VLOOKUP(M427,Coefficients!$E$4:$I$7,3)</f>
        <v>0.43099999999999999</v>
      </c>
      <c r="BX427" s="106">
        <f t="shared" si="1017"/>
        <v>7.2999999999999995E-2</v>
      </c>
      <c r="BY427" s="163">
        <f t="shared" si="1018"/>
        <v>0.519788586</v>
      </c>
      <c r="BZ427" s="160"/>
      <c r="CO427" s="165" t="str">
        <f t="shared" si="1054"/>
        <v>splash</v>
      </c>
      <c r="CP427" s="172">
        <f t="shared" si="1055"/>
        <v>1</v>
      </c>
      <c r="CQ427" s="165">
        <f>IF(CO427="atmospheric",IF(CP427&gt;=1,Coefficients!$T$5,Coefficients!$T$4),Coefficients!$T$3)</f>
        <v>7.35</v>
      </c>
      <c r="CR427" s="106">
        <f>IF(S427&lt;Coefficients!$V$3,Coefficients!$X$3-(Coefficients!$X$4-Coefficients!$X$3)*(Coefficients!$V$3-S427)/(Coefficients!$V$4-Coefficients!$V$3),IF(S427&gt;Coefficients!$V$6,(Coefficients!$X$6-Coefficients!$X$5)*(S427-Coefficients!$V$6)/(Coefficients!$V$6-Coefficients!$V$5)+Coefficients!$X$6,VLOOKUP(S427,Coefficients!$V$3:$X$6,3)))</f>
        <v>5.1999999999999975</v>
      </c>
      <c r="CS427" s="90">
        <f t="shared" si="1019"/>
        <v>1.6409601519999992E-4</v>
      </c>
      <c r="CT427" s="106">
        <f>VLOOKUP(CO427,Coefficients!$Z$4:$AD$7,4,FALSE)</f>
        <v>0.26500000000000001</v>
      </c>
      <c r="CU427" s="106">
        <f>VLOOKUP(CO427,Coefficients!$Z$4:$AD$7,2,FALSE)</f>
        <v>0.37</v>
      </c>
      <c r="CV427" s="174">
        <f t="shared" si="1056"/>
        <v>5.3481089434095672</v>
      </c>
      <c r="CW427" s="31">
        <f t="shared" si="1057"/>
        <v>0.67747577010432503</v>
      </c>
      <c r="CX427" s="19">
        <f>Coefficients!$B$7</f>
        <v>3.35</v>
      </c>
      <c r="CY427" s="217">
        <f t="shared" si="1020"/>
        <v>0.20223157316547016</v>
      </c>
      <c r="CZ427" s="164">
        <f>VLOOKUP(N427,Coefficients!$E$12:$I$16,3)</f>
        <v>6.0350000000000001</v>
      </c>
      <c r="DA427" s="165">
        <f t="shared" si="1021"/>
        <v>7.2999999999999995E-2</v>
      </c>
      <c r="DB427" s="163">
        <f t="shared" si="1022"/>
        <v>7.2782462099999998</v>
      </c>
      <c r="DC427" s="163"/>
      <c r="DD427" s="149"/>
      <c r="DU427" s="165">
        <f t="shared" si="1058"/>
        <v>0.95</v>
      </c>
      <c r="DV427" s="165">
        <f t="shared" si="1059"/>
        <v>1</v>
      </c>
      <c r="DW427" s="165">
        <f t="shared" si="1060"/>
        <v>2400</v>
      </c>
      <c r="DX427" s="165">
        <f t="shared" si="1061"/>
        <v>1.4999999999999999E-2</v>
      </c>
      <c r="DY427" s="169">
        <f t="shared" si="1062"/>
        <v>70.557912259034524</v>
      </c>
      <c r="DZ427" s="136">
        <f t="shared" si="1023"/>
        <v>33591.796926423922</v>
      </c>
      <c r="EA427" s="136">
        <f t="shared" si="1063"/>
        <v>4.3067574809826485</v>
      </c>
      <c r="EB427" s="136">
        <f t="shared" si="1064"/>
        <v>2.3330791552474604E-2</v>
      </c>
      <c r="EC427" s="136">
        <f t="shared" si="1065"/>
        <v>0.96747185906460231</v>
      </c>
      <c r="ED427" s="136">
        <f t="shared" si="1066"/>
        <v>0.21189335429154649</v>
      </c>
      <c r="EE427" s="136">
        <f t="shared" si="1024"/>
        <v>1.5445604651050633E-4</v>
      </c>
      <c r="EF427" s="136">
        <f t="shared" si="1067"/>
        <v>1</v>
      </c>
      <c r="EG427" s="136">
        <f t="shared" si="1025"/>
        <v>2</v>
      </c>
      <c r="EH427" s="149">
        <f t="shared" si="1068"/>
        <v>1.7153235418395503</v>
      </c>
      <c r="EI427" s="149">
        <f t="shared" si="1069"/>
        <v>28.583416629452213</v>
      </c>
      <c r="EJ427" s="149">
        <f t="shared" si="1026"/>
        <v>30.298740171291762</v>
      </c>
      <c r="EK427" s="18">
        <f t="shared" si="1027"/>
        <v>0.9901401784495707</v>
      </c>
      <c r="EL427" s="18">
        <f t="shared" si="1028"/>
        <v>0.20476973060058454</v>
      </c>
      <c r="EM427" s="18">
        <f t="shared" si="1029"/>
        <v>1.1955137478E-2</v>
      </c>
      <c r="EN427" s="163">
        <f t="shared" si="1070"/>
        <v>0.12250280804189662</v>
      </c>
      <c r="EO427" s="163">
        <f t="shared" si="1071"/>
        <v>2.0413343110677555</v>
      </c>
      <c r="EP427" s="163">
        <f t="shared" si="1030"/>
        <v>2.1638371191096519</v>
      </c>
      <c r="EQ427" s="18">
        <f t="shared" si="1031"/>
        <v>13.864259807292711</v>
      </c>
      <c r="ER427" s="18">
        <f t="shared" si="1032"/>
        <v>2.8037910716036034</v>
      </c>
      <c r="ES427" s="18">
        <f t="shared" si="1033"/>
        <v>0.16739966282999999</v>
      </c>
    </row>
    <row r="428" spans="1:149" s="105" customFormat="1" outlineLevel="1" x14ac:dyDescent="0.25">
      <c r="A428" s="103"/>
      <c r="B428" s="36" t="s">
        <v>75</v>
      </c>
      <c r="C428" s="36" t="str">
        <f>'Hotter&amp;Drier'!$B$1</f>
        <v>MRI-CGCM2.3.2</v>
      </c>
      <c r="D428" s="36">
        <v>2042</v>
      </c>
      <c r="E428" s="37">
        <f>'Hotter&amp;Drier'!T70</f>
        <v>23.2</v>
      </c>
      <c r="F428" s="37">
        <f>'Hotter&amp;Drier'!X70</f>
        <v>75.613299999999995</v>
      </c>
      <c r="G428" s="37">
        <f>'Hotter&amp;Drier'!R70</f>
        <v>495</v>
      </c>
      <c r="H428" s="115">
        <f t="shared" si="957"/>
        <v>2007</v>
      </c>
      <c r="I428" s="111" t="str">
        <f t="shared" si="958"/>
        <v>Pile No 243 @ Berth 107</v>
      </c>
      <c r="J428" s="165" t="str">
        <f t="shared" si="959"/>
        <v>splash</v>
      </c>
      <c r="K428" s="172">
        <f t="shared" si="960"/>
        <v>1</v>
      </c>
      <c r="L428" s="115" t="str">
        <f t="shared" si="961"/>
        <v>C1</v>
      </c>
      <c r="M428" s="115" t="str">
        <f t="shared" si="962"/>
        <v>CB4</v>
      </c>
      <c r="N428" s="115" t="str">
        <f t="shared" si="963"/>
        <v>CL5</v>
      </c>
      <c r="O428" s="115">
        <f t="shared" si="964"/>
        <v>0</v>
      </c>
      <c r="P428" s="115">
        <f t="shared" si="965"/>
        <v>50</v>
      </c>
      <c r="Q428" s="115">
        <f t="shared" si="966"/>
        <v>1200</v>
      </c>
      <c r="R428" s="115">
        <f t="shared" si="967"/>
        <v>60</v>
      </c>
      <c r="S428" s="115">
        <f t="shared" si="968"/>
        <v>0.37</v>
      </c>
      <c r="T428" s="115">
        <f t="shared" si="969"/>
        <v>310</v>
      </c>
      <c r="U428" s="165">
        <f t="shared" si="1007"/>
        <v>12</v>
      </c>
      <c r="V428" s="165"/>
      <c r="W428" s="165"/>
      <c r="X428" s="165"/>
      <c r="Y428" s="165"/>
      <c r="AA428" s="174">
        <f t="shared" si="1036"/>
        <v>5.4233091076151219</v>
      </c>
      <c r="AB428" s="193">
        <f t="shared" si="1037"/>
        <v>0.20846618215230245</v>
      </c>
      <c r="AC428" s="174">
        <f t="shared" si="1038"/>
        <v>0.21339731873869572</v>
      </c>
      <c r="AD428" s="174">
        <f t="shared" si="1039"/>
        <v>1.1963961327096775E-2</v>
      </c>
      <c r="AE428" s="174">
        <f t="shared" si="1040"/>
        <v>0.70331903005560625</v>
      </c>
      <c r="AF428" s="194">
        <f t="shared" si="1041"/>
        <v>0.20994597912107649</v>
      </c>
      <c r="AG428" s="174">
        <f t="shared" si="1034"/>
        <v>3.0092683072606379</v>
      </c>
      <c r="AH428" s="174">
        <f t="shared" si="1035"/>
        <v>0.16752321719032259</v>
      </c>
      <c r="AJ428" s="174"/>
      <c r="AK428" s="174"/>
      <c r="AM428" s="207">
        <f t="shared" si="1042"/>
        <v>5</v>
      </c>
      <c r="AN428" s="167">
        <f>INDEX(Coefficients!$O$3:$O$7,MATCH(S428,Coefficients!$O$3:$O$7))</f>
        <v>0.3</v>
      </c>
      <c r="AO428" s="167">
        <f>INDEX(Coefficients!$O$3:$O$7,MATCH(S428,Coefficients!$O$3:$O$7)+1)</f>
        <v>0.4</v>
      </c>
      <c r="AP428" s="172">
        <f>INDEX(Coefficients!$P$3:$P$7,MATCH(S428,Coefficients!$O$3:$O$7))</f>
        <v>50</v>
      </c>
      <c r="AQ428" s="172">
        <f>INDEX(Coefficients!$P$3:$P$7,MATCH(S428,Coefficients!$O$3:$O$7)+1)</f>
        <v>41.8</v>
      </c>
      <c r="AR428" s="172">
        <f t="shared" si="1043"/>
        <v>44.26</v>
      </c>
      <c r="AS428" s="106">
        <f t="shared" si="1044"/>
        <v>2042</v>
      </c>
      <c r="AT428" s="107">
        <f t="shared" si="1045"/>
        <v>23.2</v>
      </c>
      <c r="AU428" s="167">
        <f t="shared" si="1008"/>
        <v>707.86</v>
      </c>
      <c r="AV428" s="173">
        <f t="shared" si="1009"/>
        <v>22.834193548387098</v>
      </c>
      <c r="AW428" s="106">
        <v>54</v>
      </c>
      <c r="AX428" s="107">
        <f t="shared" si="1046"/>
        <v>75.613299999999995</v>
      </c>
      <c r="AY428" s="174">
        <f t="shared" si="1047"/>
        <v>1.1901345675705146</v>
      </c>
      <c r="AZ428" s="167">
        <f>INDEX(Coefficients!$K$3:$K$10,MATCH(S428,Coefficients!$K$3:$K$10))</f>
        <v>0.35</v>
      </c>
      <c r="BA428" s="167">
        <f>INDEX(Coefficients!$K$3:$K$10,MATCH(S428,Coefficients!$K$3:$K$10)+1)</f>
        <v>0.4</v>
      </c>
      <c r="BB428" s="167">
        <f>INDEX(Coefficients!$L$3:$L$10,MATCH(S428,Coefficients!$K$3:$K$10))</f>
        <v>0.19142307491680963</v>
      </c>
      <c r="BC428" s="167">
        <f>INDEX(Coefficients!$L$3:$L$10,MATCH(S428,Coefficients!$K$3:$K$10)+1)</f>
        <v>0.35425563574488944</v>
      </c>
      <c r="BD428" s="174">
        <f>INDEX(Coefficients!$M$3:$M$10,MATCH(S428,Coefficients!$K$3:$K$10))</f>
        <v>0.20023799980895765</v>
      </c>
      <c r="BE428" s="174">
        <f>INDEX(Coefficients!$M$3:$M$10,MATCH(S428,Coefficients!$K$3:$K$10)+1)</f>
        <v>0.20987997823914079</v>
      </c>
      <c r="BF428" s="70">
        <f t="shared" si="1048"/>
        <v>2.5655609924804158E-5</v>
      </c>
      <c r="BG428" s="110">
        <f t="shared" si="1049"/>
        <v>0.20409479118103091</v>
      </c>
      <c r="BH428" s="175">
        <f t="shared" si="1010"/>
        <v>1.2729260971561098E-5</v>
      </c>
      <c r="BI428" s="89">
        <f t="shared" si="1011"/>
        <v>4.0169634651424167E-2</v>
      </c>
      <c r="BJ428" s="106">
        <f t="shared" si="1050"/>
        <v>0.71366705445737511</v>
      </c>
      <c r="BK428" s="165">
        <f t="shared" si="1051"/>
        <v>84.741590689541354</v>
      </c>
      <c r="BL428" s="207"/>
      <c r="BM428" s="107">
        <f t="shared" si="1052"/>
        <v>495</v>
      </c>
      <c r="BN428" s="173">
        <f t="shared" si="1012"/>
        <v>13719.799999999997</v>
      </c>
      <c r="BO428" s="187">
        <f t="shared" si="1013"/>
        <v>8.4089096774193537E-4</v>
      </c>
      <c r="BP428" s="106" t="str">
        <f t="shared" si="987"/>
        <v>YES</v>
      </c>
      <c r="BQ428" s="209">
        <f t="shared" si="1053"/>
        <v>5.4233091076151219</v>
      </c>
      <c r="BR428" s="164">
        <f t="shared" si="1014"/>
        <v>10.423309107615122</v>
      </c>
      <c r="BS428" s="219">
        <f t="shared" si="1015"/>
        <v>0.20846618215230245</v>
      </c>
      <c r="BT428" s="210"/>
      <c r="BU428" s="206">
        <f t="shared" si="1016"/>
        <v>-0.79482356333857163</v>
      </c>
      <c r="BW428" s="164">
        <f>VLOOKUP(M428,Coefficients!$E$4:$I$7,3)</f>
        <v>0.43099999999999999</v>
      </c>
      <c r="BX428" s="106">
        <f t="shared" si="1017"/>
        <v>7.2999999999999995E-2</v>
      </c>
      <c r="BY428" s="163">
        <f t="shared" si="1018"/>
        <v>0.52017223161290327</v>
      </c>
      <c r="BZ428" s="160"/>
      <c r="CO428" s="165" t="str">
        <f t="shared" si="1054"/>
        <v>splash</v>
      </c>
      <c r="CP428" s="172">
        <f t="shared" si="1055"/>
        <v>1</v>
      </c>
      <c r="CQ428" s="165">
        <f>IF(CO428="atmospheric",IF(CP428&gt;=1,Coefficients!$T$5,Coefficients!$T$4),Coefficients!$T$3)</f>
        <v>7.35</v>
      </c>
      <c r="CR428" s="106">
        <f>IF(S428&lt;Coefficients!$V$3,Coefficients!$X$3-(Coefficients!$X$4-Coefficients!$X$3)*(Coefficients!$V$3-S428)/(Coefficients!$V$4-Coefficients!$V$3),IF(S428&gt;Coefficients!$V$6,(Coefficients!$X$6-Coefficients!$X$5)*(S428-Coefficients!$V$6)/(Coefficients!$V$6-Coefficients!$V$5)+Coefficients!$X$6,VLOOKUP(S428,Coefficients!$V$3:$X$6,3)))</f>
        <v>5.1999999999999975</v>
      </c>
      <c r="CS428" s="90">
        <f t="shared" si="1019"/>
        <v>1.6409601519999992E-4</v>
      </c>
      <c r="CT428" s="106">
        <f>VLOOKUP(CO428,Coefficients!$Z$4:$AD$7,4,FALSE)</f>
        <v>0.26500000000000001</v>
      </c>
      <c r="CU428" s="106">
        <f>VLOOKUP(CO428,Coefficients!$Z$4:$AD$7,2,FALSE)</f>
        <v>0.37</v>
      </c>
      <c r="CV428" s="174">
        <f t="shared" si="1056"/>
        <v>5.3533267508815934</v>
      </c>
      <c r="CW428" s="31">
        <f t="shared" si="1057"/>
        <v>0.70331903005560625</v>
      </c>
      <c r="CX428" s="19">
        <f>Coefficients!$B$7</f>
        <v>3.35</v>
      </c>
      <c r="CY428" s="217">
        <f t="shared" si="1020"/>
        <v>0.20994597912107649</v>
      </c>
      <c r="CZ428" s="164">
        <f>VLOOKUP(N428,Coefficients!$E$12:$I$16,3)</f>
        <v>6.0350000000000001</v>
      </c>
      <c r="DA428" s="165">
        <f t="shared" si="1021"/>
        <v>7.2999999999999995E-2</v>
      </c>
      <c r="DB428" s="163">
        <f t="shared" si="1022"/>
        <v>7.2836181387096781</v>
      </c>
      <c r="DC428" s="163"/>
      <c r="DD428" s="149"/>
      <c r="DU428" s="165">
        <f t="shared" si="1058"/>
        <v>0.95</v>
      </c>
      <c r="DV428" s="165">
        <f t="shared" si="1059"/>
        <v>1</v>
      </c>
      <c r="DW428" s="165">
        <f t="shared" si="1060"/>
        <v>2400</v>
      </c>
      <c r="DX428" s="165">
        <f t="shared" si="1061"/>
        <v>1.4999999999999999E-2</v>
      </c>
      <c r="DY428" s="169">
        <f t="shared" si="1062"/>
        <v>70.558890014810189</v>
      </c>
      <c r="DZ428" s="136">
        <f t="shared" si="1023"/>
        <v>33591.952091737512</v>
      </c>
      <c r="EA428" s="136">
        <f t="shared" si="1063"/>
        <v>4.3067574809826485</v>
      </c>
      <c r="EB428" s="136">
        <f t="shared" si="1064"/>
        <v>2.3330791552474604E-2</v>
      </c>
      <c r="EC428" s="136">
        <f t="shared" si="1065"/>
        <v>0.96747185906460231</v>
      </c>
      <c r="ED428" s="136">
        <f t="shared" si="1066"/>
        <v>0.21194727305574729</v>
      </c>
      <c r="EE428" s="136">
        <f t="shared" si="1024"/>
        <v>1.5445604651050633E-4</v>
      </c>
      <c r="EF428" s="136">
        <f t="shared" si="1067"/>
        <v>1</v>
      </c>
      <c r="EG428" s="136">
        <f t="shared" si="1025"/>
        <v>2</v>
      </c>
      <c r="EH428" s="149">
        <f t="shared" si="1068"/>
        <v>1.7140557067649007</v>
      </c>
      <c r="EI428" s="149">
        <f t="shared" si="1069"/>
        <v>28.569603361297833</v>
      </c>
      <c r="EJ428" s="149">
        <f t="shared" si="1026"/>
        <v>30.283659068062732</v>
      </c>
      <c r="EK428" s="18">
        <f t="shared" si="1027"/>
        <v>1.0236543718289552</v>
      </c>
      <c r="EL428" s="18">
        <f t="shared" si="1028"/>
        <v>0.21339731873869572</v>
      </c>
      <c r="EM428" s="18">
        <f t="shared" si="1029"/>
        <v>1.1963961327096775E-2</v>
      </c>
      <c r="EN428" s="163">
        <f t="shared" si="1070"/>
        <v>0.12241226339944859</v>
      </c>
      <c r="EO428" s="163">
        <f t="shared" si="1071"/>
        <v>2.0403478125467052</v>
      </c>
      <c r="EP428" s="163">
        <f t="shared" si="1030"/>
        <v>2.1627600759461538</v>
      </c>
      <c r="EQ428" s="18">
        <f t="shared" si="1031"/>
        <v>14.333536273753467</v>
      </c>
      <c r="ER428" s="18">
        <f t="shared" si="1032"/>
        <v>3.0092683072606379</v>
      </c>
      <c r="ES428" s="18">
        <f t="shared" si="1033"/>
        <v>0.16752321719032259</v>
      </c>
    </row>
    <row r="429" spans="1:149" s="105" customFormat="1" outlineLevel="1" x14ac:dyDescent="0.25">
      <c r="A429" s="103"/>
      <c r="B429" s="36" t="s">
        <v>75</v>
      </c>
      <c r="C429" s="36" t="str">
        <f>'Hotter&amp;Drier'!$B$1</f>
        <v>MRI-CGCM2.3.2</v>
      </c>
      <c r="D429" s="36">
        <v>2043</v>
      </c>
      <c r="E429" s="37">
        <f>'Hotter&amp;Drier'!T71</f>
        <v>23.224999999999998</v>
      </c>
      <c r="F429" s="37">
        <f>'Hotter&amp;Drier'!X71</f>
        <v>75.594224999999994</v>
      </c>
      <c r="G429" s="37">
        <f>'Hotter&amp;Drier'!R71</f>
        <v>499</v>
      </c>
      <c r="H429" s="115">
        <f t="shared" si="957"/>
        <v>2007</v>
      </c>
      <c r="I429" s="111" t="str">
        <f t="shared" si="958"/>
        <v>Pile No 243 @ Berth 107</v>
      </c>
      <c r="J429" s="165" t="str">
        <f t="shared" si="959"/>
        <v>splash</v>
      </c>
      <c r="K429" s="172">
        <f t="shared" si="960"/>
        <v>1</v>
      </c>
      <c r="L429" s="115" t="str">
        <f t="shared" si="961"/>
        <v>C1</v>
      </c>
      <c r="M429" s="115" t="str">
        <f t="shared" si="962"/>
        <v>CB4</v>
      </c>
      <c r="N429" s="115" t="str">
        <f t="shared" si="963"/>
        <v>CL5</v>
      </c>
      <c r="O429" s="115">
        <f t="shared" si="964"/>
        <v>0</v>
      </c>
      <c r="P429" s="115">
        <f t="shared" si="965"/>
        <v>50</v>
      </c>
      <c r="Q429" s="115">
        <f t="shared" si="966"/>
        <v>1200</v>
      </c>
      <c r="R429" s="115">
        <f t="shared" si="967"/>
        <v>60</v>
      </c>
      <c r="S429" s="115">
        <f t="shared" si="968"/>
        <v>0.37</v>
      </c>
      <c r="T429" s="115">
        <f t="shared" si="969"/>
        <v>310</v>
      </c>
      <c r="U429" s="165">
        <f t="shared" si="1007"/>
        <v>12</v>
      </c>
      <c r="V429" s="165"/>
      <c r="W429" s="165"/>
      <c r="X429" s="165"/>
      <c r="Y429" s="165"/>
      <c r="AA429" s="174">
        <f t="shared" si="1036"/>
        <v>5.5052391425743972</v>
      </c>
      <c r="AB429" s="193">
        <f t="shared" si="1037"/>
        <v>0.21010478285148793</v>
      </c>
      <c r="AC429" s="174">
        <f t="shared" si="1038"/>
        <v>0.22212327636806348</v>
      </c>
      <c r="AD429" s="174">
        <f t="shared" si="1039"/>
        <v>1.1972799036406249E-2</v>
      </c>
      <c r="AE429" s="174">
        <f t="shared" si="1040"/>
        <v>0.72884482659603467</v>
      </c>
      <c r="AF429" s="194">
        <f t="shared" si="1041"/>
        <v>0.21756561987941334</v>
      </c>
      <c r="AG429" s="174">
        <f t="shared" si="1034"/>
        <v>3.2206861423358801</v>
      </c>
      <c r="AH429" s="174">
        <f t="shared" si="1035"/>
        <v>0.16764696562578127</v>
      </c>
      <c r="AJ429" s="174"/>
      <c r="AK429" s="174"/>
      <c r="AM429" s="207">
        <f t="shared" si="1042"/>
        <v>5</v>
      </c>
      <c r="AN429" s="167">
        <f>INDEX(Coefficients!$O$3:$O$7,MATCH(S429,Coefficients!$O$3:$O$7))</f>
        <v>0.3</v>
      </c>
      <c r="AO429" s="167">
        <f>INDEX(Coefficients!$O$3:$O$7,MATCH(S429,Coefficients!$O$3:$O$7)+1)</f>
        <v>0.4</v>
      </c>
      <c r="AP429" s="172">
        <f>INDEX(Coefficients!$P$3:$P$7,MATCH(S429,Coefficients!$O$3:$O$7))</f>
        <v>50</v>
      </c>
      <c r="AQ429" s="172">
        <f>INDEX(Coefficients!$P$3:$P$7,MATCH(S429,Coefficients!$O$3:$O$7)+1)</f>
        <v>41.8</v>
      </c>
      <c r="AR429" s="172">
        <f t="shared" si="1043"/>
        <v>44.26</v>
      </c>
      <c r="AS429" s="106">
        <f t="shared" si="1044"/>
        <v>2043</v>
      </c>
      <c r="AT429" s="107">
        <f t="shared" si="1045"/>
        <v>23.224999999999998</v>
      </c>
      <c r="AU429" s="167">
        <f t="shared" si="1008"/>
        <v>731.08500000000004</v>
      </c>
      <c r="AV429" s="173">
        <f t="shared" si="1009"/>
        <v>22.846406250000001</v>
      </c>
      <c r="AW429" s="106">
        <v>55</v>
      </c>
      <c r="AX429" s="107">
        <f t="shared" si="1046"/>
        <v>75.594224999999994</v>
      </c>
      <c r="AY429" s="174">
        <f t="shared" si="1047"/>
        <v>1.1910189820702706</v>
      </c>
      <c r="AZ429" s="167">
        <f>INDEX(Coefficients!$K$3:$K$10,MATCH(S429,Coefficients!$K$3:$K$10))</f>
        <v>0.35</v>
      </c>
      <c r="BA429" s="167">
        <f>INDEX(Coefficients!$K$3:$K$10,MATCH(S429,Coefficients!$K$3:$K$10)+1)</f>
        <v>0.4</v>
      </c>
      <c r="BB429" s="167">
        <f>INDEX(Coefficients!$L$3:$L$10,MATCH(S429,Coefficients!$K$3:$K$10))</f>
        <v>0.19142307491680963</v>
      </c>
      <c r="BC429" s="167">
        <f>INDEX(Coefficients!$L$3:$L$10,MATCH(S429,Coefficients!$K$3:$K$10)+1)</f>
        <v>0.35425563574488944</v>
      </c>
      <c r="BD429" s="174">
        <f>INDEX(Coefficients!$M$3:$M$10,MATCH(S429,Coefficients!$K$3:$K$10))</f>
        <v>0.20023799980895765</v>
      </c>
      <c r="BE429" s="174">
        <f>INDEX(Coefficients!$M$3:$M$10,MATCH(S429,Coefficients!$K$3:$K$10)+1)</f>
        <v>0.20987997823914079</v>
      </c>
      <c r="BF429" s="70">
        <f t="shared" si="1048"/>
        <v>2.5655609924804158E-5</v>
      </c>
      <c r="BG429" s="110">
        <f t="shared" si="1049"/>
        <v>0.20409479118103091</v>
      </c>
      <c r="BH429" s="175">
        <f t="shared" si="1010"/>
        <v>1.2647045275752315E-5</v>
      </c>
      <c r="BI429" s="89">
        <f t="shared" si="1011"/>
        <v>3.9910187188556538E-2</v>
      </c>
      <c r="BJ429" s="106">
        <f t="shared" si="1050"/>
        <v>0.71366705445737511</v>
      </c>
      <c r="BK429" s="165">
        <f t="shared" si="1051"/>
        <v>84.741590689541354</v>
      </c>
      <c r="BL429" s="207"/>
      <c r="BM429" s="107">
        <f t="shared" si="1052"/>
        <v>499</v>
      </c>
      <c r="BN429" s="173">
        <f t="shared" si="1012"/>
        <v>14218.799999999997</v>
      </c>
      <c r="BO429" s="187">
        <f t="shared" si="1013"/>
        <v>8.4424124999999989E-4</v>
      </c>
      <c r="BP429" s="106" t="str">
        <f t="shared" si="987"/>
        <v>YES</v>
      </c>
      <c r="BQ429" s="209">
        <f t="shared" si="1053"/>
        <v>5.5052391425743972</v>
      </c>
      <c r="BR429" s="164">
        <f t="shared" si="1014"/>
        <v>10.505239142574396</v>
      </c>
      <c r="BS429" s="219">
        <f t="shared" si="1015"/>
        <v>0.21010478285148793</v>
      </c>
      <c r="BT429" s="210"/>
      <c r="BU429" s="206">
        <f t="shared" si="1016"/>
        <v>-0.79757782455699699</v>
      </c>
      <c r="BW429" s="164">
        <f>VLOOKUP(M429,Coefficients!$E$4:$I$7,3)</f>
        <v>0.43099999999999999</v>
      </c>
      <c r="BX429" s="106">
        <f t="shared" si="1017"/>
        <v>7.2999999999999995E-2</v>
      </c>
      <c r="BY429" s="163">
        <f t="shared" si="1018"/>
        <v>0.52055647984374998</v>
      </c>
      <c r="BZ429" s="160"/>
      <c r="CO429" s="165" t="str">
        <f t="shared" si="1054"/>
        <v>splash</v>
      </c>
      <c r="CP429" s="172">
        <f t="shared" si="1055"/>
        <v>1</v>
      </c>
      <c r="CQ429" s="165">
        <f>IF(CO429="atmospheric",IF(CP429&gt;=1,Coefficients!$T$5,Coefficients!$T$4),Coefficients!$T$3)</f>
        <v>7.35</v>
      </c>
      <c r="CR429" s="106">
        <f>IF(S429&lt;Coefficients!$V$3,Coefficients!$X$3-(Coefficients!$X$4-Coefficients!$X$3)*(Coefficients!$V$3-S429)/(Coefficients!$V$4-Coefficients!$V$3),IF(S429&gt;Coefficients!$V$6,(Coefficients!$X$6-Coefficients!$X$5)*(S429-Coefficients!$V$6)/(Coefficients!$V$6-Coefficients!$V$5)+Coefficients!$X$6,VLOOKUP(S429,Coefficients!$V$3:$X$6,3)))</f>
        <v>5.1999999999999975</v>
      </c>
      <c r="CS429" s="90">
        <f t="shared" si="1019"/>
        <v>1.6409601519999992E-4</v>
      </c>
      <c r="CT429" s="106">
        <f>VLOOKUP(CO429,Coefficients!$Z$4:$AD$7,4,FALSE)</f>
        <v>0.26500000000000001</v>
      </c>
      <c r="CU429" s="106">
        <f>VLOOKUP(CO429,Coefficients!$Z$4:$AD$7,2,FALSE)</f>
        <v>0.37</v>
      </c>
      <c r="CV429" s="174">
        <f t="shared" si="1056"/>
        <v>5.3581973946055905</v>
      </c>
      <c r="CW429" s="31">
        <f t="shared" si="1057"/>
        <v>0.72884482659603467</v>
      </c>
      <c r="CX429" s="19">
        <f>Coefficients!$B$7</f>
        <v>3.35</v>
      </c>
      <c r="CY429" s="217">
        <f t="shared" si="1020"/>
        <v>0.21756561987941334</v>
      </c>
      <c r="CZ429" s="164">
        <f>VLOOKUP(N429,Coefficients!$E$12:$I$16,3)</f>
        <v>6.0350000000000001</v>
      </c>
      <c r="DA429" s="165">
        <f t="shared" si="1021"/>
        <v>7.2999999999999995E-2</v>
      </c>
      <c r="DB429" s="163">
        <f t="shared" si="1022"/>
        <v>7.2889985054687507</v>
      </c>
      <c r="DC429" s="163"/>
      <c r="DD429" s="149"/>
      <c r="DU429" s="165">
        <f t="shared" si="1058"/>
        <v>0.95</v>
      </c>
      <c r="DV429" s="165">
        <f t="shared" si="1059"/>
        <v>1</v>
      </c>
      <c r="DW429" s="165">
        <f t="shared" si="1060"/>
        <v>2400</v>
      </c>
      <c r="DX429" s="165">
        <f t="shared" si="1061"/>
        <v>1.4999999999999999E-2</v>
      </c>
      <c r="DY429" s="169">
        <f t="shared" si="1062"/>
        <v>70.55980668546114</v>
      </c>
      <c r="DZ429" s="136">
        <f t="shared" si="1023"/>
        <v>33592.097561822797</v>
      </c>
      <c r="EA429" s="136">
        <f t="shared" si="1063"/>
        <v>4.3067574809826485</v>
      </c>
      <c r="EB429" s="136">
        <f t="shared" si="1064"/>
        <v>2.3330791552474604E-2</v>
      </c>
      <c r="EC429" s="136">
        <f t="shared" si="1065"/>
        <v>0.96747185906460231</v>
      </c>
      <c r="ED429" s="136">
        <f t="shared" si="1066"/>
        <v>0.21200119685109658</v>
      </c>
      <c r="EE429" s="136">
        <f t="shared" si="1024"/>
        <v>1.5445604651050633E-4</v>
      </c>
      <c r="EF429" s="136">
        <f t="shared" si="1067"/>
        <v>1</v>
      </c>
      <c r="EG429" s="136">
        <f t="shared" si="1025"/>
        <v>2</v>
      </c>
      <c r="EH429" s="149">
        <f t="shared" si="1068"/>
        <v>1.7127879276797104</v>
      </c>
      <c r="EI429" s="149">
        <f t="shared" si="1069"/>
        <v>28.555778073961918</v>
      </c>
      <c r="EJ429" s="149">
        <f t="shared" si="1026"/>
        <v>30.268566001641627</v>
      </c>
      <c r="EK429" s="18">
        <f t="shared" si="1027"/>
        <v>1.057202379467348</v>
      </c>
      <c r="EL429" s="18">
        <f t="shared" si="1028"/>
        <v>0.22212327636806348</v>
      </c>
      <c r="EM429" s="18">
        <f t="shared" si="1029"/>
        <v>1.1972799036406249E-2</v>
      </c>
      <c r="EN429" s="163">
        <f t="shared" si="1070"/>
        <v>0.12232172275558494</v>
      </c>
      <c r="EO429" s="163">
        <f t="shared" si="1071"/>
        <v>2.0393604556549434</v>
      </c>
      <c r="EP429" s="163">
        <f t="shared" si="1030"/>
        <v>2.1616821784105285</v>
      </c>
      <c r="EQ429" s="18">
        <f t="shared" si="1031"/>
        <v>14.8032862182957</v>
      </c>
      <c r="ER429" s="18">
        <f t="shared" si="1032"/>
        <v>3.2206861423358801</v>
      </c>
      <c r="ES429" s="18">
        <f t="shared" si="1033"/>
        <v>0.16764696562578127</v>
      </c>
    </row>
    <row r="430" spans="1:149" s="105" customFormat="1" outlineLevel="1" x14ac:dyDescent="0.25">
      <c r="A430" s="103"/>
      <c r="B430" s="36" t="s">
        <v>75</v>
      </c>
      <c r="C430" s="36" t="str">
        <f>'Hotter&amp;Drier'!$B$1</f>
        <v>MRI-CGCM2.3.2</v>
      </c>
      <c r="D430" s="36">
        <v>2044</v>
      </c>
      <c r="E430" s="37">
        <f>'Hotter&amp;Drier'!T72</f>
        <v>23.25</v>
      </c>
      <c r="F430" s="37">
        <f>'Hotter&amp;Drier'!X72</f>
        <v>75.575149999999994</v>
      </c>
      <c r="G430" s="37">
        <f>'Hotter&amp;Drier'!R72</f>
        <v>503</v>
      </c>
      <c r="H430" s="115">
        <f t="shared" si="957"/>
        <v>2007</v>
      </c>
      <c r="I430" s="111" t="str">
        <f t="shared" si="958"/>
        <v>Pile No 243 @ Berth 107</v>
      </c>
      <c r="J430" s="165" t="str">
        <f t="shared" si="959"/>
        <v>splash</v>
      </c>
      <c r="K430" s="172">
        <f t="shared" si="960"/>
        <v>1</v>
      </c>
      <c r="L430" s="115" t="str">
        <f t="shared" si="961"/>
        <v>C1</v>
      </c>
      <c r="M430" s="115" t="str">
        <f t="shared" si="962"/>
        <v>CB4</v>
      </c>
      <c r="N430" s="115" t="str">
        <f t="shared" si="963"/>
        <v>CL5</v>
      </c>
      <c r="O430" s="115">
        <f t="shared" si="964"/>
        <v>0</v>
      </c>
      <c r="P430" s="115">
        <f t="shared" si="965"/>
        <v>50</v>
      </c>
      <c r="Q430" s="115">
        <f t="shared" si="966"/>
        <v>1200</v>
      </c>
      <c r="R430" s="115">
        <f t="shared" si="967"/>
        <v>60</v>
      </c>
      <c r="S430" s="115">
        <f t="shared" si="968"/>
        <v>0.37</v>
      </c>
      <c r="T430" s="115">
        <f t="shared" si="969"/>
        <v>310</v>
      </c>
      <c r="U430" s="165">
        <f t="shared" si="1007"/>
        <v>12</v>
      </c>
      <c r="V430" s="165"/>
      <c r="W430" s="165"/>
      <c r="X430" s="165"/>
      <c r="Y430" s="165"/>
      <c r="AA430" s="174">
        <f t="shared" si="1036"/>
        <v>5.5862830749654062</v>
      </c>
      <c r="AB430" s="193">
        <f t="shared" si="1037"/>
        <v>0.21172566149930813</v>
      </c>
      <c r="AC430" s="174">
        <f t="shared" si="1038"/>
        <v>0.23094700904286428</v>
      </c>
      <c r="AD430" s="174">
        <f t="shared" si="1039"/>
        <v>1.198164934590909E-2</v>
      </c>
      <c r="AE430" s="174">
        <f t="shared" si="1040"/>
        <v>0.75405350497157342</v>
      </c>
      <c r="AF430" s="194">
        <f t="shared" si="1041"/>
        <v>0.22509059849897714</v>
      </c>
      <c r="AG430" s="174">
        <f t="shared" si="1034"/>
        <v>3.4379234628137367</v>
      </c>
      <c r="AH430" s="174">
        <f t="shared" si="1035"/>
        <v>0.16777089049318183</v>
      </c>
      <c r="AJ430" s="174"/>
      <c r="AK430" s="174"/>
      <c r="AM430" s="207">
        <f t="shared" si="1042"/>
        <v>5</v>
      </c>
      <c r="AN430" s="167">
        <f>INDEX(Coefficients!$O$3:$O$7,MATCH(S430,Coefficients!$O$3:$O$7))</f>
        <v>0.3</v>
      </c>
      <c r="AO430" s="167">
        <f>INDEX(Coefficients!$O$3:$O$7,MATCH(S430,Coefficients!$O$3:$O$7)+1)</f>
        <v>0.4</v>
      </c>
      <c r="AP430" s="172">
        <f>INDEX(Coefficients!$P$3:$P$7,MATCH(S430,Coefficients!$O$3:$O$7))</f>
        <v>50</v>
      </c>
      <c r="AQ430" s="172">
        <f>INDEX(Coefficients!$P$3:$P$7,MATCH(S430,Coefficients!$O$3:$O$7)+1)</f>
        <v>41.8</v>
      </c>
      <c r="AR430" s="172">
        <f t="shared" si="1043"/>
        <v>44.26</v>
      </c>
      <c r="AS430" s="106">
        <f t="shared" si="1044"/>
        <v>2044</v>
      </c>
      <c r="AT430" s="107">
        <f t="shared" si="1045"/>
        <v>23.25</v>
      </c>
      <c r="AU430" s="167">
        <f t="shared" si="1008"/>
        <v>754.33500000000004</v>
      </c>
      <c r="AV430" s="173">
        <f t="shared" si="1009"/>
        <v>22.858636363636364</v>
      </c>
      <c r="AW430" s="106">
        <v>56</v>
      </c>
      <c r="AX430" s="107">
        <f t="shared" si="1046"/>
        <v>75.575149999999994</v>
      </c>
      <c r="AY430" s="174">
        <f t="shared" si="1047"/>
        <v>1.1919052428876458</v>
      </c>
      <c r="AZ430" s="167">
        <f>INDEX(Coefficients!$K$3:$K$10,MATCH(S430,Coefficients!$K$3:$K$10))</f>
        <v>0.35</v>
      </c>
      <c r="BA430" s="167">
        <f>INDEX(Coefficients!$K$3:$K$10,MATCH(S430,Coefficients!$K$3:$K$10)+1)</f>
        <v>0.4</v>
      </c>
      <c r="BB430" s="167">
        <f>INDEX(Coefficients!$L$3:$L$10,MATCH(S430,Coefficients!$K$3:$K$10))</f>
        <v>0.19142307491680963</v>
      </c>
      <c r="BC430" s="167">
        <f>INDEX(Coefficients!$L$3:$L$10,MATCH(S430,Coefficients!$K$3:$K$10)+1)</f>
        <v>0.35425563574488944</v>
      </c>
      <c r="BD430" s="174">
        <f>INDEX(Coefficients!$M$3:$M$10,MATCH(S430,Coefficients!$K$3:$K$10))</f>
        <v>0.20023799980895765</v>
      </c>
      <c r="BE430" s="174">
        <f>INDEX(Coefficients!$M$3:$M$10,MATCH(S430,Coefficients!$K$3:$K$10)+1)</f>
        <v>0.20987997823914079</v>
      </c>
      <c r="BF430" s="70">
        <f t="shared" si="1048"/>
        <v>2.5655609924804158E-5</v>
      </c>
      <c r="BG430" s="110">
        <f t="shared" si="1049"/>
        <v>0.20409479118103091</v>
      </c>
      <c r="BH430" s="175">
        <f t="shared" si="1010"/>
        <v>1.2567866486422294E-5</v>
      </c>
      <c r="BI430" s="89">
        <f t="shared" si="1011"/>
        <v>3.9660323268990834E-2</v>
      </c>
      <c r="BJ430" s="106">
        <f t="shared" si="1050"/>
        <v>0.71366705445737511</v>
      </c>
      <c r="BK430" s="165">
        <f t="shared" si="1051"/>
        <v>84.741590689541354</v>
      </c>
      <c r="BL430" s="207"/>
      <c r="BM430" s="107">
        <f t="shared" si="1052"/>
        <v>503</v>
      </c>
      <c r="BN430" s="173">
        <f t="shared" si="1012"/>
        <v>14721.799999999997</v>
      </c>
      <c r="BO430" s="187">
        <f t="shared" si="1013"/>
        <v>8.4761878787878767E-4</v>
      </c>
      <c r="BP430" s="106" t="str">
        <f t="shared" si="987"/>
        <v>YES</v>
      </c>
      <c r="BQ430" s="209">
        <f t="shared" si="1053"/>
        <v>5.5862830749654062</v>
      </c>
      <c r="BR430" s="164">
        <f t="shared" si="1014"/>
        <v>10.586283074965406</v>
      </c>
      <c r="BS430" s="219">
        <f t="shared" si="1015"/>
        <v>0.21172566149930813</v>
      </c>
      <c r="BT430" s="210"/>
      <c r="BU430" s="206">
        <f t="shared" si="1016"/>
        <v>-0.80019579048074219</v>
      </c>
      <c r="BW430" s="164">
        <f>VLOOKUP(M430,Coefficients!$E$4:$I$7,3)</f>
        <v>0.43099999999999999</v>
      </c>
      <c r="BX430" s="106">
        <f t="shared" si="1017"/>
        <v>7.2999999999999995E-2</v>
      </c>
      <c r="BY430" s="163">
        <f t="shared" si="1018"/>
        <v>0.5209412759090909</v>
      </c>
      <c r="BZ430" s="160"/>
      <c r="CO430" s="165" t="str">
        <f t="shared" si="1054"/>
        <v>splash</v>
      </c>
      <c r="CP430" s="172">
        <f t="shared" si="1055"/>
        <v>1</v>
      </c>
      <c r="CQ430" s="165">
        <f>IF(CO430="atmospheric",IF(CP430&gt;=1,Coefficients!$T$5,Coefficients!$T$4),Coefficients!$T$3)</f>
        <v>7.35</v>
      </c>
      <c r="CR430" s="106">
        <f>IF(S430&lt;Coefficients!$V$3,Coefficients!$X$3-(Coefficients!$X$4-Coefficients!$X$3)*(Coefficients!$V$3-S430)/(Coefficients!$V$4-Coefficients!$V$3),IF(S430&gt;Coefficients!$V$6,(Coefficients!$X$6-Coefficients!$X$5)*(S430-Coefficients!$V$6)/(Coefficients!$V$6-Coefficients!$V$5)+Coefficients!$X$6,VLOOKUP(S430,Coefficients!$V$3:$X$6,3)))</f>
        <v>5.1999999999999975</v>
      </c>
      <c r="CS430" s="90">
        <f t="shared" si="1019"/>
        <v>1.6409601519999992E-4</v>
      </c>
      <c r="CT430" s="106">
        <f>VLOOKUP(CO430,Coefficients!$Z$4:$AD$7,4,FALSE)</f>
        <v>0.26500000000000001</v>
      </c>
      <c r="CU430" s="106">
        <f>VLOOKUP(CO430,Coefficients!$Z$4:$AD$7,2,FALSE)</f>
        <v>0.37</v>
      </c>
      <c r="CV430" s="174">
        <f t="shared" si="1056"/>
        <v>5.3627464358678383</v>
      </c>
      <c r="CW430" s="31">
        <f t="shared" si="1057"/>
        <v>0.75405350497157342</v>
      </c>
      <c r="CX430" s="19">
        <f>Coefficients!$B$7</f>
        <v>3.35</v>
      </c>
      <c r="CY430" s="217">
        <f t="shared" si="1020"/>
        <v>0.22509059849897714</v>
      </c>
      <c r="CZ430" s="164">
        <f>VLOOKUP(N430,Coefficients!$E$12:$I$16,3)</f>
        <v>6.0350000000000001</v>
      </c>
      <c r="DA430" s="165">
        <f t="shared" si="1021"/>
        <v>7.2999999999999995E-2</v>
      </c>
      <c r="DB430" s="163">
        <f t="shared" si="1022"/>
        <v>7.2943865431818189</v>
      </c>
      <c r="DC430" s="163"/>
      <c r="DD430" s="149"/>
      <c r="DU430" s="165">
        <f t="shared" si="1058"/>
        <v>0.95</v>
      </c>
      <c r="DV430" s="165">
        <f t="shared" si="1059"/>
        <v>1</v>
      </c>
      <c r="DW430" s="165">
        <f t="shared" si="1060"/>
        <v>2400</v>
      </c>
      <c r="DX430" s="165">
        <f t="shared" si="1061"/>
        <v>1.4999999999999999E-2</v>
      </c>
      <c r="DY430" s="169">
        <f t="shared" si="1062"/>
        <v>70.560667822011766</v>
      </c>
      <c r="DZ430" s="136">
        <f t="shared" si="1023"/>
        <v>33592.234217834688</v>
      </c>
      <c r="EA430" s="136">
        <f t="shared" si="1063"/>
        <v>4.3067574809826485</v>
      </c>
      <c r="EB430" s="136">
        <f t="shared" si="1064"/>
        <v>2.3330791552474604E-2</v>
      </c>
      <c r="EC430" s="136">
        <f t="shared" si="1065"/>
        <v>0.96747185906460231</v>
      </c>
      <c r="ED430" s="136">
        <f t="shared" si="1066"/>
        <v>0.21205511780826644</v>
      </c>
      <c r="EE430" s="136">
        <f t="shared" si="1024"/>
        <v>1.5445604651050633E-4</v>
      </c>
      <c r="EF430" s="136">
        <f t="shared" si="1067"/>
        <v>1</v>
      </c>
      <c r="EG430" s="136">
        <f t="shared" si="1025"/>
        <v>2</v>
      </c>
      <c r="EH430" s="149">
        <f t="shared" si="1068"/>
        <v>1.7115203734046567</v>
      </c>
      <c r="EI430" s="149">
        <f t="shared" si="1069"/>
        <v>28.541942784372701</v>
      </c>
      <c r="EJ430" s="149">
        <f t="shared" si="1026"/>
        <v>30.253463157777357</v>
      </c>
      <c r="EK430" s="18">
        <f t="shared" si="1027"/>
        <v>1.0907842129642795</v>
      </c>
      <c r="EL430" s="18">
        <f t="shared" si="1028"/>
        <v>0.23094700904286428</v>
      </c>
      <c r="EM430" s="18">
        <f t="shared" si="1029"/>
        <v>1.198164934590909E-2</v>
      </c>
      <c r="EN430" s="163">
        <f t="shared" si="1070"/>
        <v>0.12223119816692742</v>
      </c>
      <c r="EO430" s="163">
        <f t="shared" si="1071"/>
        <v>2.0383723844349015</v>
      </c>
      <c r="EP430" s="163">
        <f t="shared" si="1030"/>
        <v>2.1606035826018291</v>
      </c>
      <c r="EQ430" s="18">
        <f t="shared" si="1031"/>
        <v>15.27350980333974</v>
      </c>
      <c r="ER430" s="18">
        <f t="shared" si="1032"/>
        <v>3.4379234628137367</v>
      </c>
      <c r="ES430" s="18">
        <f t="shared" si="1033"/>
        <v>0.16777089049318183</v>
      </c>
    </row>
    <row r="431" spans="1:149" s="105" customFormat="1" outlineLevel="1" x14ac:dyDescent="0.25">
      <c r="A431" s="103"/>
      <c r="B431" s="36" t="s">
        <v>75</v>
      </c>
      <c r="C431" s="36" t="str">
        <f>'Hotter&amp;Drier'!$B$1</f>
        <v>MRI-CGCM2.3.2</v>
      </c>
      <c r="D431" s="36">
        <v>2045</v>
      </c>
      <c r="E431" s="37">
        <f>'Hotter&amp;Drier'!T73</f>
        <v>23.274999999999999</v>
      </c>
      <c r="F431" s="37">
        <f>'Hotter&amp;Drier'!X73</f>
        <v>75.556074999999993</v>
      </c>
      <c r="G431" s="37">
        <f>'Hotter&amp;Drier'!R73</f>
        <v>507</v>
      </c>
      <c r="H431" s="115">
        <f t="shared" si="957"/>
        <v>2007</v>
      </c>
      <c r="I431" s="111" t="str">
        <f t="shared" si="958"/>
        <v>Pile No 243 @ Berth 107</v>
      </c>
      <c r="J431" s="165" t="str">
        <f t="shared" si="959"/>
        <v>splash</v>
      </c>
      <c r="K431" s="172">
        <f t="shared" si="960"/>
        <v>1</v>
      </c>
      <c r="L431" s="115" t="str">
        <f t="shared" si="961"/>
        <v>C1</v>
      </c>
      <c r="M431" s="115" t="str">
        <f t="shared" si="962"/>
        <v>CB4</v>
      </c>
      <c r="N431" s="115" t="str">
        <f t="shared" si="963"/>
        <v>CL5</v>
      </c>
      <c r="O431" s="115">
        <f t="shared" si="964"/>
        <v>0</v>
      </c>
      <c r="P431" s="115">
        <f t="shared" si="965"/>
        <v>50</v>
      </c>
      <c r="Q431" s="115">
        <f t="shared" si="966"/>
        <v>1200</v>
      </c>
      <c r="R431" s="115">
        <f t="shared" si="967"/>
        <v>60</v>
      </c>
      <c r="S431" s="115">
        <f t="shared" si="968"/>
        <v>0.37</v>
      </c>
      <c r="T431" s="115">
        <f t="shared" si="969"/>
        <v>310</v>
      </c>
      <c r="U431" s="165">
        <f t="shared" si="1007"/>
        <v>12</v>
      </c>
      <c r="V431" s="165"/>
      <c r="W431" s="165"/>
      <c r="X431" s="165"/>
      <c r="Y431" s="165"/>
      <c r="AA431" s="174">
        <f t="shared" si="1036"/>
        <v>5.6664883665469832</v>
      </c>
      <c r="AB431" s="193">
        <f t="shared" si="1037"/>
        <v>0.21332976733093964</v>
      </c>
      <c r="AC431" s="174">
        <f t="shared" si="1038"/>
        <v>0.23986796561370893</v>
      </c>
      <c r="AD431" s="174">
        <f t="shared" si="1039"/>
        <v>1.199051114382353E-2</v>
      </c>
      <c r="AE431" s="174">
        <f t="shared" si="1040"/>
        <v>0.77894636694871355</v>
      </c>
      <c r="AF431" s="194">
        <f t="shared" si="1041"/>
        <v>0.23252130356678016</v>
      </c>
      <c r="AG431" s="174">
        <f t="shared" si="1034"/>
        <v>3.6608635795994808</v>
      </c>
      <c r="AH431" s="174">
        <f t="shared" si="1035"/>
        <v>0.16789497622499999</v>
      </c>
      <c r="AJ431" s="174"/>
      <c r="AK431" s="174"/>
      <c r="AM431" s="207">
        <f t="shared" si="1042"/>
        <v>5</v>
      </c>
      <c r="AN431" s="167">
        <f>INDEX(Coefficients!$O$3:$O$7,MATCH(S431,Coefficients!$O$3:$O$7))</f>
        <v>0.3</v>
      </c>
      <c r="AO431" s="167">
        <f>INDEX(Coefficients!$O$3:$O$7,MATCH(S431,Coefficients!$O$3:$O$7)+1)</f>
        <v>0.4</v>
      </c>
      <c r="AP431" s="172">
        <f>INDEX(Coefficients!$P$3:$P$7,MATCH(S431,Coefficients!$O$3:$O$7))</f>
        <v>50</v>
      </c>
      <c r="AQ431" s="172">
        <f>INDEX(Coefficients!$P$3:$P$7,MATCH(S431,Coefficients!$O$3:$O$7)+1)</f>
        <v>41.8</v>
      </c>
      <c r="AR431" s="172">
        <f t="shared" si="1043"/>
        <v>44.26</v>
      </c>
      <c r="AS431" s="106">
        <f t="shared" si="1044"/>
        <v>2045</v>
      </c>
      <c r="AT431" s="107">
        <f t="shared" si="1045"/>
        <v>23.274999999999999</v>
      </c>
      <c r="AU431" s="167">
        <f t="shared" si="1008"/>
        <v>777.61</v>
      </c>
      <c r="AV431" s="173">
        <f t="shared" si="1009"/>
        <v>22.870882352941177</v>
      </c>
      <c r="AW431" s="106">
        <v>57</v>
      </c>
      <c r="AX431" s="107">
        <f t="shared" si="1046"/>
        <v>75.556074999999993</v>
      </c>
      <c r="AY431" s="174">
        <f t="shared" si="1047"/>
        <v>1.1927932414180653</v>
      </c>
      <c r="AZ431" s="167">
        <f>INDEX(Coefficients!$K$3:$K$10,MATCH(S431,Coefficients!$K$3:$K$10))</f>
        <v>0.35</v>
      </c>
      <c r="BA431" s="167">
        <f>INDEX(Coefficients!$K$3:$K$10,MATCH(S431,Coefficients!$K$3:$K$10)+1)</f>
        <v>0.4</v>
      </c>
      <c r="BB431" s="167">
        <f>INDEX(Coefficients!$L$3:$L$10,MATCH(S431,Coefficients!$K$3:$K$10))</f>
        <v>0.19142307491680963</v>
      </c>
      <c r="BC431" s="167">
        <f>INDEX(Coefficients!$L$3:$L$10,MATCH(S431,Coefficients!$K$3:$K$10)+1)</f>
        <v>0.35425563574488944</v>
      </c>
      <c r="BD431" s="174">
        <f>INDEX(Coefficients!$M$3:$M$10,MATCH(S431,Coefficients!$K$3:$K$10))</f>
        <v>0.20023799980895765</v>
      </c>
      <c r="BE431" s="174">
        <f>INDEX(Coefficients!$M$3:$M$10,MATCH(S431,Coefficients!$K$3:$K$10)+1)</f>
        <v>0.20987997823914079</v>
      </c>
      <c r="BF431" s="70">
        <f t="shared" si="1048"/>
        <v>2.5655609924804158E-5</v>
      </c>
      <c r="BG431" s="110">
        <f t="shared" si="1049"/>
        <v>0.20409479118103091</v>
      </c>
      <c r="BH431" s="175">
        <f t="shared" si="1010"/>
        <v>1.2491525361741082E-5</v>
      </c>
      <c r="BI431" s="89">
        <f t="shared" si="1011"/>
        <v>3.9419414146758661E-2</v>
      </c>
      <c r="BJ431" s="106">
        <f t="shared" si="1050"/>
        <v>0.71366705445737511</v>
      </c>
      <c r="BK431" s="165">
        <f t="shared" si="1051"/>
        <v>84.741590689541354</v>
      </c>
      <c r="BL431" s="207"/>
      <c r="BM431" s="107">
        <f t="shared" si="1052"/>
        <v>507</v>
      </c>
      <c r="BN431" s="173">
        <f t="shared" si="1012"/>
        <v>15228.799999999997</v>
      </c>
      <c r="BO431" s="187">
        <f t="shared" si="1013"/>
        <v>8.5102117647058812E-4</v>
      </c>
      <c r="BP431" s="106" t="str">
        <f t="shared" si="987"/>
        <v>YES</v>
      </c>
      <c r="BQ431" s="209">
        <f t="shared" si="1053"/>
        <v>5.6664883665469832</v>
      </c>
      <c r="BR431" s="164">
        <f t="shared" si="1014"/>
        <v>10.666488366546982</v>
      </c>
      <c r="BS431" s="219">
        <f t="shared" si="1015"/>
        <v>0.21332976733093964</v>
      </c>
      <c r="BT431" s="210"/>
      <c r="BU431" s="206">
        <f t="shared" si="1016"/>
        <v>-0.80268788072075381</v>
      </c>
      <c r="BW431" s="164">
        <f>VLOOKUP(M431,Coefficients!$E$4:$I$7,3)</f>
        <v>0.43099999999999999</v>
      </c>
      <c r="BX431" s="106">
        <f t="shared" si="1017"/>
        <v>7.2999999999999995E-2</v>
      </c>
      <c r="BY431" s="163">
        <f t="shared" si="1018"/>
        <v>0.52132657147058825</v>
      </c>
      <c r="BZ431" s="160"/>
      <c r="CO431" s="165" t="str">
        <f t="shared" si="1054"/>
        <v>splash</v>
      </c>
      <c r="CP431" s="172">
        <f t="shared" si="1055"/>
        <v>1</v>
      </c>
      <c r="CQ431" s="165">
        <f>IF(CO431="atmospheric",IF(CP431&gt;=1,Coefficients!$T$5,Coefficients!$T$4),Coefficients!$T$3)</f>
        <v>7.35</v>
      </c>
      <c r="CR431" s="106">
        <f>IF(S431&lt;Coefficients!$V$3,Coefficients!$X$3-(Coefficients!$X$4-Coefficients!$X$3)*(Coefficients!$V$3-S431)/(Coefficients!$V$4-Coefficients!$V$3),IF(S431&gt;Coefficients!$V$6,(Coefficients!$X$6-Coefficients!$X$5)*(S431-Coefficients!$V$6)/(Coefficients!$V$6-Coefficients!$V$5)+Coefficients!$X$6,VLOOKUP(S431,Coefficients!$V$3:$X$6,3)))</f>
        <v>5.1999999999999975</v>
      </c>
      <c r="CS431" s="90">
        <f t="shared" si="1019"/>
        <v>1.6409601519999992E-4</v>
      </c>
      <c r="CT431" s="106">
        <f>VLOOKUP(CO431,Coefficients!$Z$4:$AD$7,4,FALSE)</f>
        <v>0.26500000000000001</v>
      </c>
      <c r="CU431" s="106">
        <f>VLOOKUP(CO431,Coefficients!$Z$4:$AD$7,2,FALSE)</f>
        <v>0.37</v>
      </c>
      <c r="CV431" s="174">
        <f t="shared" si="1056"/>
        <v>5.3669968752609156</v>
      </c>
      <c r="CW431" s="31">
        <f t="shared" si="1057"/>
        <v>0.77894636694871355</v>
      </c>
      <c r="CX431" s="19">
        <f>Coefficients!$B$7</f>
        <v>3.35</v>
      </c>
      <c r="CY431" s="217">
        <f t="shared" si="1020"/>
        <v>0.23252130356678016</v>
      </c>
      <c r="CZ431" s="164">
        <f>VLOOKUP(N431,Coefficients!$E$12:$I$16,3)</f>
        <v>6.0350000000000001</v>
      </c>
      <c r="DA431" s="165">
        <f t="shared" si="1021"/>
        <v>7.2999999999999995E-2</v>
      </c>
      <c r="DB431" s="163">
        <f t="shared" si="1022"/>
        <v>7.2997815749999999</v>
      </c>
      <c r="DC431" s="163"/>
      <c r="DD431" s="149"/>
      <c r="DU431" s="165">
        <f t="shared" si="1058"/>
        <v>0.95</v>
      </c>
      <c r="DV431" s="165">
        <f t="shared" si="1059"/>
        <v>1</v>
      </c>
      <c r="DW431" s="165">
        <f t="shared" si="1060"/>
        <v>2400</v>
      </c>
      <c r="DX431" s="165">
        <f t="shared" si="1061"/>
        <v>1.4999999999999999E-2</v>
      </c>
      <c r="DY431" s="169">
        <f t="shared" si="1062"/>
        <v>70.561478322672357</v>
      </c>
      <c r="DZ431" s="136">
        <f t="shared" si="1023"/>
        <v>33592.362837289016</v>
      </c>
      <c r="EA431" s="136">
        <f t="shared" si="1063"/>
        <v>4.3067574809826485</v>
      </c>
      <c r="EB431" s="136">
        <f t="shared" si="1064"/>
        <v>2.3330791552474604E-2</v>
      </c>
      <c r="EC431" s="136">
        <f t="shared" si="1065"/>
        <v>0.96747185906460231</v>
      </c>
      <c r="ED431" s="136">
        <f t="shared" si="1066"/>
        <v>0.21210902900497206</v>
      </c>
      <c r="EE431" s="136">
        <f t="shared" si="1024"/>
        <v>1.5445604651050633E-4</v>
      </c>
      <c r="EF431" s="136">
        <f t="shared" si="1067"/>
        <v>1</v>
      </c>
      <c r="EG431" s="136">
        <f t="shared" si="1025"/>
        <v>2</v>
      </c>
      <c r="EH431" s="149">
        <f t="shared" si="1068"/>
        <v>1.7102531923996234</v>
      </c>
      <c r="EI431" s="149">
        <f t="shared" si="1069"/>
        <v>28.528099272442446</v>
      </c>
      <c r="EJ431" s="149">
        <f t="shared" si="1026"/>
        <v>30.23835246484207</v>
      </c>
      <c r="EK431" s="18">
        <f t="shared" si="1027"/>
        <v>1.1243998838736857</v>
      </c>
      <c r="EL431" s="18">
        <f t="shared" si="1028"/>
        <v>0.23986796561370893</v>
      </c>
      <c r="EM431" s="18">
        <f t="shared" si="1029"/>
        <v>1.199051114382353E-2</v>
      </c>
      <c r="EN431" s="163">
        <f t="shared" si="1070"/>
        <v>0.12214070023599631</v>
      </c>
      <c r="EO431" s="163">
        <f t="shared" si="1071"/>
        <v>2.0373837260021035</v>
      </c>
      <c r="EP431" s="163">
        <f t="shared" si="1030"/>
        <v>2.1595244262380997</v>
      </c>
      <c r="EQ431" s="18">
        <f t="shared" si="1031"/>
        <v>15.744207190667501</v>
      </c>
      <c r="ER431" s="18">
        <f t="shared" si="1032"/>
        <v>3.6608635795994808</v>
      </c>
      <c r="ES431" s="18">
        <f t="shared" si="1033"/>
        <v>0.16789497622499999</v>
      </c>
    </row>
    <row r="432" spans="1:149" s="105" customFormat="1" outlineLevel="1" x14ac:dyDescent="0.25">
      <c r="A432" s="103"/>
      <c r="B432" s="36" t="s">
        <v>75</v>
      </c>
      <c r="C432" s="36" t="str">
        <f>'Hotter&amp;Drier'!$B$1</f>
        <v>MRI-CGCM2.3.2</v>
      </c>
      <c r="D432" s="36">
        <v>2046</v>
      </c>
      <c r="E432" s="37">
        <f>'Hotter&amp;Drier'!T74</f>
        <v>23.3</v>
      </c>
      <c r="F432" s="37">
        <f>'Hotter&amp;Drier'!X74</f>
        <v>75.536999999999992</v>
      </c>
      <c r="G432" s="37">
        <f>'Hotter&amp;Drier'!R74</f>
        <v>511</v>
      </c>
      <c r="H432" s="115">
        <f t="shared" si="957"/>
        <v>2007</v>
      </c>
      <c r="I432" s="111" t="str">
        <f t="shared" si="958"/>
        <v>Pile No 243 @ Berth 107</v>
      </c>
      <c r="J432" s="165" t="str">
        <f t="shared" si="959"/>
        <v>splash</v>
      </c>
      <c r="K432" s="172">
        <f t="shared" si="960"/>
        <v>1</v>
      </c>
      <c r="L432" s="115" t="str">
        <f t="shared" si="961"/>
        <v>C1</v>
      </c>
      <c r="M432" s="115" t="str">
        <f t="shared" si="962"/>
        <v>CB4</v>
      </c>
      <c r="N432" s="115" t="str">
        <f t="shared" si="963"/>
        <v>CL5</v>
      </c>
      <c r="O432" s="115">
        <f t="shared" si="964"/>
        <v>0</v>
      </c>
      <c r="P432" s="115">
        <f t="shared" si="965"/>
        <v>50</v>
      </c>
      <c r="Q432" s="115">
        <f t="shared" si="966"/>
        <v>1200</v>
      </c>
      <c r="R432" s="115">
        <f t="shared" si="967"/>
        <v>60</v>
      </c>
      <c r="S432" s="115">
        <f t="shared" si="968"/>
        <v>0.37</v>
      </c>
      <c r="T432" s="115">
        <f t="shared" si="969"/>
        <v>310</v>
      </c>
      <c r="U432" s="165">
        <f t="shared" si="1007"/>
        <v>12</v>
      </c>
      <c r="V432" s="165"/>
      <c r="W432" s="165"/>
      <c r="X432" s="165"/>
      <c r="Y432" s="165"/>
      <c r="AA432" s="174">
        <f t="shared" si="1036"/>
        <v>5.7458988323157625</v>
      </c>
      <c r="AB432" s="193">
        <f t="shared" si="1037"/>
        <v>0.21491797664631526</v>
      </c>
      <c r="AC432" s="174">
        <f t="shared" si="1038"/>
        <v>0.24888563470054034</v>
      </c>
      <c r="AD432" s="174">
        <f t="shared" si="1039"/>
        <v>1.199938344542857E-2</v>
      </c>
      <c r="AE432" s="174">
        <f t="shared" si="1040"/>
        <v>0.80352550013089941</v>
      </c>
      <c r="AF432" s="194">
        <f t="shared" si="1041"/>
        <v>0.23985835824802967</v>
      </c>
      <c r="AG432" s="174">
        <f t="shared" si="1034"/>
        <v>3.8893940753163072</v>
      </c>
      <c r="AH432" s="174">
        <f t="shared" si="1035"/>
        <v>0.16801920903285714</v>
      </c>
      <c r="AJ432" s="174"/>
      <c r="AK432" s="174"/>
      <c r="AM432" s="207">
        <f t="shared" si="1042"/>
        <v>5</v>
      </c>
      <c r="AN432" s="167">
        <f>INDEX(Coefficients!$O$3:$O$7,MATCH(S432,Coefficients!$O$3:$O$7))</f>
        <v>0.3</v>
      </c>
      <c r="AO432" s="167">
        <f>INDEX(Coefficients!$O$3:$O$7,MATCH(S432,Coefficients!$O$3:$O$7)+1)</f>
        <v>0.4</v>
      </c>
      <c r="AP432" s="172">
        <f>INDEX(Coefficients!$P$3:$P$7,MATCH(S432,Coefficients!$O$3:$O$7))</f>
        <v>50</v>
      </c>
      <c r="AQ432" s="172">
        <f>INDEX(Coefficients!$P$3:$P$7,MATCH(S432,Coefficients!$O$3:$O$7)+1)</f>
        <v>41.8</v>
      </c>
      <c r="AR432" s="172">
        <f t="shared" si="1043"/>
        <v>44.26</v>
      </c>
      <c r="AS432" s="106">
        <f t="shared" si="1044"/>
        <v>2046</v>
      </c>
      <c r="AT432" s="107">
        <f t="shared" si="1045"/>
        <v>23.3</v>
      </c>
      <c r="AU432" s="167">
        <f t="shared" si="1008"/>
        <v>800.91</v>
      </c>
      <c r="AV432" s="173">
        <f t="shared" si="1009"/>
        <v>22.883142857142857</v>
      </c>
      <c r="AW432" s="106">
        <v>58</v>
      </c>
      <c r="AX432" s="107">
        <f t="shared" si="1046"/>
        <v>75.536999999999992</v>
      </c>
      <c r="AY432" s="174">
        <f t="shared" si="1047"/>
        <v>1.1936828815128162</v>
      </c>
      <c r="AZ432" s="167">
        <f>INDEX(Coefficients!$K$3:$K$10,MATCH(S432,Coefficients!$K$3:$K$10))</f>
        <v>0.35</v>
      </c>
      <c r="BA432" s="167">
        <f>INDEX(Coefficients!$K$3:$K$10,MATCH(S432,Coefficients!$K$3:$K$10)+1)</f>
        <v>0.4</v>
      </c>
      <c r="BB432" s="167">
        <f>INDEX(Coefficients!$L$3:$L$10,MATCH(S432,Coefficients!$K$3:$K$10))</f>
        <v>0.19142307491680963</v>
      </c>
      <c r="BC432" s="167">
        <f>INDEX(Coefficients!$L$3:$L$10,MATCH(S432,Coefficients!$K$3:$K$10)+1)</f>
        <v>0.35425563574488944</v>
      </c>
      <c r="BD432" s="174">
        <f>INDEX(Coefficients!$M$3:$M$10,MATCH(S432,Coefficients!$K$3:$K$10))</f>
        <v>0.20023799980895765</v>
      </c>
      <c r="BE432" s="174">
        <f>INDEX(Coefficients!$M$3:$M$10,MATCH(S432,Coefficients!$K$3:$K$10)+1)</f>
        <v>0.20987997823914079</v>
      </c>
      <c r="BF432" s="70">
        <f t="shared" si="1048"/>
        <v>2.5655609924804158E-5</v>
      </c>
      <c r="BG432" s="110">
        <f t="shared" si="1049"/>
        <v>0.20409479118103091</v>
      </c>
      <c r="BH432" s="175">
        <f t="shared" si="1010"/>
        <v>1.241784111386798E-5</v>
      </c>
      <c r="BI432" s="89">
        <f t="shared" si="1011"/>
        <v>3.9186889311008943E-2</v>
      </c>
      <c r="BJ432" s="106">
        <f t="shared" si="1050"/>
        <v>0.71366705445737511</v>
      </c>
      <c r="BK432" s="165">
        <f t="shared" si="1051"/>
        <v>84.741590689541354</v>
      </c>
      <c r="BL432" s="207"/>
      <c r="BM432" s="107">
        <f t="shared" si="1052"/>
        <v>511</v>
      </c>
      <c r="BN432" s="173">
        <f t="shared" si="1012"/>
        <v>15739.799999999997</v>
      </c>
      <c r="BO432" s="187">
        <f t="shared" si="1013"/>
        <v>8.5444628571428559E-4</v>
      </c>
      <c r="BP432" s="106" t="str">
        <f t="shared" si="987"/>
        <v>YES</v>
      </c>
      <c r="BQ432" s="209">
        <f t="shared" si="1053"/>
        <v>5.7458988323157625</v>
      </c>
      <c r="BR432" s="164">
        <f t="shared" si="1014"/>
        <v>10.745898832315763</v>
      </c>
      <c r="BS432" s="219">
        <f t="shared" si="1015"/>
        <v>0.21491797664631526</v>
      </c>
      <c r="BT432" s="210"/>
      <c r="BU432" s="206">
        <f t="shared" si="1016"/>
        <v>-0.8050634411961769</v>
      </c>
      <c r="BW432" s="164">
        <f>VLOOKUP(M432,Coefficients!$E$4:$I$7,3)</f>
        <v>0.43099999999999999</v>
      </c>
      <c r="BX432" s="106">
        <f t="shared" si="1017"/>
        <v>7.2999999999999995E-2</v>
      </c>
      <c r="BY432" s="163">
        <f t="shared" si="1018"/>
        <v>0.52171232371428566</v>
      </c>
      <c r="BZ432" s="160"/>
      <c r="CO432" s="165" t="str">
        <f t="shared" si="1054"/>
        <v>splash</v>
      </c>
      <c r="CP432" s="172">
        <f t="shared" si="1055"/>
        <v>1</v>
      </c>
      <c r="CQ432" s="165">
        <f>IF(CO432="atmospheric",IF(CP432&gt;=1,Coefficients!$T$5,Coefficients!$T$4),Coefficients!$T$3)</f>
        <v>7.35</v>
      </c>
      <c r="CR432" s="106">
        <f>IF(S432&lt;Coefficients!$V$3,Coefficients!$X$3-(Coefficients!$X$4-Coefficients!$X$3)*(Coefficients!$V$3-S432)/(Coefficients!$V$4-Coefficients!$V$3),IF(S432&gt;Coefficients!$V$6,(Coefficients!$X$6-Coefficients!$X$5)*(S432-Coefficients!$V$6)/(Coefficients!$V$6-Coefficients!$V$5)+Coefficients!$X$6,VLOOKUP(S432,Coefficients!$V$3:$X$6,3)))</f>
        <v>5.1999999999999975</v>
      </c>
      <c r="CS432" s="90">
        <f t="shared" si="1019"/>
        <v>1.6409601519999992E-4</v>
      </c>
      <c r="CT432" s="106">
        <f>VLOOKUP(CO432,Coefficients!$Z$4:$AD$7,4,FALSE)</f>
        <v>0.26500000000000001</v>
      </c>
      <c r="CU432" s="106">
        <f>VLOOKUP(CO432,Coefficients!$Z$4:$AD$7,2,FALSE)</f>
        <v>0.37</v>
      </c>
      <c r="CV432" s="174">
        <f t="shared" si="1056"/>
        <v>5.3709694752085433</v>
      </c>
      <c r="CW432" s="31">
        <f t="shared" si="1057"/>
        <v>0.80352550013089941</v>
      </c>
      <c r="CX432" s="19">
        <f>Coefficients!$B$7</f>
        <v>3.35</v>
      </c>
      <c r="CY432" s="217">
        <f t="shared" si="1020"/>
        <v>0.23985835824802967</v>
      </c>
      <c r="CZ432" s="164">
        <f>VLOOKUP(N432,Coefficients!$E$12:$I$16,3)</f>
        <v>6.0350000000000001</v>
      </c>
      <c r="DA432" s="165">
        <f t="shared" si="1021"/>
        <v>7.2999999999999995E-2</v>
      </c>
      <c r="DB432" s="163">
        <f t="shared" si="1022"/>
        <v>7.3051830014285715</v>
      </c>
      <c r="DC432" s="163"/>
      <c r="DD432" s="149"/>
      <c r="DU432" s="165">
        <f t="shared" si="1058"/>
        <v>0.95</v>
      </c>
      <c r="DV432" s="165">
        <f t="shared" si="1059"/>
        <v>1</v>
      </c>
      <c r="DW432" s="165">
        <f t="shared" si="1060"/>
        <v>2400</v>
      </c>
      <c r="DX432" s="165">
        <f t="shared" si="1061"/>
        <v>1.4999999999999999E-2</v>
      </c>
      <c r="DY432" s="169">
        <f t="shared" si="1062"/>
        <v>70.562242526063841</v>
      </c>
      <c r="DZ432" s="136">
        <f t="shared" si="1023"/>
        <v>33592.484108864497</v>
      </c>
      <c r="EA432" s="136">
        <f t="shared" si="1063"/>
        <v>4.3067574809826485</v>
      </c>
      <c r="EB432" s="136">
        <f t="shared" si="1064"/>
        <v>2.3330791552474604E-2</v>
      </c>
      <c r="EC432" s="136">
        <f t="shared" si="1065"/>
        <v>0.96747185906460231</v>
      </c>
      <c r="ED432" s="136">
        <f t="shared" si="1066"/>
        <v>0.21216292433066886</v>
      </c>
      <c r="EE432" s="136">
        <f t="shared" si="1024"/>
        <v>1.5445604651050633E-4</v>
      </c>
      <c r="EF432" s="136">
        <f t="shared" si="1067"/>
        <v>1</v>
      </c>
      <c r="EG432" s="136">
        <f t="shared" si="1025"/>
        <v>2</v>
      </c>
      <c r="EH432" s="149">
        <f t="shared" si="1068"/>
        <v>1.7089865156728163</v>
      </c>
      <c r="EI432" s="149">
        <f t="shared" si="1069"/>
        <v>28.51424911490777</v>
      </c>
      <c r="EJ432" s="149">
        <f t="shared" si="1026"/>
        <v>30.223235630580586</v>
      </c>
      <c r="EK432" s="18">
        <f t="shared" si="1027"/>
        <v>1.1580494037040221</v>
      </c>
      <c r="EL432" s="18">
        <f t="shared" si="1028"/>
        <v>0.24888563470054034</v>
      </c>
      <c r="EM432" s="18">
        <f t="shared" si="1029"/>
        <v>1.199938344542857E-2</v>
      </c>
      <c r="EN432" s="163">
        <f t="shared" si="1070"/>
        <v>0.12205023831896998</v>
      </c>
      <c r="EO432" s="163">
        <f t="shared" si="1071"/>
        <v>2.0363945929619298</v>
      </c>
      <c r="EP432" s="163">
        <f t="shared" si="1030"/>
        <v>2.1584448312808999</v>
      </c>
      <c r="EQ432" s="18">
        <f t="shared" si="1031"/>
        <v>16.215378541424069</v>
      </c>
      <c r="ER432" s="18">
        <f t="shared" si="1032"/>
        <v>3.8893940753163072</v>
      </c>
      <c r="ES432" s="18">
        <f t="shared" si="1033"/>
        <v>0.16801920903285714</v>
      </c>
    </row>
    <row r="433" spans="1:149" s="105" customFormat="1" outlineLevel="1" x14ac:dyDescent="0.25">
      <c r="A433" s="103"/>
      <c r="B433" s="36" t="s">
        <v>75</v>
      </c>
      <c r="C433" s="36" t="str">
        <f>'Hotter&amp;Drier'!$B$1</f>
        <v>MRI-CGCM2.3.2</v>
      </c>
      <c r="D433" s="36">
        <v>2047</v>
      </c>
      <c r="E433" s="37">
        <f>'Hotter&amp;Drier'!T75</f>
        <v>23.324999999999999</v>
      </c>
      <c r="F433" s="37">
        <f>'Hotter&amp;Drier'!X75</f>
        <v>75.517924999999991</v>
      </c>
      <c r="G433" s="37">
        <f>'Hotter&amp;Drier'!R75</f>
        <v>515</v>
      </c>
      <c r="H433" s="115">
        <f t="shared" si="957"/>
        <v>2007</v>
      </c>
      <c r="I433" s="111" t="str">
        <f t="shared" si="958"/>
        <v>Pile No 243 @ Berth 107</v>
      </c>
      <c r="J433" s="165" t="str">
        <f t="shared" si="959"/>
        <v>splash</v>
      </c>
      <c r="K433" s="172">
        <f t="shared" si="960"/>
        <v>1</v>
      </c>
      <c r="L433" s="115" t="str">
        <f t="shared" si="961"/>
        <v>C1</v>
      </c>
      <c r="M433" s="115" t="str">
        <f t="shared" si="962"/>
        <v>CB4</v>
      </c>
      <c r="N433" s="115" t="str">
        <f t="shared" si="963"/>
        <v>CL5</v>
      </c>
      <c r="O433" s="115">
        <f t="shared" si="964"/>
        <v>0</v>
      </c>
      <c r="P433" s="115">
        <f t="shared" si="965"/>
        <v>50</v>
      </c>
      <c r="Q433" s="115">
        <f t="shared" si="966"/>
        <v>1200</v>
      </c>
      <c r="R433" s="115">
        <f t="shared" si="967"/>
        <v>60</v>
      </c>
      <c r="S433" s="115">
        <f t="shared" si="968"/>
        <v>0.37</v>
      </c>
      <c r="T433" s="115">
        <f t="shared" si="969"/>
        <v>310</v>
      </c>
      <c r="U433" s="165">
        <f t="shared" si="1007"/>
        <v>12</v>
      </c>
      <c r="V433" s="165"/>
      <c r="W433" s="165"/>
      <c r="X433" s="165"/>
      <c r="Y433" s="165"/>
      <c r="AA433" s="174">
        <f t="shared" si="1036"/>
        <v>5.8245550102211086</v>
      </c>
      <c r="AB433" s="193">
        <f t="shared" si="1037"/>
        <v>0.21649110020442217</v>
      </c>
      <c r="AC433" s="174">
        <f t="shared" si="1038"/>
        <v>0.25799954154017307</v>
      </c>
      <c r="AD433" s="174">
        <f t="shared" si="1039"/>
        <v>1.2008265375416664E-2</v>
      </c>
      <c r="AE433" s="174">
        <f t="shared" si="1040"/>
        <v>0.82779363489237567</v>
      </c>
      <c r="AF433" s="194">
        <f t="shared" si="1041"/>
        <v>0.24710257757981363</v>
      </c>
      <c r="AG433" s="174">
        <f t="shared" si="1034"/>
        <v>4.1234066465194008</v>
      </c>
      <c r="AH433" s="174">
        <f t="shared" si="1035"/>
        <v>0.16814357666041665</v>
      </c>
      <c r="AJ433" s="174"/>
      <c r="AK433" s="174"/>
      <c r="AM433" s="207">
        <f t="shared" si="1042"/>
        <v>5</v>
      </c>
      <c r="AN433" s="167">
        <f>INDEX(Coefficients!$O$3:$O$7,MATCH(S433,Coefficients!$O$3:$O$7))</f>
        <v>0.3</v>
      </c>
      <c r="AO433" s="167">
        <f>INDEX(Coefficients!$O$3:$O$7,MATCH(S433,Coefficients!$O$3:$O$7)+1)</f>
        <v>0.4</v>
      </c>
      <c r="AP433" s="172">
        <f>INDEX(Coefficients!$P$3:$P$7,MATCH(S433,Coefficients!$O$3:$O$7))</f>
        <v>50</v>
      </c>
      <c r="AQ433" s="172">
        <f>INDEX(Coefficients!$P$3:$P$7,MATCH(S433,Coefficients!$O$3:$O$7)+1)</f>
        <v>41.8</v>
      </c>
      <c r="AR433" s="172">
        <f t="shared" si="1043"/>
        <v>44.26</v>
      </c>
      <c r="AS433" s="106">
        <f t="shared" si="1044"/>
        <v>2047</v>
      </c>
      <c r="AT433" s="107">
        <f t="shared" si="1045"/>
        <v>23.324999999999999</v>
      </c>
      <c r="AU433" s="167">
        <f t="shared" si="1008"/>
        <v>824.23500000000001</v>
      </c>
      <c r="AV433" s="173">
        <f t="shared" si="1009"/>
        <v>22.895416666666666</v>
      </c>
      <c r="AW433" s="106">
        <v>59</v>
      </c>
      <c r="AX433" s="107">
        <f t="shared" si="1046"/>
        <v>75.517924999999991</v>
      </c>
      <c r="AY433" s="174">
        <f t="shared" si="1047"/>
        <v>1.1945740777487133</v>
      </c>
      <c r="AZ433" s="167">
        <f>INDEX(Coefficients!$K$3:$K$10,MATCH(S433,Coefficients!$K$3:$K$10))</f>
        <v>0.35</v>
      </c>
      <c r="BA433" s="167">
        <f>INDEX(Coefficients!$K$3:$K$10,MATCH(S433,Coefficients!$K$3:$K$10)+1)</f>
        <v>0.4</v>
      </c>
      <c r="BB433" s="167">
        <f>INDEX(Coefficients!$L$3:$L$10,MATCH(S433,Coefficients!$K$3:$K$10))</f>
        <v>0.19142307491680963</v>
      </c>
      <c r="BC433" s="167">
        <f>INDEX(Coefficients!$L$3:$L$10,MATCH(S433,Coefficients!$K$3:$K$10)+1)</f>
        <v>0.35425563574488944</v>
      </c>
      <c r="BD433" s="174">
        <f>INDEX(Coefficients!$M$3:$M$10,MATCH(S433,Coefficients!$K$3:$K$10))</f>
        <v>0.20023799980895765</v>
      </c>
      <c r="BE433" s="174">
        <f>INDEX(Coefficients!$M$3:$M$10,MATCH(S433,Coefficients!$K$3:$K$10)+1)</f>
        <v>0.20987997823914079</v>
      </c>
      <c r="BF433" s="70">
        <f t="shared" si="1048"/>
        <v>2.5655609924804158E-5</v>
      </c>
      <c r="BG433" s="110">
        <f t="shared" si="1049"/>
        <v>0.20409479118103091</v>
      </c>
      <c r="BH433" s="175">
        <f t="shared" si="1010"/>
        <v>1.234664922916634E-5</v>
      </c>
      <c r="BI433" s="89">
        <f t="shared" si="1011"/>
        <v>3.8962229607275925E-2</v>
      </c>
      <c r="BJ433" s="106">
        <f t="shared" si="1050"/>
        <v>0.71366705445737511</v>
      </c>
      <c r="BK433" s="165">
        <f t="shared" si="1051"/>
        <v>84.741590689541354</v>
      </c>
      <c r="BL433" s="207"/>
      <c r="BM433" s="107">
        <f t="shared" si="1052"/>
        <v>515</v>
      </c>
      <c r="BN433" s="173">
        <f t="shared" si="1012"/>
        <v>16254.799999999997</v>
      </c>
      <c r="BO433" s="187">
        <f t="shared" si="1013"/>
        <v>8.5789222222222203E-4</v>
      </c>
      <c r="BP433" s="106" t="str">
        <f t="shared" si="987"/>
        <v>YES</v>
      </c>
      <c r="BQ433" s="209">
        <f t="shared" si="1053"/>
        <v>5.8245550102211086</v>
      </c>
      <c r="BR433" s="164">
        <f t="shared" si="1014"/>
        <v>10.824555010221108</v>
      </c>
      <c r="BS433" s="219">
        <f t="shared" si="1015"/>
        <v>0.21649110020442217</v>
      </c>
      <c r="BT433" s="210"/>
      <c r="BU433" s="206">
        <f t="shared" si="1016"/>
        <v>-0.80733088192702174</v>
      </c>
      <c r="BW433" s="164">
        <f>VLOOKUP(M433,Coefficients!$E$4:$I$7,3)</f>
        <v>0.43099999999999999</v>
      </c>
      <c r="BX433" s="106">
        <f t="shared" si="1017"/>
        <v>7.2999999999999995E-2</v>
      </c>
      <c r="BY433" s="163">
        <f t="shared" si="1018"/>
        <v>0.52209849458333324</v>
      </c>
      <c r="BZ433" s="160"/>
      <c r="CO433" s="165" t="str">
        <f t="shared" si="1054"/>
        <v>splash</v>
      </c>
      <c r="CP433" s="172">
        <f t="shared" si="1055"/>
        <v>1</v>
      </c>
      <c r="CQ433" s="165">
        <f>IF(CO433="atmospheric",IF(CP433&gt;=1,Coefficients!$T$5,Coefficients!$T$4),Coefficients!$T$3)</f>
        <v>7.35</v>
      </c>
      <c r="CR433" s="106">
        <f>IF(S433&lt;Coefficients!$V$3,Coefficients!$X$3-(Coefficients!$X$4-Coefficients!$X$3)*(Coefficients!$V$3-S433)/(Coefficients!$V$4-Coefficients!$V$3),IF(S433&gt;Coefficients!$V$6,(Coefficients!$X$6-Coefficients!$X$5)*(S433-Coefficients!$V$6)/(Coefficients!$V$6-Coefficients!$V$5)+Coefficients!$X$6,VLOOKUP(S433,Coefficients!$V$3:$X$6,3)))</f>
        <v>5.1999999999999975</v>
      </c>
      <c r="CS433" s="90">
        <f t="shared" si="1019"/>
        <v>1.6409601519999992E-4</v>
      </c>
      <c r="CT433" s="106">
        <f>VLOOKUP(CO433,Coefficients!$Z$4:$AD$7,4,FALSE)</f>
        <v>0.26500000000000001</v>
      </c>
      <c r="CU433" s="106">
        <f>VLOOKUP(CO433,Coefficients!$Z$4:$AD$7,2,FALSE)</f>
        <v>0.37</v>
      </c>
      <c r="CV433" s="174">
        <f t="shared" si="1056"/>
        <v>5.3746830339960558</v>
      </c>
      <c r="CW433" s="31">
        <f t="shared" si="1057"/>
        <v>0.82779363489237567</v>
      </c>
      <c r="CX433" s="19">
        <f>Coefficients!$B$7</f>
        <v>3.35</v>
      </c>
      <c r="CY433" s="217">
        <f t="shared" si="1020"/>
        <v>0.24710257757981363</v>
      </c>
      <c r="CZ433" s="164">
        <f>VLOOKUP(N433,Coefficients!$E$12:$I$16,3)</f>
        <v>6.0350000000000001</v>
      </c>
      <c r="DA433" s="165">
        <f t="shared" si="1021"/>
        <v>7.2999999999999995E-2</v>
      </c>
      <c r="DB433" s="163">
        <f t="shared" si="1022"/>
        <v>7.3105902895833328</v>
      </c>
      <c r="DC433" s="163"/>
      <c r="DD433" s="149"/>
      <c r="DU433" s="165">
        <f t="shared" si="1058"/>
        <v>0.95</v>
      </c>
      <c r="DV433" s="165">
        <f t="shared" si="1059"/>
        <v>1</v>
      </c>
      <c r="DW433" s="165">
        <f t="shared" si="1060"/>
        <v>2400</v>
      </c>
      <c r="DX433" s="165">
        <f t="shared" si="1061"/>
        <v>1.4999999999999999E-2</v>
      </c>
      <c r="DY433" s="169">
        <f t="shared" si="1062"/>
        <v>70.562964288910763</v>
      </c>
      <c r="DZ433" s="136">
        <f t="shared" si="1023"/>
        <v>33592.598644738209</v>
      </c>
      <c r="EA433" s="136">
        <f t="shared" si="1063"/>
        <v>4.3067574809826485</v>
      </c>
      <c r="EB433" s="136">
        <f t="shared" si="1064"/>
        <v>2.3330791552474604E-2</v>
      </c>
      <c r="EC433" s="136">
        <f t="shared" si="1065"/>
        <v>0.96747185906460231</v>
      </c>
      <c r="ED433" s="136">
        <f t="shared" si="1066"/>
        <v>0.21221679837378893</v>
      </c>
      <c r="EE433" s="136">
        <f t="shared" si="1024"/>
        <v>1.5445604651050633E-4</v>
      </c>
      <c r="EF433" s="136">
        <f t="shared" si="1067"/>
        <v>1</v>
      </c>
      <c r="EG433" s="136">
        <f t="shared" si="1025"/>
        <v>2</v>
      </c>
      <c r="EH433" s="149">
        <f t="shared" si="1068"/>
        <v>1.7077204592052555</v>
      </c>
      <c r="EI433" s="149">
        <f t="shared" si="1069"/>
        <v>28.500393713531153</v>
      </c>
      <c r="EJ433" s="149">
        <f t="shared" si="1026"/>
        <v>30.208114172736408</v>
      </c>
      <c r="EK433" s="18">
        <f t="shared" si="1027"/>
        <v>1.1917327839183989</v>
      </c>
      <c r="EL433" s="18">
        <f t="shared" si="1028"/>
        <v>0.25799954154017307</v>
      </c>
      <c r="EM433" s="18">
        <f t="shared" si="1029"/>
        <v>1.2008265375416664E-2</v>
      </c>
      <c r="EN433" s="163">
        <f t="shared" si="1070"/>
        <v>0.12195982069883432</v>
      </c>
      <c r="EO433" s="163">
        <f t="shared" si="1071"/>
        <v>2.0354050854236831</v>
      </c>
      <c r="EP433" s="163">
        <f t="shared" si="1030"/>
        <v>2.1573649061225173</v>
      </c>
      <c r="EQ433" s="18">
        <f t="shared" si="1031"/>
        <v>16.687024016119576</v>
      </c>
      <c r="ER433" s="18">
        <f t="shared" si="1032"/>
        <v>4.1234066465194008</v>
      </c>
      <c r="ES433" s="18">
        <f t="shared" si="1033"/>
        <v>0.16814357666041665</v>
      </c>
    </row>
    <row r="434" spans="1:149" s="105" customFormat="1" outlineLevel="1" x14ac:dyDescent="0.25">
      <c r="A434" s="103"/>
      <c r="B434" s="36" t="s">
        <v>75</v>
      </c>
      <c r="C434" s="36" t="str">
        <f>'Hotter&amp;Drier'!$B$1</f>
        <v>MRI-CGCM2.3.2</v>
      </c>
      <c r="D434" s="36">
        <v>2048</v>
      </c>
      <c r="E434" s="37">
        <f>'Hotter&amp;Drier'!T76</f>
        <v>23.349999999999998</v>
      </c>
      <c r="F434" s="37">
        <f>'Hotter&amp;Drier'!X76</f>
        <v>75.49884999999999</v>
      </c>
      <c r="G434" s="37">
        <f>'Hotter&amp;Drier'!R76</f>
        <v>519</v>
      </c>
      <c r="H434" s="115">
        <f t="shared" si="957"/>
        <v>2007</v>
      </c>
      <c r="I434" s="111" t="str">
        <f t="shared" si="958"/>
        <v>Pile No 243 @ Berth 107</v>
      </c>
      <c r="J434" s="165" t="str">
        <f t="shared" si="959"/>
        <v>splash</v>
      </c>
      <c r="K434" s="172">
        <f t="shared" si="960"/>
        <v>1</v>
      </c>
      <c r="L434" s="115" t="str">
        <f t="shared" si="961"/>
        <v>C1</v>
      </c>
      <c r="M434" s="115" t="str">
        <f t="shared" si="962"/>
        <v>CB4</v>
      </c>
      <c r="N434" s="115" t="str">
        <f t="shared" si="963"/>
        <v>CL5</v>
      </c>
      <c r="O434" s="115">
        <f t="shared" si="964"/>
        <v>0</v>
      </c>
      <c r="P434" s="115">
        <f t="shared" si="965"/>
        <v>50</v>
      </c>
      <c r="Q434" s="115">
        <f t="shared" si="966"/>
        <v>1200</v>
      </c>
      <c r="R434" s="115">
        <f t="shared" si="967"/>
        <v>60</v>
      </c>
      <c r="S434" s="115">
        <f t="shared" si="968"/>
        <v>0.37</v>
      </c>
      <c r="T434" s="115">
        <f t="shared" si="969"/>
        <v>310</v>
      </c>
      <c r="U434" s="165">
        <f t="shared" si="1007"/>
        <v>12</v>
      </c>
      <c r="V434" s="165"/>
      <c r="W434" s="165"/>
      <c r="X434" s="165"/>
      <c r="Y434" s="165"/>
      <c r="AA434" s="174">
        <f t="shared" si="1036"/>
        <v>5.9024944846461462</v>
      </c>
      <c r="AB434" s="193">
        <f t="shared" si="1037"/>
        <v>0.21804988969292294</v>
      </c>
      <c r="AC434" s="174">
        <f t="shared" si="1038"/>
        <v>0.26720924515975558</v>
      </c>
      <c r="AD434" s="174">
        <f t="shared" si="1039"/>
        <v>1.2017156153108107E-2</v>
      </c>
      <c r="AE434" s="174">
        <f t="shared" si="1040"/>
        <v>0.85175402429373726</v>
      </c>
      <c r="AF434" s="194">
        <f t="shared" si="1041"/>
        <v>0.25425493262499621</v>
      </c>
      <c r="AG434" s="174">
        <f t="shared" si="1034"/>
        <v>4.362796944321496</v>
      </c>
      <c r="AH434" s="174">
        <f t="shared" si="1035"/>
        <v>0.16826806817635137</v>
      </c>
      <c r="AJ434" s="174"/>
      <c r="AK434" s="174"/>
      <c r="AM434" s="207">
        <f t="shared" si="1042"/>
        <v>5</v>
      </c>
      <c r="AN434" s="167">
        <f>INDEX(Coefficients!$O$3:$O$7,MATCH(S434,Coefficients!$O$3:$O$7))</f>
        <v>0.3</v>
      </c>
      <c r="AO434" s="167">
        <f>INDEX(Coefficients!$O$3:$O$7,MATCH(S434,Coefficients!$O$3:$O$7)+1)</f>
        <v>0.4</v>
      </c>
      <c r="AP434" s="172">
        <f>INDEX(Coefficients!$P$3:$P$7,MATCH(S434,Coefficients!$O$3:$O$7))</f>
        <v>50</v>
      </c>
      <c r="AQ434" s="172">
        <f>INDEX(Coefficients!$P$3:$P$7,MATCH(S434,Coefficients!$O$3:$O$7)+1)</f>
        <v>41.8</v>
      </c>
      <c r="AR434" s="172">
        <f t="shared" si="1043"/>
        <v>44.26</v>
      </c>
      <c r="AS434" s="106">
        <f t="shared" si="1044"/>
        <v>2048</v>
      </c>
      <c r="AT434" s="107">
        <f t="shared" si="1045"/>
        <v>23.349999999999998</v>
      </c>
      <c r="AU434" s="167">
        <f t="shared" si="1008"/>
        <v>847.58500000000004</v>
      </c>
      <c r="AV434" s="173">
        <f t="shared" si="1009"/>
        <v>22.907702702702704</v>
      </c>
      <c r="AW434" s="106">
        <v>60</v>
      </c>
      <c r="AX434" s="107">
        <f t="shared" si="1046"/>
        <v>75.49884999999999</v>
      </c>
      <c r="AY434" s="174">
        <f t="shared" si="1047"/>
        <v>1.1954667539784118</v>
      </c>
      <c r="AZ434" s="167">
        <f>INDEX(Coefficients!$K$3:$K$10,MATCH(S434,Coefficients!$K$3:$K$10))</f>
        <v>0.35</v>
      </c>
      <c r="BA434" s="167">
        <f>INDEX(Coefficients!$K$3:$K$10,MATCH(S434,Coefficients!$K$3:$K$10)+1)</f>
        <v>0.4</v>
      </c>
      <c r="BB434" s="167">
        <f>INDEX(Coefficients!$L$3:$L$10,MATCH(S434,Coefficients!$K$3:$K$10))</f>
        <v>0.19142307491680963</v>
      </c>
      <c r="BC434" s="167">
        <f>INDEX(Coefficients!$L$3:$L$10,MATCH(S434,Coefficients!$K$3:$K$10)+1)</f>
        <v>0.35425563574488944</v>
      </c>
      <c r="BD434" s="174">
        <f>INDEX(Coefficients!$M$3:$M$10,MATCH(S434,Coefficients!$K$3:$K$10))</f>
        <v>0.20023799980895765</v>
      </c>
      <c r="BE434" s="174">
        <f>INDEX(Coefficients!$M$3:$M$10,MATCH(S434,Coefficients!$K$3:$K$10)+1)</f>
        <v>0.20987997823914079</v>
      </c>
      <c r="BF434" s="70">
        <f t="shared" si="1048"/>
        <v>2.5655609924804158E-5</v>
      </c>
      <c r="BG434" s="110">
        <f t="shared" si="1049"/>
        <v>0.20409479118103091</v>
      </c>
      <c r="BH434" s="175">
        <f t="shared" si="1010"/>
        <v>1.2277799598443902E-5</v>
      </c>
      <c r="BI434" s="89">
        <f t="shared" si="1011"/>
        <v>3.8744961337092397E-2</v>
      </c>
      <c r="BJ434" s="106">
        <f t="shared" si="1050"/>
        <v>0.71366705445737511</v>
      </c>
      <c r="BK434" s="165">
        <f t="shared" si="1051"/>
        <v>84.741590689541354</v>
      </c>
      <c r="BL434" s="207"/>
      <c r="BM434" s="107">
        <f t="shared" si="1052"/>
        <v>519</v>
      </c>
      <c r="BN434" s="173">
        <f t="shared" si="1012"/>
        <v>16773.799999999996</v>
      </c>
      <c r="BO434" s="187">
        <f t="shared" si="1013"/>
        <v>8.6135729729729701E-4</v>
      </c>
      <c r="BP434" s="106" t="str">
        <f t="shared" si="987"/>
        <v>YES</v>
      </c>
      <c r="BQ434" s="209">
        <f t="shared" si="1053"/>
        <v>5.9024944846461462</v>
      </c>
      <c r="BR434" s="164">
        <f t="shared" si="1014"/>
        <v>10.902494484646146</v>
      </c>
      <c r="BS434" s="219">
        <f t="shared" si="1015"/>
        <v>0.21804988969292294</v>
      </c>
      <c r="BT434" s="210"/>
      <c r="BU434" s="206">
        <f t="shared" si="1016"/>
        <v>-0.8094977938415695</v>
      </c>
      <c r="BW434" s="164">
        <f>VLOOKUP(M434,Coefficients!$E$4:$I$7,3)</f>
        <v>0.43099999999999999</v>
      </c>
      <c r="BX434" s="106">
        <f t="shared" si="1017"/>
        <v>7.2999999999999995E-2</v>
      </c>
      <c r="BY434" s="163">
        <f t="shared" si="1018"/>
        <v>0.52248505013513513</v>
      </c>
      <c r="BZ434" s="160"/>
      <c r="CO434" s="165" t="str">
        <f t="shared" si="1054"/>
        <v>splash</v>
      </c>
      <c r="CP434" s="172">
        <f t="shared" si="1055"/>
        <v>1</v>
      </c>
      <c r="CQ434" s="165">
        <f>IF(CO434="atmospheric",IF(CP434&gt;=1,Coefficients!$T$5,Coefficients!$T$4),Coefficients!$T$3)</f>
        <v>7.35</v>
      </c>
      <c r="CR434" s="106">
        <f>IF(S434&lt;Coefficients!$V$3,Coefficients!$X$3-(Coefficients!$X$4-Coefficients!$X$3)*(Coefficients!$V$3-S434)/(Coefficients!$V$4-Coefficients!$V$3),IF(S434&gt;Coefficients!$V$6,(Coefficients!$X$6-Coefficients!$X$5)*(S434-Coefficients!$V$6)/(Coefficients!$V$6-Coefficients!$V$5)+Coefficients!$X$6,VLOOKUP(S434,Coefficients!$V$3:$X$6,3)))</f>
        <v>5.1999999999999975</v>
      </c>
      <c r="CS434" s="90">
        <f t="shared" si="1019"/>
        <v>1.6409601519999992E-4</v>
      </c>
      <c r="CT434" s="106">
        <f>VLOOKUP(CO434,Coefficients!$Z$4:$AD$7,4,FALSE)</f>
        <v>0.26500000000000001</v>
      </c>
      <c r="CU434" s="106">
        <f>VLOOKUP(CO434,Coefficients!$Z$4:$AD$7,2,FALSE)</f>
        <v>0.37</v>
      </c>
      <c r="CV434" s="174">
        <f t="shared" si="1056"/>
        <v>5.3781546197179244</v>
      </c>
      <c r="CW434" s="31">
        <f t="shared" si="1057"/>
        <v>0.85175402429373726</v>
      </c>
      <c r="CX434" s="19">
        <f>Coefficients!$B$7</f>
        <v>3.35</v>
      </c>
      <c r="CY434" s="217">
        <f t="shared" si="1020"/>
        <v>0.25425493262499621</v>
      </c>
      <c r="CZ434" s="164">
        <f>VLOOKUP(N434,Coefficients!$E$12:$I$16,3)</f>
        <v>6.0350000000000001</v>
      </c>
      <c r="DA434" s="165">
        <f t="shared" si="1021"/>
        <v>7.2999999999999995E-2</v>
      </c>
      <c r="DB434" s="163">
        <f t="shared" si="1022"/>
        <v>7.3160029641891899</v>
      </c>
      <c r="DC434" s="163"/>
      <c r="DD434" s="149"/>
      <c r="DU434" s="165">
        <f t="shared" si="1058"/>
        <v>0.95</v>
      </c>
      <c r="DV434" s="165">
        <f t="shared" si="1059"/>
        <v>1</v>
      </c>
      <c r="DW434" s="165">
        <f t="shared" si="1060"/>
        <v>2400</v>
      </c>
      <c r="DX434" s="165">
        <f t="shared" si="1061"/>
        <v>1.4999999999999999E-2</v>
      </c>
      <c r="DY434" s="169">
        <f t="shared" si="1062"/>
        <v>70.563647051139696</v>
      </c>
      <c r="DZ434" s="136">
        <f t="shared" si="1023"/>
        <v>33592.706990921339</v>
      </c>
      <c r="EA434" s="136">
        <f t="shared" si="1063"/>
        <v>4.3067574809826485</v>
      </c>
      <c r="EB434" s="136">
        <f t="shared" si="1064"/>
        <v>2.3330791552474604E-2</v>
      </c>
      <c r="EC434" s="136">
        <f t="shared" si="1065"/>
        <v>0.96747185906460231</v>
      </c>
      <c r="ED434" s="136">
        <f t="shared" si="1066"/>
        <v>0.21227064632725529</v>
      </c>
      <c r="EE434" s="136">
        <f t="shared" si="1024"/>
        <v>1.5445604651050633E-4</v>
      </c>
      <c r="EF434" s="136">
        <f t="shared" si="1067"/>
        <v>1</v>
      </c>
      <c r="EG434" s="136">
        <f t="shared" si="1025"/>
        <v>2</v>
      </c>
      <c r="EH434" s="149">
        <f t="shared" si="1068"/>
        <v>1.7064551259822749</v>
      </c>
      <c r="EI434" s="149">
        <f t="shared" si="1069"/>
        <v>28.486534318730428</v>
      </c>
      <c r="EJ434" s="149">
        <f t="shared" si="1026"/>
        <v>30.192989444712701</v>
      </c>
      <c r="EK434" s="18">
        <f t="shared" si="1027"/>
        <v>1.2254500359347267</v>
      </c>
      <c r="EL434" s="18">
        <f t="shared" si="1028"/>
        <v>0.26720924515975558</v>
      </c>
      <c r="EM434" s="18">
        <f t="shared" si="1029"/>
        <v>1.2017156153108107E-2</v>
      </c>
      <c r="EN434" s="163">
        <f t="shared" si="1070"/>
        <v>0.12186945473046569</v>
      </c>
      <c r="EO434" s="163">
        <f t="shared" si="1071"/>
        <v>2.0344152926881214</v>
      </c>
      <c r="EP434" s="163">
        <f t="shared" si="1030"/>
        <v>2.1562847474185869</v>
      </c>
      <c r="EQ434" s="18">
        <f t="shared" si="1031"/>
        <v>17.159143774631268</v>
      </c>
      <c r="ER434" s="18">
        <f t="shared" si="1032"/>
        <v>4.362796944321496</v>
      </c>
      <c r="ES434" s="18">
        <f t="shared" si="1033"/>
        <v>0.16826806817635137</v>
      </c>
    </row>
    <row r="435" spans="1:149" s="105" customFormat="1" outlineLevel="1" x14ac:dyDescent="0.25">
      <c r="A435" s="103"/>
      <c r="B435" s="36" t="s">
        <v>75</v>
      </c>
      <c r="C435" s="36" t="str">
        <f>'Hotter&amp;Drier'!$B$1</f>
        <v>MRI-CGCM2.3.2</v>
      </c>
      <c r="D435" s="36">
        <v>2049</v>
      </c>
      <c r="E435" s="37">
        <f>'Hotter&amp;Drier'!T77</f>
        <v>23.375</v>
      </c>
      <c r="F435" s="37">
        <f>'Hotter&amp;Drier'!X77</f>
        <v>75.479775000000004</v>
      </c>
      <c r="G435" s="37">
        <f>'Hotter&amp;Drier'!R77</f>
        <v>523</v>
      </c>
      <c r="H435" s="115">
        <f t="shared" si="957"/>
        <v>2007</v>
      </c>
      <c r="I435" s="111" t="str">
        <f t="shared" si="958"/>
        <v>Pile No 243 @ Berth 107</v>
      </c>
      <c r="J435" s="165" t="str">
        <f t="shared" si="959"/>
        <v>splash</v>
      </c>
      <c r="K435" s="172">
        <f t="shared" si="960"/>
        <v>1</v>
      </c>
      <c r="L435" s="115" t="str">
        <f t="shared" si="961"/>
        <v>C1</v>
      </c>
      <c r="M435" s="115" t="str">
        <f t="shared" si="962"/>
        <v>CB4</v>
      </c>
      <c r="N435" s="115" t="str">
        <f t="shared" si="963"/>
        <v>CL5</v>
      </c>
      <c r="O435" s="115">
        <f t="shared" si="964"/>
        <v>0</v>
      </c>
      <c r="P435" s="115">
        <f t="shared" si="965"/>
        <v>50</v>
      </c>
      <c r="Q435" s="115">
        <f t="shared" si="966"/>
        <v>1200</v>
      </c>
      <c r="R435" s="115">
        <f t="shared" si="967"/>
        <v>60</v>
      </c>
      <c r="S435" s="115">
        <f t="shared" si="968"/>
        <v>0.37</v>
      </c>
      <c r="T435" s="115">
        <f t="shared" si="969"/>
        <v>310</v>
      </c>
      <c r="U435" s="165">
        <f t="shared" si="1007"/>
        <v>12</v>
      </c>
      <c r="V435" s="165"/>
      <c r="W435" s="165"/>
      <c r="X435" s="165"/>
      <c r="Y435" s="165"/>
      <c r="AA435" s="174">
        <f t="shared" si="1036"/>
        <v>5.9797521704834047</v>
      </c>
      <c r="AB435" s="193">
        <f t="shared" si="1037"/>
        <v>0.21959504340966809</v>
      </c>
      <c r="AC435" s="174">
        <f t="shared" si="1038"/>
        <v>0.27651433583489177</v>
      </c>
      <c r="AD435" s="174">
        <f t="shared" si="1039"/>
        <v>1.202605508E-2</v>
      </c>
      <c r="AE435" s="174">
        <f t="shared" si="1040"/>
        <v>0.87541034317124344</v>
      </c>
      <c r="AF435" s="194">
        <f t="shared" si="1041"/>
        <v>0.26131652034962488</v>
      </c>
      <c r="AG435" s="174">
        <f t="shared" si="1034"/>
        <v>4.6074644156584155</v>
      </c>
      <c r="AH435" s="174">
        <f t="shared" si="1035"/>
        <v>0.1683926738</v>
      </c>
      <c r="AJ435" s="174"/>
      <c r="AK435" s="174"/>
      <c r="AM435" s="207">
        <f t="shared" si="1042"/>
        <v>5</v>
      </c>
      <c r="AN435" s="167">
        <f>INDEX(Coefficients!$O$3:$O$7,MATCH(S435,Coefficients!$O$3:$O$7))</f>
        <v>0.3</v>
      </c>
      <c r="AO435" s="167">
        <f>INDEX(Coefficients!$O$3:$O$7,MATCH(S435,Coefficients!$O$3:$O$7)+1)</f>
        <v>0.4</v>
      </c>
      <c r="AP435" s="172">
        <f>INDEX(Coefficients!$P$3:$P$7,MATCH(S435,Coefficients!$O$3:$O$7))</f>
        <v>50</v>
      </c>
      <c r="AQ435" s="172">
        <f>INDEX(Coefficients!$P$3:$P$7,MATCH(S435,Coefficients!$O$3:$O$7)+1)</f>
        <v>41.8</v>
      </c>
      <c r="AR435" s="172">
        <f t="shared" si="1043"/>
        <v>44.26</v>
      </c>
      <c r="AS435" s="106">
        <f t="shared" si="1044"/>
        <v>2049</v>
      </c>
      <c r="AT435" s="107">
        <f t="shared" si="1045"/>
        <v>23.375</v>
      </c>
      <c r="AU435" s="167">
        <f t="shared" si="1008"/>
        <v>870.96</v>
      </c>
      <c r="AV435" s="173">
        <f t="shared" si="1009"/>
        <v>22.92</v>
      </c>
      <c r="AW435" s="106">
        <v>61</v>
      </c>
      <c r="AX435" s="107">
        <f t="shared" si="1046"/>
        <v>75.479775000000004</v>
      </c>
      <c r="AY435" s="174">
        <f t="shared" si="1047"/>
        <v>1.1963608421097007</v>
      </c>
      <c r="AZ435" s="167">
        <f>INDEX(Coefficients!$K$3:$K$10,MATCH(S435,Coefficients!$K$3:$K$10))</f>
        <v>0.35</v>
      </c>
      <c r="BA435" s="167">
        <f>INDEX(Coefficients!$K$3:$K$10,MATCH(S435,Coefficients!$K$3:$K$10)+1)</f>
        <v>0.4</v>
      </c>
      <c r="BB435" s="167">
        <f>INDEX(Coefficients!$L$3:$L$10,MATCH(S435,Coefficients!$K$3:$K$10))</f>
        <v>0.19142307491680963</v>
      </c>
      <c r="BC435" s="167">
        <f>INDEX(Coefficients!$L$3:$L$10,MATCH(S435,Coefficients!$K$3:$K$10)+1)</f>
        <v>0.35425563574488944</v>
      </c>
      <c r="BD435" s="174">
        <f>INDEX(Coefficients!$M$3:$M$10,MATCH(S435,Coefficients!$K$3:$K$10))</f>
        <v>0.20023799980895765</v>
      </c>
      <c r="BE435" s="174">
        <f>INDEX(Coefficients!$M$3:$M$10,MATCH(S435,Coefficients!$K$3:$K$10)+1)</f>
        <v>0.20987997823914079</v>
      </c>
      <c r="BF435" s="70">
        <f t="shared" si="1048"/>
        <v>2.5655609924804158E-5</v>
      </c>
      <c r="BG435" s="110">
        <f t="shared" si="1049"/>
        <v>0.20409479118103091</v>
      </c>
      <c r="BH435" s="175">
        <f t="shared" si="1010"/>
        <v>1.2211154906047547E-5</v>
      </c>
      <c r="BI435" s="89">
        <f t="shared" si="1011"/>
        <v>3.8534651174467936E-2</v>
      </c>
      <c r="BJ435" s="106">
        <f t="shared" si="1050"/>
        <v>0.71366705445737511</v>
      </c>
      <c r="BK435" s="165">
        <f t="shared" si="1051"/>
        <v>84.741590689541354</v>
      </c>
      <c r="BL435" s="207"/>
      <c r="BM435" s="107">
        <f t="shared" si="1052"/>
        <v>523</v>
      </c>
      <c r="BN435" s="173">
        <f t="shared" si="1012"/>
        <v>17296.799999999996</v>
      </c>
      <c r="BO435" s="187">
        <f t="shared" si="1013"/>
        <v>8.6483999999999986E-4</v>
      </c>
      <c r="BP435" s="106" t="str">
        <f t="shared" si="987"/>
        <v>YES</v>
      </c>
      <c r="BQ435" s="209">
        <f t="shared" si="1053"/>
        <v>5.9797521704834047</v>
      </c>
      <c r="BR435" s="164">
        <f t="shared" si="1014"/>
        <v>10.979752170483405</v>
      </c>
      <c r="BS435" s="219">
        <f t="shared" si="1015"/>
        <v>0.21959504340966809</v>
      </c>
      <c r="BT435" s="210"/>
      <c r="BU435" s="206">
        <f t="shared" si="1016"/>
        <v>-0.81157104827077153</v>
      </c>
      <c r="BW435" s="164">
        <f>VLOOKUP(M435,Coefficients!$E$4:$I$7,3)</f>
        <v>0.43099999999999999</v>
      </c>
      <c r="BX435" s="106">
        <f t="shared" si="1017"/>
        <v>7.2999999999999995E-2</v>
      </c>
      <c r="BY435" s="163">
        <f t="shared" si="1018"/>
        <v>0.52287196000000002</v>
      </c>
      <c r="BZ435" s="160"/>
      <c r="CO435" s="165" t="str">
        <f t="shared" si="1054"/>
        <v>splash</v>
      </c>
      <c r="CP435" s="172">
        <f t="shared" si="1055"/>
        <v>1</v>
      </c>
      <c r="CQ435" s="165">
        <f>IF(CO435="atmospheric",IF(CP435&gt;=1,Coefficients!$T$5,Coefficients!$T$4),Coefficients!$T$3)</f>
        <v>7.35</v>
      </c>
      <c r="CR435" s="106">
        <f>IF(S435&lt;Coefficients!$V$3,Coefficients!$X$3-(Coefficients!$X$4-Coefficients!$X$3)*(Coefficients!$V$3-S435)/(Coefficients!$V$4-Coefficients!$V$3),IF(S435&gt;Coefficients!$V$6,(Coefficients!$X$6-Coefficients!$X$5)*(S435-Coefficients!$V$6)/(Coefficients!$V$6-Coefficients!$V$5)+Coefficients!$X$6,VLOOKUP(S435,Coefficients!$V$3:$X$6,3)))</f>
        <v>5.1999999999999975</v>
      </c>
      <c r="CS435" s="90">
        <f t="shared" si="1019"/>
        <v>1.6409601519999992E-4</v>
      </c>
      <c r="CT435" s="106">
        <f>VLOOKUP(CO435,Coefficients!$Z$4:$AD$7,4,FALSE)</f>
        <v>0.26500000000000001</v>
      </c>
      <c r="CU435" s="106">
        <f>VLOOKUP(CO435,Coefficients!$Z$4:$AD$7,2,FALSE)</f>
        <v>0.37</v>
      </c>
      <c r="CV435" s="174">
        <f t="shared" si="1056"/>
        <v>5.3813997709107548</v>
      </c>
      <c r="CW435" s="31">
        <f t="shared" si="1057"/>
        <v>0.87541034317124344</v>
      </c>
      <c r="CX435" s="19">
        <f>Coefficients!$B$7</f>
        <v>3.35</v>
      </c>
      <c r="CY435" s="217">
        <f t="shared" si="1020"/>
        <v>0.26131652034962488</v>
      </c>
      <c r="CZ435" s="164">
        <f>VLOOKUP(N435,Coefficients!$E$12:$I$16,3)</f>
        <v>6.0350000000000001</v>
      </c>
      <c r="DA435" s="165">
        <f t="shared" si="1021"/>
        <v>7.2999999999999995E-2</v>
      </c>
      <c r="DB435" s="163">
        <f t="shared" si="1022"/>
        <v>7.3214206000000006</v>
      </c>
      <c r="DC435" s="163"/>
      <c r="DD435" s="149"/>
      <c r="DU435" s="165">
        <f t="shared" si="1058"/>
        <v>0.95</v>
      </c>
      <c r="DV435" s="165">
        <f t="shared" si="1059"/>
        <v>1</v>
      </c>
      <c r="DW435" s="165">
        <f t="shared" si="1060"/>
        <v>2400</v>
      </c>
      <c r="DX435" s="165">
        <f t="shared" si="1061"/>
        <v>1.4999999999999999E-2</v>
      </c>
      <c r="DY435" s="169">
        <f t="shared" si="1062"/>
        <v>70.564293890702501</v>
      </c>
      <c r="DZ435" s="136">
        <f t="shared" si="1023"/>
        <v>33592.80963596316</v>
      </c>
      <c r="EA435" s="136">
        <f t="shared" si="1063"/>
        <v>4.3067574809826485</v>
      </c>
      <c r="EB435" s="136">
        <f t="shared" si="1064"/>
        <v>2.3330791552474604E-2</v>
      </c>
      <c r="EC435" s="136">
        <f t="shared" si="1065"/>
        <v>0.96747185906460231</v>
      </c>
      <c r="ED435" s="136">
        <f t="shared" si="1066"/>
        <v>0.212324463908908</v>
      </c>
      <c r="EE435" s="136">
        <f t="shared" si="1024"/>
        <v>1.5445604651050633E-4</v>
      </c>
      <c r="EF435" s="136">
        <f t="shared" si="1067"/>
        <v>1</v>
      </c>
      <c r="EG435" s="136">
        <f t="shared" si="1025"/>
        <v>2</v>
      </c>
      <c r="EH435" s="149">
        <f t="shared" si="1068"/>
        <v>1.7051906077044041</v>
      </c>
      <c r="EI435" s="149">
        <f t="shared" si="1069"/>
        <v>28.472672049478049</v>
      </c>
      <c r="EJ435" s="149">
        <f t="shared" si="1026"/>
        <v>30.177862657182452</v>
      </c>
      <c r="EK435" s="18">
        <f t="shared" si="1027"/>
        <v>1.2592011711258766</v>
      </c>
      <c r="EL435" s="18">
        <f t="shared" si="1028"/>
        <v>0.27651433583489177</v>
      </c>
      <c r="EM435" s="18">
        <f t="shared" si="1029"/>
        <v>1.202605508E-2</v>
      </c>
      <c r="EN435" s="163">
        <f t="shared" si="1070"/>
        <v>0.1217791469628166</v>
      </c>
      <c r="EO435" s="163">
        <f t="shared" si="1071"/>
        <v>2.0334252946686062</v>
      </c>
      <c r="EP435" s="163">
        <f t="shared" si="1030"/>
        <v>2.1552044416314229</v>
      </c>
      <c r="EQ435" s="18">
        <f t="shared" si="1031"/>
        <v>17.63173797620572</v>
      </c>
      <c r="ER435" s="18">
        <f t="shared" si="1032"/>
        <v>4.6074644156584155</v>
      </c>
      <c r="ES435" s="18">
        <f t="shared" si="1033"/>
        <v>0.1683926738</v>
      </c>
    </row>
    <row r="436" spans="1:149" s="105" customFormat="1" outlineLevel="1" x14ac:dyDescent="0.25">
      <c r="A436" s="103"/>
      <c r="B436" s="36" t="s">
        <v>75</v>
      </c>
      <c r="C436" s="36" t="str">
        <f>'Hotter&amp;Drier'!$B$1</f>
        <v>MRI-CGCM2.3.2</v>
      </c>
      <c r="D436" s="36">
        <v>2050</v>
      </c>
      <c r="E436" s="37">
        <f>'Hotter&amp;Drier'!T78</f>
        <v>23.4</v>
      </c>
      <c r="F436" s="37">
        <f>'Hotter&amp;Drier'!X78</f>
        <v>75.460700000000003</v>
      </c>
      <c r="G436" s="37">
        <f>'Hotter&amp;Drier'!R78</f>
        <v>527</v>
      </c>
      <c r="H436" s="115">
        <f t="shared" si="957"/>
        <v>2007</v>
      </c>
      <c r="I436" s="111" t="str">
        <f t="shared" si="958"/>
        <v>Pile No 243 @ Berth 107</v>
      </c>
      <c r="J436" s="165" t="str">
        <f t="shared" si="959"/>
        <v>splash</v>
      </c>
      <c r="K436" s="172">
        <f t="shared" si="960"/>
        <v>1</v>
      </c>
      <c r="L436" s="115" t="str">
        <f t="shared" si="961"/>
        <v>C1</v>
      </c>
      <c r="M436" s="115" t="str">
        <f t="shared" si="962"/>
        <v>CB4</v>
      </c>
      <c r="N436" s="115" t="str">
        <f t="shared" si="963"/>
        <v>CL5</v>
      </c>
      <c r="O436" s="115">
        <f t="shared" si="964"/>
        <v>0</v>
      </c>
      <c r="P436" s="115">
        <f t="shared" si="965"/>
        <v>50</v>
      </c>
      <c r="Q436" s="115">
        <f t="shared" si="966"/>
        <v>1200</v>
      </c>
      <c r="R436" s="115">
        <f t="shared" si="967"/>
        <v>60</v>
      </c>
      <c r="S436" s="115">
        <f t="shared" si="968"/>
        <v>0.37</v>
      </c>
      <c r="T436" s="115">
        <f t="shared" si="969"/>
        <v>310</v>
      </c>
      <c r="U436" s="165">
        <f t="shared" si="1007"/>
        <v>12</v>
      </c>
      <c r="V436" s="165"/>
      <c r="W436" s="165"/>
      <c r="X436" s="165"/>
      <c r="Y436" s="165"/>
      <c r="AA436" s="174">
        <f t="shared" si="1036"/>
        <v>6.0563605634773658</v>
      </c>
      <c r="AB436" s="193">
        <f t="shared" si="1037"/>
        <v>0.22112721126954732</v>
      </c>
      <c r="AC436" s="174">
        <f t="shared" si="1038"/>
        <v>0.28591443279729989</v>
      </c>
      <c r="AD436" s="174">
        <f t="shared" si="1039"/>
        <v>1.2034961529230767E-2</v>
      </c>
      <c r="AE436" s="174">
        <f t="shared" si="1040"/>
        <v>0.89876660326207181</v>
      </c>
      <c r="AF436" s="194">
        <f t="shared" si="1041"/>
        <v>0.26828853828718563</v>
      </c>
      <c r="AG436" s="174">
        <f t="shared" si="1034"/>
        <v>4.8573121468335785</v>
      </c>
      <c r="AH436" s="174">
        <f t="shared" si="1035"/>
        <v>0.16851738475384617</v>
      </c>
      <c r="AJ436" s="174"/>
      <c r="AK436" s="174"/>
      <c r="AM436" s="207">
        <f t="shared" si="1042"/>
        <v>5</v>
      </c>
      <c r="AN436" s="167">
        <f>INDEX(Coefficients!$O$3:$O$7,MATCH(S436,Coefficients!$O$3:$O$7))</f>
        <v>0.3</v>
      </c>
      <c r="AO436" s="167">
        <f>INDEX(Coefficients!$O$3:$O$7,MATCH(S436,Coefficients!$O$3:$O$7)+1)</f>
        <v>0.4</v>
      </c>
      <c r="AP436" s="172">
        <f>INDEX(Coefficients!$P$3:$P$7,MATCH(S436,Coefficients!$O$3:$O$7))</f>
        <v>50</v>
      </c>
      <c r="AQ436" s="172">
        <f>INDEX(Coefficients!$P$3:$P$7,MATCH(S436,Coefficients!$O$3:$O$7)+1)</f>
        <v>41.8</v>
      </c>
      <c r="AR436" s="172">
        <f t="shared" si="1043"/>
        <v>44.26</v>
      </c>
      <c r="AS436" s="106">
        <f t="shared" si="1044"/>
        <v>2050</v>
      </c>
      <c r="AT436" s="107">
        <f t="shared" si="1045"/>
        <v>23.4</v>
      </c>
      <c r="AU436" s="167">
        <f t="shared" si="1008"/>
        <v>894.36</v>
      </c>
      <c r="AV436" s="173">
        <f t="shared" si="1009"/>
        <v>22.932307692307692</v>
      </c>
      <c r="AW436" s="106">
        <v>62</v>
      </c>
      <c r="AX436" s="107">
        <f t="shared" si="1046"/>
        <v>75.460700000000003</v>
      </c>
      <c r="AY436" s="174">
        <f t="shared" si="1047"/>
        <v>1.1972562810725844</v>
      </c>
      <c r="AZ436" s="167">
        <f>INDEX(Coefficients!$K$3:$K$10,MATCH(S436,Coefficients!$K$3:$K$10))</f>
        <v>0.35</v>
      </c>
      <c r="BA436" s="167">
        <f>INDEX(Coefficients!$K$3:$K$10,MATCH(S436,Coefficients!$K$3:$K$10)+1)</f>
        <v>0.4</v>
      </c>
      <c r="BB436" s="167">
        <f>INDEX(Coefficients!$L$3:$L$10,MATCH(S436,Coefficients!$K$3:$K$10))</f>
        <v>0.19142307491680963</v>
      </c>
      <c r="BC436" s="167">
        <f>INDEX(Coefficients!$L$3:$L$10,MATCH(S436,Coefficients!$K$3:$K$10)+1)</f>
        <v>0.35425563574488944</v>
      </c>
      <c r="BD436" s="174">
        <f>INDEX(Coefficients!$M$3:$M$10,MATCH(S436,Coefficients!$K$3:$K$10))</f>
        <v>0.20023799980895765</v>
      </c>
      <c r="BE436" s="174">
        <f>INDEX(Coefficients!$M$3:$M$10,MATCH(S436,Coefficients!$K$3:$K$10)+1)</f>
        <v>0.20987997823914079</v>
      </c>
      <c r="BF436" s="70">
        <f t="shared" si="1048"/>
        <v>2.5655609924804158E-5</v>
      </c>
      <c r="BG436" s="110">
        <f t="shared" si="1049"/>
        <v>0.20409479118103091</v>
      </c>
      <c r="BH436" s="175">
        <f t="shared" si="1010"/>
        <v>1.2146589236195024E-5</v>
      </c>
      <c r="BI436" s="89">
        <f t="shared" si="1011"/>
        <v>3.8330901767900286E-2</v>
      </c>
      <c r="BJ436" s="106">
        <f t="shared" si="1050"/>
        <v>0.71366705445737511</v>
      </c>
      <c r="BK436" s="165">
        <f t="shared" si="1051"/>
        <v>84.741590689541354</v>
      </c>
      <c r="BL436" s="207"/>
      <c r="BM436" s="107">
        <f t="shared" si="1052"/>
        <v>527</v>
      </c>
      <c r="BN436" s="173">
        <f t="shared" si="1012"/>
        <v>17823.799999999996</v>
      </c>
      <c r="BO436" s="187">
        <f t="shared" si="1013"/>
        <v>8.6833897435897411E-4</v>
      </c>
      <c r="BP436" s="106" t="str">
        <f t="shared" si="987"/>
        <v>YES</v>
      </c>
      <c r="BQ436" s="209">
        <f t="shared" si="1053"/>
        <v>6.0563605634773658</v>
      </c>
      <c r="BR436" s="164">
        <f t="shared" si="1014"/>
        <v>11.056360563477366</v>
      </c>
      <c r="BS436" s="219">
        <f t="shared" si="1015"/>
        <v>0.22112721126954732</v>
      </c>
      <c r="BT436" s="210"/>
      <c r="BU436" s="206">
        <f t="shared" si="1016"/>
        <v>-0.81355688208027865</v>
      </c>
      <c r="BW436" s="164">
        <f>VLOOKUP(M436,Coefficients!$E$4:$I$7,3)</f>
        <v>0.43099999999999999</v>
      </c>
      <c r="BX436" s="106">
        <f t="shared" si="1017"/>
        <v>7.2999999999999995E-2</v>
      </c>
      <c r="BY436" s="163">
        <f t="shared" si="1018"/>
        <v>0.52325919692307687</v>
      </c>
      <c r="BZ436" s="160"/>
      <c r="CO436" s="165" t="str">
        <f t="shared" si="1054"/>
        <v>splash</v>
      </c>
      <c r="CP436" s="172">
        <f t="shared" si="1055"/>
        <v>1</v>
      </c>
      <c r="CQ436" s="165">
        <f>IF(CO436="atmospheric",IF(CP436&gt;=1,Coefficients!$T$5,Coefficients!$T$4),Coefficients!$T$3)</f>
        <v>7.35</v>
      </c>
      <c r="CR436" s="106">
        <f>IF(S436&lt;Coefficients!$V$3,Coefficients!$X$3-(Coefficients!$X$4-Coefficients!$X$3)*(Coefficients!$V$3-S436)/(Coefficients!$V$4-Coefficients!$V$3),IF(S436&gt;Coefficients!$V$6,(Coefficients!$X$6-Coefficients!$X$5)*(S436-Coefficients!$V$6)/(Coefficients!$V$6-Coefficients!$V$5)+Coefficients!$X$6,VLOOKUP(S436,Coefficients!$V$3:$X$6,3)))</f>
        <v>5.1999999999999975</v>
      </c>
      <c r="CS436" s="90">
        <f t="shared" si="1019"/>
        <v>1.6409601519999992E-4</v>
      </c>
      <c r="CT436" s="106">
        <f>VLOOKUP(CO436,Coefficients!$Z$4:$AD$7,4,FALSE)</f>
        <v>0.26500000000000001</v>
      </c>
      <c r="CU436" s="106">
        <f>VLOOKUP(CO436,Coefficients!$Z$4:$AD$7,2,FALSE)</f>
        <v>0.37</v>
      </c>
      <c r="CV436" s="174">
        <f t="shared" si="1056"/>
        <v>5.3844326693521714</v>
      </c>
      <c r="CW436" s="31">
        <f t="shared" si="1057"/>
        <v>0.89876660326207181</v>
      </c>
      <c r="CX436" s="19">
        <f>Coefficients!$B$7</f>
        <v>3.35</v>
      </c>
      <c r="CY436" s="217">
        <f t="shared" si="1020"/>
        <v>0.26828853828718563</v>
      </c>
      <c r="CZ436" s="164">
        <f>VLOOKUP(N436,Coefficients!$E$12:$I$16,3)</f>
        <v>6.0350000000000001</v>
      </c>
      <c r="DA436" s="165">
        <f t="shared" si="1021"/>
        <v>7.2999999999999995E-2</v>
      </c>
      <c r="DB436" s="163">
        <f t="shared" si="1022"/>
        <v>7.3268428153846159</v>
      </c>
      <c r="DC436" s="163"/>
      <c r="DD436" s="149"/>
      <c r="DU436" s="165">
        <f t="shared" si="1058"/>
        <v>0.95</v>
      </c>
      <c r="DV436" s="165">
        <f t="shared" si="1059"/>
        <v>1</v>
      </c>
      <c r="DW436" s="165">
        <f t="shared" si="1060"/>
        <v>2400</v>
      </c>
      <c r="DX436" s="165">
        <f t="shared" si="1061"/>
        <v>1.4999999999999999E-2</v>
      </c>
      <c r="DY436" s="169">
        <f t="shared" si="1062"/>
        <v>70.564907569967986</v>
      </c>
      <c r="DZ436" s="136">
        <f t="shared" si="1023"/>
        <v>33592.9070183164</v>
      </c>
      <c r="EA436" s="136">
        <f t="shared" si="1063"/>
        <v>4.3067574809826485</v>
      </c>
      <c r="EB436" s="136">
        <f t="shared" si="1064"/>
        <v>2.3330791552474604E-2</v>
      </c>
      <c r="EC436" s="136">
        <f t="shared" si="1065"/>
        <v>0.96747185906460231</v>
      </c>
      <c r="ED436" s="136">
        <f t="shared" si="1066"/>
        <v>0.21237824729416785</v>
      </c>
      <c r="EE436" s="136">
        <f t="shared" si="1024"/>
        <v>1.5445604651050633E-4</v>
      </c>
      <c r="EF436" s="136">
        <f t="shared" si="1067"/>
        <v>1</v>
      </c>
      <c r="EG436" s="136">
        <f t="shared" si="1025"/>
        <v>2</v>
      </c>
      <c r="EH436" s="149">
        <f t="shared" si="1068"/>
        <v>1.7039269862351416</v>
      </c>
      <c r="EI436" s="149">
        <f t="shared" si="1069"/>
        <v>28.458807910139733</v>
      </c>
      <c r="EJ436" s="149">
        <f t="shared" si="1026"/>
        <v>30.162734896374875</v>
      </c>
      <c r="EK436" s="18">
        <f t="shared" si="1027"/>
        <v>1.2929862008198481</v>
      </c>
      <c r="EL436" s="18">
        <f t="shared" si="1028"/>
        <v>0.28591443279729989</v>
      </c>
      <c r="EM436" s="18">
        <f t="shared" si="1029"/>
        <v>1.2034961529230767E-2</v>
      </c>
      <c r="EN436" s="163">
        <f t="shared" si="1070"/>
        <v>0.12168890324231084</v>
      </c>
      <c r="EO436" s="163">
        <f t="shared" si="1071"/>
        <v>2.0324351630936572</v>
      </c>
      <c r="EP436" s="163">
        <f t="shared" si="1030"/>
        <v>2.1541240663359682</v>
      </c>
      <c r="EQ436" s="18">
        <f t="shared" si="1031"/>
        <v>18.104806779461217</v>
      </c>
      <c r="ER436" s="18">
        <f t="shared" si="1032"/>
        <v>4.8573121468335785</v>
      </c>
      <c r="ES436" s="18">
        <f t="shared" si="1033"/>
        <v>0.16851738475384617</v>
      </c>
    </row>
    <row r="437" spans="1:149" s="105" customFormat="1" outlineLevel="1" x14ac:dyDescent="0.25">
      <c r="A437" s="103"/>
      <c r="B437" s="36" t="s">
        <v>75</v>
      </c>
      <c r="C437" s="36" t="str">
        <f>'Hotter&amp;Drier'!$B$1</f>
        <v>MRI-CGCM2.3.2</v>
      </c>
      <c r="D437" s="36">
        <v>2051</v>
      </c>
      <c r="E437" s="37">
        <f>'Hotter&amp;Drier'!T79</f>
        <v>23.414999999999999</v>
      </c>
      <c r="F437" s="37">
        <f>'Hotter&amp;Drier'!X79</f>
        <v>75.449254999999994</v>
      </c>
      <c r="G437" s="37">
        <f>'Hotter&amp;Drier'!R79</f>
        <v>531.04999999999995</v>
      </c>
      <c r="H437" s="115">
        <f t="shared" si="957"/>
        <v>2007</v>
      </c>
      <c r="I437" s="111" t="str">
        <f t="shared" si="958"/>
        <v>Pile No 243 @ Berth 107</v>
      </c>
      <c r="J437" s="165" t="str">
        <f t="shared" si="959"/>
        <v>splash</v>
      </c>
      <c r="K437" s="172">
        <f t="shared" si="960"/>
        <v>1</v>
      </c>
      <c r="L437" s="115" t="str">
        <f t="shared" si="961"/>
        <v>C1</v>
      </c>
      <c r="M437" s="115" t="str">
        <f t="shared" si="962"/>
        <v>CB4</v>
      </c>
      <c r="N437" s="115" t="str">
        <f t="shared" si="963"/>
        <v>CL5</v>
      </c>
      <c r="O437" s="115">
        <f t="shared" si="964"/>
        <v>0</v>
      </c>
      <c r="P437" s="115">
        <f t="shared" si="965"/>
        <v>50</v>
      </c>
      <c r="Q437" s="115">
        <f t="shared" si="966"/>
        <v>1200</v>
      </c>
      <c r="R437" s="115">
        <f t="shared" si="967"/>
        <v>60</v>
      </c>
      <c r="S437" s="115">
        <f t="shared" si="968"/>
        <v>0.37</v>
      </c>
      <c r="T437" s="115">
        <f t="shared" si="969"/>
        <v>310</v>
      </c>
      <c r="U437" s="165">
        <f t="shared" si="1007"/>
        <v>12</v>
      </c>
      <c r="V437" s="165"/>
      <c r="W437" s="165"/>
      <c r="X437" s="165"/>
      <c r="Y437" s="165"/>
      <c r="AA437" s="174">
        <f t="shared" si="1036"/>
        <v>6.1323117215032577</v>
      </c>
      <c r="AB437" s="193">
        <f t="shared" si="1037"/>
        <v>0.22264623443006515</v>
      </c>
      <c r="AC437" s="174">
        <f t="shared" si="1038"/>
        <v>0.295405160287256</v>
      </c>
      <c r="AD437" s="174">
        <f t="shared" si="1039"/>
        <v>1.2043694024375001E-2</v>
      </c>
      <c r="AE437" s="174">
        <f t="shared" si="1040"/>
        <v>0.92180597779530382</v>
      </c>
      <c r="AF437" s="194">
        <f t="shared" si="1041"/>
        <v>0.27516596352098621</v>
      </c>
      <c r="AG437" s="174">
        <f t="shared" si="1034"/>
        <v>5.1120776332383677</v>
      </c>
      <c r="AH437" s="174">
        <f t="shared" si="1035"/>
        <v>0.16863965994687502</v>
      </c>
      <c r="AJ437" s="174"/>
      <c r="AK437" s="174"/>
      <c r="AM437" s="207">
        <f t="shared" si="1042"/>
        <v>5</v>
      </c>
      <c r="AN437" s="167">
        <f>INDEX(Coefficients!$O$3:$O$7,MATCH(S437,Coefficients!$O$3:$O$7))</f>
        <v>0.3</v>
      </c>
      <c r="AO437" s="167">
        <f>INDEX(Coefficients!$O$3:$O$7,MATCH(S437,Coefficients!$O$3:$O$7)+1)</f>
        <v>0.4</v>
      </c>
      <c r="AP437" s="172">
        <f>INDEX(Coefficients!$P$3:$P$7,MATCH(S437,Coefficients!$O$3:$O$7))</f>
        <v>50</v>
      </c>
      <c r="AQ437" s="172">
        <f>INDEX(Coefficients!$P$3:$P$7,MATCH(S437,Coefficients!$O$3:$O$7)+1)</f>
        <v>41.8</v>
      </c>
      <c r="AR437" s="172">
        <f t="shared" si="1043"/>
        <v>44.26</v>
      </c>
      <c r="AS437" s="106">
        <f t="shared" si="1044"/>
        <v>2051</v>
      </c>
      <c r="AT437" s="107">
        <f t="shared" si="1045"/>
        <v>23.414999999999999</v>
      </c>
      <c r="AU437" s="167">
        <f t="shared" si="1008"/>
        <v>917.77499999999998</v>
      </c>
      <c r="AV437" s="173">
        <f t="shared" si="1009"/>
        <v>22.944375000000001</v>
      </c>
      <c r="AW437" s="106">
        <v>63</v>
      </c>
      <c r="AX437" s="107">
        <f t="shared" si="1046"/>
        <v>75.449254999999994</v>
      </c>
      <c r="AY437" s="174">
        <f t="shared" si="1047"/>
        <v>1.1981348093000315</v>
      </c>
      <c r="AZ437" s="167">
        <f>INDEX(Coefficients!$K$3:$K$10,MATCH(S437,Coefficients!$K$3:$K$10))</f>
        <v>0.35</v>
      </c>
      <c r="BA437" s="167">
        <f>INDEX(Coefficients!$K$3:$K$10,MATCH(S437,Coefficients!$K$3:$K$10)+1)</f>
        <v>0.4</v>
      </c>
      <c r="BB437" s="167">
        <f>INDEX(Coefficients!$L$3:$L$10,MATCH(S437,Coefficients!$K$3:$K$10))</f>
        <v>0.19142307491680963</v>
      </c>
      <c r="BC437" s="167">
        <f>INDEX(Coefficients!$L$3:$L$10,MATCH(S437,Coefficients!$K$3:$K$10)+1)</f>
        <v>0.35425563574488944</v>
      </c>
      <c r="BD437" s="174">
        <f>INDEX(Coefficients!$M$3:$M$10,MATCH(S437,Coefficients!$K$3:$K$10))</f>
        <v>0.20023799980895765</v>
      </c>
      <c r="BE437" s="174">
        <f>INDEX(Coefficients!$M$3:$M$10,MATCH(S437,Coefficients!$K$3:$K$10)+1)</f>
        <v>0.20987997823914079</v>
      </c>
      <c r="BF437" s="70">
        <f t="shared" si="1048"/>
        <v>2.5655609924804158E-5</v>
      </c>
      <c r="BG437" s="110">
        <f t="shared" si="1049"/>
        <v>0.20409479118103091</v>
      </c>
      <c r="BH437" s="175">
        <f t="shared" si="1010"/>
        <v>1.2083986862499803E-5</v>
      </c>
      <c r="BI437" s="89">
        <f t="shared" si="1011"/>
        <v>3.8133347920487851E-2</v>
      </c>
      <c r="BJ437" s="106">
        <f t="shared" si="1050"/>
        <v>0.71366705445737511</v>
      </c>
      <c r="BK437" s="165">
        <f t="shared" si="1051"/>
        <v>84.741590689541354</v>
      </c>
      <c r="BL437" s="207"/>
      <c r="BM437" s="107">
        <f t="shared" si="1052"/>
        <v>531.04999999999995</v>
      </c>
      <c r="BN437" s="173">
        <f t="shared" si="1012"/>
        <v>18354.849999999995</v>
      </c>
      <c r="BO437" s="187">
        <f t="shared" si="1013"/>
        <v>8.7185537499999974E-4</v>
      </c>
      <c r="BP437" s="106" t="str">
        <f t="shared" si="987"/>
        <v>YES</v>
      </c>
      <c r="BQ437" s="209">
        <f t="shared" si="1053"/>
        <v>6.1323117215032577</v>
      </c>
      <c r="BR437" s="164">
        <f t="shared" si="1014"/>
        <v>11.132311721503257</v>
      </c>
      <c r="BS437" s="219">
        <f t="shared" si="1015"/>
        <v>0.22264623443006515</v>
      </c>
      <c r="BT437" s="210"/>
      <c r="BU437" s="206">
        <f t="shared" si="1016"/>
        <v>-0.81546212157287579</v>
      </c>
      <c r="BW437" s="164">
        <f>VLOOKUP(M437,Coefficients!$E$4:$I$7,3)</f>
        <v>0.43099999999999999</v>
      </c>
      <c r="BX437" s="106">
        <f t="shared" si="1017"/>
        <v>7.2999999999999995E-2</v>
      </c>
      <c r="BY437" s="163">
        <f t="shared" si="1018"/>
        <v>0.52363887062500003</v>
      </c>
      <c r="BZ437" s="160"/>
      <c r="CO437" s="165" t="str">
        <f t="shared" si="1054"/>
        <v>splash</v>
      </c>
      <c r="CP437" s="172">
        <f t="shared" si="1055"/>
        <v>1</v>
      </c>
      <c r="CQ437" s="165">
        <f>IF(CO437="atmospheric",IF(CP437&gt;=1,Coefficients!$T$5,Coefficients!$T$4),Coefficients!$T$3)</f>
        <v>7.35</v>
      </c>
      <c r="CR437" s="106">
        <f>IF(S437&lt;Coefficients!$V$3,Coefficients!$X$3-(Coefficients!$X$4-Coefficients!$X$3)*(Coefficients!$V$3-S437)/(Coefficients!$V$4-Coefficients!$V$3),IF(S437&gt;Coefficients!$V$6,(Coefficients!$X$6-Coefficients!$X$5)*(S437-Coefficients!$V$6)/(Coefficients!$V$6-Coefficients!$V$5)+Coefficients!$X$6,VLOOKUP(S437,Coefficients!$V$3:$X$6,3)))</f>
        <v>5.1999999999999975</v>
      </c>
      <c r="CS437" s="90">
        <f t="shared" si="1019"/>
        <v>1.6409601519999992E-4</v>
      </c>
      <c r="CT437" s="106">
        <f>VLOOKUP(CO437,Coefficients!$Z$4:$AD$7,4,FALSE)</f>
        <v>0.26500000000000001</v>
      </c>
      <c r="CU437" s="106">
        <f>VLOOKUP(CO437,Coefficients!$Z$4:$AD$7,2,FALSE)</f>
        <v>0.37</v>
      </c>
      <c r="CV437" s="174">
        <f t="shared" si="1056"/>
        <v>5.3872584311422154</v>
      </c>
      <c r="CW437" s="31">
        <f t="shared" si="1057"/>
        <v>0.92180597779530382</v>
      </c>
      <c r="CX437" s="19">
        <f>Coefficients!$B$7</f>
        <v>3.35</v>
      </c>
      <c r="CY437" s="217">
        <f t="shared" si="1020"/>
        <v>0.27516596352098621</v>
      </c>
      <c r="CZ437" s="164">
        <f>VLOOKUP(N437,Coefficients!$E$12:$I$16,3)</f>
        <v>6.0350000000000001</v>
      </c>
      <c r="DA437" s="165">
        <f t="shared" si="1021"/>
        <v>7.2999999999999995E-2</v>
      </c>
      <c r="DB437" s="163">
        <f t="shared" si="1022"/>
        <v>7.3321591281250011</v>
      </c>
      <c r="DC437" s="163"/>
      <c r="DD437" s="149"/>
      <c r="DU437" s="165">
        <f t="shared" si="1058"/>
        <v>0.95</v>
      </c>
      <c r="DV437" s="165">
        <f t="shared" si="1059"/>
        <v>1</v>
      </c>
      <c r="DW437" s="165">
        <f t="shared" si="1060"/>
        <v>2400</v>
      </c>
      <c r="DX437" s="165">
        <f t="shared" si="1061"/>
        <v>1.4999999999999999E-2</v>
      </c>
      <c r="DY437" s="169">
        <f t="shared" si="1062"/>
        <v>70.565490575157085</v>
      </c>
      <c r="DZ437" s="136">
        <f t="shared" si="1023"/>
        <v>33592.999532597925</v>
      </c>
      <c r="EA437" s="136">
        <f t="shared" si="1063"/>
        <v>4.3067574809826485</v>
      </c>
      <c r="EB437" s="136">
        <f t="shared" si="1064"/>
        <v>2.3330791552474604E-2</v>
      </c>
      <c r="EC437" s="136">
        <f t="shared" si="1065"/>
        <v>0.96747185906460231</v>
      </c>
      <c r="ED437" s="136">
        <f t="shared" si="1066"/>
        <v>0.21243090299113143</v>
      </c>
      <c r="EE437" s="136">
        <f t="shared" si="1024"/>
        <v>1.5445604651050633E-4</v>
      </c>
      <c r="EF437" s="136">
        <f t="shared" si="1067"/>
        <v>1</v>
      </c>
      <c r="EG437" s="136">
        <f t="shared" si="1025"/>
        <v>2</v>
      </c>
      <c r="EH437" s="149">
        <f t="shared" si="1068"/>
        <v>1.7026899111070997</v>
      </c>
      <c r="EI437" s="149">
        <f t="shared" si="1069"/>
        <v>28.445224121750133</v>
      </c>
      <c r="EJ437" s="149">
        <f t="shared" si="1026"/>
        <v>30.147914032857233</v>
      </c>
      <c r="EK437" s="18">
        <f t="shared" si="1027"/>
        <v>1.3267916299749727</v>
      </c>
      <c r="EL437" s="18">
        <f t="shared" si="1028"/>
        <v>0.295405160287256</v>
      </c>
      <c r="EM437" s="18">
        <f t="shared" si="1029"/>
        <v>1.2043694024375001E-2</v>
      </c>
      <c r="EN437" s="163">
        <f t="shared" si="1070"/>
        <v>0.12160055537484007</v>
      </c>
      <c r="EO437" s="163">
        <f t="shared" si="1071"/>
        <v>2.0314650532683194</v>
      </c>
      <c r="EP437" s="163">
        <f t="shared" si="1030"/>
        <v>2.1530656086431597</v>
      </c>
      <c r="EQ437" s="18">
        <f t="shared" si="1031"/>
        <v>18.578161222503386</v>
      </c>
      <c r="ER437" s="18">
        <f t="shared" si="1032"/>
        <v>5.1120776332383677</v>
      </c>
      <c r="ES437" s="18">
        <f t="shared" si="1033"/>
        <v>0.16863965994687502</v>
      </c>
    </row>
    <row r="438" spans="1:149" s="105" customFormat="1" outlineLevel="1" x14ac:dyDescent="0.25">
      <c r="A438" s="103"/>
      <c r="B438" s="36" t="s">
        <v>75</v>
      </c>
      <c r="C438" s="36" t="str">
        <f>'Hotter&amp;Drier'!$B$1</f>
        <v>MRI-CGCM2.3.2</v>
      </c>
      <c r="D438" s="36">
        <v>2052</v>
      </c>
      <c r="E438" s="37">
        <f>'Hotter&amp;Drier'!T80</f>
        <v>23.43</v>
      </c>
      <c r="F438" s="37">
        <f>'Hotter&amp;Drier'!X80</f>
        <v>75.437809999999999</v>
      </c>
      <c r="G438" s="37">
        <f>'Hotter&amp;Drier'!R80</f>
        <v>535.09999999999991</v>
      </c>
      <c r="H438" s="115">
        <f t="shared" si="957"/>
        <v>2007</v>
      </c>
      <c r="I438" s="111" t="str">
        <f t="shared" si="958"/>
        <v>Pile No 243 @ Berth 107</v>
      </c>
      <c r="J438" s="165" t="str">
        <f t="shared" si="959"/>
        <v>splash</v>
      </c>
      <c r="K438" s="172">
        <f t="shared" si="960"/>
        <v>1</v>
      </c>
      <c r="L438" s="115" t="str">
        <f t="shared" si="961"/>
        <v>C1</v>
      </c>
      <c r="M438" s="115" t="str">
        <f t="shared" si="962"/>
        <v>CB4</v>
      </c>
      <c r="N438" s="115" t="str">
        <f t="shared" si="963"/>
        <v>CL5</v>
      </c>
      <c r="O438" s="115">
        <f t="shared" si="964"/>
        <v>0</v>
      </c>
      <c r="P438" s="115">
        <f t="shared" si="965"/>
        <v>50</v>
      </c>
      <c r="Q438" s="115">
        <f t="shared" si="966"/>
        <v>1200</v>
      </c>
      <c r="R438" s="115">
        <f t="shared" si="967"/>
        <v>60</v>
      </c>
      <c r="S438" s="115">
        <f t="shared" si="968"/>
        <v>0.37</v>
      </c>
      <c r="T438" s="115">
        <f t="shared" si="969"/>
        <v>310</v>
      </c>
      <c r="U438" s="165">
        <f t="shared" si="1007"/>
        <v>12</v>
      </c>
      <c r="V438" s="165"/>
      <c r="W438" s="165"/>
      <c r="X438" s="165"/>
      <c r="Y438" s="165"/>
      <c r="AA438" s="174">
        <f t="shared" si="1036"/>
        <v>6.2076352751238488</v>
      </c>
      <c r="AB438" s="193">
        <f t="shared" si="1037"/>
        <v>0.22415270550247698</v>
      </c>
      <c r="AC438" s="174">
        <f t="shared" si="1038"/>
        <v>0.30498608499694746</v>
      </c>
      <c r="AD438" s="174">
        <f t="shared" si="1039"/>
        <v>1.2052265293780486E-2</v>
      </c>
      <c r="AE438" s="174">
        <f t="shared" si="1040"/>
        <v>0.94453382615763115</v>
      </c>
      <c r="AF438" s="194">
        <f t="shared" si="1041"/>
        <v>0.28195039586794957</v>
      </c>
      <c r="AG438" s="174">
        <f t="shared" si="1034"/>
        <v>5.3716629288390783</v>
      </c>
      <c r="AH438" s="174">
        <f t="shared" si="1035"/>
        <v>0.16875967760548777</v>
      </c>
      <c r="AJ438" s="174"/>
      <c r="AK438" s="174"/>
      <c r="AM438" s="207">
        <f t="shared" si="1042"/>
        <v>5</v>
      </c>
      <c r="AN438" s="167">
        <f>INDEX(Coefficients!$O$3:$O$7,MATCH(S438,Coefficients!$O$3:$O$7))</f>
        <v>0.3</v>
      </c>
      <c r="AO438" s="167">
        <f>INDEX(Coefficients!$O$3:$O$7,MATCH(S438,Coefficients!$O$3:$O$7)+1)</f>
        <v>0.4</v>
      </c>
      <c r="AP438" s="172">
        <f>INDEX(Coefficients!$P$3:$P$7,MATCH(S438,Coefficients!$O$3:$O$7))</f>
        <v>50</v>
      </c>
      <c r="AQ438" s="172">
        <f>INDEX(Coefficients!$P$3:$P$7,MATCH(S438,Coefficients!$O$3:$O$7)+1)</f>
        <v>41.8</v>
      </c>
      <c r="AR438" s="172">
        <f t="shared" si="1043"/>
        <v>44.26</v>
      </c>
      <c r="AS438" s="106">
        <f t="shared" si="1044"/>
        <v>2052</v>
      </c>
      <c r="AT438" s="107">
        <f t="shared" si="1045"/>
        <v>23.43</v>
      </c>
      <c r="AU438" s="167">
        <f t="shared" si="1008"/>
        <v>941.20499999999993</v>
      </c>
      <c r="AV438" s="173">
        <f t="shared" si="1009"/>
        <v>22.956219512195119</v>
      </c>
      <c r="AW438" s="106">
        <v>64</v>
      </c>
      <c r="AX438" s="107">
        <f t="shared" si="1046"/>
        <v>75.437809999999999</v>
      </c>
      <c r="AY438" s="174">
        <f t="shared" si="1047"/>
        <v>1.1989976746525948</v>
      </c>
      <c r="AZ438" s="167">
        <f>INDEX(Coefficients!$K$3:$K$10,MATCH(S438,Coefficients!$K$3:$K$10))</f>
        <v>0.35</v>
      </c>
      <c r="BA438" s="167">
        <f>INDEX(Coefficients!$K$3:$K$10,MATCH(S438,Coefficients!$K$3:$K$10)+1)</f>
        <v>0.4</v>
      </c>
      <c r="BB438" s="167">
        <f>INDEX(Coefficients!$L$3:$L$10,MATCH(S438,Coefficients!$K$3:$K$10))</f>
        <v>0.19142307491680963</v>
      </c>
      <c r="BC438" s="167">
        <f>INDEX(Coefficients!$L$3:$L$10,MATCH(S438,Coefficients!$K$3:$K$10)+1)</f>
        <v>0.35425563574488944</v>
      </c>
      <c r="BD438" s="174">
        <f>INDEX(Coefficients!$M$3:$M$10,MATCH(S438,Coefficients!$K$3:$K$10))</f>
        <v>0.20023799980895765</v>
      </c>
      <c r="BE438" s="174">
        <f>INDEX(Coefficients!$M$3:$M$10,MATCH(S438,Coefficients!$K$3:$K$10)+1)</f>
        <v>0.20987997823914079</v>
      </c>
      <c r="BF438" s="70">
        <f t="shared" si="1048"/>
        <v>2.5655609924804158E-5</v>
      </c>
      <c r="BG438" s="110">
        <f t="shared" si="1049"/>
        <v>0.20409479118103091</v>
      </c>
      <c r="BH438" s="175">
        <f t="shared" si="1010"/>
        <v>1.2023241192687887E-5</v>
      </c>
      <c r="BI438" s="89">
        <f t="shared" si="1011"/>
        <v>3.7941653259780335E-2</v>
      </c>
      <c r="BJ438" s="106">
        <f t="shared" si="1050"/>
        <v>0.71366705445737511</v>
      </c>
      <c r="BK438" s="165">
        <f t="shared" si="1051"/>
        <v>84.741590689541354</v>
      </c>
      <c r="BL438" s="207"/>
      <c r="BM438" s="107">
        <f t="shared" si="1052"/>
        <v>535.09999999999991</v>
      </c>
      <c r="BN438" s="173">
        <f t="shared" si="1012"/>
        <v>18889.949999999993</v>
      </c>
      <c r="BO438" s="187">
        <f t="shared" si="1013"/>
        <v>8.75387926829268E-4</v>
      </c>
      <c r="BP438" s="106" t="str">
        <f t="shared" si="987"/>
        <v>YES</v>
      </c>
      <c r="BQ438" s="209">
        <f t="shared" si="1053"/>
        <v>6.2076352751238488</v>
      </c>
      <c r="BR438" s="164">
        <f t="shared" si="1014"/>
        <v>11.207635275123849</v>
      </c>
      <c r="BS438" s="219">
        <f t="shared" si="1015"/>
        <v>0.22415270550247698</v>
      </c>
      <c r="BT438" s="210"/>
      <c r="BU438" s="206">
        <f t="shared" si="1016"/>
        <v>-0.81729182914252452</v>
      </c>
      <c r="BW438" s="164">
        <f>VLOOKUP(M438,Coefficients!$E$4:$I$7,3)</f>
        <v>0.43099999999999999</v>
      </c>
      <c r="BX438" s="106">
        <f t="shared" si="1017"/>
        <v>7.2999999999999995E-2</v>
      </c>
      <c r="BY438" s="163">
        <f t="shared" si="1018"/>
        <v>0.52401153451219507</v>
      </c>
      <c r="BZ438" s="160"/>
      <c r="CO438" s="165" t="str">
        <f t="shared" si="1054"/>
        <v>splash</v>
      </c>
      <c r="CP438" s="172">
        <f t="shared" si="1055"/>
        <v>1</v>
      </c>
      <c r="CQ438" s="165">
        <f>IF(CO438="atmospheric",IF(CP438&gt;=1,Coefficients!$T$5,Coefficients!$T$4),Coefficients!$T$3)</f>
        <v>7.35</v>
      </c>
      <c r="CR438" s="106">
        <f>IF(S438&lt;Coefficients!$V$3,Coefficients!$X$3-(Coefficients!$X$4-Coefficients!$X$3)*(Coefficients!$V$3-S438)/(Coefficients!$V$4-Coefficients!$V$3),IF(S438&gt;Coefficients!$V$6,(Coefficients!$X$6-Coefficients!$X$5)*(S438-Coefficients!$V$6)/(Coefficients!$V$6-Coefficients!$V$5)+Coefficients!$X$6,VLOOKUP(S438,Coefficients!$V$3:$X$6,3)))</f>
        <v>5.1999999999999975</v>
      </c>
      <c r="CS438" s="90">
        <f t="shared" si="1019"/>
        <v>1.6409601519999992E-4</v>
      </c>
      <c r="CT438" s="106">
        <f>VLOOKUP(CO438,Coefficients!$Z$4:$AD$7,4,FALSE)</f>
        <v>0.26500000000000001</v>
      </c>
      <c r="CU438" s="106">
        <f>VLOOKUP(CO438,Coefficients!$Z$4:$AD$7,2,FALSE)</f>
        <v>0.37</v>
      </c>
      <c r="CV438" s="174">
        <f t="shared" si="1056"/>
        <v>5.3898896787655906</v>
      </c>
      <c r="CW438" s="31">
        <f t="shared" si="1057"/>
        <v>0.94453382615763115</v>
      </c>
      <c r="CX438" s="19">
        <f>Coefficients!$B$7</f>
        <v>3.35</v>
      </c>
      <c r="CY438" s="217">
        <f t="shared" si="1020"/>
        <v>0.28195039586794957</v>
      </c>
      <c r="CZ438" s="164">
        <f>VLOOKUP(N438,Coefficients!$E$12:$I$16,3)</f>
        <v>6.0350000000000001</v>
      </c>
      <c r="DA438" s="165">
        <f t="shared" si="1021"/>
        <v>7.2999999999999995E-2</v>
      </c>
      <c r="DB438" s="163">
        <f t="shared" si="1022"/>
        <v>7.3373772871951211</v>
      </c>
      <c r="DC438" s="163"/>
      <c r="DD438" s="149"/>
      <c r="DU438" s="165">
        <f t="shared" si="1058"/>
        <v>0.95</v>
      </c>
      <c r="DV438" s="165">
        <f t="shared" si="1059"/>
        <v>1</v>
      </c>
      <c r="DW438" s="165">
        <f t="shared" si="1060"/>
        <v>2400</v>
      </c>
      <c r="DX438" s="165">
        <f t="shared" si="1061"/>
        <v>1.4999999999999999E-2</v>
      </c>
      <c r="DY438" s="169">
        <f t="shared" si="1062"/>
        <v>70.566045150008847</v>
      </c>
      <c r="DZ438" s="136">
        <f t="shared" si="1023"/>
        <v>33593.087534933438</v>
      </c>
      <c r="EA438" s="136">
        <f t="shared" si="1063"/>
        <v>4.3067574809826485</v>
      </c>
      <c r="EB438" s="136">
        <f t="shared" si="1064"/>
        <v>2.3330791552474604E-2</v>
      </c>
      <c r="EC438" s="136">
        <f t="shared" si="1065"/>
        <v>0.96747185906460231</v>
      </c>
      <c r="ED438" s="136">
        <f t="shared" si="1066"/>
        <v>0.21248251231650006</v>
      </c>
      <c r="EE438" s="136">
        <f t="shared" si="1024"/>
        <v>1.5445604651050633E-4</v>
      </c>
      <c r="EF438" s="136">
        <f t="shared" si="1067"/>
        <v>1</v>
      </c>
      <c r="EG438" s="136">
        <f t="shared" si="1025"/>
        <v>2</v>
      </c>
      <c r="EH438" s="149">
        <f t="shared" si="1068"/>
        <v>1.7014774679229741</v>
      </c>
      <c r="EI438" s="149">
        <f t="shared" si="1069"/>
        <v>28.431900340751604</v>
      </c>
      <c r="EJ438" s="149">
        <f t="shared" si="1026"/>
        <v>30.133377808674577</v>
      </c>
      <c r="EK438" s="18">
        <f t="shared" si="1027"/>
        <v>1.360617460821044</v>
      </c>
      <c r="EL438" s="18">
        <f t="shared" si="1028"/>
        <v>0.30498608499694746</v>
      </c>
      <c r="EM438" s="18">
        <f t="shared" si="1029"/>
        <v>1.2052265293780486E-2</v>
      </c>
      <c r="EN438" s="163">
        <f t="shared" si="1070"/>
        <v>0.12151396664039799</v>
      </c>
      <c r="EO438" s="163">
        <f t="shared" si="1071"/>
        <v>2.0305135123221114</v>
      </c>
      <c r="EP438" s="163">
        <f t="shared" si="1030"/>
        <v>2.1520274789625096</v>
      </c>
      <c r="EQ438" s="18">
        <f t="shared" si="1031"/>
        <v>19.051801336554522</v>
      </c>
      <c r="ER438" s="18">
        <f t="shared" si="1032"/>
        <v>5.3716629288390783</v>
      </c>
      <c r="ES438" s="18">
        <f t="shared" si="1033"/>
        <v>0.16875967760548777</v>
      </c>
    </row>
    <row r="439" spans="1:149" s="105" customFormat="1" outlineLevel="1" x14ac:dyDescent="0.25">
      <c r="A439" s="103"/>
      <c r="B439" s="36" t="s">
        <v>75</v>
      </c>
      <c r="C439" s="36" t="str">
        <f>'Hotter&amp;Drier'!$B$1</f>
        <v>MRI-CGCM2.3.2</v>
      </c>
      <c r="D439" s="36">
        <v>2053</v>
      </c>
      <c r="E439" s="37">
        <f>'Hotter&amp;Drier'!T81</f>
        <v>23.445</v>
      </c>
      <c r="F439" s="37">
        <f>'Hotter&amp;Drier'!X81</f>
        <v>75.426365000000004</v>
      </c>
      <c r="G439" s="37">
        <f>'Hotter&amp;Drier'!R81</f>
        <v>539.14999999999986</v>
      </c>
      <c r="H439" s="115">
        <f t="shared" si="957"/>
        <v>2007</v>
      </c>
      <c r="I439" s="111" t="str">
        <f t="shared" si="958"/>
        <v>Pile No 243 @ Berth 107</v>
      </c>
      <c r="J439" s="165" t="str">
        <f t="shared" si="959"/>
        <v>splash</v>
      </c>
      <c r="K439" s="172">
        <f t="shared" si="960"/>
        <v>1</v>
      </c>
      <c r="L439" s="115" t="str">
        <f t="shared" si="961"/>
        <v>C1</v>
      </c>
      <c r="M439" s="115" t="str">
        <f t="shared" si="962"/>
        <v>CB4</v>
      </c>
      <c r="N439" s="115" t="str">
        <f t="shared" si="963"/>
        <v>CL5</v>
      </c>
      <c r="O439" s="115">
        <f t="shared" si="964"/>
        <v>0</v>
      </c>
      <c r="P439" s="115">
        <f t="shared" si="965"/>
        <v>50</v>
      </c>
      <c r="Q439" s="115">
        <f t="shared" si="966"/>
        <v>1200</v>
      </c>
      <c r="R439" s="115">
        <f t="shared" si="967"/>
        <v>60</v>
      </c>
      <c r="S439" s="115">
        <f t="shared" si="968"/>
        <v>0.37</v>
      </c>
      <c r="T439" s="115">
        <f t="shared" si="969"/>
        <v>310</v>
      </c>
      <c r="U439" s="165">
        <f t="shared" si="1007"/>
        <v>12</v>
      </c>
      <c r="V439" s="165"/>
      <c r="W439" s="165"/>
      <c r="X439" s="165"/>
      <c r="Y439" s="165"/>
      <c r="AA439" s="174">
        <f t="shared" si="1036"/>
        <v>6.2823589182150892</v>
      </c>
      <c r="AB439" s="193">
        <f t="shared" si="1037"/>
        <v>0.22564717836430176</v>
      </c>
      <c r="AC439" s="174">
        <f t="shared" si="1038"/>
        <v>0.31465679827582088</v>
      </c>
      <c r="AD439" s="174">
        <f t="shared" si="1039"/>
        <v>1.2060686853571428E-2</v>
      </c>
      <c r="AE439" s="174">
        <f t="shared" si="1040"/>
        <v>0.96695563241215476</v>
      </c>
      <c r="AF439" s="194">
        <f t="shared" si="1041"/>
        <v>0.28864347236183724</v>
      </c>
      <c r="AG439" s="174">
        <f t="shared" si="1034"/>
        <v>5.6359736864109244</v>
      </c>
      <c r="AH439" s="174">
        <f t="shared" si="1035"/>
        <v>0.16887759898214286</v>
      </c>
      <c r="AJ439" s="174"/>
      <c r="AK439" s="174"/>
      <c r="AM439" s="207">
        <f t="shared" si="1042"/>
        <v>5</v>
      </c>
      <c r="AN439" s="167">
        <f>INDEX(Coefficients!$O$3:$O$7,MATCH(S439,Coefficients!$O$3:$O$7))</f>
        <v>0.3</v>
      </c>
      <c r="AO439" s="167">
        <f>INDEX(Coefficients!$O$3:$O$7,MATCH(S439,Coefficients!$O$3:$O$7)+1)</f>
        <v>0.4</v>
      </c>
      <c r="AP439" s="172">
        <f>INDEX(Coefficients!$P$3:$P$7,MATCH(S439,Coefficients!$O$3:$O$7))</f>
        <v>50</v>
      </c>
      <c r="AQ439" s="172">
        <f>INDEX(Coefficients!$P$3:$P$7,MATCH(S439,Coefficients!$O$3:$O$7)+1)</f>
        <v>41.8</v>
      </c>
      <c r="AR439" s="172">
        <f t="shared" si="1043"/>
        <v>44.26</v>
      </c>
      <c r="AS439" s="106">
        <f t="shared" si="1044"/>
        <v>2053</v>
      </c>
      <c r="AT439" s="107">
        <f t="shared" si="1045"/>
        <v>23.445</v>
      </c>
      <c r="AU439" s="167">
        <f t="shared" si="1008"/>
        <v>964.65</v>
      </c>
      <c r="AV439" s="173">
        <f t="shared" si="1009"/>
        <v>22.967857142857142</v>
      </c>
      <c r="AW439" s="106">
        <v>65</v>
      </c>
      <c r="AX439" s="107">
        <f t="shared" si="1046"/>
        <v>75.426365000000004</v>
      </c>
      <c r="AY439" s="174">
        <f t="shared" si="1047"/>
        <v>1.1998460067025678</v>
      </c>
      <c r="AZ439" s="167">
        <f>INDEX(Coefficients!$K$3:$K$10,MATCH(S439,Coefficients!$K$3:$K$10))</f>
        <v>0.35</v>
      </c>
      <c r="BA439" s="167">
        <f>INDEX(Coefficients!$K$3:$K$10,MATCH(S439,Coefficients!$K$3:$K$10)+1)</f>
        <v>0.4</v>
      </c>
      <c r="BB439" s="167">
        <f>INDEX(Coefficients!$L$3:$L$10,MATCH(S439,Coefficients!$K$3:$K$10))</f>
        <v>0.19142307491680963</v>
      </c>
      <c r="BC439" s="167">
        <f>INDEX(Coefficients!$L$3:$L$10,MATCH(S439,Coefficients!$K$3:$K$10)+1)</f>
        <v>0.35425563574488944</v>
      </c>
      <c r="BD439" s="174">
        <f>INDEX(Coefficients!$M$3:$M$10,MATCH(S439,Coefficients!$K$3:$K$10))</f>
        <v>0.20023799980895765</v>
      </c>
      <c r="BE439" s="174">
        <f>INDEX(Coefficients!$M$3:$M$10,MATCH(S439,Coefficients!$K$3:$K$10)+1)</f>
        <v>0.20987997823914079</v>
      </c>
      <c r="BF439" s="70">
        <f t="shared" si="1048"/>
        <v>2.5655609924804158E-5</v>
      </c>
      <c r="BG439" s="110">
        <f t="shared" si="1049"/>
        <v>0.20409479118103091</v>
      </c>
      <c r="BH439" s="175">
        <f t="shared" si="1010"/>
        <v>1.1964253845355942E-5</v>
      </c>
      <c r="BI439" s="89">
        <f t="shared" si="1011"/>
        <v>3.7755507324311294E-2</v>
      </c>
      <c r="BJ439" s="106">
        <f t="shared" si="1050"/>
        <v>0.71366705445737511</v>
      </c>
      <c r="BK439" s="165">
        <f t="shared" si="1051"/>
        <v>84.741590689541354</v>
      </c>
      <c r="BL439" s="207"/>
      <c r="BM439" s="107">
        <f t="shared" si="1052"/>
        <v>539.14999999999986</v>
      </c>
      <c r="BN439" s="173">
        <f t="shared" si="1012"/>
        <v>19429.099999999995</v>
      </c>
      <c r="BO439" s="187">
        <f t="shared" si="1013"/>
        <v>8.7893547619047601E-4</v>
      </c>
      <c r="BP439" s="106" t="str">
        <f t="shared" si="987"/>
        <v>YES</v>
      </c>
      <c r="BQ439" s="209">
        <f t="shared" si="1053"/>
        <v>6.2823589182150892</v>
      </c>
      <c r="BR439" s="164">
        <f t="shared" si="1014"/>
        <v>11.282358918215088</v>
      </c>
      <c r="BS439" s="219">
        <f t="shared" si="1015"/>
        <v>0.22564717836430176</v>
      </c>
      <c r="BT439" s="210"/>
      <c r="BU439" s="206">
        <f t="shared" si="1016"/>
        <v>-0.81905063703597858</v>
      </c>
      <c r="BW439" s="164">
        <f>VLOOKUP(M439,Coefficients!$E$4:$I$7,3)</f>
        <v>0.43099999999999999</v>
      </c>
      <c r="BX439" s="106">
        <f t="shared" si="1017"/>
        <v>7.2999999999999995E-2</v>
      </c>
      <c r="BY439" s="163">
        <f t="shared" si="1018"/>
        <v>0.52437768928571427</v>
      </c>
      <c r="BZ439" s="160"/>
      <c r="CO439" s="165" t="str">
        <f t="shared" si="1054"/>
        <v>splash</v>
      </c>
      <c r="CP439" s="172">
        <f t="shared" si="1055"/>
        <v>1</v>
      </c>
      <c r="CQ439" s="165">
        <f>IF(CO439="atmospheric",IF(CP439&gt;=1,Coefficients!$T$5,Coefficients!$T$4),Coefficients!$T$3)</f>
        <v>7.35</v>
      </c>
      <c r="CR439" s="106">
        <f>IF(S439&lt;Coefficients!$V$3,Coefficients!$X$3-(Coefficients!$X$4-Coefficients!$X$3)*(Coefficients!$V$3-S439)/(Coefficients!$V$4-Coefficients!$V$3),IF(S439&gt;Coefficients!$V$6,(Coefficients!$X$6-Coefficients!$X$5)*(S439-Coefficients!$V$6)/(Coefficients!$V$6-Coefficients!$V$5)+Coefficients!$X$6,VLOOKUP(S439,Coefficients!$V$3:$X$6,3)))</f>
        <v>5.1999999999999975</v>
      </c>
      <c r="CS439" s="90">
        <f t="shared" si="1019"/>
        <v>1.6409601519999992E-4</v>
      </c>
      <c r="CT439" s="106">
        <f>VLOOKUP(CO439,Coefficients!$Z$4:$AD$7,4,FALSE)</f>
        <v>0.26500000000000001</v>
      </c>
      <c r="CU439" s="106">
        <f>VLOOKUP(CO439,Coefficients!$Z$4:$AD$7,2,FALSE)</f>
        <v>0.37</v>
      </c>
      <c r="CV439" s="174">
        <f t="shared" si="1056"/>
        <v>5.3923379925903587</v>
      </c>
      <c r="CW439" s="31">
        <f t="shared" si="1057"/>
        <v>0.96695563241215476</v>
      </c>
      <c r="CX439" s="19">
        <f>Coefficients!$B$7</f>
        <v>3.35</v>
      </c>
      <c r="CY439" s="217">
        <f t="shared" si="1020"/>
        <v>0.28864347236183724</v>
      </c>
      <c r="CZ439" s="164">
        <f>VLOOKUP(N439,Coefficients!$E$12:$I$16,3)</f>
        <v>6.0350000000000001</v>
      </c>
      <c r="DA439" s="165">
        <f t="shared" si="1021"/>
        <v>7.2999999999999995E-2</v>
      </c>
      <c r="DB439" s="163">
        <f t="shared" si="1022"/>
        <v>7.3425043035714284</v>
      </c>
      <c r="DC439" s="163"/>
      <c r="DD439" s="149"/>
      <c r="DU439" s="165">
        <f t="shared" si="1058"/>
        <v>0.95</v>
      </c>
      <c r="DV439" s="165">
        <f t="shared" si="1059"/>
        <v>1</v>
      </c>
      <c r="DW439" s="165">
        <f t="shared" si="1060"/>
        <v>2400</v>
      </c>
      <c r="DX439" s="165">
        <f t="shared" si="1061"/>
        <v>1.4999999999999999E-2</v>
      </c>
      <c r="DY439" s="169">
        <f t="shared" si="1062"/>
        <v>70.566573324638455</v>
      </c>
      <c r="DZ439" s="136">
        <f t="shared" si="1023"/>
        <v>33593.171347538875</v>
      </c>
      <c r="EA439" s="136">
        <f t="shared" si="1063"/>
        <v>4.3067574809826485</v>
      </c>
      <c r="EB439" s="136">
        <f t="shared" si="1064"/>
        <v>2.3330791552474604E-2</v>
      </c>
      <c r="EC439" s="136">
        <f t="shared" si="1065"/>
        <v>0.96747185906460231</v>
      </c>
      <c r="ED439" s="136">
        <f t="shared" si="1066"/>
        <v>0.21253314876580265</v>
      </c>
      <c r="EE439" s="136">
        <f t="shared" si="1024"/>
        <v>1.5445604651050633E-4</v>
      </c>
      <c r="EF439" s="136">
        <f t="shared" si="1067"/>
        <v>1</v>
      </c>
      <c r="EG439" s="136">
        <f t="shared" si="1025"/>
        <v>2</v>
      </c>
      <c r="EH439" s="149">
        <f t="shared" si="1068"/>
        <v>1.7002879264155337</v>
      </c>
      <c r="EI439" s="149">
        <f t="shared" si="1069"/>
        <v>28.418818170231379</v>
      </c>
      <c r="EJ439" s="149">
        <f t="shared" si="1026"/>
        <v>30.119106096646913</v>
      </c>
      <c r="EK439" s="18">
        <f t="shared" si="1027"/>
        <v>1.3944636957428083</v>
      </c>
      <c r="EL439" s="18">
        <f t="shared" si="1028"/>
        <v>0.31465679827582088</v>
      </c>
      <c r="EM439" s="18">
        <f t="shared" si="1029"/>
        <v>1.2060686853571428E-2</v>
      </c>
      <c r="EN439" s="163">
        <f t="shared" si="1070"/>
        <v>0.12142901346894697</v>
      </c>
      <c r="EO439" s="163">
        <f t="shared" si="1071"/>
        <v>2.0295792264075767</v>
      </c>
      <c r="EP439" s="163">
        <f t="shared" si="1030"/>
        <v>2.1510082398765236</v>
      </c>
      <c r="EQ439" s="18">
        <f t="shared" si="1031"/>
        <v>19.525727155006606</v>
      </c>
      <c r="ER439" s="18">
        <f t="shared" si="1032"/>
        <v>5.6359736864109244</v>
      </c>
      <c r="ES439" s="18">
        <f t="shared" si="1033"/>
        <v>0.16887759898214286</v>
      </c>
    </row>
    <row r="440" spans="1:149" s="105" customFormat="1" outlineLevel="1" x14ac:dyDescent="0.25">
      <c r="A440" s="103"/>
      <c r="B440" s="36" t="s">
        <v>75</v>
      </c>
      <c r="C440" s="36" t="str">
        <f>'Hotter&amp;Drier'!$B$1</f>
        <v>MRI-CGCM2.3.2</v>
      </c>
      <c r="D440" s="36">
        <v>2054</v>
      </c>
      <c r="E440" s="37">
        <f>'Hotter&amp;Drier'!T82</f>
        <v>23.459999999999997</v>
      </c>
      <c r="F440" s="37">
        <f>'Hotter&amp;Drier'!X82</f>
        <v>75.414919999999995</v>
      </c>
      <c r="G440" s="37">
        <f>'Hotter&amp;Drier'!R82</f>
        <v>543.19999999999982</v>
      </c>
      <c r="H440" s="115">
        <f t="shared" si="957"/>
        <v>2007</v>
      </c>
      <c r="I440" s="111" t="str">
        <f t="shared" si="958"/>
        <v>Pile No 243 @ Berth 107</v>
      </c>
      <c r="J440" s="165" t="str">
        <f t="shared" si="959"/>
        <v>splash</v>
      </c>
      <c r="K440" s="172">
        <f t="shared" si="960"/>
        <v>1</v>
      </c>
      <c r="L440" s="115" t="str">
        <f t="shared" si="961"/>
        <v>C1</v>
      </c>
      <c r="M440" s="115" t="str">
        <f t="shared" si="962"/>
        <v>CB4</v>
      </c>
      <c r="N440" s="115" t="str">
        <f t="shared" si="963"/>
        <v>CL5</v>
      </c>
      <c r="O440" s="115">
        <f t="shared" si="964"/>
        <v>0</v>
      </c>
      <c r="P440" s="115">
        <f t="shared" si="965"/>
        <v>50</v>
      </c>
      <c r="Q440" s="115">
        <f t="shared" si="966"/>
        <v>1200</v>
      </c>
      <c r="R440" s="115">
        <f t="shared" si="967"/>
        <v>60</v>
      </c>
      <c r="S440" s="115">
        <f t="shared" si="968"/>
        <v>0.37</v>
      </c>
      <c r="T440" s="115">
        <f t="shared" si="969"/>
        <v>310</v>
      </c>
      <c r="U440" s="165">
        <f t="shared" si="1007"/>
        <v>12</v>
      </c>
      <c r="V440" s="165"/>
      <c r="W440" s="165"/>
      <c r="X440" s="165"/>
      <c r="Y440" s="165"/>
      <c r="AA440" s="174">
        <f t="shared" si="1036"/>
        <v>6.3565085752932218</v>
      </c>
      <c r="AB440" s="193">
        <f t="shared" si="1037"/>
        <v>0.22713017150586445</v>
      </c>
      <c r="AC440" s="174">
        <f t="shared" si="1038"/>
        <v>0.32441691446903959</v>
      </c>
      <c r="AD440" s="174">
        <f t="shared" si="1039"/>
        <v>1.2068969148604653E-2</v>
      </c>
      <c r="AE440" s="174">
        <f t="shared" si="1040"/>
        <v>0.98907696189988736</v>
      </c>
      <c r="AF440" s="194">
        <f t="shared" si="1041"/>
        <v>0.29524685429847386</v>
      </c>
      <c r="AG440" s="174">
        <f t="shared" si="1034"/>
        <v>5.9049189912200424</v>
      </c>
      <c r="AH440" s="174">
        <f t="shared" si="1035"/>
        <v>0.16899357032906981</v>
      </c>
      <c r="AJ440" s="174"/>
      <c r="AK440" s="174"/>
      <c r="AM440" s="207">
        <f t="shared" si="1042"/>
        <v>5</v>
      </c>
      <c r="AN440" s="167">
        <f>INDEX(Coefficients!$O$3:$O$7,MATCH(S440,Coefficients!$O$3:$O$7))</f>
        <v>0.3</v>
      </c>
      <c r="AO440" s="167">
        <f>INDEX(Coefficients!$O$3:$O$7,MATCH(S440,Coefficients!$O$3:$O$7)+1)</f>
        <v>0.4</v>
      </c>
      <c r="AP440" s="172">
        <f>INDEX(Coefficients!$P$3:$P$7,MATCH(S440,Coefficients!$O$3:$O$7))</f>
        <v>50</v>
      </c>
      <c r="AQ440" s="172">
        <f>INDEX(Coefficients!$P$3:$P$7,MATCH(S440,Coefficients!$O$3:$O$7)+1)</f>
        <v>41.8</v>
      </c>
      <c r="AR440" s="172">
        <f t="shared" si="1043"/>
        <v>44.26</v>
      </c>
      <c r="AS440" s="106">
        <f t="shared" si="1044"/>
        <v>2054</v>
      </c>
      <c r="AT440" s="107">
        <f t="shared" si="1045"/>
        <v>23.459999999999997</v>
      </c>
      <c r="AU440" s="167">
        <f t="shared" si="1008"/>
        <v>988.11</v>
      </c>
      <c r="AV440" s="173">
        <f t="shared" si="1009"/>
        <v>22.979302325581397</v>
      </c>
      <c r="AW440" s="106">
        <v>66</v>
      </c>
      <c r="AX440" s="107">
        <f t="shared" si="1046"/>
        <v>75.414919999999995</v>
      </c>
      <c r="AY440" s="174">
        <f t="shared" si="1047"/>
        <v>1.2006808304263461</v>
      </c>
      <c r="AZ440" s="167">
        <f>INDEX(Coefficients!$K$3:$K$10,MATCH(S440,Coefficients!$K$3:$K$10))</f>
        <v>0.35</v>
      </c>
      <c r="BA440" s="167">
        <f>INDEX(Coefficients!$K$3:$K$10,MATCH(S440,Coefficients!$K$3:$K$10)+1)</f>
        <v>0.4</v>
      </c>
      <c r="BB440" s="167">
        <f>INDEX(Coefficients!$L$3:$L$10,MATCH(S440,Coefficients!$K$3:$K$10))</f>
        <v>0.19142307491680963</v>
      </c>
      <c r="BC440" s="167">
        <f>INDEX(Coefficients!$L$3:$L$10,MATCH(S440,Coefficients!$K$3:$K$10)+1)</f>
        <v>0.35425563574488944</v>
      </c>
      <c r="BD440" s="174">
        <f>INDEX(Coefficients!$M$3:$M$10,MATCH(S440,Coefficients!$K$3:$K$10))</f>
        <v>0.20023799980895765</v>
      </c>
      <c r="BE440" s="174">
        <f>INDEX(Coefficients!$M$3:$M$10,MATCH(S440,Coefficients!$K$3:$K$10)+1)</f>
        <v>0.20987997823914079</v>
      </c>
      <c r="BF440" s="70">
        <f t="shared" si="1048"/>
        <v>2.5655609924804158E-5</v>
      </c>
      <c r="BG440" s="110">
        <f t="shared" si="1049"/>
        <v>0.20409479118103091</v>
      </c>
      <c r="BH440" s="175">
        <f t="shared" si="1010"/>
        <v>1.1906933839536226E-5</v>
      </c>
      <c r="BI440" s="89">
        <f t="shared" si="1011"/>
        <v>3.7574623006114055E-2</v>
      </c>
      <c r="BJ440" s="106">
        <f t="shared" si="1050"/>
        <v>0.71366705445737511</v>
      </c>
      <c r="BK440" s="165">
        <f t="shared" si="1051"/>
        <v>84.741590689541354</v>
      </c>
      <c r="BL440" s="207"/>
      <c r="BM440" s="107">
        <f t="shared" si="1052"/>
        <v>543.19999999999982</v>
      </c>
      <c r="BN440" s="173">
        <f t="shared" si="1012"/>
        <v>19972.299999999996</v>
      </c>
      <c r="BO440" s="187">
        <f t="shared" si="1013"/>
        <v>8.8249697674418583E-4</v>
      </c>
      <c r="BP440" s="106" t="str">
        <f t="shared" si="987"/>
        <v>YES</v>
      </c>
      <c r="BQ440" s="209">
        <f t="shared" si="1053"/>
        <v>6.3565085752932218</v>
      </c>
      <c r="BR440" s="164">
        <f t="shared" si="1014"/>
        <v>11.356508575293223</v>
      </c>
      <c r="BS440" s="219">
        <f t="shared" si="1015"/>
        <v>0.22713017150586445</v>
      </c>
      <c r="BT440" s="210"/>
      <c r="BU440" s="206">
        <f t="shared" si="1016"/>
        <v>-0.82074279307690257</v>
      </c>
      <c r="BW440" s="164">
        <f>VLOOKUP(M440,Coefficients!$E$4:$I$7,3)</f>
        <v>0.43099999999999999</v>
      </c>
      <c r="BX440" s="106">
        <f t="shared" si="1017"/>
        <v>7.2999999999999995E-2</v>
      </c>
      <c r="BY440" s="163">
        <f t="shared" si="1018"/>
        <v>0.52473778906976754</v>
      </c>
      <c r="BZ440" s="160"/>
      <c r="CO440" s="165" t="str">
        <f t="shared" si="1054"/>
        <v>splash</v>
      </c>
      <c r="CP440" s="172">
        <f t="shared" si="1055"/>
        <v>1</v>
      </c>
      <c r="CQ440" s="165">
        <f>IF(CO440="atmospheric",IF(CP440&gt;=1,Coefficients!$T$5,Coefficients!$T$4),Coefficients!$T$3)</f>
        <v>7.35</v>
      </c>
      <c r="CR440" s="106">
        <f>IF(S440&lt;Coefficients!$V$3,Coefficients!$X$3-(Coefficients!$X$4-Coefficients!$X$3)*(Coefficients!$V$3-S440)/(Coefficients!$V$4-Coefficients!$V$3),IF(S440&gt;Coefficients!$V$6,(Coefficients!$X$6-Coefficients!$X$5)*(S440-Coefficients!$V$6)/(Coefficients!$V$6-Coefficients!$V$5)+Coefficients!$X$6,VLOOKUP(S440,Coefficients!$V$3:$X$6,3)))</f>
        <v>5.1999999999999975</v>
      </c>
      <c r="CS440" s="90">
        <f t="shared" si="1019"/>
        <v>1.6409601519999992E-4</v>
      </c>
      <c r="CT440" s="106">
        <f>VLOOKUP(CO440,Coefficients!$Z$4:$AD$7,4,FALSE)</f>
        <v>0.26500000000000001</v>
      </c>
      <c r="CU440" s="106">
        <f>VLOOKUP(CO440,Coefficients!$Z$4:$AD$7,2,FALSE)</f>
        <v>0.37</v>
      </c>
      <c r="CV440" s="174">
        <f t="shared" si="1056"/>
        <v>5.3946140194036722</v>
      </c>
      <c r="CW440" s="31">
        <f t="shared" si="1057"/>
        <v>0.98907696189988736</v>
      </c>
      <c r="CX440" s="19">
        <f>Coefficients!$B$7</f>
        <v>3.35</v>
      </c>
      <c r="CY440" s="217">
        <f t="shared" si="1020"/>
        <v>0.29524685429847386</v>
      </c>
      <c r="CZ440" s="164">
        <f>VLOOKUP(N440,Coefficients!$E$12:$I$16,3)</f>
        <v>6.0350000000000001</v>
      </c>
      <c r="DA440" s="165">
        <f t="shared" si="1021"/>
        <v>7.2999999999999995E-2</v>
      </c>
      <c r="DB440" s="163">
        <f t="shared" si="1022"/>
        <v>7.3475465360465133</v>
      </c>
      <c r="DC440" s="163"/>
      <c r="DD440" s="149"/>
      <c r="DU440" s="165">
        <f t="shared" si="1058"/>
        <v>0.95</v>
      </c>
      <c r="DV440" s="165">
        <f t="shared" si="1059"/>
        <v>1</v>
      </c>
      <c r="DW440" s="165">
        <f t="shared" si="1060"/>
        <v>2400</v>
      </c>
      <c r="DX440" s="165">
        <f t="shared" si="1061"/>
        <v>1.4999999999999999E-2</v>
      </c>
      <c r="DY440" s="169">
        <f t="shared" si="1062"/>
        <v>70.567076940369816</v>
      </c>
      <c r="DZ440" s="136">
        <f t="shared" si="1023"/>
        <v>33593.251262662583</v>
      </c>
      <c r="EA440" s="136">
        <f t="shared" si="1063"/>
        <v>4.3067574809826485</v>
      </c>
      <c r="EB440" s="136">
        <f t="shared" si="1064"/>
        <v>2.3330791552474604E-2</v>
      </c>
      <c r="EC440" s="136">
        <f t="shared" si="1065"/>
        <v>0.96747185906460231</v>
      </c>
      <c r="ED440" s="136">
        <f t="shared" si="1066"/>
        <v>0.21258287893203809</v>
      </c>
      <c r="EE440" s="136">
        <f t="shared" si="1024"/>
        <v>1.5445604651050633E-4</v>
      </c>
      <c r="EF440" s="136">
        <f t="shared" si="1067"/>
        <v>1</v>
      </c>
      <c r="EG440" s="136">
        <f t="shared" si="1025"/>
        <v>2</v>
      </c>
      <c r="EH440" s="149">
        <f t="shared" si="1068"/>
        <v>1.6991197188204687</v>
      </c>
      <c r="EI440" s="149">
        <f t="shared" si="1069"/>
        <v>28.405960932528359</v>
      </c>
      <c r="EJ440" s="149">
        <f t="shared" si="1026"/>
        <v>30.105080651348828</v>
      </c>
      <c r="EK440" s="18">
        <f t="shared" si="1027"/>
        <v>1.4283303372606453</v>
      </c>
      <c r="EL440" s="18">
        <f t="shared" si="1028"/>
        <v>0.32441691446903959</v>
      </c>
      <c r="EM440" s="18">
        <f t="shared" si="1029"/>
        <v>1.2068969148604653E-2</v>
      </c>
      <c r="EN440" s="163">
        <f t="shared" si="1070"/>
        <v>0.12134558389587773</v>
      </c>
      <c r="EO440" s="163">
        <f t="shared" si="1071"/>
        <v>2.0286610044605999</v>
      </c>
      <c r="EP440" s="163">
        <f t="shared" si="1030"/>
        <v>2.1500065883564776</v>
      </c>
      <c r="EQ440" s="18">
        <f t="shared" si="1031"/>
        <v>19.999938713150804</v>
      </c>
      <c r="ER440" s="18">
        <f t="shared" si="1032"/>
        <v>5.9049189912200424</v>
      </c>
      <c r="ES440" s="18">
        <f t="shared" si="1033"/>
        <v>0.16899357032906981</v>
      </c>
    </row>
    <row r="441" spans="1:149" s="105" customFormat="1" outlineLevel="1" x14ac:dyDescent="0.25">
      <c r="A441" s="103"/>
      <c r="B441" s="36" t="s">
        <v>75</v>
      </c>
      <c r="C441" s="36" t="str">
        <f>'Hotter&amp;Drier'!$B$1</f>
        <v>MRI-CGCM2.3.2</v>
      </c>
      <c r="D441" s="36">
        <v>2055</v>
      </c>
      <c r="E441" s="37">
        <f>'Hotter&amp;Drier'!T83</f>
        <v>23.474999999999998</v>
      </c>
      <c r="F441" s="37">
        <f>'Hotter&amp;Drier'!X83</f>
        <v>75.403475</v>
      </c>
      <c r="G441" s="37">
        <f>'Hotter&amp;Drier'!R83</f>
        <v>547.24999999999977</v>
      </c>
      <c r="H441" s="115">
        <f t="shared" si="957"/>
        <v>2007</v>
      </c>
      <c r="I441" s="111" t="str">
        <f t="shared" si="958"/>
        <v>Pile No 243 @ Berth 107</v>
      </c>
      <c r="J441" s="165" t="str">
        <f t="shared" si="959"/>
        <v>splash</v>
      </c>
      <c r="K441" s="172">
        <f t="shared" si="960"/>
        <v>1</v>
      </c>
      <c r="L441" s="115" t="str">
        <f t="shared" si="961"/>
        <v>C1</v>
      </c>
      <c r="M441" s="115" t="str">
        <f t="shared" si="962"/>
        <v>CB4</v>
      </c>
      <c r="N441" s="115" t="str">
        <f t="shared" si="963"/>
        <v>CL5</v>
      </c>
      <c r="O441" s="115">
        <f t="shared" si="964"/>
        <v>0</v>
      </c>
      <c r="P441" s="115">
        <f t="shared" si="965"/>
        <v>50</v>
      </c>
      <c r="Q441" s="115">
        <f t="shared" si="966"/>
        <v>1200</v>
      </c>
      <c r="R441" s="115">
        <f t="shared" si="967"/>
        <v>60</v>
      </c>
      <c r="S441" s="115">
        <f t="shared" si="968"/>
        <v>0.37</v>
      </c>
      <c r="T441" s="115">
        <f t="shared" si="969"/>
        <v>310</v>
      </c>
      <c r="U441" s="165">
        <f t="shared" si="1007"/>
        <v>12</v>
      </c>
      <c r="V441" s="165"/>
      <c r="W441" s="165"/>
      <c r="X441" s="165"/>
      <c r="Y441" s="165"/>
      <c r="AA441" s="174">
        <f t="shared" si="1036"/>
        <v>6.4301085509518741</v>
      </c>
      <c r="AB441" s="193">
        <f t="shared" si="1037"/>
        <v>0.22860217101903749</v>
      </c>
      <c r="AC441" s="174">
        <f t="shared" si="1038"/>
        <v>0.33426606940176856</v>
      </c>
      <c r="AD441" s="174">
        <f t="shared" si="1039"/>
        <v>1.2077121674204548E-2</v>
      </c>
      <c r="AE441" s="174">
        <f t="shared" si="1040"/>
        <v>1.0109034251010967</v>
      </c>
      <c r="AF441" s="194">
        <f t="shared" si="1041"/>
        <v>0.30176221644808854</v>
      </c>
      <c r="AG441" s="174">
        <f t="shared" si="1034"/>
        <v>6.1784112023523265</v>
      </c>
      <c r="AH441" s="174">
        <f t="shared" si="1035"/>
        <v>0.16910772460284093</v>
      </c>
      <c r="AJ441" s="174"/>
      <c r="AK441" s="174"/>
      <c r="AM441" s="207">
        <f t="shared" si="1042"/>
        <v>5</v>
      </c>
      <c r="AN441" s="167">
        <f>INDEX(Coefficients!$O$3:$O$7,MATCH(S441,Coefficients!$O$3:$O$7))</f>
        <v>0.3</v>
      </c>
      <c r="AO441" s="167">
        <f>INDEX(Coefficients!$O$3:$O$7,MATCH(S441,Coefficients!$O$3:$O$7)+1)</f>
        <v>0.4</v>
      </c>
      <c r="AP441" s="172">
        <f>INDEX(Coefficients!$P$3:$P$7,MATCH(S441,Coefficients!$O$3:$O$7))</f>
        <v>50</v>
      </c>
      <c r="AQ441" s="172">
        <f>INDEX(Coefficients!$P$3:$P$7,MATCH(S441,Coefficients!$O$3:$O$7)+1)</f>
        <v>41.8</v>
      </c>
      <c r="AR441" s="172">
        <f t="shared" si="1043"/>
        <v>44.26</v>
      </c>
      <c r="AS441" s="106">
        <f t="shared" si="1044"/>
        <v>2055</v>
      </c>
      <c r="AT441" s="107">
        <f t="shared" si="1045"/>
        <v>23.474999999999998</v>
      </c>
      <c r="AU441" s="167">
        <f t="shared" si="1008"/>
        <v>1011.585</v>
      </c>
      <c r="AV441" s="173">
        <f t="shared" si="1009"/>
        <v>22.990568181818183</v>
      </c>
      <c r="AW441" s="106">
        <v>67</v>
      </c>
      <c r="AX441" s="107">
        <f t="shared" si="1046"/>
        <v>75.403475</v>
      </c>
      <c r="AY441" s="174">
        <f t="shared" si="1047"/>
        <v>1.2015030780379101</v>
      </c>
      <c r="AZ441" s="167">
        <f>INDEX(Coefficients!$K$3:$K$10,MATCH(S441,Coefficients!$K$3:$K$10))</f>
        <v>0.35</v>
      </c>
      <c r="BA441" s="167">
        <f>INDEX(Coefficients!$K$3:$K$10,MATCH(S441,Coefficients!$K$3:$K$10)+1)</f>
        <v>0.4</v>
      </c>
      <c r="BB441" s="167">
        <f>INDEX(Coefficients!$L$3:$L$10,MATCH(S441,Coefficients!$K$3:$K$10))</f>
        <v>0.19142307491680963</v>
      </c>
      <c r="BC441" s="167">
        <f>INDEX(Coefficients!$L$3:$L$10,MATCH(S441,Coefficients!$K$3:$K$10)+1)</f>
        <v>0.35425563574488944</v>
      </c>
      <c r="BD441" s="174">
        <f>INDEX(Coefficients!$M$3:$M$10,MATCH(S441,Coefficients!$K$3:$K$10))</f>
        <v>0.20023799980895765</v>
      </c>
      <c r="BE441" s="174">
        <f>INDEX(Coefficients!$M$3:$M$10,MATCH(S441,Coefficients!$K$3:$K$10)+1)</f>
        <v>0.20987997823914079</v>
      </c>
      <c r="BF441" s="70">
        <f t="shared" si="1048"/>
        <v>2.5655609924804158E-5</v>
      </c>
      <c r="BG441" s="110">
        <f t="shared" si="1049"/>
        <v>0.20409479118103091</v>
      </c>
      <c r="BH441" s="175">
        <f t="shared" si="1010"/>
        <v>1.1851196881012775E-5</v>
      </c>
      <c r="BI441" s="89">
        <f t="shared" si="1011"/>
        <v>3.7398734298555093E-2</v>
      </c>
      <c r="BJ441" s="106">
        <f t="shared" si="1050"/>
        <v>0.71366705445737511</v>
      </c>
      <c r="BK441" s="165">
        <f t="shared" si="1051"/>
        <v>84.741590689541354</v>
      </c>
      <c r="BL441" s="207"/>
      <c r="BM441" s="107">
        <f t="shared" si="1052"/>
        <v>547.24999999999977</v>
      </c>
      <c r="BN441" s="173">
        <f t="shared" si="1012"/>
        <v>20519.549999999996</v>
      </c>
      <c r="BO441" s="187">
        <f t="shared" si="1013"/>
        <v>8.8607147727272708E-4</v>
      </c>
      <c r="BP441" s="106" t="str">
        <f t="shared" si="987"/>
        <v>YES</v>
      </c>
      <c r="BQ441" s="209">
        <f t="shared" si="1053"/>
        <v>6.4301085509518741</v>
      </c>
      <c r="BR441" s="164">
        <f t="shared" si="1014"/>
        <v>11.430108550951875</v>
      </c>
      <c r="BS441" s="219">
        <f t="shared" si="1015"/>
        <v>0.22860217101903749</v>
      </c>
      <c r="BT441" s="210"/>
      <c r="BU441" s="206">
        <f t="shared" si="1016"/>
        <v>-0.82237220059553107</v>
      </c>
      <c r="BW441" s="164">
        <f>VLOOKUP(M441,Coefficients!$E$4:$I$7,3)</f>
        <v>0.43099999999999999</v>
      </c>
      <c r="BX441" s="106">
        <f t="shared" si="1017"/>
        <v>7.2999999999999995E-2</v>
      </c>
      <c r="BY441" s="163">
        <f t="shared" si="1018"/>
        <v>0.52509224670454557</v>
      </c>
      <c r="BZ441" s="160"/>
      <c r="CO441" s="165" t="str">
        <f t="shared" si="1054"/>
        <v>splash</v>
      </c>
      <c r="CP441" s="172">
        <f t="shared" si="1055"/>
        <v>1</v>
      </c>
      <c r="CQ441" s="165">
        <f>IF(CO441="atmospheric",IF(CP441&gt;=1,Coefficients!$T$5,Coefficients!$T$4),Coefficients!$T$3)</f>
        <v>7.35</v>
      </c>
      <c r="CR441" s="106">
        <f>IF(S441&lt;Coefficients!$V$3,Coefficients!$X$3-(Coefficients!$X$4-Coefficients!$X$3)*(Coefficients!$V$3-S441)/(Coefficients!$V$4-Coefficients!$V$3),IF(S441&gt;Coefficients!$V$6,(Coefficients!$X$6-Coefficients!$X$5)*(S441-Coefficients!$V$6)/(Coefficients!$V$6-Coefficients!$V$5)+Coefficients!$X$6,VLOOKUP(S441,Coefficients!$V$3:$X$6,3)))</f>
        <v>5.1999999999999975</v>
      </c>
      <c r="CS441" s="90">
        <f t="shared" si="1019"/>
        <v>1.6409601519999992E-4</v>
      </c>
      <c r="CT441" s="106">
        <f>VLOOKUP(CO441,Coefficients!$Z$4:$AD$7,4,FALSE)</f>
        <v>0.26500000000000001</v>
      </c>
      <c r="CU441" s="106">
        <f>VLOOKUP(CO441,Coefficients!$Z$4:$AD$7,2,FALSE)</f>
        <v>0.37</v>
      </c>
      <c r="CV441" s="174">
        <f t="shared" si="1056"/>
        <v>5.3967275673978881</v>
      </c>
      <c r="CW441" s="31">
        <f t="shared" si="1057"/>
        <v>1.0109034251010967</v>
      </c>
      <c r="CX441" s="19">
        <f>Coefficients!$B$7</f>
        <v>3.35</v>
      </c>
      <c r="CY441" s="217">
        <f t="shared" si="1020"/>
        <v>0.30176221644808854</v>
      </c>
      <c r="CZ441" s="164">
        <f>VLOOKUP(N441,Coefficients!$E$12:$I$16,3)</f>
        <v>6.0350000000000001</v>
      </c>
      <c r="DA441" s="165">
        <f t="shared" si="1021"/>
        <v>7.2999999999999995E-2</v>
      </c>
      <c r="DB441" s="163">
        <f t="shared" si="1022"/>
        <v>7.3525097653409102</v>
      </c>
      <c r="DC441" s="163"/>
      <c r="DD441" s="149"/>
      <c r="DU441" s="165">
        <f t="shared" si="1058"/>
        <v>0.95</v>
      </c>
      <c r="DV441" s="165">
        <f t="shared" si="1059"/>
        <v>1</v>
      </c>
      <c r="DW441" s="165">
        <f t="shared" si="1060"/>
        <v>2400</v>
      </c>
      <c r="DX441" s="165">
        <f t="shared" si="1061"/>
        <v>1.4999999999999999E-2</v>
      </c>
      <c r="DY441" s="169">
        <f t="shared" si="1062"/>
        <v>70.567557671182712</v>
      </c>
      <c r="DZ441" s="136">
        <f t="shared" si="1023"/>
        <v>33593.327545990047</v>
      </c>
      <c r="EA441" s="136">
        <f t="shared" si="1063"/>
        <v>4.3067574809826485</v>
      </c>
      <c r="EB441" s="136">
        <f t="shared" si="1064"/>
        <v>2.3330791552474604E-2</v>
      </c>
      <c r="EC441" s="136">
        <f t="shared" si="1065"/>
        <v>0.96747185906460231</v>
      </c>
      <c r="ED441" s="136">
        <f t="shared" si="1066"/>
        <v>0.21263176329780864</v>
      </c>
      <c r="EE441" s="136">
        <f t="shared" si="1024"/>
        <v>1.5445604651050633E-4</v>
      </c>
      <c r="EF441" s="136">
        <f t="shared" si="1067"/>
        <v>1</v>
      </c>
      <c r="EG441" s="136">
        <f t="shared" si="1025"/>
        <v>2</v>
      </c>
      <c r="EH441" s="149">
        <f t="shared" si="1068"/>
        <v>1.697971421227588</v>
      </c>
      <c r="EI441" s="149">
        <f t="shared" si="1069"/>
        <v>28.393313472986179</v>
      </c>
      <c r="EJ441" s="149">
        <f t="shared" si="1026"/>
        <v>30.091284894213768</v>
      </c>
      <c r="EK441" s="18">
        <f t="shared" si="1027"/>
        <v>1.4622173880139206</v>
      </c>
      <c r="EL441" s="18">
        <f t="shared" si="1028"/>
        <v>0.33426606940176856</v>
      </c>
      <c r="EM441" s="18">
        <f t="shared" si="1029"/>
        <v>1.2077121674204548E-2</v>
      </c>
      <c r="EN441" s="163">
        <f t="shared" si="1070"/>
        <v>0.12126357623017242</v>
      </c>
      <c r="EO441" s="163">
        <f t="shared" si="1071"/>
        <v>2.0277577641850941</v>
      </c>
      <c r="EP441" s="163">
        <f t="shared" si="1030"/>
        <v>2.1490213404152665</v>
      </c>
      <c r="EQ441" s="18">
        <f t="shared" si="1031"/>
        <v>20.474436047944341</v>
      </c>
      <c r="ER441" s="18">
        <f t="shared" si="1032"/>
        <v>6.1784112023523265</v>
      </c>
      <c r="ES441" s="18">
        <f t="shared" si="1033"/>
        <v>0.16910772460284093</v>
      </c>
    </row>
    <row r="442" spans="1:149" s="105" customFormat="1" outlineLevel="1" x14ac:dyDescent="0.25">
      <c r="A442" s="103"/>
      <c r="B442" s="36" t="s">
        <v>75</v>
      </c>
      <c r="C442" s="36" t="str">
        <f>'Hotter&amp;Drier'!$B$1</f>
        <v>MRI-CGCM2.3.2</v>
      </c>
      <c r="D442" s="36">
        <v>2056</v>
      </c>
      <c r="E442" s="37">
        <f>'Hotter&amp;Drier'!T84</f>
        <v>23.49</v>
      </c>
      <c r="F442" s="37">
        <f>'Hotter&amp;Drier'!X84</f>
        <v>75.392029999999991</v>
      </c>
      <c r="G442" s="37">
        <f>'Hotter&amp;Drier'!R84</f>
        <v>551.29999999999973</v>
      </c>
      <c r="H442" s="115">
        <f t="shared" si="957"/>
        <v>2007</v>
      </c>
      <c r="I442" s="111" t="str">
        <f t="shared" si="958"/>
        <v>Pile No 243 @ Berth 107</v>
      </c>
      <c r="J442" s="165" t="str">
        <f t="shared" si="959"/>
        <v>splash</v>
      </c>
      <c r="K442" s="172">
        <f t="shared" si="960"/>
        <v>1</v>
      </c>
      <c r="L442" s="115" t="str">
        <f t="shared" si="961"/>
        <v>C1</v>
      </c>
      <c r="M442" s="115" t="str">
        <f t="shared" si="962"/>
        <v>CB4</v>
      </c>
      <c r="N442" s="115" t="str">
        <f t="shared" si="963"/>
        <v>CL5</v>
      </c>
      <c r="O442" s="115">
        <f t="shared" si="964"/>
        <v>0</v>
      </c>
      <c r="P442" s="115">
        <f t="shared" si="965"/>
        <v>50</v>
      </c>
      <c r="Q442" s="115">
        <f t="shared" si="966"/>
        <v>1200</v>
      </c>
      <c r="R442" s="115">
        <f t="shared" si="967"/>
        <v>60</v>
      </c>
      <c r="S442" s="115">
        <f t="shared" si="968"/>
        <v>0.37</v>
      </c>
      <c r="T442" s="115">
        <f t="shared" si="969"/>
        <v>310</v>
      </c>
      <c r="U442" s="165">
        <f t="shared" si="1007"/>
        <v>12</v>
      </c>
      <c r="V442" s="165"/>
      <c r="W442" s="165"/>
      <c r="X442" s="165"/>
      <c r="Y442" s="165"/>
      <c r="AA442" s="174">
        <f t="shared" si="1036"/>
        <v>6.5031816636767052</v>
      </c>
      <c r="AB442" s="193">
        <f t="shared" si="1037"/>
        <v>0.23006363327353413</v>
      </c>
      <c r="AC442" s="174">
        <f t="shared" si="1038"/>
        <v>0.34420391899358493</v>
      </c>
      <c r="AD442" s="174">
        <f t="shared" si="1039"/>
        <v>1.2085153081666669E-2</v>
      </c>
      <c r="AE442" s="174">
        <f t="shared" si="1040"/>
        <v>1.0324406476024808</v>
      </c>
      <c r="AF442" s="194">
        <f t="shared" si="1041"/>
        <v>0.30819123809029275</v>
      </c>
      <c r="AG442" s="174">
        <f t="shared" si="1034"/>
        <v>6.4563658015976886</v>
      </c>
      <c r="AH442" s="174">
        <f t="shared" si="1035"/>
        <v>0.16922018294166671</v>
      </c>
      <c r="AJ442" s="174"/>
      <c r="AK442" s="174"/>
      <c r="AM442" s="207">
        <f t="shared" si="1042"/>
        <v>5</v>
      </c>
      <c r="AN442" s="167">
        <f>INDEX(Coefficients!$O$3:$O$7,MATCH(S442,Coefficients!$O$3:$O$7))</f>
        <v>0.3</v>
      </c>
      <c r="AO442" s="167">
        <f>INDEX(Coefficients!$O$3:$O$7,MATCH(S442,Coefficients!$O$3:$O$7)+1)</f>
        <v>0.4</v>
      </c>
      <c r="AP442" s="172">
        <f>INDEX(Coefficients!$P$3:$P$7,MATCH(S442,Coefficients!$O$3:$O$7))</f>
        <v>50</v>
      </c>
      <c r="AQ442" s="172">
        <f>INDEX(Coefficients!$P$3:$P$7,MATCH(S442,Coefficients!$O$3:$O$7)+1)</f>
        <v>41.8</v>
      </c>
      <c r="AR442" s="172">
        <f t="shared" si="1043"/>
        <v>44.26</v>
      </c>
      <c r="AS442" s="106">
        <f t="shared" si="1044"/>
        <v>2056</v>
      </c>
      <c r="AT442" s="107">
        <f t="shared" si="1045"/>
        <v>23.49</v>
      </c>
      <c r="AU442" s="167">
        <f t="shared" si="1008"/>
        <v>1035.075</v>
      </c>
      <c r="AV442" s="173">
        <f t="shared" si="1009"/>
        <v>23.001666666666669</v>
      </c>
      <c r="AW442" s="106">
        <v>68</v>
      </c>
      <c r="AX442" s="107">
        <f t="shared" si="1046"/>
        <v>75.392029999999991</v>
      </c>
      <c r="AY442" s="174">
        <f t="shared" si="1047"/>
        <v>1.2023135992513085</v>
      </c>
      <c r="AZ442" s="167">
        <f>INDEX(Coefficients!$K$3:$K$10,MATCH(S442,Coefficients!$K$3:$K$10))</f>
        <v>0.35</v>
      </c>
      <c r="BA442" s="167">
        <f>INDEX(Coefficients!$K$3:$K$10,MATCH(S442,Coefficients!$K$3:$K$10)+1)</f>
        <v>0.4</v>
      </c>
      <c r="BB442" s="167">
        <f>INDEX(Coefficients!$L$3:$L$10,MATCH(S442,Coefficients!$K$3:$K$10))</f>
        <v>0.19142307491680963</v>
      </c>
      <c r="BC442" s="167">
        <f>INDEX(Coefficients!$L$3:$L$10,MATCH(S442,Coefficients!$K$3:$K$10)+1)</f>
        <v>0.35425563574488944</v>
      </c>
      <c r="BD442" s="174">
        <f>INDEX(Coefficients!$M$3:$M$10,MATCH(S442,Coefficients!$K$3:$K$10))</f>
        <v>0.20023799980895765</v>
      </c>
      <c r="BE442" s="174">
        <f>INDEX(Coefficients!$M$3:$M$10,MATCH(S442,Coefficients!$K$3:$K$10)+1)</f>
        <v>0.20987997823914079</v>
      </c>
      <c r="BF442" s="70">
        <f t="shared" si="1048"/>
        <v>2.5655609924804158E-5</v>
      </c>
      <c r="BG442" s="110">
        <f t="shared" si="1049"/>
        <v>0.20409479118103091</v>
      </c>
      <c r="BH442" s="175">
        <f t="shared" si="1010"/>
        <v>1.179696473192742E-5</v>
      </c>
      <c r="BI442" s="89">
        <f t="shared" si="1011"/>
        <v>3.7227594307004341E-2</v>
      </c>
      <c r="BJ442" s="106">
        <f t="shared" si="1050"/>
        <v>0.71366705445737511</v>
      </c>
      <c r="BK442" s="165">
        <f t="shared" si="1051"/>
        <v>84.741590689541354</v>
      </c>
      <c r="BL442" s="207"/>
      <c r="BM442" s="107">
        <f t="shared" si="1052"/>
        <v>551.29999999999973</v>
      </c>
      <c r="BN442" s="173">
        <f t="shared" si="1012"/>
        <v>21070.849999999995</v>
      </c>
      <c r="BO442" s="187">
        <f t="shared" si="1013"/>
        <v>8.8965811111111097E-4</v>
      </c>
      <c r="BP442" s="106" t="str">
        <f t="shared" si="987"/>
        <v>YES</v>
      </c>
      <c r="BQ442" s="209">
        <f t="shared" si="1053"/>
        <v>6.5031816636767052</v>
      </c>
      <c r="BR442" s="164">
        <f t="shared" si="1014"/>
        <v>11.503181663676706</v>
      </c>
      <c r="BS442" s="219">
        <f t="shared" si="1015"/>
        <v>0.23006363327353413</v>
      </c>
      <c r="BT442" s="210"/>
      <c r="BU442" s="206">
        <f t="shared" si="1016"/>
        <v>-0.82394245341141414</v>
      </c>
      <c r="BW442" s="164">
        <f>VLOOKUP(M442,Coefficients!$E$4:$I$7,3)</f>
        <v>0.43099999999999999</v>
      </c>
      <c r="BX442" s="106">
        <f t="shared" si="1017"/>
        <v>7.2999999999999995E-2</v>
      </c>
      <c r="BY442" s="163">
        <f t="shared" si="1018"/>
        <v>0.52544143833333345</v>
      </c>
      <c r="BZ442" s="160"/>
      <c r="CO442" s="165" t="str">
        <f t="shared" si="1054"/>
        <v>splash</v>
      </c>
      <c r="CP442" s="172">
        <f t="shared" si="1055"/>
        <v>1</v>
      </c>
      <c r="CQ442" s="165">
        <f>IF(CO442="atmospheric",IF(CP442&gt;=1,Coefficients!$T$5,Coefficients!$T$4),Coefficients!$T$3)</f>
        <v>7.35</v>
      </c>
      <c r="CR442" s="106">
        <f>IF(S442&lt;Coefficients!$V$3,Coefficients!$X$3-(Coefficients!$X$4-Coefficients!$X$3)*(Coefficients!$V$3-S442)/(Coefficients!$V$4-Coefficients!$V$3),IF(S442&gt;Coefficients!$V$6,(Coefficients!$X$6-Coefficients!$X$5)*(S442-Coefficients!$V$6)/(Coefficients!$V$6-Coefficients!$V$5)+Coefficients!$X$6,VLOOKUP(S442,Coefficients!$V$3:$X$6,3)))</f>
        <v>5.1999999999999975</v>
      </c>
      <c r="CS442" s="90">
        <f t="shared" si="1019"/>
        <v>1.6409601519999992E-4</v>
      </c>
      <c r="CT442" s="106">
        <f>VLOOKUP(CO442,Coefficients!$Z$4:$AD$7,4,FALSE)</f>
        <v>0.26500000000000001</v>
      </c>
      <c r="CU442" s="106">
        <f>VLOOKUP(CO442,Coefficients!$Z$4:$AD$7,2,FALSE)</f>
        <v>0.37</v>
      </c>
      <c r="CV442" s="174">
        <f t="shared" si="1056"/>
        <v>5.3986876895663691</v>
      </c>
      <c r="CW442" s="31">
        <f t="shared" si="1057"/>
        <v>1.0324406476024808</v>
      </c>
      <c r="CX442" s="19">
        <f>Coefficients!$B$7</f>
        <v>3.35</v>
      </c>
      <c r="CY442" s="217">
        <f t="shared" si="1020"/>
        <v>0.30819123809029275</v>
      </c>
      <c r="CZ442" s="164">
        <f>VLOOKUP(N442,Coefficients!$E$12:$I$16,3)</f>
        <v>6.0350000000000001</v>
      </c>
      <c r="DA442" s="165">
        <f t="shared" si="1021"/>
        <v>7.2999999999999995E-2</v>
      </c>
      <c r="DB442" s="163">
        <f t="shared" si="1022"/>
        <v>7.3573992583333352</v>
      </c>
      <c r="DC442" s="163"/>
      <c r="DD442" s="149"/>
      <c r="DU442" s="165">
        <f t="shared" si="1058"/>
        <v>0.95</v>
      </c>
      <c r="DV442" s="165">
        <f t="shared" si="1059"/>
        <v>1</v>
      </c>
      <c r="DW442" s="165">
        <f t="shared" si="1060"/>
        <v>2400</v>
      </c>
      <c r="DX442" s="165">
        <f t="shared" si="1061"/>
        <v>1.4999999999999999E-2</v>
      </c>
      <c r="DY442" s="169">
        <f t="shared" si="1062"/>
        <v>70.568017042301435</v>
      </c>
      <c r="DZ442" s="136">
        <f t="shared" si="1023"/>
        <v>33593.400439594792</v>
      </c>
      <c r="EA442" s="136">
        <f t="shared" si="1063"/>
        <v>4.3067574809826485</v>
      </c>
      <c r="EB442" s="136">
        <f t="shared" si="1064"/>
        <v>2.3330791552474604E-2</v>
      </c>
      <c r="EC442" s="136">
        <f t="shared" si="1065"/>
        <v>0.96747185906460231</v>
      </c>
      <c r="ED442" s="136">
        <f t="shared" si="1066"/>
        <v>0.21267985692081393</v>
      </c>
      <c r="EE442" s="136">
        <f t="shared" si="1024"/>
        <v>1.5445604651050633E-4</v>
      </c>
      <c r="EF442" s="136">
        <f t="shared" si="1067"/>
        <v>1</v>
      </c>
      <c r="EG442" s="136">
        <f t="shared" si="1025"/>
        <v>2</v>
      </c>
      <c r="EH442" s="149">
        <f t="shared" si="1068"/>
        <v>1.6968417374425659</v>
      </c>
      <c r="EI442" s="149">
        <f t="shared" si="1069"/>
        <v>28.380861989986482</v>
      </c>
      <c r="EJ442" s="149">
        <f t="shared" si="1026"/>
        <v>30.077703727429046</v>
      </c>
      <c r="EK442" s="18">
        <f t="shared" si="1027"/>
        <v>1.4961248507465921</v>
      </c>
      <c r="EL442" s="18">
        <f t="shared" si="1028"/>
        <v>0.34420391899358493</v>
      </c>
      <c r="EM442" s="18">
        <f t="shared" si="1029"/>
        <v>1.2085153081666669E-2</v>
      </c>
      <c r="EN442" s="163">
        <f t="shared" si="1070"/>
        <v>0.12118289790186343</v>
      </c>
      <c r="EO442" s="163">
        <f t="shared" si="1071"/>
        <v>2.0268685199145278</v>
      </c>
      <c r="EP442" s="163">
        <f t="shared" si="1030"/>
        <v>2.148051417816391</v>
      </c>
      <c r="EQ442" s="18">
        <f t="shared" si="1031"/>
        <v>20.949219197809011</v>
      </c>
      <c r="ER442" s="18">
        <f t="shared" si="1032"/>
        <v>6.4563658015976886</v>
      </c>
      <c r="ES442" s="18">
        <f t="shared" si="1033"/>
        <v>0.16922018294166671</v>
      </c>
    </row>
    <row r="443" spans="1:149" s="105" customFormat="1" outlineLevel="1" x14ac:dyDescent="0.25">
      <c r="A443" s="103"/>
      <c r="B443" s="36" t="s">
        <v>75</v>
      </c>
      <c r="C443" s="36" t="str">
        <f>'Hotter&amp;Drier'!$B$1</f>
        <v>MRI-CGCM2.3.2</v>
      </c>
      <c r="D443" s="36">
        <v>2057</v>
      </c>
      <c r="E443" s="37">
        <f>'Hotter&amp;Drier'!T85</f>
        <v>23.504999999999999</v>
      </c>
      <c r="F443" s="37">
        <f>'Hotter&amp;Drier'!X85</f>
        <v>75.380584999999996</v>
      </c>
      <c r="G443" s="37">
        <f>'Hotter&amp;Drier'!R85</f>
        <v>555.34999999999968</v>
      </c>
      <c r="H443" s="115">
        <f t="shared" si="957"/>
        <v>2007</v>
      </c>
      <c r="I443" s="111" t="str">
        <f t="shared" si="958"/>
        <v>Pile No 243 @ Berth 107</v>
      </c>
      <c r="J443" s="165" t="str">
        <f t="shared" si="959"/>
        <v>splash</v>
      </c>
      <c r="K443" s="172">
        <f t="shared" si="960"/>
        <v>1</v>
      </c>
      <c r="L443" s="115" t="str">
        <f t="shared" si="961"/>
        <v>C1</v>
      </c>
      <c r="M443" s="115" t="str">
        <f t="shared" si="962"/>
        <v>CB4</v>
      </c>
      <c r="N443" s="115" t="str">
        <f t="shared" si="963"/>
        <v>CL5</v>
      </c>
      <c r="O443" s="115">
        <f t="shared" si="964"/>
        <v>0</v>
      </c>
      <c r="P443" s="115">
        <f t="shared" si="965"/>
        <v>50</v>
      </c>
      <c r="Q443" s="115">
        <f t="shared" si="966"/>
        <v>1200</v>
      </c>
      <c r="R443" s="115">
        <f t="shared" si="967"/>
        <v>60</v>
      </c>
      <c r="S443" s="115">
        <f t="shared" si="968"/>
        <v>0.37</v>
      </c>
      <c r="T443" s="115">
        <f t="shared" si="969"/>
        <v>310</v>
      </c>
      <c r="U443" s="165">
        <f t="shared" si="1007"/>
        <v>12</v>
      </c>
      <c r="V443" s="165"/>
      <c r="W443" s="165"/>
      <c r="X443" s="165"/>
      <c r="Y443" s="165"/>
      <c r="AA443" s="174">
        <f t="shared" si="1036"/>
        <v>6.5757493659745689</v>
      </c>
      <c r="AB443" s="193">
        <f t="shared" si="1037"/>
        <v>0.23151498731949138</v>
      </c>
      <c r="AC443" s="174">
        <f t="shared" si="1038"/>
        <v>0.35423013798930414</v>
      </c>
      <c r="AD443" s="174">
        <f t="shared" si="1039"/>
        <v>1.2093071270000004E-2</v>
      </c>
      <c r="AE443" s="174">
        <f t="shared" si="1040"/>
        <v>1.0536942452064229</v>
      </c>
      <c r="AF443" s="194">
        <f t="shared" si="1041"/>
        <v>0.31453559558400679</v>
      </c>
      <c r="AG443" s="174">
        <f t="shared" si="1034"/>
        <v>6.7387012497229586</v>
      </c>
      <c r="AH443" s="174">
        <f t="shared" si="1035"/>
        <v>0.16933105595000003</v>
      </c>
      <c r="AJ443" s="174"/>
      <c r="AK443" s="174"/>
      <c r="AM443" s="207">
        <f t="shared" si="1042"/>
        <v>5</v>
      </c>
      <c r="AN443" s="167">
        <f>INDEX(Coefficients!$O$3:$O$7,MATCH(S443,Coefficients!$O$3:$O$7))</f>
        <v>0.3</v>
      </c>
      <c r="AO443" s="167">
        <f>INDEX(Coefficients!$O$3:$O$7,MATCH(S443,Coefficients!$O$3:$O$7)+1)</f>
        <v>0.4</v>
      </c>
      <c r="AP443" s="172">
        <f>INDEX(Coefficients!$P$3:$P$7,MATCH(S443,Coefficients!$O$3:$O$7))</f>
        <v>50</v>
      </c>
      <c r="AQ443" s="172">
        <f>INDEX(Coefficients!$P$3:$P$7,MATCH(S443,Coefficients!$O$3:$O$7)+1)</f>
        <v>41.8</v>
      </c>
      <c r="AR443" s="172">
        <f t="shared" si="1043"/>
        <v>44.26</v>
      </c>
      <c r="AS443" s="106">
        <f t="shared" si="1044"/>
        <v>2057</v>
      </c>
      <c r="AT443" s="107">
        <f t="shared" si="1045"/>
        <v>23.504999999999999</v>
      </c>
      <c r="AU443" s="167">
        <f t="shared" si="1008"/>
        <v>1058.5800000000002</v>
      </c>
      <c r="AV443" s="173">
        <f t="shared" si="1009"/>
        <v>23.012608695652176</v>
      </c>
      <c r="AW443" s="106">
        <v>69</v>
      </c>
      <c r="AX443" s="107">
        <f t="shared" si="1046"/>
        <v>75.380584999999996</v>
      </c>
      <c r="AY443" s="174">
        <f t="shared" si="1047"/>
        <v>1.2031131702102231</v>
      </c>
      <c r="AZ443" s="167">
        <f>INDEX(Coefficients!$K$3:$K$10,MATCH(S443,Coefficients!$K$3:$K$10))</f>
        <v>0.35</v>
      </c>
      <c r="BA443" s="167">
        <f>INDEX(Coefficients!$K$3:$K$10,MATCH(S443,Coefficients!$K$3:$K$10)+1)</f>
        <v>0.4</v>
      </c>
      <c r="BB443" s="167">
        <f>INDEX(Coefficients!$L$3:$L$10,MATCH(S443,Coefficients!$K$3:$K$10))</f>
        <v>0.19142307491680963</v>
      </c>
      <c r="BC443" s="167">
        <f>INDEX(Coefficients!$L$3:$L$10,MATCH(S443,Coefficients!$K$3:$K$10)+1)</f>
        <v>0.35425563574488944</v>
      </c>
      <c r="BD443" s="174">
        <f>INDEX(Coefficients!$M$3:$M$10,MATCH(S443,Coefficients!$K$3:$K$10))</f>
        <v>0.20023799980895765</v>
      </c>
      <c r="BE443" s="174">
        <f>INDEX(Coefficients!$M$3:$M$10,MATCH(S443,Coefficients!$K$3:$K$10)+1)</f>
        <v>0.20987997823914079</v>
      </c>
      <c r="BF443" s="70">
        <f t="shared" si="1048"/>
        <v>2.5655609924804158E-5</v>
      </c>
      <c r="BG443" s="110">
        <f t="shared" si="1049"/>
        <v>0.20409479118103091</v>
      </c>
      <c r="BH443" s="175">
        <f t="shared" si="1010"/>
        <v>1.1744164652341296E-5</v>
      </c>
      <c r="BI443" s="89">
        <f t="shared" si="1011"/>
        <v>3.7060973486575E-2</v>
      </c>
      <c r="BJ443" s="106">
        <f t="shared" si="1050"/>
        <v>0.71366705445737511</v>
      </c>
      <c r="BK443" s="165">
        <f t="shared" si="1051"/>
        <v>84.741590689541354</v>
      </c>
      <c r="BL443" s="207"/>
      <c r="BM443" s="107">
        <f t="shared" si="1052"/>
        <v>555.34999999999968</v>
      </c>
      <c r="BN443" s="173">
        <f t="shared" si="1012"/>
        <v>21626.199999999993</v>
      </c>
      <c r="BO443" s="187">
        <f t="shared" si="1013"/>
        <v>8.9325608695652145E-4</v>
      </c>
      <c r="BP443" s="106" t="str">
        <f t="shared" si="987"/>
        <v>YES</v>
      </c>
      <c r="BQ443" s="209">
        <f t="shared" si="1053"/>
        <v>6.5757493659745689</v>
      </c>
      <c r="BR443" s="164">
        <f t="shared" si="1014"/>
        <v>11.57574936597457</v>
      </c>
      <c r="BS443" s="219">
        <f t="shared" si="1015"/>
        <v>0.23151498731949138</v>
      </c>
      <c r="BT443" s="210"/>
      <c r="BU443" s="206">
        <f t="shared" si="1016"/>
        <v>-0.82545686657697215</v>
      </c>
      <c r="BW443" s="164">
        <f>VLOOKUP(M443,Coefficients!$E$4:$I$7,3)</f>
        <v>0.43099999999999999</v>
      </c>
      <c r="BX443" s="106">
        <f t="shared" si="1017"/>
        <v>7.2999999999999995E-2</v>
      </c>
      <c r="BY443" s="163">
        <f t="shared" si="1018"/>
        <v>0.52578570739130448</v>
      </c>
      <c r="BZ443" s="160"/>
      <c r="CO443" s="165" t="str">
        <f t="shared" si="1054"/>
        <v>splash</v>
      </c>
      <c r="CP443" s="172">
        <f t="shared" si="1055"/>
        <v>1</v>
      </c>
      <c r="CQ443" s="165">
        <f>IF(CO443="atmospheric",IF(CP443&gt;=1,Coefficients!$T$5,Coefficients!$T$4),Coefficients!$T$3)</f>
        <v>7.35</v>
      </c>
      <c r="CR443" s="106">
        <f>IF(S443&lt;Coefficients!$V$3,Coefficients!$X$3-(Coefficients!$X$4-Coefficients!$X$3)*(Coefficients!$V$3-S443)/(Coefficients!$V$4-Coefficients!$V$3),IF(S443&gt;Coefficients!$V$6,(Coefficients!$X$6-Coefficients!$X$5)*(S443-Coefficients!$V$6)/(Coefficients!$V$6-Coefficients!$V$5)+Coefficients!$X$6,VLOOKUP(S443,Coefficients!$V$3:$X$6,3)))</f>
        <v>5.1999999999999975</v>
      </c>
      <c r="CS443" s="90">
        <f t="shared" si="1019"/>
        <v>1.6409601519999992E-4</v>
      </c>
      <c r="CT443" s="106">
        <f>VLOOKUP(CO443,Coefficients!$Z$4:$AD$7,4,FALSE)</f>
        <v>0.26500000000000001</v>
      </c>
      <c r="CU443" s="106">
        <f>VLOOKUP(CO443,Coefficients!$Z$4:$AD$7,2,FALSE)</f>
        <v>0.37</v>
      </c>
      <c r="CV443" s="174">
        <f t="shared" si="1056"/>
        <v>5.400502757147982</v>
      </c>
      <c r="CW443" s="31">
        <f t="shared" si="1057"/>
        <v>1.0536942452064229</v>
      </c>
      <c r="CX443" s="19">
        <f>Coefficients!$B$7</f>
        <v>3.35</v>
      </c>
      <c r="CY443" s="217">
        <f t="shared" si="1020"/>
        <v>0.31453559558400679</v>
      </c>
      <c r="CZ443" s="164">
        <f>VLOOKUP(N443,Coefficients!$E$12:$I$16,3)</f>
        <v>6.0350000000000001</v>
      </c>
      <c r="DA443" s="165">
        <f t="shared" si="1021"/>
        <v>7.2999999999999995E-2</v>
      </c>
      <c r="DB443" s="163">
        <f t="shared" si="1022"/>
        <v>7.362219823913045</v>
      </c>
      <c r="DC443" s="163"/>
      <c r="DD443" s="149"/>
      <c r="DU443" s="165">
        <f t="shared" si="1058"/>
        <v>0.95</v>
      </c>
      <c r="DV443" s="165">
        <f t="shared" si="1059"/>
        <v>1</v>
      </c>
      <c r="DW443" s="165">
        <f t="shared" si="1060"/>
        <v>2400</v>
      </c>
      <c r="DX443" s="165">
        <f t="shared" si="1061"/>
        <v>1.4999999999999999E-2</v>
      </c>
      <c r="DY443" s="169">
        <f t="shared" si="1062"/>
        <v>70.56845644635915</v>
      </c>
      <c r="DZ443" s="136">
        <f t="shared" si="1023"/>
        <v>33593.470164504404</v>
      </c>
      <c r="EA443" s="136">
        <f t="shared" si="1063"/>
        <v>4.3067574809826485</v>
      </c>
      <c r="EB443" s="136">
        <f t="shared" si="1064"/>
        <v>2.3330791552474604E-2</v>
      </c>
      <c r="EC443" s="136">
        <f t="shared" si="1065"/>
        <v>0.96747185906460231</v>
      </c>
      <c r="ED443" s="136">
        <f t="shared" si="1066"/>
        <v>0.21272721002908634</v>
      </c>
      <c r="EE443" s="136">
        <f t="shared" si="1024"/>
        <v>1.5445604651050633E-4</v>
      </c>
      <c r="EF443" s="136">
        <f t="shared" si="1067"/>
        <v>1</v>
      </c>
      <c r="EG443" s="136">
        <f t="shared" si="1025"/>
        <v>2</v>
      </c>
      <c r="EH443" s="149">
        <f t="shared" si="1068"/>
        <v>1.6957294849736053</v>
      </c>
      <c r="EI443" s="149">
        <f t="shared" si="1069"/>
        <v>28.36859388724654</v>
      </c>
      <c r="EJ443" s="149">
        <f t="shared" si="1026"/>
        <v>30.064323372220144</v>
      </c>
      <c r="EK443" s="18">
        <f t="shared" si="1027"/>
        <v>1.5300527282947149</v>
      </c>
      <c r="EL443" s="18">
        <f t="shared" si="1028"/>
        <v>0.35423013798930414</v>
      </c>
      <c r="EM443" s="18">
        <f t="shared" si="1029"/>
        <v>1.2093071270000004E-2</v>
      </c>
      <c r="EN443" s="163">
        <f t="shared" si="1070"/>
        <v>0.12110346446124672</v>
      </c>
      <c r="EO443" s="163">
        <f t="shared" si="1071"/>
        <v>2.0259923720635062</v>
      </c>
      <c r="EP443" s="163">
        <f t="shared" si="1030"/>
        <v>2.1470958365247528</v>
      </c>
      <c r="EQ443" s="18">
        <f t="shared" si="1031"/>
        <v>21.424288202456161</v>
      </c>
      <c r="ER443" s="18">
        <f t="shared" si="1032"/>
        <v>6.7387012497229586</v>
      </c>
      <c r="ES443" s="18">
        <f t="shared" si="1033"/>
        <v>0.16933105595000003</v>
      </c>
    </row>
    <row r="444" spans="1:149" s="105" customFormat="1" outlineLevel="1" x14ac:dyDescent="0.25">
      <c r="A444" s="103"/>
      <c r="B444" s="36" t="s">
        <v>75</v>
      </c>
      <c r="C444" s="36" t="str">
        <f>'Hotter&amp;Drier'!$B$1</f>
        <v>MRI-CGCM2.3.2</v>
      </c>
      <c r="D444" s="36">
        <v>2058</v>
      </c>
      <c r="E444" s="37">
        <f>'Hotter&amp;Drier'!T86</f>
        <v>23.52</v>
      </c>
      <c r="F444" s="37">
        <f>'Hotter&amp;Drier'!X86</f>
        <v>75.369140000000002</v>
      </c>
      <c r="G444" s="37">
        <f>'Hotter&amp;Drier'!R86</f>
        <v>559.39999999999964</v>
      </c>
      <c r="H444" s="115">
        <f t="shared" si="957"/>
        <v>2007</v>
      </c>
      <c r="I444" s="111" t="str">
        <f t="shared" si="958"/>
        <v>Pile No 243 @ Berth 107</v>
      </c>
      <c r="J444" s="165" t="str">
        <f t="shared" si="959"/>
        <v>splash</v>
      </c>
      <c r="K444" s="172">
        <f t="shared" si="960"/>
        <v>1</v>
      </c>
      <c r="L444" s="115" t="str">
        <f t="shared" si="961"/>
        <v>C1</v>
      </c>
      <c r="M444" s="115" t="str">
        <f t="shared" si="962"/>
        <v>CB4</v>
      </c>
      <c r="N444" s="115" t="str">
        <f t="shared" si="963"/>
        <v>CL5</v>
      </c>
      <c r="O444" s="115">
        <f t="shared" si="964"/>
        <v>0</v>
      </c>
      <c r="P444" s="115">
        <f t="shared" si="965"/>
        <v>50</v>
      </c>
      <c r="Q444" s="115">
        <f t="shared" si="966"/>
        <v>1200</v>
      </c>
      <c r="R444" s="115">
        <f t="shared" si="967"/>
        <v>60</v>
      </c>
      <c r="S444" s="115">
        <f t="shared" si="968"/>
        <v>0.37</v>
      </c>
      <c r="T444" s="115">
        <f t="shared" si="969"/>
        <v>310</v>
      </c>
      <c r="U444" s="165">
        <f t="shared" si="1007"/>
        <v>12</v>
      </c>
      <c r="V444" s="165"/>
      <c r="W444" s="165"/>
      <c r="X444" s="165"/>
      <c r="Y444" s="165"/>
      <c r="AA444" s="174">
        <f t="shared" si="1036"/>
        <v>6.6478318524777436</v>
      </c>
      <c r="AB444" s="193">
        <f t="shared" si="1037"/>
        <v>0.23295663704955488</v>
      </c>
      <c r="AC444" s="174">
        <f t="shared" si="1038"/>
        <v>0.36434441879422697</v>
      </c>
      <c r="AD444" s="174">
        <f t="shared" si="1039"/>
        <v>1.2100883465957451E-2</v>
      </c>
      <c r="AE444" s="174">
        <f t="shared" si="1040"/>
        <v>1.0746698033755666</v>
      </c>
      <c r="AF444" s="194">
        <f t="shared" si="1041"/>
        <v>0.32079695623151239</v>
      </c>
      <c r="AG444" s="174">
        <f t="shared" si="1034"/>
        <v>7.025338849913668</v>
      </c>
      <c r="AH444" s="174">
        <f t="shared" si="1035"/>
        <v>0.16944044481914899</v>
      </c>
      <c r="AJ444" s="174"/>
      <c r="AK444" s="174"/>
      <c r="AM444" s="207">
        <f t="shared" si="1042"/>
        <v>5</v>
      </c>
      <c r="AN444" s="167">
        <f>INDEX(Coefficients!$O$3:$O$7,MATCH(S444,Coefficients!$O$3:$O$7))</f>
        <v>0.3</v>
      </c>
      <c r="AO444" s="167">
        <f>INDEX(Coefficients!$O$3:$O$7,MATCH(S444,Coefficients!$O$3:$O$7)+1)</f>
        <v>0.4</v>
      </c>
      <c r="AP444" s="172">
        <f>INDEX(Coefficients!$P$3:$P$7,MATCH(S444,Coefficients!$O$3:$O$7))</f>
        <v>50</v>
      </c>
      <c r="AQ444" s="172">
        <f>INDEX(Coefficients!$P$3:$P$7,MATCH(S444,Coefficients!$O$3:$O$7)+1)</f>
        <v>41.8</v>
      </c>
      <c r="AR444" s="172">
        <f t="shared" si="1043"/>
        <v>44.26</v>
      </c>
      <c r="AS444" s="106">
        <f t="shared" si="1044"/>
        <v>2058</v>
      </c>
      <c r="AT444" s="107">
        <f t="shared" si="1045"/>
        <v>23.52</v>
      </c>
      <c r="AU444" s="167">
        <f t="shared" si="1008"/>
        <v>1082.1000000000001</v>
      </c>
      <c r="AV444" s="173">
        <f t="shared" si="1009"/>
        <v>23.023404255319154</v>
      </c>
      <c r="AW444" s="106">
        <v>70</v>
      </c>
      <c r="AX444" s="107">
        <f t="shared" si="1046"/>
        <v>75.369140000000002</v>
      </c>
      <c r="AY444" s="174">
        <f t="shared" si="1047"/>
        <v>1.2039025012823177</v>
      </c>
      <c r="AZ444" s="167">
        <f>INDEX(Coefficients!$K$3:$K$10,MATCH(S444,Coefficients!$K$3:$K$10))</f>
        <v>0.35</v>
      </c>
      <c r="BA444" s="167">
        <f>INDEX(Coefficients!$K$3:$K$10,MATCH(S444,Coefficients!$K$3:$K$10)+1)</f>
        <v>0.4</v>
      </c>
      <c r="BB444" s="167">
        <f>INDEX(Coefficients!$L$3:$L$10,MATCH(S444,Coefficients!$K$3:$K$10))</f>
        <v>0.19142307491680963</v>
      </c>
      <c r="BC444" s="167">
        <f>INDEX(Coefficients!$L$3:$L$10,MATCH(S444,Coefficients!$K$3:$K$10)+1)</f>
        <v>0.35425563574488944</v>
      </c>
      <c r="BD444" s="174">
        <f>INDEX(Coefficients!$M$3:$M$10,MATCH(S444,Coefficients!$K$3:$K$10))</f>
        <v>0.20023799980895765</v>
      </c>
      <c r="BE444" s="174">
        <f>INDEX(Coefficients!$M$3:$M$10,MATCH(S444,Coefficients!$K$3:$K$10)+1)</f>
        <v>0.20987997823914079</v>
      </c>
      <c r="BF444" s="70">
        <f t="shared" si="1048"/>
        <v>2.5655609924804158E-5</v>
      </c>
      <c r="BG444" s="110">
        <f t="shared" si="1049"/>
        <v>0.20409479118103091</v>
      </c>
      <c r="BH444" s="175">
        <f t="shared" si="1010"/>
        <v>1.1692728904170272E-5</v>
      </c>
      <c r="BI444" s="89">
        <f t="shared" si="1011"/>
        <v>3.689865807669624E-2</v>
      </c>
      <c r="BJ444" s="106">
        <f t="shared" si="1050"/>
        <v>0.71366705445737511</v>
      </c>
      <c r="BK444" s="165">
        <f t="shared" si="1051"/>
        <v>84.741590689541354</v>
      </c>
      <c r="BL444" s="207"/>
      <c r="BM444" s="107">
        <f t="shared" si="1052"/>
        <v>559.39999999999964</v>
      </c>
      <c r="BN444" s="173">
        <f t="shared" si="1012"/>
        <v>22185.599999999991</v>
      </c>
      <c r="BO444" s="187">
        <f t="shared" si="1013"/>
        <v>8.9686468085106339E-4</v>
      </c>
      <c r="BP444" s="106" t="str">
        <f t="shared" si="987"/>
        <v>YES</v>
      </c>
      <c r="BQ444" s="209">
        <f t="shared" si="1053"/>
        <v>6.6478318524777436</v>
      </c>
      <c r="BR444" s="164">
        <f t="shared" si="1014"/>
        <v>11.647831852477744</v>
      </c>
      <c r="BS444" s="219">
        <f t="shared" si="1015"/>
        <v>0.23295663704955488</v>
      </c>
      <c r="BT444" s="210"/>
      <c r="BU444" s="206">
        <f t="shared" si="1016"/>
        <v>-0.82691850347534279</v>
      </c>
      <c r="BW444" s="164">
        <f>VLOOKUP(M444,Coefficients!$E$4:$I$7,3)</f>
        <v>0.43099999999999999</v>
      </c>
      <c r="BX444" s="106">
        <f t="shared" si="1017"/>
        <v>7.2999999999999995E-2</v>
      </c>
      <c r="BY444" s="163">
        <f t="shared" si="1018"/>
        <v>0.52612536808510657</v>
      </c>
      <c r="BZ444" s="160"/>
      <c r="CO444" s="165" t="str">
        <f t="shared" si="1054"/>
        <v>splash</v>
      </c>
      <c r="CP444" s="172">
        <f t="shared" si="1055"/>
        <v>1</v>
      </c>
      <c r="CQ444" s="165">
        <f>IF(CO444="atmospheric",IF(CP444&gt;=1,Coefficients!$T$5,Coefficients!$T$4),Coefficients!$T$3)</f>
        <v>7.35</v>
      </c>
      <c r="CR444" s="106">
        <f>IF(S444&lt;Coefficients!$V$3,Coefficients!$X$3-(Coefficients!$X$4-Coefficients!$X$3)*(Coefficients!$V$3-S444)/(Coefficients!$V$4-Coefficients!$V$3),IF(S444&gt;Coefficients!$V$6,(Coefficients!$X$6-Coefficients!$X$5)*(S444-Coefficients!$V$6)/(Coefficients!$V$6-Coefficients!$V$5)+Coefficients!$X$6,VLOOKUP(S444,Coefficients!$V$3:$X$6,3)))</f>
        <v>5.1999999999999975</v>
      </c>
      <c r="CS444" s="90">
        <f t="shared" si="1019"/>
        <v>1.6409601519999992E-4</v>
      </c>
      <c r="CT444" s="106">
        <f>VLOOKUP(CO444,Coefficients!$Z$4:$AD$7,4,FALSE)</f>
        <v>0.26500000000000001</v>
      </c>
      <c r="CU444" s="106">
        <f>VLOOKUP(CO444,Coefficients!$Z$4:$AD$7,2,FALSE)</f>
        <v>0.37</v>
      </c>
      <c r="CV444" s="174">
        <f t="shared" si="1056"/>
        <v>5.4021805244971288</v>
      </c>
      <c r="CW444" s="31">
        <f t="shared" si="1057"/>
        <v>1.0746698033755666</v>
      </c>
      <c r="CX444" s="19">
        <f>Coefficients!$B$7</f>
        <v>3.35</v>
      </c>
      <c r="CY444" s="217">
        <f t="shared" si="1020"/>
        <v>0.32079695623151239</v>
      </c>
      <c r="CZ444" s="164">
        <f>VLOOKUP(N444,Coefficients!$E$12:$I$16,3)</f>
        <v>6.0350000000000001</v>
      </c>
      <c r="DA444" s="165">
        <f t="shared" si="1021"/>
        <v>7.2999999999999995E-2</v>
      </c>
      <c r="DB444" s="163">
        <f t="shared" si="1022"/>
        <v>7.3669758617021301</v>
      </c>
      <c r="DC444" s="163"/>
      <c r="DD444" s="149"/>
      <c r="DU444" s="165">
        <f t="shared" si="1058"/>
        <v>0.95</v>
      </c>
      <c r="DV444" s="165">
        <f t="shared" si="1059"/>
        <v>1</v>
      </c>
      <c r="DW444" s="165">
        <f t="shared" si="1060"/>
        <v>2400</v>
      </c>
      <c r="DX444" s="165">
        <f t="shared" si="1061"/>
        <v>1.4999999999999999E-2</v>
      </c>
      <c r="DY444" s="169">
        <f t="shared" si="1062"/>
        <v>70.568877157499614</v>
      </c>
      <c r="DZ444" s="136">
        <f t="shared" si="1023"/>
        <v>33593.536922939027</v>
      </c>
      <c r="EA444" s="136">
        <f t="shared" si="1063"/>
        <v>4.3067574809826485</v>
      </c>
      <c r="EB444" s="136">
        <f t="shared" si="1064"/>
        <v>2.3330791552474604E-2</v>
      </c>
      <c r="EC444" s="136">
        <f t="shared" si="1065"/>
        <v>0.96747185906460231</v>
      </c>
      <c r="ED444" s="136">
        <f t="shared" si="1066"/>
        <v>0.21277386853953581</v>
      </c>
      <c r="EE444" s="136">
        <f t="shared" si="1024"/>
        <v>1.5445604651050633E-4</v>
      </c>
      <c r="EF444" s="136">
        <f t="shared" si="1067"/>
        <v>1</v>
      </c>
      <c r="EG444" s="136">
        <f t="shared" si="1025"/>
        <v>2</v>
      </c>
      <c r="EH444" s="149">
        <f t="shared" si="1068"/>
        <v>1.6946335828235968</v>
      </c>
      <c r="EI444" s="149">
        <f t="shared" si="1069"/>
        <v>28.356497645051185</v>
      </c>
      <c r="EJ444" s="149">
        <f t="shared" si="1026"/>
        <v>30.05113122787478</v>
      </c>
      <c r="EK444" s="18">
        <f t="shared" si="1027"/>
        <v>1.5640010235755724</v>
      </c>
      <c r="EL444" s="18">
        <f t="shared" si="1028"/>
        <v>0.36434441879422697</v>
      </c>
      <c r="EM444" s="18">
        <f t="shared" si="1029"/>
        <v>1.2100883465957451E-2</v>
      </c>
      <c r="EN444" s="163">
        <f t="shared" si="1070"/>
        <v>0.1210251987070373</v>
      </c>
      <c r="EO444" s="163">
        <f t="shared" si="1071"/>
        <v>2.025128497931576</v>
      </c>
      <c r="EP444" s="163">
        <f t="shared" si="1030"/>
        <v>2.1461536966386134</v>
      </c>
      <c r="EQ444" s="18">
        <f t="shared" si="1031"/>
        <v>21.899643102734519</v>
      </c>
      <c r="ER444" s="18">
        <f t="shared" si="1032"/>
        <v>7.025338849913668</v>
      </c>
      <c r="ES444" s="18">
        <f t="shared" si="1033"/>
        <v>0.16944044481914899</v>
      </c>
    </row>
    <row r="445" spans="1:149" s="105" customFormat="1" outlineLevel="1" x14ac:dyDescent="0.25">
      <c r="A445" s="103"/>
      <c r="B445" s="36" t="s">
        <v>75</v>
      </c>
      <c r="C445" s="36" t="str">
        <f>'Hotter&amp;Drier'!$B$1</f>
        <v>MRI-CGCM2.3.2</v>
      </c>
      <c r="D445" s="36">
        <v>2059</v>
      </c>
      <c r="E445" s="37">
        <f>'Hotter&amp;Drier'!T87</f>
        <v>23.534999999999997</v>
      </c>
      <c r="F445" s="37">
        <f>'Hotter&amp;Drier'!X87</f>
        <v>75.357694999999993</v>
      </c>
      <c r="G445" s="37">
        <f>'Hotter&amp;Drier'!R87</f>
        <v>563.44999999999959</v>
      </c>
      <c r="H445" s="115">
        <f t="shared" si="957"/>
        <v>2007</v>
      </c>
      <c r="I445" s="111" t="str">
        <f t="shared" si="958"/>
        <v>Pile No 243 @ Berth 107</v>
      </c>
      <c r="J445" s="165" t="str">
        <f t="shared" si="959"/>
        <v>splash</v>
      </c>
      <c r="K445" s="172">
        <f t="shared" si="960"/>
        <v>1</v>
      </c>
      <c r="L445" s="115" t="str">
        <f t="shared" si="961"/>
        <v>C1</v>
      </c>
      <c r="M445" s="115" t="str">
        <f t="shared" si="962"/>
        <v>CB4</v>
      </c>
      <c r="N445" s="115" t="str">
        <f t="shared" si="963"/>
        <v>CL5</v>
      </c>
      <c r="O445" s="115">
        <f t="shared" si="964"/>
        <v>0</v>
      </c>
      <c r="P445" s="115">
        <f t="shared" si="965"/>
        <v>50</v>
      </c>
      <c r="Q445" s="115">
        <f t="shared" si="966"/>
        <v>1200</v>
      </c>
      <c r="R445" s="115">
        <f t="shared" si="967"/>
        <v>60</v>
      </c>
      <c r="S445" s="115">
        <f t="shared" si="968"/>
        <v>0.37</v>
      </c>
      <c r="T445" s="115">
        <f t="shared" si="969"/>
        <v>310</v>
      </c>
      <c r="U445" s="165">
        <f t="shared" si="1007"/>
        <v>12</v>
      </c>
      <c r="V445" s="165"/>
      <c r="W445" s="165"/>
      <c r="X445" s="165"/>
      <c r="Y445" s="165"/>
      <c r="AA445" s="174">
        <f t="shared" si="1036"/>
        <v>6.7194481574515121</v>
      </c>
      <c r="AB445" s="193">
        <f t="shared" si="1037"/>
        <v>0.23438896314903027</v>
      </c>
      <c r="AC445" s="174">
        <f t="shared" si="1038"/>
        <v>0.37454647040325512</v>
      </c>
      <c r="AD445" s="174">
        <f t="shared" si="1039"/>
        <v>1.2108596294062503E-2</v>
      </c>
      <c r="AE445" s="174">
        <f t="shared" si="1040"/>
        <v>1.0953728603358943</v>
      </c>
      <c r="AF445" s="194">
        <f t="shared" si="1041"/>
        <v>0.32697697323459529</v>
      </c>
      <c r="AG445" s="174">
        <f t="shared" si="1034"/>
        <v>7.3162026181284334</v>
      </c>
      <c r="AH445" s="174">
        <f t="shared" si="1035"/>
        <v>0.16954844230781257</v>
      </c>
      <c r="AJ445" s="174"/>
      <c r="AK445" s="174"/>
      <c r="AM445" s="207">
        <f t="shared" si="1042"/>
        <v>5</v>
      </c>
      <c r="AN445" s="167">
        <f>INDEX(Coefficients!$O$3:$O$7,MATCH(S445,Coefficients!$O$3:$O$7))</f>
        <v>0.3</v>
      </c>
      <c r="AO445" s="167">
        <f>INDEX(Coefficients!$O$3:$O$7,MATCH(S445,Coefficients!$O$3:$O$7)+1)</f>
        <v>0.4</v>
      </c>
      <c r="AP445" s="172">
        <f>INDEX(Coefficients!$P$3:$P$7,MATCH(S445,Coefficients!$O$3:$O$7))</f>
        <v>50</v>
      </c>
      <c r="AQ445" s="172">
        <f>INDEX(Coefficients!$P$3:$P$7,MATCH(S445,Coefficients!$O$3:$O$7)+1)</f>
        <v>41.8</v>
      </c>
      <c r="AR445" s="172">
        <f t="shared" si="1043"/>
        <v>44.26</v>
      </c>
      <c r="AS445" s="106">
        <f t="shared" si="1044"/>
        <v>2059</v>
      </c>
      <c r="AT445" s="107">
        <f t="shared" si="1045"/>
        <v>23.534999999999997</v>
      </c>
      <c r="AU445" s="167">
        <f t="shared" si="1008"/>
        <v>1105.6350000000002</v>
      </c>
      <c r="AV445" s="173">
        <f t="shared" si="1009"/>
        <v>23.034062500000005</v>
      </c>
      <c r="AW445" s="106">
        <v>71</v>
      </c>
      <c r="AX445" s="107">
        <f t="shared" si="1046"/>
        <v>75.357694999999993</v>
      </c>
      <c r="AY445" s="174">
        <f t="shared" si="1047"/>
        <v>1.2046822438831966</v>
      </c>
      <c r="AZ445" s="167">
        <f>INDEX(Coefficients!$K$3:$K$10,MATCH(S445,Coefficients!$K$3:$K$10))</f>
        <v>0.35</v>
      </c>
      <c r="BA445" s="167">
        <f>INDEX(Coefficients!$K$3:$K$10,MATCH(S445,Coefficients!$K$3:$K$10)+1)</f>
        <v>0.4</v>
      </c>
      <c r="BB445" s="167">
        <f>INDEX(Coefficients!$L$3:$L$10,MATCH(S445,Coefficients!$K$3:$K$10))</f>
        <v>0.19142307491680963</v>
      </c>
      <c r="BC445" s="167">
        <f>INDEX(Coefficients!$L$3:$L$10,MATCH(S445,Coefficients!$K$3:$K$10)+1)</f>
        <v>0.35425563574488944</v>
      </c>
      <c r="BD445" s="174">
        <f>INDEX(Coefficients!$M$3:$M$10,MATCH(S445,Coefficients!$K$3:$K$10))</f>
        <v>0.20023799980895765</v>
      </c>
      <c r="BE445" s="174">
        <f>INDEX(Coefficients!$M$3:$M$10,MATCH(S445,Coefficients!$K$3:$K$10)+1)</f>
        <v>0.20987997823914079</v>
      </c>
      <c r="BF445" s="70">
        <f t="shared" si="1048"/>
        <v>2.5655609924804158E-5</v>
      </c>
      <c r="BG445" s="110">
        <f t="shared" si="1049"/>
        <v>0.20409479118103091</v>
      </c>
      <c r="BH445" s="175">
        <f t="shared" si="1010"/>
        <v>1.1642594309363058E-5</v>
      </c>
      <c r="BI445" s="89">
        <f t="shared" si="1011"/>
        <v>3.6740448706859108E-2</v>
      </c>
      <c r="BJ445" s="106">
        <f t="shared" si="1050"/>
        <v>0.71366705445737511</v>
      </c>
      <c r="BK445" s="165">
        <f t="shared" si="1051"/>
        <v>84.741590689541354</v>
      </c>
      <c r="BL445" s="207"/>
      <c r="BM445" s="107">
        <f t="shared" si="1052"/>
        <v>563.44999999999959</v>
      </c>
      <c r="BN445" s="173">
        <f t="shared" si="1012"/>
        <v>22749.049999999992</v>
      </c>
      <c r="BO445" s="187">
        <f t="shared" si="1013"/>
        <v>9.0048322916666632E-4</v>
      </c>
      <c r="BP445" s="106" t="str">
        <f t="shared" si="987"/>
        <v>YES</v>
      </c>
      <c r="BQ445" s="209">
        <f t="shared" si="1053"/>
        <v>6.7194481574515121</v>
      </c>
      <c r="BR445" s="164">
        <f t="shared" si="1014"/>
        <v>11.719448157451513</v>
      </c>
      <c r="BS445" s="219">
        <f t="shared" si="1015"/>
        <v>0.23438896314903027</v>
      </c>
      <c r="BT445" s="210"/>
      <c r="BU445" s="206">
        <f t="shared" si="1016"/>
        <v>-0.82833019977221078</v>
      </c>
      <c r="BW445" s="164">
        <f>VLOOKUP(M445,Coefficients!$E$4:$I$7,3)</f>
        <v>0.43099999999999999</v>
      </c>
      <c r="BX445" s="106">
        <f t="shared" si="1017"/>
        <v>7.2999999999999995E-2</v>
      </c>
      <c r="BY445" s="163">
        <f t="shared" si="1018"/>
        <v>0.52646070843750015</v>
      </c>
      <c r="BZ445" s="160"/>
      <c r="CO445" s="165" t="str">
        <f t="shared" si="1054"/>
        <v>splash</v>
      </c>
      <c r="CP445" s="172">
        <f t="shared" si="1055"/>
        <v>1</v>
      </c>
      <c r="CQ445" s="165">
        <f>IF(CO445="atmospheric",IF(CP445&gt;=1,Coefficients!$T$5,Coefficients!$T$4),Coefficients!$T$3)</f>
        <v>7.35</v>
      </c>
      <c r="CR445" s="106">
        <f>IF(S445&lt;Coefficients!$V$3,Coefficients!$X$3-(Coefficients!$X$4-Coefficients!$X$3)*(Coefficients!$V$3-S445)/(Coefficients!$V$4-Coefficients!$V$3),IF(S445&gt;Coefficients!$V$6,(Coefficients!$X$6-Coefficients!$X$5)*(S445-Coefficients!$V$6)/(Coefficients!$V$6-Coefficients!$V$5)+Coefficients!$X$6,VLOOKUP(S445,Coefficients!$V$3:$X$6,3)))</f>
        <v>5.1999999999999975</v>
      </c>
      <c r="CS445" s="90">
        <f t="shared" si="1019"/>
        <v>1.6409601519999992E-4</v>
      </c>
      <c r="CT445" s="106">
        <f>VLOOKUP(CO445,Coefficients!$Z$4:$AD$7,4,FALSE)</f>
        <v>0.26500000000000001</v>
      </c>
      <c r="CU445" s="106">
        <f>VLOOKUP(CO445,Coefficients!$Z$4:$AD$7,2,FALSE)</f>
        <v>0.37</v>
      </c>
      <c r="CV445" s="174">
        <f t="shared" si="1056"/>
        <v>5.4037281865405005</v>
      </c>
      <c r="CW445" s="31">
        <f t="shared" si="1057"/>
        <v>1.0953728603358943</v>
      </c>
      <c r="CX445" s="19">
        <f>Coefficients!$B$7</f>
        <v>3.35</v>
      </c>
      <c r="CY445" s="217">
        <f t="shared" si="1020"/>
        <v>0.32697697323459529</v>
      </c>
      <c r="CZ445" s="164">
        <f>VLOOKUP(N445,Coefficients!$E$12:$I$16,3)</f>
        <v>6.0350000000000001</v>
      </c>
      <c r="DA445" s="165">
        <f t="shared" si="1021"/>
        <v>7.2999999999999995E-2</v>
      </c>
      <c r="DB445" s="163">
        <f t="shared" si="1022"/>
        <v>7.3716714046875031</v>
      </c>
      <c r="DC445" s="163"/>
      <c r="DD445" s="149"/>
      <c r="DU445" s="165">
        <f t="shared" si="1058"/>
        <v>0.95</v>
      </c>
      <c r="DV445" s="165">
        <f t="shared" si="1059"/>
        <v>1</v>
      </c>
      <c r="DW445" s="165">
        <f t="shared" si="1060"/>
        <v>2400</v>
      </c>
      <c r="DX445" s="165">
        <f t="shared" si="1061"/>
        <v>1.4999999999999999E-2</v>
      </c>
      <c r="DY445" s="169">
        <f t="shared" si="1062"/>
        <v>70.569280343716429</v>
      </c>
      <c r="DZ445" s="136">
        <f t="shared" si="1023"/>
        <v>33593.600900270168</v>
      </c>
      <c r="EA445" s="136">
        <f t="shared" si="1063"/>
        <v>4.3067574809826485</v>
      </c>
      <c r="EB445" s="136">
        <f t="shared" si="1064"/>
        <v>2.3330791552474604E-2</v>
      </c>
      <c r="EC445" s="136">
        <f t="shared" si="1065"/>
        <v>0.96747185906460231</v>
      </c>
      <c r="ED445" s="136">
        <f t="shared" si="1066"/>
        <v>0.2128198745110885</v>
      </c>
      <c r="EE445" s="136">
        <f t="shared" si="1024"/>
        <v>1.5445604651050633E-4</v>
      </c>
      <c r="EF445" s="136">
        <f t="shared" si="1067"/>
        <v>1</v>
      </c>
      <c r="EG445" s="136">
        <f t="shared" si="1025"/>
        <v>2</v>
      </c>
      <c r="EH445" s="149">
        <f t="shared" si="1068"/>
        <v>1.6935530408220885</v>
      </c>
      <c r="EI445" s="149">
        <f t="shared" si="1069"/>
        <v>28.344562707646798</v>
      </c>
      <c r="EJ445" s="149">
        <f t="shared" si="1026"/>
        <v>30.038115748468886</v>
      </c>
      <c r="EK445" s="18">
        <f t="shared" si="1027"/>
        <v>1.5979697395781782</v>
      </c>
      <c r="EL445" s="18">
        <f t="shared" si="1028"/>
        <v>0.37454647040325512</v>
      </c>
      <c r="EM445" s="18">
        <f t="shared" si="1029"/>
        <v>1.2108596294062503E-2</v>
      </c>
      <c r="EN445" s="163">
        <f t="shared" si="1070"/>
        <v>0.12094802992449379</v>
      </c>
      <c r="EO445" s="163">
        <f t="shared" si="1071"/>
        <v>2.0242761436612704</v>
      </c>
      <c r="EP445" s="163">
        <f t="shared" si="1030"/>
        <v>2.1452241735857642</v>
      </c>
      <c r="EQ445" s="18">
        <f t="shared" si="1031"/>
        <v>22.375283940497233</v>
      </c>
      <c r="ER445" s="18">
        <f t="shared" si="1032"/>
        <v>7.3162026181284334</v>
      </c>
      <c r="ES445" s="18">
        <f t="shared" si="1033"/>
        <v>0.16954844230781257</v>
      </c>
    </row>
    <row r="446" spans="1:149" s="105" customFormat="1" outlineLevel="1" x14ac:dyDescent="0.25">
      <c r="A446" s="103"/>
      <c r="B446" s="36" t="s">
        <v>75</v>
      </c>
      <c r="C446" s="36" t="str">
        <f>'Hotter&amp;Drier'!$B$1</f>
        <v>MRI-CGCM2.3.2</v>
      </c>
      <c r="D446" s="36">
        <v>2060</v>
      </c>
      <c r="E446" s="37">
        <f>'Hotter&amp;Drier'!T88</f>
        <v>23.549999999999997</v>
      </c>
      <c r="F446" s="37">
        <f>'Hotter&amp;Drier'!X88</f>
        <v>75.346249999999998</v>
      </c>
      <c r="G446" s="37">
        <f>'Hotter&amp;Drier'!R88</f>
        <v>567.5</v>
      </c>
      <c r="H446" s="115">
        <f t="shared" si="957"/>
        <v>2007</v>
      </c>
      <c r="I446" s="111" t="str">
        <f t="shared" si="958"/>
        <v>Pile No 243 @ Berth 107</v>
      </c>
      <c r="J446" s="165" t="str">
        <f t="shared" si="959"/>
        <v>splash</v>
      </c>
      <c r="K446" s="172">
        <f t="shared" si="960"/>
        <v>1</v>
      </c>
      <c r="L446" s="115" t="str">
        <f t="shared" si="961"/>
        <v>C1</v>
      </c>
      <c r="M446" s="115" t="str">
        <f t="shared" si="962"/>
        <v>CB4</v>
      </c>
      <c r="N446" s="115" t="str">
        <f t="shared" si="963"/>
        <v>CL5</v>
      </c>
      <c r="O446" s="115">
        <f t="shared" si="964"/>
        <v>0</v>
      </c>
      <c r="P446" s="115">
        <f t="shared" si="965"/>
        <v>50</v>
      </c>
      <c r="Q446" s="115">
        <f t="shared" si="966"/>
        <v>1200</v>
      </c>
      <c r="R446" s="115">
        <f t="shared" si="967"/>
        <v>60</v>
      </c>
      <c r="S446" s="115">
        <f t="shared" si="968"/>
        <v>0.37</v>
      </c>
      <c r="T446" s="115">
        <f t="shared" si="969"/>
        <v>310</v>
      </c>
      <c r="U446" s="165">
        <f t="shared" si="1007"/>
        <v>12</v>
      </c>
      <c r="V446" s="165"/>
      <c r="W446" s="165"/>
      <c r="X446" s="165"/>
      <c r="Y446" s="165"/>
      <c r="AA446" s="174">
        <f t="shared" si="1036"/>
        <v>6.7906162429384205</v>
      </c>
      <c r="AB446" s="193">
        <f t="shared" si="1037"/>
        <v>0.23581232485876838</v>
      </c>
      <c r="AC446" s="174">
        <f t="shared" si="1038"/>
        <v>0.38483601741460449</v>
      </c>
      <c r="AD446" s="174">
        <f t="shared" si="1039"/>
        <v>1.2116215838061226E-2</v>
      </c>
      <c r="AE446" s="174">
        <f t="shared" si="1040"/>
        <v>1.1158088932695902</v>
      </c>
      <c r="AF446" s="194">
        <f t="shared" si="1041"/>
        <v>0.33307728157301197</v>
      </c>
      <c r="AG446" s="174">
        <f t="shared" si="1034"/>
        <v>7.611219160088285</v>
      </c>
      <c r="AH446" s="174">
        <f t="shared" si="1035"/>
        <v>0.16965513360255102</v>
      </c>
      <c r="AJ446" s="174"/>
      <c r="AK446" s="174"/>
      <c r="AM446" s="207">
        <f t="shared" si="1042"/>
        <v>5</v>
      </c>
      <c r="AN446" s="167">
        <f>INDEX(Coefficients!$O$3:$O$7,MATCH(S446,Coefficients!$O$3:$O$7))</f>
        <v>0.3</v>
      </c>
      <c r="AO446" s="167">
        <f>INDEX(Coefficients!$O$3:$O$7,MATCH(S446,Coefficients!$O$3:$O$7)+1)</f>
        <v>0.4</v>
      </c>
      <c r="AP446" s="172">
        <f>INDEX(Coefficients!$P$3:$P$7,MATCH(S446,Coefficients!$O$3:$O$7))</f>
        <v>50</v>
      </c>
      <c r="AQ446" s="172">
        <f>INDEX(Coefficients!$P$3:$P$7,MATCH(S446,Coefficients!$O$3:$O$7)+1)</f>
        <v>41.8</v>
      </c>
      <c r="AR446" s="172">
        <f t="shared" si="1043"/>
        <v>44.26</v>
      </c>
      <c r="AS446" s="106">
        <f t="shared" si="1044"/>
        <v>2060</v>
      </c>
      <c r="AT446" s="107">
        <f t="shared" si="1045"/>
        <v>23.549999999999997</v>
      </c>
      <c r="AU446" s="167">
        <f t="shared" si="1008"/>
        <v>1129.1850000000002</v>
      </c>
      <c r="AV446" s="173">
        <f t="shared" si="1009"/>
        <v>23.044591836734696</v>
      </c>
      <c r="AW446" s="106">
        <v>72</v>
      </c>
      <c r="AX446" s="107">
        <f t="shared" si="1046"/>
        <v>75.346249999999998</v>
      </c>
      <c r="AY446" s="174">
        <f t="shared" si="1047"/>
        <v>1.2054529964681484</v>
      </c>
      <c r="AZ446" s="167">
        <f>INDEX(Coefficients!$K$3:$K$10,MATCH(S446,Coefficients!$K$3:$K$10))</f>
        <v>0.35</v>
      </c>
      <c r="BA446" s="167">
        <f>INDEX(Coefficients!$K$3:$K$10,MATCH(S446,Coefficients!$K$3:$K$10)+1)</f>
        <v>0.4</v>
      </c>
      <c r="BB446" s="167">
        <f>INDEX(Coefficients!$L$3:$L$10,MATCH(S446,Coefficients!$K$3:$K$10))</f>
        <v>0.19142307491680963</v>
      </c>
      <c r="BC446" s="167">
        <f>INDEX(Coefficients!$L$3:$L$10,MATCH(S446,Coefficients!$K$3:$K$10)+1)</f>
        <v>0.35425563574488944</v>
      </c>
      <c r="BD446" s="174">
        <f>INDEX(Coefficients!$M$3:$M$10,MATCH(S446,Coefficients!$K$3:$K$10))</f>
        <v>0.20023799980895765</v>
      </c>
      <c r="BE446" s="174">
        <f>INDEX(Coefficients!$M$3:$M$10,MATCH(S446,Coefficients!$K$3:$K$10)+1)</f>
        <v>0.20987997823914079</v>
      </c>
      <c r="BF446" s="70">
        <f t="shared" si="1048"/>
        <v>2.5655609924804158E-5</v>
      </c>
      <c r="BG446" s="110">
        <f t="shared" si="1049"/>
        <v>0.20409479118103091</v>
      </c>
      <c r="BH446" s="175">
        <f t="shared" si="1010"/>
        <v>1.1593701855396413E-5</v>
      </c>
      <c r="BI446" s="89">
        <f t="shared" si="1011"/>
        <v>3.6586159151680731E-2</v>
      </c>
      <c r="BJ446" s="106">
        <f t="shared" si="1050"/>
        <v>0.71366705445737511</v>
      </c>
      <c r="BK446" s="165">
        <f t="shared" si="1051"/>
        <v>84.741590689541354</v>
      </c>
      <c r="BL446" s="207"/>
      <c r="BM446" s="107">
        <f t="shared" si="1052"/>
        <v>567.5</v>
      </c>
      <c r="BN446" s="173">
        <f t="shared" si="1012"/>
        <v>23316.549999999992</v>
      </c>
      <c r="BO446" s="187">
        <f t="shared" si="1013"/>
        <v>9.0411112244897932E-4</v>
      </c>
      <c r="BP446" s="106" t="str">
        <f t="shared" si="987"/>
        <v>YES</v>
      </c>
      <c r="BQ446" s="209">
        <f t="shared" si="1053"/>
        <v>6.7906162429384205</v>
      </c>
      <c r="BR446" s="164">
        <f t="shared" si="1014"/>
        <v>11.79061624293842</v>
      </c>
      <c r="BS446" s="219">
        <f t="shared" si="1015"/>
        <v>0.23581232485876838</v>
      </c>
      <c r="BT446" s="210"/>
      <c r="BU446" s="206">
        <f t="shared" si="1016"/>
        <v>-0.82969458464395274</v>
      </c>
      <c r="BW446" s="164">
        <f>VLOOKUP(M446,Coefficients!$E$4:$I$7,3)</f>
        <v>0.43099999999999999</v>
      </c>
      <c r="BX446" s="106">
        <f t="shared" si="1017"/>
        <v>7.2999999999999995E-2</v>
      </c>
      <c r="BY446" s="163">
        <f t="shared" si="1018"/>
        <v>0.52679199295918377</v>
      </c>
      <c r="BZ446" s="160"/>
      <c r="CO446" s="165" t="str">
        <f t="shared" si="1054"/>
        <v>splash</v>
      </c>
      <c r="CP446" s="172">
        <f t="shared" si="1055"/>
        <v>1</v>
      </c>
      <c r="CQ446" s="165">
        <f>IF(CO446="atmospheric",IF(CP446&gt;=1,Coefficients!$T$5,Coefficients!$T$4),Coefficients!$T$3)</f>
        <v>7.35</v>
      </c>
      <c r="CR446" s="106">
        <f>IF(S446&lt;Coefficients!$V$3,Coefficients!$X$3-(Coefficients!$X$4-Coefficients!$X$3)*(Coefficients!$V$3-S446)/(Coefficients!$V$4-Coefficients!$V$3),IF(S446&gt;Coefficients!$V$6,(Coefficients!$X$6-Coefficients!$X$5)*(S446-Coefficients!$V$6)/(Coefficients!$V$6-Coefficients!$V$5)+Coefficients!$X$6,VLOOKUP(S446,Coefficients!$V$3:$X$6,3)))</f>
        <v>5.1999999999999975</v>
      </c>
      <c r="CS446" s="90">
        <f t="shared" si="1019"/>
        <v>1.6409601519999992E-4</v>
      </c>
      <c r="CT446" s="106">
        <f>VLOOKUP(CO446,Coefficients!$Z$4:$AD$7,4,FALSE)</f>
        <v>0.26500000000000001</v>
      </c>
      <c r="CU446" s="106">
        <f>VLOOKUP(CO446,Coefficients!$Z$4:$AD$7,2,FALSE)</f>
        <v>0.37</v>
      </c>
      <c r="CV446" s="174">
        <f t="shared" si="1056"/>
        <v>5.4051524298038141</v>
      </c>
      <c r="CW446" s="31">
        <f t="shared" si="1057"/>
        <v>1.1158088932695902</v>
      </c>
      <c r="CX446" s="19">
        <f>Coefficients!$B$7</f>
        <v>3.35</v>
      </c>
      <c r="CY446" s="217">
        <f t="shared" si="1020"/>
        <v>0.33307728157301197</v>
      </c>
      <c r="CZ446" s="164">
        <f>VLOOKUP(N446,Coefficients!$E$12:$I$16,3)</f>
        <v>6.0350000000000001</v>
      </c>
      <c r="DA446" s="165">
        <f t="shared" si="1021"/>
        <v>7.2999999999999995E-2</v>
      </c>
      <c r="DB446" s="163">
        <f t="shared" si="1022"/>
        <v>7.3763101566326537</v>
      </c>
      <c r="DC446" s="163"/>
      <c r="DD446" s="149"/>
      <c r="DU446" s="165">
        <f t="shared" si="1058"/>
        <v>0.95</v>
      </c>
      <c r="DV446" s="165">
        <f t="shared" si="1059"/>
        <v>1</v>
      </c>
      <c r="DW446" s="165">
        <f t="shared" si="1060"/>
        <v>2400</v>
      </c>
      <c r="DX446" s="165">
        <f t="shared" si="1061"/>
        <v>1.4999999999999999E-2</v>
      </c>
      <c r="DY446" s="169">
        <f t="shared" si="1062"/>
        <v>70.569667077681871</v>
      </c>
      <c r="DZ446" s="136">
        <f t="shared" si="1023"/>
        <v>33593.662266739615</v>
      </c>
      <c r="EA446" s="136">
        <f t="shared" si="1063"/>
        <v>4.3067574809826485</v>
      </c>
      <c r="EB446" s="136">
        <f t="shared" si="1064"/>
        <v>2.3330791552474604E-2</v>
      </c>
      <c r="EC446" s="136">
        <f t="shared" si="1065"/>
        <v>0.96747185906460231</v>
      </c>
      <c r="ED446" s="136">
        <f t="shared" si="1066"/>
        <v>0.21286526654184684</v>
      </c>
      <c r="EE446" s="136">
        <f t="shared" si="1024"/>
        <v>1.5445604651050633E-4</v>
      </c>
      <c r="EF446" s="136">
        <f t="shared" si="1067"/>
        <v>1</v>
      </c>
      <c r="EG446" s="136">
        <f t="shared" si="1025"/>
        <v>2</v>
      </c>
      <c r="EH446" s="149">
        <f t="shared" si="1068"/>
        <v>1.6924869502751412</v>
      </c>
      <c r="EI446" s="149">
        <f t="shared" si="1069"/>
        <v>28.332779384479174</v>
      </c>
      <c r="EJ446" s="149">
        <f t="shared" si="1026"/>
        <v>30.025266334754317</v>
      </c>
      <c r="EK446" s="18">
        <f t="shared" si="1027"/>
        <v>1.6319588793549646</v>
      </c>
      <c r="EL446" s="18">
        <f t="shared" si="1028"/>
        <v>0.38483601741460449</v>
      </c>
      <c r="EM446" s="18">
        <f t="shared" si="1029"/>
        <v>1.2116215838061226E-2</v>
      </c>
      <c r="EN446" s="163">
        <f t="shared" si="1070"/>
        <v>0.12087189321766129</v>
      </c>
      <c r="EO446" s="163">
        <f t="shared" si="1071"/>
        <v>2.0234346171848427</v>
      </c>
      <c r="EP446" s="163">
        <f t="shared" si="1030"/>
        <v>2.1443065104025041</v>
      </c>
      <c r="EQ446" s="18">
        <f t="shared" si="1031"/>
        <v>22.851210758485408</v>
      </c>
      <c r="ER446" s="18">
        <f t="shared" si="1032"/>
        <v>7.611219160088285</v>
      </c>
      <c r="ES446" s="18">
        <f t="shared" si="1033"/>
        <v>0.16965513360255102</v>
      </c>
    </row>
    <row r="447" spans="1:149" s="105" customFormat="1" outlineLevel="1" x14ac:dyDescent="0.25">
      <c r="A447" s="103"/>
      <c r="B447" s="36" t="s">
        <v>75</v>
      </c>
      <c r="C447" s="36" t="str">
        <f>'Hotter&amp;Drier'!$B$1</f>
        <v>MRI-CGCM2.3.2</v>
      </c>
      <c r="D447" s="36">
        <v>2061</v>
      </c>
      <c r="E447" s="37">
        <f>'Hotter&amp;Drier'!T89</f>
        <v>23.564999999999998</v>
      </c>
      <c r="F447" s="37">
        <f>'Hotter&amp;Drier'!X89</f>
        <v>75.334805000000003</v>
      </c>
      <c r="G447" s="37">
        <f>'Hotter&amp;Drier'!R89</f>
        <v>571.35</v>
      </c>
      <c r="H447" s="115">
        <f t="shared" si="957"/>
        <v>2007</v>
      </c>
      <c r="I447" s="111" t="str">
        <f t="shared" si="958"/>
        <v>Pile No 243 @ Berth 107</v>
      </c>
      <c r="J447" s="165" t="str">
        <f t="shared" si="959"/>
        <v>splash</v>
      </c>
      <c r="K447" s="172">
        <f t="shared" si="960"/>
        <v>1</v>
      </c>
      <c r="L447" s="115" t="str">
        <f t="shared" si="961"/>
        <v>C1</v>
      </c>
      <c r="M447" s="115" t="str">
        <f t="shared" si="962"/>
        <v>CB4</v>
      </c>
      <c r="N447" s="115" t="str">
        <f t="shared" si="963"/>
        <v>CL5</v>
      </c>
      <c r="O447" s="115">
        <f t="shared" si="964"/>
        <v>0</v>
      </c>
      <c r="P447" s="115">
        <f t="shared" si="965"/>
        <v>50</v>
      </c>
      <c r="Q447" s="115">
        <f t="shared" si="966"/>
        <v>1200</v>
      </c>
      <c r="R447" s="115">
        <f t="shared" si="967"/>
        <v>60</v>
      </c>
      <c r="S447" s="115">
        <f t="shared" si="968"/>
        <v>0.37</v>
      </c>
      <c r="T447" s="115">
        <f t="shared" si="969"/>
        <v>310</v>
      </c>
      <c r="U447" s="165">
        <f t="shared" si="1007"/>
        <v>12</v>
      </c>
      <c r="V447" s="165"/>
      <c r="W447" s="165"/>
      <c r="X447" s="165"/>
      <c r="Y447" s="165"/>
      <c r="AA447" s="174">
        <f t="shared" si="1036"/>
        <v>6.8613243556548218</v>
      </c>
      <c r="AB447" s="193">
        <f t="shared" si="1037"/>
        <v>0.23722648711309646</v>
      </c>
      <c r="AC447" s="174">
        <f t="shared" si="1038"/>
        <v>0.39521184208927868</v>
      </c>
      <c r="AD447" s="174">
        <f t="shared" si="1039"/>
        <v>1.2123747695000001E-2</v>
      </c>
      <c r="AE447" s="174">
        <f t="shared" si="1040"/>
        <v>1.1359833071184877</v>
      </c>
      <c r="AF447" s="194">
        <f t="shared" si="1041"/>
        <v>0.33909949466223516</v>
      </c>
      <c r="AG447" s="174">
        <f t="shared" si="1034"/>
        <v>7.9103175546085067</v>
      </c>
      <c r="AH447" s="174">
        <f t="shared" si="1035"/>
        <v>0.16976059707500002</v>
      </c>
      <c r="AJ447" s="174"/>
      <c r="AK447" s="174"/>
      <c r="AM447" s="207">
        <f t="shared" si="1042"/>
        <v>5</v>
      </c>
      <c r="AN447" s="167">
        <f>INDEX(Coefficients!$O$3:$O$7,MATCH(S447,Coefficients!$O$3:$O$7))</f>
        <v>0.3</v>
      </c>
      <c r="AO447" s="167">
        <f>INDEX(Coefficients!$O$3:$O$7,MATCH(S447,Coefficients!$O$3:$O$7)+1)</f>
        <v>0.4</v>
      </c>
      <c r="AP447" s="172">
        <f>INDEX(Coefficients!$P$3:$P$7,MATCH(S447,Coefficients!$O$3:$O$7))</f>
        <v>50</v>
      </c>
      <c r="AQ447" s="172">
        <f>INDEX(Coefficients!$P$3:$P$7,MATCH(S447,Coefficients!$O$3:$O$7)+1)</f>
        <v>41.8</v>
      </c>
      <c r="AR447" s="172">
        <f t="shared" si="1043"/>
        <v>44.26</v>
      </c>
      <c r="AS447" s="106">
        <f t="shared" si="1044"/>
        <v>2061</v>
      </c>
      <c r="AT447" s="107">
        <f t="shared" si="1045"/>
        <v>23.564999999999998</v>
      </c>
      <c r="AU447" s="167">
        <f t="shared" si="1008"/>
        <v>1152.7500000000002</v>
      </c>
      <c r="AV447" s="173">
        <f t="shared" si="1009"/>
        <v>23.055000000000003</v>
      </c>
      <c r="AW447" s="106">
        <v>73</v>
      </c>
      <c r="AX447" s="107">
        <f t="shared" si="1046"/>
        <v>75.334805000000003</v>
      </c>
      <c r="AY447" s="174">
        <f t="shared" si="1047"/>
        <v>1.2062153098076294</v>
      </c>
      <c r="AZ447" s="167">
        <f>INDEX(Coefficients!$K$3:$K$10,MATCH(S447,Coefficients!$K$3:$K$10))</f>
        <v>0.35</v>
      </c>
      <c r="BA447" s="167">
        <f>INDEX(Coefficients!$K$3:$K$10,MATCH(S447,Coefficients!$K$3:$K$10)+1)</f>
        <v>0.4</v>
      </c>
      <c r="BB447" s="167">
        <f>INDEX(Coefficients!$L$3:$L$10,MATCH(S447,Coefficients!$K$3:$K$10))</f>
        <v>0.19142307491680963</v>
      </c>
      <c r="BC447" s="167">
        <f>INDEX(Coefficients!$L$3:$L$10,MATCH(S447,Coefficients!$K$3:$K$10)+1)</f>
        <v>0.35425563574488944</v>
      </c>
      <c r="BD447" s="174">
        <f>INDEX(Coefficients!$M$3:$M$10,MATCH(S447,Coefficients!$K$3:$K$10))</f>
        <v>0.20023799980895765</v>
      </c>
      <c r="BE447" s="174">
        <f>INDEX(Coefficients!$M$3:$M$10,MATCH(S447,Coefficients!$K$3:$K$10)+1)</f>
        <v>0.20987997823914079</v>
      </c>
      <c r="BF447" s="70">
        <f t="shared" si="1048"/>
        <v>2.5655609924804158E-5</v>
      </c>
      <c r="BG447" s="110">
        <f t="shared" si="1049"/>
        <v>0.20409479118103091</v>
      </c>
      <c r="BH447" s="175">
        <f t="shared" si="1010"/>
        <v>1.154599634216788E-5</v>
      </c>
      <c r="BI447" s="89">
        <f t="shared" si="1011"/>
        <v>3.6435615216606251E-2</v>
      </c>
      <c r="BJ447" s="106">
        <f t="shared" si="1050"/>
        <v>0.71366705445737511</v>
      </c>
      <c r="BK447" s="165">
        <f t="shared" si="1051"/>
        <v>84.741590689541354</v>
      </c>
      <c r="BL447" s="207"/>
      <c r="BM447" s="107">
        <f t="shared" si="1052"/>
        <v>571.35</v>
      </c>
      <c r="BN447" s="173">
        <f t="shared" si="1012"/>
        <v>23887.899999999991</v>
      </c>
      <c r="BO447" s="187">
        <f t="shared" si="1013"/>
        <v>9.0774019999999972E-4</v>
      </c>
      <c r="BP447" s="106" t="str">
        <f t="shared" si="987"/>
        <v>YES</v>
      </c>
      <c r="BQ447" s="209">
        <f t="shared" si="1053"/>
        <v>6.8613243556548218</v>
      </c>
      <c r="BR447" s="164">
        <f t="shared" si="1014"/>
        <v>11.861324355654823</v>
      </c>
      <c r="BS447" s="219">
        <f t="shared" si="1015"/>
        <v>0.23722648711309646</v>
      </c>
      <c r="BT447" s="210"/>
      <c r="BU447" s="206">
        <f t="shared" si="1016"/>
        <v>-0.83101480704806507</v>
      </c>
      <c r="BW447" s="164">
        <f>VLOOKUP(M447,Coefficients!$E$4:$I$7,3)</f>
        <v>0.43099999999999999</v>
      </c>
      <c r="BX447" s="106">
        <f t="shared" si="1017"/>
        <v>7.2999999999999995E-2</v>
      </c>
      <c r="BY447" s="163">
        <f t="shared" si="1018"/>
        <v>0.52711946500000006</v>
      </c>
      <c r="BZ447" s="160"/>
      <c r="CO447" s="165" t="str">
        <f t="shared" si="1054"/>
        <v>splash</v>
      </c>
      <c r="CP447" s="172">
        <f t="shared" si="1055"/>
        <v>1</v>
      </c>
      <c r="CQ447" s="165">
        <f>IF(CO447="atmospheric",IF(CP447&gt;=1,Coefficients!$T$5,Coefficients!$T$4),Coefficients!$T$3)</f>
        <v>7.35</v>
      </c>
      <c r="CR447" s="106">
        <f>IF(S447&lt;Coefficients!$V$3,Coefficients!$X$3-(Coefficients!$X$4-Coefficients!$X$3)*(Coefficients!$V$3-S447)/(Coefficients!$V$4-Coefficients!$V$3),IF(S447&gt;Coefficients!$V$6,(Coefficients!$X$6-Coefficients!$X$5)*(S447-Coefficients!$V$6)/(Coefficients!$V$6-Coefficients!$V$5)+Coefficients!$X$6,VLOOKUP(S447,Coefficients!$V$3:$X$6,3)))</f>
        <v>5.1999999999999975</v>
      </c>
      <c r="CS447" s="90">
        <f t="shared" si="1019"/>
        <v>1.6409601519999992E-4</v>
      </c>
      <c r="CT447" s="106">
        <f>VLOOKUP(CO447,Coefficients!$Z$4:$AD$7,4,FALSE)</f>
        <v>0.26500000000000001</v>
      </c>
      <c r="CU447" s="106">
        <f>VLOOKUP(CO447,Coefficients!$Z$4:$AD$7,2,FALSE)</f>
        <v>0.37</v>
      </c>
      <c r="CV447" s="174">
        <f t="shared" si="1056"/>
        <v>5.4064640080153268</v>
      </c>
      <c r="CW447" s="31">
        <f t="shared" si="1057"/>
        <v>1.1359833071184877</v>
      </c>
      <c r="CX447" s="19">
        <f>Coefficients!$B$7</f>
        <v>3.35</v>
      </c>
      <c r="CY447" s="217">
        <f t="shared" si="1020"/>
        <v>0.33909949466223516</v>
      </c>
      <c r="CZ447" s="164">
        <f>VLOOKUP(N447,Coefficients!$E$12:$I$16,3)</f>
        <v>6.0350000000000001</v>
      </c>
      <c r="DA447" s="165">
        <f t="shared" si="1021"/>
        <v>7.2999999999999995E-2</v>
      </c>
      <c r="DB447" s="163">
        <f t="shared" si="1022"/>
        <v>7.3808955250000015</v>
      </c>
      <c r="DC447" s="163"/>
      <c r="DD447" s="149"/>
      <c r="DU447" s="165">
        <f t="shared" si="1058"/>
        <v>0.95</v>
      </c>
      <c r="DV447" s="165">
        <f t="shared" si="1059"/>
        <v>1</v>
      </c>
      <c r="DW447" s="165">
        <f t="shared" si="1060"/>
        <v>2400</v>
      </c>
      <c r="DX447" s="165">
        <f t="shared" si="1061"/>
        <v>1.4999999999999999E-2</v>
      </c>
      <c r="DY447" s="169">
        <f t="shared" si="1062"/>
        <v>70.570038346276547</v>
      </c>
      <c r="DZ447" s="136">
        <f t="shared" si="1023"/>
        <v>33593.721178972133</v>
      </c>
      <c r="EA447" s="136">
        <f t="shared" si="1063"/>
        <v>4.3067574809826485</v>
      </c>
      <c r="EB447" s="136">
        <f t="shared" si="1064"/>
        <v>2.3330791552474604E-2</v>
      </c>
      <c r="EC447" s="136">
        <f t="shared" si="1065"/>
        <v>0.96747185906460231</v>
      </c>
      <c r="ED447" s="136">
        <f t="shared" si="1066"/>
        <v>0.21291008011817586</v>
      </c>
      <c r="EE447" s="136">
        <f t="shared" si="1024"/>
        <v>1.5445604651050633E-4</v>
      </c>
      <c r="EF447" s="136">
        <f t="shared" si="1067"/>
        <v>1</v>
      </c>
      <c r="EG447" s="136">
        <f t="shared" si="1025"/>
        <v>2</v>
      </c>
      <c r="EH447" s="149">
        <f t="shared" si="1068"/>
        <v>1.6914344757469615</v>
      </c>
      <c r="EI447" s="149">
        <f t="shared" si="1069"/>
        <v>28.321138763329564</v>
      </c>
      <c r="EJ447" s="149">
        <f t="shared" si="1026"/>
        <v>30.012573239076527</v>
      </c>
      <c r="EK447" s="18">
        <f t="shared" si="1027"/>
        <v>1.665968446014477</v>
      </c>
      <c r="EL447" s="18">
        <f t="shared" si="1028"/>
        <v>0.39521184208927868</v>
      </c>
      <c r="EM447" s="18">
        <f t="shared" si="1029"/>
        <v>1.2123747695000001E-2</v>
      </c>
      <c r="EN447" s="163">
        <f t="shared" si="1070"/>
        <v>0.12079672892244248</v>
      </c>
      <c r="EO447" s="163">
        <f t="shared" si="1071"/>
        <v>2.0226032820207194</v>
      </c>
      <c r="EP447" s="163">
        <f t="shared" si="1030"/>
        <v>2.1434000109431617</v>
      </c>
      <c r="EQ447" s="18">
        <f t="shared" si="1031"/>
        <v>23.327423600225917</v>
      </c>
      <c r="ER447" s="18">
        <f t="shared" si="1032"/>
        <v>7.9103175546085067</v>
      </c>
      <c r="ES447" s="18">
        <f t="shared" si="1033"/>
        <v>0.16976059707500002</v>
      </c>
    </row>
    <row r="448" spans="1:149" s="105" customFormat="1" outlineLevel="1" x14ac:dyDescent="0.25">
      <c r="A448" s="103"/>
      <c r="B448" s="36" t="s">
        <v>75</v>
      </c>
      <c r="C448" s="36" t="str">
        <f>'Hotter&amp;Drier'!$B$1</f>
        <v>MRI-CGCM2.3.2</v>
      </c>
      <c r="D448" s="36">
        <v>2062</v>
      </c>
      <c r="E448" s="37">
        <f>'Hotter&amp;Drier'!T90</f>
        <v>23.58</v>
      </c>
      <c r="F448" s="37">
        <f>'Hotter&amp;Drier'!X90</f>
        <v>75.323359999999994</v>
      </c>
      <c r="G448" s="37">
        <f>'Hotter&amp;Drier'!R90</f>
        <v>575.20000000000005</v>
      </c>
      <c r="H448" s="115">
        <f t="shared" si="957"/>
        <v>2007</v>
      </c>
      <c r="I448" s="111" t="str">
        <f t="shared" si="958"/>
        <v>Pile No 243 @ Berth 107</v>
      </c>
      <c r="J448" s="165" t="str">
        <f t="shared" si="959"/>
        <v>splash</v>
      </c>
      <c r="K448" s="172">
        <f t="shared" si="960"/>
        <v>1</v>
      </c>
      <c r="L448" s="115" t="str">
        <f t="shared" si="961"/>
        <v>C1</v>
      </c>
      <c r="M448" s="115" t="str">
        <f t="shared" si="962"/>
        <v>CB4</v>
      </c>
      <c r="N448" s="115" t="str">
        <f t="shared" si="963"/>
        <v>CL5</v>
      </c>
      <c r="O448" s="115">
        <f t="shared" si="964"/>
        <v>0</v>
      </c>
      <c r="P448" s="115">
        <f t="shared" si="965"/>
        <v>50</v>
      </c>
      <c r="Q448" s="115">
        <f t="shared" si="966"/>
        <v>1200</v>
      </c>
      <c r="R448" s="115">
        <f t="shared" si="967"/>
        <v>60</v>
      </c>
      <c r="S448" s="115">
        <f t="shared" si="968"/>
        <v>0.37</v>
      </c>
      <c r="T448" s="115">
        <f t="shared" si="969"/>
        <v>310</v>
      </c>
      <c r="U448" s="165">
        <f t="shared" si="1007"/>
        <v>12</v>
      </c>
      <c r="V448" s="165"/>
      <c r="W448" s="165"/>
      <c r="X448" s="165"/>
      <c r="Y448" s="165"/>
      <c r="AA448" s="174">
        <f t="shared" si="1036"/>
        <v>6.9315897101147002</v>
      </c>
      <c r="AB448" s="193">
        <f t="shared" si="1037"/>
        <v>0.238631794202294</v>
      </c>
      <c r="AC448" s="174">
        <f t="shared" si="1038"/>
        <v>0.40567367852617287</v>
      </c>
      <c r="AD448" s="174">
        <f t="shared" si="1039"/>
        <v>1.2131197022941178E-2</v>
      </c>
      <c r="AE448" s="174">
        <f t="shared" si="1040"/>
        <v>1.1559014255940243</v>
      </c>
      <c r="AF448" s="194">
        <f t="shared" si="1041"/>
        <v>0.34504520166985797</v>
      </c>
      <c r="AG448" s="174">
        <f t="shared" si="1034"/>
        <v>8.2134292429763605</v>
      </c>
      <c r="AH448" s="174">
        <f t="shared" si="1035"/>
        <v>0.16986490495000003</v>
      </c>
      <c r="AJ448" s="174"/>
      <c r="AK448" s="174"/>
      <c r="AM448" s="207">
        <f t="shared" si="1042"/>
        <v>5</v>
      </c>
      <c r="AN448" s="167">
        <f>INDEX(Coefficients!$O$3:$O$7,MATCH(S448,Coefficients!$O$3:$O$7))</f>
        <v>0.3</v>
      </c>
      <c r="AO448" s="167">
        <f>INDEX(Coefficients!$O$3:$O$7,MATCH(S448,Coefficients!$O$3:$O$7)+1)</f>
        <v>0.4</v>
      </c>
      <c r="AP448" s="172">
        <f>INDEX(Coefficients!$P$3:$P$7,MATCH(S448,Coefficients!$O$3:$O$7))</f>
        <v>50</v>
      </c>
      <c r="AQ448" s="172">
        <f>INDEX(Coefficients!$P$3:$P$7,MATCH(S448,Coefficients!$O$3:$O$7)+1)</f>
        <v>41.8</v>
      </c>
      <c r="AR448" s="172">
        <f t="shared" si="1043"/>
        <v>44.26</v>
      </c>
      <c r="AS448" s="106">
        <f t="shared" si="1044"/>
        <v>2062</v>
      </c>
      <c r="AT448" s="107">
        <f t="shared" si="1045"/>
        <v>23.58</v>
      </c>
      <c r="AU448" s="167">
        <f t="shared" si="1008"/>
        <v>1176.3300000000002</v>
      </c>
      <c r="AV448" s="173">
        <f t="shared" si="1009"/>
        <v>23.065294117647063</v>
      </c>
      <c r="AW448" s="106">
        <v>74</v>
      </c>
      <c r="AX448" s="107">
        <f t="shared" si="1046"/>
        <v>75.323359999999994</v>
      </c>
      <c r="AY448" s="174">
        <f t="shared" si="1047"/>
        <v>1.2069696916444723</v>
      </c>
      <c r="AZ448" s="167">
        <f>INDEX(Coefficients!$K$3:$K$10,MATCH(S448,Coefficients!$K$3:$K$10))</f>
        <v>0.35</v>
      </c>
      <c r="BA448" s="167">
        <f>INDEX(Coefficients!$K$3:$K$10,MATCH(S448,Coefficients!$K$3:$K$10)+1)</f>
        <v>0.4</v>
      </c>
      <c r="BB448" s="167">
        <f>INDEX(Coefficients!$L$3:$L$10,MATCH(S448,Coefficients!$K$3:$K$10))</f>
        <v>0.19142307491680963</v>
      </c>
      <c r="BC448" s="167">
        <f>INDEX(Coefficients!$L$3:$L$10,MATCH(S448,Coefficients!$K$3:$K$10)+1)</f>
        <v>0.35425563574488944</v>
      </c>
      <c r="BD448" s="174">
        <f>INDEX(Coefficients!$M$3:$M$10,MATCH(S448,Coefficients!$K$3:$K$10))</f>
        <v>0.20023799980895765</v>
      </c>
      <c r="BE448" s="174">
        <f>INDEX(Coefficients!$M$3:$M$10,MATCH(S448,Coefficients!$K$3:$K$10)+1)</f>
        <v>0.20987997823914079</v>
      </c>
      <c r="BF448" s="70">
        <f t="shared" si="1048"/>
        <v>2.5655609924804158E-5</v>
      </c>
      <c r="BG448" s="110">
        <f t="shared" si="1049"/>
        <v>0.20409479118103091</v>
      </c>
      <c r="BH448" s="175">
        <f t="shared" si="1010"/>
        <v>1.1499426065209516E-5</v>
      </c>
      <c r="BI448" s="89">
        <f t="shared" si="1011"/>
        <v>3.6288653738228788E-2</v>
      </c>
      <c r="BJ448" s="106">
        <f t="shared" si="1050"/>
        <v>0.71366705445737511</v>
      </c>
      <c r="BK448" s="165">
        <f t="shared" si="1051"/>
        <v>84.741590689541354</v>
      </c>
      <c r="BL448" s="207"/>
      <c r="BM448" s="107">
        <f t="shared" si="1052"/>
        <v>575.20000000000005</v>
      </c>
      <c r="BN448" s="173">
        <f t="shared" si="1012"/>
        <v>24463.099999999991</v>
      </c>
      <c r="BO448" s="187">
        <f t="shared" si="1013"/>
        <v>9.1137039215686243E-4</v>
      </c>
      <c r="BP448" s="106" t="str">
        <f t="shared" si="987"/>
        <v>YES</v>
      </c>
      <c r="BQ448" s="209">
        <f t="shared" si="1053"/>
        <v>6.9315897101147002</v>
      </c>
      <c r="BR448" s="164">
        <f t="shared" si="1014"/>
        <v>11.9315897101147</v>
      </c>
      <c r="BS448" s="219">
        <f t="shared" si="1015"/>
        <v>0.238631794202294</v>
      </c>
      <c r="BT448" s="210"/>
      <c r="BU448" s="206">
        <f t="shared" si="1016"/>
        <v>-0.83229307212630088</v>
      </c>
      <c r="BW448" s="164">
        <f>VLOOKUP(M448,Coefficients!$E$4:$I$7,3)</f>
        <v>0.43099999999999999</v>
      </c>
      <c r="BX448" s="106">
        <f t="shared" si="1017"/>
        <v>7.2999999999999995E-2</v>
      </c>
      <c r="BY448" s="163">
        <f t="shared" si="1018"/>
        <v>0.5274433488235295</v>
      </c>
      <c r="BZ448" s="160"/>
      <c r="CO448" s="165" t="str">
        <f t="shared" si="1054"/>
        <v>splash</v>
      </c>
      <c r="CP448" s="172">
        <f t="shared" si="1055"/>
        <v>1</v>
      </c>
      <c r="CQ448" s="165">
        <f>IF(CO448="atmospheric",IF(CP448&gt;=1,Coefficients!$T$5,Coefficients!$T$4),Coefficients!$T$3)</f>
        <v>7.35</v>
      </c>
      <c r="CR448" s="106">
        <f>IF(S448&lt;Coefficients!$V$3,Coefficients!$X$3-(Coefficients!$X$4-Coefficients!$X$3)*(Coefficients!$V$3-S448)/(Coefficients!$V$4-Coefficients!$V$3),IF(S448&gt;Coefficients!$V$6,(Coefficients!$X$6-Coefficients!$X$5)*(S448-Coefficients!$V$6)/(Coefficients!$V$6-Coefficients!$V$5)+Coefficients!$X$6,VLOOKUP(S448,Coefficients!$V$3:$X$6,3)))</f>
        <v>5.1999999999999975</v>
      </c>
      <c r="CS448" s="90">
        <f t="shared" si="1019"/>
        <v>1.6409601519999992E-4</v>
      </c>
      <c r="CT448" s="106">
        <f>VLOOKUP(CO448,Coefficients!$Z$4:$AD$7,4,FALSE)</f>
        <v>0.26500000000000001</v>
      </c>
      <c r="CU448" s="106">
        <f>VLOOKUP(CO448,Coefficients!$Z$4:$AD$7,2,FALSE)</f>
        <v>0.37</v>
      </c>
      <c r="CV448" s="174">
        <f t="shared" si="1056"/>
        <v>5.4076684520514204</v>
      </c>
      <c r="CW448" s="31">
        <f t="shared" si="1057"/>
        <v>1.1559014255940243</v>
      </c>
      <c r="CX448" s="19">
        <f>Coefficients!$B$7</f>
        <v>3.35</v>
      </c>
      <c r="CY448" s="217">
        <f t="shared" si="1020"/>
        <v>0.34504520166985797</v>
      </c>
      <c r="CZ448" s="164">
        <f>VLOOKUP(N448,Coefficients!$E$12:$I$16,3)</f>
        <v>6.0350000000000001</v>
      </c>
      <c r="DA448" s="165">
        <f t="shared" si="1021"/>
        <v>7.2999999999999995E-2</v>
      </c>
      <c r="DB448" s="163">
        <f t="shared" si="1022"/>
        <v>7.3854306500000018</v>
      </c>
      <c r="DC448" s="163"/>
      <c r="DD448" s="149"/>
      <c r="DU448" s="165">
        <f t="shared" si="1058"/>
        <v>0.95</v>
      </c>
      <c r="DV448" s="165">
        <f t="shared" si="1059"/>
        <v>1</v>
      </c>
      <c r="DW448" s="165">
        <f t="shared" si="1060"/>
        <v>2400</v>
      </c>
      <c r="DX448" s="165">
        <f t="shared" si="1061"/>
        <v>1.4999999999999999E-2</v>
      </c>
      <c r="DY448" s="169">
        <f t="shared" si="1062"/>
        <v>70.570395058998216</v>
      </c>
      <c r="DZ448" s="136">
        <f t="shared" si="1023"/>
        <v>33593.777781310295</v>
      </c>
      <c r="EA448" s="136">
        <f t="shared" si="1063"/>
        <v>4.3067574809826485</v>
      </c>
      <c r="EB448" s="136">
        <f t="shared" si="1064"/>
        <v>2.3330791552474604E-2</v>
      </c>
      <c r="EC448" s="136">
        <f t="shared" si="1065"/>
        <v>0.96747185906460231</v>
      </c>
      <c r="ED448" s="136">
        <f t="shared" si="1066"/>
        <v>0.21295434792237009</v>
      </c>
      <c r="EE448" s="136">
        <f t="shared" si="1024"/>
        <v>1.5445604651050633E-4</v>
      </c>
      <c r="EF448" s="136">
        <f t="shared" si="1067"/>
        <v>1</v>
      </c>
      <c r="EG448" s="136">
        <f t="shared" si="1025"/>
        <v>2</v>
      </c>
      <c r="EH448" s="149">
        <f t="shared" si="1068"/>
        <v>1.6903948478166446</v>
      </c>
      <c r="EI448" s="149">
        <f t="shared" si="1069"/>
        <v>28.309632633709512</v>
      </c>
      <c r="EJ448" s="149">
        <f t="shared" si="1026"/>
        <v>30.000027481526157</v>
      </c>
      <c r="EK448" s="18">
        <f t="shared" si="1027"/>
        <v>1.6999984427149444</v>
      </c>
      <c r="EL448" s="18">
        <f t="shared" si="1028"/>
        <v>0.40567367852617287</v>
      </c>
      <c r="EM448" s="18">
        <f t="shared" si="1029"/>
        <v>1.2131197022941178E-2</v>
      </c>
      <c r="EN448" s="163">
        <f t="shared" si="1070"/>
        <v>0.120722482089308</v>
      </c>
      <c r="EO448" s="163">
        <f t="shared" si="1071"/>
        <v>2.0217815518026181</v>
      </c>
      <c r="EP448" s="163">
        <f t="shared" si="1030"/>
        <v>2.1425040338919259</v>
      </c>
      <c r="EQ448" s="18">
        <f t="shared" si="1031"/>
        <v>23.803922509941277</v>
      </c>
      <c r="ER448" s="18">
        <f t="shared" si="1032"/>
        <v>8.2134292429763605</v>
      </c>
      <c r="ES448" s="18">
        <f t="shared" si="1033"/>
        <v>0.16986490495000003</v>
      </c>
    </row>
    <row r="449" spans="1:149" s="105" customFormat="1" outlineLevel="1" x14ac:dyDescent="0.25">
      <c r="A449" s="103"/>
      <c r="B449" s="36" t="s">
        <v>75</v>
      </c>
      <c r="C449" s="36" t="str">
        <f>'Hotter&amp;Drier'!$B$1</f>
        <v>MRI-CGCM2.3.2</v>
      </c>
      <c r="D449" s="36">
        <v>2063</v>
      </c>
      <c r="E449" s="37">
        <f>'Hotter&amp;Drier'!T91</f>
        <v>23.594999999999999</v>
      </c>
      <c r="F449" s="37">
        <f>'Hotter&amp;Drier'!X91</f>
        <v>75.311914999999999</v>
      </c>
      <c r="G449" s="37">
        <f>'Hotter&amp;Drier'!R91</f>
        <v>579.05000000000007</v>
      </c>
      <c r="H449" s="115">
        <f t="shared" si="957"/>
        <v>2007</v>
      </c>
      <c r="I449" s="111" t="str">
        <f t="shared" si="958"/>
        <v>Pile No 243 @ Berth 107</v>
      </c>
      <c r="J449" s="165" t="str">
        <f t="shared" si="959"/>
        <v>splash</v>
      </c>
      <c r="K449" s="172">
        <f t="shared" si="960"/>
        <v>1</v>
      </c>
      <c r="L449" s="115" t="str">
        <f t="shared" si="961"/>
        <v>C1</v>
      </c>
      <c r="M449" s="115" t="str">
        <f t="shared" si="962"/>
        <v>CB4</v>
      </c>
      <c r="N449" s="115" t="str">
        <f t="shared" si="963"/>
        <v>CL5</v>
      </c>
      <c r="O449" s="115">
        <f t="shared" si="964"/>
        <v>0</v>
      </c>
      <c r="P449" s="115">
        <f t="shared" si="965"/>
        <v>50</v>
      </c>
      <c r="Q449" s="115">
        <f t="shared" si="966"/>
        <v>1200</v>
      </c>
      <c r="R449" s="115">
        <f t="shared" si="967"/>
        <v>60</v>
      </c>
      <c r="S449" s="115">
        <f t="shared" si="968"/>
        <v>0.37</v>
      </c>
      <c r="T449" s="115">
        <f t="shared" si="969"/>
        <v>310</v>
      </c>
      <c r="U449" s="165">
        <f t="shared" si="1007"/>
        <v>12</v>
      </c>
      <c r="V449" s="165"/>
      <c r="W449" s="165"/>
      <c r="X449" s="165"/>
      <c r="Y449" s="165"/>
      <c r="AA449" s="174">
        <f t="shared" si="1036"/>
        <v>7.0014285961578899</v>
      </c>
      <c r="AB449" s="193">
        <f t="shared" si="1037"/>
        <v>0.2400285719231578</v>
      </c>
      <c r="AC449" s="174">
        <f t="shared" si="1038"/>
        <v>0.4162212745492061</v>
      </c>
      <c r="AD449" s="174">
        <f t="shared" si="1039"/>
        <v>1.2138568583173078E-2</v>
      </c>
      <c r="AE449" s="174">
        <f t="shared" si="1040"/>
        <v>1.1755684840522043</v>
      </c>
      <c r="AF449" s="194">
        <f t="shared" si="1041"/>
        <v>0.35091596538871767</v>
      </c>
      <c r="AG449" s="174">
        <f t="shared" si="1034"/>
        <v>8.5204879240779015</v>
      </c>
      <c r="AH449" s="174">
        <f t="shared" si="1035"/>
        <v>0.16996812389663465</v>
      </c>
      <c r="AJ449" s="174"/>
      <c r="AK449" s="174"/>
      <c r="AM449" s="207">
        <f t="shared" si="1042"/>
        <v>5</v>
      </c>
      <c r="AN449" s="167">
        <f>INDEX(Coefficients!$O$3:$O$7,MATCH(S449,Coefficients!$O$3:$O$7))</f>
        <v>0.3</v>
      </c>
      <c r="AO449" s="167">
        <f>INDEX(Coefficients!$O$3:$O$7,MATCH(S449,Coefficients!$O$3:$O$7)+1)</f>
        <v>0.4</v>
      </c>
      <c r="AP449" s="172">
        <f>INDEX(Coefficients!$P$3:$P$7,MATCH(S449,Coefficients!$O$3:$O$7))</f>
        <v>50</v>
      </c>
      <c r="AQ449" s="172">
        <f>INDEX(Coefficients!$P$3:$P$7,MATCH(S449,Coefficients!$O$3:$O$7)+1)</f>
        <v>41.8</v>
      </c>
      <c r="AR449" s="172">
        <f t="shared" si="1043"/>
        <v>44.26</v>
      </c>
      <c r="AS449" s="106">
        <f t="shared" si="1044"/>
        <v>2063</v>
      </c>
      <c r="AT449" s="107">
        <f t="shared" si="1045"/>
        <v>23.594999999999999</v>
      </c>
      <c r="AU449" s="167">
        <f t="shared" si="1008"/>
        <v>1199.9250000000002</v>
      </c>
      <c r="AV449" s="173">
        <f t="shared" si="1009"/>
        <v>23.075480769230772</v>
      </c>
      <c r="AW449" s="106">
        <v>75</v>
      </c>
      <c r="AX449" s="107">
        <f t="shared" si="1046"/>
        <v>75.311914999999999</v>
      </c>
      <c r="AY449" s="174">
        <f t="shared" si="1047"/>
        <v>1.2077166108157482</v>
      </c>
      <c r="AZ449" s="167">
        <f>INDEX(Coefficients!$K$3:$K$10,MATCH(S449,Coefficients!$K$3:$K$10))</f>
        <v>0.35</v>
      </c>
      <c r="BA449" s="167">
        <f>INDEX(Coefficients!$K$3:$K$10,MATCH(S449,Coefficients!$K$3:$K$10)+1)</f>
        <v>0.4</v>
      </c>
      <c r="BB449" s="167">
        <f>INDEX(Coefficients!$L$3:$L$10,MATCH(S449,Coefficients!$K$3:$K$10))</f>
        <v>0.19142307491680963</v>
      </c>
      <c r="BC449" s="167">
        <f>INDEX(Coefficients!$L$3:$L$10,MATCH(S449,Coefficients!$K$3:$K$10)+1)</f>
        <v>0.35425563574488944</v>
      </c>
      <c r="BD449" s="174">
        <f>INDEX(Coefficients!$M$3:$M$10,MATCH(S449,Coefficients!$K$3:$K$10))</f>
        <v>0.20023799980895765</v>
      </c>
      <c r="BE449" s="174">
        <f>INDEX(Coefficients!$M$3:$M$10,MATCH(S449,Coefficients!$K$3:$K$10)+1)</f>
        <v>0.20987997823914079</v>
      </c>
      <c r="BF449" s="70">
        <f t="shared" si="1048"/>
        <v>2.5655609924804158E-5</v>
      </c>
      <c r="BG449" s="110">
        <f t="shared" si="1049"/>
        <v>0.20409479118103091</v>
      </c>
      <c r="BH449" s="175">
        <f t="shared" si="1010"/>
        <v>1.1453942530854863E-5</v>
      </c>
      <c r="BI449" s="89">
        <f t="shared" si="1011"/>
        <v>3.6145121685443961E-2</v>
      </c>
      <c r="BJ449" s="106">
        <f t="shared" si="1050"/>
        <v>0.71366705445737511</v>
      </c>
      <c r="BK449" s="165">
        <f t="shared" si="1051"/>
        <v>84.741590689541354</v>
      </c>
      <c r="BL449" s="207"/>
      <c r="BM449" s="107">
        <f t="shared" si="1052"/>
        <v>579.05000000000007</v>
      </c>
      <c r="BN449" s="173">
        <f t="shared" si="1012"/>
        <v>25042.149999999991</v>
      </c>
      <c r="BO449" s="187">
        <f t="shared" si="1013"/>
        <v>9.1500163461538425E-4</v>
      </c>
      <c r="BP449" s="106" t="str">
        <f t="shared" si="987"/>
        <v>YES</v>
      </c>
      <c r="BQ449" s="209">
        <f t="shared" si="1053"/>
        <v>7.0014285961578899</v>
      </c>
      <c r="BR449" s="164">
        <f t="shared" si="1014"/>
        <v>12.00142859615789</v>
      </c>
      <c r="BS449" s="219">
        <f t="shared" si="1015"/>
        <v>0.2400285719231578</v>
      </c>
      <c r="BT449" s="210"/>
      <c r="BU449" s="206">
        <f t="shared" si="1016"/>
        <v>-0.83353143556121467</v>
      </c>
      <c r="BW449" s="164">
        <f>VLOOKUP(M449,Coefficients!$E$4:$I$7,3)</f>
        <v>0.43099999999999999</v>
      </c>
      <c r="BX449" s="106">
        <f t="shared" si="1017"/>
        <v>7.2999999999999995E-2</v>
      </c>
      <c r="BY449" s="163">
        <f t="shared" si="1018"/>
        <v>0.52776385144230775</v>
      </c>
      <c r="BZ449" s="160"/>
      <c r="CO449" s="165" t="str">
        <f t="shared" si="1054"/>
        <v>splash</v>
      </c>
      <c r="CP449" s="172">
        <f t="shared" si="1055"/>
        <v>1</v>
      </c>
      <c r="CQ449" s="165">
        <f>IF(CO449="atmospheric",IF(CP449&gt;=1,Coefficients!$T$5,Coefficients!$T$4),Coefficients!$T$3)</f>
        <v>7.35</v>
      </c>
      <c r="CR449" s="106">
        <f>IF(S449&lt;Coefficients!$V$3,Coefficients!$X$3-(Coefficients!$X$4-Coefficients!$X$3)*(Coefficients!$V$3-S449)/(Coefficients!$V$4-Coefficients!$V$3),IF(S449&gt;Coefficients!$V$6,(Coefficients!$X$6-Coefficients!$X$5)*(S449-Coefficients!$V$6)/(Coefficients!$V$6-Coefficients!$V$5)+Coefficients!$X$6,VLOOKUP(S449,Coefficients!$V$3:$X$6,3)))</f>
        <v>5.1999999999999975</v>
      </c>
      <c r="CS449" s="90">
        <f t="shared" si="1019"/>
        <v>1.6409601519999992E-4</v>
      </c>
      <c r="CT449" s="106">
        <f>VLOOKUP(CO449,Coefficients!$Z$4:$AD$7,4,FALSE)</f>
        <v>0.26500000000000001</v>
      </c>
      <c r="CU449" s="106">
        <f>VLOOKUP(CO449,Coefficients!$Z$4:$AD$7,2,FALSE)</f>
        <v>0.37</v>
      </c>
      <c r="CV449" s="174">
        <f t="shared" si="1056"/>
        <v>5.4087709265836574</v>
      </c>
      <c r="CW449" s="31">
        <f t="shared" si="1057"/>
        <v>1.1755684840522043</v>
      </c>
      <c r="CX449" s="19">
        <f>Coefficients!$B$7</f>
        <v>3.35</v>
      </c>
      <c r="CY449" s="217">
        <f t="shared" si="1020"/>
        <v>0.35091596538871767</v>
      </c>
      <c r="CZ449" s="164">
        <f>VLOOKUP(N449,Coefficients!$E$12:$I$16,3)</f>
        <v>6.0350000000000001</v>
      </c>
      <c r="DA449" s="165">
        <f t="shared" si="1021"/>
        <v>7.2999999999999995E-2</v>
      </c>
      <c r="DB449" s="163">
        <f t="shared" si="1022"/>
        <v>7.3899184302884633</v>
      </c>
      <c r="DC449" s="163"/>
      <c r="DD449" s="149"/>
      <c r="DU449" s="165">
        <f t="shared" si="1058"/>
        <v>0.95</v>
      </c>
      <c r="DV449" s="165">
        <f t="shared" si="1059"/>
        <v>1</v>
      </c>
      <c r="DW449" s="165">
        <f t="shared" si="1060"/>
        <v>2400</v>
      </c>
      <c r="DX449" s="165">
        <f t="shared" si="1061"/>
        <v>1.4999999999999999E-2</v>
      </c>
      <c r="DY449" s="169">
        <f t="shared" si="1062"/>
        <v>70.570738055400625</v>
      </c>
      <c r="DZ449" s="136">
        <f t="shared" si="1023"/>
        <v>33593.83220699519</v>
      </c>
      <c r="EA449" s="136">
        <f t="shared" si="1063"/>
        <v>4.3067574809826485</v>
      </c>
      <c r="EB449" s="136">
        <f t="shared" si="1064"/>
        <v>2.3330791552474604E-2</v>
      </c>
      <c r="EC449" s="136">
        <f t="shared" si="1065"/>
        <v>0.96747185906460231</v>
      </c>
      <c r="ED449" s="136">
        <f t="shared" si="1066"/>
        <v>0.2129981001045238</v>
      </c>
      <c r="EE449" s="136">
        <f t="shared" si="1024"/>
        <v>1.5445604651050633E-4</v>
      </c>
      <c r="EF449" s="136">
        <f t="shared" si="1067"/>
        <v>1</v>
      </c>
      <c r="EG449" s="136">
        <f t="shared" si="1025"/>
        <v>2</v>
      </c>
      <c r="EH449" s="149">
        <f t="shared" si="1068"/>
        <v>1.6893673566776644</v>
      </c>
      <c r="EI449" s="149">
        <f t="shared" si="1069"/>
        <v>28.298253419128287</v>
      </c>
      <c r="EJ449" s="149">
        <f t="shared" si="1026"/>
        <v>29.987620775805951</v>
      </c>
      <c r="EK449" s="18">
        <f t="shared" si="1027"/>
        <v>1.7340488726586027</v>
      </c>
      <c r="EL449" s="18">
        <f t="shared" si="1028"/>
        <v>0.4162212745492061</v>
      </c>
      <c r="EM449" s="18">
        <f t="shared" si="1029"/>
        <v>1.2138568583173078E-2</v>
      </c>
      <c r="EN449" s="163">
        <f t="shared" si="1070"/>
        <v>0.12064910202619275</v>
      </c>
      <c r="EO449" s="163">
        <f t="shared" si="1071"/>
        <v>2.0209688854423011</v>
      </c>
      <c r="EP449" s="163">
        <f t="shared" si="1030"/>
        <v>2.1416179874684937</v>
      </c>
      <c r="EQ449" s="18">
        <f t="shared" si="1031"/>
        <v>24.280707532470235</v>
      </c>
      <c r="ER449" s="18">
        <f t="shared" si="1032"/>
        <v>8.5204879240779015</v>
      </c>
      <c r="ES449" s="18">
        <f t="shared" si="1033"/>
        <v>0.16996812389663465</v>
      </c>
    </row>
    <row r="450" spans="1:149" s="105" customFormat="1" outlineLevel="1" x14ac:dyDescent="0.25">
      <c r="A450" s="103"/>
      <c r="B450" s="36" t="s">
        <v>75</v>
      </c>
      <c r="C450" s="36" t="str">
        <f>'Hotter&amp;Drier'!$B$1</f>
        <v>MRI-CGCM2.3.2</v>
      </c>
      <c r="D450" s="36">
        <v>2064</v>
      </c>
      <c r="E450" s="37">
        <f>'Hotter&amp;Drier'!T92</f>
        <v>23.61</v>
      </c>
      <c r="F450" s="37">
        <f>'Hotter&amp;Drier'!X92</f>
        <v>75.300470000000004</v>
      </c>
      <c r="G450" s="37">
        <f>'Hotter&amp;Drier'!R92</f>
        <v>582.90000000000009</v>
      </c>
      <c r="H450" s="115">
        <f t="shared" ref="H450:H456" si="1072">$H$26</f>
        <v>2007</v>
      </c>
      <c r="I450" s="111" t="str">
        <f t="shared" ref="I450:I456" si="1073">$I$26</f>
        <v>Pile No 243 @ Berth 107</v>
      </c>
      <c r="J450" s="165" t="str">
        <f t="shared" ref="J450:J456" si="1074">$J$26</f>
        <v>splash</v>
      </c>
      <c r="K450" s="172">
        <f t="shared" ref="K450:K456" si="1075">$K$26</f>
        <v>1</v>
      </c>
      <c r="L450" s="115" t="str">
        <f t="shared" ref="L450:L456" si="1076">$L$26</f>
        <v>C1</v>
      </c>
      <c r="M450" s="115" t="str">
        <f t="shared" ref="M450:M456" si="1077">$M$26</f>
        <v>CB4</v>
      </c>
      <c r="N450" s="115" t="str">
        <f t="shared" ref="N450:N456" si="1078">$N$26</f>
        <v>CL5</v>
      </c>
      <c r="O450" s="115">
        <f t="shared" ref="O450:O456" si="1079">$O$26</f>
        <v>0</v>
      </c>
      <c r="P450" s="115">
        <f t="shared" ref="P450:P456" si="1080">$P$26</f>
        <v>50</v>
      </c>
      <c r="Q450" s="115">
        <f t="shared" ref="Q450:Q456" si="1081">$Q$26</f>
        <v>1200</v>
      </c>
      <c r="R450" s="115">
        <f t="shared" ref="R450:R456" si="1082">$R$26</f>
        <v>60</v>
      </c>
      <c r="S450" s="115">
        <f t="shared" ref="S450:S456" si="1083">$S$26</f>
        <v>0.37</v>
      </c>
      <c r="T450" s="115">
        <f t="shared" ref="T450:T456" si="1084">$T$26</f>
        <v>310</v>
      </c>
      <c r="U450" s="165">
        <f t="shared" si="1007"/>
        <v>12</v>
      </c>
      <c r="V450" s="165"/>
      <c r="W450" s="165"/>
      <c r="X450" s="165"/>
      <c r="Y450" s="165"/>
      <c r="AA450" s="174">
        <f t="shared" ref="AA450:AA456" si="1085">BQ450</f>
        <v>7.0708564446831828</v>
      </c>
      <c r="AB450" s="193">
        <f t="shared" ref="AB450:AB456" si="1086">BS450</f>
        <v>0.24141712889366368</v>
      </c>
      <c r="AC450" s="174">
        <f t="shared" ref="AC450:AC456" si="1087">EL450</f>
        <v>0.42685439095051725</v>
      </c>
      <c r="AD450" s="174">
        <f t="shared" ref="AD450:AD456" si="1088">EM450</f>
        <v>1.2145866777641514E-2</v>
      </c>
      <c r="AE450" s="174">
        <f t="shared" ref="AE450:AE456" si="1089">CW450</f>
        <v>1.1949896239444959</v>
      </c>
      <c r="AF450" s="194">
        <f t="shared" ref="AF450:AF456" si="1090">CY450</f>
        <v>0.35671332058044652</v>
      </c>
      <c r="AG450" s="174">
        <f t="shared" si="1034"/>
        <v>8.8314294549805119</v>
      </c>
      <c r="AH450" s="174">
        <f t="shared" si="1035"/>
        <v>0.17007031555235852</v>
      </c>
      <c r="AJ450" s="174"/>
      <c r="AK450" s="174"/>
      <c r="AM450" s="207">
        <f t="shared" ref="AM450:AM456" si="1091">IF(AS450&gt;=$C$20,$C$21,0)</f>
        <v>5</v>
      </c>
      <c r="AN450" s="167">
        <f>INDEX(Coefficients!$O$3:$O$7,MATCH(S450,Coefficients!$O$3:$O$7))</f>
        <v>0.3</v>
      </c>
      <c r="AO450" s="167">
        <f>INDEX(Coefficients!$O$3:$O$7,MATCH(S450,Coefficients!$O$3:$O$7)+1)</f>
        <v>0.4</v>
      </c>
      <c r="AP450" s="172">
        <f>INDEX(Coefficients!$P$3:$P$7,MATCH(S450,Coefficients!$O$3:$O$7))</f>
        <v>50</v>
      </c>
      <c r="AQ450" s="172">
        <f>INDEX(Coefficients!$P$3:$P$7,MATCH(S450,Coefficients!$O$3:$O$7)+1)</f>
        <v>41.8</v>
      </c>
      <c r="AR450" s="172">
        <f t="shared" ref="AR450:AR456" si="1092">AP450+(S450-AN450)/(AO450-AN450)*(AQ450-AP450)</f>
        <v>44.26</v>
      </c>
      <c r="AS450" s="106">
        <f t="shared" ref="AS450:AS456" si="1093">D450</f>
        <v>2064</v>
      </c>
      <c r="AT450" s="107">
        <f t="shared" ref="AT450:AT456" si="1094">E450</f>
        <v>23.61</v>
      </c>
      <c r="AU450" s="167">
        <f t="shared" si="1008"/>
        <v>1223.5350000000001</v>
      </c>
      <c r="AV450" s="173">
        <f t="shared" si="1009"/>
        <v>23.085566037735852</v>
      </c>
      <c r="AW450" s="106">
        <v>76</v>
      </c>
      <c r="AX450" s="107">
        <f t="shared" ref="AX450:AX456" si="1095">F450</f>
        <v>75.300470000000004</v>
      </c>
      <c r="AY450" s="174">
        <f t="shared" ref="AY450:AY456" si="1096">EXP(AR450/RR*(1/293-1/(273+AV450)))</f>
        <v>1.2084565009097079</v>
      </c>
      <c r="AZ450" s="167">
        <f>INDEX(Coefficients!$K$3:$K$10,MATCH(S450,Coefficients!$K$3:$K$10))</f>
        <v>0.35</v>
      </c>
      <c r="BA450" s="167">
        <f>INDEX(Coefficients!$K$3:$K$10,MATCH(S450,Coefficients!$K$3:$K$10)+1)</f>
        <v>0.4</v>
      </c>
      <c r="BB450" s="167">
        <f>INDEX(Coefficients!$L$3:$L$10,MATCH(S450,Coefficients!$K$3:$K$10))</f>
        <v>0.19142307491680963</v>
      </c>
      <c r="BC450" s="167">
        <f>INDEX(Coefficients!$L$3:$L$10,MATCH(S450,Coefficients!$K$3:$K$10)+1)</f>
        <v>0.35425563574488944</v>
      </c>
      <c r="BD450" s="174">
        <f>INDEX(Coefficients!$M$3:$M$10,MATCH(S450,Coefficients!$K$3:$K$10))</f>
        <v>0.20023799980895765</v>
      </c>
      <c r="BE450" s="174">
        <f>INDEX(Coefficients!$M$3:$M$10,MATCH(S450,Coefficients!$K$3:$K$10)+1)</f>
        <v>0.20987997823914079</v>
      </c>
      <c r="BF450" s="70">
        <f t="shared" ref="BF450:BF456" si="1097">(BB450+(S450-AZ450)/(BA450-AZ450)*(BC450-BB450))*10^-4</f>
        <v>2.5655609924804158E-5</v>
      </c>
      <c r="BG450" s="110">
        <f t="shared" ref="BG450:BG456" si="1098">BD450+(S450-AZ450)/(BA450-AZ450)*(BE450-BD450)</f>
        <v>0.20409479118103091</v>
      </c>
      <c r="BH450" s="175">
        <f t="shared" si="1010"/>
        <v>1.1409500199589843E-5</v>
      </c>
      <c r="BI450" s="89">
        <f t="shared" si="1011"/>
        <v>3.6004875349544184E-2</v>
      </c>
      <c r="BJ450" s="106">
        <f t="shared" ref="BJ450:BJ456" si="1099">1-EXP(-3.38*S450)</f>
        <v>0.71366705445737511</v>
      </c>
      <c r="BK450" s="165">
        <f t="shared" ref="BK450:BK456" si="1100">0.75*T450*CaO*BJ450*(MCO2_/MCaO)</f>
        <v>84.741590689541354</v>
      </c>
      <c r="BL450" s="207"/>
      <c r="BM450" s="107">
        <f t="shared" ref="BM450:BM456" si="1101">G450</f>
        <v>582.90000000000009</v>
      </c>
      <c r="BN450" s="173">
        <f t="shared" si="1012"/>
        <v>25625.049999999992</v>
      </c>
      <c r="BO450" s="187">
        <f t="shared" si="1013"/>
        <v>9.1863386792452812E-4</v>
      </c>
      <c r="BP450" s="106" t="str">
        <f t="shared" ref="BP450:BP456" si="1102">IF(AW450&gt;=12,IF(AX450&gt;=50,"YES","NO"),"NO")</f>
        <v>YES</v>
      </c>
      <c r="BQ450" s="209">
        <f t="shared" ref="BQ450:BQ456" si="1103">IF(BP450="YES",SQRT((2*AY450*BI450/BK450)*kurban*BO450*(AS450-($C$20-1)))*(1/(AS450-($C$20-1)))^BL450*1000,0)</f>
        <v>7.0708564446831828</v>
      </c>
      <c r="BR450" s="164">
        <f t="shared" si="1014"/>
        <v>12.070856444683184</v>
      </c>
      <c r="BS450" s="219">
        <f t="shared" si="1015"/>
        <v>0.24141712889366368</v>
      </c>
      <c r="BT450" s="210"/>
      <c r="BU450" s="206">
        <f t="shared" si="1016"/>
        <v>-0.83473181630314863</v>
      </c>
      <c r="BW450" s="164">
        <f>VLOOKUP(M450,Coefficients!$E$4:$I$7,3)</f>
        <v>0.43099999999999999</v>
      </c>
      <c r="BX450" s="106">
        <f t="shared" si="1017"/>
        <v>7.2999999999999995E-2</v>
      </c>
      <c r="BY450" s="163">
        <f t="shared" si="1018"/>
        <v>0.52808116424528317</v>
      </c>
      <c r="BZ450" s="160"/>
      <c r="CO450" s="165" t="str">
        <f t="shared" ref="CO450:CO456" si="1104">J450</f>
        <v>splash</v>
      </c>
      <c r="CP450" s="172">
        <f t="shared" ref="CP450:CP456" si="1105">K450</f>
        <v>1</v>
      </c>
      <c r="CQ450" s="165">
        <f>IF(CO450="atmospheric",IF(CP450&gt;=1,Coefficients!$T$5,Coefficients!$T$4),Coefficients!$T$3)</f>
        <v>7.35</v>
      </c>
      <c r="CR450" s="106">
        <f>IF(S450&lt;Coefficients!$V$3,Coefficients!$X$3-(Coefficients!$X$4-Coefficients!$X$3)*(Coefficients!$V$3-S450)/(Coefficients!$V$4-Coefficients!$V$3),IF(S450&gt;Coefficients!$V$6,(Coefficients!$X$6-Coefficients!$X$5)*(S450-Coefficients!$V$6)/(Coefficients!$V$6-Coefficients!$V$5)+Coefficients!$X$6,VLOOKUP(S450,Coefficients!$V$3:$X$6,3)))</f>
        <v>5.1999999999999975</v>
      </c>
      <c r="CS450" s="90">
        <f t="shared" si="1019"/>
        <v>1.6409601519999992E-4</v>
      </c>
      <c r="CT450" s="106">
        <f>VLOOKUP(CO450,Coefficients!$Z$4:$AD$7,4,FALSE)</f>
        <v>0.26500000000000001</v>
      </c>
      <c r="CU450" s="106">
        <f>VLOOKUP(CO450,Coefficients!$Z$4:$AD$7,2,FALSE)</f>
        <v>0.37</v>
      </c>
      <c r="CV450" s="174">
        <f t="shared" ref="CV450:CV456" si="1106">CQ450*(1-ERF(BR450/(2*(SQRT(CT450*kt*kc*AY450*CS450*10^6*(1/(AS450-($C$20-1)))^CU450*(AS450-($C$20-1)))))))</f>
        <v>5.4097762607971998</v>
      </c>
      <c r="CW450" s="31">
        <f t="shared" ref="CW450:CW456" si="1107">CQ450*(1-ERF(P450/(2*(SQRT(CT450*kt*kc*AY450*CS450*10^6*(1/(AS450-($C$20-1)))^CU450*(AS450-($C$20-1)))))))</f>
        <v>1.1949896239444959</v>
      </c>
      <c r="CX450" s="19">
        <f>Coefficients!$B$7</f>
        <v>3.35</v>
      </c>
      <c r="CY450" s="217">
        <f t="shared" si="1020"/>
        <v>0.35671332058044652</v>
      </c>
      <c r="CZ450" s="164">
        <f>VLOOKUP(N450,Coefficients!$E$12:$I$16,3)</f>
        <v>6.0350000000000001</v>
      </c>
      <c r="DA450" s="165">
        <f t="shared" si="1021"/>
        <v>7.2999999999999995E-2</v>
      </c>
      <c r="DB450" s="163">
        <f t="shared" si="1022"/>
        <v>7.3943615457547187</v>
      </c>
      <c r="DC450" s="163"/>
      <c r="DD450" s="149"/>
      <c r="DU450" s="165">
        <f t="shared" ref="DU450:DU456" si="1108">$DV$13</f>
        <v>0.95</v>
      </c>
      <c r="DV450" s="165">
        <f t="shared" ref="DV450:DV456" si="1109">$DV$14</f>
        <v>1</v>
      </c>
      <c r="DW450" s="165">
        <f t="shared" ref="DW450:DW456" si="1110">$DV$15</f>
        <v>2400</v>
      </c>
      <c r="DX450" s="165">
        <f t="shared" ref="DX450:DX456" si="1111">$DV$16</f>
        <v>1.4999999999999999E-2</v>
      </c>
      <c r="DY450" s="169">
        <f t="shared" ref="DY450:DY456" si="1112">365*(AS450-($C$20-1))/(4+310.25*(AS450-($C$20-1)))*R450</f>
        <v>70.571068111690408</v>
      </c>
      <c r="DZ450" s="136">
        <f t="shared" si="1023"/>
        <v>33593.884579213656</v>
      </c>
      <c r="EA450" s="136">
        <f t="shared" ref="EA450:EA456" si="1113">0.556*SQRT(R450)</f>
        <v>4.3067574809826485</v>
      </c>
      <c r="EB450" s="136">
        <f t="shared" ref="EB450:EB456" si="1114">(U450+2*$DV$16)^2/(2*P450*(P450+U450+2*$DV$16))</f>
        <v>2.3330791552474604E-2</v>
      </c>
      <c r="EC450" s="136">
        <f t="shared" ref="EC450:EC456" si="1115">P450/(U450*EA450)</f>
        <v>0.96747185906460231</v>
      </c>
      <c r="ED450" s="136">
        <f t="shared" ref="ED450:ED456" si="1116">0.95*(EXP(-0.3*$DV$19/BY450)-$DV$19/(2500*BY450)+0.3)</f>
        <v>0.21304136452337133</v>
      </c>
      <c r="EE450" s="136">
        <f t="shared" si="1024"/>
        <v>1.5445604651050633E-4</v>
      </c>
      <c r="EF450" s="136">
        <f t="shared" ref="EF450:EF456" si="1117">$DV$20</f>
        <v>1</v>
      </c>
      <c r="EG450" s="136">
        <f t="shared" si="1025"/>
        <v>2</v>
      </c>
      <c r="EH450" s="149">
        <f t="shared" ref="EH450:EH456" si="1118">1/365*(7117.5*(U450+2*DX450)*(1+$DV$17+EB450))/(BY450*DZ450)*(((2*P450*EA450)/U450)+((2*DX450*DZ450)/((1+$DV$17+EB450)*(U450+2*DX450))))</f>
        <v>1.6883513464678936</v>
      </c>
      <c r="EI450" s="149">
        <f t="shared" ref="EI450:EI456" si="1119">ED450*($DV$18-0.05)/(EF450*EE450)*(0.0114/BY450)</f>
        <v>28.286994117056782</v>
      </c>
      <c r="EJ450" s="149">
        <f t="shared" si="1026"/>
        <v>29.975345463524675</v>
      </c>
      <c r="EK450" s="18">
        <f t="shared" si="1027"/>
        <v>1.7681197390866685</v>
      </c>
      <c r="EL450" s="18">
        <f t="shared" si="1028"/>
        <v>0.42685439095051725</v>
      </c>
      <c r="EM450" s="18">
        <f t="shared" si="1029"/>
        <v>1.2145866777641514E-2</v>
      </c>
      <c r="EN450" s="163">
        <f t="shared" ref="EN450:EN456" si="1120">1/365*(7117.5*(U450+2*DX450)*(1+$DV$17+EB450))/(DB450*DZ450)*(((2*P450*EA450)/U450)+((2*DX450*DZ450)/((1+$DV$17+EB450)*(U450+2*DX450))))</f>
        <v>0.12057654189356458</v>
      </c>
      <c r="EO450" s="163">
        <f t="shared" ref="EO450:EO456" si="1121">ED450*($DV$18-0.05)/(EF450*EE450)*(0.0114/DB450)</f>
        <v>2.0201647828420004</v>
      </c>
      <c r="EP450" s="163">
        <f t="shared" si="1030"/>
        <v>2.1407413247355649</v>
      </c>
      <c r="EQ450" s="18">
        <f t="shared" si="1031"/>
        <v>24.757778713197322</v>
      </c>
      <c r="ER450" s="18">
        <f t="shared" si="1032"/>
        <v>8.8314294549805119</v>
      </c>
      <c r="ES450" s="18">
        <f t="shared" si="1033"/>
        <v>0.17007031555235852</v>
      </c>
    </row>
    <row r="451" spans="1:149" s="105" customFormat="1" outlineLevel="1" x14ac:dyDescent="0.25">
      <c r="A451" s="103"/>
      <c r="B451" s="36" t="s">
        <v>75</v>
      </c>
      <c r="C451" s="36" t="str">
        <f>'Hotter&amp;Drier'!$B$1</f>
        <v>MRI-CGCM2.3.2</v>
      </c>
      <c r="D451" s="36">
        <v>2065</v>
      </c>
      <c r="E451" s="37">
        <f>'Hotter&amp;Drier'!T93</f>
        <v>23.624999999999996</v>
      </c>
      <c r="F451" s="37">
        <f>'Hotter&amp;Drier'!X93</f>
        <v>75.289024999999995</v>
      </c>
      <c r="G451" s="37">
        <f>'Hotter&amp;Drier'!R93</f>
        <v>586.75000000000011</v>
      </c>
      <c r="H451" s="115">
        <f t="shared" si="1072"/>
        <v>2007</v>
      </c>
      <c r="I451" s="111" t="str">
        <f t="shared" si="1073"/>
        <v>Pile No 243 @ Berth 107</v>
      </c>
      <c r="J451" s="165" t="str">
        <f t="shared" si="1074"/>
        <v>splash</v>
      </c>
      <c r="K451" s="172">
        <f t="shared" si="1075"/>
        <v>1</v>
      </c>
      <c r="L451" s="115" t="str">
        <f t="shared" si="1076"/>
        <v>C1</v>
      </c>
      <c r="M451" s="115" t="str">
        <f t="shared" si="1077"/>
        <v>CB4</v>
      </c>
      <c r="N451" s="115" t="str">
        <f t="shared" si="1078"/>
        <v>CL5</v>
      </c>
      <c r="O451" s="115">
        <f t="shared" si="1079"/>
        <v>0</v>
      </c>
      <c r="P451" s="115">
        <f t="shared" si="1080"/>
        <v>50</v>
      </c>
      <c r="Q451" s="115">
        <f t="shared" si="1081"/>
        <v>1200</v>
      </c>
      <c r="R451" s="115">
        <f t="shared" si="1082"/>
        <v>60</v>
      </c>
      <c r="S451" s="115">
        <f t="shared" si="1083"/>
        <v>0.37</v>
      </c>
      <c r="T451" s="115">
        <f t="shared" si="1084"/>
        <v>310</v>
      </c>
      <c r="U451" s="165">
        <f t="shared" ref="U451:U456" si="1122">$U$26</f>
        <v>12</v>
      </c>
      <c r="V451" s="165"/>
      <c r="W451" s="165"/>
      <c r="X451" s="165"/>
      <c r="Y451" s="165"/>
      <c r="AA451" s="174">
        <f t="shared" si="1085"/>
        <v>7.1398878875862577</v>
      </c>
      <c r="AB451" s="193">
        <f t="shared" si="1086"/>
        <v>0.24279775775172519</v>
      </c>
      <c r="AC451" s="174">
        <f t="shared" si="1087"/>
        <v>0.43757280078813399</v>
      </c>
      <c r="AD451" s="174">
        <f t="shared" si="1088"/>
        <v>1.2153095682222221E-2</v>
      </c>
      <c r="AE451" s="174">
        <f t="shared" si="1089"/>
        <v>1.2141698885996699</v>
      </c>
      <c r="AF451" s="194">
        <f t="shared" si="1090"/>
        <v>0.36243877271631936</v>
      </c>
      <c r="AG451" s="174">
        <f t="shared" si="1034"/>
        <v>9.1461917566849653</v>
      </c>
      <c r="AH451" s="174">
        <f t="shared" si="1035"/>
        <v>0.1701715369888889</v>
      </c>
      <c r="AJ451" s="174"/>
      <c r="AK451" s="174"/>
      <c r="AM451" s="207">
        <f t="shared" si="1091"/>
        <v>5</v>
      </c>
      <c r="AN451" s="167">
        <f>INDEX(Coefficients!$O$3:$O$7,MATCH(S451,Coefficients!$O$3:$O$7))</f>
        <v>0.3</v>
      </c>
      <c r="AO451" s="167">
        <f>INDEX(Coefficients!$O$3:$O$7,MATCH(S451,Coefficients!$O$3:$O$7)+1)</f>
        <v>0.4</v>
      </c>
      <c r="AP451" s="172">
        <f>INDEX(Coefficients!$P$3:$P$7,MATCH(S451,Coefficients!$O$3:$O$7))</f>
        <v>50</v>
      </c>
      <c r="AQ451" s="172">
        <f>INDEX(Coefficients!$P$3:$P$7,MATCH(S451,Coefficients!$O$3:$O$7)+1)</f>
        <v>41.8</v>
      </c>
      <c r="AR451" s="172">
        <f t="shared" si="1092"/>
        <v>44.26</v>
      </c>
      <c r="AS451" s="106">
        <f t="shared" si="1093"/>
        <v>2065</v>
      </c>
      <c r="AT451" s="107">
        <f t="shared" si="1094"/>
        <v>23.624999999999996</v>
      </c>
      <c r="AU451" s="167">
        <f t="shared" ref="AU451:AU456" si="1123">IF(AS451&gt;=$C$20,AT451+AU450,0)</f>
        <v>1247.1600000000001</v>
      </c>
      <c r="AV451" s="173">
        <f t="shared" ref="AV451:AV456" si="1124">IF(ISERROR(AU451/(AS451-($C$20-1))),0,AU451/(AS451-($C$20-1)))</f>
        <v>23.095555555555556</v>
      </c>
      <c r="AW451" s="106">
        <v>77</v>
      </c>
      <c r="AX451" s="107">
        <f t="shared" si="1095"/>
        <v>75.289024999999995</v>
      </c>
      <c r="AY451" s="174">
        <f t="shared" si="1096"/>
        <v>1.209189763517819</v>
      </c>
      <c r="AZ451" s="167">
        <f>INDEX(Coefficients!$K$3:$K$10,MATCH(S451,Coefficients!$K$3:$K$10))</f>
        <v>0.35</v>
      </c>
      <c r="BA451" s="167">
        <f>INDEX(Coefficients!$K$3:$K$10,MATCH(S451,Coefficients!$K$3:$K$10)+1)</f>
        <v>0.4</v>
      </c>
      <c r="BB451" s="167">
        <f>INDEX(Coefficients!$L$3:$L$10,MATCH(S451,Coefficients!$K$3:$K$10))</f>
        <v>0.19142307491680963</v>
      </c>
      <c r="BC451" s="167">
        <f>INDEX(Coefficients!$L$3:$L$10,MATCH(S451,Coefficients!$K$3:$K$10)+1)</f>
        <v>0.35425563574488944</v>
      </c>
      <c r="BD451" s="174">
        <f>INDEX(Coefficients!$M$3:$M$10,MATCH(S451,Coefficients!$K$3:$K$10))</f>
        <v>0.20023799980895765</v>
      </c>
      <c r="BE451" s="174">
        <f>INDEX(Coefficients!$M$3:$M$10,MATCH(S451,Coefficients!$K$3:$K$10)+1)</f>
        <v>0.20987997823914079</v>
      </c>
      <c r="BF451" s="70">
        <f t="shared" si="1097"/>
        <v>2.5655609924804158E-5</v>
      </c>
      <c r="BG451" s="110">
        <f t="shared" si="1098"/>
        <v>0.20409479118103091</v>
      </c>
      <c r="BH451" s="175">
        <f t="shared" ref="BH451:BH456" si="1125">BF451*(AS451-($C$20-1))^(-BG451)</f>
        <v>1.1366056254324821E-5</v>
      </c>
      <c r="BI451" s="89">
        <f t="shared" ref="BI451:BI456" si="1126">BH451*31556926/10000</f>
        <v>3.5867779612956556E-2</v>
      </c>
      <c r="BJ451" s="106">
        <f t="shared" si="1099"/>
        <v>0.71366705445737511</v>
      </c>
      <c r="BK451" s="165">
        <f t="shared" si="1100"/>
        <v>84.741590689541354</v>
      </c>
      <c r="BL451" s="207"/>
      <c r="BM451" s="107">
        <f t="shared" si="1101"/>
        <v>586.75000000000011</v>
      </c>
      <c r="BN451" s="173">
        <f t="shared" ref="BN451:BN456" si="1127">IF(AS451&gt;=$C$20,BN450+BM451,0)</f>
        <v>26211.799999999992</v>
      </c>
      <c r="BO451" s="187">
        <f t="shared" ref="BO451:BO456" si="1128">BN451/(AS451-($C$20-1))*0.0019*10^-3</f>
        <v>9.222670370370369E-4</v>
      </c>
      <c r="BP451" s="106" t="str">
        <f t="shared" si="1102"/>
        <v>YES</v>
      </c>
      <c r="BQ451" s="209">
        <f t="shared" si="1103"/>
        <v>7.1398878875862577</v>
      </c>
      <c r="BR451" s="164">
        <f t="shared" ref="BR451:BR456" si="1129">AM451+BQ451</f>
        <v>12.139887887586259</v>
      </c>
      <c r="BS451" s="219">
        <f t="shared" ref="BS451:BS456" si="1130">BR451/P451</f>
        <v>0.24279775775172519</v>
      </c>
      <c r="BT451" s="210"/>
      <c r="BU451" s="206">
        <f t="shared" ref="BU451:BU456" si="1131">((SQRT(AY451*BO451)/SQRT(VLOOKUP($C$20,$AS$26:$BQ$96,7)*VLOOKUP($C$20,$AS$26:$BQ$96,23)*(AS451-($C$20-1))))-1)</f>
        <v>-0.83589600799946773</v>
      </c>
      <c r="BW451" s="164">
        <f>VLOOKUP(M451,Coefficients!$E$4:$I$7,3)</f>
        <v>0.43099999999999999</v>
      </c>
      <c r="BX451" s="106">
        <f t="shared" ref="BX451:BX456" si="1132">IF($AV451&lt;20,0.025,0.073)</f>
        <v>7.2999999999999995E-2</v>
      </c>
      <c r="BY451" s="163">
        <f t="shared" ref="BY451:BY456" si="1133">IF(AV451=0,0,BW451*(1+BX451*($AV451-20)))</f>
        <v>0.52839546444444441</v>
      </c>
      <c r="BZ451" s="160"/>
      <c r="CO451" s="165" t="str">
        <f t="shared" si="1104"/>
        <v>splash</v>
      </c>
      <c r="CP451" s="172">
        <f t="shared" si="1105"/>
        <v>1</v>
      </c>
      <c r="CQ451" s="165">
        <f>IF(CO451="atmospheric",IF(CP451&gt;=1,Coefficients!$T$5,Coefficients!$T$4),Coefficients!$T$3)</f>
        <v>7.35</v>
      </c>
      <c r="CR451" s="106">
        <f>IF(S451&lt;Coefficients!$V$3,Coefficients!$X$3-(Coefficients!$X$4-Coefficients!$X$3)*(Coefficients!$V$3-S451)/(Coefficients!$V$4-Coefficients!$V$3),IF(S451&gt;Coefficients!$V$6,(Coefficients!$X$6-Coefficients!$X$5)*(S451-Coefficients!$V$6)/(Coefficients!$V$6-Coefficients!$V$5)+Coefficients!$X$6,VLOOKUP(S451,Coefficients!$V$3:$X$6,3)))</f>
        <v>5.1999999999999975</v>
      </c>
      <c r="CS451" s="90">
        <f t="shared" ref="CS451:CS456" si="1134">CR451*10^-12*31556926</f>
        <v>1.6409601519999992E-4</v>
      </c>
      <c r="CT451" s="106">
        <f>VLOOKUP(CO451,Coefficients!$Z$4:$AD$7,4,FALSE)</f>
        <v>0.26500000000000001</v>
      </c>
      <c r="CU451" s="106">
        <f>VLOOKUP(CO451,Coefficients!$Z$4:$AD$7,2,FALSE)</f>
        <v>0.37</v>
      </c>
      <c r="CV451" s="174">
        <f t="shared" si="1106"/>
        <v>5.4106889760053862</v>
      </c>
      <c r="CW451" s="31">
        <f t="shared" si="1107"/>
        <v>1.2141698885996699</v>
      </c>
      <c r="CX451" s="19">
        <f>Coefficients!$B$7</f>
        <v>3.35</v>
      </c>
      <c r="CY451" s="217">
        <f t="shared" ref="CY451:CY456" si="1135">CW451/CX451</f>
        <v>0.36243877271631936</v>
      </c>
      <c r="CZ451" s="164">
        <f>VLOOKUP(N451,Coefficients!$E$12:$I$16,3)</f>
        <v>6.0350000000000001</v>
      </c>
      <c r="DA451" s="165">
        <f t="shared" ref="DA451:DA456" si="1136">IF($AV451&lt;20,0.025,0.073)</f>
        <v>7.2999999999999995E-2</v>
      </c>
      <c r="DB451" s="163">
        <f t="shared" ref="DB451:DB456" si="1137">IF(AV451=0,0,CZ451*(1+DA451*($AV451-20)))</f>
        <v>7.3987624777777778</v>
      </c>
      <c r="DC451" s="163"/>
      <c r="DD451" s="149"/>
      <c r="DU451" s="165">
        <f t="shared" si="1108"/>
        <v>0.95</v>
      </c>
      <c r="DV451" s="165">
        <f t="shared" si="1109"/>
        <v>1</v>
      </c>
      <c r="DW451" s="165">
        <f t="shared" si="1110"/>
        <v>2400</v>
      </c>
      <c r="DX451" s="165">
        <f t="shared" si="1111"/>
        <v>1.4999999999999999E-2</v>
      </c>
      <c r="DY451" s="169">
        <f t="shared" si="1112"/>
        <v>70.571385946591079</v>
      </c>
      <c r="DZ451" s="136">
        <f t="shared" ref="DZ451:DZ456" si="1138">DU451*DV451*3.35*10^4*(DW451/2400)^2*(DY451/60)^(1/3)</f>
        <v>33593.935012028996</v>
      </c>
      <c r="EA451" s="136">
        <f t="shared" si="1113"/>
        <v>4.3067574809826485</v>
      </c>
      <c r="EB451" s="136">
        <f t="shared" si="1114"/>
        <v>2.3330791552474604E-2</v>
      </c>
      <c r="EC451" s="136">
        <f t="shared" si="1115"/>
        <v>0.96747185906460231</v>
      </c>
      <c r="ED451" s="136">
        <f t="shared" si="1116"/>
        <v>0.21308416696015123</v>
      </c>
      <c r="EE451" s="136">
        <f t="shared" ref="EE451:EE456" si="1139">0.0008*EXP(-1.7*EC451)</f>
        <v>1.5445604651050633E-4</v>
      </c>
      <c r="EF451" s="136">
        <f t="shared" si="1117"/>
        <v>1</v>
      </c>
      <c r="EG451" s="136">
        <f t="shared" ref="EG451:EG456" si="1140">$DV$21</f>
        <v>2</v>
      </c>
      <c r="EH451" s="149">
        <f t="shared" si="1118"/>
        <v>1.6873462102346914</v>
      </c>
      <c r="EI451" s="149">
        <f t="shared" si="1119"/>
        <v>28.275848245586488</v>
      </c>
      <c r="EJ451" s="149">
        <f t="shared" ref="EJ451:EJ456" si="1141">EH451+EI451</f>
        <v>29.963194455821178</v>
      </c>
      <c r="EK451" s="18">
        <f t="shared" ref="EK451:EK456" si="1142">(AS451-($C$20-1))/EJ451</f>
        <v>1.802211045274881</v>
      </c>
      <c r="EL451" s="18">
        <f t="shared" ref="EL451:EL456" si="1143">BS451*EK451</f>
        <v>0.43757280078813399</v>
      </c>
      <c r="EM451" s="18">
        <f t="shared" ref="EM451:EM456" si="1144">EG451*0.0115*BY451</f>
        <v>1.2153095682222221E-2</v>
      </c>
      <c r="EN451" s="163">
        <f t="shared" si="1120"/>
        <v>0.12050475834484707</v>
      </c>
      <c r="EO451" s="163">
        <f t="shared" si="1121"/>
        <v>2.019368781084967</v>
      </c>
      <c r="EP451" s="163">
        <f t="shared" ref="EP451:EP456" si="1145">EN451+EO451</f>
        <v>2.1398735394298138</v>
      </c>
      <c r="EQ451" s="18">
        <f t="shared" ref="EQ451:EQ456" si="1146">(AS451-($C$20-1))/EP451</f>
        <v>25.235136097990502</v>
      </c>
      <c r="ER451" s="18">
        <f t="shared" ref="ER451:ER456" si="1147">CY451*EQ451</f>
        <v>9.1461917566849653</v>
      </c>
      <c r="ES451" s="18">
        <f t="shared" ref="ES451:ES456" si="1148">EG451*0.0115*DB451</f>
        <v>0.1701715369888889</v>
      </c>
    </row>
    <row r="452" spans="1:149" s="105" customFormat="1" outlineLevel="1" x14ac:dyDescent="0.25">
      <c r="A452" s="103"/>
      <c r="B452" s="36" t="s">
        <v>75</v>
      </c>
      <c r="C452" s="36" t="str">
        <f>'Hotter&amp;Drier'!$B$1</f>
        <v>MRI-CGCM2.3.2</v>
      </c>
      <c r="D452" s="36">
        <v>2066</v>
      </c>
      <c r="E452" s="37">
        <f>'Hotter&amp;Drier'!T94</f>
        <v>23.639999999999997</v>
      </c>
      <c r="F452" s="37">
        <f>'Hotter&amp;Drier'!X94</f>
        <v>75.27758</v>
      </c>
      <c r="G452" s="37">
        <f>'Hotter&amp;Drier'!R94</f>
        <v>590.60000000000014</v>
      </c>
      <c r="H452" s="115">
        <f t="shared" si="1072"/>
        <v>2007</v>
      </c>
      <c r="I452" s="111" t="str">
        <f t="shared" si="1073"/>
        <v>Pile No 243 @ Berth 107</v>
      </c>
      <c r="J452" s="165" t="str">
        <f t="shared" si="1074"/>
        <v>splash</v>
      </c>
      <c r="K452" s="172">
        <f t="shared" si="1075"/>
        <v>1</v>
      </c>
      <c r="L452" s="115" t="str">
        <f t="shared" si="1076"/>
        <v>C1</v>
      </c>
      <c r="M452" s="115" t="str">
        <f t="shared" si="1077"/>
        <v>CB4</v>
      </c>
      <c r="N452" s="115" t="str">
        <f t="shared" si="1078"/>
        <v>CL5</v>
      </c>
      <c r="O452" s="115">
        <f t="shared" si="1079"/>
        <v>0</v>
      </c>
      <c r="P452" s="115">
        <f t="shared" si="1080"/>
        <v>50</v>
      </c>
      <c r="Q452" s="115">
        <f t="shared" si="1081"/>
        <v>1200</v>
      </c>
      <c r="R452" s="115">
        <f t="shared" si="1082"/>
        <v>60</v>
      </c>
      <c r="S452" s="115">
        <f t="shared" si="1083"/>
        <v>0.37</v>
      </c>
      <c r="T452" s="115">
        <f t="shared" si="1084"/>
        <v>310</v>
      </c>
      <c r="U452" s="165">
        <f t="shared" si="1122"/>
        <v>12</v>
      </c>
      <c r="V452" s="165"/>
      <c r="W452" s="165"/>
      <c r="X452" s="165"/>
      <c r="Y452" s="165"/>
      <c r="AA452" s="174">
        <f t="shared" si="1085"/>
        <v>7.2085368125101423</v>
      </c>
      <c r="AB452" s="193">
        <f t="shared" si="1086"/>
        <v>0.24417073625020286</v>
      </c>
      <c r="AC452" s="174">
        <f t="shared" si="1087"/>
        <v>0.44837628873330826</v>
      </c>
      <c r="AD452" s="174">
        <f t="shared" si="1088"/>
        <v>1.2160259076363641E-2</v>
      </c>
      <c r="AE452" s="174">
        <f t="shared" si="1089"/>
        <v>1.2331142201288527</v>
      </c>
      <c r="AF452" s="194">
        <f t="shared" si="1090"/>
        <v>0.36809379705338885</v>
      </c>
      <c r="AG452" s="174">
        <f t="shared" si="1034"/>
        <v>9.4647147247710155</v>
      </c>
      <c r="AH452" s="174">
        <f t="shared" si="1035"/>
        <v>0.17027184112727278</v>
      </c>
      <c r="AJ452" s="174"/>
      <c r="AK452" s="174"/>
      <c r="AM452" s="207">
        <f t="shared" si="1091"/>
        <v>5</v>
      </c>
      <c r="AN452" s="167">
        <f>INDEX(Coefficients!$O$3:$O$7,MATCH(S452,Coefficients!$O$3:$O$7))</f>
        <v>0.3</v>
      </c>
      <c r="AO452" s="167">
        <f>INDEX(Coefficients!$O$3:$O$7,MATCH(S452,Coefficients!$O$3:$O$7)+1)</f>
        <v>0.4</v>
      </c>
      <c r="AP452" s="172">
        <f>INDEX(Coefficients!$P$3:$P$7,MATCH(S452,Coefficients!$O$3:$O$7))</f>
        <v>50</v>
      </c>
      <c r="AQ452" s="172">
        <f>INDEX(Coefficients!$P$3:$P$7,MATCH(S452,Coefficients!$O$3:$O$7)+1)</f>
        <v>41.8</v>
      </c>
      <c r="AR452" s="172">
        <f t="shared" si="1092"/>
        <v>44.26</v>
      </c>
      <c r="AS452" s="106">
        <f t="shared" si="1093"/>
        <v>2066</v>
      </c>
      <c r="AT452" s="107">
        <f t="shared" si="1094"/>
        <v>23.639999999999997</v>
      </c>
      <c r="AU452" s="167">
        <f t="shared" si="1123"/>
        <v>1270.8000000000002</v>
      </c>
      <c r="AV452" s="173">
        <f t="shared" si="1124"/>
        <v>23.105454545454549</v>
      </c>
      <c r="AW452" s="106">
        <v>78</v>
      </c>
      <c r="AX452" s="107">
        <f t="shared" si="1095"/>
        <v>75.27758</v>
      </c>
      <c r="AY452" s="174">
        <f t="shared" si="1096"/>
        <v>1.2099167711333629</v>
      </c>
      <c r="AZ452" s="167">
        <f>INDEX(Coefficients!$K$3:$K$10,MATCH(S452,Coefficients!$K$3:$K$10))</f>
        <v>0.35</v>
      </c>
      <c r="BA452" s="167">
        <f>INDEX(Coefficients!$K$3:$K$10,MATCH(S452,Coefficients!$K$3:$K$10)+1)</f>
        <v>0.4</v>
      </c>
      <c r="BB452" s="167">
        <f>INDEX(Coefficients!$L$3:$L$10,MATCH(S452,Coefficients!$K$3:$K$10))</f>
        <v>0.19142307491680963</v>
      </c>
      <c r="BC452" s="167">
        <f>INDEX(Coefficients!$L$3:$L$10,MATCH(S452,Coefficients!$K$3:$K$10)+1)</f>
        <v>0.35425563574488944</v>
      </c>
      <c r="BD452" s="174">
        <f>INDEX(Coefficients!$M$3:$M$10,MATCH(S452,Coefficients!$K$3:$K$10))</f>
        <v>0.20023799980895765</v>
      </c>
      <c r="BE452" s="174">
        <f>INDEX(Coefficients!$M$3:$M$10,MATCH(S452,Coefficients!$K$3:$K$10)+1)</f>
        <v>0.20987997823914079</v>
      </c>
      <c r="BF452" s="70">
        <f t="shared" si="1097"/>
        <v>2.5655609924804158E-5</v>
      </c>
      <c r="BG452" s="110">
        <f t="shared" si="1098"/>
        <v>0.20409479118103091</v>
      </c>
      <c r="BH452" s="175">
        <f t="shared" si="1125"/>
        <v>1.1323570390755803E-5</v>
      </c>
      <c r="BI452" s="89">
        <f t="shared" si="1126"/>
        <v>3.5733707287687197E-2</v>
      </c>
      <c r="BJ452" s="106">
        <f t="shared" si="1099"/>
        <v>0.71366705445737511</v>
      </c>
      <c r="BK452" s="165">
        <f t="shared" si="1100"/>
        <v>84.741590689541354</v>
      </c>
      <c r="BL452" s="207"/>
      <c r="BM452" s="107">
        <f t="shared" si="1101"/>
        <v>590.60000000000014</v>
      </c>
      <c r="BN452" s="173">
        <f t="shared" si="1127"/>
        <v>26802.399999999991</v>
      </c>
      <c r="BO452" s="187">
        <f t="shared" si="1128"/>
        <v>9.2590109090909061E-4</v>
      </c>
      <c r="BP452" s="106" t="str">
        <f t="shared" si="1102"/>
        <v>YES</v>
      </c>
      <c r="BQ452" s="209">
        <f t="shared" si="1103"/>
        <v>7.2085368125101423</v>
      </c>
      <c r="BR452" s="164">
        <f t="shared" si="1129"/>
        <v>12.208536812510143</v>
      </c>
      <c r="BS452" s="219">
        <f t="shared" si="1130"/>
        <v>0.24417073625020286</v>
      </c>
      <c r="BT452" s="210"/>
      <c r="BU452" s="206">
        <f t="shared" si="1131"/>
        <v>-0.83702568927943888</v>
      </c>
      <c r="BW452" s="164">
        <f>VLOOKUP(M452,Coefficients!$E$4:$I$7,3)</f>
        <v>0.43099999999999999</v>
      </c>
      <c r="BX452" s="106">
        <f t="shared" si="1132"/>
        <v>7.2999999999999995E-2</v>
      </c>
      <c r="BY452" s="163">
        <f t="shared" si="1133"/>
        <v>0.52870691636363654</v>
      </c>
      <c r="BZ452" s="160"/>
      <c r="CO452" s="165" t="str">
        <f t="shared" si="1104"/>
        <v>splash</v>
      </c>
      <c r="CP452" s="172">
        <f t="shared" si="1105"/>
        <v>1</v>
      </c>
      <c r="CQ452" s="165">
        <f>IF(CO452="atmospheric",IF(CP452&gt;=1,Coefficients!$T$5,Coefficients!$T$4),Coefficients!$T$3)</f>
        <v>7.35</v>
      </c>
      <c r="CR452" s="106">
        <f>IF(S452&lt;Coefficients!$V$3,Coefficients!$X$3-(Coefficients!$X$4-Coefficients!$X$3)*(Coefficients!$V$3-S452)/(Coefficients!$V$4-Coefficients!$V$3),IF(S452&gt;Coefficients!$V$6,(Coefficients!$X$6-Coefficients!$X$5)*(S452-Coefficients!$V$6)/(Coefficients!$V$6-Coefficients!$V$5)+Coefficients!$X$6,VLOOKUP(S452,Coefficients!$V$3:$X$6,3)))</f>
        <v>5.1999999999999975</v>
      </c>
      <c r="CS452" s="90">
        <f t="shared" si="1134"/>
        <v>1.6409601519999992E-4</v>
      </c>
      <c r="CT452" s="106">
        <f>VLOOKUP(CO452,Coefficients!$Z$4:$AD$7,4,FALSE)</f>
        <v>0.26500000000000001</v>
      </c>
      <c r="CU452" s="106">
        <f>VLOOKUP(CO452,Coefficients!$Z$4:$AD$7,2,FALSE)</f>
        <v>0.37</v>
      </c>
      <c r="CV452" s="174">
        <f t="shared" si="1106"/>
        <v>5.4115133105254554</v>
      </c>
      <c r="CW452" s="31">
        <f t="shared" si="1107"/>
        <v>1.2331142201288527</v>
      </c>
      <c r="CX452" s="19">
        <f>Coefficients!$B$7</f>
        <v>3.35</v>
      </c>
      <c r="CY452" s="217">
        <f t="shared" si="1135"/>
        <v>0.36809379705338885</v>
      </c>
      <c r="CZ452" s="164">
        <f>VLOOKUP(N452,Coefficients!$E$12:$I$16,3)</f>
        <v>6.0350000000000001</v>
      </c>
      <c r="DA452" s="165">
        <f t="shared" si="1136"/>
        <v>7.2999999999999995E-2</v>
      </c>
      <c r="DB452" s="163">
        <f t="shared" si="1137"/>
        <v>7.4031235272727294</v>
      </c>
      <c r="DC452" s="163"/>
      <c r="DD452" s="149"/>
      <c r="DU452" s="165">
        <f t="shared" si="1108"/>
        <v>0.95</v>
      </c>
      <c r="DV452" s="165">
        <f t="shared" si="1109"/>
        <v>1</v>
      </c>
      <c r="DW452" s="165">
        <f t="shared" si="1110"/>
        <v>2400</v>
      </c>
      <c r="DX452" s="165">
        <f t="shared" si="1111"/>
        <v>1.4999999999999999E-2</v>
      </c>
      <c r="DY452" s="169">
        <f t="shared" si="1112"/>
        <v>70.571692226567649</v>
      </c>
      <c r="DZ452" s="136">
        <f t="shared" si="1138"/>
        <v>33593.983611210315</v>
      </c>
      <c r="EA452" s="136">
        <f t="shared" si="1113"/>
        <v>4.3067574809826485</v>
      </c>
      <c r="EB452" s="136">
        <f t="shared" si="1114"/>
        <v>2.3330791552474604E-2</v>
      </c>
      <c r="EC452" s="136">
        <f t="shared" si="1115"/>
        <v>0.96747185906460231</v>
      </c>
      <c r="ED452" s="136">
        <f t="shared" si="1116"/>
        <v>0.21312653130895645</v>
      </c>
      <c r="EE452" s="136">
        <f t="shared" si="1139"/>
        <v>1.5445604651050633E-4</v>
      </c>
      <c r="EF452" s="136">
        <f t="shared" si="1117"/>
        <v>1</v>
      </c>
      <c r="EG452" s="136">
        <f t="shared" si="1140"/>
        <v>2</v>
      </c>
      <c r="EH452" s="149">
        <f t="shared" si="1118"/>
        <v>1.6863513854535892</v>
      </c>
      <c r="EI452" s="149">
        <f t="shared" si="1119"/>
        <v>28.264809795928336</v>
      </c>
      <c r="EJ452" s="149">
        <f t="shared" si="1141"/>
        <v>29.951161181381927</v>
      </c>
      <c r="EK452" s="18">
        <f t="shared" si="1142"/>
        <v>1.8363227945295419</v>
      </c>
      <c r="EL452" s="18">
        <f t="shared" si="1143"/>
        <v>0.44837628873330826</v>
      </c>
      <c r="EM452" s="18">
        <f t="shared" si="1144"/>
        <v>1.2160259076363641E-2</v>
      </c>
      <c r="EN452" s="163">
        <f t="shared" si="1120"/>
        <v>0.12043371120637897</v>
      </c>
      <c r="EO452" s="163">
        <f t="shared" si="1121"/>
        <v>2.0185804510431007</v>
      </c>
      <c r="EP452" s="163">
        <f t="shared" si="1145"/>
        <v>2.1390141622494796</v>
      </c>
      <c r="EQ452" s="18">
        <f t="shared" si="1146"/>
        <v>25.712779733145677</v>
      </c>
      <c r="ER452" s="18">
        <f t="shared" si="1147"/>
        <v>9.4647147247710155</v>
      </c>
      <c r="ES452" s="18">
        <f t="shared" si="1148"/>
        <v>0.17027184112727278</v>
      </c>
    </row>
    <row r="453" spans="1:149" s="105" customFormat="1" outlineLevel="1" x14ac:dyDescent="0.25">
      <c r="A453" s="103"/>
      <c r="B453" s="36" t="s">
        <v>75</v>
      </c>
      <c r="C453" s="36" t="str">
        <f>'Hotter&amp;Drier'!$B$1</f>
        <v>MRI-CGCM2.3.2</v>
      </c>
      <c r="D453" s="36">
        <v>2067</v>
      </c>
      <c r="E453" s="37">
        <f>'Hotter&amp;Drier'!T95</f>
        <v>23.654999999999998</v>
      </c>
      <c r="F453" s="37">
        <f>'Hotter&amp;Drier'!X95</f>
        <v>75.266134999999991</v>
      </c>
      <c r="G453" s="37">
        <f>'Hotter&amp;Drier'!R95</f>
        <v>594.45000000000016</v>
      </c>
      <c r="H453" s="115">
        <f t="shared" si="1072"/>
        <v>2007</v>
      </c>
      <c r="I453" s="111" t="str">
        <f t="shared" si="1073"/>
        <v>Pile No 243 @ Berth 107</v>
      </c>
      <c r="J453" s="165" t="str">
        <f t="shared" si="1074"/>
        <v>splash</v>
      </c>
      <c r="K453" s="172">
        <f t="shared" si="1075"/>
        <v>1</v>
      </c>
      <c r="L453" s="115" t="str">
        <f t="shared" si="1076"/>
        <v>C1</v>
      </c>
      <c r="M453" s="115" t="str">
        <f t="shared" si="1077"/>
        <v>CB4</v>
      </c>
      <c r="N453" s="115" t="str">
        <f t="shared" si="1078"/>
        <v>CL5</v>
      </c>
      <c r="O453" s="115">
        <f t="shared" si="1079"/>
        <v>0</v>
      </c>
      <c r="P453" s="115">
        <f t="shared" si="1080"/>
        <v>50</v>
      </c>
      <c r="Q453" s="115">
        <f t="shared" si="1081"/>
        <v>1200</v>
      </c>
      <c r="R453" s="115">
        <f t="shared" si="1082"/>
        <v>60</v>
      </c>
      <c r="S453" s="115">
        <f t="shared" si="1083"/>
        <v>0.37</v>
      </c>
      <c r="T453" s="115">
        <f t="shared" si="1084"/>
        <v>310</v>
      </c>
      <c r="U453" s="165">
        <f t="shared" si="1122"/>
        <v>12</v>
      </c>
      <c r="V453" s="165"/>
      <c r="W453" s="165"/>
      <c r="X453" s="165"/>
      <c r="Y453" s="165"/>
      <c r="AA453" s="174">
        <f t="shared" si="1085"/>
        <v>7.2768164129415656</v>
      </c>
      <c r="AB453" s="193">
        <f t="shared" si="1086"/>
        <v>0.24553632825883132</v>
      </c>
      <c r="AC453" s="174">
        <f t="shared" si="1087"/>
        <v>0.4592646504631826</v>
      </c>
      <c r="AD453" s="174">
        <f t="shared" si="1088"/>
        <v>1.2167360469553573E-2</v>
      </c>
      <c r="AE453" s="174">
        <f t="shared" si="1089"/>
        <v>1.2518274572769994</v>
      </c>
      <c r="AF453" s="194">
        <f t="shared" si="1090"/>
        <v>0.37367983799313415</v>
      </c>
      <c r="AG453" s="174">
        <f t="shared" si="1034"/>
        <v>9.7869401446683995</v>
      </c>
      <c r="AH453" s="174">
        <f t="shared" si="1035"/>
        <v>0.17037127710848218</v>
      </c>
      <c r="AJ453" s="174"/>
      <c r="AK453" s="174"/>
      <c r="AM453" s="207">
        <f t="shared" si="1091"/>
        <v>5</v>
      </c>
      <c r="AN453" s="167">
        <f>INDEX(Coefficients!$O$3:$O$7,MATCH(S453,Coefficients!$O$3:$O$7))</f>
        <v>0.3</v>
      </c>
      <c r="AO453" s="167">
        <f>INDEX(Coefficients!$O$3:$O$7,MATCH(S453,Coefficients!$O$3:$O$7)+1)</f>
        <v>0.4</v>
      </c>
      <c r="AP453" s="172">
        <f>INDEX(Coefficients!$P$3:$P$7,MATCH(S453,Coefficients!$O$3:$O$7))</f>
        <v>50</v>
      </c>
      <c r="AQ453" s="172">
        <f>INDEX(Coefficients!$P$3:$P$7,MATCH(S453,Coefficients!$O$3:$O$7)+1)</f>
        <v>41.8</v>
      </c>
      <c r="AR453" s="172">
        <f t="shared" si="1092"/>
        <v>44.26</v>
      </c>
      <c r="AS453" s="106">
        <f t="shared" si="1093"/>
        <v>2067</v>
      </c>
      <c r="AT453" s="107">
        <f t="shared" si="1094"/>
        <v>23.654999999999998</v>
      </c>
      <c r="AU453" s="167">
        <f t="shared" si="1123"/>
        <v>1294.4550000000002</v>
      </c>
      <c r="AV453" s="173">
        <f t="shared" si="1124"/>
        <v>23.115267857142861</v>
      </c>
      <c r="AW453" s="106">
        <v>79</v>
      </c>
      <c r="AX453" s="107">
        <f t="shared" si="1095"/>
        <v>75.266134999999991</v>
      </c>
      <c r="AY453" s="174">
        <f t="shared" si="1096"/>
        <v>1.2106378697404618</v>
      </c>
      <c r="AZ453" s="167">
        <f>INDEX(Coefficients!$K$3:$K$10,MATCH(S453,Coefficients!$K$3:$K$10))</f>
        <v>0.35</v>
      </c>
      <c r="BA453" s="167">
        <f>INDEX(Coefficients!$K$3:$K$10,MATCH(S453,Coefficients!$K$3:$K$10)+1)</f>
        <v>0.4</v>
      </c>
      <c r="BB453" s="167">
        <f>INDEX(Coefficients!$L$3:$L$10,MATCH(S453,Coefficients!$K$3:$K$10))</f>
        <v>0.19142307491680963</v>
      </c>
      <c r="BC453" s="167">
        <f>INDEX(Coefficients!$L$3:$L$10,MATCH(S453,Coefficients!$K$3:$K$10)+1)</f>
        <v>0.35425563574488944</v>
      </c>
      <c r="BD453" s="174">
        <f>INDEX(Coefficients!$M$3:$M$10,MATCH(S453,Coefficients!$K$3:$K$10))</f>
        <v>0.20023799980895765</v>
      </c>
      <c r="BE453" s="174">
        <f>INDEX(Coefficients!$M$3:$M$10,MATCH(S453,Coefficients!$K$3:$K$10)+1)</f>
        <v>0.20987997823914079</v>
      </c>
      <c r="BF453" s="70">
        <f t="shared" si="1097"/>
        <v>2.5655609924804158E-5</v>
      </c>
      <c r="BG453" s="110">
        <f t="shared" si="1098"/>
        <v>0.20409479118103091</v>
      </c>
      <c r="BH453" s="175">
        <f t="shared" si="1125"/>
        <v>1.1282004627349532E-5</v>
      </c>
      <c r="BI453" s="89">
        <f t="shared" si="1126"/>
        <v>3.5602538515692672E-2</v>
      </c>
      <c r="BJ453" s="106">
        <f t="shared" si="1099"/>
        <v>0.71366705445737511</v>
      </c>
      <c r="BK453" s="165">
        <f t="shared" si="1100"/>
        <v>84.741590689541354</v>
      </c>
      <c r="BL453" s="207"/>
      <c r="BM453" s="107">
        <f t="shared" si="1101"/>
        <v>594.45000000000016</v>
      </c>
      <c r="BN453" s="173">
        <f t="shared" si="1127"/>
        <v>27396.849999999991</v>
      </c>
      <c r="BO453" s="187">
        <f t="shared" si="1128"/>
        <v>9.2953598214285684E-4</v>
      </c>
      <c r="BP453" s="106" t="str">
        <f t="shared" si="1102"/>
        <v>YES</v>
      </c>
      <c r="BQ453" s="209">
        <f t="shared" si="1103"/>
        <v>7.2768164129415656</v>
      </c>
      <c r="BR453" s="164">
        <f t="shared" si="1129"/>
        <v>12.276816412941566</v>
      </c>
      <c r="BS453" s="219">
        <f t="shared" si="1130"/>
        <v>0.24553632825883132</v>
      </c>
      <c r="BT453" s="210"/>
      <c r="BU453" s="206">
        <f t="shared" si="1131"/>
        <v>-0.83812243302763589</v>
      </c>
      <c r="BW453" s="164">
        <f>VLOOKUP(M453,Coefficients!$E$4:$I$7,3)</f>
        <v>0.43099999999999999</v>
      </c>
      <c r="BX453" s="106">
        <f t="shared" si="1132"/>
        <v>7.2999999999999995E-2</v>
      </c>
      <c r="BY453" s="163">
        <f t="shared" si="1133"/>
        <v>0.52901567258928583</v>
      </c>
      <c r="BZ453" s="160"/>
      <c r="CO453" s="165" t="str">
        <f t="shared" si="1104"/>
        <v>splash</v>
      </c>
      <c r="CP453" s="172">
        <f t="shared" si="1105"/>
        <v>1</v>
      </c>
      <c r="CQ453" s="165">
        <f>IF(CO453="atmospheric",IF(CP453&gt;=1,Coefficients!$T$5,Coefficients!$T$4),Coefficients!$T$3)</f>
        <v>7.35</v>
      </c>
      <c r="CR453" s="106">
        <f>IF(S453&lt;Coefficients!$V$3,Coefficients!$X$3-(Coefficients!$X$4-Coefficients!$X$3)*(Coefficients!$V$3-S453)/(Coefficients!$V$4-Coefficients!$V$3),IF(S453&gt;Coefficients!$V$6,(Coefficients!$X$6-Coefficients!$X$5)*(S453-Coefficients!$V$6)/(Coefficients!$V$6-Coefficients!$V$5)+Coefficients!$X$6,VLOOKUP(S453,Coefficients!$V$3:$X$6,3)))</f>
        <v>5.1999999999999975</v>
      </c>
      <c r="CS453" s="90">
        <f t="shared" si="1134"/>
        <v>1.6409601519999992E-4</v>
      </c>
      <c r="CT453" s="106">
        <f>VLOOKUP(CO453,Coefficients!$Z$4:$AD$7,4,FALSE)</f>
        <v>0.26500000000000001</v>
      </c>
      <c r="CU453" s="106">
        <f>VLOOKUP(CO453,Coefficients!$Z$4:$AD$7,2,FALSE)</f>
        <v>0.37</v>
      </c>
      <c r="CV453" s="174">
        <f t="shared" si="1106"/>
        <v>5.4122532421316292</v>
      </c>
      <c r="CW453" s="31">
        <f t="shared" si="1107"/>
        <v>1.2518274572769994</v>
      </c>
      <c r="CX453" s="19">
        <f>Coefficients!$B$7</f>
        <v>3.35</v>
      </c>
      <c r="CY453" s="217">
        <f t="shared" si="1135"/>
        <v>0.37367983799313415</v>
      </c>
      <c r="CZ453" s="164">
        <f>VLOOKUP(N453,Coefficients!$E$12:$I$16,3)</f>
        <v>6.0350000000000001</v>
      </c>
      <c r="DA453" s="165">
        <f t="shared" si="1136"/>
        <v>7.2999999999999995E-2</v>
      </c>
      <c r="DB453" s="163">
        <f t="shared" si="1137"/>
        <v>7.4074468308035737</v>
      </c>
      <c r="DC453" s="163"/>
      <c r="DD453" s="149"/>
      <c r="DU453" s="165">
        <f t="shared" si="1108"/>
        <v>0.95</v>
      </c>
      <c r="DV453" s="165">
        <f t="shared" si="1109"/>
        <v>1</v>
      </c>
      <c r="DW453" s="165">
        <f t="shared" si="1110"/>
        <v>2400</v>
      </c>
      <c r="DX453" s="165">
        <f t="shared" si="1111"/>
        <v>1.4999999999999999E-2</v>
      </c>
      <c r="DY453" s="169">
        <f t="shared" si="1112"/>
        <v>70.57198757049143</v>
      </c>
      <c r="DZ453" s="136">
        <f t="shared" si="1138"/>
        <v>33594.030474972918</v>
      </c>
      <c r="EA453" s="136">
        <f t="shared" si="1113"/>
        <v>4.3067574809826485</v>
      </c>
      <c r="EB453" s="136">
        <f t="shared" si="1114"/>
        <v>2.3330791552474604E-2</v>
      </c>
      <c r="EC453" s="136">
        <f t="shared" si="1115"/>
        <v>0.96747185906460231</v>
      </c>
      <c r="ED453" s="136">
        <f t="shared" si="1116"/>
        <v>0.21316847974653061</v>
      </c>
      <c r="EE453" s="136">
        <f t="shared" si="1139"/>
        <v>1.5445604651050633E-4</v>
      </c>
      <c r="EF453" s="136">
        <f t="shared" si="1117"/>
        <v>1</v>
      </c>
      <c r="EG453" s="136">
        <f t="shared" si="1140"/>
        <v>2</v>
      </c>
      <c r="EH453" s="149">
        <f t="shared" si="1118"/>
        <v>1.6853663500308544</v>
      </c>
      <c r="EI453" s="149">
        <f t="shared" si="1119"/>
        <v>28.253873190019135</v>
      </c>
      <c r="EJ453" s="149">
        <f t="shared" si="1141"/>
        <v>29.939239540049989</v>
      </c>
      <c r="EK453" s="18">
        <f t="shared" si="1142"/>
        <v>1.8704549901839791</v>
      </c>
      <c r="EL453" s="18">
        <f t="shared" si="1143"/>
        <v>0.4592646504631826</v>
      </c>
      <c r="EM453" s="18">
        <f t="shared" si="1144"/>
        <v>1.2167360469553573E-2</v>
      </c>
      <c r="EN453" s="163">
        <f t="shared" si="1120"/>
        <v>0.12036336319193011</v>
      </c>
      <c r="EO453" s="163">
        <f t="shared" si="1121"/>
        <v>2.0177993943493369</v>
      </c>
      <c r="EP453" s="163">
        <f t="shared" si="1145"/>
        <v>2.1381627575412669</v>
      </c>
      <c r="EQ453" s="18">
        <f t="shared" si="1146"/>
        <v>26.190709665337153</v>
      </c>
      <c r="ER453" s="18">
        <f t="shared" si="1147"/>
        <v>9.7869401446683995</v>
      </c>
      <c r="ES453" s="18">
        <f t="shared" si="1148"/>
        <v>0.17037127710848218</v>
      </c>
    </row>
    <row r="454" spans="1:149" s="105" customFormat="1" outlineLevel="1" x14ac:dyDescent="0.25">
      <c r="A454" s="103"/>
      <c r="B454" s="36" t="s">
        <v>75</v>
      </c>
      <c r="C454" s="36" t="str">
        <f>'Hotter&amp;Drier'!$B$1</f>
        <v>MRI-CGCM2.3.2</v>
      </c>
      <c r="D454" s="36">
        <v>2068</v>
      </c>
      <c r="E454" s="37">
        <f>'Hotter&amp;Drier'!T96</f>
        <v>23.669999999999998</v>
      </c>
      <c r="F454" s="37">
        <f>'Hotter&amp;Drier'!X96</f>
        <v>75.254689999999997</v>
      </c>
      <c r="G454" s="37">
        <f>'Hotter&amp;Drier'!R96</f>
        <v>598.30000000000018</v>
      </c>
      <c r="H454" s="115">
        <f t="shared" si="1072"/>
        <v>2007</v>
      </c>
      <c r="I454" s="111" t="str">
        <f t="shared" si="1073"/>
        <v>Pile No 243 @ Berth 107</v>
      </c>
      <c r="J454" s="165" t="str">
        <f t="shared" si="1074"/>
        <v>splash</v>
      </c>
      <c r="K454" s="172">
        <f t="shared" si="1075"/>
        <v>1</v>
      </c>
      <c r="L454" s="115" t="str">
        <f t="shared" si="1076"/>
        <v>C1</v>
      </c>
      <c r="M454" s="115" t="str">
        <f t="shared" si="1077"/>
        <v>CB4</v>
      </c>
      <c r="N454" s="115" t="str">
        <f t="shared" si="1078"/>
        <v>CL5</v>
      </c>
      <c r="O454" s="115">
        <f t="shared" si="1079"/>
        <v>0</v>
      </c>
      <c r="P454" s="115">
        <f t="shared" si="1080"/>
        <v>50</v>
      </c>
      <c r="Q454" s="115">
        <f t="shared" si="1081"/>
        <v>1200</v>
      </c>
      <c r="R454" s="115">
        <f t="shared" si="1082"/>
        <v>60</v>
      </c>
      <c r="S454" s="115">
        <f t="shared" si="1083"/>
        <v>0.37</v>
      </c>
      <c r="T454" s="115">
        <f t="shared" si="1084"/>
        <v>310</v>
      </c>
      <c r="U454" s="165">
        <f t="shared" si="1122"/>
        <v>12</v>
      </c>
      <c r="V454" s="165"/>
      <c r="W454" s="165"/>
      <c r="X454" s="165"/>
      <c r="Y454" s="165"/>
      <c r="AA454" s="174">
        <f t="shared" si="1085"/>
        <v>7.3447392341241722</v>
      </c>
      <c r="AB454" s="193">
        <f t="shared" si="1086"/>
        <v>0.24689478468248346</v>
      </c>
      <c r="AC454" s="174">
        <f t="shared" si="1087"/>
        <v>0.47023769209493926</v>
      </c>
      <c r="AD454" s="174">
        <f t="shared" si="1088"/>
        <v>1.2174403125000004E-2</v>
      </c>
      <c r="AE454" s="174">
        <f t="shared" si="1089"/>
        <v>1.270314334070803</v>
      </c>
      <c r="AF454" s="194">
        <f t="shared" si="1090"/>
        <v>0.37919830867785165</v>
      </c>
      <c r="AG454" s="174">
        <f t="shared" si="1034"/>
        <v>10.112811611299586</v>
      </c>
      <c r="AH454" s="174">
        <f t="shared" si="1035"/>
        <v>0.17046989062500006</v>
      </c>
      <c r="AJ454" s="174"/>
      <c r="AK454" s="174"/>
      <c r="AM454" s="207">
        <f t="shared" si="1091"/>
        <v>5</v>
      </c>
      <c r="AN454" s="167">
        <f>INDEX(Coefficients!$O$3:$O$7,MATCH(S454,Coefficients!$O$3:$O$7))</f>
        <v>0.3</v>
      </c>
      <c r="AO454" s="167">
        <f>INDEX(Coefficients!$O$3:$O$7,MATCH(S454,Coefficients!$O$3:$O$7)+1)</f>
        <v>0.4</v>
      </c>
      <c r="AP454" s="172">
        <f>INDEX(Coefficients!$P$3:$P$7,MATCH(S454,Coefficients!$O$3:$O$7))</f>
        <v>50</v>
      </c>
      <c r="AQ454" s="172">
        <f>INDEX(Coefficients!$P$3:$P$7,MATCH(S454,Coefficients!$O$3:$O$7)+1)</f>
        <v>41.8</v>
      </c>
      <c r="AR454" s="172">
        <f t="shared" si="1092"/>
        <v>44.26</v>
      </c>
      <c r="AS454" s="106">
        <f t="shared" si="1093"/>
        <v>2068</v>
      </c>
      <c r="AT454" s="107">
        <f t="shared" si="1094"/>
        <v>23.669999999999998</v>
      </c>
      <c r="AU454" s="167">
        <f t="shared" si="1123"/>
        <v>1318.1250000000002</v>
      </c>
      <c r="AV454" s="173">
        <f t="shared" si="1124"/>
        <v>23.125000000000004</v>
      </c>
      <c r="AW454" s="106">
        <v>80</v>
      </c>
      <c r="AX454" s="107">
        <f t="shared" si="1095"/>
        <v>75.254689999999997</v>
      </c>
      <c r="AY454" s="174">
        <f t="shared" si="1096"/>
        <v>1.2113533811315793</v>
      </c>
      <c r="AZ454" s="167">
        <f>INDEX(Coefficients!$K$3:$K$10,MATCH(S454,Coefficients!$K$3:$K$10))</f>
        <v>0.35</v>
      </c>
      <c r="BA454" s="167">
        <f>INDEX(Coefficients!$K$3:$K$10,MATCH(S454,Coefficients!$K$3:$K$10)+1)</f>
        <v>0.4</v>
      </c>
      <c r="BB454" s="167">
        <f>INDEX(Coefficients!$L$3:$L$10,MATCH(S454,Coefficients!$K$3:$K$10))</f>
        <v>0.19142307491680963</v>
      </c>
      <c r="BC454" s="167">
        <f>INDEX(Coefficients!$L$3:$L$10,MATCH(S454,Coefficients!$K$3:$K$10)+1)</f>
        <v>0.35425563574488944</v>
      </c>
      <c r="BD454" s="174">
        <f>INDEX(Coefficients!$M$3:$M$10,MATCH(S454,Coefficients!$K$3:$K$10))</f>
        <v>0.20023799980895765</v>
      </c>
      <c r="BE454" s="174">
        <f>INDEX(Coefficients!$M$3:$M$10,MATCH(S454,Coefficients!$K$3:$K$10)+1)</f>
        <v>0.20987997823914079</v>
      </c>
      <c r="BF454" s="70">
        <f t="shared" si="1097"/>
        <v>2.5655609924804158E-5</v>
      </c>
      <c r="BG454" s="110">
        <f t="shared" si="1098"/>
        <v>0.20409479118103091</v>
      </c>
      <c r="BH454" s="175">
        <f t="shared" si="1125"/>
        <v>1.1241323132801305E-5</v>
      </c>
      <c r="BI454" s="89">
        <f t="shared" si="1126"/>
        <v>3.54741602243899E-2</v>
      </c>
      <c r="BJ454" s="106">
        <f t="shared" si="1099"/>
        <v>0.71366705445737511</v>
      </c>
      <c r="BK454" s="165">
        <f t="shared" si="1100"/>
        <v>84.741590689541354</v>
      </c>
      <c r="BL454" s="207"/>
      <c r="BM454" s="107">
        <f t="shared" si="1101"/>
        <v>598.30000000000018</v>
      </c>
      <c r="BN454" s="173">
        <f t="shared" si="1127"/>
        <v>27995.149999999991</v>
      </c>
      <c r="BO454" s="187">
        <f t="shared" si="1128"/>
        <v>9.3317166666666642E-4</v>
      </c>
      <c r="BP454" s="106" t="str">
        <f t="shared" si="1102"/>
        <v>YES</v>
      </c>
      <c r="BQ454" s="209">
        <f t="shared" si="1103"/>
        <v>7.3447392341241722</v>
      </c>
      <c r="BR454" s="164">
        <f t="shared" si="1129"/>
        <v>12.344739234124173</v>
      </c>
      <c r="BS454" s="219">
        <f t="shared" si="1130"/>
        <v>0.24689478468248346</v>
      </c>
      <c r="BT454" s="210"/>
      <c r="BU454" s="206">
        <f t="shared" si="1131"/>
        <v>-0.83918771476124721</v>
      </c>
      <c r="BW454" s="164">
        <f>VLOOKUP(M454,Coefficients!$E$4:$I$7,3)</f>
        <v>0.43099999999999999</v>
      </c>
      <c r="BX454" s="106">
        <f t="shared" si="1132"/>
        <v>7.2999999999999995E-2</v>
      </c>
      <c r="BY454" s="163">
        <f t="shared" si="1133"/>
        <v>0.52932187500000016</v>
      </c>
      <c r="BZ454" s="160"/>
      <c r="CO454" s="165" t="str">
        <f t="shared" si="1104"/>
        <v>splash</v>
      </c>
      <c r="CP454" s="172">
        <f t="shared" si="1105"/>
        <v>1</v>
      </c>
      <c r="CQ454" s="165">
        <f>IF(CO454="atmospheric",IF(CP454&gt;=1,Coefficients!$T$5,Coefficients!$T$4),Coefficients!$T$3)</f>
        <v>7.35</v>
      </c>
      <c r="CR454" s="106">
        <f>IF(S454&lt;Coefficients!$V$3,Coefficients!$X$3-(Coefficients!$X$4-Coefficients!$X$3)*(Coefficients!$V$3-S454)/(Coefficients!$V$4-Coefficients!$V$3),IF(S454&gt;Coefficients!$V$6,(Coefficients!$X$6-Coefficients!$X$5)*(S454-Coefficients!$V$6)/(Coefficients!$V$6-Coefficients!$V$5)+Coefficients!$X$6,VLOOKUP(S454,Coefficients!$V$3:$X$6,3)))</f>
        <v>5.1999999999999975</v>
      </c>
      <c r="CS454" s="90">
        <f t="shared" si="1134"/>
        <v>1.6409601519999992E-4</v>
      </c>
      <c r="CT454" s="106">
        <f>VLOOKUP(CO454,Coefficients!$Z$4:$AD$7,4,FALSE)</f>
        <v>0.26500000000000001</v>
      </c>
      <c r="CU454" s="106">
        <f>VLOOKUP(CO454,Coefficients!$Z$4:$AD$7,2,FALSE)</f>
        <v>0.37</v>
      </c>
      <c r="CV454" s="174">
        <f t="shared" si="1106"/>
        <v>5.4129125083603649</v>
      </c>
      <c r="CW454" s="31">
        <f t="shared" si="1107"/>
        <v>1.270314334070803</v>
      </c>
      <c r="CX454" s="19">
        <f>Coefficients!$B$7</f>
        <v>3.35</v>
      </c>
      <c r="CY454" s="217">
        <f t="shared" si="1135"/>
        <v>0.37919830867785165</v>
      </c>
      <c r="CZ454" s="164">
        <f>VLOOKUP(N454,Coefficients!$E$12:$I$16,3)</f>
        <v>6.0350000000000001</v>
      </c>
      <c r="DA454" s="165">
        <f t="shared" si="1136"/>
        <v>7.2999999999999995E-2</v>
      </c>
      <c r="DB454" s="163">
        <f t="shared" si="1137"/>
        <v>7.4117343750000027</v>
      </c>
      <c r="DC454" s="163"/>
      <c r="DD454" s="149"/>
      <c r="DU454" s="165">
        <f t="shared" si="1108"/>
        <v>0.95</v>
      </c>
      <c r="DV454" s="165">
        <f t="shared" si="1109"/>
        <v>1</v>
      </c>
      <c r="DW454" s="165">
        <f t="shared" si="1110"/>
        <v>2400</v>
      </c>
      <c r="DX454" s="165">
        <f t="shared" si="1111"/>
        <v>1.4999999999999999E-2</v>
      </c>
      <c r="DY454" s="169">
        <f t="shared" si="1112"/>
        <v>70.57227255381396</v>
      </c>
      <c r="DZ454" s="136">
        <f t="shared" si="1138"/>
        <v>33594.075694640873</v>
      </c>
      <c r="EA454" s="136">
        <f t="shared" si="1113"/>
        <v>4.3067574809826485</v>
      </c>
      <c r="EB454" s="136">
        <f t="shared" si="1114"/>
        <v>2.3330791552474604E-2</v>
      </c>
      <c r="EC454" s="136">
        <f t="shared" si="1115"/>
        <v>0.96747185906460231</v>
      </c>
      <c r="ED454" s="136">
        <f t="shared" si="1116"/>
        <v>0.21321003288405566</v>
      </c>
      <c r="EE454" s="136">
        <f t="shared" si="1139"/>
        <v>1.5445604651050633E-4</v>
      </c>
      <c r="EF454" s="136">
        <f t="shared" si="1117"/>
        <v>1</v>
      </c>
      <c r="EG454" s="136">
        <f t="shared" si="1140"/>
        <v>2</v>
      </c>
      <c r="EH454" s="149">
        <f t="shared" si="1118"/>
        <v>1.6843906187300284</v>
      </c>
      <c r="EI454" s="149">
        <f t="shared" si="1119"/>
        <v>28.243033242605762</v>
      </c>
      <c r="EJ454" s="149">
        <f t="shared" si="1141"/>
        <v>29.927423861335789</v>
      </c>
      <c r="EK454" s="18">
        <f t="shared" si="1142"/>
        <v>1.9046076355953963</v>
      </c>
      <c r="EL454" s="18">
        <f t="shared" si="1143"/>
        <v>0.47023769209493926</v>
      </c>
      <c r="EM454" s="18">
        <f t="shared" si="1144"/>
        <v>1.2174403125000004E-2</v>
      </c>
      <c r="EN454" s="163">
        <f t="shared" si="1120"/>
        <v>0.12029367964749663</v>
      </c>
      <c r="EO454" s="163">
        <f t="shared" si="1121"/>
        <v>2.017025240689823</v>
      </c>
      <c r="EP454" s="163">
        <f t="shared" si="1145"/>
        <v>2.1373189203373197</v>
      </c>
      <c r="EQ454" s="18">
        <f t="shared" si="1146"/>
        <v>26.668925941573587</v>
      </c>
      <c r="ER454" s="18">
        <f t="shared" si="1147"/>
        <v>10.112811611299586</v>
      </c>
      <c r="ES454" s="18">
        <f t="shared" si="1148"/>
        <v>0.17046989062500006</v>
      </c>
    </row>
    <row r="455" spans="1:149" s="105" customFormat="1" outlineLevel="1" x14ac:dyDescent="0.25">
      <c r="A455" s="103"/>
      <c r="B455" s="36" t="s">
        <v>75</v>
      </c>
      <c r="C455" s="36" t="str">
        <f>'Hotter&amp;Drier'!$B$1</f>
        <v>MRI-CGCM2.3.2</v>
      </c>
      <c r="D455" s="36">
        <v>2069</v>
      </c>
      <c r="E455" s="37">
        <f>'Hotter&amp;Drier'!T97</f>
        <v>23.684999999999999</v>
      </c>
      <c r="F455" s="37">
        <f>'Hotter&amp;Drier'!X97</f>
        <v>75.243245000000002</v>
      </c>
      <c r="G455" s="37">
        <f>'Hotter&amp;Drier'!R97</f>
        <v>602.1500000000002</v>
      </c>
      <c r="H455" s="115">
        <f t="shared" si="1072"/>
        <v>2007</v>
      </c>
      <c r="I455" s="111" t="str">
        <f t="shared" si="1073"/>
        <v>Pile No 243 @ Berth 107</v>
      </c>
      <c r="J455" s="165" t="str">
        <f t="shared" si="1074"/>
        <v>splash</v>
      </c>
      <c r="K455" s="172">
        <f t="shared" si="1075"/>
        <v>1</v>
      </c>
      <c r="L455" s="115" t="str">
        <f t="shared" si="1076"/>
        <v>C1</v>
      </c>
      <c r="M455" s="115" t="str">
        <f t="shared" si="1077"/>
        <v>CB4</v>
      </c>
      <c r="N455" s="115" t="str">
        <f t="shared" si="1078"/>
        <v>CL5</v>
      </c>
      <c r="O455" s="115">
        <f t="shared" si="1079"/>
        <v>0</v>
      </c>
      <c r="P455" s="115">
        <f t="shared" si="1080"/>
        <v>50</v>
      </c>
      <c r="Q455" s="115">
        <f t="shared" si="1081"/>
        <v>1200</v>
      </c>
      <c r="R455" s="115">
        <f t="shared" si="1082"/>
        <v>60</v>
      </c>
      <c r="S455" s="115">
        <f t="shared" si="1083"/>
        <v>0.37</v>
      </c>
      <c r="T455" s="115">
        <f t="shared" si="1084"/>
        <v>310</v>
      </c>
      <c r="U455" s="165">
        <f t="shared" si="1122"/>
        <v>12</v>
      </c>
      <c r="V455" s="165"/>
      <c r="W455" s="165"/>
      <c r="X455" s="165"/>
      <c r="Y455" s="165"/>
      <c r="AA455" s="174">
        <f t="shared" si="1085"/>
        <v>7.4123172152036512</v>
      </c>
      <c r="AB455" s="193">
        <f t="shared" si="1086"/>
        <v>0.248246344304073</v>
      </c>
      <c r="AC455" s="174">
        <f t="shared" si="1087"/>
        <v>0.48129522965793053</v>
      </c>
      <c r="AD455" s="174">
        <f t="shared" si="1088"/>
        <v>1.2181390080862073E-2</v>
      </c>
      <c r="AE455" s="174">
        <f t="shared" si="1089"/>
        <v>1.2885794791350154</v>
      </c>
      <c r="AF455" s="194">
        <f t="shared" si="1090"/>
        <v>0.38465059078657177</v>
      </c>
      <c r="AG455" s="174">
        <f t="shared" si="1034"/>
        <v>10.442274452849055</v>
      </c>
      <c r="AH455" s="174">
        <f t="shared" si="1035"/>
        <v>0.17056772421810348</v>
      </c>
      <c r="AJ455" s="174"/>
      <c r="AK455" s="174"/>
      <c r="AM455" s="207">
        <f t="shared" si="1091"/>
        <v>5</v>
      </c>
      <c r="AN455" s="167">
        <f>INDEX(Coefficients!$O$3:$O$7,MATCH(S455,Coefficients!$O$3:$O$7))</f>
        <v>0.3</v>
      </c>
      <c r="AO455" s="167">
        <f>INDEX(Coefficients!$O$3:$O$7,MATCH(S455,Coefficients!$O$3:$O$7)+1)</f>
        <v>0.4</v>
      </c>
      <c r="AP455" s="172">
        <f>INDEX(Coefficients!$P$3:$P$7,MATCH(S455,Coefficients!$O$3:$O$7))</f>
        <v>50</v>
      </c>
      <c r="AQ455" s="172">
        <f>INDEX(Coefficients!$P$3:$P$7,MATCH(S455,Coefficients!$O$3:$O$7)+1)</f>
        <v>41.8</v>
      </c>
      <c r="AR455" s="172">
        <f t="shared" si="1092"/>
        <v>44.26</v>
      </c>
      <c r="AS455" s="106">
        <f t="shared" si="1093"/>
        <v>2069</v>
      </c>
      <c r="AT455" s="107">
        <f t="shared" si="1094"/>
        <v>23.684999999999999</v>
      </c>
      <c r="AU455" s="167">
        <f t="shared" si="1123"/>
        <v>1341.8100000000002</v>
      </c>
      <c r="AV455" s="173">
        <f t="shared" si="1124"/>
        <v>23.134655172413797</v>
      </c>
      <c r="AW455" s="106">
        <v>81</v>
      </c>
      <c r="AX455" s="107">
        <f t="shared" si="1095"/>
        <v>75.243245000000002</v>
      </c>
      <c r="AY455" s="174">
        <f t="shared" si="1096"/>
        <v>1.2120636049860021</v>
      </c>
      <c r="AZ455" s="167">
        <f>INDEX(Coefficients!$K$3:$K$10,MATCH(S455,Coefficients!$K$3:$K$10))</f>
        <v>0.35</v>
      </c>
      <c r="BA455" s="167">
        <f>INDEX(Coefficients!$K$3:$K$10,MATCH(S455,Coefficients!$K$3:$K$10)+1)</f>
        <v>0.4</v>
      </c>
      <c r="BB455" s="167">
        <f>INDEX(Coefficients!$L$3:$L$10,MATCH(S455,Coefficients!$K$3:$K$10))</f>
        <v>0.19142307491680963</v>
      </c>
      <c r="BC455" s="167">
        <f>INDEX(Coefficients!$L$3:$L$10,MATCH(S455,Coefficients!$K$3:$K$10)+1)</f>
        <v>0.35425563574488944</v>
      </c>
      <c r="BD455" s="174">
        <f>INDEX(Coefficients!$M$3:$M$10,MATCH(S455,Coefficients!$K$3:$K$10))</f>
        <v>0.20023799980895765</v>
      </c>
      <c r="BE455" s="174">
        <f>INDEX(Coefficients!$M$3:$M$10,MATCH(S455,Coefficients!$K$3:$K$10)+1)</f>
        <v>0.20987997823914079</v>
      </c>
      <c r="BF455" s="70">
        <f t="shared" si="1097"/>
        <v>2.5655609924804158E-5</v>
      </c>
      <c r="BG455" s="110">
        <f t="shared" si="1098"/>
        <v>0.20409479118103091</v>
      </c>
      <c r="BH455" s="175">
        <f t="shared" si="1125"/>
        <v>1.1201492069083236E-5</v>
      </c>
      <c r="BI455" s="89">
        <f t="shared" si="1126"/>
        <v>3.5348465631364658E-2</v>
      </c>
      <c r="BJ455" s="106">
        <f t="shared" si="1099"/>
        <v>0.71366705445737511</v>
      </c>
      <c r="BK455" s="165">
        <f t="shared" si="1100"/>
        <v>84.741590689541354</v>
      </c>
      <c r="BL455" s="207"/>
      <c r="BM455" s="107">
        <f t="shared" si="1101"/>
        <v>602.1500000000002</v>
      </c>
      <c r="BN455" s="173">
        <f t="shared" si="1127"/>
        <v>28597.299999999992</v>
      </c>
      <c r="BO455" s="187">
        <f t="shared" si="1128"/>
        <v>9.3680810344827557E-4</v>
      </c>
      <c r="BP455" s="106" t="str">
        <f t="shared" si="1102"/>
        <v>YES</v>
      </c>
      <c r="BQ455" s="209">
        <f t="shared" si="1103"/>
        <v>7.4123172152036512</v>
      </c>
      <c r="BR455" s="164">
        <f t="shared" si="1129"/>
        <v>12.41231721520365</v>
      </c>
      <c r="BS455" s="219">
        <f t="shared" si="1130"/>
        <v>0.248246344304073</v>
      </c>
      <c r="BT455" s="210"/>
      <c r="BU455" s="206">
        <f t="shared" si="1131"/>
        <v>-0.8402229202117677</v>
      </c>
      <c r="BW455" s="164">
        <f>VLOOKUP(M455,Coefficients!$E$4:$I$7,3)</f>
        <v>0.43099999999999999</v>
      </c>
      <c r="BX455" s="106">
        <f t="shared" si="1132"/>
        <v>7.2999999999999995E-2</v>
      </c>
      <c r="BY455" s="163">
        <f t="shared" si="1133"/>
        <v>0.52962565568965536</v>
      </c>
      <c r="BZ455" s="160"/>
      <c r="CO455" s="165" t="str">
        <f t="shared" si="1104"/>
        <v>splash</v>
      </c>
      <c r="CP455" s="172">
        <f t="shared" si="1105"/>
        <v>1</v>
      </c>
      <c r="CQ455" s="165">
        <f>IF(CO455="atmospheric",IF(CP455&gt;=1,Coefficients!$T$5,Coefficients!$T$4),Coefficients!$T$3)</f>
        <v>7.35</v>
      </c>
      <c r="CR455" s="106">
        <f>IF(S455&lt;Coefficients!$V$3,Coefficients!$X$3-(Coefficients!$X$4-Coefficients!$X$3)*(Coefficients!$V$3-S455)/(Coefficients!$V$4-Coefficients!$V$3),IF(S455&gt;Coefficients!$V$6,(Coefficients!$X$6-Coefficients!$X$5)*(S455-Coefficients!$V$6)/(Coefficients!$V$6-Coefficients!$V$5)+Coefficients!$X$6,VLOOKUP(S455,Coefficients!$V$3:$X$6,3)))</f>
        <v>5.1999999999999975</v>
      </c>
      <c r="CS455" s="90">
        <f t="shared" si="1134"/>
        <v>1.6409601519999992E-4</v>
      </c>
      <c r="CT455" s="106">
        <f>VLOOKUP(CO455,Coefficients!$Z$4:$AD$7,4,FALSE)</f>
        <v>0.26500000000000001</v>
      </c>
      <c r="CU455" s="106">
        <f>VLOOKUP(CO455,Coefficients!$Z$4:$AD$7,2,FALSE)</f>
        <v>0.37</v>
      </c>
      <c r="CV455" s="174">
        <f t="shared" si="1106"/>
        <v>5.4134946249070852</v>
      </c>
      <c r="CW455" s="31">
        <f t="shared" si="1107"/>
        <v>1.2885794791350154</v>
      </c>
      <c r="CX455" s="19">
        <f>Coefficients!$B$7</f>
        <v>3.35</v>
      </c>
      <c r="CY455" s="217">
        <f t="shared" si="1135"/>
        <v>0.38465059078657177</v>
      </c>
      <c r="CZ455" s="164">
        <f>VLOOKUP(N455,Coefficients!$E$12:$I$16,3)</f>
        <v>6.0350000000000001</v>
      </c>
      <c r="DA455" s="165">
        <f t="shared" si="1136"/>
        <v>7.2999999999999995E-2</v>
      </c>
      <c r="DB455" s="163">
        <f t="shared" si="1137"/>
        <v>7.4159880094827608</v>
      </c>
      <c r="DC455" s="163"/>
      <c r="DD455" s="149"/>
      <c r="DU455" s="165">
        <f t="shared" si="1108"/>
        <v>0.95</v>
      </c>
      <c r="DV455" s="165">
        <f t="shared" si="1109"/>
        <v>1</v>
      </c>
      <c r="DW455" s="165">
        <f t="shared" si="1110"/>
        <v>2400</v>
      </c>
      <c r="DX455" s="165">
        <f t="shared" si="1111"/>
        <v>1.4999999999999999E-2</v>
      </c>
      <c r="DY455" s="169">
        <f t="shared" si="1112"/>
        <v>70.572547712309358</v>
      </c>
      <c r="DZ455" s="136">
        <f t="shared" si="1138"/>
        <v>33594.119355240968</v>
      </c>
      <c r="EA455" s="136">
        <f t="shared" si="1113"/>
        <v>4.3067574809826485</v>
      </c>
      <c r="EB455" s="136">
        <f t="shared" si="1114"/>
        <v>2.3330791552474604E-2</v>
      </c>
      <c r="EC455" s="136">
        <f t="shared" si="1115"/>
        <v>0.96747185906460231</v>
      </c>
      <c r="ED455" s="136">
        <f t="shared" si="1116"/>
        <v>0.21325120990311908</v>
      </c>
      <c r="EE455" s="136">
        <f t="shared" si="1139"/>
        <v>1.5445604651050633E-4</v>
      </c>
      <c r="EF455" s="136">
        <f t="shared" si="1117"/>
        <v>1</v>
      </c>
      <c r="EG455" s="136">
        <f t="shared" si="1140"/>
        <v>2</v>
      </c>
      <c r="EH455" s="149">
        <f t="shared" si="1118"/>
        <v>1.6834237399709131</v>
      </c>
      <c r="EI455" s="149">
        <f t="shared" si="1119"/>
        <v>28.232285127265282</v>
      </c>
      <c r="EJ455" s="149">
        <f t="shared" si="1141"/>
        <v>29.915708867236194</v>
      </c>
      <c r="EK455" s="18">
        <f t="shared" si="1142"/>
        <v>1.9387807341420491</v>
      </c>
      <c r="EL455" s="18">
        <f t="shared" si="1143"/>
        <v>0.48129522965793053</v>
      </c>
      <c r="EM455" s="18">
        <f t="shared" si="1144"/>
        <v>1.2181390080862073E-2</v>
      </c>
      <c r="EN455" s="163">
        <f t="shared" si="1120"/>
        <v>0.12022462832269487</v>
      </c>
      <c r="EO455" s="163">
        <f t="shared" si="1121"/>
        <v>2.0162576453771894</v>
      </c>
      <c r="EP455" s="163">
        <f t="shared" si="1145"/>
        <v>2.1364822736998841</v>
      </c>
      <c r="EQ455" s="18">
        <f t="shared" si="1146"/>
        <v>27.147428609158389</v>
      </c>
      <c r="ER455" s="18">
        <f t="shared" si="1147"/>
        <v>10.442274452849055</v>
      </c>
      <c r="ES455" s="18">
        <f t="shared" si="1148"/>
        <v>0.17056772421810348</v>
      </c>
    </row>
    <row r="456" spans="1:149" s="105" customFormat="1" outlineLevel="1" x14ac:dyDescent="0.25">
      <c r="A456" s="103"/>
      <c r="B456" s="36" t="s">
        <v>75</v>
      </c>
      <c r="C456" s="36" t="str">
        <f>'Hotter&amp;Drier'!$B$1</f>
        <v>MRI-CGCM2.3.2</v>
      </c>
      <c r="D456" s="36">
        <v>2070</v>
      </c>
      <c r="E456" s="37">
        <f>'Hotter&amp;Drier'!T98</f>
        <v>23.7</v>
      </c>
      <c r="F456" s="37">
        <f>'Hotter&amp;Drier'!X98</f>
        <v>75.231799999999993</v>
      </c>
      <c r="G456" s="37">
        <f>'Hotter&amp;Drier'!R98</f>
        <v>606</v>
      </c>
      <c r="H456" s="115">
        <f t="shared" si="1072"/>
        <v>2007</v>
      </c>
      <c r="I456" s="111" t="str">
        <f t="shared" si="1073"/>
        <v>Pile No 243 @ Berth 107</v>
      </c>
      <c r="J456" s="165" t="str">
        <f t="shared" si="1074"/>
        <v>splash</v>
      </c>
      <c r="K456" s="172">
        <f t="shared" si="1075"/>
        <v>1</v>
      </c>
      <c r="L456" s="115" t="str">
        <f t="shared" si="1076"/>
        <v>C1</v>
      </c>
      <c r="M456" s="115" t="str">
        <f t="shared" si="1077"/>
        <v>CB4</v>
      </c>
      <c r="N456" s="115" t="str">
        <f t="shared" si="1078"/>
        <v>CL5</v>
      </c>
      <c r="O456" s="115">
        <f t="shared" si="1079"/>
        <v>0</v>
      </c>
      <c r="P456" s="115">
        <f t="shared" si="1080"/>
        <v>50</v>
      </c>
      <c r="Q456" s="115">
        <f t="shared" si="1081"/>
        <v>1200</v>
      </c>
      <c r="R456" s="115">
        <f t="shared" si="1082"/>
        <v>60</v>
      </c>
      <c r="S456" s="115">
        <f t="shared" si="1083"/>
        <v>0.37</v>
      </c>
      <c r="T456" s="115">
        <f t="shared" si="1084"/>
        <v>310</v>
      </c>
      <c r="U456" s="165">
        <f t="shared" si="1122"/>
        <v>12</v>
      </c>
      <c r="V456" s="165"/>
      <c r="W456" s="165"/>
      <c r="X456" s="165"/>
      <c r="Y456" s="165"/>
      <c r="AA456" s="174">
        <f t="shared" si="1085"/>
        <v>7.4795617279731887</v>
      </c>
      <c r="AB456" s="193">
        <f t="shared" si="1086"/>
        <v>0.24959123455946375</v>
      </c>
      <c r="AC456" s="174">
        <f t="shared" si="1087"/>
        <v>0.4924370886006797</v>
      </c>
      <c r="AD456" s="174">
        <f t="shared" si="1088"/>
        <v>1.2188324169322036E-2</v>
      </c>
      <c r="AE456" s="174">
        <f t="shared" si="1089"/>
        <v>1.3066274155685125</v>
      </c>
      <c r="AF456" s="194">
        <f t="shared" si="1090"/>
        <v>0.3900380344980634</v>
      </c>
      <c r="AG456" s="174">
        <f t="shared" si="1034"/>
        <v>10.775275658429413</v>
      </c>
      <c r="AH456" s="174">
        <f t="shared" si="1035"/>
        <v>0.1706648175449153</v>
      </c>
      <c r="AJ456" s="174"/>
      <c r="AK456" s="174"/>
      <c r="AM456" s="207">
        <f t="shared" si="1091"/>
        <v>5</v>
      </c>
      <c r="AN456" s="167">
        <f>INDEX(Coefficients!$O$3:$O$7,MATCH(S456,Coefficients!$O$3:$O$7))</f>
        <v>0.3</v>
      </c>
      <c r="AO456" s="167">
        <f>INDEX(Coefficients!$O$3:$O$7,MATCH(S456,Coefficients!$O$3:$O$7)+1)</f>
        <v>0.4</v>
      </c>
      <c r="AP456" s="172">
        <f>INDEX(Coefficients!$P$3:$P$7,MATCH(S456,Coefficients!$O$3:$O$7))</f>
        <v>50</v>
      </c>
      <c r="AQ456" s="172">
        <f>INDEX(Coefficients!$P$3:$P$7,MATCH(S456,Coefficients!$O$3:$O$7)+1)</f>
        <v>41.8</v>
      </c>
      <c r="AR456" s="172">
        <f t="shared" si="1092"/>
        <v>44.26</v>
      </c>
      <c r="AS456" s="106">
        <f t="shared" si="1093"/>
        <v>2070</v>
      </c>
      <c r="AT456" s="107">
        <f t="shared" si="1094"/>
        <v>23.7</v>
      </c>
      <c r="AU456" s="167">
        <f t="shared" si="1123"/>
        <v>1365.5100000000002</v>
      </c>
      <c r="AV456" s="173">
        <f t="shared" si="1124"/>
        <v>23.144237288135596</v>
      </c>
      <c r="AW456" s="106">
        <v>82</v>
      </c>
      <c r="AX456" s="107">
        <f t="shared" si="1095"/>
        <v>75.231799999999993</v>
      </c>
      <c r="AY456" s="174">
        <f t="shared" si="1096"/>
        <v>1.2127688207377334</v>
      </c>
      <c r="AZ456" s="167">
        <f>INDEX(Coefficients!$K$3:$K$10,MATCH(S456,Coefficients!$K$3:$K$10))</f>
        <v>0.35</v>
      </c>
      <c r="BA456" s="167">
        <f>INDEX(Coefficients!$K$3:$K$10,MATCH(S456,Coefficients!$K$3:$K$10)+1)</f>
        <v>0.4</v>
      </c>
      <c r="BB456" s="167">
        <f>INDEX(Coefficients!$L$3:$L$10,MATCH(S456,Coefficients!$K$3:$K$10))</f>
        <v>0.19142307491680963</v>
      </c>
      <c r="BC456" s="167">
        <f>INDEX(Coefficients!$L$3:$L$10,MATCH(S456,Coefficients!$K$3:$K$10)+1)</f>
        <v>0.35425563574488944</v>
      </c>
      <c r="BD456" s="174">
        <f>INDEX(Coefficients!$M$3:$M$10,MATCH(S456,Coefficients!$K$3:$K$10))</f>
        <v>0.20023799980895765</v>
      </c>
      <c r="BE456" s="174">
        <f>INDEX(Coefficients!$M$3:$M$10,MATCH(S456,Coefficients!$K$3:$K$10)+1)</f>
        <v>0.20987997823914079</v>
      </c>
      <c r="BF456" s="70">
        <f t="shared" si="1097"/>
        <v>2.5655609924804158E-5</v>
      </c>
      <c r="BG456" s="110">
        <f t="shared" si="1098"/>
        <v>0.20409479118103091</v>
      </c>
      <c r="BH456" s="175">
        <f t="shared" si="1125"/>
        <v>1.1162479448432201E-5</v>
      </c>
      <c r="BI456" s="89">
        <f t="shared" si="1126"/>
        <v>3.5225353793069583E-2</v>
      </c>
      <c r="BJ456" s="106">
        <f t="shared" si="1099"/>
        <v>0.71366705445737511</v>
      </c>
      <c r="BK456" s="165">
        <f t="shared" si="1100"/>
        <v>84.741590689541354</v>
      </c>
      <c r="BL456" s="207"/>
      <c r="BM456" s="107">
        <f t="shared" si="1101"/>
        <v>606</v>
      </c>
      <c r="BN456" s="173">
        <f t="shared" si="1127"/>
        <v>29203.299999999992</v>
      </c>
      <c r="BO456" s="187">
        <f t="shared" si="1128"/>
        <v>9.4044525423728795E-4</v>
      </c>
      <c r="BP456" s="106" t="str">
        <f t="shared" si="1102"/>
        <v>YES</v>
      </c>
      <c r="BQ456" s="209">
        <f t="shared" si="1103"/>
        <v>7.4795617279731887</v>
      </c>
      <c r="BR456" s="164">
        <f t="shared" si="1129"/>
        <v>12.479561727973188</v>
      </c>
      <c r="BS456" s="219">
        <f t="shared" si="1130"/>
        <v>0.24959123455946375</v>
      </c>
      <c r="BT456" s="210"/>
      <c r="BU456" s="206">
        <f t="shared" si="1131"/>
        <v>-0.84122935219876172</v>
      </c>
      <c r="BW456" s="164">
        <f>VLOOKUP(M456,Coefficients!$E$4:$I$7,3)</f>
        <v>0.43099999999999999</v>
      </c>
      <c r="BX456" s="106">
        <f t="shared" si="1132"/>
        <v>7.2999999999999995E-2</v>
      </c>
      <c r="BY456" s="163">
        <f t="shared" si="1133"/>
        <v>0.52992713779661027</v>
      </c>
      <c r="BZ456" s="160"/>
      <c r="CO456" s="165" t="str">
        <f t="shared" si="1104"/>
        <v>splash</v>
      </c>
      <c r="CP456" s="172">
        <f t="shared" si="1105"/>
        <v>1</v>
      </c>
      <c r="CQ456" s="165">
        <f>IF(CO456="atmospheric",IF(CP456&gt;=1,Coefficients!$T$5,Coefficients!$T$4),Coefficients!$T$3)</f>
        <v>7.35</v>
      </c>
      <c r="CR456" s="106">
        <f>IF(S456&lt;Coefficients!$V$3,Coefficients!$X$3-(Coefficients!$X$4-Coefficients!$X$3)*(Coefficients!$V$3-S456)/(Coefficients!$V$4-Coefficients!$V$3),IF(S456&gt;Coefficients!$V$6,(Coefficients!$X$6-Coefficients!$X$5)*(S456-Coefficients!$V$6)/(Coefficients!$V$6-Coefficients!$V$5)+Coefficients!$X$6,VLOOKUP(S456,Coefficients!$V$3:$X$6,3)))</f>
        <v>5.1999999999999975</v>
      </c>
      <c r="CS456" s="90">
        <f t="shared" si="1134"/>
        <v>1.6409601519999992E-4</v>
      </c>
      <c r="CT456" s="106">
        <f>VLOOKUP(CO456,Coefficients!$Z$4:$AD$7,4,FALSE)</f>
        <v>0.26500000000000001</v>
      </c>
      <c r="CU456" s="106">
        <f>VLOOKUP(CO456,Coefficients!$Z$4:$AD$7,2,FALSE)</f>
        <v>0.37</v>
      </c>
      <c r="CV456" s="174">
        <f t="shared" si="1106"/>
        <v>5.4140029023234302</v>
      </c>
      <c r="CW456" s="31">
        <f t="shared" si="1107"/>
        <v>1.3066274155685125</v>
      </c>
      <c r="CX456" s="19">
        <f>Coefficients!$B$7</f>
        <v>3.35</v>
      </c>
      <c r="CY456" s="217">
        <f t="shared" si="1135"/>
        <v>0.3900380344980634</v>
      </c>
      <c r="CZ456" s="164">
        <f>VLOOKUP(N456,Coefficients!$E$12:$I$16,3)</f>
        <v>6.0350000000000001</v>
      </c>
      <c r="DA456" s="165">
        <f t="shared" si="1136"/>
        <v>7.2999999999999995E-2</v>
      </c>
      <c r="DB456" s="163">
        <f t="shared" si="1137"/>
        <v>7.4202094584745781</v>
      </c>
      <c r="DC456" s="163"/>
      <c r="DD456" s="149"/>
      <c r="DU456" s="165">
        <f t="shared" si="1108"/>
        <v>0.95</v>
      </c>
      <c r="DV456" s="165">
        <f t="shared" si="1109"/>
        <v>1</v>
      </c>
      <c r="DW456" s="165">
        <f t="shared" si="1110"/>
        <v>2400</v>
      </c>
      <c r="DX456" s="165">
        <f t="shared" si="1111"/>
        <v>1.4999999999999999E-2</v>
      </c>
      <c r="DY456" s="169">
        <f t="shared" si="1112"/>
        <v>70.57281354543592</v>
      </c>
      <c r="DZ456" s="136">
        <f t="shared" si="1138"/>
        <v>33594.161536036278</v>
      </c>
      <c r="EA456" s="136">
        <f t="shared" si="1113"/>
        <v>4.3067574809826485</v>
      </c>
      <c r="EB456" s="136">
        <f t="shared" si="1114"/>
        <v>2.3330791552474604E-2</v>
      </c>
      <c r="EC456" s="136">
        <f t="shared" si="1115"/>
        <v>0.96747185906460231</v>
      </c>
      <c r="ED456" s="136">
        <f t="shared" si="1116"/>
        <v>0.21329202867775254</v>
      </c>
      <c r="EE456" s="136">
        <f t="shared" si="1139"/>
        <v>1.5445604651050633E-4</v>
      </c>
      <c r="EF456" s="136">
        <f t="shared" si="1117"/>
        <v>1</v>
      </c>
      <c r="EG456" s="136">
        <f t="shared" si="1140"/>
        <v>2</v>
      </c>
      <c r="EH456" s="149">
        <f t="shared" si="1118"/>
        <v>1.6824652929564763</v>
      </c>
      <c r="EI456" s="149">
        <f t="shared" si="1119"/>
        <v>28.221624345892138</v>
      </c>
      <c r="EJ456" s="149">
        <f t="shared" si="1141"/>
        <v>29.904089638848614</v>
      </c>
      <c r="EK456" s="18">
        <f t="shared" si="1142"/>
        <v>1.9729742892207187</v>
      </c>
      <c r="EL456" s="18">
        <f t="shared" si="1143"/>
        <v>0.4924370886006797</v>
      </c>
      <c r="EM456" s="18">
        <f t="shared" si="1144"/>
        <v>1.2188324169322036E-2</v>
      </c>
      <c r="EN456" s="163">
        <f t="shared" si="1120"/>
        <v>0.12015617916557436</v>
      </c>
      <c r="EO456" s="163">
        <f t="shared" si="1121"/>
        <v>2.0154962871714184</v>
      </c>
      <c r="EP456" s="163">
        <f t="shared" si="1145"/>
        <v>2.1356524663369929</v>
      </c>
      <c r="EQ456" s="18">
        <f t="shared" si="1146"/>
        <v>27.626217715654377</v>
      </c>
      <c r="ER456" s="18">
        <f t="shared" si="1147"/>
        <v>10.775275658429413</v>
      </c>
      <c r="ES456" s="18">
        <f t="shared" si="1148"/>
        <v>0.1706648175449153</v>
      </c>
    </row>
    <row r="457" spans="1:149" s="22" customFormat="1" x14ac:dyDescent="0.25">
      <c r="A457" s="44" t="s">
        <v>328</v>
      </c>
      <c r="B457" s="54" t="str">
        <f>B458&amp;" "&amp;C458</f>
        <v>A1B MIROC-Medres</v>
      </c>
      <c r="C457" s="52"/>
      <c r="D457" s="44"/>
      <c r="E457" s="44"/>
      <c r="F457" s="44"/>
      <c r="G457" s="44"/>
      <c r="J457" s="159"/>
      <c r="K457" s="159"/>
      <c r="L457" s="35"/>
      <c r="M457" s="35"/>
      <c r="N457" s="35"/>
      <c r="O457" s="35"/>
      <c r="P457" s="35"/>
      <c r="Q457" s="35"/>
      <c r="R457" s="35"/>
      <c r="S457" s="35"/>
      <c r="T457" s="35"/>
      <c r="U457" s="166"/>
      <c r="V457" s="166"/>
      <c r="W457" s="166"/>
      <c r="X457" s="166"/>
      <c r="Y457" s="166"/>
      <c r="AA457" s="68"/>
      <c r="AB457" s="215"/>
      <c r="AC457" s="68"/>
      <c r="AD457" s="68"/>
      <c r="AE457" s="68"/>
      <c r="AF457" s="216"/>
      <c r="AG457" s="68"/>
      <c r="AH457" s="68"/>
      <c r="AJ457" s="166"/>
      <c r="AK457" s="166"/>
      <c r="AM457" s="166"/>
      <c r="AN457" s="208" t="str">
        <f>B458&amp;" "&amp;C458</f>
        <v>A1B MIROC-Medres</v>
      </c>
      <c r="AO457" s="63"/>
      <c r="AP457" s="63"/>
      <c r="AQ457" s="63"/>
      <c r="AR457" s="63"/>
      <c r="AS457" s="35"/>
      <c r="AT457" s="66"/>
      <c r="AU457" s="66"/>
      <c r="AV457" s="66"/>
      <c r="AW457" s="35"/>
      <c r="AX457" s="63"/>
      <c r="AY457" s="68"/>
      <c r="AZ457" s="66"/>
      <c r="BA457" s="66"/>
      <c r="BB457" s="66"/>
      <c r="BC457" s="66"/>
      <c r="BD457" s="68"/>
      <c r="BE457" s="68"/>
      <c r="BF457" s="71"/>
      <c r="BG457" s="68"/>
      <c r="BH457" s="68"/>
      <c r="BI457" s="91"/>
      <c r="BJ457" s="35"/>
      <c r="BK457" s="35"/>
      <c r="BL457" s="208"/>
      <c r="BM457" s="66"/>
      <c r="BN457" s="66"/>
      <c r="BO457" s="92"/>
      <c r="BP457" s="35"/>
      <c r="BQ457" s="35"/>
      <c r="BR457" s="45"/>
      <c r="BS457" s="220"/>
      <c r="BT457" s="98"/>
      <c r="BU457" s="45"/>
      <c r="BW457" s="45"/>
      <c r="BX457" s="45"/>
      <c r="BY457" s="45"/>
      <c r="BZ457" s="159"/>
      <c r="CO457" s="54" t="str">
        <f>B458&amp;" "&amp;C458</f>
        <v>A1B MIROC-Medres</v>
      </c>
      <c r="CP457" s="35"/>
      <c r="CQ457" s="35"/>
      <c r="CR457" s="35"/>
      <c r="CS457" s="92"/>
      <c r="CV457" s="68"/>
      <c r="CW457" s="49"/>
      <c r="CX457" s="25"/>
      <c r="CY457" s="218"/>
      <c r="DC457" s="159"/>
      <c r="DU457" s="159" t="str">
        <f>B458&amp;" "&amp;C458</f>
        <v>A1B MIROC-Medres</v>
      </c>
      <c r="DV457" s="45"/>
      <c r="DW457" s="45"/>
      <c r="DX457" s="45"/>
      <c r="DY457" s="45"/>
      <c r="DZ457" s="159"/>
      <c r="EA457" s="159"/>
      <c r="EC457" s="159"/>
      <c r="ED457" s="159"/>
      <c r="EG457" s="159"/>
      <c r="EH457" s="45"/>
      <c r="EI457" s="45"/>
      <c r="EK457" s="221"/>
      <c r="EL457" s="221"/>
      <c r="EM457" s="159"/>
      <c r="EN457" s="159"/>
      <c r="EO457" s="159"/>
      <c r="EP457" s="159"/>
      <c r="EQ457" s="221"/>
      <c r="ER457" s="221"/>
    </row>
    <row r="458" spans="1:149" s="105" customFormat="1" outlineLevel="1" x14ac:dyDescent="0.25">
      <c r="A458" s="103"/>
      <c r="B458" s="36" t="s">
        <v>75</v>
      </c>
      <c r="C458" s="36" t="str">
        <f>'Cooler&amp;Wetter'!$B$1</f>
        <v>MIROC-Medres</v>
      </c>
      <c r="D458" s="36">
        <v>2000</v>
      </c>
      <c r="E458" s="37">
        <f>'Cooler&amp;Wetter'!T28</f>
        <v>22.333333333333332</v>
      </c>
      <c r="F458" s="37">
        <f>'Cooler&amp;Wetter'!X28</f>
        <v>76.350866666666661</v>
      </c>
      <c r="G458" s="37">
        <f>'Cooler&amp;Wetter'!R28</f>
        <v>368</v>
      </c>
      <c r="H458" s="115">
        <f t="shared" ref="H458:H521" si="1149">$H$26</f>
        <v>2007</v>
      </c>
      <c r="I458" s="111" t="str">
        <f t="shared" ref="I458:I521" si="1150">$I$26</f>
        <v>Pile No 243 @ Berth 107</v>
      </c>
      <c r="J458" s="165" t="str">
        <f t="shared" ref="J458:J521" si="1151">$J$26</f>
        <v>splash</v>
      </c>
      <c r="K458" s="172">
        <f t="shared" ref="K458:K521" si="1152">$K$26</f>
        <v>1</v>
      </c>
      <c r="L458" s="115" t="str">
        <f t="shared" ref="L458:L521" si="1153">$L$26</f>
        <v>C1</v>
      </c>
      <c r="M458" s="115" t="str">
        <f t="shared" ref="M458:M521" si="1154">$M$26</f>
        <v>CB4</v>
      </c>
      <c r="N458" s="115" t="str">
        <f t="shared" ref="N458:N521" si="1155">$N$26</f>
        <v>CL5</v>
      </c>
      <c r="O458" s="115">
        <f t="shared" ref="O458:O521" si="1156">$O$26</f>
        <v>0</v>
      </c>
      <c r="P458" s="115">
        <f t="shared" ref="P458:P521" si="1157">$P$26</f>
        <v>50</v>
      </c>
      <c r="Q458" s="115">
        <f t="shared" ref="Q458:Q521" si="1158">$Q$26</f>
        <v>1200</v>
      </c>
      <c r="R458" s="115">
        <f t="shared" ref="R458:R521" si="1159">$R$26</f>
        <v>60</v>
      </c>
      <c r="S458" s="115">
        <f t="shared" ref="S458:S521" si="1160">$S$26</f>
        <v>0.37</v>
      </c>
      <c r="T458" s="115">
        <f t="shared" ref="T458:T521" si="1161">$T$26</f>
        <v>310</v>
      </c>
      <c r="U458" s="165">
        <f>$U$26</f>
        <v>12</v>
      </c>
      <c r="V458" s="165"/>
      <c r="W458" s="165"/>
      <c r="X458" s="165"/>
      <c r="Y458" s="165"/>
      <c r="AA458" s="174" t="e">
        <f t="shared" ref="AA458:AA489" si="1162">BQ458</f>
        <v>#NUM!</v>
      </c>
      <c r="AB458" s="193" t="e">
        <f t="shared" ref="AB458:AB489" si="1163">BS458</f>
        <v>#NUM!</v>
      </c>
      <c r="AC458" s="174" t="e">
        <f t="shared" ref="AC458:AC489" si="1164">EL458</f>
        <v>#NUM!</v>
      </c>
      <c r="AD458" s="174">
        <f t="shared" ref="AD458:AD489" si="1165">EM458</f>
        <v>0</v>
      </c>
      <c r="AE458" s="174" t="e">
        <f t="shared" ref="AE458:AE489" si="1166">CW458</f>
        <v>#NUM!</v>
      </c>
      <c r="AF458" s="194" t="e">
        <f t="shared" ref="AF458:AF489" si="1167">CY458</f>
        <v>#NUM!</v>
      </c>
      <c r="AG458" s="174" t="e">
        <f t="shared" si="1034"/>
        <v>#NUM!</v>
      </c>
      <c r="AH458" s="174">
        <f t="shared" si="1035"/>
        <v>0</v>
      </c>
      <c r="AJ458" s="174"/>
      <c r="AK458" s="174"/>
      <c r="AM458" s="207">
        <f t="shared" ref="AM458:AM489" si="1168">IF(AS458&gt;=$C$20,$C$21,0)</f>
        <v>0</v>
      </c>
      <c r="AN458" s="167">
        <f>INDEX(Coefficients!$O$3:$O$7,MATCH(S458,Coefficients!$O$3:$O$7))</f>
        <v>0.3</v>
      </c>
      <c r="AO458" s="167">
        <f>INDEX(Coefficients!$O$3:$O$7,MATCH(S458,Coefficients!$O$3:$O$7)+1)</f>
        <v>0.4</v>
      </c>
      <c r="AP458" s="172">
        <f>INDEX(Coefficients!$P$3:$P$7,MATCH(S458,Coefficients!$O$3:$O$7))</f>
        <v>50</v>
      </c>
      <c r="AQ458" s="172">
        <f>INDEX(Coefficients!$P$3:$P$7,MATCH(S458,Coefficients!$O$3:$O$7)+1)</f>
        <v>41.8</v>
      </c>
      <c r="AR458" s="172">
        <f t="shared" ref="AR458:AR489" si="1169">AP458+(S458-AN458)/(AO458-AN458)*(AQ458-AP458)</f>
        <v>44.26</v>
      </c>
      <c r="AS458" s="106">
        <f t="shared" ref="AS458:AS489" si="1170">D458</f>
        <v>2000</v>
      </c>
      <c r="AT458" s="107">
        <f t="shared" ref="AT458:AT489" si="1171">E458</f>
        <v>22.333333333333332</v>
      </c>
      <c r="AU458" s="167">
        <f>IF(AS458&gt;=$C$20,AT458+AU457,0)</f>
        <v>0</v>
      </c>
      <c r="AV458" s="173">
        <f>IF(ISERROR(AU458/(AS458-($C$20-1))),0,AU458/(AS458-($C$20-1)))</f>
        <v>0</v>
      </c>
      <c r="AW458" s="106">
        <v>12</v>
      </c>
      <c r="AX458" s="107">
        <f t="shared" ref="AX458:AX489" si="1172">F458</f>
        <v>76.350866666666661</v>
      </c>
      <c r="AY458" s="174">
        <f t="shared" ref="AY458:AY489" si="1173">EXP(AR458/RR*(1/293-1/(273+AV458)))</f>
        <v>0.26419424190444968</v>
      </c>
      <c r="AZ458" s="167">
        <f>INDEX(Coefficients!$K$3:$K$10,MATCH(S458,Coefficients!$K$3:$K$10))</f>
        <v>0.35</v>
      </c>
      <c r="BA458" s="167">
        <f>INDEX(Coefficients!$K$3:$K$10,MATCH(S458,Coefficients!$K$3:$K$10)+1)</f>
        <v>0.4</v>
      </c>
      <c r="BB458" s="167">
        <f>INDEX(Coefficients!$L$3:$L$10,MATCH(S458,Coefficients!$K$3:$K$10))</f>
        <v>0.19142307491680963</v>
      </c>
      <c r="BC458" s="167">
        <f>INDEX(Coefficients!$L$3:$L$10,MATCH(S458,Coefficients!$K$3:$K$10)+1)</f>
        <v>0.35425563574488944</v>
      </c>
      <c r="BD458" s="174">
        <f>INDEX(Coefficients!$M$3:$M$10,MATCH(S458,Coefficients!$K$3:$K$10))</f>
        <v>0.20023799980895765</v>
      </c>
      <c r="BE458" s="174">
        <f>INDEX(Coefficients!$M$3:$M$10,MATCH(S458,Coefficients!$K$3:$K$10)+1)</f>
        <v>0.20987997823914079</v>
      </c>
      <c r="BF458" s="70">
        <f t="shared" ref="BF458:BF489" si="1174">(BB458+(S458-AZ458)/(BA458-AZ458)*(BC458-BB458))*10^-4</f>
        <v>2.5655609924804158E-5</v>
      </c>
      <c r="BG458" s="110">
        <f t="shared" ref="BG458:BG489" si="1175">BD458+(S458-AZ458)/(BA458-AZ458)*(BE458-BD458)</f>
        <v>0.20409479118103091</v>
      </c>
      <c r="BH458" s="175" t="e">
        <f>BF458*(AS458-($C$20-1))^(-BG458)</f>
        <v>#NUM!</v>
      </c>
      <c r="BI458" s="89" t="e">
        <f>BH458*31556926/10000</f>
        <v>#NUM!</v>
      </c>
      <c r="BJ458" s="106">
        <f t="shared" ref="BJ458:BJ489" si="1176">1-EXP(-3.38*S458)</f>
        <v>0.71366705445737511</v>
      </c>
      <c r="BK458" s="165">
        <f t="shared" ref="BK458:BK489" si="1177">0.75*T458*CaO*BJ458*(MCO2_/MCaO)</f>
        <v>84.741590689541354</v>
      </c>
      <c r="BL458" s="207"/>
      <c r="BM458" s="107">
        <f t="shared" ref="BM458:BM489" si="1178">G458</f>
        <v>368</v>
      </c>
      <c r="BN458" s="173">
        <f>IF(AS458&gt;=$C$20,BN457+BM458,0)</f>
        <v>0</v>
      </c>
      <c r="BO458" s="187">
        <f>BN458/(AS458-($C$20-1))*0.0019*10^-3</f>
        <v>0</v>
      </c>
      <c r="BP458" s="106" t="str">
        <f t="shared" ref="BP458:BP521" si="1179">IF(AW458&gt;=12,IF(AX458&gt;=50,"YES","NO"),"NO")</f>
        <v>YES</v>
      </c>
      <c r="BQ458" s="209" t="e">
        <f t="shared" ref="BQ458:BQ489" si="1180">IF(BP458="YES",SQRT((2*AY458*BI458/BK458)*kurban*BO458*(AS458-($C$20-1)))*(1/(AS458-($C$20-1)))^BL458*1000,0)</f>
        <v>#NUM!</v>
      </c>
      <c r="BR458" s="164" t="e">
        <f>AM458+BQ458</f>
        <v>#NUM!</v>
      </c>
      <c r="BS458" s="219" t="e">
        <f>BR458/P458</f>
        <v>#NUM!</v>
      </c>
      <c r="BT458" s="210"/>
      <c r="BU458" s="206" t="e">
        <f>((SQRT(AY458*BO458)/SQRT(VLOOKUP($C$20,$AS$26:$BQ$96,7)*VLOOKUP($C$20,$AS$26:$BQ$96,23)*(AS458-($C$20-1))))-1)</f>
        <v>#NUM!</v>
      </c>
      <c r="BW458" s="164">
        <f>VLOOKUP(M458,Coefficients!$E$4:$I$7,3)</f>
        <v>0.43099999999999999</v>
      </c>
      <c r="BX458" s="106">
        <f>IF($AV458&lt;20,0.025,0.073)</f>
        <v>2.5000000000000001E-2</v>
      </c>
      <c r="BY458" s="163">
        <f>IF(AV458=0,0,BW458*(1+BX458*($AV458-20)))</f>
        <v>0</v>
      </c>
      <c r="BZ458" s="160"/>
      <c r="CO458" s="165" t="str">
        <f t="shared" ref="CO458:CO489" si="1181">J458</f>
        <v>splash</v>
      </c>
      <c r="CP458" s="172">
        <f t="shared" ref="CP458:CP489" si="1182">K458</f>
        <v>1</v>
      </c>
      <c r="CQ458" s="165">
        <f>IF(CO458="atmospheric",IF(CP458&gt;=1,Coefficients!$T$5,Coefficients!$T$4),Coefficients!$T$3)</f>
        <v>7.35</v>
      </c>
      <c r="CR458" s="106">
        <f>IF(S458&lt;Coefficients!$V$3,Coefficients!$X$3-(Coefficients!$X$4-Coefficients!$X$3)*(Coefficients!$V$3-S458)/(Coefficients!$V$4-Coefficients!$V$3),IF(S458&gt;Coefficients!$V$6,(Coefficients!$X$6-Coefficients!$X$5)*(S458-Coefficients!$V$6)/(Coefficients!$V$6-Coefficients!$V$5)+Coefficients!$X$6,VLOOKUP(S458,Coefficients!$V$3:$X$6,3)))</f>
        <v>5.1999999999999975</v>
      </c>
      <c r="CS458" s="90">
        <f>CR458*10^-12*31556926</f>
        <v>1.6409601519999992E-4</v>
      </c>
      <c r="CT458" s="106">
        <f>VLOOKUP(CO458,Coefficients!$Z$4:$AD$7,4,FALSE)</f>
        <v>0.26500000000000001</v>
      </c>
      <c r="CU458" s="106">
        <f>VLOOKUP(CO458,Coefficients!$Z$4:$AD$7,2,FALSE)</f>
        <v>0.37</v>
      </c>
      <c r="CV458" s="174" t="e">
        <f t="shared" ref="CV458:CV489" si="1183">CQ458*(1-ERF(BR458/(2*(SQRT(CT458*kt*kc*AY458*CS458*10^6*(1/(AS458-($C$20-1)))^CU458*(AS458-($C$20-1)))))))</f>
        <v>#NUM!</v>
      </c>
      <c r="CW458" s="31" t="e">
        <f t="shared" ref="CW458:CW489" si="1184">CQ458*(1-ERF(P458/(2*(SQRT(CT458*kt*kc*AY458*CS458*10^6*(1/(AS458-($C$20-1)))^CU458*(AS458-($C$20-1)))))))</f>
        <v>#NUM!</v>
      </c>
      <c r="CX458" s="19">
        <f>Coefficients!$B$7</f>
        <v>3.35</v>
      </c>
      <c r="CY458" s="217" t="e">
        <f>CW458/CX458</f>
        <v>#NUM!</v>
      </c>
      <c r="CZ458" s="164">
        <f>VLOOKUP(N458,Coefficients!$E$12:$I$16,3)</f>
        <v>6.0350000000000001</v>
      </c>
      <c r="DA458" s="165">
        <f>IF($AV458&lt;20,0.025,0.073)</f>
        <v>2.5000000000000001E-2</v>
      </c>
      <c r="DB458" s="163">
        <f>IF(AV458=0,0,CZ458*(1+DA458*($AV458-20)))</f>
        <v>0</v>
      </c>
      <c r="DC458" s="163"/>
      <c r="DD458" s="149"/>
      <c r="DU458" s="165">
        <f t="shared" ref="DU458:DU489" si="1185">$DV$13</f>
        <v>0.95</v>
      </c>
      <c r="DV458" s="165">
        <f t="shared" ref="DV458:DV489" si="1186">$DV$14</f>
        <v>1</v>
      </c>
      <c r="DW458" s="165">
        <f t="shared" ref="DW458:DW489" si="1187">$DV$15</f>
        <v>2400</v>
      </c>
      <c r="DX458" s="165">
        <f t="shared" ref="DX458:DX489" si="1188">$DV$16</f>
        <v>1.4999999999999999E-2</v>
      </c>
      <c r="DY458" s="169">
        <f t="shared" ref="DY458:DY489" si="1189">365*(AS458-($C$20-1))/(4+310.25*(AS458-($C$20-1)))*R458</f>
        <v>70.671067106710666</v>
      </c>
      <c r="DZ458" s="136">
        <f>DU458*DV458*3.35*10^4*(DW458/2400)^2*(DY458/60)^(1/3)</f>
        <v>33609.74456878459</v>
      </c>
      <c r="EA458" s="136">
        <f t="shared" ref="EA458:EA489" si="1190">0.556*SQRT(R458)</f>
        <v>4.3067574809826485</v>
      </c>
      <c r="EB458" s="136">
        <f t="shared" ref="EB458:EB489" si="1191">(U458+2*$DV$16)^2/(2*P458*(P458+U458+2*$DV$16))</f>
        <v>2.3330791552474604E-2</v>
      </c>
      <c r="EC458" s="136">
        <f t="shared" ref="EC458:EC489" si="1192">P458/(U458*EA458)</f>
        <v>0.96747185906460231</v>
      </c>
      <c r="ED458" s="136" t="e">
        <f t="shared" ref="ED458:ED489" si="1193">0.95*(EXP(-0.3*$DV$19/BY458)-$DV$19/(2500*BY458)+0.3)</f>
        <v>#DIV/0!</v>
      </c>
      <c r="EE458" s="136">
        <f>0.0008*EXP(-1.7*EC458)</f>
        <v>1.5445604651050633E-4</v>
      </c>
      <c r="EF458" s="136">
        <f t="shared" ref="EF458:EF489" si="1194">$DV$20</f>
        <v>1</v>
      </c>
      <c r="EG458" s="136">
        <f>$DV$21</f>
        <v>2</v>
      </c>
      <c r="EH458" s="149" t="e">
        <f t="shared" ref="EH458:EH489" si="1195">1/365*(7117.5*(U458+2*DX458)*(1+$DV$17+EB458))/(BY458*DZ458)*(((2*P458*EA458)/U458)+((2*DX458*DZ458)/((1+$DV$17+EB458)*(U458+2*DX458))))</f>
        <v>#DIV/0!</v>
      </c>
      <c r="EI458" s="149" t="e">
        <f t="shared" ref="EI458:EI489" si="1196">ED458*($DV$18-0.05)/(EF458*EE458)*(0.0114/BY458)</f>
        <v>#DIV/0!</v>
      </c>
      <c r="EJ458" s="149" t="e">
        <f>EH458+EI458</f>
        <v>#DIV/0!</v>
      </c>
      <c r="EK458" s="18" t="e">
        <f>(AS458-($C$20-1))/EJ458</f>
        <v>#DIV/0!</v>
      </c>
      <c r="EL458" s="18" t="e">
        <f>BS458*EK458</f>
        <v>#NUM!</v>
      </c>
      <c r="EM458" s="18">
        <f>EG458*0.0115*BY458</f>
        <v>0</v>
      </c>
      <c r="EN458" s="163" t="e">
        <f t="shared" ref="EN458:EN489" si="1197">1/365*(7117.5*(U458+2*DX458)*(1+$DV$17+EB458))/(DB458*DZ458)*(((2*P458*EA458)/U458)+((2*DX458*DZ458)/((1+$DV$17+EB458)*(U458+2*DX458))))</f>
        <v>#DIV/0!</v>
      </c>
      <c r="EO458" s="163" t="e">
        <f t="shared" ref="EO458:EO489" si="1198">ED458*($DV$18-0.05)/(EF458*EE458)*(0.0114/DB458)</f>
        <v>#DIV/0!</v>
      </c>
      <c r="EP458" s="163" t="e">
        <f>EN458+EO458</f>
        <v>#DIV/0!</v>
      </c>
      <c r="EQ458" s="18" t="e">
        <f>(AS458-($C$20-1))/EP458</f>
        <v>#DIV/0!</v>
      </c>
      <c r="ER458" s="18" t="e">
        <f>CY458*EQ458</f>
        <v>#NUM!</v>
      </c>
      <c r="ES458" s="18">
        <f>EG458*0.0115*DB458</f>
        <v>0</v>
      </c>
    </row>
    <row r="459" spans="1:149" s="105" customFormat="1" outlineLevel="1" x14ac:dyDescent="0.25">
      <c r="A459" s="103"/>
      <c r="B459" s="36" t="s">
        <v>75</v>
      </c>
      <c r="C459" s="36" t="str">
        <f>'Cooler&amp;Wetter'!$B$1</f>
        <v>MIROC-Medres</v>
      </c>
      <c r="D459" s="36">
        <v>2001</v>
      </c>
      <c r="E459" s="37">
        <f>'Cooler&amp;Wetter'!T29</f>
        <v>22.346666666666668</v>
      </c>
      <c r="F459" s="37">
        <f>'Cooler&amp;Wetter'!X29</f>
        <v>76.355953333333332</v>
      </c>
      <c r="G459" s="37">
        <f>'Cooler&amp;Wetter'!R29</f>
        <v>370.15</v>
      </c>
      <c r="H459" s="115">
        <f t="shared" si="1149"/>
        <v>2007</v>
      </c>
      <c r="I459" s="111" t="str">
        <f t="shared" si="1150"/>
        <v>Pile No 243 @ Berth 107</v>
      </c>
      <c r="J459" s="165" t="str">
        <f t="shared" si="1151"/>
        <v>splash</v>
      </c>
      <c r="K459" s="172">
        <f t="shared" si="1152"/>
        <v>1</v>
      </c>
      <c r="L459" s="115" t="str">
        <f t="shared" si="1153"/>
        <v>C1</v>
      </c>
      <c r="M459" s="115" t="str">
        <f t="shared" si="1154"/>
        <v>CB4</v>
      </c>
      <c r="N459" s="115" t="str">
        <f t="shared" si="1155"/>
        <v>CL5</v>
      </c>
      <c r="O459" s="115">
        <f t="shared" si="1156"/>
        <v>0</v>
      </c>
      <c r="P459" s="115">
        <f t="shared" si="1157"/>
        <v>50</v>
      </c>
      <c r="Q459" s="115">
        <f t="shared" si="1158"/>
        <v>1200</v>
      </c>
      <c r="R459" s="115">
        <f t="shared" si="1159"/>
        <v>60</v>
      </c>
      <c r="S459" s="115">
        <f t="shared" si="1160"/>
        <v>0.37</v>
      </c>
      <c r="T459" s="115">
        <f t="shared" si="1161"/>
        <v>310</v>
      </c>
      <c r="U459" s="165">
        <f t="shared" ref="U459:U522" si="1199">$U$26</f>
        <v>12</v>
      </c>
      <c r="V459" s="165"/>
      <c r="W459" s="165"/>
      <c r="X459" s="165"/>
      <c r="Y459" s="165"/>
      <c r="AA459" s="174" t="e">
        <f t="shared" si="1162"/>
        <v>#NUM!</v>
      </c>
      <c r="AB459" s="193" t="e">
        <f t="shared" si="1163"/>
        <v>#NUM!</v>
      </c>
      <c r="AC459" s="174" t="e">
        <f t="shared" si="1164"/>
        <v>#NUM!</v>
      </c>
      <c r="AD459" s="174">
        <f t="shared" si="1165"/>
        <v>0</v>
      </c>
      <c r="AE459" s="174" t="e">
        <f t="shared" si="1166"/>
        <v>#NUM!</v>
      </c>
      <c r="AF459" s="194" t="e">
        <f t="shared" si="1167"/>
        <v>#NUM!</v>
      </c>
      <c r="AG459" s="174" t="e">
        <f t="shared" si="1034"/>
        <v>#NUM!</v>
      </c>
      <c r="AH459" s="174">
        <f t="shared" si="1035"/>
        <v>0</v>
      </c>
      <c r="AJ459" s="174"/>
      <c r="AK459" s="174"/>
      <c r="AM459" s="207">
        <f t="shared" si="1168"/>
        <v>0</v>
      </c>
      <c r="AN459" s="167">
        <f>INDEX(Coefficients!$O$3:$O$7,MATCH(S459,Coefficients!$O$3:$O$7))</f>
        <v>0.3</v>
      </c>
      <c r="AO459" s="167">
        <f>INDEX(Coefficients!$O$3:$O$7,MATCH(S459,Coefficients!$O$3:$O$7)+1)</f>
        <v>0.4</v>
      </c>
      <c r="AP459" s="172">
        <f>INDEX(Coefficients!$P$3:$P$7,MATCH(S459,Coefficients!$O$3:$O$7))</f>
        <v>50</v>
      </c>
      <c r="AQ459" s="172">
        <f>INDEX(Coefficients!$P$3:$P$7,MATCH(S459,Coefficients!$O$3:$O$7)+1)</f>
        <v>41.8</v>
      </c>
      <c r="AR459" s="172">
        <f t="shared" si="1169"/>
        <v>44.26</v>
      </c>
      <c r="AS459" s="106">
        <f t="shared" si="1170"/>
        <v>2001</v>
      </c>
      <c r="AT459" s="107">
        <f t="shared" si="1171"/>
        <v>22.346666666666668</v>
      </c>
      <c r="AU459" s="167">
        <f t="shared" ref="AU459:AU522" si="1200">IF(AS459&gt;=$C$20,AT459+AU458,0)</f>
        <v>0</v>
      </c>
      <c r="AV459" s="173">
        <f t="shared" ref="AV459:AV522" si="1201">IF(ISERROR(AU459/(AS459-($C$20-1))),0,AU459/(AS459-($C$20-1)))</f>
        <v>0</v>
      </c>
      <c r="AW459" s="106">
        <v>13</v>
      </c>
      <c r="AX459" s="107">
        <f t="shared" si="1172"/>
        <v>76.355953333333332</v>
      </c>
      <c r="AY459" s="174">
        <f t="shared" si="1173"/>
        <v>0.26419424190444968</v>
      </c>
      <c r="AZ459" s="167">
        <f>INDEX(Coefficients!$K$3:$K$10,MATCH(S459,Coefficients!$K$3:$K$10))</f>
        <v>0.35</v>
      </c>
      <c r="BA459" s="167">
        <f>INDEX(Coefficients!$K$3:$K$10,MATCH(S459,Coefficients!$K$3:$K$10)+1)</f>
        <v>0.4</v>
      </c>
      <c r="BB459" s="167">
        <f>INDEX(Coefficients!$L$3:$L$10,MATCH(S459,Coefficients!$K$3:$K$10))</f>
        <v>0.19142307491680963</v>
      </c>
      <c r="BC459" s="167">
        <f>INDEX(Coefficients!$L$3:$L$10,MATCH(S459,Coefficients!$K$3:$K$10)+1)</f>
        <v>0.35425563574488944</v>
      </c>
      <c r="BD459" s="174">
        <f>INDEX(Coefficients!$M$3:$M$10,MATCH(S459,Coefficients!$K$3:$K$10))</f>
        <v>0.20023799980895765</v>
      </c>
      <c r="BE459" s="174">
        <f>INDEX(Coefficients!$M$3:$M$10,MATCH(S459,Coefficients!$K$3:$K$10)+1)</f>
        <v>0.20987997823914079</v>
      </c>
      <c r="BF459" s="70">
        <f t="shared" si="1174"/>
        <v>2.5655609924804158E-5</v>
      </c>
      <c r="BG459" s="110">
        <f t="shared" si="1175"/>
        <v>0.20409479118103091</v>
      </c>
      <c r="BH459" s="175" t="e">
        <f t="shared" ref="BH459:BH522" si="1202">BF459*(AS459-($C$20-1))^(-BG459)</f>
        <v>#NUM!</v>
      </c>
      <c r="BI459" s="89" t="e">
        <f t="shared" ref="BI459:BI522" si="1203">BH459*31556926/10000</f>
        <v>#NUM!</v>
      </c>
      <c r="BJ459" s="106">
        <f t="shared" si="1176"/>
        <v>0.71366705445737511</v>
      </c>
      <c r="BK459" s="165">
        <f t="shared" si="1177"/>
        <v>84.741590689541354</v>
      </c>
      <c r="BL459" s="207"/>
      <c r="BM459" s="107">
        <f t="shared" si="1178"/>
        <v>370.15</v>
      </c>
      <c r="BN459" s="173">
        <f t="shared" ref="BN459:BN522" si="1204">IF(AS459&gt;=$C$20,BN458+BM459,0)</f>
        <v>0</v>
      </c>
      <c r="BO459" s="187">
        <f t="shared" ref="BO459:BO522" si="1205">BN459/(AS459-($C$20-1))*0.0019*10^-3</f>
        <v>0</v>
      </c>
      <c r="BP459" s="106" t="str">
        <f t="shared" si="1179"/>
        <v>YES</v>
      </c>
      <c r="BQ459" s="209" t="e">
        <f t="shared" si="1180"/>
        <v>#NUM!</v>
      </c>
      <c r="BR459" s="164" t="e">
        <f t="shared" ref="BR459:BR522" si="1206">AM459+BQ459</f>
        <v>#NUM!</v>
      </c>
      <c r="BS459" s="219" t="e">
        <f t="shared" ref="BS459:BS522" si="1207">BR459/P459</f>
        <v>#NUM!</v>
      </c>
      <c r="BT459" s="210"/>
      <c r="BU459" s="206" t="e">
        <f t="shared" ref="BU459:BU522" si="1208">((SQRT(AY459*BO459)/SQRT(VLOOKUP($C$20,$AS$26:$BQ$96,7)*VLOOKUP($C$20,$AS$26:$BQ$96,23)*(AS459-($C$20-1))))-1)</f>
        <v>#NUM!</v>
      </c>
      <c r="BW459" s="164">
        <f>VLOOKUP(M459,Coefficients!$E$4:$I$7,3)</f>
        <v>0.43099999999999999</v>
      </c>
      <c r="BX459" s="106">
        <f t="shared" ref="BX459:BX522" si="1209">IF($AV459&lt;20,0.025,0.073)</f>
        <v>2.5000000000000001E-2</v>
      </c>
      <c r="BY459" s="163">
        <f t="shared" ref="BY459:BY522" si="1210">IF(AV459=0,0,BW459*(1+BX459*($AV459-20)))</f>
        <v>0</v>
      </c>
      <c r="BZ459" s="160"/>
      <c r="CO459" s="165" t="str">
        <f t="shared" si="1181"/>
        <v>splash</v>
      </c>
      <c r="CP459" s="172">
        <f t="shared" si="1182"/>
        <v>1</v>
      </c>
      <c r="CQ459" s="165">
        <f>IF(CO459="atmospheric",IF(CP459&gt;=1,Coefficients!$T$5,Coefficients!$T$4),Coefficients!$T$3)</f>
        <v>7.35</v>
      </c>
      <c r="CR459" s="106">
        <f>IF(S459&lt;Coefficients!$V$3,Coefficients!$X$3-(Coefficients!$X$4-Coefficients!$X$3)*(Coefficients!$V$3-S459)/(Coefficients!$V$4-Coefficients!$V$3),IF(S459&gt;Coefficients!$V$6,(Coefficients!$X$6-Coefficients!$X$5)*(S459-Coefficients!$V$6)/(Coefficients!$V$6-Coefficients!$V$5)+Coefficients!$X$6,VLOOKUP(S459,Coefficients!$V$3:$X$6,3)))</f>
        <v>5.1999999999999975</v>
      </c>
      <c r="CS459" s="90">
        <f t="shared" ref="CS459:CS522" si="1211">CR459*10^-12*31556926</f>
        <v>1.6409601519999992E-4</v>
      </c>
      <c r="CT459" s="106">
        <f>VLOOKUP(CO459,Coefficients!$Z$4:$AD$7,4,FALSE)</f>
        <v>0.26500000000000001</v>
      </c>
      <c r="CU459" s="106">
        <f>VLOOKUP(CO459,Coefficients!$Z$4:$AD$7,2,FALSE)</f>
        <v>0.37</v>
      </c>
      <c r="CV459" s="174" t="e">
        <f t="shared" si="1183"/>
        <v>#NUM!</v>
      </c>
      <c r="CW459" s="31" t="e">
        <f t="shared" si="1184"/>
        <v>#NUM!</v>
      </c>
      <c r="CX459" s="19">
        <f>Coefficients!$B$7</f>
        <v>3.35</v>
      </c>
      <c r="CY459" s="217" t="e">
        <f t="shared" ref="CY459:CY522" si="1212">CW459/CX459</f>
        <v>#NUM!</v>
      </c>
      <c r="CZ459" s="164">
        <f>VLOOKUP(N459,Coefficients!$E$12:$I$16,3)</f>
        <v>6.0350000000000001</v>
      </c>
      <c r="DA459" s="165">
        <f t="shared" ref="DA459:DA522" si="1213">IF($AV459&lt;20,0.025,0.073)</f>
        <v>2.5000000000000001E-2</v>
      </c>
      <c r="DB459" s="163">
        <f t="shared" ref="DB459:DB522" si="1214">IF(AV459=0,0,CZ459*(1+DA459*($AV459-20)))</f>
        <v>0</v>
      </c>
      <c r="DC459" s="163"/>
      <c r="DD459" s="149"/>
      <c r="DU459" s="165">
        <f t="shared" si="1185"/>
        <v>0.95</v>
      </c>
      <c r="DV459" s="165">
        <f t="shared" si="1186"/>
        <v>1</v>
      </c>
      <c r="DW459" s="165">
        <f t="shared" si="1187"/>
        <v>2400</v>
      </c>
      <c r="DX459" s="165">
        <f t="shared" si="1188"/>
        <v>1.4999999999999999E-2</v>
      </c>
      <c r="DY459" s="169">
        <f t="shared" si="1189"/>
        <v>70.679360981119885</v>
      </c>
      <c r="DZ459" s="136">
        <f t="shared" ref="DZ459:DZ522" si="1215">DU459*DV459*3.35*10^4*(DW459/2400)^2*(DY459/60)^(1/3)</f>
        <v>33611.059317557629</v>
      </c>
      <c r="EA459" s="136">
        <f t="shared" si="1190"/>
        <v>4.3067574809826485</v>
      </c>
      <c r="EB459" s="136">
        <f t="shared" si="1191"/>
        <v>2.3330791552474604E-2</v>
      </c>
      <c r="EC459" s="136">
        <f t="shared" si="1192"/>
        <v>0.96747185906460231</v>
      </c>
      <c r="ED459" s="136" t="e">
        <f t="shared" si="1193"/>
        <v>#DIV/0!</v>
      </c>
      <c r="EE459" s="136">
        <f t="shared" ref="EE459:EE522" si="1216">0.0008*EXP(-1.7*EC459)</f>
        <v>1.5445604651050633E-4</v>
      </c>
      <c r="EF459" s="136">
        <f t="shared" si="1194"/>
        <v>1</v>
      </c>
      <c r="EG459" s="136">
        <f t="shared" ref="EG459:EG522" si="1217">$DV$21</f>
        <v>2</v>
      </c>
      <c r="EH459" s="149" t="e">
        <f t="shared" si="1195"/>
        <v>#DIV/0!</v>
      </c>
      <c r="EI459" s="149" t="e">
        <f t="shared" si="1196"/>
        <v>#DIV/0!</v>
      </c>
      <c r="EJ459" s="149" t="e">
        <f t="shared" ref="EJ459:EJ522" si="1218">EH459+EI459</f>
        <v>#DIV/0!</v>
      </c>
      <c r="EK459" s="18" t="e">
        <f t="shared" ref="EK459:EK522" si="1219">(AS459-($C$20-1))/EJ459</f>
        <v>#DIV/0!</v>
      </c>
      <c r="EL459" s="18" t="e">
        <f t="shared" ref="EL459:EL522" si="1220">BS459*EK459</f>
        <v>#NUM!</v>
      </c>
      <c r="EM459" s="18">
        <f t="shared" ref="EM459:EM522" si="1221">EG459*0.0115*BY459</f>
        <v>0</v>
      </c>
      <c r="EN459" s="163" t="e">
        <f t="shared" si="1197"/>
        <v>#DIV/0!</v>
      </c>
      <c r="EO459" s="163" t="e">
        <f t="shared" si="1198"/>
        <v>#DIV/0!</v>
      </c>
      <c r="EP459" s="163" t="e">
        <f t="shared" ref="EP459:EP522" si="1222">EN459+EO459</f>
        <v>#DIV/0!</v>
      </c>
      <c r="EQ459" s="18" t="e">
        <f t="shared" ref="EQ459:EQ522" si="1223">(AS459-($C$20-1))/EP459</f>
        <v>#DIV/0!</v>
      </c>
      <c r="ER459" s="18" t="e">
        <f t="shared" ref="ER459:ER522" si="1224">CY459*EQ459</f>
        <v>#NUM!</v>
      </c>
      <c r="ES459" s="18">
        <f t="shared" ref="ES459:ES522" si="1225">EG459*0.0115*DB459</f>
        <v>0</v>
      </c>
    </row>
    <row r="460" spans="1:149" s="105" customFormat="1" outlineLevel="1" x14ac:dyDescent="0.25">
      <c r="A460" s="103"/>
      <c r="B460" s="36" t="s">
        <v>75</v>
      </c>
      <c r="C460" s="36" t="str">
        <f>'Cooler&amp;Wetter'!$B$1</f>
        <v>MIROC-Medres</v>
      </c>
      <c r="D460" s="36">
        <v>2002</v>
      </c>
      <c r="E460" s="37">
        <f>'Cooler&amp;Wetter'!T30</f>
        <v>22.36</v>
      </c>
      <c r="F460" s="37">
        <f>'Cooler&amp;Wetter'!X30</f>
        <v>76.361040000000003</v>
      </c>
      <c r="G460" s="37">
        <f>'Cooler&amp;Wetter'!R30</f>
        <v>372.29999999999995</v>
      </c>
      <c r="H460" s="115">
        <f t="shared" si="1149"/>
        <v>2007</v>
      </c>
      <c r="I460" s="111" t="str">
        <f t="shared" si="1150"/>
        <v>Pile No 243 @ Berth 107</v>
      </c>
      <c r="J460" s="165" t="str">
        <f t="shared" si="1151"/>
        <v>splash</v>
      </c>
      <c r="K460" s="172">
        <f t="shared" si="1152"/>
        <v>1</v>
      </c>
      <c r="L460" s="115" t="str">
        <f t="shared" si="1153"/>
        <v>C1</v>
      </c>
      <c r="M460" s="115" t="str">
        <f t="shared" si="1154"/>
        <v>CB4</v>
      </c>
      <c r="N460" s="115" t="str">
        <f t="shared" si="1155"/>
        <v>CL5</v>
      </c>
      <c r="O460" s="115">
        <f t="shared" si="1156"/>
        <v>0</v>
      </c>
      <c r="P460" s="115">
        <f t="shared" si="1157"/>
        <v>50</v>
      </c>
      <c r="Q460" s="115">
        <f t="shared" si="1158"/>
        <v>1200</v>
      </c>
      <c r="R460" s="115">
        <f t="shared" si="1159"/>
        <v>60</v>
      </c>
      <c r="S460" s="115">
        <f t="shared" si="1160"/>
        <v>0.37</v>
      </c>
      <c r="T460" s="115">
        <f t="shared" si="1161"/>
        <v>310</v>
      </c>
      <c r="U460" s="165">
        <f t="shared" si="1199"/>
        <v>12</v>
      </c>
      <c r="V460" s="165"/>
      <c r="W460" s="165"/>
      <c r="X460" s="165"/>
      <c r="Y460" s="165"/>
      <c r="AA460" s="174" t="e">
        <f t="shared" si="1162"/>
        <v>#NUM!</v>
      </c>
      <c r="AB460" s="193" t="e">
        <f t="shared" si="1163"/>
        <v>#NUM!</v>
      </c>
      <c r="AC460" s="174" t="e">
        <f t="shared" si="1164"/>
        <v>#NUM!</v>
      </c>
      <c r="AD460" s="174">
        <f t="shared" si="1165"/>
        <v>0</v>
      </c>
      <c r="AE460" s="174" t="e">
        <f t="shared" si="1166"/>
        <v>#NUM!</v>
      </c>
      <c r="AF460" s="194" t="e">
        <f t="shared" si="1167"/>
        <v>#NUM!</v>
      </c>
      <c r="AG460" s="174" t="e">
        <f t="shared" si="1034"/>
        <v>#NUM!</v>
      </c>
      <c r="AH460" s="174">
        <f t="shared" si="1035"/>
        <v>0</v>
      </c>
      <c r="AJ460" s="174"/>
      <c r="AK460" s="174"/>
      <c r="AM460" s="207">
        <f t="shared" si="1168"/>
        <v>0</v>
      </c>
      <c r="AN460" s="167">
        <f>INDEX(Coefficients!$O$3:$O$7,MATCH(S460,Coefficients!$O$3:$O$7))</f>
        <v>0.3</v>
      </c>
      <c r="AO460" s="167">
        <f>INDEX(Coefficients!$O$3:$O$7,MATCH(S460,Coefficients!$O$3:$O$7)+1)</f>
        <v>0.4</v>
      </c>
      <c r="AP460" s="172">
        <f>INDEX(Coefficients!$P$3:$P$7,MATCH(S460,Coefficients!$O$3:$O$7))</f>
        <v>50</v>
      </c>
      <c r="AQ460" s="172">
        <f>INDEX(Coefficients!$P$3:$P$7,MATCH(S460,Coefficients!$O$3:$O$7)+1)</f>
        <v>41.8</v>
      </c>
      <c r="AR460" s="172">
        <f t="shared" si="1169"/>
        <v>44.26</v>
      </c>
      <c r="AS460" s="106">
        <f t="shared" si="1170"/>
        <v>2002</v>
      </c>
      <c r="AT460" s="107">
        <f t="shared" si="1171"/>
        <v>22.36</v>
      </c>
      <c r="AU460" s="167">
        <f t="shared" si="1200"/>
        <v>0</v>
      </c>
      <c r="AV460" s="173">
        <f t="shared" si="1201"/>
        <v>0</v>
      </c>
      <c r="AW460" s="106">
        <v>14</v>
      </c>
      <c r="AX460" s="107">
        <f t="shared" si="1172"/>
        <v>76.361040000000003</v>
      </c>
      <c r="AY460" s="174">
        <f t="shared" si="1173"/>
        <v>0.26419424190444968</v>
      </c>
      <c r="AZ460" s="167">
        <f>INDEX(Coefficients!$K$3:$K$10,MATCH(S460,Coefficients!$K$3:$K$10))</f>
        <v>0.35</v>
      </c>
      <c r="BA460" s="167">
        <f>INDEX(Coefficients!$K$3:$K$10,MATCH(S460,Coefficients!$K$3:$K$10)+1)</f>
        <v>0.4</v>
      </c>
      <c r="BB460" s="167">
        <f>INDEX(Coefficients!$L$3:$L$10,MATCH(S460,Coefficients!$K$3:$K$10))</f>
        <v>0.19142307491680963</v>
      </c>
      <c r="BC460" s="167">
        <f>INDEX(Coefficients!$L$3:$L$10,MATCH(S460,Coefficients!$K$3:$K$10)+1)</f>
        <v>0.35425563574488944</v>
      </c>
      <c r="BD460" s="174">
        <f>INDEX(Coefficients!$M$3:$M$10,MATCH(S460,Coefficients!$K$3:$K$10))</f>
        <v>0.20023799980895765</v>
      </c>
      <c r="BE460" s="174">
        <f>INDEX(Coefficients!$M$3:$M$10,MATCH(S460,Coefficients!$K$3:$K$10)+1)</f>
        <v>0.20987997823914079</v>
      </c>
      <c r="BF460" s="70">
        <f t="shared" si="1174"/>
        <v>2.5655609924804158E-5</v>
      </c>
      <c r="BG460" s="110">
        <f t="shared" si="1175"/>
        <v>0.20409479118103091</v>
      </c>
      <c r="BH460" s="175" t="e">
        <f t="shared" si="1202"/>
        <v>#NUM!</v>
      </c>
      <c r="BI460" s="89" t="e">
        <f t="shared" si="1203"/>
        <v>#NUM!</v>
      </c>
      <c r="BJ460" s="106">
        <f t="shared" si="1176"/>
        <v>0.71366705445737511</v>
      </c>
      <c r="BK460" s="165">
        <f t="shared" si="1177"/>
        <v>84.741590689541354</v>
      </c>
      <c r="BL460" s="207"/>
      <c r="BM460" s="107">
        <f t="shared" si="1178"/>
        <v>372.29999999999995</v>
      </c>
      <c r="BN460" s="173">
        <f t="shared" si="1204"/>
        <v>0</v>
      </c>
      <c r="BO460" s="187">
        <f t="shared" si="1205"/>
        <v>0</v>
      </c>
      <c r="BP460" s="106" t="str">
        <f t="shared" si="1179"/>
        <v>YES</v>
      </c>
      <c r="BQ460" s="209" t="e">
        <f t="shared" si="1180"/>
        <v>#NUM!</v>
      </c>
      <c r="BR460" s="164" t="e">
        <f t="shared" si="1206"/>
        <v>#NUM!</v>
      </c>
      <c r="BS460" s="219" t="e">
        <f t="shared" si="1207"/>
        <v>#NUM!</v>
      </c>
      <c r="BT460" s="210"/>
      <c r="BU460" s="206" t="e">
        <f t="shared" si="1208"/>
        <v>#NUM!</v>
      </c>
      <c r="BW460" s="164">
        <f>VLOOKUP(M460,Coefficients!$E$4:$I$7,3)</f>
        <v>0.43099999999999999</v>
      </c>
      <c r="BX460" s="106">
        <f t="shared" si="1209"/>
        <v>2.5000000000000001E-2</v>
      </c>
      <c r="BY460" s="163">
        <f t="shared" si="1210"/>
        <v>0</v>
      </c>
      <c r="BZ460" s="160"/>
      <c r="CO460" s="165" t="str">
        <f t="shared" si="1181"/>
        <v>splash</v>
      </c>
      <c r="CP460" s="172">
        <f t="shared" si="1182"/>
        <v>1</v>
      </c>
      <c r="CQ460" s="165">
        <f>IF(CO460="atmospheric",IF(CP460&gt;=1,Coefficients!$T$5,Coefficients!$T$4),Coefficients!$T$3)</f>
        <v>7.35</v>
      </c>
      <c r="CR460" s="106">
        <f>IF(S460&lt;Coefficients!$V$3,Coefficients!$X$3-(Coefficients!$X$4-Coefficients!$X$3)*(Coefficients!$V$3-S460)/(Coefficients!$V$4-Coefficients!$V$3),IF(S460&gt;Coefficients!$V$6,(Coefficients!$X$6-Coefficients!$X$5)*(S460-Coefficients!$V$6)/(Coefficients!$V$6-Coefficients!$V$5)+Coefficients!$X$6,VLOOKUP(S460,Coefficients!$V$3:$X$6,3)))</f>
        <v>5.1999999999999975</v>
      </c>
      <c r="CS460" s="90">
        <f t="shared" si="1211"/>
        <v>1.6409601519999992E-4</v>
      </c>
      <c r="CT460" s="106">
        <f>VLOOKUP(CO460,Coefficients!$Z$4:$AD$7,4,FALSE)</f>
        <v>0.26500000000000001</v>
      </c>
      <c r="CU460" s="106">
        <f>VLOOKUP(CO460,Coefficients!$Z$4:$AD$7,2,FALSE)</f>
        <v>0.37</v>
      </c>
      <c r="CV460" s="174" t="e">
        <f t="shared" si="1183"/>
        <v>#NUM!</v>
      </c>
      <c r="CW460" s="31" t="e">
        <f t="shared" si="1184"/>
        <v>#NUM!</v>
      </c>
      <c r="CX460" s="19">
        <f>Coefficients!$B$7</f>
        <v>3.35</v>
      </c>
      <c r="CY460" s="217" t="e">
        <f t="shared" si="1212"/>
        <v>#NUM!</v>
      </c>
      <c r="CZ460" s="164">
        <f>VLOOKUP(N460,Coefficients!$E$12:$I$16,3)</f>
        <v>6.0350000000000001</v>
      </c>
      <c r="DA460" s="165">
        <f t="shared" si="1213"/>
        <v>2.5000000000000001E-2</v>
      </c>
      <c r="DB460" s="163">
        <f t="shared" si="1214"/>
        <v>0</v>
      </c>
      <c r="DC460" s="163"/>
      <c r="DD460" s="149"/>
      <c r="DU460" s="165">
        <f t="shared" si="1185"/>
        <v>0.95</v>
      </c>
      <c r="DV460" s="165">
        <f t="shared" si="1186"/>
        <v>1</v>
      </c>
      <c r="DW460" s="165">
        <f t="shared" si="1187"/>
        <v>2400</v>
      </c>
      <c r="DX460" s="165">
        <f t="shared" si="1188"/>
        <v>1.4999999999999999E-2</v>
      </c>
      <c r="DY460" s="169">
        <f t="shared" si="1189"/>
        <v>70.689500582802836</v>
      </c>
      <c r="DZ460" s="136">
        <f t="shared" si="1215"/>
        <v>33612.666512138421</v>
      </c>
      <c r="EA460" s="136">
        <f t="shared" si="1190"/>
        <v>4.3067574809826485</v>
      </c>
      <c r="EB460" s="136">
        <f t="shared" si="1191"/>
        <v>2.3330791552474604E-2</v>
      </c>
      <c r="EC460" s="136">
        <f t="shared" si="1192"/>
        <v>0.96747185906460231</v>
      </c>
      <c r="ED460" s="136" t="e">
        <f t="shared" si="1193"/>
        <v>#DIV/0!</v>
      </c>
      <c r="EE460" s="136">
        <f t="shared" si="1216"/>
        <v>1.5445604651050633E-4</v>
      </c>
      <c r="EF460" s="136">
        <f t="shared" si="1194"/>
        <v>1</v>
      </c>
      <c r="EG460" s="136">
        <f t="shared" si="1217"/>
        <v>2</v>
      </c>
      <c r="EH460" s="149" t="e">
        <f t="shared" si="1195"/>
        <v>#DIV/0!</v>
      </c>
      <c r="EI460" s="149" t="e">
        <f t="shared" si="1196"/>
        <v>#DIV/0!</v>
      </c>
      <c r="EJ460" s="149" t="e">
        <f t="shared" si="1218"/>
        <v>#DIV/0!</v>
      </c>
      <c r="EK460" s="18" t="e">
        <f t="shared" si="1219"/>
        <v>#DIV/0!</v>
      </c>
      <c r="EL460" s="18" t="e">
        <f t="shared" si="1220"/>
        <v>#NUM!</v>
      </c>
      <c r="EM460" s="18">
        <f t="shared" si="1221"/>
        <v>0</v>
      </c>
      <c r="EN460" s="163" t="e">
        <f t="shared" si="1197"/>
        <v>#DIV/0!</v>
      </c>
      <c r="EO460" s="163" t="e">
        <f t="shared" si="1198"/>
        <v>#DIV/0!</v>
      </c>
      <c r="EP460" s="163" t="e">
        <f t="shared" si="1222"/>
        <v>#DIV/0!</v>
      </c>
      <c r="EQ460" s="18" t="e">
        <f t="shared" si="1223"/>
        <v>#DIV/0!</v>
      </c>
      <c r="ER460" s="18" t="e">
        <f t="shared" si="1224"/>
        <v>#NUM!</v>
      </c>
      <c r="ES460" s="18">
        <f t="shared" si="1225"/>
        <v>0</v>
      </c>
    </row>
    <row r="461" spans="1:149" s="105" customFormat="1" outlineLevel="1" x14ac:dyDescent="0.25">
      <c r="A461" s="103"/>
      <c r="B461" s="36" t="s">
        <v>75</v>
      </c>
      <c r="C461" s="36" t="str">
        <f>'Cooler&amp;Wetter'!$B$1</f>
        <v>MIROC-Medres</v>
      </c>
      <c r="D461" s="36">
        <v>2003</v>
      </c>
      <c r="E461" s="37">
        <f>'Cooler&amp;Wetter'!T31</f>
        <v>22.373333333333331</v>
      </c>
      <c r="F461" s="37">
        <f>'Cooler&amp;Wetter'!X31</f>
        <v>76.366126666666659</v>
      </c>
      <c r="G461" s="37">
        <f>'Cooler&amp;Wetter'!R31</f>
        <v>374.44999999999993</v>
      </c>
      <c r="H461" s="115">
        <f t="shared" si="1149"/>
        <v>2007</v>
      </c>
      <c r="I461" s="111" t="str">
        <f t="shared" si="1150"/>
        <v>Pile No 243 @ Berth 107</v>
      </c>
      <c r="J461" s="165" t="str">
        <f t="shared" si="1151"/>
        <v>splash</v>
      </c>
      <c r="K461" s="172">
        <f t="shared" si="1152"/>
        <v>1</v>
      </c>
      <c r="L461" s="115" t="str">
        <f t="shared" si="1153"/>
        <v>C1</v>
      </c>
      <c r="M461" s="115" t="str">
        <f t="shared" si="1154"/>
        <v>CB4</v>
      </c>
      <c r="N461" s="115" t="str">
        <f t="shared" si="1155"/>
        <v>CL5</v>
      </c>
      <c r="O461" s="115">
        <f t="shared" si="1156"/>
        <v>0</v>
      </c>
      <c r="P461" s="115">
        <f t="shared" si="1157"/>
        <v>50</v>
      </c>
      <c r="Q461" s="115">
        <f t="shared" si="1158"/>
        <v>1200</v>
      </c>
      <c r="R461" s="115">
        <f t="shared" si="1159"/>
        <v>60</v>
      </c>
      <c r="S461" s="115">
        <f t="shared" si="1160"/>
        <v>0.37</v>
      </c>
      <c r="T461" s="115">
        <f t="shared" si="1161"/>
        <v>310</v>
      </c>
      <c r="U461" s="165">
        <f t="shared" si="1199"/>
        <v>12</v>
      </c>
      <c r="V461" s="165"/>
      <c r="W461" s="165"/>
      <c r="X461" s="165"/>
      <c r="Y461" s="165"/>
      <c r="AA461" s="174" t="e">
        <f t="shared" si="1162"/>
        <v>#NUM!</v>
      </c>
      <c r="AB461" s="193" t="e">
        <f t="shared" si="1163"/>
        <v>#NUM!</v>
      </c>
      <c r="AC461" s="174" t="e">
        <f t="shared" si="1164"/>
        <v>#NUM!</v>
      </c>
      <c r="AD461" s="174">
        <f t="shared" si="1165"/>
        <v>0</v>
      </c>
      <c r="AE461" s="174" t="e">
        <f t="shared" si="1166"/>
        <v>#NUM!</v>
      </c>
      <c r="AF461" s="194" t="e">
        <f t="shared" si="1167"/>
        <v>#NUM!</v>
      </c>
      <c r="AG461" s="174" t="e">
        <f t="shared" si="1034"/>
        <v>#NUM!</v>
      </c>
      <c r="AH461" s="174">
        <f t="shared" si="1035"/>
        <v>0</v>
      </c>
      <c r="AJ461" s="174"/>
      <c r="AK461" s="174"/>
      <c r="AM461" s="207">
        <f t="shared" si="1168"/>
        <v>0</v>
      </c>
      <c r="AN461" s="167">
        <f>INDEX(Coefficients!$O$3:$O$7,MATCH(S461,Coefficients!$O$3:$O$7))</f>
        <v>0.3</v>
      </c>
      <c r="AO461" s="167">
        <f>INDEX(Coefficients!$O$3:$O$7,MATCH(S461,Coefficients!$O$3:$O$7)+1)</f>
        <v>0.4</v>
      </c>
      <c r="AP461" s="172">
        <f>INDEX(Coefficients!$P$3:$P$7,MATCH(S461,Coefficients!$O$3:$O$7))</f>
        <v>50</v>
      </c>
      <c r="AQ461" s="172">
        <f>INDEX(Coefficients!$P$3:$P$7,MATCH(S461,Coefficients!$O$3:$O$7)+1)</f>
        <v>41.8</v>
      </c>
      <c r="AR461" s="172">
        <f t="shared" si="1169"/>
        <v>44.26</v>
      </c>
      <c r="AS461" s="106">
        <f t="shared" si="1170"/>
        <v>2003</v>
      </c>
      <c r="AT461" s="107">
        <f t="shared" si="1171"/>
        <v>22.373333333333331</v>
      </c>
      <c r="AU461" s="167">
        <f t="shared" si="1200"/>
        <v>0</v>
      </c>
      <c r="AV461" s="173">
        <f t="shared" si="1201"/>
        <v>0</v>
      </c>
      <c r="AW461" s="106">
        <v>15</v>
      </c>
      <c r="AX461" s="107">
        <f t="shared" si="1172"/>
        <v>76.366126666666659</v>
      </c>
      <c r="AY461" s="174">
        <f t="shared" si="1173"/>
        <v>0.26419424190444968</v>
      </c>
      <c r="AZ461" s="167">
        <f>INDEX(Coefficients!$K$3:$K$10,MATCH(S461,Coefficients!$K$3:$K$10))</f>
        <v>0.35</v>
      </c>
      <c r="BA461" s="167">
        <f>INDEX(Coefficients!$K$3:$K$10,MATCH(S461,Coefficients!$K$3:$K$10)+1)</f>
        <v>0.4</v>
      </c>
      <c r="BB461" s="167">
        <f>INDEX(Coefficients!$L$3:$L$10,MATCH(S461,Coefficients!$K$3:$K$10))</f>
        <v>0.19142307491680963</v>
      </c>
      <c r="BC461" s="167">
        <f>INDEX(Coefficients!$L$3:$L$10,MATCH(S461,Coefficients!$K$3:$K$10)+1)</f>
        <v>0.35425563574488944</v>
      </c>
      <c r="BD461" s="174">
        <f>INDEX(Coefficients!$M$3:$M$10,MATCH(S461,Coefficients!$K$3:$K$10))</f>
        <v>0.20023799980895765</v>
      </c>
      <c r="BE461" s="174">
        <f>INDEX(Coefficients!$M$3:$M$10,MATCH(S461,Coefficients!$K$3:$K$10)+1)</f>
        <v>0.20987997823914079</v>
      </c>
      <c r="BF461" s="70">
        <f t="shared" si="1174"/>
        <v>2.5655609924804158E-5</v>
      </c>
      <c r="BG461" s="110">
        <f t="shared" si="1175"/>
        <v>0.20409479118103091</v>
      </c>
      <c r="BH461" s="175" t="e">
        <f t="shared" si="1202"/>
        <v>#NUM!</v>
      </c>
      <c r="BI461" s="89" t="e">
        <f t="shared" si="1203"/>
        <v>#NUM!</v>
      </c>
      <c r="BJ461" s="106">
        <f t="shared" si="1176"/>
        <v>0.71366705445737511</v>
      </c>
      <c r="BK461" s="165">
        <f t="shared" si="1177"/>
        <v>84.741590689541354</v>
      </c>
      <c r="BL461" s="207"/>
      <c r="BM461" s="107">
        <f t="shared" si="1178"/>
        <v>374.44999999999993</v>
      </c>
      <c r="BN461" s="173">
        <f t="shared" si="1204"/>
        <v>0</v>
      </c>
      <c r="BO461" s="187">
        <f t="shared" si="1205"/>
        <v>0</v>
      </c>
      <c r="BP461" s="106" t="str">
        <f t="shared" si="1179"/>
        <v>YES</v>
      </c>
      <c r="BQ461" s="209" t="e">
        <f t="shared" si="1180"/>
        <v>#NUM!</v>
      </c>
      <c r="BR461" s="164" t="e">
        <f t="shared" si="1206"/>
        <v>#NUM!</v>
      </c>
      <c r="BS461" s="219" t="e">
        <f t="shared" si="1207"/>
        <v>#NUM!</v>
      </c>
      <c r="BT461" s="210"/>
      <c r="BU461" s="206" t="e">
        <f t="shared" si="1208"/>
        <v>#NUM!</v>
      </c>
      <c r="BW461" s="164">
        <f>VLOOKUP(M461,Coefficients!$E$4:$I$7,3)</f>
        <v>0.43099999999999999</v>
      </c>
      <c r="BX461" s="106">
        <f t="shared" si="1209"/>
        <v>2.5000000000000001E-2</v>
      </c>
      <c r="BY461" s="163">
        <f t="shared" si="1210"/>
        <v>0</v>
      </c>
      <c r="BZ461" s="160"/>
      <c r="CO461" s="165" t="str">
        <f t="shared" si="1181"/>
        <v>splash</v>
      </c>
      <c r="CP461" s="172">
        <f t="shared" si="1182"/>
        <v>1</v>
      </c>
      <c r="CQ461" s="165">
        <f>IF(CO461="atmospheric",IF(CP461&gt;=1,Coefficients!$T$5,Coefficients!$T$4),Coefficients!$T$3)</f>
        <v>7.35</v>
      </c>
      <c r="CR461" s="106">
        <f>IF(S461&lt;Coefficients!$V$3,Coefficients!$X$3-(Coefficients!$X$4-Coefficients!$X$3)*(Coefficients!$V$3-S461)/(Coefficients!$V$4-Coefficients!$V$3),IF(S461&gt;Coefficients!$V$6,(Coefficients!$X$6-Coefficients!$X$5)*(S461-Coefficients!$V$6)/(Coefficients!$V$6-Coefficients!$V$5)+Coefficients!$X$6,VLOOKUP(S461,Coefficients!$V$3:$X$6,3)))</f>
        <v>5.1999999999999975</v>
      </c>
      <c r="CS461" s="90">
        <f t="shared" si="1211"/>
        <v>1.6409601519999992E-4</v>
      </c>
      <c r="CT461" s="106">
        <f>VLOOKUP(CO461,Coefficients!$Z$4:$AD$7,4,FALSE)</f>
        <v>0.26500000000000001</v>
      </c>
      <c r="CU461" s="106">
        <f>VLOOKUP(CO461,Coefficients!$Z$4:$AD$7,2,FALSE)</f>
        <v>0.37</v>
      </c>
      <c r="CV461" s="174" t="e">
        <f t="shared" si="1183"/>
        <v>#NUM!</v>
      </c>
      <c r="CW461" s="31" t="e">
        <f t="shared" si="1184"/>
        <v>#NUM!</v>
      </c>
      <c r="CX461" s="19">
        <f>Coefficients!$B$7</f>
        <v>3.35</v>
      </c>
      <c r="CY461" s="217" t="e">
        <f t="shared" si="1212"/>
        <v>#NUM!</v>
      </c>
      <c r="CZ461" s="164">
        <f>VLOOKUP(N461,Coefficients!$E$12:$I$16,3)</f>
        <v>6.0350000000000001</v>
      </c>
      <c r="DA461" s="165">
        <f t="shared" si="1213"/>
        <v>2.5000000000000001E-2</v>
      </c>
      <c r="DB461" s="163">
        <f t="shared" si="1214"/>
        <v>0</v>
      </c>
      <c r="DC461" s="163"/>
      <c r="DD461" s="149"/>
      <c r="DU461" s="165">
        <f t="shared" si="1185"/>
        <v>0.95</v>
      </c>
      <c r="DV461" s="165">
        <f t="shared" si="1186"/>
        <v>1</v>
      </c>
      <c r="DW461" s="165">
        <f t="shared" si="1187"/>
        <v>2400</v>
      </c>
      <c r="DX461" s="165">
        <f t="shared" si="1188"/>
        <v>1.4999999999999999E-2</v>
      </c>
      <c r="DY461" s="169">
        <f t="shared" si="1189"/>
        <v>70.70217917675545</v>
      </c>
      <c r="DZ461" s="136">
        <f t="shared" si="1215"/>
        <v>33614.675937730543</v>
      </c>
      <c r="EA461" s="136">
        <f t="shared" si="1190"/>
        <v>4.3067574809826485</v>
      </c>
      <c r="EB461" s="136">
        <f t="shared" si="1191"/>
        <v>2.3330791552474604E-2</v>
      </c>
      <c r="EC461" s="136">
        <f t="shared" si="1192"/>
        <v>0.96747185906460231</v>
      </c>
      <c r="ED461" s="136" t="e">
        <f t="shared" si="1193"/>
        <v>#DIV/0!</v>
      </c>
      <c r="EE461" s="136">
        <f t="shared" si="1216"/>
        <v>1.5445604651050633E-4</v>
      </c>
      <c r="EF461" s="136">
        <f t="shared" si="1194"/>
        <v>1</v>
      </c>
      <c r="EG461" s="136">
        <f t="shared" si="1217"/>
        <v>2</v>
      </c>
      <c r="EH461" s="149" t="e">
        <f t="shared" si="1195"/>
        <v>#DIV/0!</v>
      </c>
      <c r="EI461" s="149" t="e">
        <f t="shared" si="1196"/>
        <v>#DIV/0!</v>
      </c>
      <c r="EJ461" s="149" t="e">
        <f t="shared" si="1218"/>
        <v>#DIV/0!</v>
      </c>
      <c r="EK461" s="18" t="e">
        <f t="shared" si="1219"/>
        <v>#DIV/0!</v>
      </c>
      <c r="EL461" s="18" t="e">
        <f t="shared" si="1220"/>
        <v>#NUM!</v>
      </c>
      <c r="EM461" s="18">
        <f t="shared" si="1221"/>
        <v>0</v>
      </c>
      <c r="EN461" s="163" t="e">
        <f t="shared" si="1197"/>
        <v>#DIV/0!</v>
      </c>
      <c r="EO461" s="163" t="e">
        <f t="shared" si="1198"/>
        <v>#DIV/0!</v>
      </c>
      <c r="EP461" s="163" t="e">
        <f t="shared" si="1222"/>
        <v>#DIV/0!</v>
      </c>
      <c r="EQ461" s="18" t="e">
        <f t="shared" si="1223"/>
        <v>#DIV/0!</v>
      </c>
      <c r="ER461" s="18" t="e">
        <f t="shared" si="1224"/>
        <v>#NUM!</v>
      </c>
      <c r="ES461" s="18">
        <f t="shared" si="1225"/>
        <v>0</v>
      </c>
    </row>
    <row r="462" spans="1:149" s="105" customFormat="1" outlineLevel="1" x14ac:dyDescent="0.25">
      <c r="A462" s="103"/>
      <c r="B462" s="36" t="s">
        <v>75</v>
      </c>
      <c r="C462" s="36" t="str">
        <f>'Cooler&amp;Wetter'!$B$1</f>
        <v>MIROC-Medres</v>
      </c>
      <c r="D462" s="36">
        <v>2004</v>
      </c>
      <c r="E462" s="37">
        <f>'Cooler&amp;Wetter'!T32</f>
        <v>22.386666666666667</v>
      </c>
      <c r="F462" s="37">
        <f>'Cooler&amp;Wetter'!X32</f>
        <v>76.37121333333333</v>
      </c>
      <c r="G462" s="37">
        <f>'Cooler&amp;Wetter'!R32</f>
        <v>376.59999999999991</v>
      </c>
      <c r="H462" s="115">
        <f t="shared" si="1149"/>
        <v>2007</v>
      </c>
      <c r="I462" s="111" t="str">
        <f t="shared" si="1150"/>
        <v>Pile No 243 @ Berth 107</v>
      </c>
      <c r="J462" s="165" t="str">
        <f t="shared" si="1151"/>
        <v>splash</v>
      </c>
      <c r="K462" s="172">
        <f t="shared" si="1152"/>
        <v>1</v>
      </c>
      <c r="L462" s="115" t="str">
        <f t="shared" si="1153"/>
        <v>C1</v>
      </c>
      <c r="M462" s="115" t="str">
        <f t="shared" si="1154"/>
        <v>CB4</v>
      </c>
      <c r="N462" s="115" t="str">
        <f t="shared" si="1155"/>
        <v>CL5</v>
      </c>
      <c r="O462" s="115">
        <f t="shared" si="1156"/>
        <v>0</v>
      </c>
      <c r="P462" s="115">
        <f t="shared" si="1157"/>
        <v>50</v>
      </c>
      <c r="Q462" s="115">
        <f t="shared" si="1158"/>
        <v>1200</v>
      </c>
      <c r="R462" s="115">
        <f t="shared" si="1159"/>
        <v>60</v>
      </c>
      <c r="S462" s="115">
        <f t="shared" si="1160"/>
        <v>0.37</v>
      </c>
      <c r="T462" s="115">
        <f t="shared" si="1161"/>
        <v>310</v>
      </c>
      <c r="U462" s="165">
        <f t="shared" si="1199"/>
        <v>12</v>
      </c>
      <c r="V462" s="165"/>
      <c r="W462" s="165"/>
      <c r="X462" s="165"/>
      <c r="Y462" s="165"/>
      <c r="AA462" s="174" t="e">
        <f t="shared" si="1162"/>
        <v>#NUM!</v>
      </c>
      <c r="AB462" s="193" t="e">
        <f t="shared" si="1163"/>
        <v>#NUM!</v>
      </c>
      <c r="AC462" s="174" t="e">
        <f t="shared" si="1164"/>
        <v>#NUM!</v>
      </c>
      <c r="AD462" s="174">
        <f t="shared" si="1165"/>
        <v>0</v>
      </c>
      <c r="AE462" s="174" t="e">
        <f t="shared" si="1166"/>
        <v>#NUM!</v>
      </c>
      <c r="AF462" s="194" t="e">
        <f t="shared" si="1167"/>
        <v>#NUM!</v>
      </c>
      <c r="AG462" s="174" t="e">
        <f t="shared" si="1034"/>
        <v>#NUM!</v>
      </c>
      <c r="AH462" s="174">
        <f t="shared" si="1035"/>
        <v>0</v>
      </c>
      <c r="AJ462" s="174"/>
      <c r="AK462" s="174"/>
      <c r="AM462" s="207">
        <f t="shared" si="1168"/>
        <v>0</v>
      </c>
      <c r="AN462" s="167">
        <f>INDEX(Coefficients!$O$3:$O$7,MATCH(S462,Coefficients!$O$3:$O$7))</f>
        <v>0.3</v>
      </c>
      <c r="AO462" s="167">
        <f>INDEX(Coefficients!$O$3:$O$7,MATCH(S462,Coefficients!$O$3:$O$7)+1)</f>
        <v>0.4</v>
      </c>
      <c r="AP462" s="172">
        <f>INDEX(Coefficients!$P$3:$P$7,MATCH(S462,Coefficients!$O$3:$O$7))</f>
        <v>50</v>
      </c>
      <c r="AQ462" s="172">
        <f>INDEX(Coefficients!$P$3:$P$7,MATCH(S462,Coefficients!$O$3:$O$7)+1)</f>
        <v>41.8</v>
      </c>
      <c r="AR462" s="172">
        <f t="shared" si="1169"/>
        <v>44.26</v>
      </c>
      <c r="AS462" s="106">
        <f t="shared" si="1170"/>
        <v>2004</v>
      </c>
      <c r="AT462" s="107">
        <f t="shared" si="1171"/>
        <v>22.386666666666667</v>
      </c>
      <c r="AU462" s="167">
        <f t="shared" si="1200"/>
        <v>0</v>
      </c>
      <c r="AV462" s="173">
        <f t="shared" si="1201"/>
        <v>0</v>
      </c>
      <c r="AW462" s="106">
        <v>16</v>
      </c>
      <c r="AX462" s="107">
        <f t="shared" si="1172"/>
        <v>76.37121333333333</v>
      </c>
      <c r="AY462" s="174">
        <f t="shared" si="1173"/>
        <v>0.26419424190444968</v>
      </c>
      <c r="AZ462" s="167">
        <f>INDEX(Coefficients!$K$3:$K$10,MATCH(S462,Coefficients!$K$3:$K$10))</f>
        <v>0.35</v>
      </c>
      <c r="BA462" s="167">
        <f>INDEX(Coefficients!$K$3:$K$10,MATCH(S462,Coefficients!$K$3:$K$10)+1)</f>
        <v>0.4</v>
      </c>
      <c r="BB462" s="167">
        <f>INDEX(Coefficients!$L$3:$L$10,MATCH(S462,Coefficients!$K$3:$K$10))</f>
        <v>0.19142307491680963</v>
      </c>
      <c r="BC462" s="167">
        <f>INDEX(Coefficients!$L$3:$L$10,MATCH(S462,Coefficients!$K$3:$K$10)+1)</f>
        <v>0.35425563574488944</v>
      </c>
      <c r="BD462" s="174">
        <f>INDEX(Coefficients!$M$3:$M$10,MATCH(S462,Coefficients!$K$3:$K$10))</f>
        <v>0.20023799980895765</v>
      </c>
      <c r="BE462" s="174">
        <f>INDEX(Coefficients!$M$3:$M$10,MATCH(S462,Coefficients!$K$3:$K$10)+1)</f>
        <v>0.20987997823914079</v>
      </c>
      <c r="BF462" s="70">
        <f t="shared" si="1174"/>
        <v>2.5655609924804158E-5</v>
      </c>
      <c r="BG462" s="110">
        <f t="shared" si="1175"/>
        <v>0.20409479118103091</v>
      </c>
      <c r="BH462" s="175" t="e">
        <f t="shared" si="1202"/>
        <v>#NUM!</v>
      </c>
      <c r="BI462" s="89" t="e">
        <f t="shared" si="1203"/>
        <v>#NUM!</v>
      </c>
      <c r="BJ462" s="106">
        <f t="shared" si="1176"/>
        <v>0.71366705445737511</v>
      </c>
      <c r="BK462" s="165">
        <f t="shared" si="1177"/>
        <v>84.741590689541354</v>
      </c>
      <c r="BL462" s="207"/>
      <c r="BM462" s="107">
        <f t="shared" si="1178"/>
        <v>376.59999999999991</v>
      </c>
      <c r="BN462" s="173">
        <f t="shared" si="1204"/>
        <v>0</v>
      </c>
      <c r="BO462" s="187">
        <f t="shared" si="1205"/>
        <v>0</v>
      </c>
      <c r="BP462" s="106" t="str">
        <f t="shared" si="1179"/>
        <v>YES</v>
      </c>
      <c r="BQ462" s="209" t="e">
        <f t="shared" si="1180"/>
        <v>#NUM!</v>
      </c>
      <c r="BR462" s="164" t="e">
        <f t="shared" si="1206"/>
        <v>#NUM!</v>
      </c>
      <c r="BS462" s="219" t="e">
        <f t="shared" si="1207"/>
        <v>#NUM!</v>
      </c>
      <c r="BT462" s="210"/>
      <c r="BU462" s="206" t="e">
        <f t="shared" si="1208"/>
        <v>#NUM!</v>
      </c>
      <c r="BW462" s="164">
        <f>VLOOKUP(M462,Coefficients!$E$4:$I$7,3)</f>
        <v>0.43099999999999999</v>
      </c>
      <c r="BX462" s="106">
        <f t="shared" si="1209"/>
        <v>2.5000000000000001E-2</v>
      </c>
      <c r="BY462" s="163">
        <f t="shared" si="1210"/>
        <v>0</v>
      </c>
      <c r="BZ462" s="160"/>
      <c r="CO462" s="165" t="str">
        <f t="shared" si="1181"/>
        <v>splash</v>
      </c>
      <c r="CP462" s="172">
        <f t="shared" si="1182"/>
        <v>1</v>
      </c>
      <c r="CQ462" s="165">
        <f>IF(CO462="atmospheric",IF(CP462&gt;=1,Coefficients!$T$5,Coefficients!$T$4),Coefficients!$T$3)</f>
        <v>7.35</v>
      </c>
      <c r="CR462" s="106">
        <f>IF(S462&lt;Coefficients!$V$3,Coefficients!$X$3-(Coefficients!$X$4-Coefficients!$X$3)*(Coefficients!$V$3-S462)/(Coefficients!$V$4-Coefficients!$V$3),IF(S462&gt;Coefficients!$V$6,(Coefficients!$X$6-Coefficients!$X$5)*(S462-Coefficients!$V$6)/(Coefficients!$V$6-Coefficients!$V$5)+Coefficients!$X$6,VLOOKUP(S462,Coefficients!$V$3:$X$6,3)))</f>
        <v>5.1999999999999975</v>
      </c>
      <c r="CS462" s="90">
        <f t="shared" si="1211"/>
        <v>1.6409601519999992E-4</v>
      </c>
      <c r="CT462" s="106">
        <f>VLOOKUP(CO462,Coefficients!$Z$4:$AD$7,4,FALSE)</f>
        <v>0.26500000000000001</v>
      </c>
      <c r="CU462" s="106">
        <f>VLOOKUP(CO462,Coefficients!$Z$4:$AD$7,2,FALSE)</f>
        <v>0.37</v>
      </c>
      <c r="CV462" s="174" t="e">
        <f t="shared" si="1183"/>
        <v>#NUM!</v>
      </c>
      <c r="CW462" s="31" t="e">
        <f t="shared" si="1184"/>
        <v>#NUM!</v>
      </c>
      <c r="CX462" s="19">
        <f>Coefficients!$B$7</f>
        <v>3.35</v>
      </c>
      <c r="CY462" s="217" t="e">
        <f t="shared" si="1212"/>
        <v>#NUM!</v>
      </c>
      <c r="CZ462" s="164">
        <f>VLOOKUP(N462,Coefficients!$E$12:$I$16,3)</f>
        <v>6.0350000000000001</v>
      </c>
      <c r="DA462" s="165">
        <f t="shared" si="1213"/>
        <v>2.5000000000000001E-2</v>
      </c>
      <c r="DB462" s="163">
        <f t="shared" si="1214"/>
        <v>0</v>
      </c>
      <c r="DC462" s="163"/>
      <c r="DD462" s="149"/>
      <c r="DU462" s="165">
        <f t="shared" si="1185"/>
        <v>0.95</v>
      </c>
      <c r="DV462" s="165">
        <f t="shared" si="1186"/>
        <v>1</v>
      </c>
      <c r="DW462" s="165">
        <f t="shared" si="1187"/>
        <v>2400</v>
      </c>
      <c r="DX462" s="165">
        <f t="shared" si="1188"/>
        <v>1.4999999999999999E-2</v>
      </c>
      <c r="DY462" s="169">
        <f t="shared" si="1189"/>
        <v>70.718486910390965</v>
      </c>
      <c r="DZ462" s="136">
        <f t="shared" si="1215"/>
        <v>33617.260191128211</v>
      </c>
      <c r="EA462" s="136">
        <f t="shared" si="1190"/>
        <v>4.3067574809826485</v>
      </c>
      <c r="EB462" s="136">
        <f t="shared" si="1191"/>
        <v>2.3330791552474604E-2</v>
      </c>
      <c r="EC462" s="136">
        <f t="shared" si="1192"/>
        <v>0.96747185906460231</v>
      </c>
      <c r="ED462" s="136" t="e">
        <f t="shared" si="1193"/>
        <v>#DIV/0!</v>
      </c>
      <c r="EE462" s="136">
        <f t="shared" si="1216"/>
        <v>1.5445604651050633E-4</v>
      </c>
      <c r="EF462" s="136">
        <f t="shared" si="1194"/>
        <v>1</v>
      </c>
      <c r="EG462" s="136">
        <f t="shared" si="1217"/>
        <v>2</v>
      </c>
      <c r="EH462" s="149" t="e">
        <f t="shared" si="1195"/>
        <v>#DIV/0!</v>
      </c>
      <c r="EI462" s="149" t="e">
        <f t="shared" si="1196"/>
        <v>#DIV/0!</v>
      </c>
      <c r="EJ462" s="149" t="e">
        <f t="shared" si="1218"/>
        <v>#DIV/0!</v>
      </c>
      <c r="EK462" s="18" t="e">
        <f t="shared" si="1219"/>
        <v>#DIV/0!</v>
      </c>
      <c r="EL462" s="18" t="e">
        <f t="shared" si="1220"/>
        <v>#NUM!</v>
      </c>
      <c r="EM462" s="18">
        <f t="shared" si="1221"/>
        <v>0</v>
      </c>
      <c r="EN462" s="163" t="e">
        <f t="shared" si="1197"/>
        <v>#DIV/0!</v>
      </c>
      <c r="EO462" s="163" t="e">
        <f t="shared" si="1198"/>
        <v>#DIV/0!</v>
      </c>
      <c r="EP462" s="163" t="e">
        <f t="shared" si="1222"/>
        <v>#DIV/0!</v>
      </c>
      <c r="EQ462" s="18" t="e">
        <f t="shared" si="1223"/>
        <v>#DIV/0!</v>
      </c>
      <c r="ER462" s="18" t="e">
        <f t="shared" si="1224"/>
        <v>#NUM!</v>
      </c>
      <c r="ES462" s="18">
        <f t="shared" si="1225"/>
        <v>0</v>
      </c>
    </row>
    <row r="463" spans="1:149" s="105" customFormat="1" outlineLevel="1" x14ac:dyDescent="0.25">
      <c r="A463" s="103"/>
      <c r="B463" s="36" t="s">
        <v>75</v>
      </c>
      <c r="C463" s="36" t="str">
        <f>'Cooler&amp;Wetter'!$B$1</f>
        <v>MIROC-Medres</v>
      </c>
      <c r="D463" s="36">
        <v>2005</v>
      </c>
      <c r="E463" s="37">
        <f>'Cooler&amp;Wetter'!T33</f>
        <v>22.4</v>
      </c>
      <c r="F463" s="37">
        <f>'Cooler&amp;Wetter'!X33</f>
        <v>76.376300000000001</v>
      </c>
      <c r="G463" s="37">
        <f>'Cooler&amp;Wetter'!R33</f>
        <v>378.74999999999989</v>
      </c>
      <c r="H463" s="115">
        <f t="shared" si="1149"/>
        <v>2007</v>
      </c>
      <c r="I463" s="111" t="str">
        <f t="shared" si="1150"/>
        <v>Pile No 243 @ Berth 107</v>
      </c>
      <c r="J463" s="165" t="str">
        <f t="shared" si="1151"/>
        <v>splash</v>
      </c>
      <c r="K463" s="172">
        <f t="shared" si="1152"/>
        <v>1</v>
      </c>
      <c r="L463" s="115" t="str">
        <f t="shared" si="1153"/>
        <v>C1</v>
      </c>
      <c r="M463" s="115" t="str">
        <f t="shared" si="1154"/>
        <v>CB4</v>
      </c>
      <c r="N463" s="115" t="str">
        <f t="shared" si="1155"/>
        <v>CL5</v>
      </c>
      <c r="O463" s="115">
        <f t="shared" si="1156"/>
        <v>0</v>
      </c>
      <c r="P463" s="115">
        <f t="shared" si="1157"/>
        <v>50</v>
      </c>
      <c r="Q463" s="115">
        <f t="shared" si="1158"/>
        <v>1200</v>
      </c>
      <c r="R463" s="115">
        <f t="shared" si="1159"/>
        <v>60</v>
      </c>
      <c r="S463" s="115">
        <f t="shared" si="1160"/>
        <v>0.37</v>
      </c>
      <c r="T463" s="115">
        <f t="shared" si="1161"/>
        <v>310</v>
      </c>
      <c r="U463" s="165">
        <f t="shared" si="1199"/>
        <v>12</v>
      </c>
      <c r="V463" s="165"/>
      <c r="W463" s="165"/>
      <c r="X463" s="165"/>
      <c r="Y463" s="165"/>
      <c r="AA463" s="174" t="e">
        <f t="shared" si="1162"/>
        <v>#NUM!</v>
      </c>
      <c r="AB463" s="193" t="e">
        <f t="shared" si="1163"/>
        <v>#NUM!</v>
      </c>
      <c r="AC463" s="174" t="e">
        <f t="shared" si="1164"/>
        <v>#NUM!</v>
      </c>
      <c r="AD463" s="174">
        <f t="shared" si="1165"/>
        <v>0</v>
      </c>
      <c r="AE463" s="174" t="e">
        <f t="shared" si="1166"/>
        <v>#NUM!</v>
      </c>
      <c r="AF463" s="194" t="e">
        <f t="shared" si="1167"/>
        <v>#NUM!</v>
      </c>
      <c r="AG463" s="174" t="e">
        <f t="shared" si="1034"/>
        <v>#NUM!</v>
      </c>
      <c r="AH463" s="174">
        <f t="shared" si="1035"/>
        <v>0</v>
      </c>
      <c r="AJ463" s="174"/>
      <c r="AK463" s="174"/>
      <c r="AM463" s="207">
        <f t="shared" si="1168"/>
        <v>0</v>
      </c>
      <c r="AN463" s="167">
        <f>INDEX(Coefficients!$O$3:$O$7,MATCH(S463,Coefficients!$O$3:$O$7))</f>
        <v>0.3</v>
      </c>
      <c r="AO463" s="167">
        <f>INDEX(Coefficients!$O$3:$O$7,MATCH(S463,Coefficients!$O$3:$O$7)+1)</f>
        <v>0.4</v>
      </c>
      <c r="AP463" s="172">
        <f>INDEX(Coefficients!$P$3:$P$7,MATCH(S463,Coefficients!$O$3:$O$7))</f>
        <v>50</v>
      </c>
      <c r="AQ463" s="172">
        <f>INDEX(Coefficients!$P$3:$P$7,MATCH(S463,Coefficients!$O$3:$O$7)+1)</f>
        <v>41.8</v>
      </c>
      <c r="AR463" s="172">
        <f t="shared" si="1169"/>
        <v>44.26</v>
      </c>
      <c r="AS463" s="106">
        <f t="shared" si="1170"/>
        <v>2005</v>
      </c>
      <c r="AT463" s="107">
        <f t="shared" si="1171"/>
        <v>22.4</v>
      </c>
      <c r="AU463" s="167">
        <f t="shared" si="1200"/>
        <v>0</v>
      </c>
      <c r="AV463" s="173">
        <f t="shared" si="1201"/>
        <v>0</v>
      </c>
      <c r="AW463" s="106">
        <v>17</v>
      </c>
      <c r="AX463" s="107">
        <f t="shared" si="1172"/>
        <v>76.376300000000001</v>
      </c>
      <c r="AY463" s="174">
        <f t="shared" si="1173"/>
        <v>0.26419424190444968</v>
      </c>
      <c r="AZ463" s="167">
        <f>INDEX(Coefficients!$K$3:$K$10,MATCH(S463,Coefficients!$K$3:$K$10))</f>
        <v>0.35</v>
      </c>
      <c r="BA463" s="167">
        <f>INDEX(Coefficients!$K$3:$K$10,MATCH(S463,Coefficients!$K$3:$K$10)+1)</f>
        <v>0.4</v>
      </c>
      <c r="BB463" s="167">
        <f>INDEX(Coefficients!$L$3:$L$10,MATCH(S463,Coefficients!$K$3:$K$10))</f>
        <v>0.19142307491680963</v>
      </c>
      <c r="BC463" s="167">
        <f>INDEX(Coefficients!$L$3:$L$10,MATCH(S463,Coefficients!$K$3:$K$10)+1)</f>
        <v>0.35425563574488944</v>
      </c>
      <c r="BD463" s="174">
        <f>INDEX(Coefficients!$M$3:$M$10,MATCH(S463,Coefficients!$K$3:$K$10))</f>
        <v>0.20023799980895765</v>
      </c>
      <c r="BE463" s="174">
        <f>INDEX(Coefficients!$M$3:$M$10,MATCH(S463,Coefficients!$K$3:$K$10)+1)</f>
        <v>0.20987997823914079</v>
      </c>
      <c r="BF463" s="70">
        <f t="shared" si="1174"/>
        <v>2.5655609924804158E-5</v>
      </c>
      <c r="BG463" s="110">
        <f t="shared" si="1175"/>
        <v>0.20409479118103091</v>
      </c>
      <c r="BH463" s="175" t="e">
        <f t="shared" si="1202"/>
        <v>#NUM!</v>
      </c>
      <c r="BI463" s="89" t="e">
        <f t="shared" si="1203"/>
        <v>#NUM!</v>
      </c>
      <c r="BJ463" s="106">
        <f t="shared" si="1176"/>
        <v>0.71366705445737511</v>
      </c>
      <c r="BK463" s="165">
        <f t="shared" si="1177"/>
        <v>84.741590689541354</v>
      </c>
      <c r="BL463" s="207"/>
      <c r="BM463" s="107">
        <f t="shared" si="1178"/>
        <v>378.74999999999989</v>
      </c>
      <c r="BN463" s="173">
        <f t="shared" si="1204"/>
        <v>0</v>
      </c>
      <c r="BO463" s="187">
        <f t="shared" si="1205"/>
        <v>0</v>
      </c>
      <c r="BP463" s="106" t="str">
        <f t="shared" si="1179"/>
        <v>YES</v>
      </c>
      <c r="BQ463" s="209" t="e">
        <f t="shared" si="1180"/>
        <v>#NUM!</v>
      </c>
      <c r="BR463" s="164" t="e">
        <f t="shared" si="1206"/>
        <v>#NUM!</v>
      </c>
      <c r="BS463" s="219" t="e">
        <f t="shared" si="1207"/>
        <v>#NUM!</v>
      </c>
      <c r="BT463" s="210"/>
      <c r="BU463" s="206" t="e">
        <f t="shared" si="1208"/>
        <v>#NUM!</v>
      </c>
      <c r="BW463" s="164">
        <f>VLOOKUP(M463,Coefficients!$E$4:$I$7,3)</f>
        <v>0.43099999999999999</v>
      </c>
      <c r="BX463" s="106">
        <f t="shared" si="1209"/>
        <v>2.5000000000000001E-2</v>
      </c>
      <c r="BY463" s="163">
        <f t="shared" si="1210"/>
        <v>0</v>
      </c>
      <c r="BZ463" s="160"/>
      <c r="CO463" s="165" t="str">
        <f t="shared" si="1181"/>
        <v>splash</v>
      </c>
      <c r="CP463" s="172">
        <f t="shared" si="1182"/>
        <v>1</v>
      </c>
      <c r="CQ463" s="165">
        <f>IF(CO463="atmospheric",IF(CP463&gt;=1,Coefficients!$T$5,Coefficients!$T$4),Coefficients!$T$3)</f>
        <v>7.35</v>
      </c>
      <c r="CR463" s="106">
        <f>IF(S463&lt;Coefficients!$V$3,Coefficients!$X$3-(Coefficients!$X$4-Coefficients!$X$3)*(Coefficients!$V$3-S463)/(Coefficients!$V$4-Coefficients!$V$3),IF(S463&gt;Coefficients!$V$6,(Coefficients!$X$6-Coefficients!$X$5)*(S463-Coefficients!$V$6)/(Coefficients!$V$6-Coefficients!$V$5)+Coefficients!$X$6,VLOOKUP(S463,Coefficients!$V$3:$X$6,3)))</f>
        <v>5.1999999999999975</v>
      </c>
      <c r="CS463" s="90">
        <f t="shared" si="1211"/>
        <v>1.6409601519999992E-4</v>
      </c>
      <c r="CT463" s="106">
        <f>VLOOKUP(CO463,Coefficients!$Z$4:$AD$7,4,FALSE)</f>
        <v>0.26500000000000001</v>
      </c>
      <c r="CU463" s="106">
        <f>VLOOKUP(CO463,Coefficients!$Z$4:$AD$7,2,FALSE)</f>
        <v>0.37</v>
      </c>
      <c r="CV463" s="174" t="e">
        <f t="shared" si="1183"/>
        <v>#NUM!</v>
      </c>
      <c r="CW463" s="31" t="e">
        <f t="shared" si="1184"/>
        <v>#NUM!</v>
      </c>
      <c r="CX463" s="19">
        <f>Coefficients!$B$7</f>
        <v>3.35</v>
      </c>
      <c r="CY463" s="217" t="e">
        <f t="shared" si="1212"/>
        <v>#NUM!</v>
      </c>
      <c r="CZ463" s="164">
        <f>VLOOKUP(N463,Coefficients!$E$12:$I$16,3)</f>
        <v>6.0350000000000001</v>
      </c>
      <c r="DA463" s="165">
        <f t="shared" si="1213"/>
        <v>2.5000000000000001E-2</v>
      </c>
      <c r="DB463" s="163">
        <f t="shared" si="1214"/>
        <v>0</v>
      </c>
      <c r="DC463" s="163"/>
      <c r="DD463" s="149"/>
      <c r="DU463" s="165">
        <f t="shared" si="1185"/>
        <v>0.95</v>
      </c>
      <c r="DV463" s="165">
        <f t="shared" si="1186"/>
        <v>1</v>
      </c>
      <c r="DW463" s="165">
        <f t="shared" si="1187"/>
        <v>2400</v>
      </c>
      <c r="DX463" s="165">
        <f t="shared" si="1188"/>
        <v>1.4999999999999999E-2</v>
      </c>
      <c r="DY463" s="169">
        <f t="shared" si="1189"/>
        <v>70.740242261103631</v>
      </c>
      <c r="DZ463" s="136">
        <f t="shared" si="1215"/>
        <v>33620.707098878665</v>
      </c>
      <c r="EA463" s="136">
        <f t="shared" si="1190"/>
        <v>4.3067574809826485</v>
      </c>
      <c r="EB463" s="136">
        <f t="shared" si="1191"/>
        <v>2.3330791552474604E-2</v>
      </c>
      <c r="EC463" s="136">
        <f t="shared" si="1192"/>
        <v>0.96747185906460231</v>
      </c>
      <c r="ED463" s="136" t="e">
        <f t="shared" si="1193"/>
        <v>#DIV/0!</v>
      </c>
      <c r="EE463" s="136">
        <f t="shared" si="1216"/>
        <v>1.5445604651050633E-4</v>
      </c>
      <c r="EF463" s="136">
        <f t="shared" si="1194"/>
        <v>1</v>
      </c>
      <c r="EG463" s="136">
        <f t="shared" si="1217"/>
        <v>2</v>
      </c>
      <c r="EH463" s="149" t="e">
        <f t="shared" si="1195"/>
        <v>#DIV/0!</v>
      </c>
      <c r="EI463" s="149" t="e">
        <f t="shared" si="1196"/>
        <v>#DIV/0!</v>
      </c>
      <c r="EJ463" s="149" t="e">
        <f t="shared" si="1218"/>
        <v>#DIV/0!</v>
      </c>
      <c r="EK463" s="18" t="e">
        <f t="shared" si="1219"/>
        <v>#DIV/0!</v>
      </c>
      <c r="EL463" s="18" t="e">
        <f t="shared" si="1220"/>
        <v>#NUM!</v>
      </c>
      <c r="EM463" s="18">
        <f t="shared" si="1221"/>
        <v>0</v>
      </c>
      <c r="EN463" s="163" t="e">
        <f t="shared" si="1197"/>
        <v>#DIV/0!</v>
      </c>
      <c r="EO463" s="163" t="e">
        <f t="shared" si="1198"/>
        <v>#DIV/0!</v>
      </c>
      <c r="EP463" s="163" t="e">
        <f t="shared" si="1222"/>
        <v>#DIV/0!</v>
      </c>
      <c r="EQ463" s="18" t="e">
        <f t="shared" si="1223"/>
        <v>#DIV/0!</v>
      </c>
      <c r="ER463" s="18" t="e">
        <f t="shared" si="1224"/>
        <v>#NUM!</v>
      </c>
      <c r="ES463" s="18">
        <f t="shared" si="1225"/>
        <v>0</v>
      </c>
    </row>
    <row r="464" spans="1:149" s="105" customFormat="1" outlineLevel="1" x14ac:dyDescent="0.25">
      <c r="A464" s="103"/>
      <c r="B464" s="36" t="s">
        <v>75</v>
      </c>
      <c r="C464" s="36" t="str">
        <f>'Cooler&amp;Wetter'!$B$1</f>
        <v>MIROC-Medres</v>
      </c>
      <c r="D464" s="36">
        <v>2006</v>
      </c>
      <c r="E464" s="37">
        <f>'Cooler&amp;Wetter'!T34</f>
        <v>22.413333333333334</v>
      </c>
      <c r="F464" s="37">
        <f>'Cooler&amp;Wetter'!X34</f>
        <v>76.381386666666657</v>
      </c>
      <c r="G464" s="37">
        <f>'Cooler&amp;Wetter'!R34</f>
        <v>380.89999999999986</v>
      </c>
      <c r="H464" s="115">
        <f t="shared" si="1149"/>
        <v>2007</v>
      </c>
      <c r="I464" s="111" t="str">
        <f t="shared" si="1150"/>
        <v>Pile No 243 @ Berth 107</v>
      </c>
      <c r="J464" s="165" t="str">
        <f t="shared" si="1151"/>
        <v>splash</v>
      </c>
      <c r="K464" s="172">
        <f t="shared" si="1152"/>
        <v>1</v>
      </c>
      <c r="L464" s="115" t="str">
        <f t="shared" si="1153"/>
        <v>C1</v>
      </c>
      <c r="M464" s="115" t="str">
        <f t="shared" si="1154"/>
        <v>CB4</v>
      </c>
      <c r="N464" s="115" t="str">
        <f t="shared" si="1155"/>
        <v>CL5</v>
      </c>
      <c r="O464" s="115">
        <f t="shared" si="1156"/>
        <v>0</v>
      </c>
      <c r="P464" s="115">
        <f t="shared" si="1157"/>
        <v>50</v>
      </c>
      <c r="Q464" s="115">
        <f t="shared" si="1158"/>
        <v>1200</v>
      </c>
      <c r="R464" s="115">
        <f t="shared" si="1159"/>
        <v>60</v>
      </c>
      <c r="S464" s="115">
        <f t="shared" si="1160"/>
        <v>0.37</v>
      </c>
      <c r="T464" s="115">
        <f t="shared" si="1161"/>
        <v>310</v>
      </c>
      <c r="U464" s="165">
        <f t="shared" si="1199"/>
        <v>12</v>
      </c>
      <c r="V464" s="165"/>
      <c r="W464" s="165"/>
      <c r="X464" s="165"/>
      <c r="Y464" s="165"/>
      <c r="AA464" s="174" t="e">
        <f t="shared" si="1162"/>
        <v>#NUM!</v>
      </c>
      <c r="AB464" s="193" t="e">
        <f t="shared" si="1163"/>
        <v>#NUM!</v>
      </c>
      <c r="AC464" s="174" t="e">
        <f t="shared" si="1164"/>
        <v>#NUM!</v>
      </c>
      <c r="AD464" s="174">
        <f t="shared" si="1165"/>
        <v>0</v>
      </c>
      <c r="AE464" s="174" t="e">
        <f t="shared" si="1166"/>
        <v>#NUM!</v>
      </c>
      <c r="AF464" s="194" t="e">
        <f t="shared" si="1167"/>
        <v>#NUM!</v>
      </c>
      <c r="AG464" s="174" t="e">
        <f t="shared" si="1034"/>
        <v>#NUM!</v>
      </c>
      <c r="AH464" s="174">
        <f t="shared" si="1035"/>
        <v>0</v>
      </c>
      <c r="AJ464" s="174"/>
      <c r="AK464" s="174"/>
      <c r="AM464" s="207">
        <f t="shared" si="1168"/>
        <v>0</v>
      </c>
      <c r="AN464" s="167">
        <f>INDEX(Coefficients!$O$3:$O$7,MATCH(S464,Coefficients!$O$3:$O$7))</f>
        <v>0.3</v>
      </c>
      <c r="AO464" s="167">
        <f>INDEX(Coefficients!$O$3:$O$7,MATCH(S464,Coefficients!$O$3:$O$7)+1)</f>
        <v>0.4</v>
      </c>
      <c r="AP464" s="172">
        <f>INDEX(Coefficients!$P$3:$P$7,MATCH(S464,Coefficients!$O$3:$O$7))</f>
        <v>50</v>
      </c>
      <c r="AQ464" s="172">
        <f>INDEX(Coefficients!$P$3:$P$7,MATCH(S464,Coefficients!$O$3:$O$7)+1)</f>
        <v>41.8</v>
      </c>
      <c r="AR464" s="172">
        <f t="shared" si="1169"/>
        <v>44.26</v>
      </c>
      <c r="AS464" s="106">
        <f t="shared" si="1170"/>
        <v>2006</v>
      </c>
      <c r="AT464" s="107">
        <f t="shared" si="1171"/>
        <v>22.413333333333334</v>
      </c>
      <c r="AU464" s="167">
        <f t="shared" si="1200"/>
        <v>0</v>
      </c>
      <c r="AV464" s="173">
        <f t="shared" si="1201"/>
        <v>0</v>
      </c>
      <c r="AW464" s="106">
        <v>18</v>
      </c>
      <c r="AX464" s="107">
        <f t="shared" si="1172"/>
        <v>76.381386666666657</v>
      </c>
      <c r="AY464" s="174">
        <f t="shared" si="1173"/>
        <v>0.26419424190444968</v>
      </c>
      <c r="AZ464" s="167">
        <f>INDEX(Coefficients!$K$3:$K$10,MATCH(S464,Coefficients!$K$3:$K$10))</f>
        <v>0.35</v>
      </c>
      <c r="BA464" s="167">
        <f>INDEX(Coefficients!$K$3:$K$10,MATCH(S464,Coefficients!$K$3:$K$10)+1)</f>
        <v>0.4</v>
      </c>
      <c r="BB464" s="167">
        <f>INDEX(Coefficients!$L$3:$L$10,MATCH(S464,Coefficients!$K$3:$K$10))</f>
        <v>0.19142307491680963</v>
      </c>
      <c r="BC464" s="167">
        <f>INDEX(Coefficients!$L$3:$L$10,MATCH(S464,Coefficients!$K$3:$K$10)+1)</f>
        <v>0.35425563574488944</v>
      </c>
      <c r="BD464" s="174">
        <f>INDEX(Coefficients!$M$3:$M$10,MATCH(S464,Coefficients!$K$3:$K$10))</f>
        <v>0.20023799980895765</v>
      </c>
      <c r="BE464" s="174">
        <f>INDEX(Coefficients!$M$3:$M$10,MATCH(S464,Coefficients!$K$3:$K$10)+1)</f>
        <v>0.20987997823914079</v>
      </c>
      <c r="BF464" s="70">
        <f t="shared" si="1174"/>
        <v>2.5655609924804158E-5</v>
      </c>
      <c r="BG464" s="110">
        <f t="shared" si="1175"/>
        <v>0.20409479118103091</v>
      </c>
      <c r="BH464" s="175" t="e">
        <f t="shared" si="1202"/>
        <v>#NUM!</v>
      </c>
      <c r="BI464" s="89" t="e">
        <f t="shared" si="1203"/>
        <v>#NUM!</v>
      </c>
      <c r="BJ464" s="106">
        <f t="shared" si="1176"/>
        <v>0.71366705445737511</v>
      </c>
      <c r="BK464" s="165">
        <f t="shared" si="1177"/>
        <v>84.741590689541354</v>
      </c>
      <c r="BL464" s="207"/>
      <c r="BM464" s="107">
        <f t="shared" si="1178"/>
        <v>380.89999999999986</v>
      </c>
      <c r="BN464" s="173">
        <f t="shared" si="1204"/>
        <v>0</v>
      </c>
      <c r="BO464" s="187">
        <f t="shared" si="1205"/>
        <v>0</v>
      </c>
      <c r="BP464" s="106" t="str">
        <f t="shared" si="1179"/>
        <v>YES</v>
      </c>
      <c r="BQ464" s="209" t="e">
        <f t="shared" si="1180"/>
        <v>#NUM!</v>
      </c>
      <c r="BR464" s="164" t="e">
        <f t="shared" si="1206"/>
        <v>#NUM!</v>
      </c>
      <c r="BS464" s="219" t="e">
        <f t="shared" si="1207"/>
        <v>#NUM!</v>
      </c>
      <c r="BT464" s="210"/>
      <c r="BU464" s="206" t="e">
        <f t="shared" si="1208"/>
        <v>#NUM!</v>
      </c>
      <c r="BW464" s="164">
        <f>VLOOKUP(M464,Coefficients!$E$4:$I$7,3)</f>
        <v>0.43099999999999999</v>
      </c>
      <c r="BX464" s="106">
        <f t="shared" si="1209"/>
        <v>2.5000000000000001E-2</v>
      </c>
      <c r="BY464" s="163">
        <f t="shared" si="1210"/>
        <v>0</v>
      </c>
      <c r="BZ464" s="160"/>
      <c r="CO464" s="165" t="str">
        <f t="shared" si="1181"/>
        <v>splash</v>
      </c>
      <c r="CP464" s="172">
        <f t="shared" si="1182"/>
        <v>1</v>
      </c>
      <c r="CQ464" s="165">
        <f>IF(CO464="atmospheric",IF(CP464&gt;=1,Coefficients!$T$5,Coefficients!$T$4),Coefficients!$T$3)</f>
        <v>7.35</v>
      </c>
      <c r="CR464" s="106">
        <f>IF(S464&lt;Coefficients!$V$3,Coefficients!$X$3-(Coefficients!$X$4-Coefficients!$X$3)*(Coefficients!$V$3-S464)/(Coefficients!$V$4-Coefficients!$V$3),IF(S464&gt;Coefficients!$V$6,(Coefficients!$X$6-Coefficients!$X$5)*(S464-Coefficients!$V$6)/(Coefficients!$V$6-Coefficients!$V$5)+Coefficients!$X$6,VLOOKUP(S464,Coefficients!$V$3:$X$6,3)))</f>
        <v>5.1999999999999975</v>
      </c>
      <c r="CS464" s="90">
        <f t="shared" si="1211"/>
        <v>1.6409601519999992E-4</v>
      </c>
      <c r="CT464" s="106">
        <f>VLOOKUP(CO464,Coefficients!$Z$4:$AD$7,4,FALSE)</f>
        <v>0.26500000000000001</v>
      </c>
      <c r="CU464" s="106">
        <f>VLOOKUP(CO464,Coefficients!$Z$4:$AD$7,2,FALSE)</f>
        <v>0.37</v>
      </c>
      <c r="CV464" s="174" t="e">
        <f t="shared" si="1183"/>
        <v>#NUM!</v>
      </c>
      <c r="CW464" s="31" t="e">
        <f t="shared" si="1184"/>
        <v>#NUM!</v>
      </c>
      <c r="CX464" s="19">
        <f>Coefficients!$B$7</f>
        <v>3.35</v>
      </c>
      <c r="CY464" s="217" t="e">
        <f t="shared" si="1212"/>
        <v>#NUM!</v>
      </c>
      <c r="CZ464" s="164">
        <f>VLOOKUP(N464,Coefficients!$E$12:$I$16,3)</f>
        <v>6.0350000000000001</v>
      </c>
      <c r="DA464" s="165">
        <f t="shared" si="1213"/>
        <v>2.5000000000000001E-2</v>
      </c>
      <c r="DB464" s="163">
        <f t="shared" si="1214"/>
        <v>0</v>
      </c>
      <c r="DC464" s="163"/>
      <c r="DD464" s="149"/>
      <c r="DU464" s="165">
        <f t="shared" si="1185"/>
        <v>0.95</v>
      </c>
      <c r="DV464" s="165">
        <f t="shared" si="1186"/>
        <v>1</v>
      </c>
      <c r="DW464" s="165">
        <f t="shared" si="1187"/>
        <v>2400</v>
      </c>
      <c r="DX464" s="165">
        <f t="shared" si="1188"/>
        <v>1.4999999999999999E-2</v>
      </c>
      <c r="DY464" s="169">
        <f t="shared" si="1189"/>
        <v>70.770722249151731</v>
      </c>
      <c r="DZ464" s="136">
        <f t="shared" si="1215"/>
        <v>33625.535145702132</v>
      </c>
      <c r="EA464" s="136">
        <f t="shared" si="1190"/>
        <v>4.3067574809826485</v>
      </c>
      <c r="EB464" s="136">
        <f t="shared" si="1191"/>
        <v>2.3330791552474604E-2</v>
      </c>
      <c r="EC464" s="136">
        <f t="shared" si="1192"/>
        <v>0.96747185906460231</v>
      </c>
      <c r="ED464" s="136" t="e">
        <f t="shared" si="1193"/>
        <v>#DIV/0!</v>
      </c>
      <c r="EE464" s="136">
        <f t="shared" si="1216"/>
        <v>1.5445604651050633E-4</v>
      </c>
      <c r="EF464" s="136">
        <f t="shared" si="1194"/>
        <v>1</v>
      </c>
      <c r="EG464" s="136">
        <f t="shared" si="1217"/>
        <v>2</v>
      </c>
      <c r="EH464" s="149" t="e">
        <f t="shared" si="1195"/>
        <v>#DIV/0!</v>
      </c>
      <c r="EI464" s="149" t="e">
        <f t="shared" si="1196"/>
        <v>#DIV/0!</v>
      </c>
      <c r="EJ464" s="149" t="e">
        <f t="shared" si="1218"/>
        <v>#DIV/0!</v>
      </c>
      <c r="EK464" s="18" t="e">
        <f t="shared" si="1219"/>
        <v>#DIV/0!</v>
      </c>
      <c r="EL464" s="18" t="e">
        <f t="shared" si="1220"/>
        <v>#NUM!</v>
      </c>
      <c r="EM464" s="18">
        <f t="shared" si="1221"/>
        <v>0</v>
      </c>
      <c r="EN464" s="163" t="e">
        <f t="shared" si="1197"/>
        <v>#DIV/0!</v>
      </c>
      <c r="EO464" s="163" t="e">
        <f t="shared" si="1198"/>
        <v>#DIV/0!</v>
      </c>
      <c r="EP464" s="163" t="e">
        <f t="shared" si="1222"/>
        <v>#DIV/0!</v>
      </c>
      <c r="EQ464" s="18" t="e">
        <f t="shared" si="1223"/>
        <v>#DIV/0!</v>
      </c>
      <c r="ER464" s="18" t="e">
        <f t="shared" si="1224"/>
        <v>#NUM!</v>
      </c>
      <c r="ES464" s="18">
        <f t="shared" si="1225"/>
        <v>0</v>
      </c>
    </row>
    <row r="465" spans="1:149" s="105" customFormat="1" outlineLevel="1" x14ac:dyDescent="0.25">
      <c r="A465" s="103"/>
      <c r="B465" s="36" t="s">
        <v>75</v>
      </c>
      <c r="C465" s="36" t="str">
        <f>'Cooler&amp;Wetter'!$B$1</f>
        <v>MIROC-Medres</v>
      </c>
      <c r="D465" s="36">
        <v>2007</v>
      </c>
      <c r="E465" s="37">
        <f>'Cooler&amp;Wetter'!T35</f>
        <v>22.426666666666666</v>
      </c>
      <c r="F465" s="37">
        <f>'Cooler&amp;Wetter'!X35</f>
        <v>76.386473333333328</v>
      </c>
      <c r="G465" s="37">
        <f>'Cooler&amp;Wetter'!R35</f>
        <v>383.04999999999984</v>
      </c>
      <c r="H465" s="115">
        <f t="shared" si="1149"/>
        <v>2007</v>
      </c>
      <c r="I465" s="111" t="str">
        <f t="shared" si="1150"/>
        <v>Pile No 243 @ Berth 107</v>
      </c>
      <c r="J465" s="165" t="str">
        <f t="shared" si="1151"/>
        <v>splash</v>
      </c>
      <c r="K465" s="172">
        <f t="shared" si="1152"/>
        <v>1</v>
      </c>
      <c r="L465" s="115" t="str">
        <f t="shared" si="1153"/>
        <v>C1</v>
      </c>
      <c r="M465" s="115" t="str">
        <f t="shared" si="1154"/>
        <v>CB4</v>
      </c>
      <c r="N465" s="115" t="str">
        <f t="shared" si="1155"/>
        <v>CL5</v>
      </c>
      <c r="O465" s="115">
        <f t="shared" si="1156"/>
        <v>0</v>
      </c>
      <c r="P465" s="115">
        <f t="shared" si="1157"/>
        <v>50</v>
      </c>
      <c r="Q465" s="115">
        <f t="shared" si="1158"/>
        <v>1200</v>
      </c>
      <c r="R465" s="115">
        <f t="shared" si="1159"/>
        <v>60</v>
      </c>
      <c r="S465" s="115">
        <f t="shared" si="1160"/>
        <v>0.37</v>
      </c>
      <c r="T465" s="115">
        <f t="shared" si="1161"/>
        <v>310</v>
      </c>
      <c r="U465" s="165">
        <f t="shared" si="1199"/>
        <v>12</v>
      </c>
      <c r="V465" s="165"/>
      <c r="W465" s="165"/>
      <c r="X465" s="165"/>
      <c r="Y465" s="165"/>
      <c r="AA465" s="174" t="e">
        <f t="shared" si="1162"/>
        <v>#NUM!</v>
      </c>
      <c r="AB465" s="193" t="e">
        <f t="shared" si="1163"/>
        <v>#NUM!</v>
      </c>
      <c r="AC465" s="174" t="e">
        <f t="shared" si="1164"/>
        <v>#NUM!</v>
      </c>
      <c r="AD465" s="174">
        <f t="shared" si="1165"/>
        <v>0</v>
      </c>
      <c r="AE465" s="174" t="e">
        <f t="shared" si="1166"/>
        <v>#NUM!</v>
      </c>
      <c r="AF465" s="194" t="e">
        <f t="shared" si="1167"/>
        <v>#NUM!</v>
      </c>
      <c r="AG465" s="174" t="e">
        <f t="shared" si="1034"/>
        <v>#NUM!</v>
      </c>
      <c r="AH465" s="174">
        <f t="shared" si="1035"/>
        <v>0</v>
      </c>
      <c r="AJ465" s="174"/>
      <c r="AK465" s="174"/>
      <c r="AM465" s="207">
        <f t="shared" si="1168"/>
        <v>0</v>
      </c>
      <c r="AN465" s="167">
        <f>INDEX(Coefficients!$O$3:$O$7,MATCH(S465,Coefficients!$O$3:$O$7))</f>
        <v>0.3</v>
      </c>
      <c r="AO465" s="167">
        <f>INDEX(Coefficients!$O$3:$O$7,MATCH(S465,Coefficients!$O$3:$O$7)+1)</f>
        <v>0.4</v>
      </c>
      <c r="AP465" s="172">
        <f>INDEX(Coefficients!$P$3:$P$7,MATCH(S465,Coefficients!$O$3:$O$7))</f>
        <v>50</v>
      </c>
      <c r="AQ465" s="172">
        <f>INDEX(Coefficients!$P$3:$P$7,MATCH(S465,Coefficients!$O$3:$O$7)+1)</f>
        <v>41.8</v>
      </c>
      <c r="AR465" s="172">
        <f t="shared" si="1169"/>
        <v>44.26</v>
      </c>
      <c r="AS465" s="106">
        <f t="shared" si="1170"/>
        <v>2007</v>
      </c>
      <c r="AT465" s="107">
        <f t="shared" si="1171"/>
        <v>22.426666666666666</v>
      </c>
      <c r="AU465" s="167">
        <f t="shared" si="1200"/>
        <v>0</v>
      </c>
      <c r="AV465" s="173">
        <f t="shared" si="1201"/>
        <v>0</v>
      </c>
      <c r="AW465" s="106">
        <v>19</v>
      </c>
      <c r="AX465" s="107">
        <f t="shared" si="1172"/>
        <v>76.386473333333328</v>
      </c>
      <c r="AY465" s="174">
        <f t="shared" si="1173"/>
        <v>0.26419424190444968</v>
      </c>
      <c r="AZ465" s="167">
        <f>INDEX(Coefficients!$K$3:$K$10,MATCH(S465,Coefficients!$K$3:$K$10))</f>
        <v>0.35</v>
      </c>
      <c r="BA465" s="167">
        <f>INDEX(Coefficients!$K$3:$K$10,MATCH(S465,Coefficients!$K$3:$K$10)+1)</f>
        <v>0.4</v>
      </c>
      <c r="BB465" s="167">
        <f>INDEX(Coefficients!$L$3:$L$10,MATCH(S465,Coefficients!$K$3:$K$10))</f>
        <v>0.19142307491680963</v>
      </c>
      <c r="BC465" s="167">
        <f>INDEX(Coefficients!$L$3:$L$10,MATCH(S465,Coefficients!$K$3:$K$10)+1)</f>
        <v>0.35425563574488944</v>
      </c>
      <c r="BD465" s="174">
        <f>INDEX(Coefficients!$M$3:$M$10,MATCH(S465,Coefficients!$K$3:$K$10))</f>
        <v>0.20023799980895765</v>
      </c>
      <c r="BE465" s="174">
        <f>INDEX(Coefficients!$M$3:$M$10,MATCH(S465,Coefficients!$K$3:$K$10)+1)</f>
        <v>0.20987997823914079</v>
      </c>
      <c r="BF465" s="70">
        <f t="shared" si="1174"/>
        <v>2.5655609924804158E-5</v>
      </c>
      <c r="BG465" s="110">
        <f t="shared" si="1175"/>
        <v>0.20409479118103091</v>
      </c>
      <c r="BH465" s="175" t="e">
        <f t="shared" si="1202"/>
        <v>#NUM!</v>
      </c>
      <c r="BI465" s="89" t="e">
        <f t="shared" si="1203"/>
        <v>#NUM!</v>
      </c>
      <c r="BJ465" s="106">
        <f t="shared" si="1176"/>
        <v>0.71366705445737511</v>
      </c>
      <c r="BK465" s="165">
        <f t="shared" si="1177"/>
        <v>84.741590689541354</v>
      </c>
      <c r="BL465" s="207"/>
      <c r="BM465" s="107">
        <f t="shared" si="1178"/>
        <v>383.04999999999984</v>
      </c>
      <c r="BN465" s="173">
        <f t="shared" si="1204"/>
        <v>0</v>
      </c>
      <c r="BO465" s="187">
        <f t="shared" si="1205"/>
        <v>0</v>
      </c>
      <c r="BP465" s="106" t="str">
        <f t="shared" si="1179"/>
        <v>YES</v>
      </c>
      <c r="BQ465" s="209" t="e">
        <f t="shared" si="1180"/>
        <v>#NUM!</v>
      </c>
      <c r="BR465" s="164" t="e">
        <f t="shared" si="1206"/>
        <v>#NUM!</v>
      </c>
      <c r="BS465" s="219" t="e">
        <f t="shared" si="1207"/>
        <v>#NUM!</v>
      </c>
      <c r="BT465" s="210"/>
      <c r="BU465" s="206" t="e">
        <f t="shared" si="1208"/>
        <v>#NUM!</v>
      </c>
      <c r="BW465" s="164">
        <f>VLOOKUP(M465,Coefficients!$E$4:$I$7,3)</f>
        <v>0.43099999999999999</v>
      </c>
      <c r="BX465" s="106">
        <f t="shared" si="1209"/>
        <v>2.5000000000000001E-2</v>
      </c>
      <c r="BY465" s="163">
        <f t="shared" si="1210"/>
        <v>0</v>
      </c>
      <c r="BZ465" s="160"/>
      <c r="CO465" s="165" t="str">
        <f t="shared" si="1181"/>
        <v>splash</v>
      </c>
      <c r="CP465" s="172">
        <f t="shared" si="1182"/>
        <v>1</v>
      </c>
      <c r="CQ465" s="165">
        <f>IF(CO465="atmospheric",IF(CP465&gt;=1,Coefficients!$T$5,Coefficients!$T$4),Coefficients!$T$3)</f>
        <v>7.35</v>
      </c>
      <c r="CR465" s="106">
        <f>IF(S465&lt;Coefficients!$V$3,Coefficients!$X$3-(Coefficients!$X$4-Coefficients!$X$3)*(Coefficients!$V$3-S465)/(Coefficients!$V$4-Coefficients!$V$3),IF(S465&gt;Coefficients!$V$6,(Coefficients!$X$6-Coefficients!$X$5)*(S465-Coefficients!$V$6)/(Coefficients!$V$6-Coefficients!$V$5)+Coefficients!$X$6,VLOOKUP(S465,Coefficients!$V$3:$X$6,3)))</f>
        <v>5.1999999999999975</v>
      </c>
      <c r="CS465" s="90">
        <f t="shared" si="1211"/>
        <v>1.6409601519999992E-4</v>
      </c>
      <c r="CT465" s="106">
        <f>VLOOKUP(CO465,Coefficients!$Z$4:$AD$7,4,FALSE)</f>
        <v>0.26500000000000001</v>
      </c>
      <c r="CU465" s="106">
        <f>VLOOKUP(CO465,Coefficients!$Z$4:$AD$7,2,FALSE)</f>
        <v>0.37</v>
      </c>
      <c r="CV465" s="174" t="e">
        <f t="shared" si="1183"/>
        <v>#NUM!</v>
      </c>
      <c r="CW465" s="31" t="e">
        <f t="shared" si="1184"/>
        <v>#NUM!</v>
      </c>
      <c r="CX465" s="19">
        <f>Coefficients!$B$7</f>
        <v>3.35</v>
      </c>
      <c r="CY465" s="217" t="e">
        <f t="shared" si="1212"/>
        <v>#NUM!</v>
      </c>
      <c r="CZ465" s="164">
        <f>VLOOKUP(N465,Coefficients!$E$12:$I$16,3)</f>
        <v>6.0350000000000001</v>
      </c>
      <c r="DA465" s="165">
        <f t="shared" si="1213"/>
        <v>2.5000000000000001E-2</v>
      </c>
      <c r="DB465" s="163">
        <f t="shared" si="1214"/>
        <v>0</v>
      </c>
      <c r="DC465" s="163"/>
      <c r="DD465" s="149"/>
      <c r="DU465" s="165">
        <f t="shared" si="1185"/>
        <v>0.95</v>
      </c>
      <c r="DV465" s="165">
        <f t="shared" si="1186"/>
        <v>1</v>
      </c>
      <c r="DW465" s="165">
        <f t="shared" si="1187"/>
        <v>2400</v>
      </c>
      <c r="DX465" s="165">
        <f t="shared" si="1188"/>
        <v>1.4999999999999999E-2</v>
      </c>
      <c r="DY465" s="169">
        <f t="shared" si="1189"/>
        <v>70.816491511721907</v>
      </c>
      <c r="DZ465" s="136">
        <f t="shared" si="1215"/>
        <v>33632.782418979121</v>
      </c>
      <c r="EA465" s="136">
        <f t="shared" si="1190"/>
        <v>4.3067574809826485</v>
      </c>
      <c r="EB465" s="136">
        <f t="shared" si="1191"/>
        <v>2.3330791552474604E-2</v>
      </c>
      <c r="EC465" s="136">
        <f t="shared" si="1192"/>
        <v>0.96747185906460231</v>
      </c>
      <c r="ED465" s="136" t="e">
        <f t="shared" si="1193"/>
        <v>#DIV/0!</v>
      </c>
      <c r="EE465" s="136">
        <f t="shared" si="1216"/>
        <v>1.5445604651050633E-4</v>
      </c>
      <c r="EF465" s="136">
        <f t="shared" si="1194"/>
        <v>1</v>
      </c>
      <c r="EG465" s="136">
        <f t="shared" si="1217"/>
        <v>2</v>
      </c>
      <c r="EH465" s="149" t="e">
        <f t="shared" si="1195"/>
        <v>#DIV/0!</v>
      </c>
      <c r="EI465" s="149" t="e">
        <f t="shared" si="1196"/>
        <v>#DIV/0!</v>
      </c>
      <c r="EJ465" s="149" t="e">
        <f t="shared" si="1218"/>
        <v>#DIV/0!</v>
      </c>
      <c r="EK465" s="18" t="e">
        <f t="shared" si="1219"/>
        <v>#DIV/0!</v>
      </c>
      <c r="EL465" s="18" t="e">
        <f t="shared" si="1220"/>
        <v>#NUM!</v>
      </c>
      <c r="EM465" s="18">
        <f t="shared" si="1221"/>
        <v>0</v>
      </c>
      <c r="EN465" s="163" t="e">
        <f t="shared" si="1197"/>
        <v>#DIV/0!</v>
      </c>
      <c r="EO465" s="163" t="e">
        <f t="shared" si="1198"/>
        <v>#DIV/0!</v>
      </c>
      <c r="EP465" s="163" t="e">
        <f t="shared" si="1222"/>
        <v>#DIV/0!</v>
      </c>
      <c r="EQ465" s="18" t="e">
        <f t="shared" si="1223"/>
        <v>#DIV/0!</v>
      </c>
      <c r="ER465" s="18" t="e">
        <f t="shared" si="1224"/>
        <v>#NUM!</v>
      </c>
      <c r="ES465" s="18">
        <f t="shared" si="1225"/>
        <v>0</v>
      </c>
    </row>
    <row r="466" spans="1:149" s="105" customFormat="1" outlineLevel="1" x14ac:dyDescent="0.25">
      <c r="A466" s="103"/>
      <c r="B466" s="36" t="s">
        <v>75</v>
      </c>
      <c r="C466" s="36" t="str">
        <f>'Cooler&amp;Wetter'!$B$1</f>
        <v>MIROC-Medres</v>
      </c>
      <c r="D466" s="36">
        <v>2008</v>
      </c>
      <c r="E466" s="37">
        <f>'Cooler&amp;Wetter'!T36</f>
        <v>22.439999999999998</v>
      </c>
      <c r="F466" s="37">
        <f>'Cooler&amp;Wetter'!X36</f>
        <v>76.391559999999998</v>
      </c>
      <c r="G466" s="37">
        <f>'Cooler&amp;Wetter'!R36</f>
        <v>385.19999999999982</v>
      </c>
      <c r="H466" s="115">
        <f t="shared" si="1149"/>
        <v>2007</v>
      </c>
      <c r="I466" s="111" t="str">
        <f t="shared" si="1150"/>
        <v>Pile No 243 @ Berth 107</v>
      </c>
      <c r="J466" s="165" t="str">
        <f t="shared" si="1151"/>
        <v>splash</v>
      </c>
      <c r="K466" s="172">
        <f t="shared" si="1152"/>
        <v>1</v>
      </c>
      <c r="L466" s="115" t="str">
        <f t="shared" si="1153"/>
        <v>C1</v>
      </c>
      <c r="M466" s="115" t="str">
        <f t="shared" si="1154"/>
        <v>CB4</v>
      </c>
      <c r="N466" s="115" t="str">
        <f t="shared" si="1155"/>
        <v>CL5</v>
      </c>
      <c r="O466" s="115">
        <f t="shared" si="1156"/>
        <v>0</v>
      </c>
      <c r="P466" s="115">
        <f t="shared" si="1157"/>
        <v>50</v>
      </c>
      <c r="Q466" s="115">
        <f t="shared" si="1158"/>
        <v>1200</v>
      </c>
      <c r="R466" s="115">
        <f t="shared" si="1159"/>
        <v>60</v>
      </c>
      <c r="S466" s="115">
        <f t="shared" si="1160"/>
        <v>0.37</v>
      </c>
      <c r="T466" s="115">
        <f t="shared" si="1161"/>
        <v>310</v>
      </c>
      <c r="U466" s="165">
        <f t="shared" si="1199"/>
        <v>12</v>
      </c>
      <c r="V466" s="165"/>
      <c r="W466" s="165"/>
      <c r="X466" s="165"/>
      <c r="Y466" s="165"/>
      <c r="AA466" s="174" t="e">
        <f t="shared" si="1162"/>
        <v>#NUM!</v>
      </c>
      <c r="AB466" s="193" t="e">
        <f t="shared" si="1163"/>
        <v>#NUM!</v>
      </c>
      <c r="AC466" s="174" t="e">
        <f t="shared" si="1164"/>
        <v>#NUM!</v>
      </c>
      <c r="AD466" s="174">
        <f t="shared" si="1165"/>
        <v>0</v>
      </c>
      <c r="AE466" s="174" t="e">
        <f t="shared" si="1166"/>
        <v>#NUM!</v>
      </c>
      <c r="AF466" s="194" t="e">
        <f t="shared" si="1167"/>
        <v>#NUM!</v>
      </c>
      <c r="AG466" s="174" t="e">
        <f t="shared" si="1034"/>
        <v>#NUM!</v>
      </c>
      <c r="AH466" s="174">
        <f t="shared" si="1035"/>
        <v>0</v>
      </c>
      <c r="AJ466" s="174"/>
      <c r="AK466" s="174"/>
      <c r="AM466" s="207">
        <f t="shared" si="1168"/>
        <v>0</v>
      </c>
      <c r="AN466" s="167">
        <f>INDEX(Coefficients!$O$3:$O$7,MATCH(S466,Coefficients!$O$3:$O$7))</f>
        <v>0.3</v>
      </c>
      <c r="AO466" s="167">
        <f>INDEX(Coefficients!$O$3:$O$7,MATCH(S466,Coefficients!$O$3:$O$7)+1)</f>
        <v>0.4</v>
      </c>
      <c r="AP466" s="172">
        <f>INDEX(Coefficients!$P$3:$P$7,MATCH(S466,Coefficients!$O$3:$O$7))</f>
        <v>50</v>
      </c>
      <c r="AQ466" s="172">
        <f>INDEX(Coefficients!$P$3:$P$7,MATCH(S466,Coefficients!$O$3:$O$7)+1)</f>
        <v>41.8</v>
      </c>
      <c r="AR466" s="172">
        <f t="shared" si="1169"/>
        <v>44.26</v>
      </c>
      <c r="AS466" s="106">
        <f t="shared" si="1170"/>
        <v>2008</v>
      </c>
      <c r="AT466" s="107">
        <f t="shared" si="1171"/>
        <v>22.439999999999998</v>
      </c>
      <c r="AU466" s="167">
        <f t="shared" si="1200"/>
        <v>0</v>
      </c>
      <c r="AV466" s="173">
        <f t="shared" si="1201"/>
        <v>0</v>
      </c>
      <c r="AW466" s="106">
        <v>20</v>
      </c>
      <c r="AX466" s="107">
        <f t="shared" si="1172"/>
        <v>76.391559999999998</v>
      </c>
      <c r="AY466" s="174">
        <f t="shared" si="1173"/>
        <v>0.26419424190444968</v>
      </c>
      <c r="AZ466" s="167">
        <f>INDEX(Coefficients!$K$3:$K$10,MATCH(S466,Coefficients!$K$3:$K$10))</f>
        <v>0.35</v>
      </c>
      <c r="BA466" s="167">
        <f>INDEX(Coefficients!$K$3:$K$10,MATCH(S466,Coefficients!$K$3:$K$10)+1)</f>
        <v>0.4</v>
      </c>
      <c r="BB466" s="167">
        <f>INDEX(Coefficients!$L$3:$L$10,MATCH(S466,Coefficients!$K$3:$K$10))</f>
        <v>0.19142307491680963</v>
      </c>
      <c r="BC466" s="167">
        <f>INDEX(Coefficients!$L$3:$L$10,MATCH(S466,Coefficients!$K$3:$K$10)+1)</f>
        <v>0.35425563574488944</v>
      </c>
      <c r="BD466" s="174">
        <f>INDEX(Coefficients!$M$3:$M$10,MATCH(S466,Coefficients!$K$3:$K$10))</f>
        <v>0.20023799980895765</v>
      </c>
      <c r="BE466" s="174">
        <f>INDEX(Coefficients!$M$3:$M$10,MATCH(S466,Coefficients!$K$3:$K$10)+1)</f>
        <v>0.20987997823914079</v>
      </c>
      <c r="BF466" s="70">
        <f t="shared" si="1174"/>
        <v>2.5655609924804158E-5</v>
      </c>
      <c r="BG466" s="110">
        <f t="shared" si="1175"/>
        <v>0.20409479118103091</v>
      </c>
      <c r="BH466" s="175" t="e">
        <f t="shared" si="1202"/>
        <v>#NUM!</v>
      </c>
      <c r="BI466" s="89" t="e">
        <f t="shared" si="1203"/>
        <v>#NUM!</v>
      </c>
      <c r="BJ466" s="106">
        <f t="shared" si="1176"/>
        <v>0.71366705445737511</v>
      </c>
      <c r="BK466" s="165">
        <f t="shared" si="1177"/>
        <v>84.741590689541354</v>
      </c>
      <c r="BL466" s="207"/>
      <c r="BM466" s="107">
        <f t="shared" si="1178"/>
        <v>385.19999999999982</v>
      </c>
      <c r="BN466" s="173">
        <f t="shared" si="1204"/>
        <v>0</v>
      </c>
      <c r="BO466" s="187">
        <f t="shared" si="1205"/>
        <v>0</v>
      </c>
      <c r="BP466" s="106" t="str">
        <f t="shared" si="1179"/>
        <v>YES</v>
      </c>
      <c r="BQ466" s="209" t="e">
        <f t="shared" si="1180"/>
        <v>#NUM!</v>
      </c>
      <c r="BR466" s="164" t="e">
        <f t="shared" si="1206"/>
        <v>#NUM!</v>
      </c>
      <c r="BS466" s="219" t="e">
        <f t="shared" si="1207"/>
        <v>#NUM!</v>
      </c>
      <c r="BT466" s="210"/>
      <c r="BU466" s="206" t="e">
        <f t="shared" si="1208"/>
        <v>#NUM!</v>
      </c>
      <c r="BW466" s="164">
        <f>VLOOKUP(M466,Coefficients!$E$4:$I$7,3)</f>
        <v>0.43099999999999999</v>
      </c>
      <c r="BX466" s="106">
        <f t="shared" si="1209"/>
        <v>2.5000000000000001E-2</v>
      </c>
      <c r="BY466" s="163">
        <f t="shared" si="1210"/>
        <v>0</v>
      </c>
      <c r="BZ466" s="160"/>
      <c r="CO466" s="165" t="str">
        <f t="shared" si="1181"/>
        <v>splash</v>
      </c>
      <c r="CP466" s="172">
        <f t="shared" si="1182"/>
        <v>1</v>
      </c>
      <c r="CQ466" s="165">
        <f>IF(CO466="atmospheric",IF(CP466&gt;=1,Coefficients!$T$5,Coefficients!$T$4),Coefficients!$T$3)</f>
        <v>7.35</v>
      </c>
      <c r="CR466" s="106">
        <f>IF(S466&lt;Coefficients!$V$3,Coefficients!$X$3-(Coefficients!$X$4-Coefficients!$X$3)*(Coefficients!$V$3-S466)/(Coefficients!$V$4-Coefficients!$V$3),IF(S466&gt;Coefficients!$V$6,(Coefficients!$X$6-Coefficients!$X$5)*(S466-Coefficients!$V$6)/(Coefficients!$V$6-Coefficients!$V$5)+Coefficients!$X$6,VLOOKUP(S466,Coefficients!$V$3:$X$6,3)))</f>
        <v>5.1999999999999975</v>
      </c>
      <c r="CS466" s="90">
        <f t="shared" si="1211"/>
        <v>1.6409601519999992E-4</v>
      </c>
      <c r="CT466" s="106">
        <f>VLOOKUP(CO466,Coefficients!$Z$4:$AD$7,4,FALSE)</f>
        <v>0.26500000000000001</v>
      </c>
      <c r="CU466" s="106">
        <f>VLOOKUP(CO466,Coefficients!$Z$4:$AD$7,2,FALSE)</f>
        <v>0.37</v>
      </c>
      <c r="CV466" s="174" t="e">
        <f t="shared" si="1183"/>
        <v>#NUM!</v>
      </c>
      <c r="CW466" s="31" t="e">
        <f t="shared" si="1184"/>
        <v>#NUM!</v>
      </c>
      <c r="CX466" s="19">
        <f>Coefficients!$B$7</f>
        <v>3.35</v>
      </c>
      <c r="CY466" s="217" t="e">
        <f t="shared" si="1212"/>
        <v>#NUM!</v>
      </c>
      <c r="CZ466" s="164">
        <f>VLOOKUP(N466,Coefficients!$E$12:$I$16,3)</f>
        <v>6.0350000000000001</v>
      </c>
      <c r="DA466" s="165">
        <f t="shared" si="1213"/>
        <v>2.5000000000000001E-2</v>
      </c>
      <c r="DB466" s="163">
        <f t="shared" si="1214"/>
        <v>0</v>
      </c>
      <c r="DC466" s="163"/>
      <c r="DD466" s="149"/>
      <c r="DU466" s="165">
        <f t="shared" si="1185"/>
        <v>0.95</v>
      </c>
      <c r="DV466" s="165">
        <f t="shared" si="1186"/>
        <v>1</v>
      </c>
      <c r="DW466" s="165">
        <f t="shared" si="1187"/>
        <v>2400</v>
      </c>
      <c r="DX466" s="165">
        <f t="shared" si="1188"/>
        <v>1.4999999999999999E-2</v>
      </c>
      <c r="DY466" s="169">
        <f t="shared" si="1189"/>
        <v>70.892905314270294</v>
      </c>
      <c r="DZ466" s="136">
        <f t="shared" si="1215"/>
        <v>33644.875105834704</v>
      </c>
      <c r="EA466" s="136">
        <f t="shared" si="1190"/>
        <v>4.3067574809826485</v>
      </c>
      <c r="EB466" s="136">
        <f t="shared" si="1191"/>
        <v>2.3330791552474604E-2</v>
      </c>
      <c r="EC466" s="136">
        <f t="shared" si="1192"/>
        <v>0.96747185906460231</v>
      </c>
      <c r="ED466" s="136" t="e">
        <f t="shared" si="1193"/>
        <v>#DIV/0!</v>
      </c>
      <c r="EE466" s="136">
        <f t="shared" si="1216"/>
        <v>1.5445604651050633E-4</v>
      </c>
      <c r="EF466" s="136">
        <f t="shared" si="1194"/>
        <v>1</v>
      </c>
      <c r="EG466" s="136">
        <f t="shared" si="1217"/>
        <v>2</v>
      </c>
      <c r="EH466" s="149" t="e">
        <f t="shared" si="1195"/>
        <v>#DIV/0!</v>
      </c>
      <c r="EI466" s="149" t="e">
        <f t="shared" si="1196"/>
        <v>#DIV/0!</v>
      </c>
      <c r="EJ466" s="149" t="e">
        <f t="shared" si="1218"/>
        <v>#DIV/0!</v>
      </c>
      <c r="EK466" s="18" t="e">
        <f t="shared" si="1219"/>
        <v>#DIV/0!</v>
      </c>
      <c r="EL466" s="18" t="e">
        <f t="shared" si="1220"/>
        <v>#NUM!</v>
      </c>
      <c r="EM466" s="18">
        <f t="shared" si="1221"/>
        <v>0</v>
      </c>
      <c r="EN466" s="163" t="e">
        <f t="shared" si="1197"/>
        <v>#DIV/0!</v>
      </c>
      <c r="EO466" s="163" t="e">
        <f t="shared" si="1198"/>
        <v>#DIV/0!</v>
      </c>
      <c r="EP466" s="163" t="e">
        <f t="shared" si="1222"/>
        <v>#DIV/0!</v>
      </c>
      <c r="EQ466" s="18" t="e">
        <f t="shared" si="1223"/>
        <v>#DIV/0!</v>
      </c>
      <c r="ER466" s="18" t="e">
        <f t="shared" si="1224"/>
        <v>#NUM!</v>
      </c>
      <c r="ES466" s="18">
        <f t="shared" si="1225"/>
        <v>0</v>
      </c>
    </row>
    <row r="467" spans="1:149" s="105" customFormat="1" outlineLevel="1" x14ac:dyDescent="0.25">
      <c r="A467" s="103"/>
      <c r="B467" s="36" t="s">
        <v>75</v>
      </c>
      <c r="C467" s="36" t="str">
        <f>'Cooler&amp;Wetter'!$B$1</f>
        <v>MIROC-Medres</v>
      </c>
      <c r="D467" s="36">
        <v>2009</v>
      </c>
      <c r="E467" s="37">
        <f>'Cooler&amp;Wetter'!T37</f>
        <v>22.453333333333333</v>
      </c>
      <c r="F467" s="37">
        <f>'Cooler&amp;Wetter'!X37</f>
        <v>76.396646666666669</v>
      </c>
      <c r="G467" s="37">
        <f>'Cooler&amp;Wetter'!R37</f>
        <v>387.3499999999998</v>
      </c>
      <c r="H467" s="115">
        <f t="shared" si="1149"/>
        <v>2007</v>
      </c>
      <c r="I467" s="111" t="str">
        <f t="shared" si="1150"/>
        <v>Pile No 243 @ Berth 107</v>
      </c>
      <c r="J467" s="165" t="str">
        <f t="shared" si="1151"/>
        <v>splash</v>
      </c>
      <c r="K467" s="172">
        <f t="shared" si="1152"/>
        <v>1</v>
      </c>
      <c r="L467" s="115" t="str">
        <f t="shared" si="1153"/>
        <v>C1</v>
      </c>
      <c r="M467" s="115" t="str">
        <f t="shared" si="1154"/>
        <v>CB4</v>
      </c>
      <c r="N467" s="115" t="str">
        <f t="shared" si="1155"/>
        <v>CL5</v>
      </c>
      <c r="O467" s="115">
        <f t="shared" si="1156"/>
        <v>0</v>
      </c>
      <c r="P467" s="115">
        <f t="shared" si="1157"/>
        <v>50</v>
      </c>
      <c r="Q467" s="115">
        <f t="shared" si="1158"/>
        <v>1200</v>
      </c>
      <c r="R467" s="115">
        <f t="shared" si="1159"/>
        <v>60</v>
      </c>
      <c r="S467" s="115">
        <f t="shared" si="1160"/>
        <v>0.37</v>
      </c>
      <c r="T467" s="115">
        <f t="shared" si="1161"/>
        <v>310</v>
      </c>
      <c r="U467" s="165">
        <f t="shared" si="1199"/>
        <v>12</v>
      </c>
      <c r="V467" s="165"/>
      <c r="W467" s="165"/>
      <c r="X467" s="165"/>
      <c r="Y467" s="165"/>
      <c r="AA467" s="174" t="e">
        <f t="shared" si="1162"/>
        <v>#NUM!</v>
      </c>
      <c r="AB467" s="193" t="e">
        <f t="shared" si="1163"/>
        <v>#NUM!</v>
      </c>
      <c r="AC467" s="174" t="e">
        <f t="shared" si="1164"/>
        <v>#NUM!</v>
      </c>
      <c r="AD467" s="174">
        <f t="shared" si="1165"/>
        <v>0</v>
      </c>
      <c r="AE467" s="174" t="e">
        <f t="shared" si="1166"/>
        <v>#NUM!</v>
      </c>
      <c r="AF467" s="194" t="e">
        <f t="shared" si="1167"/>
        <v>#NUM!</v>
      </c>
      <c r="AG467" s="174" t="e">
        <f t="shared" si="1034"/>
        <v>#NUM!</v>
      </c>
      <c r="AH467" s="174">
        <f t="shared" si="1035"/>
        <v>0</v>
      </c>
      <c r="AJ467" s="174"/>
      <c r="AK467" s="174"/>
      <c r="AM467" s="207">
        <f t="shared" si="1168"/>
        <v>0</v>
      </c>
      <c r="AN467" s="167">
        <f>INDEX(Coefficients!$O$3:$O$7,MATCH(S467,Coefficients!$O$3:$O$7))</f>
        <v>0.3</v>
      </c>
      <c r="AO467" s="167">
        <f>INDEX(Coefficients!$O$3:$O$7,MATCH(S467,Coefficients!$O$3:$O$7)+1)</f>
        <v>0.4</v>
      </c>
      <c r="AP467" s="172">
        <f>INDEX(Coefficients!$P$3:$P$7,MATCH(S467,Coefficients!$O$3:$O$7))</f>
        <v>50</v>
      </c>
      <c r="AQ467" s="172">
        <f>INDEX(Coefficients!$P$3:$P$7,MATCH(S467,Coefficients!$O$3:$O$7)+1)</f>
        <v>41.8</v>
      </c>
      <c r="AR467" s="172">
        <f t="shared" si="1169"/>
        <v>44.26</v>
      </c>
      <c r="AS467" s="106">
        <f t="shared" si="1170"/>
        <v>2009</v>
      </c>
      <c r="AT467" s="107">
        <f t="shared" si="1171"/>
        <v>22.453333333333333</v>
      </c>
      <c r="AU467" s="167">
        <f t="shared" si="1200"/>
        <v>0</v>
      </c>
      <c r="AV467" s="173">
        <f t="shared" si="1201"/>
        <v>0</v>
      </c>
      <c r="AW467" s="106">
        <v>21</v>
      </c>
      <c r="AX467" s="107">
        <f t="shared" si="1172"/>
        <v>76.396646666666669</v>
      </c>
      <c r="AY467" s="174">
        <f t="shared" si="1173"/>
        <v>0.26419424190444968</v>
      </c>
      <c r="AZ467" s="167">
        <f>INDEX(Coefficients!$K$3:$K$10,MATCH(S467,Coefficients!$K$3:$K$10))</f>
        <v>0.35</v>
      </c>
      <c r="BA467" s="167">
        <f>INDEX(Coefficients!$K$3:$K$10,MATCH(S467,Coefficients!$K$3:$K$10)+1)</f>
        <v>0.4</v>
      </c>
      <c r="BB467" s="167">
        <f>INDEX(Coefficients!$L$3:$L$10,MATCH(S467,Coefficients!$K$3:$K$10))</f>
        <v>0.19142307491680963</v>
      </c>
      <c r="BC467" s="167">
        <f>INDEX(Coefficients!$L$3:$L$10,MATCH(S467,Coefficients!$K$3:$K$10)+1)</f>
        <v>0.35425563574488944</v>
      </c>
      <c r="BD467" s="174">
        <f>INDEX(Coefficients!$M$3:$M$10,MATCH(S467,Coefficients!$K$3:$K$10))</f>
        <v>0.20023799980895765</v>
      </c>
      <c r="BE467" s="174">
        <f>INDEX(Coefficients!$M$3:$M$10,MATCH(S467,Coefficients!$K$3:$K$10)+1)</f>
        <v>0.20987997823914079</v>
      </c>
      <c r="BF467" s="70">
        <f t="shared" si="1174"/>
        <v>2.5655609924804158E-5</v>
      </c>
      <c r="BG467" s="110">
        <f t="shared" si="1175"/>
        <v>0.20409479118103091</v>
      </c>
      <c r="BH467" s="175" t="e">
        <f t="shared" si="1202"/>
        <v>#NUM!</v>
      </c>
      <c r="BI467" s="89" t="e">
        <f t="shared" si="1203"/>
        <v>#NUM!</v>
      </c>
      <c r="BJ467" s="106">
        <f t="shared" si="1176"/>
        <v>0.71366705445737511</v>
      </c>
      <c r="BK467" s="165">
        <f t="shared" si="1177"/>
        <v>84.741590689541354</v>
      </c>
      <c r="BL467" s="207"/>
      <c r="BM467" s="107">
        <f t="shared" si="1178"/>
        <v>387.3499999999998</v>
      </c>
      <c r="BN467" s="173">
        <f t="shared" si="1204"/>
        <v>0</v>
      </c>
      <c r="BO467" s="187">
        <f t="shared" si="1205"/>
        <v>0</v>
      </c>
      <c r="BP467" s="106" t="str">
        <f t="shared" si="1179"/>
        <v>YES</v>
      </c>
      <c r="BQ467" s="209" t="e">
        <f t="shared" si="1180"/>
        <v>#NUM!</v>
      </c>
      <c r="BR467" s="164" t="e">
        <f t="shared" si="1206"/>
        <v>#NUM!</v>
      </c>
      <c r="BS467" s="219" t="e">
        <f t="shared" si="1207"/>
        <v>#NUM!</v>
      </c>
      <c r="BT467" s="210"/>
      <c r="BU467" s="206" t="e">
        <f t="shared" si="1208"/>
        <v>#NUM!</v>
      </c>
      <c r="BW467" s="164">
        <f>VLOOKUP(M467,Coefficients!$E$4:$I$7,3)</f>
        <v>0.43099999999999999</v>
      </c>
      <c r="BX467" s="106">
        <f t="shared" si="1209"/>
        <v>2.5000000000000001E-2</v>
      </c>
      <c r="BY467" s="163">
        <f t="shared" si="1210"/>
        <v>0</v>
      </c>
      <c r="BZ467" s="160"/>
      <c r="CO467" s="165" t="str">
        <f t="shared" si="1181"/>
        <v>splash</v>
      </c>
      <c r="CP467" s="172">
        <f t="shared" si="1182"/>
        <v>1</v>
      </c>
      <c r="CQ467" s="165">
        <f>IF(CO467="atmospheric",IF(CP467&gt;=1,Coefficients!$T$5,Coefficients!$T$4),Coefficients!$T$3)</f>
        <v>7.35</v>
      </c>
      <c r="CR467" s="106">
        <f>IF(S467&lt;Coefficients!$V$3,Coefficients!$X$3-(Coefficients!$X$4-Coefficients!$X$3)*(Coefficients!$V$3-S467)/(Coefficients!$V$4-Coefficients!$V$3),IF(S467&gt;Coefficients!$V$6,(Coefficients!$X$6-Coefficients!$X$5)*(S467-Coefficients!$V$6)/(Coefficients!$V$6-Coefficients!$V$5)+Coefficients!$X$6,VLOOKUP(S467,Coefficients!$V$3:$X$6,3)))</f>
        <v>5.1999999999999975</v>
      </c>
      <c r="CS467" s="90">
        <f t="shared" si="1211"/>
        <v>1.6409601519999992E-4</v>
      </c>
      <c r="CT467" s="106">
        <f>VLOOKUP(CO467,Coefficients!$Z$4:$AD$7,4,FALSE)</f>
        <v>0.26500000000000001</v>
      </c>
      <c r="CU467" s="106">
        <f>VLOOKUP(CO467,Coefficients!$Z$4:$AD$7,2,FALSE)</f>
        <v>0.37</v>
      </c>
      <c r="CV467" s="174" t="e">
        <f t="shared" si="1183"/>
        <v>#NUM!</v>
      </c>
      <c r="CW467" s="31" t="e">
        <f t="shared" si="1184"/>
        <v>#NUM!</v>
      </c>
      <c r="CX467" s="19">
        <f>Coefficients!$B$7</f>
        <v>3.35</v>
      </c>
      <c r="CY467" s="217" t="e">
        <f t="shared" si="1212"/>
        <v>#NUM!</v>
      </c>
      <c r="CZ467" s="164">
        <f>VLOOKUP(N467,Coefficients!$E$12:$I$16,3)</f>
        <v>6.0350000000000001</v>
      </c>
      <c r="DA467" s="165">
        <f t="shared" si="1213"/>
        <v>2.5000000000000001E-2</v>
      </c>
      <c r="DB467" s="163">
        <f t="shared" si="1214"/>
        <v>0</v>
      </c>
      <c r="DC467" s="163"/>
      <c r="DD467" s="149"/>
      <c r="DU467" s="165">
        <f t="shared" si="1185"/>
        <v>0.95</v>
      </c>
      <c r="DV467" s="165">
        <f t="shared" si="1186"/>
        <v>1</v>
      </c>
      <c r="DW467" s="165">
        <f t="shared" si="1187"/>
        <v>2400</v>
      </c>
      <c r="DX467" s="165">
        <f t="shared" si="1188"/>
        <v>1.4999999999999999E-2</v>
      </c>
      <c r="DY467" s="169">
        <f t="shared" si="1189"/>
        <v>71.046228710462287</v>
      </c>
      <c r="DZ467" s="136">
        <f t="shared" si="1215"/>
        <v>33669.112754996073</v>
      </c>
      <c r="EA467" s="136">
        <f t="shared" si="1190"/>
        <v>4.3067574809826485</v>
      </c>
      <c r="EB467" s="136">
        <f t="shared" si="1191"/>
        <v>2.3330791552474604E-2</v>
      </c>
      <c r="EC467" s="136">
        <f t="shared" si="1192"/>
        <v>0.96747185906460231</v>
      </c>
      <c r="ED467" s="136" t="e">
        <f t="shared" si="1193"/>
        <v>#DIV/0!</v>
      </c>
      <c r="EE467" s="136">
        <f t="shared" si="1216"/>
        <v>1.5445604651050633E-4</v>
      </c>
      <c r="EF467" s="136">
        <f t="shared" si="1194"/>
        <v>1</v>
      </c>
      <c r="EG467" s="136">
        <f t="shared" si="1217"/>
        <v>2</v>
      </c>
      <c r="EH467" s="149" t="e">
        <f t="shared" si="1195"/>
        <v>#DIV/0!</v>
      </c>
      <c r="EI467" s="149" t="e">
        <f t="shared" si="1196"/>
        <v>#DIV/0!</v>
      </c>
      <c r="EJ467" s="149" t="e">
        <f t="shared" si="1218"/>
        <v>#DIV/0!</v>
      </c>
      <c r="EK467" s="18" t="e">
        <f t="shared" si="1219"/>
        <v>#DIV/0!</v>
      </c>
      <c r="EL467" s="18" t="e">
        <f t="shared" si="1220"/>
        <v>#NUM!</v>
      </c>
      <c r="EM467" s="18">
        <f t="shared" si="1221"/>
        <v>0</v>
      </c>
      <c r="EN467" s="163" t="e">
        <f t="shared" si="1197"/>
        <v>#DIV/0!</v>
      </c>
      <c r="EO467" s="163" t="e">
        <f t="shared" si="1198"/>
        <v>#DIV/0!</v>
      </c>
      <c r="EP467" s="163" t="e">
        <f t="shared" si="1222"/>
        <v>#DIV/0!</v>
      </c>
      <c r="EQ467" s="18" t="e">
        <f t="shared" si="1223"/>
        <v>#DIV/0!</v>
      </c>
      <c r="ER467" s="18" t="e">
        <f t="shared" si="1224"/>
        <v>#NUM!</v>
      </c>
      <c r="ES467" s="18">
        <f t="shared" si="1225"/>
        <v>0</v>
      </c>
    </row>
    <row r="468" spans="1:149" s="105" customFormat="1" outlineLevel="1" x14ac:dyDescent="0.25">
      <c r="A468" s="103"/>
      <c r="B468" s="36" t="s">
        <v>75</v>
      </c>
      <c r="C468" s="36" t="str">
        <f>'Cooler&amp;Wetter'!$B$1</f>
        <v>MIROC-Medres</v>
      </c>
      <c r="D468" s="36">
        <v>2010</v>
      </c>
      <c r="E468" s="37">
        <f>'Cooler&amp;Wetter'!T38</f>
        <v>22.466666666666665</v>
      </c>
      <c r="F468" s="37">
        <f>'Cooler&amp;Wetter'!X38</f>
        <v>76.401733333333326</v>
      </c>
      <c r="G468" s="37">
        <f>'Cooler&amp;Wetter'!R38</f>
        <v>389.5</v>
      </c>
      <c r="H468" s="115">
        <f t="shared" si="1149"/>
        <v>2007</v>
      </c>
      <c r="I468" s="111" t="str">
        <f t="shared" si="1150"/>
        <v>Pile No 243 @ Berth 107</v>
      </c>
      <c r="J468" s="165" t="str">
        <f t="shared" si="1151"/>
        <v>splash</v>
      </c>
      <c r="K468" s="172">
        <f t="shared" si="1152"/>
        <v>1</v>
      </c>
      <c r="L468" s="115" t="str">
        <f t="shared" si="1153"/>
        <v>C1</v>
      </c>
      <c r="M468" s="115" t="str">
        <f t="shared" si="1154"/>
        <v>CB4</v>
      </c>
      <c r="N468" s="115" t="str">
        <f t="shared" si="1155"/>
        <v>CL5</v>
      </c>
      <c r="O468" s="115">
        <f t="shared" si="1156"/>
        <v>0</v>
      </c>
      <c r="P468" s="115">
        <f t="shared" si="1157"/>
        <v>50</v>
      </c>
      <c r="Q468" s="115">
        <f t="shared" si="1158"/>
        <v>1200</v>
      </c>
      <c r="R468" s="115">
        <f t="shared" si="1159"/>
        <v>60</v>
      </c>
      <c r="S468" s="115">
        <f t="shared" si="1160"/>
        <v>0.37</v>
      </c>
      <c r="T468" s="115">
        <f t="shared" si="1161"/>
        <v>310</v>
      </c>
      <c r="U468" s="165">
        <f t="shared" si="1199"/>
        <v>12</v>
      </c>
      <c r="V468" s="165"/>
      <c r="W468" s="165"/>
      <c r="X468" s="165"/>
      <c r="Y468" s="165"/>
      <c r="AA468" s="174" t="e">
        <f t="shared" si="1162"/>
        <v>#NUM!</v>
      </c>
      <c r="AB468" s="193" t="e">
        <f t="shared" si="1163"/>
        <v>#NUM!</v>
      </c>
      <c r="AC468" s="174" t="e">
        <f t="shared" si="1164"/>
        <v>#NUM!</v>
      </c>
      <c r="AD468" s="174">
        <f t="shared" si="1165"/>
        <v>0</v>
      </c>
      <c r="AE468" s="174" t="e">
        <f t="shared" si="1166"/>
        <v>#NUM!</v>
      </c>
      <c r="AF468" s="194" t="e">
        <f t="shared" si="1167"/>
        <v>#NUM!</v>
      </c>
      <c r="AG468" s="174" t="e">
        <f t="shared" si="1034"/>
        <v>#NUM!</v>
      </c>
      <c r="AH468" s="174">
        <f t="shared" si="1035"/>
        <v>0</v>
      </c>
      <c r="AJ468" s="174"/>
      <c r="AK468" s="174"/>
      <c r="AM468" s="207">
        <f t="shared" si="1168"/>
        <v>0</v>
      </c>
      <c r="AN468" s="167">
        <f>INDEX(Coefficients!$O$3:$O$7,MATCH(S468,Coefficients!$O$3:$O$7))</f>
        <v>0.3</v>
      </c>
      <c r="AO468" s="167">
        <f>INDEX(Coefficients!$O$3:$O$7,MATCH(S468,Coefficients!$O$3:$O$7)+1)</f>
        <v>0.4</v>
      </c>
      <c r="AP468" s="172">
        <f>INDEX(Coefficients!$P$3:$P$7,MATCH(S468,Coefficients!$O$3:$O$7))</f>
        <v>50</v>
      </c>
      <c r="AQ468" s="172">
        <f>INDEX(Coefficients!$P$3:$P$7,MATCH(S468,Coefficients!$O$3:$O$7)+1)</f>
        <v>41.8</v>
      </c>
      <c r="AR468" s="172">
        <f t="shared" si="1169"/>
        <v>44.26</v>
      </c>
      <c r="AS468" s="106">
        <f t="shared" si="1170"/>
        <v>2010</v>
      </c>
      <c r="AT468" s="107">
        <f t="shared" si="1171"/>
        <v>22.466666666666665</v>
      </c>
      <c r="AU468" s="167">
        <f t="shared" si="1200"/>
        <v>0</v>
      </c>
      <c r="AV468" s="173">
        <f t="shared" si="1201"/>
        <v>0</v>
      </c>
      <c r="AW468" s="106">
        <v>22</v>
      </c>
      <c r="AX468" s="107">
        <f t="shared" si="1172"/>
        <v>76.401733333333326</v>
      </c>
      <c r="AY468" s="174">
        <f t="shared" si="1173"/>
        <v>0.26419424190444968</v>
      </c>
      <c r="AZ468" s="167">
        <f>INDEX(Coefficients!$K$3:$K$10,MATCH(S468,Coefficients!$K$3:$K$10))</f>
        <v>0.35</v>
      </c>
      <c r="BA468" s="167">
        <f>INDEX(Coefficients!$K$3:$K$10,MATCH(S468,Coefficients!$K$3:$K$10)+1)</f>
        <v>0.4</v>
      </c>
      <c r="BB468" s="167">
        <f>INDEX(Coefficients!$L$3:$L$10,MATCH(S468,Coefficients!$K$3:$K$10))</f>
        <v>0.19142307491680963</v>
      </c>
      <c r="BC468" s="167">
        <f>INDEX(Coefficients!$L$3:$L$10,MATCH(S468,Coefficients!$K$3:$K$10)+1)</f>
        <v>0.35425563574488944</v>
      </c>
      <c r="BD468" s="174">
        <f>INDEX(Coefficients!$M$3:$M$10,MATCH(S468,Coefficients!$K$3:$K$10))</f>
        <v>0.20023799980895765</v>
      </c>
      <c r="BE468" s="174">
        <f>INDEX(Coefficients!$M$3:$M$10,MATCH(S468,Coefficients!$K$3:$K$10)+1)</f>
        <v>0.20987997823914079</v>
      </c>
      <c r="BF468" s="70">
        <f t="shared" si="1174"/>
        <v>2.5655609924804158E-5</v>
      </c>
      <c r="BG468" s="110">
        <f t="shared" si="1175"/>
        <v>0.20409479118103091</v>
      </c>
      <c r="BH468" s="175" t="e">
        <f t="shared" si="1202"/>
        <v>#NUM!</v>
      </c>
      <c r="BI468" s="89" t="e">
        <f t="shared" si="1203"/>
        <v>#NUM!</v>
      </c>
      <c r="BJ468" s="106">
        <f t="shared" si="1176"/>
        <v>0.71366705445737511</v>
      </c>
      <c r="BK468" s="165">
        <f t="shared" si="1177"/>
        <v>84.741590689541354</v>
      </c>
      <c r="BL468" s="207"/>
      <c r="BM468" s="107">
        <f t="shared" si="1178"/>
        <v>389.5</v>
      </c>
      <c r="BN468" s="173">
        <f t="shared" si="1204"/>
        <v>0</v>
      </c>
      <c r="BO468" s="187">
        <f t="shared" si="1205"/>
        <v>0</v>
      </c>
      <c r="BP468" s="106" t="str">
        <f t="shared" si="1179"/>
        <v>YES</v>
      </c>
      <c r="BQ468" s="209" t="e">
        <f t="shared" si="1180"/>
        <v>#NUM!</v>
      </c>
      <c r="BR468" s="164" t="e">
        <f t="shared" si="1206"/>
        <v>#NUM!</v>
      </c>
      <c r="BS468" s="219" t="e">
        <f t="shared" si="1207"/>
        <v>#NUM!</v>
      </c>
      <c r="BT468" s="210"/>
      <c r="BU468" s="206" t="e">
        <f t="shared" si="1208"/>
        <v>#NUM!</v>
      </c>
      <c r="BW468" s="164">
        <f>VLOOKUP(M468,Coefficients!$E$4:$I$7,3)</f>
        <v>0.43099999999999999</v>
      </c>
      <c r="BX468" s="106">
        <f t="shared" si="1209"/>
        <v>2.5000000000000001E-2</v>
      </c>
      <c r="BY468" s="163">
        <f t="shared" si="1210"/>
        <v>0</v>
      </c>
      <c r="BZ468" s="160"/>
      <c r="CO468" s="165" t="str">
        <f t="shared" si="1181"/>
        <v>splash</v>
      </c>
      <c r="CP468" s="172">
        <f t="shared" si="1182"/>
        <v>1</v>
      </c>
      <c r="CQ468" s="165">
        <f>IF(CO468="atmospheric",IF(CP468&gt;=1,Coefficients!$T$5,Coefficients!$T$4),Coefficients!$T$3)</f>
        <v>7.35</v>
      </c>
      <c r="CR468" s="106">
        <f>IF(S468&lt;Coefficients!$V$3,Coefficients!$X$3-(Coefficients!$X$4-Coefficients!$X$3)*(Coefficients!$V$3-S468)/(Coefficients!$V$4-Coefficients!$V$3),IF(S468&gt;Coefficients!$V$6,(Coefficients!$X$6-Coefficients!$X$5)*(S468-Coefficients!$V$6)/(Coefficients!$V$6-Coefficients!$V$5)+Coefficients!$X$6,VLOOKUP(S468,Coefficients!$V$3:$X$6,3)))</f>
        <v>5.1999999999999975</v>
      </c>
      <c r="CS468" s="90">
        <f t="shared" si="1211"/>
        <v>1.6409601519999992E-4</v>
      </c>
      <c r="CT468" s="106">
        <f>VLOOKUP(CO468,Coefficients!$Z$4:$AD$7,4,FALSE)</f>
        <v>0.26500000000000001</v>
      </c>
      <c r="CU468" s="106">
        <f>VLOOKUP(CO468,Coefficients!$Z$4:$AD$7,2,FALSE)</f>
        <v>0.37</v>
      </c>
      <c r="CV468" s="174" t="e">
        <f t="shared" si="1183"/>
        <v>#NUM!</v>
      </c>
      <c r="CW468" s="31" t="e">
        <f t="shared" si="1184"/>
        <v>#NUM!</v>
      </c>
      <c r="CX468" s="19">
        <f>Coefficients!$B$7</f>
        <v>3.35</v>
      </c>
      <c r="CY468" s="217" t="e">
        <f t="shared" si="1212"/>
        <v>#NUM!</v>
      </c>
      <c r="CZ468" s="164">
        <f>VLOOKUP(N468,Coefficients!$E$12:$I$16,3)</f>
        <v>6.0350000000000001</v>
      </c>
      <c r="DA468" s="165">
        <f t="shared" si="1213"/>
        <v>2.5000000000000001E-2</v>
      </c>
      <c r="DB468" s="163">
        <f t="shared" si="1214"/>
        <v>0</v>
      </c>
      <c r="DC468" s="163"/>
      <c r="DD468" s="149"/>
      <c r="DU468" s="165">
        <f t="shared" si="1185"/>
        <v>0.95</v>
      </c>
      <c r="DV468" s="165">
        <f t="shared" si="1186"/>
        <v>1</v>
      </c>
      <c r="DW468" s="165">
        <f t="shared" si="1187"/>
        <v>2400</v>
      </c>
      <c r="DX468" s="165">
        <f t="shared" si="1188"/>
        <v>1.4999999999999999E-2</v>
      </c>
      <c r="DY468" s="169">
        <f t="shared" si="1189"/>
        <v>71.510204081632651</v>
      </c>
      <c r="DZ468" s="136">
        <f t="shared" si="1215"/>
        <v>33742.247087976444</v>
      </c>
      <c r="EA468" s="136">
        <f t="shared" si="1190"/>
        <v>4.3067574809826485</v>
      </c>
      <c r="EB468" s="136">
        <f t="shared" si="1191"/>
        <v>2.3330791552474604E-2</v>
      </c>
      <c r="EC468" s="136">
        <f t="shared" si="1192"/>
        <v>0.96747185906460231</v>
      </c>
      <c r="ED468" s="136" t="e">
        <f t="shared" si="1193"/>
        <v>#DIV/0!</v>
      </c>
      <c r="EE468" s="136">
        <f t="shared" si="1216"/>
        <v>1.5445604651050633E-4</v>
      </c>
      <c r="EF468" s="136">
        <f t="shared" si="1194"/>
        <v>1</v>
      </c>
      <c r="EG468" s="136">
        <f t="shared" si="1217"/>
        <v>2</v>
      </c>
      <c r="EH468" s="149" t="e">
        <f t="shared" si="1195"/>
        <v>#DIV/0!</v>
      </c>
      <c r="EI468" s="149" t="e">
        <f t="shared" si="1196"/>
        <v>#DIV/0!</v>
      </c>
      <c r="EJ468" s="149" t="e">
        <f t="shared" si="1218"/>
        <v>#DIV/0!</v>
      </c>
      <c r="EK468" s="18" t="e">
        <f t="shared" si="1219"/>
        <v>#DIV/0!</v>
      </c>
      <c r="EL468" s="18" t="e">
        <f t="shared" si="1220"/>
        <v>#NUM!</v>
      </c>
      <c r="EM468" s="18">
        <f t="shared" si="1221"/>
        <v>0</v>
      </c>
      <c r="EN468" s="163" t="e">
        <f t="shared" si="1197"/>
        <v>#DIV/0!</v>
      </c>
      <c r="EO468" s="163" t="e">
        <f t="shared" si="1198"/>
        <v>#DIV/0!</v>
      </c>
      <c r="EP468" s="163" t="e">
        <f t="shared" si="1222"/>
        <v>#DIV/0!</v>
      </c>
      <c r="EQ468" s="18" t="e">
        <f t="shared" si="1223"/>
        <v>#DIV/0!</v>
      </c>
      <c r="ER468" s="18" t="e">
        <f t="shared" si="1224"/>
        <v>#NUM!</v>
      </c>
      <c r="ES468" s="18">
        <f t="shared" si="1225"/>
        <v>0</v>
      </c>
    </row>
    <row r="469" spans="1:149" s="105" customFormat="1" outlineLevel="1" x14ac:dyDescent="0.25">
      <c r="A469" s="103"/>
      <c r="B469" s="36" t="s">
        <v>75</v>
      </c>
      <c r="C469" s="36" t="str">
        <f>'Cooler&amp;Wetter'!$B$1</f>
        <v>MIROC-Medres</v>
      </c>
      <c r="D469" s="36">
        <v>2011</v>
      </c>
      <c r="E469" s="37">
        <f>'Cooler&amp;Wetter'!T39</f>
        <v>22.493333333333332</v>
      </c>
      <c r="F469" s="37">
        <f>'Cooler&amp;Wetter'!X39</f>
        <v>76.411906666666667</v>
      </c>
      <c r="G469" s="37">
        <f>'Cooler&amp;Wetter'!R39</f>
        <v>392.45</v>
      </c>
      <c r="H469" s="115">
        <f t="shared" si="1149"/>
        <v>2007</v>
      </c>
      <c r="I469" s="111" t="str">
        <f t="shared" si="1150"/>
        <v>Pile No 243 @ Berth 107</v>
      </c>
      <c r="J469" s="165" t="str">
        <f t="shared" si="1151"/>
        <v>splash</v>
      </c>
      <c r="K469" s="172">
        <f t="shared" si="1152"/>
        <v>1</v>
      </c>
      <c r="L469" s="115" t="str">
        <f t="shared" si="1153"/>
        <v>C1</v>
      </c>
      <c r="M469" s="115" t="str">
        <f t="shared" si="1154"/>
        <v>CB4</v>
      </c>
      <c r="N469" s="115" t="str">
        <f t="shared" si="1155"/>
        <v>CL5</v>
      </c>
      <c r="O469" s="115">
        <f t="shared" si="1156"/>
        <v>0</v>
      </c>
      <c r="P469" s="115">
        <f t="shared" si="1157"/>
        <v>50</v>
      </c>
      <c r="Q469" s="115">
        <f t="shared" si="1158"/>
        <v>1200</v>
      </c>
      <c r="R469" s="115">
        <f t="shared" si="1159"/>
        <v>60</v>
      </c>
      <c r="S469" s="115">
        <f t="shared" si="1160"/>
        <v>0.37</v>
      </c>
      <c r="T469" s="115">
        <f t="shared" si="1161"/>
        <v>310</v>
      </c>
      <c r="U469" s="165">
        <f t="shared" si="1199"/>
        <v>12</v>
      </c>
      <c r="V469" s="165"/>
      <c r="W469" s="165"/>
      <c r="X469" s="165"/>
      <c r="Y469" s="165"/>
      <c r="AA469" s="174" t="e">
        <f t="shared" si="1162"/>
        <v>#DIV/0!</v>
      </c>
      <c r="AB469" s="193" t="e">
        <f t="shared" si="1163"/>
        <v>#DIV/0!</v>
      </c>
      <c r="AC469" s="174" t="e">
        <f t="shared" si="1164"/>
        <v>#DIV/0!</v>
      </c>
      <c r="AD469" s="174">
        <f t="shared" si="1165"/>
        <v>0</v>
      </c>
      <c r="AE469" s="174" t="e">
        <f t="shared" si="1166"/>
        <v>#DIV/0!</v>
      </c>
      <c r="AF469" s="194" t="e">
        <f t="shared" si="1167"/>
        <v>#DIV/0!</v>
      </c>
      <c r="AG469" s="174" t="e">
        <f t="shared" si="1034"/>
        <v>#DIV/0!</v>
      </c>
      <c r="AH469" s="174">
        <f t="shared" si="1035"/>
        <v>0</v>
      </c>
      <c r="AJ469" s="174"/>
      <c r="AK469" s="174"/>
      <c r="AM469" s="207">
        <f t="shared" si="1168"/>
        <v>0</v>
      </c>
      <c r="AN469" s="167">
        <f>INDEX(Coefficients!$O$3:$O$7,MATCH(S469,Coefficients!$O$3:$O$7))</f>
        <v>0.3</v>
      </c>
      <c r="AO469" s="167">
        <f>INDEX(Coefficients!$O$3:$O$7,MATCH(S469,Coefficients!$O$3:$O$7)+1)</f>
        <v>0.4</v>
      </c>
      <c r="AP469" s="172">
        <f>INDEX(Coefficients!$P$3:$P$7,MATCH(S469,Coefficients!$O$3:$O$7))</f>
        <v>50</v>
      </c>
      <c r="AQ469" s="172">
        <f>INDEX(Coefficients!$P$3:$P$7,MATCH(S469,Coefficients!$O$3:$O$7)+1)</f>
        <v>41.8</v>
      </c>
      <c r="AR469" s="172">
        <f t="shared" si="1169"/>
        <v>44.26</v>
      </c>
      <c r="AS469" s="106">
        <f t="shared" si="1170"/>
        <v>2011</v>
      </c>
      <c r="AT469" s="107">
        <f t="shared" si="1171"/>
        <v>22.493333333333332</v>
      </c>
      <c r="AU469" s="167">
        <f t="shared" si="1200"/>
        <v>0</v>
      </c>
      <c r="AV469" s="173">
        <f t="shared" si="1201"/>
        <v>0</v>
      </c>
      <c r="AW469" s="106">
        <v>23</v>
      </c>
      <c r="AX469" s="107">
        <f t="shared" si="1172"/>
        <v>76.411906666666667</v>
      </c>
      <c r="AY469" s="174">
        <f t="shared" si="1173"/>
        <v>0.26419424190444968</v>
      </c>
      <c r="AZ469" s="167">
        <f>INDEX(Coefficients!$K$3:$K$10,MATCH(S469,Coefficients!$K$3:$K$10))</f>
        <v>0.35</v>
      </c>
      <c r="BA469" s="167">
        <f>INDEX(Coefficients!$K$3:$K$10,MATCH(S469,Coefficients!$K$3:$K$10)+1)</f>
        <v>0.4</v>
      </c>
      <c r="BB469" s="167">
        <f>INDEX(Coefficients!$L$3:$L$10,MATCH(S469,Coefficients!$K$3:$K$10))</f>
        <v>0.19142307491680963</v>
      </c>
      <c r="BC469" s="167">
        <f>INDEX(Coefficients!$L$3:$L$10,MATCH(S469,Coefficients!$K$3:$K$10)+1)</f>
        <v>0.35425563574488944</v>
      </c>
      <c r="BD469" s="174">
        <f>INDEX(Coefficients!$M$3:$M$10,MATCH(S469,Coefficients!$K$3:$K$10))</f>
        <v>0.20023799980895765</v>
      </c>
      <c r="BE469" s="174">
        <f>INDEX(Coefficients!$M$3:$M$10,MATCH(S469,Coefficients!$K$3:$K$10)+1)</f>
        <v>0.20987997823914079</v>
      </c>
      <c r="BF469" s="70">
        <f t="shared" si="1174"/>
        <v>2.5655609924804158E-5</v>
      </c>
      <c r="BG469" s="110">
        <f t="shared" si="1175"/>
        <v>0.20409479118103091</v>
      </c>
      <c r="BH469" s="175" t="e">
        <f t="shared" si="1202"/>
        <v>#DIV/0!</v>
      </c>
      <c r="BI469" s="89" t="e">
        <f t="shared" si="1203"/>
        <v>#DIV/0!</v>
      </c>
      <c r="BJ469" s="106">
        <f t="shared" si="1176"/>
        <v>0.71366705445737511</v>
      </c>
      <c r="BK469" s="165">
        <f t="shared" si="1177"/>
        <v>84.741590689541354</v>
      </c>
      <c r="BL469" s="207"/>
      <c r="BM469" s="107">
        <f t="shared" si="1178"/>
        <v>392.45</v>
      </c>
      <c r="BN469" s="173">
        <f t="shared" si="1204"/>
        <v>0</v>
      </c>
      <c r="BO469" s="187" t="e">
        <f t="shared" si="1205"/>
        <v>#DIV/0!</v>
      </c>
      <c r="BP469" s="106" t="str">
        <f t="shared" si="1179"/>
        <v>YES</v>
      </c>
      <c r="BQ469" s="209" t="e">
        <f t="shared" si="1180"/>
        <v>#DIV/0!</v>
      </c>
      <c r="BR469" s="164" t="e">
        <f t="shared" si="1206"/>
        <v>#DIV/0!</v>
      </c>
      <c r="BS469" s="219" t="e">
        <f t="shared" si="1207"/>
        <v>#DIV/0!</v>
      </c>
      <c r="BT469" s="210"/>
      <c r="BU469" s="206" t="e">
        <f t="shared" si="1208"/>
        <v>#DIV/0!</v>
      </c>
      <c r="BW469" s="164">
        <f>VLOOKUP(M469,Coefficients!$E$4:$I$7,3)</f>
        <v>0.43099999999999999</v>
      </c>
      <c r="BX469" s="106">
        <f t="shared" si="1209"/>
        <v>2.5000000000000001E-2</v>
      </c>
      <c r="BY469" s="163">
        <f t="shared" si="1210"/>
        <v>0</v>
      </c>
      <c r="BZ469" s="160"/>
      <c r="CO469" s="165" t="str">
        <f t="shared" si="1181"/>
        <v>splash</v>
      </c>
      <c r="CP469" s="172">
        <f t="shared" si="1182"/>
        <v>1</v>
      </c>
      <c r="CQ469" s="165">
        <f>IF(CO469="atmospheric",IF(CP469&gt;=1,Coefficients!$T$5,Coefficients!$T$4),Coefficients!$T$3)</f>
        <v>7.35</v>
      </c>
      <c r="CR469" s="106">
        <f>IF(S469&lt;Coefficients!$V$3,Coefficients!$X$3-(Coefficients!$X$4-Coefficients!$X$3)*(Coefficients!$V$3-S469)/(Coefficients!$V$4-Coefficients!$V$3),IF(S469&gt;Coefficients!$V$6,(Coefficients!$X$6-Coefficients!$X$5)*(S469-Coefficients!$V$6)/(Coefficients!$V$6-Coefficients!$V$5)+Coefficients!$X$6,VLOOKUP(S469,Coefficients!$V$3:$X$6,3)))</f>
        <v>5.1999999999999975</v>
      </c>
      <c r="CS469" s="90">
        <f t="shared" si="1211"/>
        <v>1.6409601519999992E-4</v>
      </c>
      <c r="CT469" s="106">
        <f>VLOOKUP(CO469,Coefficients!$Z$4:$AD$7,4,FALSE)</f>
        <v>0.26500000000000001</v>
      </c>
      <c r="CU469" s="106">
        <f>VLOOKUP(CO469,Coefficients!$Z$4:$AD$7,2,FALSE)</f>
        <v>0.37</v>
      </c>
      <c r="CV469" s="174" t="e">
        <f t="shared" si="1183"/>
        <v>#DIV/0!</v>
      </c>
      <c r="CW469" s="31" t="e">
        <f t="shared" si="1184"/>
        <v>#DIV/0!</v>
      </c>
      <c r="CX469" s="19">
        <f>Coefficients!$B$7</f>
        <v>3.35</v>
      </c>
      <c r="CY469" s="217" t="e">
        <f t="shared" si="1212"/>
        <v>#DIV/0!</v>
      </c>
      <c r="CZ469" s="164">
        <f>VLOOKUP(N469,Coefficients!$E$12:$I$16,3)</f>
        <v>6.0350000000000001</v>
      </c>
      <c r="DA469" s="165">
        <f t="shared" si="1213"/>
        <v>2.5000000000000001E-2</v>
      </c>
      <c r="DB469" s="163">
        <f t="shared" si="1214"/>
        <v>0</v>
      </c>
      <c r="DC469" s="163"/>
      <c r="DD469" s="149"/>
      <c r="DU469" s="165">
        <f t="shared" si="1185"/>
        <v>0.95</v>
      </c>
      <c r="DV469" s="165">
        <f t="shared" si="1186"/>
        <v>1</v>
      </c>
      <c r="DW469" s="165">
        <f t="shared" si="1187"/>
        <v>2400</v>
      </c>
      <c r="DX469" s="165">
        <f t="shared" si="1188"/>
        <v>1.4999999999999999E-2</v>
      </c>
      <c r="DY469" s="169">
        <f t="shared" si="1189"/>
        <v>0</v>
      </c>
      <c r="DZ469" s="136">
        <f t="shared" si="1215"/>
        <v>0</v>
      </c>
      <c r="EA469" s="136">
        <f t="shared" si="1190"/>
        <v>4.3067574809826485</v>
      </c>
      <c r="EB469" s="136">
        <f t="shared" si="1191"/>
        <v>2.3330791552474604E-2</v>
      </c>
      <c r="EC469" s="136">
        <f t="shared" si="1192"/>
        <v>0.96747185906460231</v>
      </c>
      <c r="ED469" s="136" t="e">
        <f t="shared" si="1193"/>
        <v>#DIV/0!</v>
      </c>
      <c r="EE469" s="136">
        <f t="shared" si="1216"/>
        <v>1.5445604651050633E-4</v>
      </c>
      <c r="EF469" s="136">
        <f t="shared" si="1194"/>
        <v>1</v>
      </c>
      <c r="EG469" s="136">
        <f t="shared" si="1217"/>
        <v>2</v>
      </c>
      <c r="EH469" s="149" t="e">
        <f t="shared" si="1195"/>
        <v>#DIV/0!</v>
      </c>
      <c r="EI469" s="149" t="e">
        <f t="shared" si="1196"/>
        <v>#DIV/0!</v>
      </c>
      <c r="EJ469" s="149" t="e">
        <f t="shared" si="1218"/>
        <v>#DIV/0!</v>
      </c>
      <c r="EK469" s="18" t="e">
        <f t="shared" si="1219"/>
        <v>#DIV/0!</v>
      </c>
      <c r="EL469" s="18" t="e">
        <f t="shared" si="1220"/>
        <v>#DIV/0!</v>
      </c>
      <c r="EM469" s="18">
        <f t="shared" si="1221"/>
        <v>0</v>
      </c>
      <c r="EN469" s="163" t="e">
        <f t="shared" si="1197"/>
        <v>#DIV/0!</v>
      </c>
      <c r="EO469" s="163" t="e">
        <f t="shared" si="1198"/>
        <v>#DIV/0!</v>
      </c>
      <c r="EP469" s="163" t="e">
        <f t="shared" si="1222"/>
        <v>#DIV/0!</v>
      </c>
      <c r="EQ469" s="18" t="e">
        <f t="shared" si="1223"/>
        <v>#DIV/0!</v>
      </c>
      <c r="ER469" s="18" t="e">
        <f t="shared" si="1224"/>
        <v>#DIV/0!</v>
      </c>
      <c r="ES469" s="18">
        <f t="shared" si="1225"/>
        <v>0</v>
      </c>
    </row>
    <row r="470" spans="1:149" s="105" customFormat="1" outlineLevel="1" x14ac:dyDescent="0.25">
      <c r="A470" s="103"/>
      <c r="B470" s="36" t="s">
        <v>75</v>
      </c>
      <c r="C470" s="36" t="str">
        <f>'Cooler&amp;Wetter'!$B$1</f>
        <v>MIROC-Medres</v>
      </c>
      <c r="D470" s="36">
        <v>2012</v>
      </c>
      <c r="E470" s="37">
        <f>'Cooler&amp;Wetter'!T40</f>
        <v>22.52</v>
      </c>
      <c r="F470" s="37">
        <f>'Cooler&amp;Wetter'!X40</f>
        <v>76.422079999999994</v>
      </c>
      <c r="G470" s="37">
        <f>'Cooler&amp;Wetter'!R40</f>
        <v>395.4</v>
      </c>
      <c r="H470" s="115">
        <f t="shared" si="1149"/>
        <v>2007</v>
      </c>
      <c r="I470" s="111" t="str">
        <f t="shared" si="1150"/>
        <v>Pile No 243 @ Berth 107</v>
      </c>
      <c r="J470" s="165" t="str">
        <f t="shared" si="1151"/>
        <v>splash</v>
      </c>
      <c r="K470" s="172">
        <f t="shared" si="1152"/>
        <v>1</v>
      </c>
      <c r="L470" s="115" t="str">
        <f t="shared" si="1153"/>
        <v>C1</v>
      </c>
      <c r="M470" s="115" t="str">
        <f t="shared" si="1154"/>
        <v>CB4</v>
      </c>
      <c r="N470" s="115" t="str">
        <f t="shared" si="1155"/>
        <v>CL5</v>
      </c>
      <c r="O470" s="115">
        <f t="shared" si="1156"/>
        <v>0</v>
      </c>
      <c r="P470" s="115">
        <f t="shared" si="1157"/>
        <v>50</v>
      </c>
      <c r="Q470" s="115">
        <f t="shared" si="1158"/>
        <v>1200</v>
      </c>
      <c r="R470" s="115">
        <f t="shared" si="1159"/>
        <v>60</v>
      </c>
      <c r="S470" s="115">
        <f t="shared" si="1160"/>
        <v>0.37</v>
      </c>
      <c r="T470" s="115">
        <f t="shared" si="1161"/>
        <v>310</v>
      </c>
      <c r="U470" s="165">
        <f t="shared" si="1199"/>
        <v>12</v>
      </c>
      <c r="V470" s="165"/>
      <c r="W470" s="165"/>
      <c r="X470" s="165"/>
      <c r="Y470" s="165"/>
      <c r="AA470" s="174">
        <f t="shared" si="1162"/>
        <v>1.294624695777959</v>
      </c>
      <c r="AB470" s="193">
        <f t="shared" si="1163"/>
        <v>0.12589249391555918</v>
      </c>
      <c r="AC470" s="174">
        <f t="shared" si="1164"/>
        <v>4.1036260904292491E-3</v>
      </c>
      <c r="AD470" s="174">
        <f t="shared" si="1165"/>
        <v>1.1736595479999999E-2</v>
      </c>
      <c r="AE470" s="174">
        <f t="shared" si="1166"/>
        <v>5.1333762967564752E-6</v>
      </c>
      <c r="AF470" s="194">
        <f t="shared" si="1167"/>
        <v>1.5323511333601419E-6</v>
      </c>
      <c r="AG470" s="174">
        <f t="shared" si="1034"/>
        <v>6.9940099136448751E-7</v>
      </c>
      <c r="AH470" s="174">
        <f t="shared" si="1035"/>
        <v>0.16433956779999997</v>
      </c>
      <c r="AJ470" s="174"/>
      <c r="AK470" s="174"/>
      <c r="AM470" s="207">
        <f t="shared" si="1168"/>
        <v>5</v>
      </c>
      <c r="AN470" s="167">
        <f>INDEX(Coefficients!$O$3:$O$7,MATCH(S470,Coefficients!$O$3:$O$7))</f>
        <v>0.3</v>
      </c>
      <c r="AO470" s="167">
        <f>INDEX(Coefficients!$O$3:$O$7,MATCH(S470,Coefficients!$O$3:$O$7)+1)</f>
        <v>0.4</v>
      </c>
      <c r="AP470" s="172">
        <f>INDEX(Coefficients!$P$3:$P$7,MATCH(S470,Coefficients!$O$3:$O$7))</f>
        <v>50</v>
      </c>
      <c r="AQ470" s="172">
        <f>INDEX(Coefficients!$P$3:$P$7,MATCH(S470,Coefficients!$O$3:$O$7)+1)</f>
        <v>41.8</v>
      </c>
      <c r="AR470" s="172">
        <f t="shared" si="1169"/>
        <v>44.26</v>
      </c>
      <c r="AS470" s="106">
        <f t="shared" si="1170"/>
        <v>2012</v>
      </c>
      <c r="AT470" s="107">
        <f t="shared" si="1171"/>
        <v>22.52</v>
      </c>
      <c r="AU470" s="167">
        <f t="shared" si="1200"/>
        <v>22.52</v>
      </c>
      <c r="AV470" s="173">
        <f t="shared" si="1201"/>
        <v>22.52</v>
      </c>
      <c r="AW470" s="106">
        <v>24</v>
      </c>
      <c r="AX470" s="107">
        <f t="shared" si="1172"/>
        <v>76.422079999999994</v>
      </c>
      <c r="AY470" s="174">
        <f t="shared" si="1173"/>
        <v>1.1675811891116719</v>
      </c>
      <c r="AZ470" s="167">
        <f>INDEX(Coefficients!$K$3:$K$10,MATCH(S470,Coefficients!$K$3:$K$10))</f>
        <v>0.35</v>
      </c>
      <c r="BA470" s="167">
        <f>INDEX(Coefficients!$K$3:$K$10,MATCH(S470,Coefficients!$K$3:$K$10)+1)</f>
        <v>0.4</v>
      </c>
      <c r="BB470" s="167">
        <f>INDEX(Coefficients!$L$3:$L$10,MATCH(S470,Coefficients!$K$3:$K$10))</f>
        <v>0.19142307491680963</v>
      </c>
      <c r="BC470" s="167">
        <f>INDEX(Coefficients!$L$3:$L$10,MATCH(S470,Coefficients!$K$3:$K$10)+1)</f>
        <v>0.35425563574488944</v>
      </c>
      <c r="BD470" s="174">
        <f>INDEX(Coefficients!$M$3:$M$10,MATCH(S470,Coefficients!$K$3:$K$10))</f>
        <v>0.20023799980895765</v>
      </c>
      <c r="BE470" s="174">
        <f>INDEX(Coefficients!$M$3:$M$10,MATCH(S470,Coefficients!$K$3:$K$10)+1)</f>
        <v>0.20987997823914079</v>
      </c>
      <c r="BF470" s="70">
        <f t="shared" si="1174"/>
        <v>2.5655609924804158E-5</v>
      </c>
      <c r="BG470" s="110">
        <f t="shared" si="1175"/>
        <v>0.20409479118103091</v>
      </c>
      <c r="BH470" s="175">
        <f t="shared" si="1202"/>
        <v>2.5655609924804158E-5</v>
      </c>
      <c r="BI470" s="89">
        <f t="shared" si="1203"/>
        <v>8.0961218388191036E-2</v>
      </c>
      <c r="BJ470" s="106">
        <f t="shared" si="1176"/>
        <v>0.71366705445737511</v>
      </c>
      <c r="BK470" s="165">
        <f t="shared" si="1177"/>
        <v>84.741590689541354</v>
      </c>
      <c r="BL470" s="207"/>
      <c r="BM470" s="107">
        <f t="shared" si="1178"/>
        <v>395.4</v>
      </c>
      <c r="BN470" s="173">
        <f t="shared" si="1204"/>
        <v>395.4</v>
      </c>
      <c r="BO470" s="187">
        <f t="shared" si="1205"/>
        <v>7.5125999999999991E-4</v>
      </c>
      <c r="BP470" s="106" t="str">
        <f t="shared" si="1179"/>
        <v>YES</v>
      </c>
      <c r="BQ470" s="209">
        <f t="shared" si="1180"/>
        <v>1.294624695777959</v>
      </c>
      <c r="BR470" s="164">
        <f t="shared" si="1206"/>
        <v>6.2946246957779586</v>
      </c>
      <c r="BS470" s="219">
        <f t="shared" si="1207"/>
        <v>0.12589249391555918</v>
      </c>
      <c r="BT470" s="210"/>
      <c r="BU470" s="206">
        <f t="shared" si="1208"/>
        <v>6.9495912592894227E-2</v>
      </c>
      <c r="BW470" s="164">
        <f>VLOOKUP(M470,Coefficients!$E$4:$I$7,3)</f>
        <v>0.43099999999999999</v>
      </c>
      <c r="BX470" s="106">
        <f t="shared" si="1209"/>
        <v>7.2999999999999995E-2</v>
      </c>
      <c r="BY470" s="163">
        <f t="shared" si="1210"/>
        <v>0.51028675999999995</v>
      </c>
      <c r="BZ470" s="160"/>
      <c r="CO470" s="165" t="str">
        <f t="shared" si="1181"/>
        <v>splash</v>
      </c>
      <c r="CP470" s="172">
        <f t="shared" si="1182"/>
        <v>1</v>
      </c>
      <c r="CQ470" s="165">
        <f>IF(CO470="atmospheric",IF(CP470&gt;=1,Coefficients!$T$5,Coefficients!$T$4),Coefficients!$T$3)</f>
        <v>7.35</v>
      </c>
      <c r="CR470" s="106">
        <f>IF(S470&lt;Coefficients!$V$3,Coefficients!$X$3-(Coefficients!$X$4-Coefficients!$X$3)*(Coefficients!$V$3-S470)/(Coefficients!$V$4-Coefficients!$V$3),IF(S470&gt;Coefficients!$V$6,(Coefficients!$X$6-Coefficients!$X$5)*(S470-Coefficients!$V$6)/(Coefficients!$V$6-Coefficients!$V$5)+Coefficients!$X$6,VLOOKUP(S470,Coefficients!$V$3:$X$6,3)))</f>
        <v>5.1999999999999975</v>
      </c>
      <c r="CS470" s="90">
        <f t="shared" si="1211"/>
        <v>1.6409601519999992E-4</v>
      </c>
      <c r="CT470" s="106">
        <f>VLOOKUP(CO470,Coefficients!$Z$4:$AD$7,4,FALSE)</f>
        <v>0.26500000000000001</v>
      </c>
      <c r="CU470" s="106">
        <f>VLOOKUP(CO470,Coefficients!$Z$4:$AD$7,2,FALSE)</f>
        <v>0.37</v>
      </c>
      <c r="CV470" s="174">
        <f t="shared" si="1183"/>
        <v>3.911657806703754</v>
      </c>
      <c r="CW470" s="31">
        <f t="shared" si="1184"/>
        <v>5.1333762967564752E-6</v>
      </c>
      <c r="CX470" s="19">
        <f>Coefficients!$B$7</f>
        <v>3.35</v>
      </c>
      <c r="CY470" s="217">
        <f t="shared" si="1212"/>
        <v>1.5323511333601419E-6</v>
      </c>
      <c r="CZ470" s="164">
        <f>VLOOKUP(N470,Coefficients!$E$12:$I$16,3)</f>
        <v>6.0350000000000001</v>
      </c>
      <c r="DA470" s="165">
        <f t="shared" si="1213"/>
        <v>7.2999999999999995E-2</v>
      </c>
      <c r="DB470" s="163">
        <f t="shared" si="1214"/>
        <v>7.1451985999999996</v>
      </c>
      <c r="DC470" s="163"/>
      <c r="DD470" s="149"/>
      <c r="DU470" s="165">
        <f t="shared" si="1185"/>
        <v>0.95</v>
      </c>
      <c r="DV470" s="165">
        <f t="shared" si="1186"/>
        <v>1</v>
      </c>
      <c r="DW470" s="165">
        <f t="shared" si="1187"/>
        <v>2400</v>
      </c>
      <c r="DX470" s="165">
        <f t="shared" si="1188"/>
        <v>1.4999999999999999E-2</v>
      </c>
      <c r="DY470" s="169">
        <f t="shared" si="1189"/>
        <v>69.68973747016706</v>
      </c>
      <c r="DZ470" s="136">
        <f t="shared" si="1215"/>
        <v>33453.451991984191</v>
      </c>
      <c r="EA470" s="136">
        <f t="shared" si="1190"/>
        <v>4.3067574809826485</v>
      </c>
      <c r="EB470" s="136">
        <f t="shared" si="1191"/>
        <v>2.3330791552474604E-2</v>
      </c>
      <c r="EC470" s="136">
        <f t="shared" si="1192"/>
        <v>0.96747185906460231</v>
      </c>
      <c r="ED470" s="136">
        <f t="shared" si="1193"/>
        <v>0.21053206749867465</v>
      </c>
      <c r="EE470" s="136">
        <f t="shared" si="1216"/>
        <v>1.5445604651050633E-4</v>
      </c>
      <c r="EF470" s="136">
        <f t="shared" si="1194"/>
        <v>1</v>
      </c>
      <c r="EG470" s="136">
        <f t="shared" si="1217"/>
        <v>2</v>
      </c>
      <c r="EH470" s="149">
        <f t="shared" si="1195"/>
        <v>1.74974861027327</v>
      </c>
      <c r="EI470" s="149">
        <f t="shared" si="1196"/>
        <v>28.928605396972674</v>
      </c>
      <c r="EJ470" s="149">
        <f t="shared" si="1218"/>
        <v>30.678354007245943</v>
      </c>
      <c r="EK470" s="18">
        <f t="shared" si="1219"/>
        <v>3.2596272921415835E-2</v>
      </c>
      <c r="EL470" s="18">
        <f t="shared" si="1220"/>
        <v>4.1036260904292491E-3</v>
      </c>
      <c r="EM470" s="18">
        <f t="shared" si="1221"/>
        <v>1.1736595479999999E-2</v>
      </c>
      <c r="EN470" s="163">
        <f t="shared" si="1197"/>
        <v>0.12496133405597008</v>
      </c>
      <c r="EO470" s="163">
        <f t="shared" si="1198"/>
        <v>2.0659865660472612</v>
      </c>
      <c r="EP470" s="163">
        <f t="shared" si="1222"/>
        <v>2.190947900103231</v>
      </c>
      <c r="EQ470" s="18">
        <f t="shared" si="1223"/>
        <v>0.4564234503033518</v>
      </c>
      <c r="ER470" s="18">
        <f t="shared" si="1224"/>
        <v>6.9940099136448751E-7</v>
      </c>
      <c r="ES470" s="18">
        <f t="shared" si="1225"/>
        <v>0.16433956779999997</v>
      </c>
    </row>
    <row r="471" spans="1:149" s="105" customFormat="1" outlineLevel="1" x14ac:dyDescent="0.25">
      <c r="A471" s="103"/>
      <c r="B471" s="36" t="s">
        <v>75</v>
      </c>
      <c r="C471" s="36" t="str">
        <f>'Cooler&amp;Wetter'!$B$1</f>
        <v>MIROC-Medres</v>
      </c>
      <c r="D471" s="36">
        <v>2013</v>
      </c>
      <c r="E471" s="37">
        <f>'Cooler&amp;Wetter'!T41</f>
        <v>22.546666666666667</v>
      </c>
      <c r="F471" s="37">
        <f>'Cooler&amp;Wetter'!X41</f>
        <v>76.432253333333335</v>
      </c>
      <c r="G471" s="37">
        <f>'Cooler&amp;Wetter'!R41</f>
        <v>398.34999999999997</v>
      </c>
      <c r="H471" s="115">
        <f t="shared" si="1149"/>
        <v>2007</v>
      </c>
      <c r="I471" s="111" t="str">
        <f t="shared" si="1150"/>
        <v>Pile No 243 @ Berth 107</v>
      </c>
      <c r="J471" s="165" t="str">
        <f t="shared" si="1151"/>
        <v>splash</v>
      </c>
      <c r="K471" s="172">
        <f t="shared" si="1152"/>
        <v>1</v>
      </c>
      <c r="L471" s="115" t="str">
        <f t="shared" si="1153"/>
        <v>C1</v>
      </c>
      <c r="M471" s="115" t="str">
        <f t="shared" si="1154"/>
        <v>CB4</v>
      </c>
      <c r="N471" s="115" t="str">
        <f t="shared" si="1155"/>
        <v>CL5</v>
      </c>
      <c r="O471" s="115">
        <f t="shared" si="1156"/>
        <v>0</v>
      </c>
      <c r="P471" s="115">
        <f t="shared" si="1157"/>
        <v>50</v>
      </c>
      <c r="Q471" s="115">
        <f t="shared" si="1158"/>
        <v>1200</v>
      </c>
      <c r="R471" s="115">
        <f t="shared" si="1159"/>
        <v>60</v>
      </c>
      <c r="S471" s="115">
        <f t="shared" si="1160"/>
        <v>0.37</v>
      </c>
      <c r="T471" s="115">
        <f t="shared" si="1161"/>
        <v>310</v>
      </c>
      <c r="U471" s="165">
        <f t="shared" si="1199"/>
        <v>12</v>
      </c>
      <c r="V471" s="165"/>
      <c r="W471" s="165"/>
      <c r="X471" s="165"/>
      <c r="Y471" s="165"/>
      <c r="AA471" s="174">
        <f t="shared" si="1162"/>
        <v>1.7097183743524664</v>
      </c>
      <c r="AB471" s="193">
        <f t="shared" si="1163"/>
        <v>0.13419436748704933</v>
      </c>
      <c r="AC471" s="174">
        <f t="shared" si="1164"/>
        <v>8.7536322697140019E-3</v>
      </c>
      <c r="AD471" s="174">
        <f t="shared" si="1165"/>
        <v>1.1746244133333332E-2</v>
      </c>
      <c r="AE471" s="174">
        <f t="shared" si="1166"/>
        <v>4.9196381035307988E-4</v>
      </c>
      <c r="AF471" s="194">
        <f t="shared" si="1167"/>
        <v>1.4685486876211338E-4</v>
      </c>
      <c r="AG471" s="174">
        <f t="shared" si="1034"/>
        <v>1.3413507750955923E-4</v>
      </c>
      <c r="AH471" s="174">
        <f t="shared" si="1035"/>
        <v>0.16447467133333332</v>
      </c>
      <c r="AJ471" s="174"/>
      <c r="AK471" s="174"/>
      <c r="AM471" s="207">
        <f t="shared" si="1168"/>
        <v>5</v>
      </c>
      <c r="AN471" s="167">
        <f>INDEX(Coefficients!$O$3:$O$7,MATCH(S471,Coefficients!$O$3:$O$7))</f>
        <v>0.3</v>
      </c>
      <c r="AO471" s="167">
        <f>INDEX(Coefficients!$O$3:$O$7,MATCH(S471,Coefficients!$O$3:$O$7)+1)</f>
        <v>0.4</v>
      </c>
      <c r="AP471" s="172">
        <f>INDEX(Coefficients!$P$3:$P$7,MATCH(S471,Coefficients!$O$3:$O$7))</f>
        <v>50</v>
      </c>
      <c r="AQ471" s="172">
        <f>INDEX(Coefficients!$P$3:$P$7,MATCH(S471,Coefficients!$O$3:$O$7)+1)</f>
        <v>41.8</v>
      </c>
      <c r="AR471" s="172">
        <f t="shared" si="1169"/>
        <v>44.26</v>
      </c>
      <c r="AS471" s="106">
        <f t="shared" si="1170"/>
        <v>2013</v>
      </c>
      <c r="AT471" s="107">
        <f t="shared" si="1171"/>
        <v>22.546666666666667</v>
      </c>
      <c r="AU471" s="167">
        <f t="shared" si="1200"/>
        <v>45.066666666666663</v>
      </c>
      <c r="AV471" s="173">
        <f t="shared" si="1201"/>
        <v>22.533333333333331</v>
      </c>
      <c r="AW471" s="106">
        <v>25</v>
      </c>
      <c r="AX471" s="107">
        <f t="shared" si="1172"/>
        <v>76.432253333333335</v>
      </c>
      <c r="AY471" s="174">
        <f t="shared" si="1173"/>
        <v>1.1685305041471201</v>
      </c>
      <c r="AZ471" s="167">
        <f>INDEX(Coefficients!$K$3:$K$10,MATCH(S471,Coefficients!$K$3:$K$10))</f>
        <v>0.35</v>
      </c>
      <c r="BA471" s="167">
        <f>INDEX(Coefficients!$K$3:$K$10,MATCH(S471,Coefficients!$K$3:$K$10)+1)</f>
        <v>0.4</v>
      </c>
      <c r="BB471" s="167">
        <f>INDEX(Coefficients!$L$3:$L$10,MATCH(S471,Coefficients!$K$3:$K$10))</f>
        <v>0.19142307491680963</v>
      </c>
      <c r="BC471" s="167">
        <f>INDEX(Coefficients!$L$3:$L$10,MATCH(S471,Coefficients!$K$3:$K$10)+1)</f>
        <v>0.35425563574488944</v>
      </c>
      <c r="BD471" s="174">
        <f>INDEX(Coefficients!$M$3:$M$10,MATCH(S471,Coefficients!$K$3:$K$10))</f>
        <v>0.20023799980895765</v>
      </c>
      <c r="BE471" s="174">
        <f>INDEX(Coefficients!$M$3:$M$10,MATCH(S471,Coefficients!$K$3:$K$10)+1)</f>
        <v>0.20987997823914079</v>
      </c>
      <c r="BF471" s="70">
        <f t="shared" si="1174"/>
        <v>2.5655609924804158E-5</v>
      </c>
      <c r="BG471" s="110">
        <f t="shared" si="1175"/>
        <v>0.20409479118103091</v>
      </c>
      <c r="BH471" s="175">
        <f t="shared" si="1202"/>
        <v>2.2271203678780301E-5</v>
      </c>
      <c r="BI471" s="89">
        <f t="shared" si="1203"/>
        <v>7.0281072642219777E-2</v>
      </c>
      <c r="BJ471" s="106">
        <f t="shared" si="1176"/>
        <v>0.71366705445737511</v>
      </c>
      <c r="BK471" s="165">
        <f t="shared" si="1177"/>
        <v>84.741590689541354</v>
      </c>
      <c r="BL471" s="207"/>
      <c r="BM471" s="107">
        <f t="shared" si="1178"/>
        <v>398.34999999999997</v>
      </c>
      <c r="BN471" s="173">
        <f t="shared" si="1204"/>
        <v>793.75</v>
      </c>
      <c r="BO471" s="187">
        <f t="shared" si="1205"/>
        <v>7.5406249999999996E-4</v>
      </c>
      <c r="BP471" s="106" t="str">
        <f t="shared" si="1179"/>
        <v>YES</v>
      </c>
      <c r="BQ471" s="209">
        <f t="shared" si="1180"/>
        <v>1.7097183743524664</v>
      </c>
      <c r="BR471" s="164">
        <f t="shared" si="1206"/>
        <v>6.709718374352466</v>
      </c>
      <c r="BS471" s="219">
        <f t="shared" si="1207"/>
        <v>0.13419436748704933</v>
      </c>
      <c r="BT471" s="210"/>
      <c r="BU471" s="206">
        <f t="shared" si="1208"/>
        <v>-0.24203499930451766</v>
      </c>
      <c r="BW471" s="164">
        <f>VLOOKUP(M471,Coefficients!$E$4:$I$7,3)</f>
        <v>0.43099999999999999</v>
      </c>
      <c r="BX471" s="106">
        <f t="shared" si="1209"/>
        <v>7.2999999999999995E-2</v>
      </c>
      <c r="BY471" s="163">
        <f t="shared" si="1210"/>
        <v>0.51070626666666663</v>
      </c>
      <c r="BZ471" s="160"/>
      <c r="CO471" s="165" t="str">
        <f t="shared" si="1181"/>
        <v>splash</v>
      </c>
      <c r="CP471" s="172">
        <f t="shared" si="1182"/>
        <v>1</v>
      </c>
      <c r="CQ471" s="165">
        <f>IF(CO471="atmospheric",IF(CP471&gt;=1,Coefficients!$T$5,Coefficients!$T$4),Coefficients!$T$3)</f>
        <v>7.35</v>
      </c>
      <c r="CR471" s="106">
        <f>IF(S471&lt;Coefficients!$V$3,Coefficients!$X$3-(Coefficients!$X$4-Coefficients!$X$3)*(Coefficients!$V$3-S471)/(Coefficients!$V$4-Coefficients!$V$3),IF(S471&gt;Coefficients!$V$6,(Coefficients!$X$6-Coefficients!$X$5)*(S471-Coefficients!$V$6)/(Coefficients!$V$6-Coefficients!$V$5)+Coefficients!$X$6,VLOOKUP(S471,Coefficients!$V$3:$X$6,3)))</f>
        <v>5.1999999999999975</v>
      </c>
      <c r="CS471" s="90">
        <f t="shared" si="1211"/>
        <v>1.6409601519999992E-4</v>
      </c>
      <c r="CT471" s="106">
        <f>VLOOKUP(CO471,Coefficients!$Z$4:$AD$7,4,FALSE)</f>
        <v>0.26500000000000001</v>
      </c>
      <c r="CU471" s="106">
        <f>VLOOKUP(CO471,Coefficients!$Z$4:$AD$7,2,FALSE)</f>
        <v>0.37</v>
      </c>
      <c r="CV471" s="174">
        <f t="shared" si="1183"/>
        <v>4.3558569766569004</v>
      </c>
      <c r="CW471" s="31">
        <f t="shared" si="1184"/>
        <v>4.9196381035307988E-4</v>
      </c>
      <c r="CX471" s="19">
        <f>Coefficients!$B$7</f>
        <v>3.35</v>
      </c>
      <c r="CY471" s="217">
        <f t="shared" si="1212"/>
        <v>1.4685486876211338E-4</v>
      </c>
      <c r="CZ471" s="164">
        <f>VLOOKUP(N471,Coefficients!$E$12:$I$16,3)</f>
        <v>6.0350000000000001</v>
      </c>
      <c r="DA471" s="165">
        <f t="shared" si="1213"/>
        <v>7.2999999999999995E-2</v>
      </c>
      <c r="DB471" s="163">
        <f t="shared" si="1214"/>
        <v>7.151072666666666</v>
      </c>
      <c r="DC471" s="163"/>
      <c r="DD471" s="149"/>
      <c r="DU471" s="165">
        <f t="shared" si="1185"/>
        <v>0.95</v>
      </c>
      <c r="DV471" s="165">
        <f t="shared" si="1186"/>
        <v>1</v>
      </c>
      <c r="DW471" s="165">
        <f t="shared" si="1187"/>
        <v>2400</v>
      </c>
      <c r="DX471" s="165">
        <f t="shared" si="1188"/>
        <v>1.4999999999999999E-2</v>
      </c>
      <c r="DY471" s="169">
        <f t="shared" si="1189"/>
        <v>70.136108887109685</v>
      </c>
      <c r="DZ471" s="136">
        <f t="shared" si="1215"/>
        <v>33524.724541896227</v>
      </c>
      <c r="EA471" s="136">
        <f t="shared" si="1190"/>
        <v>4.3067574809826485</v>
      </c>
      <c r="EB471" s="136">
        <f t="shared" si="1191"/>
        <v>2.3330791552474604E-2</v>
      </c>
      <c r="EC471" s="136">
        <f t="shared" si="1192"/>
        <v>0.96747185906460231</v>
      </c>
      <c r="ED471" s="136">
        <f t="shared" si="1193"/>
        <v>0.21059323728682136</v>
      </c>
      <c r="EE471" s="136">
        <f t="shared" si="1216"/>
        <v>1.5445604651050633E-4</v>
      </c>
      <c r="EF471" s="136">
        <f t="shared" si="1194"/>
        <v>1</v>
      </c>
      <c r="EG471" s="136">
        <f t="shared" si="1217"/>
        <v>2</v>
      </c>
      <c r="EH471" s="149">
        <f t="shared" si="1195"/>
        <v>1.7470297067727303</v>
      </c>
      <c r="EI471" s="149">
        <f t="shared" si="1196"/>
        <v>28.913240990532614</v>
      </c>
      <c r="EJ471" s="149">
        <f t="shared" si="1218"/>
        <v>30.660270697305343</v>
      </c>
      <c r="EK471" s="18">
        <f t="shared" si="1219"/>
        <v>6.5230996156070309E-2</v>
      </c>
      <c r="EL471" s="18">
        <f t="shared" si="1220"/>
        <v>8.7536322697140019E-3</v>
      </c>
      <c r="EM471" s="18">
        <f t="shared" si="1221"/>
        <v>1.1746244133333332E-2</v>
      </c>
      <c r="EN471" s="163">
        <f t="shared" si="1197"/>
        <v>0.12476715884325545</v>
      </c>
      <c r="EO471" s="163">
        <f t="shared" si="1198"/>
        <v>2.0648892902932157</v>
      </c>
      <c r="EP471" s="163">
        <f t="shared" si="1222"/>
        <v>2.189656449136471</v>
      </c>
      <c r="EQ471" s="18">
        <f t="shared" si="1223"/>
        <v>0.91338529420390802</v>
      </c>
      <c r="ER471" s="18">
        <f t="shared" si="1224"/>
        <v>1.3413507750955923E-4</v>
      </c>
      <c r="ES471" s="18">
        <f t="shared" si="1225"/>
        <v>0.16447467133333332</v>
      </c>
    </row>
    <row r="472" spans="1:149" s="105" customFormat="1" outlineLevel="1" x14ac:dyDescent="0.25">
      <c r="A472" s="103"/>
      <c r="B472" s="36" t="s">
        <v>75</v>
      </c>
      <c r="C472" s="36" t="str">
        <f>'Cooler&amp;Wetter'!$B$1</f>
        <v>MIROC-Medres</v>
      </c>
      <c r="D472" s="36">
        <v>2014</v>
      </c>
      <c r="E472" s="37">
        <f>'Cooler&amp;Wetter'!T42</f>
        <v>22.573333333333334</v>
      </c>
      <c r="F472" s="37">
        <f>'Cooler&amp;Wetter'!X42</f>
        <v>76.442426666666663</v>
      </c>
      <c r="G472" s="37">
        <f>'Cooler&amp;Wetter'!R42</f>
        <v>401.29999999999995</v>
      </c>
      <c r="H472" s="115">
        <f t="shared" si="1149"/>
        <v>2007</v>
      </c>
      <c r="I472" s="111" t="str">
        <f t="shared" si="1150"/>
        <v>Pile No 243 @ Berth 107</v>
      </c>
      <c r="J472" s="165" t="str">
        <f t="shared" si="1151"/>
        <v>splash</v>
      </c>
      <c r="K472" s="172">
        <f t="shared" si="1152"/>
        <v>1</v>
      </c>
      <c r="L472" s="115" t="str">
        <f t="shared" si="1153"/>
        <v>C1</v>
      </c>
      <c r="M472" s="115" t="str">
        <f t="shared" si="1154"/>
        <v>CB4</v>
      </c>
      <c r="N472" s="115" t="str">
        <f t="shared" si="1155"/>
        <v>CL5</v>
      </c>
      <c r="O472" s="115">
        <f t="shared" si="1156"/>
        <v>0</v>
      </c>
      <c r="P472" s="115">
        <f t="shared" si="1157"/>
        <v>50</v>
      </c>
      <c r="Q472" s="115">
        <f t="shared" si="1158"/>
        <v>1200</v>
      </c>
      <c r="R472" s="115">
        <f t="shared" si="1159"/>
        <v>60</v>
      </c>
      <c r="S472" s="115">
        <f t="shared" si="1160"/>
        <v>0.37</v>
      </c>
      <c r="T472" s="115">
        <f t="shared" si="1161"/>
        <v>310</v>
      </c>
      <c r="U472" s="165">
        <f t="shared" si="1199"/>
        <v>12</v>
      </c>
      <c r="V472" s="165"/>
      <c r="W472" s="165"/>
      <c r="X472" s="165"/>
      <c r="Y472" s="165"/>
      <c r="AA472" s="174">
        <f t="shared" si="1162"/>
        <v>2.0136433862932557</v>
      </c>
      <c r="AB472" s="193">
        <f t="shared" si="1163"/>
        <v>0.14027286772586511</v>
      </c>
      <c r="AC472" s="174">
        <f t="shared" si="1164"/>
        <v>1.3732919002429277E-2</v>
      </c>
      <c r="AD472" s="174">
        <f t="shared" si="1165"/>
        <v>1.1755892786666666E-2</v>
      </c>
      <c r="AE472" s="174">
        <f t="shared" si="1166"/>
        <v>3.3251225221675781E-3</v>
      </c>
      <c r="AF472" s="194">
        <f t="shared" si="1167"/>
        <v>9.9257388721420235E-4</v>
      </c>
      <c r="AG472" s="174">
        <f t="shared" si="1034"/>
        <v>1.3606675656979233E-3</v>
      </c>
      <c r="AH472" s="174">
        <f t="shared" si="1035"/>
        <v>0.16460977486666667</v>
      </c>
      <c r="AJ472" s="174"/>
      <c r="AK472" s="174"/>
      <c r="AM472" s="207">
        <f t="shared" si="1168"/>
        <v>5</v>
      </c>
      <c r="AN472" s="167">
        <f>INDEX(Coefficients!$O$3:$O$7,MATCH(S472,Coefficients!$O$3:$O$7))</f>
        <v>0.3</v>
      </c>
      <c r="AO472" s="167">
        <f>INDEX(Coefficients!$O$3:$O$7,MATCH(S472,Coefficients!$O$3:$O$7)+1)</f>
        <v>0.4</v>
      </c>
      <c r="AP472" s="172">
        <f>INDEX(Coefficients!$P$3:$P$7,MATCH(S472,Coefficients!$O$3:$O$7))</f>
        <v>50</v>
      </c>
      <c r="AQ472" s="172">
        <f>INDEX(Coefficients!$P$3:$P$7,MATCH(S472,Coefficients!$O$3:$O$7)+1)</f>
        <v>41.8</v>
      </c>
      <c r="AR472" s="172">
        <f t="shared" si="1169"/>
        <v>44.26</v>
      </c>
      <c r="AS472" s="106">
        <f t="shared" si="1170"/>
        <v>2014</v>
      </c>
      <c r="AT472" s="107">
        <f t="shared" si="1171"/>
        <v>22.573333333333334</v>
      </c>
      <c r="AU472" s="167">
        <f t="shared" si="1200"/>
        <v>67.64</v>
      </c>
      <c r="AV472" s="173">
        <f t="shared" si="1201"/>
        <v>22.546666666666667</v>
      </c>
      <c r="AW472" s="106">
        <v>26</v>
      </c>
      <c r="AX472" s="107">
        <f t="shared" si="1172"/>
        <v>76.442426666666663</v>
      </c>
      <c r="AY472" s="174">
        <f t="shared" si="1173"/>
        <v>1.1694805052743154</v>
      </c>
      <c r="AZ472" s="167">
        <f>INDEX(Coefficients!$K$3:$K$10,MATCH(S472,Coefficients!$K$3:$K$10))</f>
        <v>0.35</v>
      </c>
      <c r="BA472" s="167">
        <f>INDEX(Coefficients!$K$3:$K$10,MATCH(S472,Coefficients!$K$3:$K$10)+1)</f>
        <v>0.4</v>
      </c>
      <c r="BB472" s="167">
        <f>INDEX(Coefficients!$L$3:$L$10,MATCH(S472,Coefficients!$K$3:$K$10))</f>
        <v>0.19142307491680963</v>
      </c>
      <c r="BC472" s="167">
        <f>INDEX(Coefficients!$L$3:$L$10,MATCH(S472,Coefficients!$K$3:$K$10)+1)</f>
        <v>0.35425563574488944</v>
      </c>
      <c r="BD472" s="174">
        <f>INDEX(Coefficients!$M$3:$M$10,MATCH(S472,Coefficients!$K$3:$K$10))</f>
        <v>0.20023799980895765</v>
      </c>
      <c r="BE472" s="174">
        <f>INDEX(Coefficients!$M$3:$M$10,MATCH(S472,Coefficients!$K$3:$K$10)+1)</f>
        <v>0.20987997823914079</v>
      </c>
      <c r="BF472" s="70">
        <f t="shared" si="1174"/>
        <v>2.5655609924804158E-5</v>
      </c>
      <c r="BG472" s="110">
        <f t="shared" si="1175"/>
        <v>0.20409479118103091</v>
      </c>
      <c r="BH472" s="175">
        <f t="shared" si="1202"/>
        <v>2.0502384830579242E-5</v>
      </c>
      <c r="BI472" s="89">
        <f t="shared" si="1203"/>
        <v>6.4699224092211169E-2</v>
      </c>
      <c r="BJ472" s="106">
        <f t="shared" si="1176"/>
        <v>0.71366705445737511</v>
      </c>
      <c r="BK472" s="165">
        <f t="shared" si="1177"/>
        <v>84.741590689541354</v>
      </c>
      <c r="BL472" s="207"/>
      <c r="BM472" s="107">
        <f t="shared" si="1178"/>
        <v>401.29999999999995</v>
      </c>
      <c r="BN472" s="173">
        <f t="shared" si="1204"/>
        <v>1195.05</v>
      </c>
      <c r="BO472" s="187">
        <f t="shared" si="1205"/>
        <v>7.568649999999999E-4</v>
      </c>
      <c r="BP472" s="106" t="str">
        <f t="shared" si="1179"/>
        <v>YES</v>
      </c>
      <c r="BQ472" s="209">
        <f t="shared" si="1180"/>
        <v>2.0136433862932557</v>
      </c>
      <c r="BR472" s="164">
        <f t="shared" si="1206"/>
        <v>7.0136433862932552</v>
      </c>
      <c r="BS472" s="219">
        <f t="shared" si="1207"/>
        <v>0.14027286772586511</v>
      </c>
      <c r="BT472" s="210"/>
      <c r="BU472" s="206">
        <f t="shared" si="1208"/>
        <v>-0.37972321293108324</v>
      </c>
      <c r="BW472" s="164">
        <f>VLOOKUP(M472,Coefficients!$E$4:$I$7,3)</f>
        <v>0.43099999999999999</v>
      </c>
      <c r="BX472" s="106">
        <f t="shared" si="1209"/>
        <v>7.2999999999999995E-2</v>
      </c>
      <c r="BY472" s="163">
        <f t="shared" si="1210"/>
        <v>0.51112577333333331</v>
      </c>
      <c r="BZ472" s="160"/>
      <c r="CO472" s="165" t="str">
        <f t="shared" si="1181"/>
        <v>splash</v>
      </c>
      <c r="CP472" s="172">
        <f t="shared" si="1182"/>
        <v>1</v>
      </c>
      <c r="CQ472" s="165">
        <f>IF(CO472="atmospheric",IF(CP472&gt;=1,Coefficients!$T$5,Coefficients!$T$4),Coefficients!$T$3)</f>
        <v>7.35</v>
      </c>
      <c r="CR472" s="106">
        <f>IF(S472&lt;Coefficients!$V$3,Coefficients!$X$3-(Coefficients!$X$4-Coefficients!$X$3)*(Coefficients!$V$3-S472)/(Coefficients!$V$4-Coefficients!$V$3),IF(S472&gt;Coefficients!$V$6,(Coefficients!$X$6-Coefficients!$X$5)*(S472-Coefficients!$V$6)/(Coefficients!$V$6-Coefficients!$V$5)+Coefficients!$X$6,VLOOKUP(S472,Coefficients!$V$3:$X$6,3)))</f>
        <v>5.1999999999999975</v>
      </c>
      <c r="CS472" s="90">
        <f t="shared" si="1211"/>
        <v>1.6409601519999992E-4</v>
      </c>
      <c r="CT472" s="106">
        <f>VLOOKUP(CO472,Coefficients!$Z$4:$AD$7,4,FALSE)</f>
        <v>0.26500000000000001</v>
      </c>
      <c r="CU472" s="106">
        <f>VLOOKUP(CO472,Coefficients!$Z$4:$AD$7,2,FALSE)</f>
        <v>0.37</v>
      </c>
      <c r="CV472" s="174">
        <f t="shared" si="1183"/>
        <v>4.5769757766825414</v>
      </c>
      <c r="CW472" s="31">
        <f t="shared" si="1184"/>
        <v>3.3251225221675781E-3</v>
      </c>
      <c r="CX472" s="19">
        <f>Coefficients!$B$7</f>
        <v>3.35</v>
      </c>
      <c r="CY472" s="217">
        <f t="shared" si="1212"/>
        <v>9.9257388721420235E-4</v>
      </c>
      <c r="CZ472" s="164">
        <f>VLOOKUP(N472,Coefficients!$E$12:$I$16,3)</f>
        <v>6.0350000000000001</v>
      </c>
      <c r="DA472" s="165">
        <f t="shared" si="1213"/>
        <v>7.2999999999999995E-2</v>
      </c>
      <c r="DB472" s="163">
        <f t="shared" si="1214"/>
        <v>7.1569467333333332</v>
      </c>
      <c r="DC472" s="163"/>
      <c r="DD472" s="149"/>
      <c r="DU472" s="165">
        <f t="shared" si="1185"/>
        <v>0.95</v>
      </c>
      <c r="DV472" s="165">
        <f t="shared" si="1186"/>
        <v>1</v>
      </c>
      <c r="DW472" s="165">
        <f t="shared" si="1187"/>
        <v>2400</v>
      </c>
      <c r="DX472" s="165">
        <f t="shared" si="1188"/>
        <v>1.4999999999999999E-2</v>
      </c>
      <c r="DY472" s="169">
        <f t="shared" si="1189"/>
        <v>70.286172773468834</v>
      </c>
      <c r="DZ472" s="136">
        <f t="shared" si="1215"/>
        <v>33548.617449434823</v>
      </c>
      <c r="EA472" s="136">
        <f t="shared" si="1190"/>
        <v>4.3067574809826485</v>
      </c>
      <c r="EB472" s="136">
        <f t="shared" si="1191"/>
        <v>2.3330791552474604E-2</v>
      </c>
      <c r="EC472" s="136">
        <f t="shared" si="1192"/>
        <v>0.96747185906460231</v>
      </c>
      <c r="ED472" s="136">
        <f t="shared" si="1193"/>
        <v>0.21065430666471571</v>
      </c>
      <c r="EE472" s="136">
        <f t="shared" si="1216"/>
        <v>1.5445604651050633E-4</v>
      </c>
      <c r="EF472" s="136">
        <f t="shared" si="1194"/>
        <v>1</v>
      </c>
      <c r="EG472" s="136">
        <f t="shared" si="1217"/>
        <v>2</v>
      </c>
      <c r="EH472" s="149">
        <f t="shared" si="1195"/>
        <v>1.7451677615960246</v>
      </c>
      <c r="EI472" s="149">
        <f t="shared" si="1196"/>
        <v>28.897888030341203</v>
      </c>
      <c r="EJ472" s="149">
        <f t="shared" si="1218"/>
        <v>30.643055791937229</v>
      </c>
      <c r="EK472" s="18">
        <f t="shared" si="1219"/>
        <v>9.7901463234269112E-2</v>
      </c>
      <c r="EL472" s="18">
        <f t="shared" si="1220"/>
        <v>1.3732919002429277E-2</v>
      </c>
      <c r="EM472" s="18">
        <f t="shared" si="1221"/>
        <v>1.1755892786666666E-2</v>
      </c>
      <c r="EN472" s="163">
        <f t="shared" si="1197"/>
        <v>0.12463418479666721</v>
      </c>
      <c r="EO472" s="163">
        <f t="shared" si="1198"/>
        <v>2.0637928319928842</v>
      </c>
      <c r="EP472" s="163">
        <f t="shared" si="1222"/>
        <v>2.1884270167895514</v>
      </c>
      <c r="EQ472" s="18">
        <f t="shared" si="1223"/>
        <v>1.3708476348464369</v>
      </c>
      <c r="ER472" s="18">
        <f t="shared" si="1224"/>
        <v>1.3606675656979233E-3</v>
      </c>
      <c r="ES472" s="18">
        <f t="shared" si="1225"/>
        <v>0.16460977486666667</v>
      </c>
    </row>
    <row r="473" spans="1:149" s="105" customFormat="1" outlineLevel="1" x14ac:dyDescent="0.25">
      <c r="A473" s="103"/>
      <c r="B473" s="36" t="s">
        <v>75</v>
      </c>
      <c r="C473" s="36" t="str">
        <f>'Cooler&amp;Wetter'!$B$1</f>
        <v>MIROC-Medres</v>
      </c>
      <c r="D473" s="36">
        <v>2015</v>
      </c>
      <c r="E473" s="37">
        <f>'Cooler&amp;Wetter'!T43</f>
        <v>22.599999999999998</v>
      </c>
      <c r="F473" s="37">
        <f>'Cooler&amp;Wetter'!X43</f>
        <v>76.452600000000004</v>
      </c>
      <c r="G473" s="37">
        <f>'Cooler&amp;Wetter'!R43</f>
        <v>404.24999999999994</v>
      </c>
      <c r="H473" s="115">
        <f t="shared" si="1149"/>
        <v>2007</v>
      </c>
      <c r="I473" s="111" t="str">
        <f t="shared" si="1150"/>
        <v>Pile No 243 @ Berth 107</v>
      </c>
      <c r="J473" s="165" t="str">
        <f t="shared" si="1151"/>
        <v>splash</v>
      </c>
      <c r="K473" s="172">
        <f t="shared" si="1152"/>
        <v>1</v>
      </c>
      <c r="L473" s="115" t="str">
        <f t="shared" si="1153"/>
        <v>C1</v>
      </c>
      <c r="M473" s="115" t="str">
        <f t="shared" si="1154"/>
        <v>CB4</v>
      </c>
      <c r="N473" s="115" t="str">
        <f t="shared" si="1155"/>
        <v>CL5</v>
      </c>
      <c r="O473" s="115">
        <f t="shared" si="1156"/>
        <v>0</v>
      </c>
      <c r="P473" s="115">
        <f t="shared" si="1157"/>
        <v>50</v>
      </c>
      <c r="Q473" s="115">
        <f t="shared" si="1158"/>
        <v>1200</v>
      </c>
      <c r="R473" s="115">
        <f t="shared" si="1159"/>
        <v>60</v>
      </c>
      <c r="S473" s="115">
        <f t="shared" si="1160"/>
        <v>0.37</v>
      </c>
      <c r="T473" s="115">
        <f t="shared" si="1161"/>
        <v>310</v>
      </c>
      <c r="U473" s="165">
        <f t="shared" si="1199"/>
        <v>12</v>
      </c>
      <c r="V473" s="165"/>
      <c r="W473" s="165"/>
      <c r="X473" s="165"/>
      <c r="Y473" s="165"/>
      <c r="AA473" s="174">
        <f t="shared" si="1162"/>
        <v>2.2629828792512425</v>
      </c>
      <c r="AB473" s="193">
        <f t="shared" si="1163"/>
        <v>0.14525965758502485</v>
      </c>
      <c r="AC473" s="174">
        <f t="shared" si="1164"/>
        <v>1.8972027716114157E-2</v>
      </c>
      <c r="AD473" s="174">
        <f t="shared" si="1165"/>
        <v>1.1765541439999999E-2</v>
      </c>
      <c r="AE473" s="174">
        <f t="shared" si="1166"/>
        <v>1.0020823985131138E-2</v>
      </c>
      <c r="AF473" s="194">
        <f t="shared" si="1167"/>
        <v>2.9912907418301903E-3</v>
      </c>
      <c r="AG473" s="174">
        <f t="shared" si="1034"/>
        <v>5.470504321518738E-3</v>
      </c>
      <c r="AH473" s="174">
        <f t="shared" si="1035"/>
        <v>0.16474487839999999</v>
      </c>
      <c r="AJ473" s="174"/>
      <c r="AK473" s="174"/>
      <c r="AM473" s="207">
        <f t="shared" si="1168"/>
        <v>5</v>
      </c>
      <c r="AN473" s="167">
        <f>INDEX(Coefficients!$O$3:$O$7,MATCH(S473,Coefficients!$O$3:$O$7))</f>
        <v>0.3</v>
      </c>
      <c r="AO473" s="167">
        <f>INDEX(Coefficients!$O$3:$O$7,MATCH(S473,Coefficients!$O$3:$O$7)+1)</f>
        <v>0.4</v>
      </c>
      <c r="AP473" s="172">
        <f>INDEX(Coefficients!$P$3:$P$7,MATCH(S473,Coefficients!$O$3:$O$7))</f>
        <v>50</v>
      </c>
      <c r="AQ473" s="172">
        <f>INDEX(Coefficients!$P$3:$P$7,MATCH(S473,Coefficients!$O$3:$O$7)+1)</f>
        <v>41.8</v>
      </c>
      <c r="AR473" s="172">
        <f t="shared" si="1169"/>
        <v>44.26</v>
      </c>
      <c r="AS473" s="106">
        <f t="shared" si="1170"/>
        <v>2015</v>
      </c>
      <c r="AT473" s="107">
        <f t="shared" si="1171"/>
        <v>22.599999999999998</v>
      </c>
      <c r="AU473" s="167">
        <f t="shared" si="1200"/>
        <v>90.24</v>
      </c>
      <c r="AV473" s="173">
        <f t="shared" si="1201"/>
        <v>22.56</v>
      </c>
      <c r="AW473" s="106">
        <v>27</v>
      </c>
      <c r="AX473" s="107">
        <f t="shared" si="1172"/>
        <v>76.452600000000004</v>
      </c>
      <c r="AY473" s="174">
        <f t="shared" si="1173"/>
        <v>1.1704311929232594</v>
      </c>
      <c r="AZ473" s="167">
        <f>INDEX(Coefficients!$K$3:$K$10,MATCH(S473,Coefficients!$K$3:$K$10))</f>
        <v>0.35</v>
      </c>
      <c r="BA473" s="167">
        <f>INDEX(Coefficients!$K$3:$K$10,MATCH(S473,Coefficients!$K$3:$K$10)+1)</f>
        <v>0.4</v>
      </c>
      <c r="BB473" s="167">
        <f>INDEX(Coefficients!$L$3:$L$10,MATCH(S473,Coefficients!$K$3:$K$10))</f>
        <v>0.19142307491680963</v>
      </c>
      <c r="BC473" s="167">
        <f>INDEX(Coefficients!$L$3:$L$10,MATCH(S473,Coefficients!$K$3:$K$10)+1)</f>
        <v>0.35425563574488944</v>
      </c>
      <c r="BD473" s="174">
        <f>INDEX(Coefficients!$M$3:$M$10,MATCH(S473,Coefficients!$K$3:$K$10))</f>
        <v>0.20023799980895765</v>
      </c>
      <c r="BE473" s="174">
        <f>INDEX(Coefficients!$M$3:$M$10,MATCH(S473,Coefficients!$K$3:$K$10)+1)</f>
        <v>0.20987997823914079</v>
      </c>
      <c r="BF473" s="70">
        <f t="shared" si="1174"/>
        <v>2.5655609924804158E-5</v>
      </c>
      <c r="BG473" s="110">
        <f t="shared" si="1175"/>
        <v>0.20409479118103091</v>
      </c>
      <c r="BH473" s="175">
        <f t="shared" si="1202"/>
        <v>1.9333257511924208E-5</v>
      </c>
      <c r="BI473" s="89">
        <f t="shared" si="1203"/>
        <v>6.1009817664273637E-2</v>
      </c>
      <c r="BJ473" s="106">
        <f t="shared" si="1176"/>
        <v>0.71366705445737511</v>
      </c>
      <c r="BK473" s="165">
        <f t="shared" si="1177"/>
        <v>84.741590689541354</v>
      </c>
      <c r="BL473" s="207"/>
      <c r="BM473" s="107">
        <f t="shared" si="1178"/>
        <v>404.24999999999994</v>
      </c>
      <c r="BN473" s="173">
        <f t="shared" si="1204"/>
        <v>1599.3</v>
      </c>
      <c r="BO473" s="187">
        <f t="shared" si="1205"/>
        <v>7.5966749999999996E-4</v>
      </c>
      <c r="BP473" s="106" t="str">
        <f t="shared" si="1179"/>
        <v>YES</v>
      </c>
      <c r="BQ473" s="209">
        <f t="shared" si="1180"/>
        <v>2.2629828792512425</v>
      </c>
      <c r="BR473" s="164">
        <f t="shared" si="1206"/>
        <v>7.2629828792512425</v>
      </c>
      <c r="BS473" s="219">
        <f t="shared" si="1207"/>
        <v>0.14525965758502485</v>
      </c>
      <c r="BT473" s="210"/>
      <c r="BU473" s="206">
        <f t="shared" si="1208"/>
        <v>-0.46161224602665685</v>
      </c>
      <c r="BW473" s="164">
        <f>VLOOKUP(M473,Coefficients!$E$4:$I$7,3)</f>
        <v>0.43099999999999999</v>
      </c>
      <c r="BX473" s="106">
        <f t="shared" si="1209"/>
        <v>7.2999999999999995E-2</v>
      </c>
      <c r="BY473" s="163">
        <f t="shared" si="1210"/>
        <v>0.51154527999999999</v>
      </c>
      <c r="BZ473" s="160"/>
      <c r="CO473" s="165" t="str">
        <f t="shared" si="1181"/>
        <v>splash</v>
      </c>
      <c r="CP473" s="172">
        <f t="shared" si="1182"/>
        <v>1</v>
      </c>
      <c r="CQ473" s="165">
        <f>IF(CO473="atmospheric",IF(CP473&gt;=1,Coefficients!$T$5,Coefficients!$T$4),Coefficients!$T$3)</f>
        <v>7.35</v>
      </c>
      <c r="CR473" s="106">
        <f>IF(S473&lt;Coefficients!$V$3,Coefficients!$X$3-(Coefficients!$X$4-Coefficients!$X$3)*(Coefficients!$V$3-S473)/(Coefficients!$V$4-Coefficients!$V$3),IF(S473&gt;Coefficients!$V$6,(Coefficients!$X$6-Coefficients!$X$5)*(S473-Coefficients!$V$6)/(Coefficients!$V$6-Coefficients!$V$5)+Coefficients!$X$6,VLOOKUP(S473,Coefficients!$V$3:$X$6,3)))</f>
        <v>5.1999999999999975</v>
      </c>
      <c r="CS473" s="90">
        <f t="shared" si="1211"/>
        <v>1.6409601519999992E-4</v>
      </c>
      <c r="CT473" s="106">
        <f>VLOOKUP(CO473,Coefficients!$Z$4:$AD$7,4,FALSE)</f>
        <v>0.26500000000000001</v>
      </c>
      <c r="CU473" s="106">
        <f>VLOOKUP(CO473,Coefficients!$Z$4:$AD$7,2,FALSE)</f>
        <v>0.37</v>
      </c>
      <c r="CV473" s="174">
        <f t="shared" si="1183"/>
        <v>4.7173322883120123</v>
      </c>
      <c r="CW473" s="31">
        <f t="shared" si="1184"/>
        <v>1.0020823985131138E-2</v>
      </c>
      <c r="CX473" s="19">
        <f>Coefficients!$B$7</f>
        <v>3.35</v>
      </c>
      <c r="CY473" s="217">
        <f t="shared" si="1212"/>
        <v>2.9912907418301903E-3</v>
      </c>
      <c r="CZ473" s="164">
        <f>VLOOKUP(N473,Coefficients!$E$12:$I$16,3)</f>
        <v>6.0350000000000001</v>
      </c>
      <c r="DA473" s="165">
        <f t="shared" si="1213"/>
        <v>7.2999999999999995E-2</v>
      </c>
      <c r="DB473" s="163">
        <f t="shared" si="1214"/>
        <v>7.1628207999999995</v>
      </c>
      <c r="DC473" s="163"/>
      <c r="DD473" s="149"/>
      <c r="DU473" s="165">
        <f t="shared" si="1185"/>
        <v>0.95</v>
      </c>
      <c r="DV473" s="165">
        <f t="shared" si="1186"/>
        <v>1</v>
      </c>
      <c r="DW473" s="165">
        <f t="shared" si="1187"/>
        <v>2400</v>
      </c>
      <c r="DX473" s="165">
        <f t="shared" si="1188"/>
        <v>1.4999999999999999E-2</v>
      </c>
      <c r="DY473" s="169">
        <f t="shared" si="1189"/>
        <v>70.361445783132524</v>
      </c>
      <c r="DZ473" s="136">
        <f t="shared" si="1215"/>
        <v>33560.589479159906</v>
      </c>
      <c r="EA473" s="136">
        <f t="shared" si="1190"/>
        <v>4.3067574809826485</v>
      </c>
      <c r="EB473" s="136">
        <f t="shared" si="1191"/>
        <v>2.3330791552474604E-2</v>
      </c>
      <c r="EC473" s="136">
        <f t="shared" si="1192"/>
        <v>0.96747185906460231</v>
      </c>
      <c r="ED473" s="136">
        <f t="shared" si="1193"/>
        <v>0.21071527587939035</v>
      </c>
      <c r="EE473" s="136">
        <f t="shared" si="1216"/>
        <v>1.5445604651050633E-4</v>
      </c>
      <c r="EF473" s="136">
        <f t="shared" si="1194"/>
        <v>1</v>
      </c>
      <c r="EG473" s="136">
        <f t="shared" si="1217"/>
        <v>2</v>
      </c>
      <c r="EH473" s="149">
        <f t="shared" si="1195"/>
        <v>1.7435225009076765</v>
      </c>
      <c r="EI473" s="149">
        <f t="shared" si="1196"/>
        <v>28.882546522098554</v>
      </c>
      <c r="EJ473" s="149">
        <f t="shared" si="1218"/>
        <v>30.626069023006231</v>
      </c>
      <c r="EK473" s="18">
        <f t="shared" si="1219"/>
        <v>0.13060768579197055</v>
      </c>
      <c r="EL473" s="18">
        <f t="shared" si="1220"/>
        <v>1.8972027716114157E-2</v>
      </c>
      <c r="EM473" s="18">
        <f t="shared" si="1221"/>
        <v>1.1765541439999999E-2</v>
      </c>
      <c r="EN473" s="163">
        <f t="shared" si="1197"/>
        <v>0.12451668564891609</v>
      </c>
      <c r="EO473" s="163">
        <f t="shared" si="1198"/>
        <v>2.0626971915533518</v>
      </c>
      <c r="EP473" s="163">
        <f t="shared" si="1222"/>
        <v>2.187213877202268</v>
      </c>
      <c r="EQ473" s="18">
        <f t="shared" si="1223"/>
        <v>1.8288106351613507</v>
      </c>
      <c r="ER473" s="18">
        <f t="shared" si="1224"/>
        <v>5.470504321518738E-3</v>
      </c>
      <c r="ES473" s="18">
        <f t="shared" si="1225"/>
        <v>0.16474487839999999</v>
      </c>
    </row>
    <row r="474" spans="1:149" s="105" customFormat="1" outlineLevel="1" x14ac:dyDescent="0.25">
      <c r="A474" s="103"/>
      <c r="B474" s="36" t="s">
        <v>75</v>
      </c>
      <c r="C474" s="36" t="str">
        <f>'Cooler&amp;Wetter'!$B$1</f>
        <v>MIROC-Medres</v>
      </c>
      <c r="D474" s="36">
        <v>2016</v>
      </c>
      <c r="E474" s="37">
        <f>'Cooler&amp;Wetter'!T44</f>
        <v>22.626666666666665</v>
      </c>
      <c r="F474" s="37">
        <f>'Cooler&amp;Wetter'!X44</f>
        <v>76.462773333333331</v>
      </c>
      <c r="G474" s="37">
        <f>'Cooler&amp;Wetter'!R44</f>
        <v>407.19999999999993</v>
      </c>
      <c r="H474" s="115">
        <f t="shared" si="1149"/>
        <v>2007</v>
      </c>
      <c r="I474" s="111" t="str">
        <f t="shared" si="1150"/>
        <v>Pile No 243 @ Berth 107</v>
      </c>
      <c r="J474" s="165" t="str">
        <f t="shared" si="1151"/>
        <v>splash</v>
      </c>
      <c r="K474" s="172">
        <f t="shared" si="1152"/>
        <v>1</v>
      </c>
      <c r="L474" s="115" t="str">
        <f t="shared" si="1153"/>
        <v>C1</v>
      </c>
      <c r="M474" s="115" t="str">
        <f t="shared" si="1154"/>
        <v>CB4</v>
      </c>
      <c r="N474" s="115" t="str">
        <f t="shared" si="1155"/>
        <v>CL5</v>
      </c>
      <c r="O474" s="115">
        <f t="shared" si="1156"/>
        <v>0</v>
      </c>
      <c r="P474" s="115">
        <f t="shared" si="1157"/>
        <v>50</v>
      </c>
      <c r="Q474" s="115">
        <f t="shared" si="1158"/>
        <v>1200</v>
      </c>
      <c r="R474" s="115">
        <f t="shared" si="1159"/>
        <v>60</v>
      </c>
      <c r="S474" s="115">
        <f t="shared" si="1160"/>
        <v>0.37</v>
      </c>
      <c r="T474" s="115">
        <f t="shared" si="1161"/>
        <v>310</v>
      </c>
      <c r="U474" s="165">
        <f t="shared" si="1199"/>
        <v>12</v>
      </c>
      <c r="V474" s="165"/>
      <c r="W474" s="165"/>
      <c r="X474" s="165"/>
      <c r="Y474" s="165"/>
      <c r="AA474" s="174">
        <f t="shared" si="1162"/>
        <v>2.4786939216004855</v>
      </c>
      <c r="AB474" s="193">
        <f t="shared" si="1163"/>
        <v>0.1495738784320097</v>
      </c>
      <c r="AC474" s="174">
        <f t="shared" si="1164"/>
        <v>2.4432844844115707E-2</v>
      </c>
      <c r="AD474" s="174">
        <f t="shared" si="1165"/>
        <v>1.177519009333333E-2</v>
      </c>
      <c r="AE474" s="174">
        <f t="shared" si="1166"/>
        <v>2.0930364941663115E-2</v>
      </c>
      <c r="AF474" s="194">
        <f t="shared" si="1167"/>
        <v>6.2478701318397362E-3</v>
      </c>
      <c r="AG474" s="174">
        <f t="shared" si="1034"/>
        <v>1.4290593971263825E-2</v>
      </c>
      <c r="AH474" s="174">
        <f t="shared" si="1035"/>
        <v>0.16487998193333331</v>
      </c>
      <c r="AJ474" s="174"/>
      <c r="AK474" s="174"/>
      <c r="AM474" s="207">
        <f t="shared" si="1168"/>
        <v>5</v>
      </c>
      <c r="AN474" s="167">
        <f>INDEX(Coefficients!$O$3:$O$7,MATCH(S474,Coefficients!$O$3:$O$7))</f>
        <v>0.3</v>
      </c>
      <c r="AO474" s="167">
        <f>INDEX(Coefficients!$O$3:$O$7,MATCH(S474,Coefficients!$O$3:$O$7)+1)</f>
        <v>0.4</v>
      </c>
      <c r="AP474" s="172">
        <f>INDEX(Coefficients!$P$3:$P$7,MATCH(S474,Coefficients!$O$3:$O$7))</f>
        <v>50</v>
      </c>
      <c r="AQ474" s="172">
        <f>INDEX(Coefficients!$P$3:$P$7,MATCH(S474,Coefficients!$O$3:$O$7)+1)</f>
        <v>41.8</v>
      </c>
      <c r="AR474" s="172">
        <f t="shared" si="1169"/>
        <v>44.26</v>
      </c>
      <c r="AS474" s="106">
        <f t="shared" si="1170"/>
        <v>2016</v>
      </c>
      <c r="AT474" s="107">
        <f t="shared" si="1171"/>
        <v>22.626666666666665</v>
      </c>
      <c r="AU474" s="167">
        <f t="shared" si="1200"/>
        <v>112.86666666666666</v>
      </c>
      <c r="AV474" s="173">
        <f t="shared" si="1201"/>
        <v>22.573333333333331</v>
      </c>
      <c r="AW474" s="106">
        <v>28</v>
      </c>
      <c r="AX474" s="107">
        <f t="shared" si="1172"/>
        <v>76.462773333333331</v>
      </c>
      <c r="AY474" s="174">
        <f t="shared" si="1173"/>
        <v>1.171382567524196</v>
      </c>
      <c r="AZ474" s="167">
        <f>INDEX(Coefficients!$K$3:$K$10,MATCH(S474,Coefficients!$K$3:$K$10))</f>
        <v>0.35</v>
      </c>
      <c r="BA474" s="167">
        <f>INDEX(Coefficients!$K$3:$K$10,MATCH(S474,Coefficients!$K$3:$K$10)+1)</f>
        <v>0.4</v>
      </c>
      <c r="BB474" s="167">
        <f>INDEX(Coefficients!$L$3:$L$10,MATCH(S474,Coefficients!$K$3:$K$10))</f>
        <v>0.19142307491680963</v>
      </c>
      <c r="BC474" s="167">
        <f>INDEX(Coefficients!$L$3:$L$10,MATCH(S474,Coefficients!$K$3:$K$10)+1)</f>
        <v>0.35425563574488944</v>
      </c>
      <c r="BD474" s="174">
        <f>INDEX(Coefficients!$M$3:$M$10,MATCH(S474,Coefficients!$K$3:$K$10))</f>
        <v>0.20023799980895765</v>
      </c>
      <c r="BE474" s="174">
        <f>INDEX(Coefficients!$M$3:$M$10,MATCH(S474,Coefficients!$K$3:$K$10)+1)</f>
        <v>0.20987997823914079</v>
      </c>
      <c r="BF474" s="70">
        <f t="shared" si="1174"/>
        <v>2.5655609924804158E-5</v>
      </c>
      <c r="BG474" s="110">
        <f t="shared" si="1175"/>
        <v>0.20409479118103091</v>
      </c>
      <c r="BH474" s="175">
        <f t="shared" si="1202"/>
        <v>1.8472522608212184E-5</v>
      </c>
      <c r="BI474" s="89">
        <f t="shared" si="1203"/>
        <v>5.8293602898067891E-2</v>
      </c>
      <c r="BJ474" s="106">
        <f t="shared" si="1176"/>
        <v>0.71366705445737511</v>
      </c>
      <c r="BK474" s="165">
        <f t="shared" si="1177"/>
        <v>84.741590689541354</v>
      </c>
      <c r="BL474" s="207"/>
      <c r="BM474" s="107">
        <f t="shared" si="1178"/>
        <v>407.19999999999993</v>
      </c>
      <c r="BN474" s="173">
        <f t="shared" si="1204"/>
        <v>2006.5</v>
      </c>
      <c r="BO474" s="187">
        <f t="shared" si="1205"/>
        <v>7.6247000000000001E-4</v>
      </c>
      <c r="BP474" s="106" t="str">
        <f t="shared" si="1179"/>
        <v>YES</v>
      </c>
      <c r="BQ474" s="209">
        <f t="shared" si="1180"/>
        <v>2.4786939216004855</v>
      </c>
      <c r="BR474" s="164">
        <f t="shared" si="1206"/>
        <v>7.4786939216004855</v>
      </c>
      <c r="BS474" s="219">
        <f t="shared" si="1207"/>
        <v>0.1495738784320097</v>
      </c>
      <c r="BT474" s="210"/>
      <c r="BU474" s="206">
        <f t="shared" si="1208"/>
        <v>-0.51736789521091175</v>
      </c>
      <c r="BW474" s="164">
        <f>VLOOKUP(M474,Coefficients!$E$4:$I$7,3)</f>
        <v>0.43099999999999999</v>
      </c>
      <c r="BX474" s="106">
        <f t="shared" si="1209"/>
        <v>7.2999999999999995E-2</v>
      </c>
      <c r="BY474" s="163">
        <f t="shared" si="1210"/>
        <v>0.51196478666666656</v>
      </c>
      <c r="BZ474" s="160"/>
      <c r="CO474" s="165" t="str">
        <f t="shared" si="1181"/>
        <v>splash</v>
      </c>
      <c r="CP474" s="172">
        <f t="shared" si="1182"/>
        <v>1</v>
      </c>
      <c r="CQ474" s="165">
        <f>IF(CO474="atmospheric",IF(CP474&gt;=1,Coefficients!$T$5,Coefficients!$T$4),Coefficients!$T$3)</f>
        <v>7.35</v>
      </c>
      <c r="CR474" s="106">
        <f>IF(S474&lt;Coefficients!$V$3,Coefficients!$X$3-(Coefficients!$X$4-Coefficients!$X$3)*(Coefficients!$V$3-S474)/(Coefficients!$V$4-Coefficients!$V$3),IF(S474&gt;Coefficients!$V$6,(Coefficients!$X$6-Coefficients!$X$5)*(S474-Coefficients!$V$6)/(Coefficients!$V$6-Coefficients!$V$5)+Coefficients!$X$6,VLOOKUP(S474,Coefficients!$V$3:$X$6,3)))</f>
        <v>5.1999999999999975</v>
      </c>
      <c r="CS474" s="90">
        <f t="shared" si="1211"/>
        <v>1.6409601519999992E-4</v>
      </c>
      <c r="CT474" s="106">
        <f>VLOOKUP(CO474,Coefficients!$Z$4:$AD$7,4,FALSE)</f>
        <v>0.26500000000000001</v>
      </c>
      <c r="CU474" s="106">
        <f>VLOOKUP(CO474,Coefficients!$Z$4:$AD$7,2,FALSE)</f>
        <v>0.37</v>
      </c>
      <c r="CV474" s="174">
        <f t="shared" si="1183"/>
        <v>4.8171180582064919</v>
      </c>
      <c r="CW474" s="31">
        <f t="shared" si="1184"/>
        <v>2.0930364941663115E-2</v>
      </c>
      <c r="CX474" s="19">
        <f>Coefficients!$B$7</f>
        <v>3.35</v>
      </c>
      <c r="CY474" s="217">
        <f t="shared" si="1212"/>
        <v>6.2478701318397362E-3</v>
      </c>
      <c r="CZ474" s="164">
        <f>VLOOKUP(N474,Coefficients!$E$12:$I$16,3)</f>
        <v>6.0350000000000001</v>
      </c>
      <c r="DA474" s="165">
        <f t="shared" si="1213"/>
        <v>7.2999999999999995E-2</v>
      </c>
      <c r="DB474" s="163">
        <f t="shared" si="1214"/>
        <v>7.1686948666666659</v>
      </c>
      <c r="DC474" s="163"/>
      <c r="DD474" s="149"/>
      <c r="DU474" s="165">
        <f t="shared" si="1185"/>
        <v>0.95</v>
      </c>
      <c r="DV474" s="165">
        <f t="shared" si="1186"/>
        <v>1</v>
      </c>
      <c r="DW474" s="165">
        <f t="shared" si="1187"/>
        <v>2400</v>
      </c>
      <c r="DX474" s="165">
        <f t="shared" si="1188"/>
        <v>1.4999999999999999E-2</v>
      </c>
      <c r="DY474" s="169">
        <f t="shared" si="1189"/>
        <v>70.406687027809028</v>
      </c>
      <c r="DZ474" s="136">
        <f t="shared" si="1215"/>
        <v>33567.780905850086</v>
      </c>
      <c r="EA474" s="136">
        <f t="shared" si="1190"/>
        <v>4.3067574809826485</v>
      </c>
      <c r="EB474" s="136">
        <f t="shared" si="1191"/>
        <v>2.3330791552474604E-2</v>
      </c>
      <c r="EC474" s="136">
        <f t="shared" si="1192"/>
        <v>0.96747185906460231</v>
      </c>
      <c r="ED474" s="136">
        <f t="shared" si="1193"/>
        <v>0.210776145177068</v>
      </c>
      <c r="EE474" s="136">
        <f t="shared" si="1216"/>
        <v>1.5445604651050633E-4</v>
      </c>
      <c r="EF474" s="136">
        <f t="shared" si="1194"/>
        <v>1</v>
      </c>
      <c r="EG474" s="136">
        <f t="shared" si="1217"/>
        <v>2</v>
      </c>
      <c r="EH474" s="149">
        <f t="shared" si="1195"/>
        <v>1.7419654282987642</v>
      </c>
      <c r="EI474" s="149">
        <f t="shared" si="1196"/>
        <v>28.867216471375183</v>
      </c>
      <c r="EJ474" s="149">
        <f t="shared" si="1218"/>
        <v>30.609181899673949</v>
      </c>
      <c r="EK474" s="18">
        <f t="shared" si="1219"/>
        <v>0.16334967776624112</v>
      </c>
      <c r="EL474" s="18">
        <f t="shared" si="1220"/>
        <v>2.4432844844115707E-2</v>
      </c>
      <c r="EM474" s="18">
        <f t="shared" si="1221"/>
        <v>1.177519009333333E-2</v>
      </c>
      <c r="EN474" s="163">
        <f t="shared" si="1197"/>
        <v>0.12440548460592663</v>
      </c>
      <c r="EO474" s="163">
        <f t="shared" si="1198"/>
        <v>2.0616023693724443</v>
      </c>
      <c r="EP474" s="163">
        <f t="shared" si="1222"/>
        <v>2.1860078539783712</v>
      </c>
      <c r="EQ474" s="18">
        <f t="shared" si="1223"/>
        <v>2.2872744902999198</v>
      </c>
      <c r="ER474" s="18">
        <f t="shared" si="1224"/>
        <v>1.4290593971263825E-2</v>
      </c>
      <c r="ES474" s="18">
        <f t="shared" si="1225"/>
        <v>0.16487998193333331</v>
      </c>
    </row>
    <row r="475" spans="1:149" s="105" customFormat="1" outlineLevel="1" x14ac:dyDescent="0.25">
      <c r="A475" s="103"/>
      <c r="B475" s="36" t="s">
        <v>75</v>
      </c>
      <c r="C475" s="36" t="str">
        <f>'Cooler&amp;Wetter'!$B$1</f>
        <v>MIROC-Medres</v>
      </c>
      <c r="D475" s="36">
        <v>2017</v>
      </c>
      <c r="E475" s="37">
        <f>'Cooler&amp;Wetter'!T45</f>
        <v>22.653333333333332</v>
      </c>
      <c r="F475" s="37">
        <f>'Cooler&amp;Wetter'!X45</f>
        <v>76.472946666666658</v>
      </c>
      <c r="G475" s="37">
        <f>'Cooler&amp;Wetter'!R45</f>
        <v>410.14999999999992</v>
      </c>
      <c r="H475" s="115">
        <f t="shared" si="1149"/>
        <v>2007</v>
      </c>
      <c r="I475" s="111" t="str">
        <f t="shared" si="1150"/>
        <v>Pile No 243 @ Berth 107</v>
      </c>
      <c r="J475" s="165" t="str">
        <f t="shared" si="1151"/>
        <v>splash</v>
      </c>
      <c r="K475" s="172">
        <f t="shared" si="1152"/>
        <v>1</v>
      </c>
      <c r="L475" s="115" t="str">
        <f t="shared" si="1153"/>
        <v>C1</v>
      </c>
      <c r="M475" s="115" t="str">
        <f t="shared" si="1154"/>
        <v>CB4</v>
      </c>
      <c r="N475" s="115" t="str">
        <f t="shared" si="1155"/>
        <v>CL5</v>
      </c>
      <c r="O475" s="115">
        <f t="shared" si="1156"/>
        <v>0</v>
      </c>
      <c r="P475" s="115">
        <f t="shared" si="1157"/>
        <v>50</v>
      </c>
      <c r="Q475" s="115">
        <f t="shared" si="1158"/>
        <v>1200</v>
      </c>
      <c r="R475" s="115">
        <f t="shared" si="1159"/>
        <v>60</v>
      </c>
      <c r="S475" s="115">
        <f t="shared" si="1160"/>
        <v>0.37</v>
      </c>
      <c r="T475" s="115">
        <f t="shared" si="1161"/>
        <v>310</v>
      </c>
      <c r="U475" s="165">
        <f t="shared" si="1199"/>
        <v>12</v>
      </c>
      <c r="V475" s="165"/>
      <c r="W475" s="165"/>
      <c r="X475" s="165"/>
      <c r="Y475" s="165"/>
      <c r="AA475" s="174">
        <f t="shared" si="1162"/>
        <v>2.6711998197651226</v>
      </c>
      <c r="AB475" s="193">
        <f t="shared" si="1163"/>
        <v>0.15342399639530246</v>
      </c>
      <c r="AC475" s="174">
        <f t="shared" si="1164"/>
        <v>3.0090657707643225E-2</v>
      </c>
      <c r="AD475" s="174">
        <f t="shared" si="1165"/>
        <v>1.1784838746666661E-2</v>
      </c>
      <c r="AE475" s="174">
        <f t="shared" si="1166"/>
        <v>3.5734844320818665E-2</v>
      </c>
      <c r="AF475" s="194">
        <f t="shared" si="1167"/>
        <v>1.0667117707707063E-2</v>
      </c>
      <c r="AG475" s="174">
        <f t="shared" ref="AG475:AG528" si="1226">ER475</f>
        <v>2.9294458934171735E-2</v>
      </c>
      <c r="AH475" s="174">
        <f t="shared" ref="AH475:AH528" si="1227">ES475</f>
        <v>0.16501508546666663</v>
      </c>
      <c r="AJ475" s="174"/>
      <c r="AK475" s="174"/>
      <c r="AM475" s="207">
        <f t="shared" si="1168"/>
        <v>5</v>
      </c>
      <c r="AN475" s="167">
        <f>INDEX(Coefficients!$O$3:$O$7,MATCH(S475,Coefficients!$O$3:$O$7))</f>
        <v>0.3</v>
      </c>
      <c r="AO475" s="167">
        <f>INDEX(Coefficients!$O$3:$O$7,MATCH(S475,Coefficients!$O$3:$O$7)+1)</f>
        <v>0.4</v>
      </c>
      <c r="AP475" s="172">
        <f>INDEX(Coefficients!$P$3:$P$7,MATCH(S475,Coefficients!$O$3:$O$7))</f>
        <v>50</v>
      </c>
      <c r="AQ475" s="172">
        <f>INDEX(Coefficients!$P$3:$P$7,MATCH(S475,Coefficients!$O$3:$O$7)+1)</f>
        <v>41.8</v>
      </c>
      <c r="AR475" s="172">
        <f t="shared" si="1169"/>
        <v>44.26</v>
      </c>
      <c r="AS475" s="106">
        <f t="shared" si="1170"/>
        <v>2017</v>
      </c>
      <c r="AT475" s="107">
        <f t="shared" si="1171"/>
        <v>22.653333333333332</v>
      </c>
      <c r="AU475" s="167">
        <f t="shared" si="1200"/>
        <v>135.51999999999998</v>
      </c>
      <c r="AV475" s="173">
        <f t="shared" si="1201"/>
        <v>22.586666666666662</v>
      </c>
      <c r="AW475" s="106">
        <v>29</v>
      </c>
      <c r="AX475" s="107">
        <f t="shared" si="1172"/>
        <v>76.472946666666658</v>
      </c>
      <c r="AY475" s="174">
        <f t="shared" si="1173"/>
        <v>1.1723346295075887</v>
      </c>
      <c r="AZ475" s="167">
        <f>INDEX(Coefficients!$K$3:$K$10,MATCH(S475,Coefficients!$K$3:$K$10))</f>
        <v>0.35</v>
      </c>
      <c r="BA475" s="167">
        <f>INDEX(Coefficients!$K$3:$K$10,MATCH(S475,Coefficients!$K$3:$K$10)+1)</f>
        <v>0.4</v>
      </c>
      <c r="BB475" s="167">
        <f>INDEX(Coefficients!$L$3:$L$10,MATCH(S475,Coefficients!$K$3:$K$10))</f>
        <v>0.19142307491680963</v>
      </c>
      <c r="BC475" s="167">
        <f>INDEX(Coefficients!$L$3:$L$10,MATCH(S475,Coefficients!$K$3:$K$10)+1)</f>
        <v>0.35425563574488944</v>
      </c>
      <c r="BD475" s="174">
        <f>INDEX(Coefficients!$M$3:$M$10,MATCH(S475,Coefficients!$K$3:$K$10))</f>
        <v>0.20023799980895765</v>
      </c>
      <c r="BE475" s="174">
        <f>INDEX(Coefficients!$M$3:$M$10,MATCH(S475,Coefficients!$K$3:$K$10)+1)</f>
        <v>0.20987997823914079</v>
      </c>
      <c r="BF475" s="70">
        <f t="shared" si="1174"/>
        <v>2.5655609924804158E-5</v>
      </c>
      <c r="BG475" s="110">
        <f t="shared" si="1175"/>
        <v>0.20409479118103091</v>
      </c>
      <c r="BH475" s="175">
        <f t="shared" si="1202"/>
        <v>1.7797775605447878E-5</v>
      </c>
      <c r="BI475" s="89">
        <f t="shared" si="1203"/>
        <v>5.6164308774572382E-2</v>
      </c>
      <c r="BJ475" s="106">
        <f t="shared" si="1176"/>
        <v>0.71366705445737511</v>
      </c>
      <c r="BK475" s="165">
        <f t="shared" si="1177"/>
        <v>84.741590689541354</v>
      </c>
      <c r="BL475" s="207"/>
      <c r="BM475" s="107">
        <f t="shared" si="1178"/>
        <v>410.14999999999992</v>
      </c>
      <c r="BN475" s="173">
        <f t="shared" si="1204"/>
        <v>2416.65</v>
      </c>
      <c r="BO475" s="187">
        <f t="shared" si="1205"/>
        <v>7.6527250000000006E-4</v>
      </c>
      <c r="BP475" s="106" t="str">
        <f t="shared" si="1179"/>
        <v>YES</v>
      </c>
      <c r="BQ475" s="209">
        <f t="shared" si="1180"/>
        <v>2.6711998197651226</v>
      </c>
      <c r="BR475" s="164">
        <f t="shared" si="1206"/>
        <v>7.671199819765123</v>
      </c>
      <c r="BS475" s="219">
        <f t="shared" si="1207"/>
        <v>0.15342399639530246</v>
      </c>
      <c r="BT475" s="210"/>
      <c r="BU475" s="206">
        <f t="shared" si="1208"/>
        <v>-0.55843089805667523</v>
      </c>
      <c r="BW475" s="164">
        <f>VLOOKUP(M475,Coefficients!$E$4:$I$7,3)</f>
        <v>0.43099999999999999</v>
      </c>
      <c r="BX475" s="106">
        <f t="shared" si="1209"/>
        <v>7.2999999999999995E-2</v>
      </c>
      <c r="BY475" s="163">
        <f t="shared" si="1210"/>
        <v>0.51238429333333313</v>
      </c>
      <c r="BZ475" s="160"/>
      <c r="CO475" s="165" t="str">
        <f t="shared" si="1181"/>
        <v>splash</v>
      </c>
      <c r="CP475" s="172">
        <f t="shared" si="1182"/>
        <v>1</v>
      </c>
      <c r="CQ475" s="165">
        <f>IF(CO475="atmospheric",IF(CP475&gt;=1,Coefficients!$T$5,Coefficients!$T$4),Coefficients!$T$3)</f>
        <v>7.35</v>
      </c>
      <c r="CR475" s="106">
        <f>IF(S475&lt;Coefficients!$V$3,Coefficients!$X$3-(Coefficients!$X$4-Coefficients!$X$3)*(Coefficients!$V$3-S475)/(Coefficients!$V$4-Coefficients!$V$3),IF(S475&gt;Coefficients!$V$6,(Coefficients!$X$6-Coefficients!$X$5)*(S475-Coefficients!$V$6)/(Coefficients!$V$6-Coefficients!$V$5)+Coefficients!$X$6,VLOOKUP(S475,Coefficients!$V$3:$X$6,3)))</f>
        <v>5.1999999999999975</v>
      </c>
      <c r="CS475" s="90">
        <f t="shared" si="1211"/>
        <v>1.6409601519999992E-4</v>
      </c>
      <c r="CT475" s="106">
        <f>VLOOKUP(CO475,Coefficients!$Z$4:$AD$7,4,FALSE)</f>
        <v>0.26500000000000001</v>
      </c>
      <c r="CU475" s="106">
        <f>VLOOKUP(CO475,Coefficients!$Z$4:$AD$7,2,FALSE)</f>
        <v>0.37</v>
      </c>
      <c r="CV475" s="174">
        <f t="shared" si="1183"/>
        <v>4.8929381741292257</v>
      </c>
      <c r="CW475" s="31">
        <f t="shared" si="1184"/>
        <v>3.5734844320818665E-2</v>
      </c>
      <c r="CX475" s="19">
        <f>Coefficients!$B$7</f>
        <v>3.35</v>
      </c>
      <c r="CY475" s="217">
        <f t="shared" si="1212"/>
        <v>1.0667117707707063E-2</v>
      </c>
      <c r="CZ475" s="164">
        <f>VLOOKUP(N475,Coefficients!$E$12:$I$16,3)</f>
        <v>6.0350000000000001</v>
      </c>
      <c r="DA475" s="165">
        <f t="shared" si="1213"/>
        <v>7.2999999999999995E-2</v>
      </c>
      <c r="DB475" s="163">
        <f t="shared" si="1214"/>
        <v>7.1745689333333313</v>
      </c>
      <c r="DC475" s="163"/>
      <c r="DD475" s="149"/>
      <c r="DU475" s="165">
        <f t="shared" si="1185"/>
        <v>0.95</v>
      </c>
      <c r="DV475" s="165">
        <f t="shared" si="1186"/>
        <v>1</v>
      </c>
      <c r="DW475" s="165">
        <f t="shared" si="1187"/>
        <v>2400</v>
      </c>
      <c r="DX475" s="165">
        <f t="shared" si="1188"/>
        <v>1.4999999999999999E-2</v>
      </c>
      <c r="DY475" s="169">
        <f t="shared" si="1189"/>
        <v>70.436880192977753</v>
      </c>
      <c r="DZ475" s="136">
        <f t="shared" si="1215"/>
        <v>33572.578616369508</v>
      </c>
      <c r="EA475" s="136">
        <f t="shared" si="1190"/>
        <v>4.3067574809826485</v>
      </c>
      <c r="EB475" s="136">
        <f t="shared" si="1191"/>
        <v>2.3330791552474604E-2</v>
      </c>
      <c r="EC475" s="136">
        <f t="shared" si="1192"/>
        <v>0.96747185906460231</v>
      </c>
      <c r="ED475" s="136">
        <f t="shared" si="1193"/>
        <v>0.21083691480316513</v>
      </c>
      <c r="EE475" s="136">
        <f t="shared" si="1216"/>
        <v>1.5445604651050633E-4</v>
      </c>
      <c r="EF475" s="136">
        <f t="shared" si="1194"/>
        <v>1</v>
      </c>
      <c r="EG475" s="136">
        <f t="shared" si="1217"/>
        <v>2</v>
      </c>
      <c r="EH475" s="149">
        <f t="shared" si="1195"/>
        <v>1.7404536467422296</v>
      </c>
      <c r="EI475" s="149">
        <f t="shared" si="1196"/>
        <v>28.851897883613006</v>
      </c>
      <c r="EJ475" s="149">
        <f t="shared" si="1218"/>
        <v>30.592351530355234</v>
      </c>
      <c r="EK475" s="18">
        <f t="shared" si="1219"/>
        <v>0.19612745342725632</v>
      </c>
      <c r="EL475" s="18">
        <f t="shared" si="1220"/>
        <v>3.0090657707643225E-2</v>
      </c>
      <c r="EM475" s="18">
        <f t="shared" si="1221"/>
        <v>1.1784838746666661E-2</v>
      </c>
      <c r="EN475" s="163">
        <f t="shared" si="1197"/>
        <v>0.12429751810205483</v>
      </c>
      <c r="EO475" s="163">
        <f t="shared" si="1198"/>
        <v>2.0605083658388077</v>
      </c>
      <c r="EP475" s="163">
        <f t="shared" si="1222"/>
        <v>2.1848058839408626</v>
      </c>
      <c r="EQ475" s="18">
        <f t="shared" si="1223"/>
        <v>2.7462394000777075</v>
      </c>
      <c r="ER475" s="18">
        <f t="shared" si="1224"/>
        <v>2.9294458934171735E-2</v>
      </c>
      <c r="ES475" s="18">
        <f t="shared" si="1225"/>
        <v>0.16501508546666663</v>
      </c>
    </row>
    <row r="476" spans="1:149" s="105" customFormat="1" outlineLevel="1" x14ac:dyDescent="0.25">
      <c r="A476" s="103"/>
      <c r="B476" s="36" t="s">
        <v>75</v>
      </c>
      <c r="C476" s="36" t="str">
        <f>'Cooler&amp;Wetter'!$B$1</f>
        <v>MIROC-Medres</v>
      </c>
      <c r="D476" s="36">
        <v>2018</v>
      </c>
      <c r="E476" s="37">
        <f>'Cooler&amp;Wetter'!T46</f>
        <v>22.68</v>
      </c>
      <c r="F476" s="37">
        <f>'Cooler&amp;Wetter'!X46</f>
        <v>76.48312</v>
      </c>
      <c r="G476" s="37">
        <f>'Cooler&amp;Wetter'!R46</f>
        <v>413.09999999999991</v>
      </c>
      <c r="H476" s="115">
        <f t="shared" si="1149"/>
        <v>2007</v>
      </c>
      <c r="I476" s="111" t="str">
        <f t="shared" si="1150"/>
        <v>Pile No 243 @ Berth 107</v>
      </c>
      <c r="J476" s="165" t="str">
        <f t="shared" si="1151"/>
        <v>splash</v>
      </c>
      <c r="K476" s="172">
        <f t="shared" si="1152"/>
        <v>1</v>
      </c>
      <c r="L476" s="115" t="str">
        <f t="shared" si="1153"/>
        <v>C1</v>
      </c>
      <c r="M476" s="115" t="str">
        <f t="shared" si="1154"/>
        <v>CB4</v>
      </c>
      <c r="N476" s="115" t="str">
        <f t="shared" si="1155"/>
        <v>CL5</v>
      </c>
      <c r="O476" s="115">
        <f t="shared" si="1156"/>
        <v>0</v>
      </c>
      <c r="P476" s="115">
        <f t="shared" si="1157"/>
        <v>50</v>
      </c>
      <c r="Q476" s="115">
        <f t="shared" si="1158"/>
        <v>1200</v>
      </c>
      <c r="R476" s="115">
        <f t="shared" si="1159"/>
        <v>60</v>
      </c>
      <c r="S476" s="115">
        <f t="shared" si="1160"/>
        <v>0.37</v>
      </c>
      <c r="T476" s="115">
        <f t="shared" si="1161"/>
        <v>310</v>
      </c>
      <c r="U476" s="165">
        <f t="shared" si="1199"/>
        <v>12</v>
      </c>
      <c r="V476" s="165"/>
      <c r="W476" s="165"/>
      <c r="X476" s="165"/>
      <c r="Y476" s="165"/>
      <c r="AA476" s="174">
        <f t="shared" si="1162"/>
        <v>2.8465458916105528</v>
      </c>
      <c r="AB476" s="193">
        <f t="shared" si="1163"/>
        <v>0.15693091783221105</v>
      </c>
      <c r="AC476" s="174">
        <f t="shared" si="1164"/>
        <v>3.5927925511581658E-2</v>
      </c>
      <c r="AD476" s="174">
        <f t="shared" si="1165"/>
        <v>1.1794487399999998E-2</v>
      </c>
      <c r="AE476" s="174">
        <f t="shared" si="1166"/>
        <v>5.3873106959917219E-2</v>
      </c>
      <c r="AF476" s="194">
        <f t="shared" si="1167"/>
        <v>1.6081524465646931E-2</v>
      </c>
      <c r="AG476" s="174">
        <f t="shared" si="1226"/>
        <v>5.1552632473495952E-2</v>
      </c>
      <c r="AH476" s="174">
        <f t="shared" si="1227"/>
        <v>0.16515018899999998</v>
      </c>
      <c r="AJ476" s="174"/>
      <c r="AK476" s="174"/>
      <c r="AM476" s="207">
        <f t="shared" si="1168"/>
        <v>5</v>
      </c>
      <c r="AN476" s="167">
        <f>INDEX(Coefficients!$O$3:$O$7,MATCH(S476,Coefficients!$O$3:$O$7))</f>
        <v>0.3</v>
      </c>
      <c r="AO476" s="167">
        <f>INDEX(Coefficients!$O$3:$O$7,MATCH(S476,Coefficients!$O$3:$O$7)+1)</f>
        <v>0.4</v>
      </c>
      <c r="AP476" s="172">
        <f>INDEX(Coefficients!$P$3:$P$7,MATCH(S476,Coefficients!$O$3:$O$7))</f>
        <v>50</v>
      </c>
      <c r="AQ476" s="172">
        <f>INDEX(Coefficients!$P$3:$P$7,MATCH(S476,Coefficients!$O$3:$O$7)+1)</f>
        <v>41.8</v>
      </c>
      <c r="AR476" s="172">
        <f t="shared" si="1169"/>
        <v>44.26</v>
      </c>
      <c r="AS476" s="106">
        <f t="shared" si="1170"/>
        <v>2018</v>
      </c>
      <c r="AT476" s="107">
        <f t="shared" si="1171"/>
        <v>22.68</v>
      </c>
      <c r="AU476" s="167">
        <f t="shared" si="1200"/>
        <v>158.19999999999999</v>
      </c>
      <c r="AV476" s="173">
        <f t="shared" si="1201"/>
        <v>22.599999999999998</v>
      </c>
      <c r="AW476" s="106">
        <v>30</v>
      </c>
      <c r="AX476" s="107">
        <f t="shared" si="1172"/>
        <v>76.48312</v>
      </c>
      <c r="AY476" s="174">
        <f t="shared" si="1173"/>
        <v>1.1732873793041325</v>
      </c>
      <c r="AZ476" s="167">
        <f>INDEX(Coefficients!$K$3:$K$10,MATCH(S476,Coefficients!$K$3:$K$10))</f>
        <v>0.35</v>
      </c>
      <c r="BA476" s="167">
        <f>INDEX(Coefficients!$K$3:$K$10,MATCH(S476,Coefficients!$K$3:$K$10)+1)</f>
        <v>0.4</v>
      </c>
      <c r="BB476" s="167">
        <f>INDEX(Coefficients!$L$3:$L$10,MATCH(S476,Coefficients!$K$3:$K$10))</f>
        <v>0.19142307491680963</v>
      </c>
      <c r="BC476" s="167">
        <f>INDEX(Coefficients!$L$3:$L$10,MATCH(S476,Coefficients!$K$3:$K$10)+1)</f>
        <v>0.35425563574488944</v>
      </c>
      <c r="BD476" s="174">
        <f>INDEX(Coefficients!$M$3:$M$10,MATCH(S476,Coefficients!$K$3:$K$10))</f>
        <v>0.20023799980895765</v>
      </c>
      <c r="BE476" s="174">
        <f>INDEX(Coefficients!$M$3:$M$10,MATCH(S476,Coefficients!$K$3:$K$10)+1)</f>
        <v>0.20987997823914079</v>
      </c>
      <c r="BF476" s="70">
        <f t="shared" si="1174"/>
        <v>2.5655609924804158E-5</v>
      </c>
      <c r="BG476" s="110">
        <f t="shared" si="1175"/>
        <v>0.20409479118103091</v>
      </c>
      <c r="BH476" s="175">
        <f t="shared" si="1202"/>
        <v>1.7246550158989146E-5</v>
      </c>
      <c r="BI476" s="89">
        <f t="shared" si="1203"/>
        <v>5.4424810712250873E-2</v>
      </c>
      <c r="BJ476" s="106">
        <f t="shared" si="1176"/>
        <v>0.71366705445737511</v>
      </c>
      <c r="BK476" s="165">
        <f t="shared" si="1177"/>
        <v>84.741590689541354</v>
      </c>
      <c r="BL476" s="207"/>
      <c r="BM476" s="107">
        <f t="shared" si="1178"/>
        <v>413.09999999999991</v>
      </c>
      <c r="BN476" s="173">
        <f t="shared" si="1204"/>
        <v>2829.75</v>
      </c>
      <c r="BO476" s="187">
        <f t="shared" si="1205"/>
        <v>7.6807500000000001E-4</v>
      </c>
      <c r="BP476" s="106" t="str">
        <f t="shared" si="1179"/>
        <v>YES</v>
      </c>
      <c r="BQ476" s="209">
        <f t="shared" si="1180"/>
        <v>2.8465458916105528</v>
      </c>
      <c r="BR476" s="164">
        <f t="shared" si="1206"/>
        <v>7.8465458916105533</v>
      </c>
      <c r="BS476" s="219">
        <f t="shared" si="1207"/>
        <v>0.15693091783221105</v>
      </c>
      <c r="BT476" s="210"/>
      <c r="BU476" s="206">
        <f t="shared" si="1208"/>
        <v>-0.59027218684268168</v>
      </c>
      <c r="BW476" s="164">
        <f>VLOOKUP(M476,Coefficients!$E$4:$I$7,3)</f>
        <v>0.43099999999999999</v>
      </c>
      <c r="BX476" s="106">
        <f t="shared" si="1209"/>
        <v>7.2999999999999995E-2</v>
      </c>
      <c r="BY476" s="163">
        <f t="shared" si="1210"/>
        <v>0.51280379999999992</v>
      </c>
      <c r="BZ476" s="160"/>
      <c r="CO476" s="165" t="str">
        <f t="shared" si="1181"/>
        <v>splash</v>
      </c>
      <c r="CP476" s="172">
        <f t="shared" si="1182"/>
        <v>1</v>
      </c>
      <c r="CQ476" s="165">
        <f>IF(CO476="atmospheric",IF(CP476&gt;=1,Coefficients!$T$5,Coefficients!$T$4),Coefficients!$T$3)</f>
        <v>7.35</v>
      </c>
      <c r="CR476" s="106">
        <f>IF(S476&lt;Coefficients!$V$3,Coefficients!$X$3-(Coefficients!$X$4-Coefficients!$X$3)*(Coefficients!$V$3-S476)/(Coefficients!$V$4-Coefficients!$V$3),IF(S476&gt;Coefficients!$V$6,(Coefficients!$X$6-Coefficients!$X$5)*(S476-Coefficients!$V$6)/(Coefficients!$V$6-Coefficients!$V$5)+Coefficients!$X$6,VLOOKUP(S476,Coefficients!$V$3:$X$6,3)))</f>
        <v>5.1999999999999975</v>
      </c>
      <c r="CS476" s="90">
        <f t="shared" si="1211"/>
        <v>1.6409601519999992E-4</v>
      </c>
      <c r="CT476" s="106">
        <f>VLOOKUP(CO476,Coefficients!$Z$4:$AD$7,4,FALSE)</f>
        <v>0.26500000000000001</v>
      </c>
      <c r="CU476" s="106">
        <f>VLOOKUP(CO476,Coefficients!$Z$4:$AD$7,2,FALSE)</f>
        <v>0.37</v>
      </c>
      <c r="CV476" s="174">
        <f t="shared" si="1183"/>
        <v>4.9531329932625816</v>
      </c>
      <c r="CW476" s="31">
        <f t="shared" si="1184"/>
        <v>5.3873106959917219E-2</v>
      </c>
      <c r="CX476" s="19">
        <f>Coefficients!$B$7</f>
        <v>3.35</v>
      </c>
      <c r="CY476" s="217">
        <f t="shared" si="1212"/>
        <v>1.6081524465646931E-2</v>
      </c>
      <c r="CZ476" s="164">
        <f>VLOOKUP(N476,Coefficients!$E$12:$I$16,3)</f>
        <v>6.0350000000000001</v>
      </c>
      <c r="DA476" s="165">
        <f t="shared" si="1213"/>
        <v>7.2999999999999995E-2</v>
      </c>
      <c r="DB476" s="163">
        <f t="shared" si="1214"/>
        <v>7.1804429999999986</v>
      </c>
      <c r="DC476" s="163"/>
      <c r="DD476" s="149"/>
      <c r="DU476" s="165">
        <f t="shared" si="1185"/>
        <v>0.95</v>
      </c>
      <c r="DV476" s="165">
        <f t="shared" si="1186"/>
        <v>1</v>
      </c>
      <c r="DW476" s="165">
        <f t="shared" si="1187"/>
        <v>2400</v>
      </c>
      <c r="DX476" s="165">
        <f t="shared" si="1188"/>
        <v>1.4999999999999999E-2</v>
      </c>
      <c r="DY476" s="169">
        <f t="shared" si="1189"/>
        <v>70.458462599103768</v>
      </c>
      <c r="DZ476" s="136">
        <f t="shared" si="1215"/>
        <v>33576.007232324046</v>
      </c>
      <c r="EA476" s="136">
        <f t="shared" si="1190"/>
        <v>4.3067574809826485</v>
      </c>
      <c r="EB476" s="136">
        <f t="shared" si="1191"/>
        <v>2.3330791552474604E-2</v>
      </c>
      <c r="EC476" s="136">
        <f t="shared" si="1192"/>
        <v>0.96747185906460231</v>
      </c>
      <c r="ED476" s="136">
        <f t="shared" si="1193"/>
        <v>0.21089758500229522</v>
      </c>
      <c r="EE476" s="136">
        <f t="shared" si="1216"/>
        <v>1.5445604651050633E-4</v>
      </c>
      <c r="EF476" s="136">
        <f t="shared" si="1194"/>
        <v>1</v>
      </c>
      <c r="EG476" s="136">
        <f t="shared" si="1217"/>
        <v>2</v>
      </c>
      <c r="EH476" s="149">
        <f t="shared" si="1195"/>
        <v>1.7389687535352651</v>
      </c>
      <c r="EI476" s="149">
        <f t="shared" si="1196"/>
        <v>28.836590764126328</v>
      </c>
      <c r="EJ476" s="149">
        <f t="shared" si="1218"/>
        <v>30.575559517661592</v>
      </c>
      <c r="EK476" s="18">
        <f t="shared" si="1219"/>
        <v>0.22894102709572778</v>
      </c>
      <c r="EL476" s="18">
        <f t="shared" si="1220"/>
        <v>3.5927925511581658E-2</v>
      </c>
      <c r="EM476" s="18">
        <f t="shared" si="1221"/>
        <v>1.1794487399999998E-2</v>
      </c>
      <c r="EN476" s="163">
        <f t="shared" si="1197"/>
        <v>0.12419147187633793</v>
      </c>
      <c r="EO476" s="163">
        <f t="shared" si="1198"/>
        <v>2.0594151813319717</v>
      </c>
      <c r="EP476" s="163">
        <f t="shared" si="1222"/>
        <v>2.1836066532083094</v>
      </c>
      <c r="EQ476" s="18">
        <f t="shared" si="1223"/>
        <v>3.2057055650179049</v>
      </c>
      <c r="ER476" s="18">
        <f t="shared" si="1224"/>
        <v>5.1552632473495952E-2</v>
      </c>
      <c r="ES476" s="18">
        <f t="shared" si="1225"/>
        <v>0.16515018899999998</v>
      </c>
    </row>
    <row r="477" spans="1:149" s="105" customFormat="1" outlineLevel="1" x14ac:dyDescent="0.25">
      <c r="A477" s="103"/>
      <c r="B477" s="36" t="s">
        <v>75</v>
      </c>
      <c r="C477" s="36" t="str">
        <f>'Cooler&amp;Wetter'!$B$1</f>
        <v>MIROC-Medres</v>
      </c>
      <c r="D477" s="36">
        <v>2019</v>
      </c>
      <c r="E477" s="37">
        <f>'Cooler&amp;Wetter'!T47</f>
        <v>22.706666666666667</v>
      </c>
      <c r="F477" s="37">
        <f>'Cooler&amp;Wetter'!X47</f>
        <v>76.493293333333327</v>
      </c>
      <c r="G477" s="37">
        <f>'Cooler&amp;Wetter'!R47</f>
        <v>416.0499999999999</v>
      </c>
      <c r="H477" s="115">
        <f t="shared" si="1149"/>
        <v>2007</v>
      </c>
      <c r="I477" s="111" t="str">
        <f t="shared" si="1150"/>
        <v>Pile No 243 @ Berth 107</v>
      </c>
      <c r="J477" s="165" t="str">
        <f t="shared" si="1151"/>
        <v>splash</v>
      </c>
      <c r="K477" s="172">
        <f t="shared" si="1152"/>
        <v>1</v>
      </c>
      <c r="L477" s="115" t="str">
        <f t="shared" si="1153"/>
        <v>C1</v>
      </c>
      <c r="M477" s="115" t="str">
        <f t="shared" si="1154"/>
        <v>CB4</v>
      </c>
      <c r="N477" s="115" t="str">
        <f t="shared" si="1155"/>
        <v>CL5</v>
      </c>
      <c r="O477" s="115">
        <f t="shared" si="1156"/>
        <v>0</v>
      </c>
      <c r="P477" s="115">
        <f t="shared" si="1157"/>
        <v>50</v>
      </c>
      <c r="Q477" s="115">
        <f t="shared" si="1158"/>
        <v>1200</v>
      </c>
      <c r="R477" s="115">
        <f t="shared" si="1159"/>
        <v>60</v>
      </c>
      <c r="S477" s="115">
        <f t="shared" si="1160"/>
        <v>0.37</v>
      </c>
      <c r="T477" s="115">
        <f t="shared" si="1161"/>
        <v>310</v>
      </c>
      <c r="U477" s="165">
        <f t="shared" si="1199"/>
        <v>12</v>
      </c>
      <c r="V477" s="165"/>
      <c r="W477" s="165"/>
      <c r="X477" s="165"/>
      <c r="Y477" s="165"/>
      <c r="AA477" s="174">
        <f t="shared" si="1162"/>
        <v>3.0085933629989006</v>
      </c>
      <c r="AB477" s="193">
        <f t="shared" si="1163"/>
        <v>0.16017186725997803</v>
      </c>
      <c r="AC477" s="174">
        <f t="shared" si="1164"/>
        <v>4.193145929255554E-2</v>
      </c>
      <c r="AD477" s="174">
        <f t="shared" si="1165"/>
        <v>1.1804136053333332E-2</v>
      </c>
      <c r="AE477" s="174">
        <f t="shared" si="1166"/>
        <v>7.475096678341768E-2</v>
      </c>
      <c r="AF477" s="194">
        <f t="shared" si="1167"/>
        <v>2.2313721427885874E-2</v>
      </c>
      <c r="AG477" s="174">
        <f t="shared" si="1226"/>
        <v>8.1794810303863069E-2</v>
      </c>
      <c r="AH477" s="174">
        <f t="shared" si="1227"/>
        <v>0.16528529253333332</v>
      </c>
      <c r="AJ477" s="174"/>
      <c r="AK477" s="174"/>
      <c r="AM477" s="207">
        <f t="shared" si="1168"/>
        <v>5</v>
      </c>
      <c r="AN477" s="167">
        <f>INDEX(Coefficients!$O$3:$O$7,MATCH(S477,Coefficients!$O$3:$O$7))</f>
        <v>0.3</v>
      </c>
      <c r="AO477" s="167">
        <f>INDEX(Coefficients!$O$3:$O$7,MATCH(S477,Coefficients!$O$3:$O$7)+1)</f>
        <v>0.4</v>
      </c>
      <c r="AP477" s="172">
        <f>INDEX(Coefficients!$P$3:$P$7,MATCH(S477,Coefficients!$O$3:$O$7))</f>
        <v>50</v>
      </c>
      <c r="AQ477" s="172">
        <f>INDEX(Coefficients!$P$3:$P$7,MATCH(S477,Coefficients!$O$3:$O$7)+1)</f>
        <v>41.8</v>
      </c>
      <c r="AR477" s="172">
        <f t="shared" si="1169"/>
        <v>44.26</v>
      </c>
      <c r="AS477" s="106">
        <f t="shared" si="1170"/>
        <v>2019</v>
      </c>
      <c r="AT477" s="107">
        <f t="shared" si="1171"/>
        <v>22.706666666666667</v>
      </c>
      <c r="AU477" s="167">
        <f t="shared" si="1200"/>
        <v>180.90666666666667</v>
      </c>
      <c r="AV477" s="173">
        <f t="shared" si="1201"/>
        <v>22.613333333333333</v>
      </c>
      <c r="AW477" s="106">
        <v>31</v>
      </c>
      <c r="AX477" s="107">
        <f t="shared" si="1172"/>
        <v>76.493293333333327</v>
      </c>
      <c r="AY477" s="174">
        <f t="shared" si="1173"/>
        <v>1.1742408173447261</v>
      </c>
      <c r="AZ477" s="167">
        <f>INDEX(Coefficients!$K$3:$K$10,MATCH(S477,Coefficients!$K$3:$K$10))</f>
        <v>0.35</v>
      </c>
      <c r="BA477" s="167">
        <f>INDEX(Coefficients!$K$3:$K$10,MATCH(S477,Coefficients!$K$3:$K$10)+1)</f>
        <v>0.4</v>
      </c>
      <c r="BB477" s="167">
        <f>INDEX(Coefficients!$L$3:$L$10,MATCH(S477,Coefficients!$K$3:$K$10))</f>
        <v>0.19142307491680963</v>
      </c>
      <c r="BC477" s="167">
        <f>INDEX(Coefficients!$L$3:$L$10,MATCH(S477,Coefficients!$K$3:$K$10)+1)</f>
        <v>0.35425563574488944</v>
      </c>
      <c r="BD477" s="174">
        <f>INDEX(Coefficients!$M$3:$M$10,MATCH(S477,Coefficients!$K$3:$K$10))</f>
        <v>0.20023799980895765</v>
      </c>
      <c r="BE477" s="174">
        <f>INDEX(Coefficients!$M$3:$M$10,MATCH(S477,Coefficients!$K$3:$K$10)+1)</f>
        <v>0.20987997823914079</v>
      </c>
      <c r="BF477" s="70">
        <f t="shared" si="1174"/>
        <v>2.5655609924804158E-5</v>
      </c>
      <c r="BG477" s="110">
        <f t="shared" si="1175"/>
        <v>0.20409479118103091</v>
      </c>
      <c r="BH477" s="175">
        <f t="shared" si="1202"/>
        <v>1.6782875834344841E-5</v>
      </c>
      <c r="BI477" s="89">
        <f t="shared" si="1203"/>
        <v>5.2961597077160846E-2</v>
      </c>
      <c r="BJ477" s="106">
        <f t="shared" si="1176"/>
        <v>0.71366705445737511</v>
      </c>
      <c r="BK477" s="165">
        <f t="shared" si="1177"/>
        <v>84.741590689541354</v>
      </c>
      <c r="BL477" s="207"/>
      <c r="BM477" s="107">
        <f t="shared" si="1178"/>
        <v>416.0499999999999</v>
      </c>
      <c r="BN477" s="173">
        <f t="shared" si="1204"/>
        <v>3245.7999999999997</v>
      </c>
      <c r="BO477" s="187">
        <f t="shared" si="1205"/>
        <v>7.7087749999999984E-4</v>
      </c>
      <c r="BP477" s="106" t="str">
        <f t="shared" si="1179"/>
        <v>YES</v>
      </c>
      <c r="BQ477" s="209">
        <f t="shared" si="1180"/>
        <v>3.0085933629989006</v>
      </c>
      <c r="BR477" s="164">
        <f t="shared" si="1206"/>
        <v>8.0085933629989015</v>
      </c>
      <c r="BS477" s="219">
        <f t="shared" si="1207"/>
        <v>0.16017186725997803</v>
      </c>
      <c r="BT477" s="210"/>
      <c r="BU477" s="206">
        <f t="shared" si="1208"/>
        <v>-0.61588016893010455</v>
      </c>
      <c r="BW477" s="164">
        <f>VLOOKUP(M477,Coefficients!$E$4:$I$7,3)</f>
        <v>0.43099999999999999</v>
      </c>
      <c r="BX477" s="106">
        <f t="shared" si="1209"/>
        <v>7.2999999999999995E-2</v>
      </c>
      <c r="BY477" s="163">
        <f t="shared" si="1210"/>
        <v>0.5132233066666666</v>
      </c>
      <c r="BZ477" s="160"/>
      <c r="CO477" s="165" t="str">
        <f t="shared" si="1181"/>
        <v>splash</v>
      </c>
      <c r="CP477" s="172">
        <f t="shared" si="1182"/>
        <v>1</v>
      </c>
      <c r="CQ477" s="165">
        <f>IF(CO477="atmospheric",IF(CP477&gt;=1,Coefficients!$T$5,Coefficients!$T$4),Coefficients!$T$3)</f>
        <v>7.35</v>
      </c>
      <c r="CR477" s="106">
        <f>IF(S477&lt;Coefficients!$V$3,Coefficients!$X$3-(Coefficients!$X$4-Coefficients!$X$3)*(Coefficients!$V$3-S477)/(Coefficients!$V$4-Coefficients!$V$3),IF(S477&gt;Coefficients!$V$6,(Coefficients!$X$6-Coefficients!$X$5)*(S477-Coefficients!$V$6)/(Coefficients!$V$6-Coefficients!$V$5)+Coefficients!$X$6,VLOOKUP(S477,Coefficients!$V$3:$X$6,3)))</f>
        <v>5.1999999999999975</v>
      </c>
      <c r="CS477" s="90">
        <f t="shared" si="1211"/>
        <v>1.6409601519999992E-4</v>
      </c>
      <c r="CT477" s="106">
        <f>VLOOKUP(CO477,Coefficients!$Z$4:$AD$7,4,FALSE)</f>
        <v>0.26500000000000001</v>
      </c>
      <c r="CU477" s="106">
        <f>VLOOKUP(CO477,Coefficients!$Z$4:$AD$7,2,FALSE)</f>
        <v>0.37</v>
      </c>
      <c r="CV477" s="174">
        <f t="shared" si="1183"/>
        <v>5.0024353968479627</v>
      </c>
      <c r="CW477" s="31">
        <f t="shared" si="1184"/>
        <v>7.475096678341768E-2</v>
      </c>
      <c r="CX477" s="19">
        <f>Coefficients!$B$7</f>
        <v>3.35</v>
      </c>
      <c r="CY477" s="217">
        <f t="shared" si="1212"/>
        <v>2.2313721427885874E-2</v>
      </c>
      <c r="CZ477" s="164">
        <f>VLOOKUP(N477,Coefficients!$E$12:$I$16,3)</f>
        <v>6.0350000000000001</v>
      </c>
      <c r="DA477" s="165">
        <f t="shared" si="1213"/>
        <v>7.2999999999999995E-2</v>
      </c>
      <c r="DB477" s="163">
        <f t="shared" si="1214"/>
        <v>7.1863170666666667</v>
      </c>
      <c r="DC477" s="163"/>
      <c r="DD477" s="149"/>
      <c r="DU477" s="165">
        <f t="shared" si="1185"/>
        <v>0.95</v>
      </c>
      <c r="DV477" s="165">
        <f t="shared" si="1186"/>
        <v>1</v>
      </c>
      <c r="DW477" s="165">
        <f t="shared" si="1187"/>
        <v>2400</v>
      </c>
      <c r="DX477" s="165">
        <f t="shared" si="1188"/>
        <v>1.4999999999999999E-2</v>
      </c>
      <c r="DY477" s="169">
        <f t="shared" si="1189"/>
        <v>70.474658085277554</v>
      </c>
      <c r="DZ477" s="136">
        <f t="shared" si="1215"/>
        <v>33578.57961365817</v>
      </c>
      <c r="EA477" s="136">
        <f t="shared" si="1190"/>
        <v>4.3067574809826485</v>
      </c>
      <c r="EB477" s="136">
        <f t="shared" si="1191"/>
        <v>2.3330791552474604E-2</v>
      </c>
      <c r="EC477" s="136">
        <f t="shared" si="1192"/>
        <v>0.96747185906460231</v>
      </c>
      <c r="ED477" s="136">
        <f t="shared" si="1193"/>
        <v>0.21095815601827173</v>
      </c>
      <c r="EE477" s="136">
        <f t="shared" si="1216"/>
        <v>1.5445604651050633E-4</v>
      </c>
      <c r="EF477" s="136">
        <f t="shared" si="1194"/>
        <v>1</v>
      </c>
      <c r="EG477" s="136">
        <f t="shared" si="1217"/>
        <v>2</v>
      </c>
      <c r="EH477" s="149">
        <f t="shared" si="1195"/>
        <v>1.7375015395493487</v>
      </c>
      <c r="EI477" s="149">
        <f t="shared" si="1196"/>
        <v>28.821295118102825</v>
      </c>
      <c r="EJ477" s="149">
        <f t="shared" si="1218"/>
        <v>30.558796657652174</v>
      </c>
      <c r="EK477" s="18">
        <f t="shared" si="1219"/>
        <v>0.26179041307232676</v>
      </c>
      <c r="EL477" s="18">
        <f t="shared" si="1220"/>
        <v>4.193145929255554E-2</v>
      </c>
      <c r="EM477" s="18">
        <f t="shared" si="1221"/>
        <v>1.1804136053333332E-2</v>
      </c>
      <c r="EN477" s="163">
        <f t="shared" si="1197"/>
        <v>0.12408668824287811</v>
      </c>
      <c r="EO477" s="163">
        <f t="shared" si="1198"/>
        <v>2.0583228162224216</v>
      </c>
      <c r="EP477" s="163">
        <f t="shared" si="1222"/>
        <v>2.1824095044652996</v>
      </c>
      <c r="EQ477" s="18">
        <f t="shared" si="1223"/>
        <v>3.6656731853630911</v>
      </c>
      <c r="ER477" s="18">
        <f t="shared" si="1224"/>
        <v>8.1794810303863069E-2</v>
      </c>
      <c r="ES477" s="18">
        <f t="shared" si="1225"/>
        <v>0.16528529253333332</v>
      </c>
    </row>
    <row r="478" spans="1:149" s="105" customFormat="1" outlineLevel="1" x14ac:dyDescent="0.25">
      <c r="A478" s="103"/>
      <c r="B478" s="36" t="s">
        <v>75</v>
      </c>
      <c r="C478" s="36" t="str">
        <f>'Cooler&amp;Wetter'!$B$1</f>
        <v>MIROC-Medres</v>
      </c>
      <c r="D478" s="36">
        <v>2020</v>
      </c>
      <c r="E478" s="37">
        <f>'Cooler&amp;Wetter'!T48</f>
        <v>22.733333333333334</v>
      </c>
      <c r="F478" s="37">
        <f>'Cooler&amp;Wetter'!X48</f>
        <v>76.503466666666668</v>
      </c>
      <c r="G478" s="37">
        <f>'Cooler&amp;Wetter'!R48</f>
        <v>419</v>
      </c>
      <c r="H478" s="115">
        <f t="shared" si="1149"/>
        <v>2007</v>
      </c>
      <c r="I478" s="111" t="str">
        <f t="shared" si="1150"/>
        <v>Pile No 243 @ Berth 107</v>
      </c>
      <c r="J478" s="165" t="str">
        <f t="shared" si="1151"/>
        <v>splash</v>
      </c>
      <c r="K478" s="172">
        <f t="shared" si="1152"/>
        <v>1</v>
      </c>
      <c r="L478" s="115" t="str">
        <f t="shared" si="1153"/>
        <v>C1</v>
      </c>
      <c r="M478" s="115" t="str">
        <f t="shared" si="1154"/>
        <v>CB4</v>
      </c>
      <c r="N478" s="115" t="str">
        <f t="shared" si="1155"/>
        <v>CL5</v>
      </c>
      <c r="O478" s="115">
        <f t="shared" si="1156"/>
        <v>0</v>
      </c>
      <c r="P478" s="115">
        <f t="shared" si="1157"/>
        <v>50</v>
      </c>
      <c r="Q478" s="115">
        <f t="shared" si="1158"/>
        <v>1200</v>
      </c>
      <c r="R478" s="115">
        <f t="shared" si="1159"/>
        <v>60</v>
      </c>
      <c r="S478" s="115">
        <f t="shared" si="1160"/>
        <v>0.37</v>
      </c>
      <c r="T478" s="115">
        <f t="shared" si="1161"/>
        <v>310</v>
      </c>
      <c r="U478" s="165">
        <f t="shared" si="1199"/>
        <v>12</v>
      </c>
      <c r="V478" s="165"/>
      <c r="W478" s="165"/>
      <c r="X478" s="165"/>
      <c r="Y478" s="165"/>
      <c r="AA478" s="174">
        <f t="shared" si="1162"/>
        <v>3.1599786159748424</v>
      </c>
      <c r="AB478" s="193">
        <f t="shared" si="1163"/>
        <v>0.16319957231949686</v>
      </c>
      <c r="AC478" s="174">
        <f t="shared" si="1164"/>
        <v>4.8090936073241636E-2</v>
      </c>
      <c r="AD478" s="174">
        <f t="shared" si="1165"/>
        <v>1.1813784706666665E-2</v>
      </c>
      <c r="AE478" s="174">
        <f t="shared" si="1166"/>
        <v>9.7824713531184132E-2</v>
      </c>
      <c r="AF478" s="194">
        <f t="shared" si="1167"/>
        <v>2.9201407024234068E-2</v>
      </c>
      <c r="AG478" s="174">
        <f t="shared" si="1226"/>
        <v>0.12048916543629046</v>
      </c>
      <c r="AH478" s="174">
        <f t="shared" si="1227"/>
        <v>0.16542039606666664</v>
      </c>
      <c r="AJ478" s="174"/>
      <c r="AK478" s="174"/>
      <c r="AM478" s="207">
        <f t="shared" si="1168"/>
        <v>5</v>
      </c>
      <c r="AN478" s="167">
        <f>INDEX(Coefficients!$O$3:$O$7,MATCH(S478,Coefficients!$O$3:$O$7))</f>
        <v>0.3</v>
      </c>
      <c r="AO478" s="167">
        <f>INDEX(Coefficients!$O$3:$O$7,MATCH(S478,Coefficients!$O$3:$O$7)+1)</f>
        <v>0.4</v>
      </c>
      <c r="AP478" s="172">
        <f>INDEX(Coefficients!$P$3:$P$7,MATCH(S478,Coefficients!$O$3:$O$7))</f>
        <v>50</v>
      </c>
      <c r="AQ478" s="172">
        <f>INDEX(Coefficients!$P$3:$P$7,MATCH(S478,Coefficients!$O$3:$O$7)+1)</f>
        <v>41.8</v>
      </c>
      <c r="AR478" s="172">
        <f t="shared" si="1169"/>
        <v>44.26</v>
      </c>
      <c r="AS478" s="106">
        <f t="shared" si="1170"/>
        <v>2020</v>
      </c>
      <c r="AT478" s="107">
        <f t="shared" si="1171"/>
        <v>22.733333333333334</v>
      </c>
      <c r="AU478" s="167">
        <f t="shared" si="1200"/>
        <v>203.64</v>
      </c>
      <c r="AV478" s="173">
        <f t="shared" si="1201"/>
        <v>22.626666666666665</v>
      </c>
      <c r="AW478" s="106">
        <v>32</v>
      </c>
      <c r="AX478" s="107">
        <f t="shared" si="1172"/>
        <v>76.503466666666668</v>
      </c>
      <c r="AY478" s="174">
        <f t="shared" si="1173"/>
        <v>1.1751949440605187</v>
      </c>
      <c r="AZ478" s="167">
        <f>INDEX(Coefficients!$K$3:$K$10,MATCH(S478,Coefficients!$K$3:$K$10))</f>
        <v>0.35</v>
      </c>
      <c r="BA478" s="167">
        <f>INDEX(Coefficients!$K$3:$K$10,MATCH(S478,Coefficients!$K$3:$K$10)+1)</f>
        <v>0.4</v>
      </c>
      <c r="BB478" s="167">
        <f>INDEX(Coefficients!$L$3:$L$10,MATCH(S478,Coefficients!$K$3:$K$10))</f>
        <v>0.19142307491680963</v>
      </c>
      <c r="BC478" s="167">
        <f>INDEX(Coefficients!$L$3:$L$10,MATCH(S478,Coefficients!$K$3:$K$10)+1)</f>
        <v>0.35425563574488944</v>
      </c>
      <c r="BD478" s="174">
        <f>INDEX(Coefficients!$M$3:$M$10,MATCH(S478,Coefficients!$K$3:$K$10))</f>
        <v>0.20023799980895765</v>
      </c>
      <c r="BE478" s="174">
        <f>INDEX(Coefficients!$M$3:$M$10,MATCH(S478,Coefficients!$K$3:$K$10)+1)</f>
        <v>0.20987997823914079</v>
      </c>
      <c r="BF478" s="70">
        <f t="shared" si="1174"/>
        <v>2.5655609924804158E-5</v>
      </c>
      <c r="BG478" s="110">
        <f t="shared" si="1175"/>
        <v>0.20409479118103091</v>
      </c>
      <c r="BH478" s="175">
        <f t="shared" si="1202"/>
        <v>1.6384244419571115E-5</v>
      </c>
      <c r="BI478" s="89">
        <f t="shared" si="1203"/>
        <v>5.170363887143186E-2</v>
      </c>
      <c r="BJ478" s="106">
        <f t="shared" si="1176"/>
        <v>0.71366705445737511</v>
      </c>
      <c r="BK478" s="165">
        <f t="shared" si="1177"/>
        <v>84.741590689541354</v>
      </c>
      <c r="BL478" s="207"/>
      <c r="BM478" s="107">
        <f t="shared" si="1178"/>
        <v>419</v>
      </c>
      <c r="BN478" s="173">
        <f t="shared" si="1204"/>
        <v>3664.7999999999997</v>
      </c>
      <c r="BO478" s="187">
        <f t="shared" si="1205"/>
        <v>7.736799999999999E-4</v>
      </c>
      <c r="BP478" s="106" t="str">
        <f t="shared" si="1179"/>
        <v>YES</v>
      </c>
      <c r="BQ478" s="209">
        <f t="shared" si="1180"/>
        <v>3.1599786159748424</v>
      </c>
      <c r="BR478" s="164">
        <f t="shared" si="1206"/>
        <v>8.1599786159748433</v>
      </c>
      <c r="BS478" s="219">
        <f t="shared" si="1207"/>
        <v>0.16319957231949686</v>
      </c>
      <c r="BT478" s="210"/>
      <c r="BU478" s="206">
        <f t="shared" si="1208"/>
        <v>-0.63704328215391182</v>
      </c>
      <c r="BW478" s="164">
        <f>VLOOKUP(M478,Coefficients!$E$4:$I$7,3)</f>
        <v>0.43099999999999999</v>
      </c>
      <c r="BX478" s="106">
        <f t="shared" si="1209"/>
        <v>7.2999999999999995E-2</v>
      </c>
      <c r="BY478" s="163">
        <f t="shared" si="1210"/>
        <v>0.51364281333333328</v>
      </c>
      <c r="BZ478" s="160"/>
      <c r="CO478" s="165" t="str">
        <f t="shared" si="1181"/>
        <v>splash</v>
      </c>
      <c r="CP478" s="172">
        <f t="shared" si="1182"/>
        <v>1</v>
      </c>
      <c r="CQ478" s="165">
        <f>IF(CO478="atmospheric",IF(CP478&gt;=1,Coefficients!$T$5,Coefficients!$T$4),Coefficients!$T$3)</f>
        <v>7.35</v>
      </c>
      <c r="CR478" s="106">
        <f>IF(S478&lt;Coefficients!$V$3,Coefficients!$X$3-(Coefficients!$X$4-Coefficients!$X$3)*(Coefficients!$V$3-S478)/(Coefficients!$V$4-Coefficients!$V$3),IF(S478&gt;Coefficients!$V$6,(Coefficients!$X$6-Coefficients!$X$5)*(S478-Coefficients!$V$6)/(Coefficients!$V$6-Coefficients!$V$5)+Coefficients!$X$6,VLOOKUP(S478,Coefficients!$V$3:$X$6,3)))</f>
        <v>5.1999999999999975</v>
      </c>
      <c r="CS478" s="90">
        <f t="shared" si="1211"/>
        <v>1.6409601519999992E-4</v>
      </c>
      <c r="CT478" s="106">
        <f>VLOOKUP(CO478,Coefficients!$Z$4:$AD$7,4,FALSE)</f>
        <v>0.26500000000000001</v>
      </c>
      <c r="CU478" s="106">
        <f>VLOOKUP(CO478,Coefficients!$Z$4:$AD$7,2,FALSE)</f>
        <v>0.37</v>
      </c>
      <c r="CV478" s="174">
        <f t="shared" si="1183"/>
        <v>5.0437672811315633</v>
      </c>
      <c r="CW478" s="31">
        <f t="shared" si="1184"/>
        <v>9.7824713531184132E-2</v>
      </c>
      <c r="CX478" s="19">
        <f>Coefficients!$B$7</f>
        <v>3.35</v>
      </c>
      <c r="CY478" s="217">
        <f t="shared" si="1212"/>
        <v>2.9201407024234068E-2</v>
      </c>
      <c r="CZ478" s="164">
        <f>VLOOKUP(N478,Coefficients!$E$12:$I$16,3)</f>
        <v>6.0350000000000001</v>
      </c>
      <c r="DA478" s="165">
        <f t="shared" si="1213"/>
        <v>7.2999999999999995E-2</v>
      </c>
      <c r="DB478" s="163">
        <f t="shared" si="1214"/>
        <v>7.1921911333333322</v>
      </c>
      <c r="DC478" s="163"/>
      <c r="DD478" s="149"/>
      <c r="DU478" s="165">
        <f t="shared" si="1185"/>
        <v>0.95</v>
      </c>
      <c r="DV478" s="165">
        <f t="shared" si="1186"/>
        <v>1</v>
      </c>
      <c r="DW478" s="165">
        <f t="shared" si="1187"/>
        <v>2400</v>
      </c>
      <c r="DX478" s="165">
        <f t="shared" si="1188"/>
        <v>1.4999999999999999E-2</v>
      </c>
      <c r="DY478" s="169">
        <f t="shared" si="1189"/>
        <v>70.487259722843092</v>
      </c>
      <c r="DZ478" s="136">
        <f t="shared" si="1215"/>
        <v>33580.580899809684</v>
      </c>
      <c r="EA478" s="136">
        <f t="shared" si="1190"/>
        <v>4.3067574809826485</v>
      </c>
      <c r="EB478" s="136">
        <f t="shared" si="1191"/>
        <v>2.3330791552474604E-2</v>
      </c>
      <c r="EC478" s="136">
        <f t="shared" si="1192"/>
        <v>0.96747185906460231</v>
      </c>
      <c r="ED478" s="136">
        <f t="shared" si="1193"/>
        <v>0.21101862809411184</v>
      </c>
      <c r="EE478" s="136">
        <f t="shared" si="1216"/>
        <v>1.5445604651050633E-4</v>
      </c>
      <c r="EF478" s="136">
        <f t="shared" si="1194"/>
        <v>1</v>
      </c>
      <c r="EG478" s="136">
        <f t="shared" si="1217"/>
        <v>2</v>
      </c>
      <c r="EH478" s="149">
        <f t="shared" si="1195"/>
        <v>1.7360468841301342</v>
      </c>
      <c r="EI478" s="149">
        <f t="shared" si="1196"/>
        <v>28.806010950604492</v>
      </c>
      <c r="EJ478" s="149">
        <f t="shared" si="1218"/>
        <v>30.542057834734624</v>
      </c>
      <c r="EK478" s="18">
        <f t="shared" si="1219"/>
        <v>0.29467562561434718</v>
      </c>
      <c r="EL478" s="18">
        <f t="shared" si="1220"/>
        <v>4.8090936073241636E-2</v>
      </c>
      <c r="EM478" s="18">
        <f t="shared" si="1221"/>
        <v>1.1813784706666665E-2</v>
      </c>
      <c r="EN478" s="163">
        <f t="shared" si="1197"/>
        <v>0.12398280150125732</v>
      </c>
      <c r="EO478" s="163">
        <f t="shared" si="1198"/>
        <v>2.0572312708716716</v>
      </c>
      <c r="EP478" s="163">
        <f t="shared" si="1222"/>
        <v>2.1812140723729287</v>
      </c>
      <c r="EQ478" s="18">
        <f t="shared" si="1223"/>
        <v>4.1261424607484578</v>
      </c>
      <c r="ER478" s="18">
        <f t="shared" si="1224"/>
        <v>0.12048916543629046</v>
      </c>
      <c r="ES478" s="18">
        <f t="shared" si="1225"/>
        <v>0.16542039606666664</v>
      </c>
    </row>
    <row r="479" spans="1:149" s="105" customFormat="1" outlineLevel="1" x14ac:dyDescent="0.25">
      <c r="A479" s="103"/>
      <c r="B479" s="36" t="s">
        <v>75</v>
      </c>
      <c r="C479" s="36" t="str">
        <f>'Cooler&amp;Wetter'!$B$1</f>
        <v>MIROC-Medres</v>
      </c>
      <c r="D479" s="36">
        <v>2021</v>
      </c>
      <c r="E479" s="37">
        <f>'Cooler&amp;Wetter'!T49</f>
        <v>22.759999999999998</v>
      </c>
      <c r="F479" s="37">
        <f>'Cooler&amp;Wetter'!X49</f>
        <v>76.513639999999995</v>
      </c>
      <c r="G479" s="37">
        <f>'Cooler&amp;Wetter'!R49</f>
        <v>422.15</v>
      </c>
      <c r="H479" s="115">
        <f t="shared" si="1149"/>
        <v>2007</v>
      </c>
      <c r="I479" s="111" t="str">
        <f t="shared" si="1150"/>
        <v>Pile No 243 @ Berth 107</v>
      </c>
      <c r="J479" s="165" t="str">
        <f t="shared" si="1151"/>
        <v>splash</v>
      </c>
      <c r="K479" s="172">
        <f t="shared" si="1152"/>
        <v>1</v>
      </c>
      <c r="L479" s="115" t="str">
        <f t="shared" si="1153"/>
        <v>C1</v>
      </c>
      <c r="M479" s="115" t="str">
        <f t="shared" si="1154"/>
        <v>CB4</v>
      </c>
      <c r="N479" s="115" t="str">
        <f t="shared" si="1155"/>
        <v>CL5</v>
      </c>
      <c r="O479" s="115">
        <f t="shared" si="1156"/>
        <v>0</v>
      </c>
      <c r="P479" s="115">
        <f t="shared" si="1157"/>
        <v>50</v>
      </c>
      <c r="Q479" s="115">
        <f t="shared" si="1158"/>
        <v>1200</v>
      </c>
      <c r="R479" s="115">
        <f t="shared" si="1159"/>
        <v>60</v>
      </c>
      <c r="S479" s="115">
        <f t="shared" si="1160"/>
        <v>0.37</v>
      </c>
      <c r="T479" s="115">
        <f t="shared" si="1161"/>
        <v>310</v>
      </c>
      <c r="U479" s="165">
        <f t="shared" si="1199"/>
        <v>12</v>
      </c>
      <c r="V479" s="165"/>
      <c r="W479" s="165"/>
      <c r="X479" s="165"/>
      <c r="Y479" s="165"/>
      <c r="AA479" s="174">
        <f t="shared" si="1162"/>
        <v>3.3026730971922178</v>
      </c>
      <c r="AB479" s="193">
        <f t="shared" si="1163"/>
        <v>0.16605346194384435</v>
      </c>
      <c r="AC479" s="174">
        <f t="shared" si="1164"/>
        <v>5.4398562657061847E-2</v>
      </c>
      <c r="AD479" s="174">
        <f t="shared" si="1165"/>
        <v>1.1823433359999996E-2</v>
      </c>
      <c r="AE479" s="174">
        <f t="shared" si="1166"/>
        <v>0.12262660333614919</v>
      </c>
      <c r="AF479" s="194">
        <f t="shared" si="1167"/>
        <v>3.6604956219746028E-2</v>
      </c>
      <c r="AG479" s="174">
        <f t="shared" si="1226"/>
        <v>0.16791109213965355</v>
      </c>
      <c r="AH479" s="174">
        <f t="shared" si="1227"/>
        <v>0.16555549959999996</v>
      </c>
      <c r="AJ479" s="174"/>
      <c r="AK479" s="174"/>
      <c r="AM479" s="207">
        <f t="shared" si="1168"/>
        <v>5</v>
      </c>
      <c r="AN479" s="167">
        <f>INDEX(Coefficients!$O$3:$O$7,MATCH(S479,Coefficients!$O$3:$O$7))</f>
        <v>0.3</v>
      </c>
      <c r="AO479" s="167">
        <f>INDEX(Coefficients!$O$3:$O$7,MATCH(S479,Coefficients!$O$3:$O$7)+1)</f>
        <v>0.4</v>
      </c>
      <c r="AP479" s="172">
        <f>INDEX(Coefficients!$P$3:$P$7,MATCH(S479,Coefficients!$O$3:$O$7))</f>
        <v>50</v>
      </c>
      <c r="AQ479" s="172">
        <f>INDEX(Coefficients!$P$3:$P$7,MATCH(S479,Coefficients!$O$3:$O$7)+1)</f>
        <v>41.8</v>
      </c>
      <c r="AR479" s="172">
        <f t="shared" si="1169"/>
        <v>44.26</v>
      </c>
      <c r="AS479" s="106">
        <f t="shared" si="1170"/>
        <v>2021</v>
      </c>
      <c r="AT479" s="107">
        <f t="shared" si="1171"/>
        <v>22.759999999999998</v>
      </c>
      <c r="AU479" s="167">
        <f t="shared" si="1200"/>
        <v>226.39999999999998</v>
      </c>
      <c r="AV479" s="173">
        <f t="shared" si="1201"/>
        <v>22.639999999999997</v>
      </c>
      <c r="AW479" s="106">
        <v>33</v>
      </c>
      <c r="AX479" s="107">
        <f t="shared" si="1172"/>
        <v>76.513639999999995</v>
      </c>
      <c r="AY479" s="174">
        <f t="shared" si="1173"/>
        <v>1.1761497598828687</v>
      </c>
      <c r="AZ479" s="167">
        <f>INDEX(Coefficients!$K$3:$K$10,MATCH(S479,Coefficients!$K$3:$K$10))</f>
        <v>0.35</v>
      </c>
      <c r="BA479" s="167">
        <f>INDEX(Coefficients!$K$3:$K$10,MATCH(S479,Coefficients!$K$3:$K$10)+1)</f>
        <v>0.4</v>
      </c>
      <c r="BB479" s="167">
        <f>INDEX(Coefficients!$L$3:$L$10,MATCH(S479,Coefficients!$K$3:$K$10))</f>
        <v>0.19142307491680963</v>
      </c>
      <c r="BC479" s="167">
        <f>INDEX(Coefficients!$L$3:$L$10,MATCH(S479,Coefficients!$K$3:$K$10)+1)</f>
        <v>0.35425563574488944</v>
      </c>
      <c r="BD479" s="174">
        <f>INDEX(Coefficients!$M$3:$M$10,MATCH(S479,Coefficients!$K$3:$K$10))</f>
        <v>0.20023799980895765</v>
      </c>
      <c r="BE479" s="174">
        <f>INDEX(Coefficients!$M$3:$M$10,MATCH(S479,Coefficients!$K$3:$K$10)+1)</f>
        <v>0.20987997823914079</v>
      </c>
      <c r="BF479" s="70">
        <f t="shared" si="1174"/>
        <v>2.5655609924804158E-5</v>
      </c>
      <c r="BG479" s="110">
        <f t="shared" si="1175"/>
        <v>0.20409479118103091</v>
      </c>
      <c r="BH479" s="175">
        <f t="shared" si="1202"/>
        <v>1.6035686334263126E-5</v>
      </c>
      <c r="BI479" s="89">
        <f t="shared" si="1203"/>
        <v>5.060369670095527E-2</v>
      </c>
      <c r="BJ479" s="106">
        <f t="shared" si="1176"/>
        <v>0.71366705445737511</v>
      </c>
      <c r="BK479" s="165">
        <f t="shared" si="1177"/>
        <v>84.741590689541354</v>
      </c>
      <c r="BL479" s="207"/>
      <c r="BM479" s="107">
        <f t="shared" si="1178"/>
        <v>422.15</v>
      </c>
      <c r="BN479" s="173">
        <f t="shared" si="1204"/>
        <v>4086.95</v>
      </c>
      <c r="BO479" s="187">
        <f t="shared" si="1205"/>
        <v>7.7652050000000001E-4</v>
      </c>
      <c r="BP479" s="106" t="str">
        <f t="shared" si="1179"/>
        <v>YES</v>
      </c>
      <c r="BQ479" s="209">
        <f t="shared" si="1180"/>
        <v>3.3026730971922178</v>
      </c>
      <c r="BR479" s="164">
        <f t="shared" si="1206"/>
        <v>8.3026730971922174</v>
      </c>
      <c r="BS479" s="219">
        <f t="shared" si="1207"/>
        <v>0.16605346194384435</v>
      </c>
      <c r="BT479" s="210"/>
      <c r="BU479" s="206">
        <f t="shared" si="1208"/>
        <v>-0.65489740394797991</v>
      </c>
      <c r="BW479" s="164">
        <f>VLOOKUP(M479,Coefficients!$E$4:$I$7,3)</f>
        <v>0.43099999999999999</v>
      </c>
      <c r="BX479" s="106">
        <f t="shared" si="1209"/>
        <v>7.2999999999999995E-2</v>
      </c>
      <c r="BY479" s="163">
        <f t="shared" si="1210"/>
        <v>0.51406231999999985</v>
      </c>
      <c r="BZ479" s="160"/>
      <c r="CO479" s="165" t="str">
        <f t="shared" si="1181"/>
        <v>splash</v>
      </c>
      <c r="CP479" s="172">
        <f t="shared" si="1182"/>
        <v>1</v>
      </c>
      <c r="CQ479" s="165">
        <f>IF(CO479="atmospheric",IF(CP479&gt;=1,Coefficients!$T$5,Coefficients!$T$4),Coefficients!$T$3)</f>
        <v>7.35</v>
      </c>
      <c r="CR479" s="106">
        <f>IF(S479&lt;Coefficients!$V$3,Coefficients!$X$3-(Coefficients!$X$4-Coefficients!$X$3)*(Coefficients!$V$3-S479)/(Coefficients!$V$4-Coefficients!$V$3),IF(S479&gt;Coefficients!$V$6,(Coefficients!$X$6-Coefficients!$X$5)*(S479-Coefficients!$V$6)/(Coefficients!$V$6-Coefficients!$V$5)+Coefficients!$X$6,VLOOKUP(S479,Coefficients!$V$3:$X$6,3)))</f>
        <v>5.1999999999999975</v>
      </c>
      <c r="CS479" s="90">
        <f t="shared" si="1211"/>
        <v>1.6409601519999992E-4</v>
      </c>
      <c r="CT479" s="106">
        <f>VLOOKUP(CO479,Coefficients!$Z$4:$AD$7,4,FALSE)</f>
        <v>0.26500000000000001</v>
      </c>
      <c r="CU479" s="106">
        <f>VLOOKUP(CO479,Coefficients!$Z$4:$AD$7,2,FALSE)</f>
        <v>0.37</v>
      </c>
      <c r="CV479" s="174">
        <f t="shared" si="1183"/>
        <v>5.0790268645842511</v>
      </c>
      <c r="CW479" s="31">
        <f t="shared" si="1184"/>
        <v>0.12262660333614919</v>
      </c>
      <c r="CX479" s="19">
        <f>Coefficients!$B$7</f>
        <v>3.35</v>
      </c>
      <c r="CY479" s="217">
        <f t="shared" si="1212"/>
        <v>3.6604956219746028E-2</v>
      </c>
      <c r="CZ479" s="164">
        <f>VLOOKUP(N479,Coefficients!$E$12:$I$16,3)</f>
        <v>6.0350000000000001</v>
      </c>
      <c r="DA479" s="165">
        <f t="shared" si="1213"/>
        <v>7.2999999999999995E-2</v>
      </c>
      <c r="DB479" s="163">
        <f t="shared" si="1214"/>
        <v>7.1980651999999985</v>
      </c>
      <c r="DC479" s="163"/>
      <c r="DD479" s="149"/>
      <c r="DU479" s="165">
        <f t="shared" si="1185"/>
        <v>0.95</v>
      </c>
      <c r="DV479" s="165">
        <f t="shared" si="1186"/>
        <v>1</v>
      </c>
      <c r="DW479" s="165">
        <f t="shared" si="1187"/>
        <v>2400</v>
      </c>
      <c r="DX479" s="165">
        <f t="shared" si="1188"/>
        <v>1.4999999999999999E-2</v>
      </c>
      <c r="DY479" s="169">
        <f t="shared" si="1189"/>
        <v>70.497344278126505</v>
      </c>
      <c r="DZ479" s="136">
        <f t="shared" si="1215"/>
        <v>33582.182272300015</v>
      </c>
      <c r="EA479" s="136">
        <f t="shared" si="1190"/>
        <v>4.3067574809826485</v>
      </c>
      <c r="EB479" s="136">
        <f t="shared" si="1191"/>
        <v>2.3330791552474604E-2</v>
      </c>
      <c r="EC479" s="136">
        <f t="shared" si="1192"/>
        <v>0.96747185906460231</v>
      </c>
      <c r="ED479" s="136">
        <f t="shared" si="1193"/>
        <v>0.21107900147203937</v>
      </c>
      <c r="EE479" s="136">
        <f t="shared" si="1216"/>
        <v>1.5445604651050633E-4</v>
      </c>
      <c r="EF479" s="136">
        <f t="shared" si="1194"/>
        <v>1</v>
      </c>
      <c r="EG479" s="136">
        <f t="shared" si="1217"/>
        <v>2</v>
      </c>
      <c r="EH479" s="149">
        <f t="shared" si="1195"/>
        <v>1.7346017117456636</v>
      </c>
      <c r="EI479" s="149">
        <f t="shared" si="1196"/>
        <v>28.790738266568603</v>
      </c>
      <c r="EJ479" s="149">
        <f t="shared" si="1218"/>
        <v>30.525339978314268</v>
      </c>
      <c r="EK479" s="18">
        <f t="shared" si="1219"/>
        <v>0.32759667892656313</v>
      </c>
      <c r="EL479" s="18">
        <f t="shared" si="1220"/>
        <v>5.4398562657061847E-2</v>
      </c>
      <c r="EM479" s="18">
        <f t="shared" si="1221"/>
        <v>1.1823433359999996E-2</v>
      </c>
      <c r="EN479" s="163">
        <f t="shared" si="1197"/>
        <v>0.1238795920070225</v>
      </c>
      <c r="EO479" s="163">
        <f t="shared" si="1198"/>
        <v>2.0561405456323225</v>
      </c>
      <c r="EP479" s="163">
        <f t="shared" si="1222"/>
        <v>2.1800201376393451</v>
      </c>
      <c r="EQ479" s="18">
        <f t="shared" si="1223"/>
        <v>4.5871135900738018</v>
      </c>
      <c r="ER479" s="18">
        <f t="shared" si="1224"/>
        <v>0.16791109213965355</v>
      </c>
      <c r="ES479" s="18">
        <f t="shared" si="1225"/>
        <v>0.16555549959999996</v>
      </c>
    </row>
    <row r="480" spans="1:149" s="105" customFormat="1" outlineLevel="1" x14ac:dyDescent="0.25">
      <c r="A480" s="103"/>
      <c r="B480" s="36" t="s">
        <v>75</v>
      </c>
      <c r="C480" s="36" t="str">
        <f>'Cooler&amp;Wetter'!$B$1</f>
        <v>MIROC-Medres</v>
      </c>
      <c r="D480" s="36">
        <v>2022</v>
      </c>
      <c r="E480" s="37">
        <f>'Cooler&amp;Wetter'!T50</f>
        <v>22.786666666666665</v>
      </c>
      <c r="F480" s="37">
        <f>'Cooler&amp;Wetter'!X50</f>
        <v>76.523813333333337</v>
      </c>
      <c r="G480" s="37">
        <f>'Cooler&amp;Wetter'!R50</f>
        <v>425.29999999999995</v>
      </c>
      <c r="H480" s="115">
        <f t="shared" si="1149"/>
        <v>2007</v>
      </c>
      <c r="I480" s="111" t="str">
        <f t="shared" si="1150"/>
        <v>Pile No 243 @ Berth 107</v>
      </c>
      <c r="J480" s="165" t="str">
        <f t="shared" si="1151"/>
        <v>splash</v>
      </c>
      <c r="K480" s="172">
        <f t="shared" si="1152"/>
        <v>1</v>
      </c>
      <c r="L480" s="115" t="str">
        <f t="shared" si="1153"/>
        <v>C1</v>
      </c>
      <c r="M480" s="115" t="str">
        <f t="shared" si="1154"/>
        <v>CB4</v>
      </c>
      <c r="N480" s="115" t="str">
        <f t="shared" si="1155"/>
        <v>CL5</v>
      </c>
      <c r="O480" s="115">
        <f t="shared" si="1156"/>
        <v>0</v>
      </c>
      <c r="P480" s="115">
        <f t="shared" si="1157"/>
        <v>50</v>
      </c>
      <c r="Q480" s="115">
        <f t="shared" si="1158"/>
        <v>1200</v>
      </c>
      <c r="R480" s="115">
        <f t="shared" si="1159"/>
        <v>60</v>
      </c>
      <c r="S480" s="115">
        <f t="shared" si="1160"/>
        <v>0.37</v>
      </c>
      <c r="T480" s="115">
        <f t="shared" si="1161"/>
        <v>310</v>
      </c>
      <c r="U480" s="165">
        <f t="shared" si="1199"/>
        <v>12</v>
      </c>
      <c r="V480" s="165"/>
      <c r="W480" s="165"/>
      <c r="X480" s="165"/>
      <c r="Y480" s="165"/>
      <c r="AA480" s="174">
        <f t="shared" si="1162"/>
        <v>3.4380708854825586</v>
      </c>
      <c r="AB480" s="193">
        <f t="shared" si="1163"/>
        <v>0.16876141770965117</v>
      </c>
      <c r="AC480" s="174">
        <f t="shared" si="1164"/>
        <v>6.0847534528958136E-2</v>
      </c>
      <c r="AD480" s="174">
        <f t="shared" si="1165"/>
        <v>1.1833082013333333E-2</v>
      </c>
      <c r="AE480" s="174">
        <f t="shared" si="1166"/>
        <v>0.14876606385522304</v>
      </c>
      <c r="AF480" s="194">
        <f t="shared" si="1167"/>
        <v>4.4407780255290456E-2</v>
      </c>
      <c r="AG480" s="174">
        <f t="shared" si="1226"/>
        <v>0.22419653194622172</v>
      </c>
      <c r="AH480" s="174">
        <f t="shared" si="1227"/>
        <v>0.16569060313333334</v>
      </c>
      <c r="AJ480" s="174"/>
      <c r="AK480" s="174"/>
      <c r="AM480" s="207">
        <f t="shared" si="1168"/>
        <v>5</v>
      </c>
      <c r="AN480" s="167">
        <f>INDEX(Coefficients!$O$3:$O$7,MATCH(S480,Coefficients!$O$3:$O$7))</f>
        <v>0.3</v>
      </c>
      <c r="AO480" s="167">
        <f>INDEX(Coefficients!$O$3:$O$7,MATCH(S480,Coefficients!$O$3:$O$7)+1)</f>
        <v>0.4</v>
      </c>
      <c r="AP480" s="172">
        <f>INDEX(Coefficients!$P$3:$P$7,MATCH(S480,Coefficients!$O$3:$O$7))</f>
        <v>50</v>
      </c>
      <c r="AQ480" s="172">
        <f>INDEX(Coefficients!$P$3:$P$7,MATCH(S480,Coefficients!$O$3:$O$7)+1)</f>
        <v>41.8</v>
      </c>
      <c r="AR480" s="172">
        <f t="shared" si="1169"/>
        <v>44.26</v>
      </c>
      <c r="AS480" s="106">
        <f t="shared" si="1170"/>
        <v>2022</v>
      </c>
      <c r="AT480" s="107">
        <f t="shared" si="1171"/>
        <v>22.786666666666665</v>
      </c>
      <c r="AU480" s="167">
        <f t="shared" si="1200"/>
        <v>249.18666666666664</v>
      </c>
      <c r="AV480" s="173">
        <f t="shared" si="1201"/>
        <v>22.653333333333332</v>
      </c>
      <c r="AW480" s="106">
        <v>34</v>
      </c>
      <c r="AX480" s="107">
        <f t="shared" si="1172"/>
        <v>76.523813333333337</v>
      </c>
      <c r="AY480" s="174">
        <f t="shared" si="1173"/>
        <v>1.1771052652433693</v>
      </c>
      <c r="AZ480" s="167">
        <f>INDEX(Coefficients!$K$3:$K$10,MATCH(S480,Coefficients!$K$3:$K$10))</f>
        <v>0.35</v>
      </c>
      <c r="BA480" s="167">
        <f>INDEX(Coefficients!$K$3:$K$10,MATCH(S480,Coefficients!$K$3:$K$10)+1)</f>
        <v>0.4</v>
      </c>
      <c r="BB480" s="167">
        <f>INDEX(Coefficients!$L$3:$L$10,MATCH(S480,Coefficients!$K$3:$K$10))</f>
        <v>0.19142307491680963</v>
      </c>
      <c r="BC480" s="167">
        <f>INDEX(Coefficients!$L$3:$L$10,MATCH(S480,Coefficients!$K$3:$K$10)+1)</f>
        <v>0.35425563574488944</v>
      </c>
      <c r="BD480" s="174">
        <f>INDEX(Coefficients!$M$3:$M$10,MATCH(S480,Coefficients!$K$3:$K$10))</f>
        <v>0.20023799980895765</v>
      </c>
      <c r="BE480" s="174">
        <f>INDEX(Coefficients!$M$3:$M$10,MATCH(S480,Coefficients!$K$3:$K$10)+1)</f>
        <v>0.20987997823914079</v>
      </c>
      <c r="BF480" s="70">
        <f t="shared" si="1174"/>
        <v>2.5655609924804158E-5</v>
      </c>
      <c r="BG480" s="110">
        <f t="shared" si="1175"/>
        <v>0.20409479118103091</v>
      </c>
      <c r="BH480" s="175">
        <f t="shared" si="1202"/>
        <v>1.5726769486921184E-5</v>
      </c>
      <c r="BI480" s="89">
        <f t="shared" si="1203"/>
        <v>4.9628850091782979E-2</v>
      </c>
      <c r="BJ480" s="106">
        <f t="shared" si="1176"/>
        <v>0.71366705445737511</v>
      </c>
      <c r="BK480" s="165">
        <f t="shared" si="1177"/>
        <v>84.741590689541354</v>
      </c>
      <c r="BL480" s="207"/>
      <c r="BM480" s="107">
        <f t="shared" si="1178"/>
        <v>425.29999999999995</v>
      </c>
      <c r="BN480" s="173">
        <f t="shared" si="1204"/>
        <v>4512.25</v>
      </c>
      <c r="BO480" s="187">
        <f t="shared" si="1205"/>
        <v>7.7938863636363637E-4</v>
      </c>
      <c r="BP480" s="106" t="str">
        <f t="shared" si="1179"/>
        <v>YES</v>
      </c>
      <c r="BQ480" s="209">
        <f t="shared" si="1180"/>
        <v>3.4380708854825586</v>
      </c>
      <c r="BR480" s="164">
        <f t="shared" si="1206"/>
        <v>8.4380708854825581</v>
      </c>
      <c r="BS480" s="219">
        <f t="shared" si="1207"/>
        <v>0.16876141770965117</v>
      </c>
      <c r="BT480" s="210"/>
      <c r="BU480" s="206">
        <f t="shared" si="1208"/>
        <v>-0.67021659731855143</v>
      </c>
      <c r="BW480" s="164">
        <f>VLOOKUP(M480,Coefficients!$E$4:$I$7,3)</f>
        <v>0.43099999999999999</v>
      </c>
      <c r="BX480" s="106">
        <f t="shared" si="1209"/>
        <v>7.2999999999999995E-2</v>
      </c>
      <c r="BY480" s="163">
        <f t="shared" si="1210"/>
        <v>0.51448182666666664</v>
      </c>
      <c r="BZ480" s="160"/>
      <c r="CO480" s="165" t="str">
        <f t="shared" si="1181"/>
        <v>splash</v>
      </c>
      <c r="CP480" s="172">
        <f t="shared" si="1182"/>
        <v>1</v>
      </c>
      <c r="CQ480" s="165">
        <f>IF(CO480="atmospheric",IF(CP480&gt;=1,Coefficients!$T$5,Coefficients!$T$4),Coefficients!$T$3)</f>
        <v>7.35</v>
      </c>
      <c r="CR480" s="106">
        <f>IF(S480&lt;Coefficients!$V$3,Coefficients!$X$3-(Coefficients!$X$4-Coefficients!$X$3)*(Coefficients!$V$3-S480)/(Coefficients!$V$4-Coefficients!$V$3),IF(S480&gt;Coefficients!$V$6,(Coefficients!$X$6-Coefficients!$X$5)*(S480-Coefficients!$V$6)/(Coefficients!$V$6-Coefficients!$V$5)+Coefficients!$X$6,VLOOKUP(S480,Coefficients!$V$3:$X$6,3)))</f>
        <v>5.1999999999999975</v>
      </c>
      <c r="CS480" s="90">
        <f t="shared" si="1211"/>
        <v>1.6409601519999992E-4</v>
      </c>
      <c r="CT480" s="106">
        <f>VLOOKUP(CO480,Coefficients!$Z$4:$AD$7,4,FALSE)</f>
        <v>0.26500000000000001</v>
      </c>
      <c r="CU480" s="106">
        <f>VLOOKUP(CO480,Coefficients!$Z$4:$AD$7,2,FALSE)</f>
        <v>0.37</v>
      </c>
      <c r="CV480" s="174">
        <f t="shared" si="1183"/>
        <v>5.1095414168332276</v>
      </c>
      <c r="CW480" s="31">
        <f t="shared" si="1184"/>
        <v>0.14876606385522304</v>
      </c>
      <c r="CX480" s="19">
        <f>Coefficients!$B$7</f>
        <v>3.35</v>
      </c>
      <c r="CY480" s="217">
        <f t="shared" si="1212"/>
        <v>4.4407780255290456E-2</v>
      </c>
      <c r="CZ480" s="164">
        <f>VLOOKUP(N480,Coefficients!$E$12:$I$16,3)</f>
        <v>6.0350000000000001</v>
      </c>
      <c r="DA480" s="165">
        <f t="shared" si="1213"/>
        <v>7.2999999999999995E-2</v>
      </c>
      <c r="DB480" s="163">
        <f t="shared" si="1214"/>
        <v>7.2039392666666666</v>
      </c>
      <c r="DC480" s="163"/>
      <c r="DD480" s="149"/>
      <c r="DU480" s="165">
        <f t="shared" si="1185"/>
        <v>0.95</v>
      </c>
      <c r="DV480" s="165">
        <f t="shared" si="1186"/>
        <v>1</v>
      </c>
      <c r="DW480" s="165">
        <f t="shared" si="1187"/>
        <v>2400</v>
      </c>
      <c r="DX480" s="165">
        <f t="shared" si="1188"/>
        <v>1.4999999999999999E-2</v>
      </c>
      <c r="DY480" s="169">
        <f t="shared" si="1189"/>
        <v>70.505597424453057</v>
      </c>
      <c r="DZ480" s="136">
        <f t="shared" si="1215"/>
        <v>33583.49271338644</v>
      </c>
      <c r="EA480" s="136">
        <f t="shared" si="1190"/>
        <v>4.3067574809826485</v>
      </c>
      <c r="EB480" s="136">
        <f t="shared" si="1191"/>
        <v>2.3330791552474604E-2</v>
      </c>
      <c r="EC480" s="136">
        <f t="shared" si="1192"/>
        <v>0.96747185906460231</v>
      </c>
      <c r="ED480" s="136">
        <f t="shared" si="1193"/>
        <v>0.21113927639348815</v>
      </c>
      <c r="EE480" s="136">
        <f t="shared" si="1216"/>
        <v>1.5445604651050633E-4</v>
      </c>
      <c r="EF480" s="136">
        <f t="shared" si="1194"/>
        <v>1</v>
      </c>
      <c r="EG480" s="136">
        <f t="shared" si="1217"/>
        <v>2</v>
      </c>
      <c r="EH480" s="149">
        <f t="shared" si="1195"/>
        <v>1.7331640627559413</v>
      </c>
      <c r="EI480" s="149">
        <f t="shared" si="1196"/>
        <v>28.775477070808634</v>
      </c>
      <c r="EJ480" s="149">
        <f t="shared" si="1218"/>
        <v>30.508641133564574</v>
      </c>
      <c r="EK480" s="18">
        <f t="shared" si="1219"/>
        <v>0.36055358715725205</v>
      </c>
      <c r="EL480" s="18">
        <f t="shared" si="1220"/>
        <v>6.0847534528958136E-2</v>
      </c>
      <c r="EM480" s="18">
        <f t="shared" si="1221"/>
        <v>1.1833082013333333E-2</v>
      </c>
      <c r="EN480" s="163">
        <f t="shared" si="1197"/>
        <v>0.12377691980908215</v>
      </c>
      <c r="EO480" s="163">
        <f t="shared" si="1198"/>
        <v>2.055050640848139</v>
      </c>
      <c r="EP480" s="163">
        <f t="shared" si="1222"/>
        <v>2.1788275606572212</v>
      </c>
      <c r="EQ480" s="18">
        <f t="shared" si="1223"/>
        <v>5.0485867714478339</v>
      </c>
      <c r="ER480" s="18">
        <f t="shared" si="1224"/>
        <v>0.22419653194622172</v>
      </c>
      <c r="ES480" s="18">
        <f t="shared" si="1225"/>
        <v>0.16569060313333334</v>
      </c>
    </row>
    <row r="481" spans="1:149" s="105" customFormat="1" outlineLevel="1" x14ac:dyDescent="0.25">
      <c r="A481" s="103"/>
      <c r="B481" s="36" t="s">
        <v>75</v>
      </c>
      <c r="C481" s="36" t="str">
        <f>'Cooler&amp;Wetter'!$B$1</f>
        <v>MIROC-Medres</v>
      </c>
      <c r="D481" s="36">
        <v>2023</v>
      </c>
      <c r="E481" s="37">
        <f>'Cooler&amp;Wetter'!T51</f>
        <v>22.813333333333333</v>
      </c>
      <c r="F481" s="37">
        <f>'Cooler&amp;Wetter'!X51</f>
        <v>76.533986666666664</v>
      </c>
      <c r="G481" s="37">
        <f>'Cooler&amp;Wetter'!R51</f>
        <v>428.44999999999993</v>
      </c>
      <c r="H481" s="115">
        <f t="shared" si="1149"/>
        <v>2007</v>
      </c>
      <c r="I481" s="111" t="str">
        <f t="shared" si="1150"/>
        <v>Pile No 243 @ Berth 107</v>
      </c>
      <c r="J481" s="165" t="str">
        <f t="shared" si="1151"/>
        <v>splash</v>
      </c>
      <c r="K481" s="172">
        <f t="shared" si="1152"/>
        <v>1</v>
      </c>
      <c r="L481" s="115" t="str">
        <f t="shared" si="1153"/>
        <v>C1</v>
      </c>
      <c r="M481" s="115" t="str">
        <f t="shared" si="1154"/>
        <v>CB4</v>
      </c>
      <c r="N481" s="115" t="str">
        <f t="shared" si="1155"/>
        <v>CL5</v>
      </c>
      <c r="O481" s="115">
        <f t="shared" si="1156"/>
        <v>0</v>
      </c>
      <c r="P481" s="115">
        <f t="shared" si="1157"/>
        <v>50</v>
      </c>
      <c r="Q481" s="115">
        <f t="shared" si="1158"/>
        <v>1200</v>
      </c>
      <c r="R481" s="115">
        <f t="shared" si="1159"/>
        <v>60</v>
      </c>
      <c r="S481" s="115">
        <f t="shared" si="1160"/>
        <v>0.37</v>
      </c>
      <c r="T481" s="115">
        <f t="shared" si="1161"/>
        <v>310</v>
      </c>
      <c r="U481" s="165">
        <f t="shared" si="1199"/>
        <v>12</v>
      </c>
      <c r="V481" s="165"/>
      <c r="W481" s="165"/>
      <c r="X481" s="165"/>
      <c r="Y481" s="165"/>
      <c r="AA481" s="174">
        <f t="shared" si="1162"/>
        <v>3.5672421496165545</v>
      </c>
      <c r="AB481" s="193">
        <f t="shared" si="1163"/>
        <v>0.17134484299233108</v>
      </c>
      <c r="AC481" s="174">
        <f t="shared" si="1164"/>
        <v>6.7432140017698872E-2</v>
      </c>
      <c r="AD481" s="174">
        <f t="shared" si="1165"/>
        <v>1.1842730666666666E-2</v>
      </c>
      <c r="AE481" s="174">
        <f t="shared" si="1166"/>
        <v>0.17592187408301554</v>
      </c>
      <c r="AF481" s="194">
        <f t="shared" si="1167"/>
        <v>5.2513992263586731E-2</v>
      </c>
      <c r="AG481" s="174">
        <f t="shared" si="1226"/>
        <v>0.28938162085238234</v>
      </c>
      <c r="AH481" s="174">
        <f t="shared" si="1227"/>
        <v>0.16582570666666668</v>
      </c>
      <c r="AJ481" s="174"/>
      <c r="AK481" s="174"/>
      <c r="AM481" s="207">
        <f t="shared" si="1168"/>
        <v>5</v>
      </c>
      <c r="AN481" s="167">
        <f>INDEX(Coefficients!$O$3:$O$7,MATCH(S481,Coefficients!$O$3:$O$7))</f>
        <v>0.3</v>
      </c>
      <c r="AO481" s="167">
        <f>INDEX(Coefficients!$O$3:$O$7,MATCH(S481,Coefficients!$O$3:$O$7)+1)</f>
        <v>0.4</v>
      </c>
      <c r="AP481" s="172">
        <f>INDEX(Coefficients!$P$3:$P$7,MATCH(S481,Coefficients!$O$3:$O$7))</f>
        <v>50</v>
      </c>
      <c r="AQ481" s="172">
        <f>INDEX(Coefficients!$P$3:$P$7,MATCH(S481,Coefficients!$O$3:$O$7)+1)</f>
        <v>41.8</v>
      </c>
      <c r="AR481" s="172">
        <f t="shared" si="1169"/>
        <v>44.26</v>
      </c>
      <c r="AS481" s="106">
        <f t="shared" si="1170"/>
        <v>2023</v>
      </c>
      <c r="AT481" s="107">
        <f t="shared" si="1171"/>
        <v>22.813333333333333</v>
      </c>
      <c r="AU481" s="167">
        <f t="shared" si="1200"/>
        <v>272</v>
      </c>
      <c r="AV481" s="173">
        <f t="shared" si="1201"/>
        <v>22.666666666666668</v>
      </c>
      <c r="AW481" s="106">
        <v>35</v>
      </c>
      <c r="AX481" s="107">
        <f t="shared" si="1172"/>
        <v>76.533986666666664</v>
      </c>
      <c r="AY481" s="174">
        <f t="shared" si="1173"/>
        <v>1.1780614605738338</v>
      </c>
      <c r="AZ481" s="167">
        <f>INDEX(Coefficients!$K$3:$K$10,MATCH(S481,Coefficients!$K$3:$K$10))</f>
        <v>0.35</v>
      </c>
      <c r="BA481" s="167">
        <f>INDEX(Coefficients!$K$3:$K$10,MATCH(S481,Coefficients!$K$3:$K$10)+1)</f>
        <v>0.4</v>
      </c>
      <c r="BB481" s="167">
        <f>INDEX(Coefficients!$L$3:$L$10,MATCH(S481,Coefficients!$K$3:$K$10))</f>
        <v>0.19142307491680963</v>
      </c>
      <c r="BC481" s="167">
        <f>INDEX(Coefficients!$L$3:$L$10,MATCH(S481,Coefficients!$K$3:$K$10)+1)</f>
        <v>0.35425563574488944</v>
      </c>
      <c r="BD481" s="174">
        <f>INDEX(Coefficients!$M$3:$M$10,MATCH(S481,Coefficients!$K$3:$K$10))</f>
        <v>0.20023799980895765</v>
      </c>
      <c r="BE481" s="174">
        <f>INDEX(Coefficients!$M$3:$M$10,MATCH(S481,Coefficients!$K$3:$K$10)+1)</f>
        <v>0.20987997823914079</v>
      </c>
      <c r="BF481" s="70">
        <f t="shared" si="1174"/>
        <v>2.5655609924804158E-5</v>
      </c>
      <c r="BG481" s="110">
        <f t="shared" si="1175"/>
        <v>0.20409479118103091</v>
      </c>
      <c r="BH481" s="175">
        <f t="shared" si="1202"/>
        <v>1.5449949804348019E-5</v>
      </c>
      <c r="BI481" s="89">
        <f t="shared" si="1203"/>
        <v>4.8755292267952492E-2</v>
      </c>
      <c r="BJ481" s="106">
        <f t="shared" si="1176"/>
        <v>0.71366705445737511</v>
      </c>
      <c r="BK481" s="165">
        <f t="shared" si="1177"/>
        <v>84.741590689541354</v>
      </c>
      <c r="BL481" s="207"/>
      <c r="BM481" s="107">
        <f t="shared" si="1178"/>
        <v>428.44999999999993</v>
      </c>
      <c r="BN481" s="173">
        <f t="shared" si="1204"/>
        <v>4940.7</v>
      </c>
      <c r="BO481" s="187">
        <f t="shared" si="1205"/>
        <v>7.8227750000000001E-4</v>
      </c>
      <c r="BP481" s="106" t="str">
        <f t="shared" si="1179"/>
        <v>YES</v>
      </c>
      <c r="BQ481" s="209">
        <f t="shared" si="1180"/>
        <v>3.5672421496165545</v>
      </c>
      <c r="BR481" s="164">
        <f t="shared" si="1206"/>
        <v>8.5672421496165541</v>
      </c>
      <c r="BS481" s="219">
        <f t="shared" si="1207"/>
        <v>0.17134484299233108</v>
      </c>
      <c r="BT481" s="210"/>
      <c r="BU481" s="206">
        <f t="shared" si="1208"/>
        <v>-0.68354335295636881</v>
      </c>
      <c r="BW481" s="164">
        <f>VLOOKUP(M481,Coefficients!$E$4:$I$7,3)</f>
        <v>0.43099999999999999</v>
      </c>
      <c r="BX481" s="106">
        <f t="shared" si="1209"/>
        <v>7.2999999999999995E-2</v>
      </c>
      <c r="BY481" s="163">
        <f t="shared" si="1210"/>
        <v>0.51490133333333332</v>
      </c>
      <c r="BZ481" s="160"/>
      <c r="CO481" s="165" t="str">
        <f t="shared" si="1181"/>
        <v>splash</v>
      </c>
      <c r="CP481" s="172">
        <f t="shared" si="1182"/>
        <v>1</v>
      </c>
      <c r="CQ481" s="165">
        <f>IF(CO481="atmospheric",IF(CP481&gt;=1,Coefficients!$T$5,Coefficients!$T$4),Coefficients!$T$3)</f>
        <v>7.35</v>
      </c>
      <c r="CR481" s="106">
        <f>IF(S481&lt;Coefficients!$V$3,Coefficients!$X$3-(Coefficients!$X$4-Coefficients!$X$3)*(Coefficients!$V$3-S481)/(Coefficients!$V$4-Coefficients!$V$3),IF(S481&gt;Coefficients!$V$6,(Coefficients!$X$6-Coefficients!$X$5)*(S481-Coefficients!$V$6)/(Coefficients!$V$6-Coefficients!$V$5)+Coefficients!$X$6,VLOOKUP(S481,Coefficients!$V$3:$X$6,3)))</f>
        <v>5.1999999999999975</v>
      </c>
      <c r="CS481" s="90">
        <f t="shared" si="1211"/>
        <v>1.6409601519999992E-4</v>
      </c>
      <c r="CT481" s="106">
        <f>VLOOKUP(CO481,Coefficients!$Z$4:$AD$7,4,FALSE)</f>
        <v>0.26500000000000001</v>
      </c>
      <c r="CU481" s="106">
        <f>VLOOKUP(CO481,Coefficients!$Z$4:$AD$7,2,FALSE)</f>
        <v>0.37</v>
      </c>
      <c r="CV481" s="174">
        <f t="shared" si="1183"/>
        <v>5.136260262595953</v>
      </c>
      <c r="CW481" s="31">
        <f t="shared" si="1184"/>
        <v>0.17592187408301554</v>
      </c>
      <c r="CX481" s="19">
        <f>Coefficients!$B$7</f>
        <v>3.35</v>
      </c>
      <c r="CY481" s="217">
        <f t="shared" si="1212"/>
        <v>5.2513992263586731E-2</v>
      </c>
      <c r="CZ481" s="164">
        <f>VLOOKUP(N481,Coefficients!$E$12:$I$16,3)</f>
        <v>6.0350000000000001</v>
      </c>
      <c r="DA481" s="165">
        <f t="shared" si="1213"/>
        <v>7.2999999999999995E-2</v>
      </c>
      <c r="DB481" s="163">
        <f t="shared" si="1214"/>
        <v>7.2098133333333339</v>
      </c>
      <c r="DC481" s="163"/>
      <c r="DD481" s="149"/>
      <c r="DU481" s="165">
        <f t="shared" si="1185"/>
        <v>0.95</v>
      </c>
      <c r="DV481" s="165">
        <f t="shared" si="1186"/>
        <v>1</v>
      </c>
      <c r="DW481" s="165">
        <f t="shared" si="1187"/>
        <v>2400</v>
      </c>
      <c r="DX481" s="165">
        <f t="shared" si="1188"/>
        <v>1.4999999999999999E-2</v>
      </c>
      <c r="DY481" s="169">
        <f t="shared" si="1189"/>
        <v>70.512476522672387</v>
      </c>
      <c r="DZ481" s="136">
        <f t="shared" si="1215"/>
        <v>33584.584903889699</v>
      </c>
      <c r="EA481" s="136">
        <f t="shared" si="1190"/>
        <v>4.3067574809826485</v>
      </c>
      <c r="EB481" s="136">
        <f t="shared" si="1191"/>
        <v>2.3330791552474604E-2</v>
      </c>
      <c r="EC481" s="136">
        <f t="shared" si="1192"/>
        <v>0.96747185906460231</v>
      </c>
      <c r="ED481" s="136">
        <f t="shared" si="1193"/>
        <v>0.21119945309910504</v>
      </c>
      <c r="EE481" s="136">
        <f t="shared" si="1216"/>
        <v>1.5445604651050633E-4</v>
      </c>
      <c r="EF481" s="136">
        <f t="shared" si="1194"/>
        <v>1</v>
      </c>
      <c r="EG481" s="136">
        <f t="shared" si="1217"/>
        <v>2</v>
      </c>
      <c r="EH481" s="149">
        <f t="shared" si="1195"/>
        <v>1.7317326286317452</v>
      </c>
      <c r="EI481" s="149">
        <f t="shared" si="1196"/>
        <v>28.760227368015247</v>
      </c>
      <c r="EJ481" s="149">
        <f t="shared" si="1218"/>
        <v>30.491959996646994</v>
      </c>
      <c r="EK481" s="18">
        <f t="shared" si="1219"/>
        <v>0.39354636439637081</v>
      </c>
      <c r="EL481" s="18">
        <f t="shared" si="1220"/>
        <v>6.7432140017698872E-2</v>
      </c>
      <c r="EM481" s="18">
        <f t="shared" si="1221"/>
        <v>1.1842730666666666E-2</v>
      </c>
      <c r="EN481" s="163">
        <f t="shared" si="1197"/>
        <v>0.12367469145655047</v>
      </c>
      <c r="EO481" s="163">
        <f t="shared" si="1198"/>
        <v>2.0539615568541132</v>
      </c>
      <c r="EP481" s="163">
        <f t="shared" si="1222"/>
        <v>2.1776362483106637</v>
      </c>
      <c r="EQ481" s="18">
        <f t="shared" si="1223"/>
        <v>5.5105622021626397</v>
      </c>
      <c r="ER481" s="18">
        <f t="shared" si="1224"/>
        <v>0.28938162085238234</v>
      </c>
      <c r="ES481" s="18">
        <f t="shared" si="1225"/>
        <v>0.16582570666666668</v>
      </c>
    </row>
    <row r="482" spans="1:149" s="105" customFormat="1" outlineLevel="1" x14ac:dyDescent="0.25">
      <c r="A482" s="103"/>
      <c r="B482" s="36" t="s">
        <v>75</v>
      </c>
      <c r="C482" s="36" t="str">
        <f>'Cooler&amp;Wetter'!$B$1</f>
        <v>MIROC-Medres</v>
      </c>
      <c r="D482" s="36">
        <v>2024</v>
      </c>
      <c r="E482" s="37">
        <f>'Cooler&amp;Wetter'!T52</f>
        <v>22.84</v>
      </c>
      <c r="F482" s="37">
        <f>'Cooler&amp;Wetter'!X52</f>
        <v>76.544159999999991</v>
      </c>
      <c r="G482" s="37">
        <f>'Cooler&amp;Wetter'!R52</f>
        <v>431.59999999999991</v>
      </c>
      <c r="H482" s="115">
        <f t="shared" si="1149"/>
        <v>2007</v>
      </c>
      <c r="I482" s="111" t="str">
        <f t="shared" si="1150"/>
        <v>Pile No 243 @ Berth 107</v>
      </c>
      <c r="J482" s="165" t="str">
        <f t="shared" si="1151"/>
        <v>splash</v>
      </c>
      <c r="K482" s="172">
        <f t="shared" si="1152"/>
        <v>1</v>
      </c>
      <c r="L482" s="115" t="str">
        <f t="shared" si="1153"/>
        <v>C1</v>
      </c>
      <c r="M482" s="115" t="str">
        <f t="shared" si="1154"/>
        <v>CB4</v>
      </c>
      <c r="N482" s="115" t="str">
        <f t="shared" si="1155"/>
        <v>CL5</v>
      </c>
      <c r="O482" s="115">
        <f t="shared" si="1156"/>
        <v>0</v>
      </c>
      <c r="P482" s="115">
        <f t="shared" si="1157"/>
        <v>50</v>
      </c>
      <c r="Q482" s="115">
        <f t="shared" si="1158"/>
        <v>1200</v>
      </c>
      <c r="R482" s="115">
        <f t="shared" si="1159"/>
        <v>60</v>
      </c>
      <c r="S482" s="115">
        <f t="shared" si="1160"/>
        <v>0.37</v>
      </c>
      <c r="T482" s="115">
        <f t="shared" si="1161"/>
        <v>310</v>
      </c>
      <c r="U482" s="165">
        <f t="shared" si="1199"/>
        <v>12</v>
      </c>
      <c r="V482" s="165"/>
      <c r="W482" s="165"/>
      <c r="X482" s="165"/>
      <c r="Y482" s="165"/>
      <c r="AA482" s="174">
        <f t="shared" si="1162"/>
        <v>3.6910285277581143</v>
      </c>
      <c r="AB482" s="193">
        <f t="shared" si="1163"/>
        <v>0.17382057055516228</v>
      </c>
      <c r="AC482" s="174">
        <f t="shared" si="1164"/>
        <v>7.4147514173543164E-2</v>
      </c>
      <c r="AD482" s="174">
        <f t="shared" si="1165"/>
        <v>1.185237932E-2</v>
      </c>
      <c r="AE482" s="174">
        <f t="shared" si="1166"/>
        <v>0.20383189800187484</v>
      </c>
      <c r="AF482" s="194">
        <f t="shared" si="1167"/>
        <v>6.0845342687126817E-2</v>
      </c>
      <c r="AG482" s="174">
        <f t="shared" si="1226"/>
        <v>0.36343167047135266</v>
      </c>
      <c r="AH482" s="174">
        <f t="shared" si="1227"/>
        <v>0.1659608102</v>
      </c>
      <c r="AJ482" s="174"/>
      <c r="AK482" s="174"/>
      <c r="AM482" s="207">
        <f t="shared" si="1168"/>
        <v>5</v>
      </c>
      <c r="AN482" s="167">
        <f>INDEX(Coefficients!$O$3:$O$7,MATCH(S482,Coefficients!$O$3:$O$7))</f>
        <v>0.3</v>
      </c>
      <c r="AO482" s="167">
        <f>INDEX(Coefficients!$O$3:$O$7,MATCH(S482,Coefficients!$O$3:$O$7)+1)</f>
        <v>0.4</v>
      </c>
      <c r="AP482" s="172">
        <f>INDEX(Coefficients!$P$3:$P$7,MATCH(S482,Coefficients!$O$3:$O$7))</f>
        <v>50</v>
      </c>
      <c r="AQ482" s="172">
        <f>INDEX(Coefficients!$P$3:$P$7,MATCH(S482,Coefficients!$O$3:$O$7)+1)</f>
        <v>41.8</v>
      </c>
      <c r="AR482" s="172">
        <f t="shared" si="1169"/>
        <v>44.26</v>
      </c>
      <c r="AS482" s="106">
        <f t="shared" si="1170"/>
        <v>2024</v>
      </c>
      <c r="AT482" s="107">
        <f t="shared" si="1171"/>
        <v>22.84</v>
      </c>
      <c r="AU482" s="167">
        <f t="shared" si="1200"/>
        <v>294.83999999999997</v>
      </c>
      <c r="AV482" s="173">
        <f t="shared" si="1201"/>
        <v>22.68</v>
      </c>
      <c r="AW482" s="106">
        <v>36</v>
      </c>
      <c r="AX482" s="107">
        <f t="shared" si="1172"/>
        <v>76.544159999999991</v>
      </c>
      <c r="AY482" s="174">
        <f t="shared" si="1173"/>
        <v>1.1790183463062969</v>
      </c>
      <c r="AZ482" s="167">
        <f>INDEX(Coefficients!$K$3:$K$10,MATCH(S482,Coefficients!$K$3:$K$10))</f>
        <v>0.35</v>
      </c>
      <c r="BA482" s="167">
        <f>INDEX(Coefficients!$K$3:$K$10,MATCH(S482,Coefficients!$K$3:$K$10)+1)</f>
        <v>0.4</v>
      </c>
      <c r="BB482" s="167">
        <f>INDEX(Coefficients!$L$3:$L$10,MATCH(S482,Coefficients!$K$3:$K$10))</f>
        <v>0.19142307491680963</v>
      </c>
      <c r="BC482" s="167">
        <f>INDEX(Coefficients!$L$3:$L$10,MATCH(S482,Coefficients!$K$3:$K$10)+1)</f>
        <v>0.35425563574488944</v>
      </c>
      <c r="BD482" s="174">
        <f>INDEX(Coefficients!$M$3:$M$10,MATCH(S482,Coefficients!$K$3:$K$10))</f>
        <v>0.20023799980895765</v>
      </c>
      <c r="BE482" s="174">
        <f>INDEX(Coefficients!$M$3:$M$10,MATCH(S482,Coefficients!$K$3:$K$10)+1)</f>
        <v>0.20987997823914079</v>
      </c>
      <c r="BF482" s="70">
        <f t="shared" si="1174"/>
        <v>2.5655609924804158E-5</v>
      </c>
      <c r="BG482" s="110">
        <f t="shared" si="1175"/>
        <v>0.20409479118103091</v>
      </c>
      <c r="BH482" s="175">
        <f t="shared" si="1202"/>
        <v>1.519960521352872E-5</v>
      </c>
      <c r="BI482" s="89">
        <f t="shared" si="1203"/>
        <v>4.7965281695254006E-2</v>
      </c>
      <c r="BJ482" s="106">
        <f t="shared" si="1176"/>
        <v>0.71366705445737511</v>
      </c>
      <c r="BK482" s="165">
        <f t="shared" si="1177"/>
        <v>84.741590689541354</v>
      </c>
      <c r="BL482" s="207"/>
      <c r="BM482" s="107">
        <f t="shared" si="1178"/>
        <v>431.59999999999991</v>
      </c>
      <c r="BN482" s="173">
        <f t="shared" si="1204"/>
        <v>5372.2999999999993</v>
      </c>
      <c r="BO482" s="187">
        <f t="shared" si="1205"/>
        <v>7.8518230769230755E-4</v>
      </c>
      <c r="BP482" s="106" t="str">
        <f t="shared" si="1179"/>
        <v>YES</v>
      </c>
      <c r="BQ482" s="209">
        <f t="shared" si="1180"/>
        <v>3.6910285277581143</v>
      </c>
      <c r="BR482" s="164">
        <f t="shared" si="1206"/>
        <v>8.6910285277581139</v>
      </c>
      <c r="BS482" s="219">
        <f t="shared" si="1207"/>
        <v>0.17382057055516228</v>
      </c>
      <c r="BT482" s="210"/>
      <c r="BU482" s="206">
        <f t="shared" si="1208"/>
        <v>-0.69527063309047599</v>
      </c>
      <c r="BW482" s="164">
        <f>VLOOKUP(M482,Coefficients!$E$4:$I$7,3)</f>
        <v>0.43099999999999999</v>
      </c>
      <c r="BX482" s="106">
        <f t="shared" si="1209"/>
        <v>7.2999999999999995E-2</v>
      </c>
      <c r="BY482" s="163">
        <f t="shared" si="1210"/>
        <v>0.51532084</v>
      </c>
      <c r="BZ482" s="160"/>
      <c r="CO482" s="165" t="str">
        <f t="shared" si="1181"/>
        <v>splash</v>
      </c>
      <c r="CP482" s="172">
        <f t="shared" si="1182"/>
        <v>1</v>
      </c>
      <c r="CQ482" s="165">
        <f>IF(CO482="atmospheric",IF(CP482&gt;=1,Coefficients!$T$5,Coefficients!$T$4),Coefficients!$T$3)</f>
        <v>7.35</v>
      </c>
      <c r="CR482" s="106">
        <f>IF(S482&lt;Coefficients!$V$3,Coefficients!$X$3-(Coefficients!$X$4-Coefficients!$X$3)*(Coefficients!$V$3-S482)/(Coefficients!$V$4-Coefficients!$V$3),IF(S482&gt;Coefficients!$V$6,(Coefficients!$X$6-Coefficients!$X$5)*(S482-Coefficients!$V$6)/(Coefficients!$V$6-Coefficients!$V$5)+Coefficients!$X$6,VLOOKUP(S482,Coefficients!$V$3:$X$6,3)))</f>
        <v>5.1999999999999975</v>
      </c>
      <c r="CS482" s="90">
        <f t="shared" si="1211"/>
        <v>1.6409601519999992E-4</v>
      </c>
      <c r="CT482" s="106">
        <f>VLOOKUP(CO482,Coefficients!$Z$4:$AD$7,4,FALSE)</f>
        <v>0.26500000000000001</v>
      </c>
      <c r="CU482" s="106">
        <f>VLOOKUP(CO482,Coefficients!$Z$4:$AD$7,2,FALSE)</f>
        <v>0.37</v>
      </c>
      <c r="CV482" s="174">
        <f t="shared" si="1183"/>
        <v>5.1598836081879984</v>
      </c>
      <c r="CW482" s="31">
        <f t="shared" si="1184"/>
        <v>0.20383189800187484</v>
      </c>
      <c r="CX482" s="19">
        <f>Coefficients!$B$7</f>
        <v>3.35</v>
      </c>
      <c r="CY482" s="217">
        <f t="shared" si="1212"/>
        <v>6.0845342687126817E-2</v>
      </c>
      <c r="CZ482" s="164">
        <f>VLOOKUP(N482,Coefficients!$E$12:$I$16,3)</f>
        <v>6.0350000000000001</v>
      </c>
      <c r="DA482" s="165">
        <f t="shared" si="1213"/>
        <v>7.2999999999999995E-2</v>
      </c>
      <c r="DB482" s="163">
        <f t="shared" si="1214"/>
        <v>7.2156874000000002</v>
      </c>
      <c r="DC482" s="163"/>
      <c r="DD482" s="149"/>
      <c r="DU482" s="165">
        <f t="shared" si="1185"/>
        <v>0.95</v>
      </c>
      <c r="DV482" s="165">
        <f t="shared" si="1186"/>
        <v>1</v>
      </c>
      <c r="DW482" s="165">
        <f t="shared" si="1187"/>
        <v>2400</v>
      </c>
      <c r="DX482" s="165">
        <f t="shared" si="1188"/>
        <v>1.4999999999999999E-2</v>
      </c>
      <c r="DY482" s="169">
        <f t="shared" si="1189"/>
        <v>70.518298346646858</v>
      </c>
      <c r="DZ482" s="136">
        <f t="shared" si="1215"/>
        <v>33585.509176067506</v>
      </c>
      <c r="EA482" s="136">
        <f t="shared" si="1190"/>
        <v>4.3067574809826485</v>
      </c>
      <c r="EB482" s="136">
        <f t="shared" si="1191"/>
        <v>2.3330791552474604E-2</v>
      </c>
      <c r="EC482" s="136">
        <f t="shared" si="1192"/>
        <v>0.96747185906460231</v>
      </c>
      <c r="ED482" s="136">
        <f t="shared" si="1193"/>
        <v>0.21125953182875351</v>
      </c>
      <c r="EE482" s="136">
        <f t="shared" si="1216"/>
        <v>1.5445604651050633E-4</v>
      </c>
      <c r="EF482" s="136">
        <f t="shared" si="1194"/>
        <v>1</v>
      </c>
      <c r="EG482" s="136">
        <f t="shared" si="1217"/>
        <v>2</v>
      </c>
      <c r="EH482" s="149">
        <f t="shared" si="1195"/>
        <v>1.7303065016170469</v>
      </c>
      <c r="EI482" s="149">
        <f t="shared" si="1196"/>
        <v>28.744989162757221</v>
      </c>
      <c r="EJ482" s="149">
        <f t="shared" si="1218"/>
        <v>30.475295664374269</v>
      </c>
      <c r="EK482" s="18">
        <f t="shared" si="1219"/>
        <v>0.42657502467472519</v>
      </c>
      <c r="EL482" s="18">
        <f t="shared" si="1220"/>
        <v>7.4147514173543164E-2</v>
      </c>
      <c r="EM482" s="18">
        <f t="shared" si="1221"/>
        <v>1.185237932E-2</v>
      </c>
      <c r="EN482" s="163">
        <f t="shared" si="1197"/>
        <v>0.12357284212045522</v>
      </c>
      <c r="EO482" s="163">
        <f t="shared" si="1198"/>
        <v>2.0528732939765306</v>
      </c>
      <c r="EP482" s="163">
        <f t="shared" si="1222"/>
        <v>2.176446136096986</v>
      </c>
      <c r="EQ482" s="18">
        <f t="shared" si="1223"/>
        <v>5.9730400786820566</v>
      </c>
      <c r="ER482" s="18">
        <f t="shared" si="1224"/>
        <v>0.36343167047135266</v>
      </c>
      <c r="ES482" s="18">
        <f t="shared" si="1225"/>
        <v>0.1659608102</v>
      </c>
    </row>
    <row r="483" spans="1:149" s="105" customFormat="1" outlineLevel="1" x14ac:dyDescent="0.25">
      <c r="A483" s="103"/>
      <c r="B483" s="36" t="s">
        <v>75</v>
      </c>
      <c r="C483" s="36" t="str">
        <f>'Cooler&amp;Wetter'!$B$1</f>
        <v>MIROC-Medres</v>
      </c>
      <c r="D483" s="36">
        <v>2025</v>
      </c>
      <c r="E483" s="37">
        <f>'Cooler&amp;Wetter'!T53</f>
        <v>22.866666666666667</v>
      </c>
      <c r="F483" s="37">
        <f>'Cooler&amp;Wetter'!X53</f>
        <v>76.554333333333332</v>
      </c>
      <c r="G483" s="37">
        <f>'Cooler&amp;Wetter'!R53</f>
        <v>434.74999999999989</v>
      </c>
      <c r="H483" s="115">
        <f t="shared" si="1149"/>
        <v>2007</v>
      </c>
      <c r="I483" s="111" t="str">
        <f t="shared" si="1150"/>
        <v>Pile No 243 @ Berth 107</v>
      </c>
      <c r="J483" s="165" t="str">
        <f t="shared" si="1151"/>
        <v>splash</v>
      </c>
      <c r="K483" s="172">
        <f t="shared" si="1152"/>
        <v>1</v>
      </c>
      <c r="L483" s="115" t="str">
        <f t="shared" si="1153"/>
        <v>C1</v>
      </c>
      <c r="M483" s="115" t="str">
        <f t="shared" si="1154"/>
        <v>CB4</v>
      </c>
      <c r="N483" s="115" t="str">
        <f t="shared" si="1155"/>
        <v>CL5</v>
      </c>
      <c r="O483" s="115">
        <f t="shared" si="1156"/>
        <v>0</v>
      </c>
      <c r="P483" s="115">
        <f t="shared" si="1157"/>
        <v>50</v>
      </c>
      <c r="Q483" s="115">
        <f t="shared" si="1158"/>
        <v>1200</v>
      </c>
      <c r="R483" s="115">
        <f t="shared" si="1159"/>
        <v>60</v>
      </c>
      <c r="S483" s="115">
        <f t="shared" si="1160"/>
        <v>0.37</v>
      </c>
      <c r="T483" s="115">
        <f t="shared" si="1161"/>
        <v>310</v>
      </c>
      <c r="U483" s="165">
        <f t="shared" si="1199"/>
        <v>12</v>
      </c>
      <c r="V483" s="165"/>
      <c r="W483" s="165"/>
      <c r="X483" s="165"/>
      <c r="Y483" s="165"/>
      <c r="AA483" s="174">
        <f t="shared" si="1162"/>
        <v>3.8101053530613758</v>
      </c>
      <c r="AB483" s="193">
        <f t="shared" si="1163"/>
        <v>0.17620210706122752</v>
      </c>
      <c r="AC483" s="174">
        <f t="shared" si="1164"/>
        <v>8.0989462830734354E-2</v>
      </c>
      <c r="AD483" s="174">
        <f t="shared" si="1165"/>
        <v>1.1862027973333331E-2</v>
      </c>
      <c r="AE483" s="174">
        <f t="shared" si="1166"/>
        <v>0.23228304460777516</v>
      </c>
      <c r="AF483" s="194">
        <f t="shared" si="1167"/>
        <v>6.9338222270977662E-2</v>
      </c>
      <c r="AG483" s="174">
        <f t="shared" si="1226"/>
        <v>0.44626222667020554</v>
      </c>
      <c r="AH483" s="174">
        <f t="shared" si="1227"/>
        <v>0.16609591373333329</v>
      </c>
      <c r="AJ483" s="174"/>
      <c r="AK483" s="174"/>
      <c r="AM483" s="207">
        <f t="shared" si="1168"/>
        <v>5</v>
      </c>
      <c r="AN483" s="167">
        <f>INDEX(Coefficients!$O$3:$O$7,MATCH(S483,Coefficients!$O$3:$O$7))</f>
        <v>0.3</v>
      </c>
      <c r="AO483" s="167">
        <f>INDEX(Coefficients!$O$3:$O$7,MATCH(S483,Coefficients!$O$3:$O$7)+1)</f>
        <v>0.4</v>
      </c>
      <c r="AP483" s="172">
        <f>INDEX(Coefficients!$P$3:$P$7,MATCH(S483,Coefficients!$O$3:$O$7))</f>
        <v>50</v>
      </c>
      <c r="AQ483" s="172">
        <f>INDEX(Coefficients!$P$3:$P$7,MATCH(S483,Coefficients!$O$3:$O$7)+1)</f>
        <v>41.8</v>
      </c>
      <c r="AR483" s="172">
        <f t="shared" si="1169"/>
        <v>44.26</v>
      </c>
      <c r="AS483" s="106">
        <f t="shared" si="1170"/>
        <v>2025</v>
      </c>
      <c r="AT483" s="107">
        <f t="shared" si="1171"/>
        <v>22.866666666666667</v>
      </c>
      <c r="AU483" s="167">
        <f t="shared" si="1200"/>
        <v>317.70666666666665</v>
      </c>
      <c r="AV483" s="173">
        <f t="shared" si="1201"/>
        <v>22.693333333333332</v>
      </c>
      <c r="AW483" s="106">
        <v>37</v>
      </c>
      <c r="AX483" s="107">
        <f t="shared" si="1172"/>
        <v>76.554333333333332</v>
      </c>
      <c r="AY483" s="174">
        <f t="shared" si="1173"/>
        <v>1.1799759228730267</v>
      </c>
      <c r="AZ483" s="167">
        <f>INDEX(Coefficients!$K$3:$K$10,MATCH(S483,Coefficients!$K$3:$K$10))</f>
        <v>0.35</v>
      </c>
      <c r="BA483" s="167">
        <f>INDEX(Coefficients!$K$3:$K$10,MATCH(S483,Coefficients!$K$3:$K$10)+1)</f>
        <v>0.4</v>
      </c>
      <c r="BB483" s="167">
        <f>INDEX(Coefficients!$L$3:$L$10,MATCH(S483,Coefficients!$K$3:$K$10))</f>
        <v>0.19142307491680963</v>
      </c>
      <c r="BC483" s="167">
        <f>INDEX(Coefficients!$L$3:$L$10,MATCH(S483,Coefficients!$K$3:$K$10)+1)</f>
        <v>0.35425563574488944</v>
      </c>
      <c r="BD483" s="174">
        <f>INDEX(Coefficients!$M$3:$M$10,MATCH(S483,Coefficients!$K$3:$K$10))</f>
        <v>0.20023799980895765</v>
      </c>
      <c r="BE483" s="174">
        <f>INDEX(Coefficients!$M$3:$M$10,MATCH(S483,Coefficients!$K$3:$K$10)+1)</f>
        <v>0.20987997823914079</v>
      </c>
      <c r="BF483" s="70">
        <f t="shared" si="1174"/>
        <v>2.5655609924804158E-5</v>
      </c>
      <c r="BG483" s="110">
        <f t="shared" si="1175"/>
        <v>0.20409479118103091</v>
      </c>
      <c r="BH483" s="175">
        <f t="shared" si="1202"/>
        <v>1.4971440260938567E-5</v>
      </c>
      <c r="BI483" s="89">
        <f t="shared" si="1203"/>
        <v>4.7245263242785905E-2</v>
      </c>
      <c r="BJ483" s="106">
        <f t="shared" si="1176"/>
        <v>0.71366705445737511</v>
      </c>
      <c r="BK483" s="165">
        <f t="shared" si="1177"/>
        <v>84.741590689541354</v>
      </c>
      <c r="BL483" s="207"/>
      <c r="BM483" s="107">
        <f t="shared" si="1178"/>
        <v>434.74999999999989</v>
      </c>
      <c r="BN483" s="173">
        <f t="shared" si="1204"/>
        <v>5807.0499999999993</v>
      </c>
      <c r="BO483" s="187">
        <f t="shared" si="1205"/>
        <v>7.8809964285714274E-4</v>
      </c>
      <c r="BP483" s="106" t="str">
        <f t="shared" si="1179"/>
        <v>YES</v>
      </c>
      <c r="BQ483" s="209">
        <f t="shared" si="1180"/>
        <v>3.8101053530613758</v>
      </c>
      <c r="BR483" s="164">
        <f t="shared" si="1206"/>
        <v>8.8101053530613758</v>
      </c>
      <c r="BS483" s="219">
        <f t="shared" si="1207"/>
        <v>0.17620210706122752</v>
      </c>
      <c r="BT483" s="210"/>
      <c r="BU483" s="206">
        <f t="shared" si="1208"/>
        <v>-0.70569098053522716</v>
      </c>
      <c r="BW483" s="164">
        <f>VLOOKUP(M483,Coefficients!$E$4:$I$7,3)</f>
        <v>0.43099999999999999</v>
      </c>
      <c r="BX483" s="106">
        <f t="shared" si="1209"/>
        <v>7.2999999999999995E-2</v>
      </c>
      <c r="BY483" s="163">
        <f t="shared" si="1210"/>
        <v>0.51574034666666657</v>
      </c>
      <c r="BZ483" s="160"/>
      <c r="CO483" s="165" t="str">
        <f t="shared" si="1181"/>
        <v>splash</v>
      </c>
      <c r="CP483" s="172">
        <f t="shared" si="1182"/>
        <v>1</v>
      </c>
      <c r="CQ483" s="165">
        <f>IF(CO483="atmospheric",IF(CP483&gt;=1,Coefficients!$T$5,Coefficients!$T$4),Coefficients!$T$3)</f>
        <v>7.35</v>
      </c>
      <c r="CR483" s="106">
        <f>IF(S483&lt;Coefficients!$V$3,Coefficients!$X$3-(Coefficients!$X$4-Coefficients!$X$3)*(Coefficients!$V$3-S483)/(Coefficients!$V$4-Coefficients!$V$3),IF(S483&gt;Coefficients!$V$6,(Coefficients!$X$6-Coefficients!$X$5)*(S483-Coefficients!$V$6)/(Coefficients!$V$6-Coefficients!$V$5)+Coefficients!$X$6,VLOOKUP(S483,Coefficients!$V$3:$X$6,3)))</f>
        <v>5.1999999999999975</v>
      </c>
      <c r="CS483" s="90">
        <f t="shared" si="1211"/>
        <v>1.6409601519999992E-4</v>
      </c>
      <c r="CT483" s="106">
        <f>VLOOKUP(CO483,Coefficients!$Z$4:$AD$7,4,FALSE)</f>
        <v>0.26500000000000001</v>
      </c>
      <c r="CU483" s="106">
        <f>VLOOKUP(CO483,Coefficients!$Z$4:$AD$7,2,FALSE)</f>
        <v>0.37</v>
      </c>
      <c r="CV483" s="174">
        <f t="shared" si="1183"/>
        <v>5.1809412653509224</v>
      </c>
      <c r="CW483" s="31">
        <f t="shared" si="1184"/>
        <v>0.23228304460777516</v>
      </c>
      <c r="CX483" s="19">
        <f>Coefficients!$B$7</f>
        <v>3.35</v>
      </c>
      <c r="CY483" s="217">
        <f t="shared" si="1212"/>
        <v>6.9338222270977662E-2</v>
      </c>
      <c r="CZ483" s="164">
        <f>VLOOKUP(N483,Coefficients!$E$12:$I$16,3)</f>
        <v>6.0350000000000001</v>
      </c>
      <c r="DA483" s="165">
        <f t="shared" si="1213"/>
        <v>7.2999999999999995E-2</v>
      </c>
      <c r="DB483" s="163">
        <f t="shared" si="1214"/>
        <v>7.2215614666666657</v>
      </c>
      <c r="DC483" s="163"/>
      <c r="DD483" s="149"/>
      <c r="DU483" s="165">
        <f t="shared" si="1185"/>
        <v>0.95</v>
      </c>
      <c r="DV483" s="165">
        <f t="shared" si="1186"/>
        <v>1</v>
      </c>
      <c r="DW483" s="165">
        <f t="shared" si="1187"/>
        <v>2400</v>
      </c>
      <c r="DX483" s="165">
        <f t="shared" si="1188"/>
        <v>1.4999999999999999E-2</v>
      </c>
      <c r="DY483" s="169">
        <f t="shared" si="1189"/>
        <v>70.523289246693494</v>
      </c>
      <c r="DZ483" s="136">
        <f t="shared" si="1215"/>
        <v>33586.301490350677</v>
      </c>
      <c r="EA483" s="136">
        <f t="shared" si="1190"/>
        <v>4.3067574809826485</v>
      </c>
      <c r="EB483" s="136">
        <f t="shared" si="1191"/>
        <v>2.3330791552474604E-2</v>
      </c>
      <c r="EC483" s="136">
        <f t="shared" si="1192"/>
        <v>0.96747185906460231</v>
      </c>
      <c r="ED483" s="136">
        <f t="shared" si="1193"/>
        <v>0.2113195128215164</v>
      </c>
      <c r="EE483" s="136">
        <f t="shared" si="1216"/>
        <v>1.5445604651050633E-4</v>
      </c>
      <c r="EF483" s="136">
        <f t="shared" si="1194"/>
        <v>1</v>
      </c>
      <c r="EG483" s="136">
        <f t="shared" si="1217"/>
        <v>2</v>
      </c>
      <c r="EH483" s="149">
        <f t="shared" si="1195"/>
        <v>1.7288850316460758</v>
      </c>
      <c r="EI483" s="149">
        <f t="shared" si="1196"/>
        <v>28.729762459482341</v>
      </c>
      <c r="EJ483" s="149">
        <f t="shared" si="1218"/>
        <v>30.458647491128417</v>
      </c>
      <c r="EK483" s="18">
        <f t="shared" si="1219"/>
        <v>0.45963958196363547</v>
      </c>
      <c r="EL483" s="18">
        <f t="shared" si="1220"/>
        <v>8.0989462830734354E-2</v>
      </c>
      <c r="EM483" s="18">
        <f t="shared" si="1221"/>
        <v>1.1862027973333331E-2</v>
      </c>
      <c r="EN483" s="163">
        <f t="shared" si="1197"/>
        <v>0.12347132537522099</v>
      </c>
      <c r="EO483" s="163">
        <f t="shared" si="1198"/>
        <v>2.0517858525330386</v>
      </c>
      <c r="EP483" s="163">
        <f t="shared" si="1222"/>
        <v>2.1752571779082595</v>
      </c>
      <c r="EQ483" s="18">
        <f t="shared" si="1223"/>
        <v>6.4360205966369852</v>
      </c>
      <c r="ER483" s="18">
        <f t="shared" si="1224"/>
        <v>0.44626222667020554</v>
      </c>
      <c r="ES483" s="18">
        <f t="shared" si="1225"/>
        <v>0.16609591373333329</v>
      </c>
    </row>
    <row r="484" spans="1:149" s="105" customFormat="1" outlineLevel="1" x14ac:dyDescent="0.25">
      <c r="A484" s="103"/>
      <c r="B484" s="36" t="s">
        <v>75</v>
      </c>
      <c r="C484" s="36" t="str">
        <f>'Cooler&amp;Wetter'!$B$1</f>
        <v>MIROC-Medres</v>
      </c>
      <c r="D484" s="36">
        <v>2026</v>
      </c>
      <c r="E484" s="37">
        <f>'Cooler&amp;Wetter'!T54</f>
        <v>22.893333333333331</v>
      </c>
      <c r="F484" s="37">
        <f>'Cooler&amp;Wetter'!X54</f>
        <v>76.564506666666659</v>
      </c>
      <c r="G484" s="37">
        <f>'Cooler&amp;Wetter'!R54</f>
        <v>437.89999999999986</v>
      </c>
      <c r="H484" s="115">
        <f t="shared" si="1149"/>
        <v>2007</v>
      </c>
      <c r="I484" s="111" t="str">
        <f t="shared" si="1150"/>
        <v>Pile No 243 @ Berth 107</v>
      </c>
      <c r="J484" s="165" t="str">
        <f t="shared" si="1151"/>
        <v>splash</v>
      </c>
      <c r="K484" s="172">
        <f t="shared" si="1152"/>
        <v>1</v>
      </c>
      <c r="L484" s="115" t="str">
        <f t="shared" si="1153"/>
        <v>C1</v>
      </c>
      <c r="M484" s="115" t="str">
        <f t="shared" si="1154"/>
        <v>CB4</v>
      </c>
      <c r="N484" s="115" t="str">
        <f t="shared" si="1155"/>
        <v>CL5</v>
      </c>
      <c r="O484" s="115">
        <f t="shared" si="1156"/>
        <v>0</v>
      </c>
      <c r="P484" s="115">
        <f t="shared" si="1157"/>
        <v>50</v>
      </c>
      <c r="Q484" s="115">
        <f t="shared" si="1158"/>
        <v>1200</v>
      </c>
      <c r="R484" s="115">
        <f t="shared" si="1159"/>
        <v>60</v>
      </c>
      <c r="S484" s="115">
        <f t="shared" si="1160"/>
        <v>0.37</v>
      </c>
      <c r="T484" s="115">
        <f t="shared" si="1161"/>
        <v>310</v>
      </c>
      <c r="U484" s="165">
        <f t="shared" si="1199"/>
        <v>12</v>
      </c>
      <c r="V484" s="165"/>
      <c r="W484" s="165"/>
      <c r="X484" s="165"/>
      <c r="Y484" s="165"/>
      <c r="AA484" s="174">
        <f t="shared" si="1162"/>
        <v>3.9250237691895329</v>
      </c>
      <c r="AB484" s="193">
        <f t="shared" si="1163"/>
        <v>0.17850047538379066</v>
      </c>
      <c r="AC484" s="174">
        <f t="shared" si="1164"/>
        <v>8.7954333196846202E-2</v>
      </c>
      <c r="AD484" s="174">
        <f t="shared" si="1165"/>
        <v>1.1871676626666662E-2</v>
      </c>
      <c r="AE484" s="174">
        <f t="shared" si="1166"/>
        <v>0.26110240757237063</v>
      </c>
      <c r="AF484" s="194">
        <f t="shared" si="1167"/>
        <v>7.794101718578228E-2</v>
      </c>
      <c r="AG484" s="174">
        <f t="shared" si="1226"/>
        <v>0.53775435600457588</v>
      </c>
      <c r="AH484" s="174">
        <f t="shared" si="1227"/>
        <v>0.16623101726666664</v>
      </c>
      <c r="AJ484" s="174"/>
      <c r="AK484" s="174"/>
      <c r="AM484" s="207">
        <f t="shared" si="1168"/>
        <v>5</v>
      </c>
      <c r="AN484" s="167">
        <f>INDEX(Coefficients!$O$3:$O$7,MATCH(S484,Coefficients!$O$3:$O$7))</f>
        <v>0.3</v>
      </c>
      <c r="AO484" s="167">
        <f>INDEX(Coefficients!$O$3:$O$7,MATCH(S484,Coefficients!$O$3:$O$7)+1)</f>
        <v>0.4</v>
      </c>
      <c r="AP484" s="172">
        <f>INDEX(Coefficients!$P$3:$P$7,MATCH(S484,Coefficients!$O$3:$O$7))</f>
        <v>50</v>
      </c>
      <c r="AQ484" s="172">
        <f>INDEX(Coefficients!$P$3:$P$7,MATCH(S484,Coefficients!$O$3:$O$7)+1)</f>
        <v>41.8</v>
      </c>
      <c r="AR484" s="172">
        <f t="shared" si="1169"/>
        <v>44.26</v>
      </c>
      <c r="AS484" s="106">
        <f t="shared" si="1170"/>
        <v>2026</v>
      </c>
      <c r="AT484" s="107">
        <f t="shared" si="1171"/>
        <v>22.893333333333331</v>
      </c>
      <c r="AU484" s="167">
        <f t="shared" si="1200"/>
        <v>340.59999999999997</v>
      </c>
      <c r="AV484" s="173">
        <f t="shared" si="1201"/>
        <v>22.706666666666663</v>
      </c>
      <c r="AW484" s="106">
        <v>38</v>
      </c>
      <c r="AX484" s="107">
        <f t="shared" si="1172"/>
        <v>76.564506666666659</v>
      </c>
      <c r="AY484" s="174">
        <f t="shared" si="1173"/>
        <v>1.1809341907065134</v>
      </c>
      <c r="AZ484" s="167">
        <f>INDEX(Coefficients!$K$3:$K$10,MATCH(S484,Coefficients!$K$3:$K$10))</f>
        <v>0.35</v>
      </c>
      <c r="BA484" s="167">
        <f>INDEX(Coefficients!$K$3:$K$10,MATCH(S484,Coefficients!$K$3:$K$10)+1)</f>
        <v>0.4</v>
      </c>
      <c r="BB484" s="167">
        <f>INDEX(Coefficients!$L$3:$L$10,MATCH(S484,Coefficients!$K$3:$K$10))</f>
        <v>0.19142307491680963</v>
      </c>
      <c r="BC484" s="167">
        <f>INDEX(Coefficients!$L$3:$L$10,MATCH(S484,Coefficients!$K$3:$K$10)+1)</f>
        <v>0.35425563574488944</v>
      </c>
      <c r="BD484" s="174">
        <f>INDEX(Coefficients!$M$3:$M$10,MATCH(S484,Coefficients!$K$3:$K$10))</f>
        <v>0.20023799980895765</v>
      </c>
      <c r="BE484" s="174">
        <f>INDEX(Coefficients!$M$3:$M$10,MATCH(S484,Coefficients!$K$3:$K$10)+1)</f>
        <v>0.20987997823914079</v>
      </c>
      <c r="BF484" s="70">
        <f t="shared" si="1174"/>
        <v>2.5655609924804158E-5</v>
      </c>
      <c r="BG484" s="110">
        <f t="shared" si="1175"/>
        <v>0.20409479118103091</v>
      </c>
      <c r="BH484" s="175">
        <f t="shared" si="1202"/>
        <v>1.4762103431381688E-5</v>
      </c>
      <c r="BI484" s="89">
        <f t="shared" si="1203"/>
        <v>4.6584660558845803E-2</v>
      </c>
      <c r="BJ484" s="106">
        <f t="shared" si="1176"/>
        <v>0.71366705445737511</v>
      </c>
      <c r="BK484" s="165">
        <f t="shared" si="1177"/>
        <v>84.741590689541354</v>
      </c>
      <c r="BL484" s="207"/>
      <c r="BM484" s="107">
        <f t="shared" si="1178"/>
        <v>437.89999999999986</v>
      </c>
      <c r="BN484" s="173">
        <f t="shared" si="1204"/>
        <v>6244.9499999999989</v>
      </c>
      <c r="BO484" s="187">
        <f t="shared" si="1205"/>
        <v>7.9102699999999981E-4</v>
      </c>
      <c r="BP484" s="106" t="str">
        <f t="shared" si="1179"/>
        <v>YES</v>
      </c>
      <c r="BQ484" s="209">
        <f t="shared" si="1180"/>
        <v>3.9250237691895329</v>
      </c>
      <c r="BR484" s="164">
        <f t="shared" si="1206"/>
        <v>8.9250237691895329</v>
      </c>
      <c r="BS484" s="219">
        <f t="shared" si="1207"/>
        <v>0.17850047538379066</v>
      </c>
      <c r="BT484" s="210"/>
      <c r="BU484" s="206">
        <f t="shared" si="1208"/>
        <v>-0.71502725620351748</v>
      </c>
      <c r="BW484" s="164">
        <f>VLOOKUP(M484,Coefficients!$E$4:$I$7,3)</f>
        <v>0.43099999999999999</v>
      </c>
      <c r="BX484" s="106">
        <f t="shared" si="1209"/>
        <v>7.2999999999999995E-2</v>
      </c>
      <c r="BY484" s="163">
        <f t="shared" si="1210"/>
        <v>0.51615985333333314</v>
      </c>
      <c r="BZ484" s="160"/>
      <c r="CO484" s="165" t="str">
        <f t="shared" si="1181"/>
        <v>splash</v>
      </c>
      <c r="CP484" s="172">
        <f t="shared" si="1182"/>
        <v>1</v>
      </c>
      <c r="CQ484" s="165">
        <f>IF(CO484="atmospheric",IF(CP484&gt;=1,Coefficients!$T$5,Coefficients!$T$4),Coefficients!$T$3)</f>
        <v>7.35</v>
      </c>
      <c r="CR484" s="106">
        <f>IF(S484&lt;Coefficients!$V$3,Coefficients!$X$3-(Coefficients!$X$4-Coefficients!$X$3)*(Coefficients!$V$3-S484)/(Coefficients!$V$4-Coefficients!$V$3),IF(S484&gt;Coefficients!$V$6,(Coefficients!$X$6-Coefficients!$X$5)*(S484-Coefficients!$V$6)/(Coefficients!$V$6-Coefficients!$V$5)+Coefficients!$X$6,VLOOKUP(S484,Coefficients!$V$3:$X$6,3)))</f>
        <v>5.1999999999999975</v>
      </c>
      <c r="CS484" s="90">
        <f t="shared" si="1211"/>
        <v>1.6409601519999992E-4</v>
      </c>
      <c r="CT484" s="106">
        <f>VLOOKUP(CO484,Coefficients!$Z$4:$AD$7,4,FALSE)</f>
        <v>0.26500000000000001</v>
      </c>
      <c r="CU484" s="106">
        <f>VLOOKUP(CO484,Coefficients!$Z$4:$AD$7,2,FALSE)</f>
        <v>0.37</v>
      </c>
      <c r="CV484" s="174">
        <f t="shared" si="1183"/>
        <v>5.1998428420663565</v>
      </c>
      <c r="CW484" s="31">
        <f t="shared" si="1184"/>
        <v>0.26110240757237063</v>
      </c>
      <c r="CX484" s="19">
        <f>Coefficients!$B$7</f>
        <v>3.35</v>
      </c>
      <c r="CY484" s="217">
        <f t="shared" si="1212"/>
        <v>7.794101718578228E-2</v>
      </c>
      <c r="CZ484" s="164">
        <f>VLOOKUP(N484,Coefficients!$E$12:$I$16,3)</f>
        <v>6.0350000000000001</v>
      </c>
      <c r="DA484" s="165">
        <f t="shared" si="1213"/>
        <v>7.2999999999999995E-2</v>
      </c>
      <c r="DB484" s="163">
        <f t="shared" si="1214"/>
        <v>7.227435533333332</v>
      </c>
      <c r="DC484" s="163"/>
      <c r="DD484" s="149"/>
      <c r="DU484" s="165">
        <f t="shared" si="1185"/>
        <v>0.95</v>
      </c>
      <c r="DV484" s="165">
        <f t="shared" si="1186"/>
        <v>1</v>
      </c>
      <c r="DW484" s="165">
        <f t="shared" si="1187"/>
        <v>2400</v>
      </c>
      <c r="DX484" s="165">
        <f t="shared" si="1188"/>
        <v>1.4999999999999999E-2</v>
      </c>
      <c r="DY484" s="169">
        <f t="shared" si="1189"/>
        <v>70.527615264881121</v>
      </c>
      <c r="DZ484" s="136">
        <f t="shared" si="1215"/>
        <v>33586.988223210486</v>
      </c>
      <c r="EA484" s="136">
        <f t="shared" si="1190"/>
        <v>4.3067574809826485</v>
      </c>
      <c r="EB484" s="136">
        <f t="shared" si="1191"/>
        <v>2.3330791552474604E-2</v>
      </c>
      <c r="EC484" s="136">
        <f t="shared" si="1192"/>
        <v>0.96747185906460231</v>
      </c>
      <c r="ED484" s="136">
        <f t="shared" si="1193"/>
        <v>0.21137939631569946</v>
      </c>
      <c r="EE484" s="136">
        <f t="shared" si="1216"/>
        <v>1.5445604651050633E-4</v>
      </c>
      <c r="EF484" s="136">
        <f t="shared" si="1194"/>
        <v>1</v>
      </c>
      <c r="EG484" s="136">
        <f t="shared" si="1217"/>
        <v>2</v>
      </c>
      <c r="EH484" s="149">
        <f t="shared" si="1195"/>
        <v>1.7274677404771621</v>
      </c>
      <c r="EI484" s="149">
        <f t="shared" si="1196"/>
        <v>28.714547262518366</v>
      </c>
      <c r="EJ484" s="149">
        <f t="shared" si="1218"/>
        <v>30.442015002995529</v>
      </c>
      <c r="EK484" s="18">
        <f t="shared" si="1219"/>
        <v>0.49274005017486466</v>
      </c>
      <c r="EL484" s="18">
        <f t="shared" si="1220"/>
        <v>8.7954333196846202E-2</v>
      </c>
      <c r="EM484" s="18">
        <f t="shared" si="1221"/>
        <v>1.1871676626666662E-2</v>
      </c>
      <c r="EN484" s="163">
        <f t="shared" si="1197"/>
        <v>0.12337010706638886</v>
      </c>
      <c r="EO484" s="163">
        <f t="shared" si="1198"/>
        <v>2.0506992328327116</v>
      </c>
      <c r="EP484" s="163">
        <f t="shared" si="1222"/>
        <v>2.1740693398991007</v>
      </c>
      <c r="EQ484" s="18">
        <f t="shared" si="1223"/>
        <v>6.8995039508243812</v>
      </c>
      <c r="ER484" s="18">
        <f t="shared" si="1224"/>
        <v>0.53775435600457588</v>
      </c>
      <c r="ES484" s="18">
        <f t="shared" si="1225"/>
        <v>0.16623101726666664</v>
      </c>
    </row>
    <row r="485" spans="1:149" s="105" customFormat="1" outlineLevel="1" x14ac:dyDescent="0.25">
      <c r="A485" s="103"/>
      <c r="B485" s="36" t="s">
        <v>75</v>
      </c>
      <c r="C485" s="36" t="str">
        <f>'Cooler&amp;Wetter'!$B$1</f>
        <v>MIROC-Medres</v>
      </c>
      <c r="D485" s="36">
        <v>2027</v>
      </c>
      <c r="E485" s="37">
        <f>'Cooler&amp;Wetter'!T55</f>
        <v>22.919999999999998</v>
      </c>
      <c r="F485" s="37">
        <f>'Cooler&amp;Wetter'!X55</f>
        <v>76.574680000000001</v>
      </c>
      <c r="G485" s="37">
        <f>'Cooler&amp;Wetter'!R55</f>
        <v>441.04999999999984</v>
      </c>
      <c r="H485" s="115">
        <f t="shared" si="1149"/>
        <v>2007</v>
      </c>
      <c r="I485" s="111" t="str">
        <f t="shared" si="1150"/>
        <v>Pile No 243 @ Berth 107</v>
      </c>
      <c r="J485" s="165" t="str">
        <f t="shared" si="1151"/>
        <v>splash</v>
      </c>
      <c r="K485" s="172">
        <f t="shared" si="1152"/>
        <v>1</v>
      </c>
      <c r="L485" s="115" t="str">
        <f t="shared" si="1153"/>
        <v>C1</v>
      </c>
      <c r="M485" s="115" t="str">
        <f t="shared" si="1154"/>
        <v>CB4</v>
      </c>
      <c r="N485" s="115" t="str">
        <f t="shared" si="1155"/>
        <v>CL5</v>
      </c>
      <c r="O485" s="115">
        <f t="shared" si="1156"/>
        <v>0</v>
      </c>
      <c r="P485" s="115">
        <f t="shared" si="1157"/>
        <v>50</v>
      </c>
      <c r="Q485" s="115">
        <f t="shared" si="1158"/>
        <v>1200</v>
      </c>
      <c r="R485" s="115">
        <f t="shared" si="1159"/>
        <v>60</v>
      </c>
      <c r="S485" s="115">
        <f t="shared" si="1160"/>
        <v>0.37</v>
      </c>
      <c r="T485" s="115">
        <f t="shared" si="1161"/>
        <v>310</v>
      </c>
      <c r="U485" s="165">
        <f t="shared" si="1199"/>
        <v>12</v>
      </c>
      <c r="V485" s="165"/>
      <c r="W485" s="165"/>
      <c r="X485" s="165"/>
      <c r="Y485" s="165"/>
      <c r="AA485" s="174">
        <f t="shared" si="1162"/>
        <v>4.0362401272927437</v>
      </c>
      <c r="AB485" s="193">
        <f t="shared" si="1163"/>
        <v>0.18072480254585485</v>
      </c>
      <c r="AC485" s="174">
        <f t="shared" si="1164"/>
        <v>9.5038916353733155E-2</v>
      </c>
      <c r="AD485" s="174">
        <f t="shared" si="1165"/>
        <v>1.1881325279999999E-2</v>
      </c>
      <c r="AE485" s="174">
        <f t="shared" si="1166"/>
        <v>0.29014980355225384</v>
      </c>
      <c r="AF485" s="194">
        <f t="shared" si="1167"/>
        <v>8.66118816573892E-2</v>
      </c>
      <c r="AG485" s="174">
        <f t="shared" si="1226"/>
        <v>0.63776575349839437</v>
      </c>
      <c r="AH485" s="174">
        <f t="shared" si="1227"/>
        <v>0.16636612079999999</v>
      </c>
      <c r="AJ485" s="174"/>
      <c r="AK485" s="174"/>
      <c r="AM485" s="207">
        <f t="shared" si="1168"/>
        <v>5</v>
      </c>
      <c r="AN485" s="167">
        <f>INDEX(Coefficients!$O$3:$O$7,MATCH(S485,Coefficients!$O$3:$O$7))</f>
        <v>0.3</v>
      </c>
      <c r="AO485" s="167">
        <f>INDEX(Coefficients!$O$3:$O$7,MATCH(S485,Coefficients!$O$3:$O$7)+1)</f>
        <v>0.4</v>
      </c>
      <c r="AP485" s="172">
        <f>INDEX(Coefficients!$P$3:$P$7,MATCH(S485,Coefficients!$O$3:$O$7))</f>
        <v>50</v>
      </c>
      <c r="AQ485" s="172">
        <f>INDEX(Coefficients!$P$3:$P$7,MATCH(S485,Coefficients!$O$3:$O$7)+1)</f>
        <v>41.8</v>
      </c>
      <c r="AR485" s="172">
        <f t="shared" si="1169"/>
        <v>44.26</v>
      </c>
      <c r="AS485" s="106">
        <f t="shared" si="1170"/>
        <v>2027</v>
      </c>
      <c r="AT485" s="107">
        <f t="shared" si="1171"/>
        <v>22.919999999999998</v>
      </c>
      <c r="AU485" s="167">
        <f t="shared" si="1200"/>
        <v>363.52</v>
      </c>
      <c r="AV485" s="173">
        <f t="shared" si="1201"/>
        <v>22.72</v>
      </c>
      <c r="AW485" s="106">
        <v>39</v>
      </c>
      <c r="AX485" s="107">
        <f t="shared" si="1172"/>
        <v>76.574680000000001</v>
      </c>
      <c r="AY485" s="174">
        <f t="shared" si="1173"/>
        <v>1.1818931502394783</v>
      </c>
      <c r="AZ485" s="167">
        <f>INDEX(Coefficients!$K$3:$K$10,MATCH(S485,Coefficients!$K$3:$K$10))</f>
        <v>0.35</v>
      </c>
      <c r="BA485" s="167">
        <f>INDEX(Coefficients!$K$3:$K$10,MATCH(S485,Coefficients!$K$3:$K$10)+1)</f>
        <v>0.4</v>
      </c>
      <c r="BB485" s="167">
        <f>INDEX(Coefficients!$L$3:$L$10,MATCH(S485,Coefficients!$K$3:$K$10))</f>
        <v>0.19142307491680963</v>
      </c>
      <c r="BC485" s="167">
        <f>INDEX(Coefficients!$L$3:$L$10,MATCH(S485,Coefficients!$K$3:$K$10)+1)</f>
        <v>0.35425563574488944</v>
      </c>
      <c r="BD485" s="174">
        <f>INDEX(Coefficients!$M$3:$M$10,MATCH(S485,Coefficients!$K$3:$K$10))</f>
        <v>0.20023799980895765</v>
      </c>
      <c r="BE485" s="174">
        <f>INDEX(Coefficients!$M$3:$M$10,MATCH(S485,Coefficients!$K$3:$K$10)+1)</f>
        <v>0.20987997823914079</v>
      </c>
      <c r="BF485" s="70">
        <f t="shared" si="1174"/>
        <v>2.5655609924804158E-5</v>
      </c>
      <c r="BG485" s="110">
        <f t="shared" si="1175"/>
        <v>0.20409479118103091</v>
      </c>
      <c r="BH485" s="175">
        <f t="shared" si="1202"/>
        <v>1.456893237455266E-5</v>
      </c>
      <c r="BI485" s="89">
        <f t="shared" si="1203"/>
        <v>4.5975072084276258E-2</v>
      </c>
      <c r="BJ485" s="106">
        <f t="shared" si="1176"/>
        <v>0.71366705445737511</v>
      </c>
      <c r="BK485" s="165">
        <f t="shared" si="1177"/>
        <v>84.741590689541354</v>
      </c>
      <c r="BL485" s="207"/>
      <c r="BM485" s="107">
        <f t="shared" si="1178"/>
        <v>441.04999999999984</v>
      </c>
      <c r="BN485" s="173">
        <f t="shared" si="1204"/>
        <v>6685.9999999999991</v>
      </c>
      <c r="BO485" s="187">
        <f t="shared" si="1205"/>
        <v>7.939624999999999E-4</v>
      </c>
      <c r="BP485" s="106" t="str">
        <f t="shared" si="1179"/>
        <v>YES</v>
      </c>
      <c r="BQ485" s="209">
        <f t="shared" si="1180"/>
        <v>4.0362401272927437</v>
      </c>
      <c r="BR485" s="164">
        <f t="shared" si="1206"/>
        <v>9.0362401272927428</v>
      </c>
      <c r="BS485" s="219">
        <f t="shared" si="1207"/>
        <v>0.18072480254585485</v>
      </c>
      <c r="BT485" s="210"/>
      <c r="BU485" s="206">
        <f t="shared" si="1208"/>
        <v>-0.72345261052854481</v>
      </c>
      <c r="BW485" s="164">
        <f>VLOOKUP(M485,Coefficients!$E$4:$I$7,3)</f>
        <v>0.43099999999999999</v>
      </c>
      <c r="BX485" s="106">
        <f t="shared" si="1209"/>
        <v>7.2999999999999995E-2</v>
      </c>
      <c r="BY485" s="163">
        <f t="shared" si="1210"/>
        <v>0.51657935999999993</v>
      </c>
      <c r="BZ485" s="160"/>
      <c r="CO485" s="165" t="str">
        <f t="shared" si="1181"/>
        <v>splash</v>
      </c>
      <c r="CP485" s="172">
        <f t="shared" si="1182"/>
        <v>1</v>
      </c>
      <c r="CQ485" s="165">
        <f>IF(CO485="atmospheric",IF(CP485&gt;=1,Coefficients!$T$5,Coefficients!$T$4),Coefficients!$T$3)</f>
        <v>7.35</v>
      </c>
      <c r="CR485" s="106">
        <f>IF(S485&lt;Coefficients!$V$3,Coefficients!$X$3-(Coefficients!$X$4-Coefficients!$X$3)*(Coefficients!$V$3-S485)/(Coefficients!$V$4-Coefficients!$V$3),IF(S485&gt;Coefficients!$V$6,(Coefficients!$X$6-Coefficients!$X$5)*(S485-Coefficients!$V$6)/(Coefficients!$V$6-Coefficients!$V$5)+Coefficients!$X$6,VLOOKUP(S485,Coefficients!$V$3:$X$6,3)))</f>
        <v>5.1999999999999975</v>
      </c>
      <c r="CS485" s="90">
        <f t="shared" si="1211"/>
        <v>1.6409601519999992E-4</v>
      </c>
      <c r="CT485" s="106">
        <f>VLOOKUP(CO485,Coefficients!$Z$4:$AD$7,4,FALSE)</f>
        <v>0.26500000000000001</v>
      </c>
      <c r="CU485" s="106">
        <f>VLOOKUP(CO485,Coefficients!$Z$4:$AD$7,2,FALSE)</f>
        <v>0.37</v>
      </c>
      <c r="CV485" s="174">
        <f t="shared" si="1183"/>
        <v>5.2169109002652636</v>
      </c>
      <c r="CW485" s="31">
        <f t="shared" si="1184"/>
        <v>0.29014980355225384</v>
      </c>
      <c r="CX485" s="19">
        <f>Coefficients!$B$7</f>
        <v>3.35</v>
      </c>
      <c r="CY485" s="217">
        <f t="shared" si="1212"/>
        <v>8.66118816573892E-2</v>
      </c>
      <c r="CZ485" s="164">
        <f>VLOOKUP(N485,Coefficients!$E$12:$I$16,3)</f>
        <v>6.0350000000000001</v>
      </c>
      <c r="DA485" s="165">
        <f t="shared" si="1213"/>
        <v>7.2999999999999995E-2</v>
      </c>
      <c r="DB485" s="163">
        <f t="shared" si="1214"/>
        <v>7.2333095999999992</v>
      </c>
      <c r="DC485" s="163"/>
      <c r="DD485" s="149"/>
      <c r="DU485" s="165">
        <f t="shared" si="1185"/>
        <v>0.95</v>
      </c>
      <c r="DV485" s="165">
        <f t="shared" si="1186"/>
        <v>1</v>
      </c>
      <c r="DW485" s="165">
        <f t="shared" si="1187"/>
        <v>2400</v>
      </c>
      <c r="DX485" s="165">
        <f t="shared" si="1188"/>
        <v>1.4999999999999999E-2</v>
      </c>
      <c r="DY485" s="169">
        <f t="shared" si="1189"/>
        <v>70.531400966183568</v>
      </c>
      <c r="DZ485" s="136">
        <f t="shared" si="1215"/>
        <v>33587.589160539042</v>
      </c>
      <c r="EA485" s="136">
        <f t="shared" si="1190"/>
        <v>4.3067574809826485</v>
      </c>
      <c r="EB485" s="136">
        <f t="shared" si="1191"/>
        <v>2.3330791552474604E-2</v>
      </c>
      <c r="EC485" s="136">
        <f t="shared" si="1192"/>
        <v>0.96747185906460231</v>
      </c>
      <c r="ED485" s="136">
        <f t="shared" si="1193"/>
        <v>0.21143918254883429</v>
      </c>
      <c r="EE485" s="136">
        <f t="shared" si="1216"/>
        <v>1.5445604651050633E-4</v>
      </c>
      <c r="EF485" s="136">
        <f t="shared" si="1194"/>
        <v>1</v>
      </c>
      <c r="EG485" s="136">
        <f t="shared" si="1217"/>
        <v>2</v>
      </c>
      <c r="EH485" s="149">
        <f t="shared" si="1195"/>
        <v>1.7260542680177282</v>
      </c>
      <c r="EI485" s="149">
        <f t="shared" si="1196"/>
        <v>28.699343576073904</v>
      </c>
      <c r="EJ485" s="149">
        <f t="shared" si="1218"/>
        <v>30.425397844091631</v>
      </c>
      <c r="EK485" s="18">
        <f t="shared" si="1219"/>
        <v>0.52587644316069548</v>
      </c>
      <c r="EL485" s="18">
        <f t="shared" si="1220"/>
        <v>9.5038916353733155E-2</v>
      </c>
      <c r="EM485" s="18">
        <f t="shared" si="1221"/>
        <v>1.1881325279999999E-2</v>
      </c>
      <c r="EN485" s="163">
        <f t="shared" si="1197"/>
        <v>0.12326916147732243</v>
      </c>
      <c r="EO485" s="163">
        <f t="shared" si="1198"/>
        <v>2.0496134351761151</v>
      </c>
      <c r="EP485" s="163">
        <f t="shared" si="1222"/>
        <v>2.1728825966534373</v>
      </c>
      <c r="EQ485" s="18">
        <f t="shared" si="1223"/>
        <v>7.3634903352083461</v>
      </c>
      <c r="ER485" s="18">
        <f t="shared" si="1224"/>
        <v>0.63776575349839437</v>
      </c>
      <c r="ES485" s="18">
        <f t="shared" si="1225"/>
        <v>0.16636612079999999</v>
      </c>
    </row>
    <row r="486" spans="1:149" s="105" customFormat="1" outlineLevel="1" x14ac:dyDescent="0.25">
      <c r="A486" s="103"/>
      <c r="B486" s="36" t="s">
        <v>75</v>
      </c>
      <c r="C486" s="36" t="str">
        <f>'Cooler&amp;Wetter'!$B$1</f>
        <v>MIROC-Medres</v>
      </c>
      <c r="D486" s="36">
        <v>2028</v>
      </c>
      <c r="E486" s="37">
        <f>'Cooler&amp;Wetter'!T56</f>
        <v>22.946666666666665</v>
      </c>
      <c r="F486" s="37">
        <f>'Cooler&amp;Wetter'!X56</f>
        <v>76.584853333333328</v>
      </c>
      <c r="G486" s="37">
        <f>'Cooler&amp;Wetter'!R56</f>
        <v>444.19999999999982</v>
      </c>
      <c r="H486" s="115">
        <f t="shared" si="1149"/>
        <v>2007</v>
      </c>
      <c r="I486" s="111" t="str">
        <f t="shared" si="1150"/>
        <v>Pile No 243 @ Berth 107</v>
      </c>
      <c r="J486" s="165" t="str">
        <f t="shared" si="1151"/>
        <v>splash</v>
      </c>
      <c r="K486" s="172">
        <f t="shared" si="1152"/>
        <v>1</v>
      </c>
      <c r="L486" s="115" t="str">
        <f t="shared" si="1153"/>
        <v>C1</v>
      </c>
      <c r="M486" s="115" t="str">
        <f t="shared" si="1154"/>
        <v>CB4</v>
      </c>
      <c r="N486" s="115" t="str">
        <f t="shared" si="1155"/>
        <v>CL5</v>
      </c>
      <c r="O486" s="115">
        <f t="shared" si="1156"/>
        <v>0</v>
      </c>
      <c r="P486" s="115">
        <f t="shared" si="1157"/>
        <v>50</v>
      </c>
      <c r="Q486" s="115">
        <f t="shared" si="1158"/>
        <v>1200</v>
      </c>
      <c r="R486" s="115">
        <f t="shared" si="1159"/>
        <v>60</v>
      </c>
      <c r="S486" s="115">
        <f t="shared" si="1160"/>
        <v>0.37</v>
      </c>
      <c r="T486" s="115">
        <f t="shared" si="1161"/>
        <v>310</v>
      </c>
      <c r="U486" s="165">
        <f t="shared" si="1199"/>
        <v>12</v>
      </c>
      <c r="V486" s="165"/>
      <c r="W486" s="165"/>
      <c r="X486" s="165"/>
      <c r="Y486" s="165"/>
      <c r="AA486" s="174">
        <f t="shared" si="1162"/>
        <v>4.144137051007732</v>
      </c>
      <c r="AB486" s="193">
        <f t="shared" si="1163"/>
        <v>0.18288274102015464</v>
      </c>
      <c r="AC486" s="174">
        <f t="shared" si="1164"/>
        <v>0.1022403722836719</v>
      </c>
      <c r="AD486" s="174">
        <f t="shared" si="1165"/>
        <v>1.1890973933333332E-2</v>
      </c>
      <c r="AE486" s="174">
        <f t="shared" si="1166"/>
        <v>0.31931163411338437</v>
      </c>
      <c r="AF486" s="194">
        <f t="shared" si="1167"/>
        <v>9.531690570548787E-2</v>
      </c>
      <c r="AG486" s="174">
        <f t="shared" si="1226"/>
        <v>0.74613882608398152</v>
      </c>
      <c r="AH486" s="174">
        <f t="shared" si="1227"/>
        <v>0.16650122433333331</v>
      </c>
      <c r="AJ486" s="174"/>
      <c r="AK486" s="174"/>
      <c r="AM486" s="207">
        <f t="shared" si="1168"/>
        <v>5</v>
      </c>
      <c r="AN486" s="167">
        <f>INDEX(Coefficients!$O$3:$O$7,MATCH(S486,Coefficients!$O$3:$O$7))</f>
        <v>0.3</v>
      </c>
      <c r="AO486" s="167">
        <f>INDEX(Coefficients!$O$3:$O$7,MATCH(S486,Coefficients!$O$3:$O$7)+1)</f>
        <v>0.4</v>
      </c>
      <c r="AP486" s="172">
        <f>INDEX(Coefficients!$P$3:$P$7,MATCH(S486,Coefficients!$O$3:$O$7))</f>
        <v>50</v>
      </c>
      <c r="AQ486" s="172">
        <f>INDEX(Coefficients!$P$3:$P$7,MATCH(S486,Coefficients!$O$3:$O$7)+1)</f>
        <v>41.8</v>
      </c>
      <c r="AR486" s="172">
        <f t="shared" si="1169"/>
        <v>44.26</v>
      </c>
      <c r="AS486" s="106">
        <f t="shared" si="1170"/>
        <v>2028</v>
      </c>
      <c r="AT486" s="107">
        <f t="shared" si="1171"/>
        <v>22.946666666666665</v>
      </c>
      <c r="AU486" s="167">
        <f t="shared" si="1200"/>
        <v>386.46666666666664</v>
      </c>
      <c r="AV486" s="173">
        <f t="shared" si="1201"/>
        <v>22.733333333333331</v>
      </c>
      <c r="AW486" s="106">
        <v>40</v>
      </c>
      <c r="AX486" s="107">
        <f t="shared" si="1172"/>
        <v>76.584853333333328</v>
      </c>
      <c r="AY486" s="174">
        <f t="shared" si="1173"/>
        <v>1.1828528019048561</v>
      </c>
      <c r="AZ486" s="167">
        <f>INDEX(Coefficients!$K$3:$K$10,MATCH(S486,Coefficients!$K$3:$K$10))</f>
        <v>0.35</v>
      </c>
      <c r="BA486" s="167">
        <f>INDEX(Coefficients!$K$3:$K$10,MATCH(S486,Coefficients!$K$3:$K$10)+1)</f>
        <v>0.4</v>
      </c>
      <c r="BB486" s="167">
        <f>INDEX(Coefficients!$L$3:$L$10,MATCH(S486,Coefficients!$K$3:$K$10))</f>
        <v>0.19142307491680963</v>
      </c>
      <c r="BC486" s="167">
        <f>INDEX(Coefficients!$L$3:$L$10,MATCH(S486,Coefficients!$K$3:$K$10)+1)</f>
        <v>0.35425563574488944</v>
      </c>
      <c r="BD486" s="174">
        <f>INDEX(Coefficients!$M$3:$M$10,MATCH(S486,Coefficients!$K$3:$K$10))</f>
        <v>0.20023799980895765</v>
      </c>
      <c r="BE486" s="174">
        <f>INDEX(Coefficients!$M$3:$M$10,MATCH(S486,Coefficients!$K$3:$K$10)+1)</f>
        <v>0.20987997823914079</v>
      </c>
      <c r="BF486" s="70">
        <f t="shared" si="1174"/>
        <v>2.5655609924804158E-5</v>
      </c>
      <c r="BG486" s="110">
        <f t="shared" si="1175"/>
        <v>0.20409479118103091</v>
      </c>
      <c r="BH486" s="175">
        <f t="shared" si="1202"/>
        <v>1.4389779136723271E-5</v>
      </c>
      <c r="BI486" s="89">
        <f t="shared" si="1203"/>
        <v>4.5409719537392014E-2</v>
      </c>
      <c r="BJ486" s="106">
        <f t="shared" si="1176"/>
        <v>0.71366705445737511</v>
      </c>
      <c r="BK486" s="165">
        <f t="shared" si="1177"/>
        <v>84.741590689541354</v>
      </c>
      <c r="BL486" s="207"/>
      <c r="BM486" s="107">
        <f t="shared" si="1178"/>
        <v>444.19999999999982</v>
      </c>
      <c r="BN486" s="173">
        <f t="shared" si="1204"/>
        <v>7130.1999999999989</v>
      </c>
      <c r="BO486" s="187">
        <f t="shared" si="1205"/>
        <v>7.9690470588235287E-4</v>
      </c>
      <c r="BP486" s="106" t="str">
        <f t="shared" si="1179"/>
        <v>YES</v>
      </c>
      <c r="BQ486" s="209">
        <f t="shared" si="1180"/>
        <v>4.144137051007732</v>
      </c>
      <c r="BR486" s="164">
        <f t="shared" si="1206"/>
        <v>9.144137051007732</v>
      </c>
      <c r="BS486" s="219">
        <f t="shared" si="1207"/>
        <v>0.18288274102015464</v>
      </c>
      <c r="BT486" s="210"/>
      <c r="BU486" s="206">
        <f t="shared" si="1208"/>
        <v>-0.73110387860413351</v>
      </c>
      <c r="BW486" s="164">
        <f>VLOOKUP(M486,Coefficients!$E$4:$I$7,3)</f>
        <v>0.43099999999999999</v>
      </c>
      <c r="BX486" s="106">
        <f t="shared" si="1209"/>
        <v>7.2999999999999995E-2</v>
      </c>
      <c r="BY486" s="163">
        <f t="shared" si="1210"/>
        <v>0.51699886666666661</v>
      </c>
      <c r="BZ486" s="160"/>
      <c r="CO486" s="165" t="str">
        <f t="shared" si="1181"/>
        <v>splash</v>
      </c>
      <c r="CP486" s="172">
        <f t="shared" si="1182"/>
        <v>1</v>
      </c>
      <c r="CQ486" s="165">
        <f>IF(CO486="atmospheric",IF(CP486&gt;=1,Coefficients!$T$5,Coefficients!$T$4),Coefficients!$T$3)</f>
        <v>7.35</v>
      </c>
      <c r="CR486" s="106">
        <f>IF(S486&lt;Coefficients!$V$3,Coefficients!$X$3-(Coefficients!$X$4-Coefficients!$X$3)*(Coefficients!$V$3-S486)/(Coefficients!$V$4-Coefficients!$V$3),IF(S486&gt;Coefficients!$V$6,(Coefficients!$X$6-Coefficients!$X$5)*(S486-Coefficients!$V$6)/(Coefficients!$V$6-Coefficients!$V$5)+Coefficients!$X$6,VLOOKUP(S486,Coefficients!$V$3:$X$6,3)))</f>
        <v>5.1999999999999975</v>
      </c>
      <c r="CS486" s="90">
        <f t="shared" si="1211"/>
        <v>1.6409601519999992E-4</v>
      </c>
      <c r="CT486" s="106">
        <f>VLOOKUP(CO486,Coefficients!$Z$4:$AD$7,4,FALSE)</f>
        <v>0.26500000000000001</v>
      </c>
      <c r="CU486" s="106">
        <f>VLOOKUP(CO486,Coefficients!$Z$4:$AD$7,2,FALSE)</f>
        <v>0.37</v>
      </c>
      <c r="CV486" s="174">
        <f t="shared" si="1183"/>
        <v>5.2324035339956358</v>
      </c>
      <c r="CW486" s="31">
        <f t="shared" si="1184"/>
        <v>0.31931163411338437</v>
      </c>
      <c r="CX486" s="19">
        <f>Coefficients!$B$7</f>
        <v>3.35</v>
      </c>
      <c r="CY486" s="217">
        <f t="shared" si="1212"/>
        <v>9.531690570548787E-2</v>
      </c>
      <c r="CZ486" s="164">
        <f>VLOOKUP(N486,Coefficients!$E$12:$I$16,3)</f>
        <v>6.0350000000000001</v>
      </c>
      <c r="DA486" s="165">
        <f t="shared" si="1213"/>
        <v>7.2999999999999995E-2</v>
      </c>
      <c r="DB486" s="163">
        <f t="shared" si="1214"/>
        <v>7.2391836666666656</v>
      </c>
      <c r="DC486" s="163"/>
      <c r="DD486" s="149"/>
      <c r="DU486" s="165">
        <f t="shared" si="1185"/>
        <v>0.95</v>
      </c>
      <c r="DV486" s="165">
        <f t="shared" si="1186"/>
        <v>1</v>
      </c>
      <c r="DW486" s="165">
        <f t="shared" si="1187"/>
        <v>2400</v>
      </c>
      <c r="DX486" s="165">
        <f t="shared" si="1188"/>
        <v>1.4999999999999999E-2</v>
      </c>
      <c r="DY486" s="169">
        <f t="shared" si="1189"/>
        <v>70.534741628380615</v>
      </c>
      <c r="DZ486" s="136">
        <f t="shared" si="1215"/>
        <v>33588.119435075925</v>
      </c>
      <c r="EA486" s="136">
        <f t="shared" si="1190"/>
        <v>4.3067574809826485</v>
      </c>
      <c r="EB486" s="136">
        <f t="shared" si="1191"/>
        <v>2.3330791552474604E-2</v>
      </c>
      <c r="EC486" s="136">
        <f t="shared" si="1192"/>
        <v>0.96747185906460231</v>
      </c>
      <c r="ED486" s="136">
        <f t="shared" si="1193"/>
        <v>0.21149887175768148</v>
      </c>
      <c r="EE486" s="136">
        <f t="shared" si="1216"/>
        <v>1.5445604651050633E-4</v>
      </c>
      <c r="EF486" s="136">
        <f t="shared" si="1194"/>
        <v>1</v>
      </c>
      <c r="EG486" s="136">
        <f t="shared" si="1217"/>
        <v>2</v>
      </c>
      <c r="EH486" s="149">
        <f t="shared" si="1195"/>
        <v>1.7246443375885974</v>
      </c>
      <c r="EI486" s="149">
        <f t="shared" si="1196"/>
        <v>28.684151404239376</v>
      </c>
      <c r="EJ486" s="149">
        <f t="shared" si="1218"/>
        <v>30.408795741827973</v>
      </c>
      <c r="EK486" s="18">
        <f t="shared" si="1219"/>
        <v>0.55904877471409109</v>
      </c>
      <c r="EL486" s="18">
        <f t="shared" si="1220"/>
        <v>0.1022403722836719</v>
      </c>
      <c r="EM486" s="18">
        <f t="shared" si="1221"/>
        <v>1.1890973933333332E-2</v>
      </c>
      <c r="EN486" s="163">
        <f t="shared" si="1197"/>
        <v>0.12316846884849803</v>
      </c>
      <c r="EO486" s="163">
        <f t="shared" si="1198"/>
        <v>2.0485284598553721</v>
      </c>
      <c r="EP486" s="163">
        <f t="shared" si="1222"/>
        <v>2.1716969287038701</v>
      </c>
      <c r="EQ486" s="18">
        <f t="shared" si="1223"/>
        <v>7.8279799429223669</v>
      </c>
      <c r="ER486" s="18">
        <f t="shared" si="1224"/>
        <v>0.74613882608398152</v>
      </c>
      <c r="ES486" s="18">
        <f t="shared" si="1225"/>
        <v>0.16650122433333331</v>
      </c>
    </row>
    <row r="487" spans="1:149" s="105" customFormat="1" outlineLevel="1" x14ac:dyDescent="0.25">
      <c r="A487" s="103"/>
      <c r="B487" s="36" t="s">
        <v>75</v>
      </c>
      <c r="C487" s="36" t="str">
        <f>'Cooler&amp;Wetter'!$B$1</f>
        <v>MIROC-Medres</v>
      </c>
      <c r="D487" s="36">
        <v>2029</v>
      </c>
      <c r="E487" s="37">
        <f>'Cooler&amp;Wetter'!T57</f>
        <v>22.973333333333333</v>
      </c>
      <c r="F487" s="37">
        <f>'Cooler&amp;Wetter'!X57</f>
        <v>76.595026666666669</v>
      </c>
      <c r="G487" s="37">
        <f>'Cooler&amp;Wetter'!R57</f>
        <v>447.3499999999998</v>
      </c>
      <c r="H487" s="115">
        <f t="shared" si="1149"/>
        <v>2007</v>
      </c>
      <c r="I487" s="111" t="str">
        <f t="shared" si="1150"/>
        <v>Pile No 243 @ Berth 107</v>
      </c>
      <c r="J487" s="165" t="str">
        <f t="shared" si="1151"/>
        <v>splash</v>
      </c>
      <c r="K487" s="172">
        <f t="shared" si="1152"/>
        <v>1</v>
      </c>
      <c r="L487" s="115" t="str">
        <f t="shared" si="1153"/>
        <v>C1</v>
      </c>
      <c r="M487" s="115" t="str">
        <f t="shared" si="1154"/>
        <v>CB4</v>
      </c>
      <c r="N487" s="115" t="str">
        <f t="shared" si="1155"/>
        <v>CL5</v>
      </c>
      <c r="O487" s="115">
        <f t="shared" si="1156"/>
        <v>0</v>
      </c>
      <c r="P487" s="115">
        <f t="shared" si="1157"/>
        <v>50</v>
      </c>
      <c r="Q487" s="115">
        <f t="shared" si="1158"/>
        <v>1200</v>
      </c>
      <c r="R487" s="115">
        <f t="shared" si="1159"/>
        <v>60</v>
      </c>
      <c r="S487" s="115">
        <f t="shared" si="1160"/>
        <v>0.37</v>
      </c>
      <c r="T487" s="115">
        <f t="shared" si="1161"/>
        <v>310</v>
      </c>
      <c r="U487" s="165">
        <f t="shared" si="1199"/>
        <v>12</v>
      </c>
      <c r="V487" s="165"/>
      <c r="W487" s="165"/>
      <c r="X487" s="165"/>
      <c r="Y487" s="165"/>
      <c r="AA487" s="174">
        <f t="shared" si="1162"/>
        <v>4.2490388764242679</v>
      </c>
      <c r="AB487" s="193">
        <f t="shared" si="1163"/>
        <v>0.18498077752848538</v>
      </c>
      <c r="AC487" s="174">
        <f t="shared" si="1164"/>
        <v>0.10955617119081075</v>
      </c>
      <c r="AD487" s="174">
        <f t="shared" si="1165"/>
        <v>1.1900622586666666E-2</v>
      </c>
      <c r="AE487" s="174">
        <f t="shared" si="1166"/>
        <v>0.34849589626111521</v>
      </c>
      <c r="AF487" s="194">
        <f t="shared" si="1167"/>
        <v>0.10402862574958663</v>
      </c>
      <c r="AG487" s="174">
        <f t="shared" si="1226"/>
        <v>0.86270658105978337</v>
      </c>
      <c r="AH487" s="174">
        <f t="shared" si="1227"/>
        <v>0.16663632786666666</v>
      </c>
      <c r="AJ487" s="174"/>
      <c r="AK487" s="174"/>
      <c r="AM487" s="207">
        <f t="shared" si="1168"/>
        <v>5</v>
      </c>
      <c r="AN487" s="167">
        <f>INDEX(Coefficients!$O$3:$O$7,MATCH(S487,Coefficients!$O$3:$O$7))</f>
        <v>0.3</v>
      </c>
      <c r="AO487" s="167">
        <f>INDEX(Coefficients!$O$3:$O$7,MATCH(S487,Coefficients!$O$3:$O$7)+1)</f>
        <v>0.4</v>
      </c>
      <c r="AP487" s="172">
        <f>INDEX(Coefficients!$P$3:$P$7,MATCH(S487,Coefficients!$O$3:$O$7))</f>
        <v>50</v>
      </c>
      <c r="AQ487" s="172">
        <f>INDEX(Coefficients!$P$3:$P$7,MATCH(S487,Coefficients!$O$3:$O$7)+1)</f>
        <v>41.8</v>
      </c>
      <c r="AR487" s="172">
        <f t="shared" si="1169"/>
        <v>44.26</v>
      </c>
      <c r="AS487" s="106">
        <f t="shared" si="1170"/>
        <v>2029</v>
      </c>
      <c r="AT487" s="107">
        <f t="shared" si="1171"/>
        <v>22.973333333333333</v>
      </c>
      <c r="AU487" s="167">
        <f t="shared" si="1200"/>
        <v>409.44</v>
      </c>
      <c r="AV487" s="173">
        <f t="shared" si="1201"/>
        <v>22.746666666666666</v>
      </c>
      <c r="AW487" s="106">
        <v>41</v>
      </c>
      <c r="AX487" s="107">
        <f t="shared" si="1172"/>
        <v>76.595026666666669</v>
      </c>
      <c r="AY487" s="174">
        <f t="shared" si="1173"/>
        <v>1.1838131461358186</v>
      </c>
      <c r="AZ487" s="167">
        <f>INDEX(Coefficients!$K$3:$K$10,MATCH(S487,Coefficients!$K$3:$K$10))</f>
        <v>0.35</v>
      </c>
      <c r="BA487" s="167">
        <f>INDEX(Coefficients!$K$3:$K$10,MATCH(S487,Coefficients!$K$3:$K$10)+1)</f>
        <v>0.4</v>
      </c>
      <c r="BB487" s="167">
        <f>INDEX(Coefficients!$L$3:$L$10,MATCH(S487,Coefficients!$K$3:$K$10))</f>
        <v>0.19142307491680963</v>
      </c>
      <c r="BC487" s="167">
        <f>INDEX(Coefficients!$L$3:$L$10,MATCH(S487,Coefficients!$K$3:$K$10)+1)</f>
        <v>0.35425563574488944</v>
      </c>
      <c r="BD487" s="174">
        <f>INDEX(Coefficients!$M$3:$M$10,MATCH(S487,Coefficients!$K$3:$K$10))</f>
        <v>0.20023799980895765</v>
      </c>
      <c r="BE487" s="174">
        <f>INDEX(Coefficients!$M$3:$M$10,MATCH(S487,Coefficients!$K$3:$K$10)+1)</f>
        <v>0.20987997823914079</v>
      </c>
      <c r="BF487" s="70">
        <f t="shared" si="1174"/>
        <v>2.5655609924804158E-5</v>
      </c>
      <c r="BG487" s="110">
        <f t="shared" si="1175"/>
        <v>0.20409479118103091</v>
      </c>
      <c r="BH487" s="175">
        <f t="shared" si="1202"/>
        <v>1.4222887144787821E-5</v>
      </c>
      <c r="BI487" s="89">
        <f t="shared" si="1203"/>
        <v>4.4883059713442051E-2</v>
      </c>
      <c r="BJ487" s="106">
        <f t="shared" si="1176"/>
        <v>0.71366705445737511</v>
      </c>
      <c r="BK487" s="165">
        <f t="shared" si="1177"/>
        <v>84.741590689541354</v>
      </c>
      <c r="BL487" s="207"/>
      <c r="BM487" s="107">
        <f t="shared" si="1178"/>
        <v>447.3499999999998</v>
      </c>
      <c r="BN487" s="173">
        <f t="shared" si="1204"/>
        <v>7577.5499999999984</v>
      </c>
      <c r="BO487" s="187">
        <f t="shared" si="1205"/>
        <v>7.9985249999999983E-4</v>
      </c>
      <c r="BP487" s="106" t="str">
        <f t="shared" si="1179"/>
        <v>YES</v>
      </c>
      <c r="BQ487" s="209">
        <f t="shared" si="1180"/>
        <v>4.2490388764242679</v>
      </c>
      <c r="BR487" s="164">
        <f t="shared" si="1206"/>
        <v>9.2490388764242688</v>
      </c>
      <c r="BS487" s="219">
        <f t="shared" si="1207"/>
        <v>0.18498077752848538</v>
      </c>
      <c r="BT487" s="210"/>
      <c r="BU487" s="206">
        <f t="shared" si="1208"/>
        <v>-0.73809081364565232</v>
      </c>
      <c r="BW487" s="164">
        <f>VLOOKUP(M487,Coefficients!$E$4:$I$7,3)</f>
        <v>0.43099999999999999</v>
      </c>
      <c r="BX487" s="106">
        <f t="shared" si="1209"/>
        <v>7.2999999999999995E-2</v>
      </c>
      <c r="BY487" s="163">
        <f t="shared" si="1210"/>
        <v>0.51741837333333329</v>
      </c>
      <c r="BZ487" s="160"/>
      <c r="CO487" s="165" t="str">
        <f t="shared" si="1181"/>
        <v>splash</v>
      </c>
      <c r="CP487" s="172">
        <f t="shared" si="1182"/>
        <v>1</v>
      </c>
      <c r="CQ487" s="165">
        <f>IF(CO487="atmospheric",IF(CP487&gt;=1,Coefficients!$T$5,Coefficients!$T$4),Coefficients!$T$3)</f>
        <v>7.35</v>
      </c>
      <c r="CR487" s="106">
        <f>IF(S487&lt;Coefficients!$V$3,Coefficients!$X$3-(Coefficients!$X$4-Coefficients!$X$3)*(Coefficients!$V$3-S487)/(Coefficients!$V$4-Coefficients!$V$3),IF(S487&gt;Coefficients!$V$6,(Coefficients!$X$6-Coefficients!$X$5)*(S487-Coefficients!$V$6)/(Coefficients!$V$6-Coefficients!$V$5)+Coefficients!$X$6,VLOOKUP(S487,Coefficients!$V$3:$X$6,3)))</f>
        <v>5.1999999999999975</v>
      </c>
      <c r="CS487" s="90">
        <f t="shared" si="1211"/>
        <v>1.6409601519999992E-4</v>
      </c>
      <c r="CT487" s="106">
        <f>VLOOKUP(CO487,Coefficients!$Z$4:$AD$7,4,FALSE)</f>
        <v>0.26500000000000001</v>
      </c>
      <c r="CU487" s="106">
        <f>VLOOKUP(CO487,Coefficients!$Z$4:$AD$7,2,FALSE)</f>
        <v>0.37</v>
      </c>
      <c r="CV487" s="174">
        <f t="shared" si="1183"/>
        <v>5.2465301499687866</v>
      </c>
      <c r="CW487" s="31">
        <f t="shared" si="1184"/>
        <v>0.34849589626111521</v>
      </c>
      <c r="CX487" s="19">
        <f>Coefficients!$B$7</f>
        <v>3.35</v>
      </c>
      <c r="CY487" s="217">
        <f t="shared" si="1212"/>
        <v>0.10402862574958663</v>
      </c>
      <c r="CZ487" s="164">
        <f>VLOOKUP(N487,Coefficients!$E$12:$I$16,3)</f>
        <v>6.0350000000000001</v>
      </c>
      <c r="DA487" s="165">
        <f t="shared" si="1213"/>
        <v>7.2999999999999995E-2</v>
      </c>
      <c r="DB487" s="163">
        <f t="shared" si="1214"/>
        <v>7.2450577333333328</v>
      </c>
      <c r="DC487" s="163"/>
      <c r="DD487" s="149"/>
      <c r="DU487" s="165">
        <f t="shared" si="1185"/>
        <v>0.95</v>
      </c>
      <c r="DV487" s="165">
        <f t="shared" si="1186"/>
        <v>1</v>
      </c>
      <c r="DW487" s="165">
        <f t="shared" si="1187"/>
        <v>2400</v>
      </c>
      <c r="DX487" s="165">
        <f t="shared" si="1188"/>
        <v>1.4999999999999999E-2</v>
      </c>
      <c r="DY487" s="169">
        <f t="shared" si="1189"/>
        <v>70.537711371566601</v>
      </c>
      <c r="DZ487" s="136">
        <f t="shared" si="1215"/>
        <v>33588.590818334</v>
      </c>
      <c r="EA487" s="136">
        <f t="shared" si="1190"/>
        <v>4.3067574809826485</v>
      </c>
      <c r="EB487" s="136">
        <f t="shared" si="1191"/>
        <v>2.3330791552474604E-2</v>
      </c>
      <c r="EC487" s="136">
        <f t="shared" si="1192"/>
        <v>0.96747185906460231</v>
      </c>
      <c r="ED487" s="136">
        <f t="shared" si="1193"/>
        <v>0.21155846417823376</v>
      </c>
      <c r="EE487" s="136">
        <f t="shared" si="1216"/>
        <v>1.5445604651050633E-4</v>
      </c>
      <c r="EF487" s="136">
        <f t="shared" si="1194"/>
        <v>1</v>
      </c>
      <c r="EG487" s="136">
        <f t="shared" si="1217"/>
        <v>2</v>
      </c>
      <c r="EH487" s="149">
        <f t="shared" si="1195"/>
        <v>1.7232377327640755</v>
      </c>
      <c r="EI487" s="149">
        <f t="shared" si="1196"/>
        <v>28.66897075098785</v>
      </c>
      <c r="EJ487" s="149">
        <f t="shared" si="1218"/>
        <v>30.392208483751926</v>
      </c>
      <c r="EK487" s="18">
        <f t="shared" si="1219"/>
        <v>0.59225705856891042</v>
      </c>
      <c r="EL487" s="18">
        <f t="shared" si="1220"/>
        <v>0.10955617119081075</v>
      </c>
      <c r="EM487" s="18">
        <f t="shared" si="1221"/>
        <v>1.1900622586666666E-2</v>
      </c>
      <c r="EN487" s="163">
        <f t="shared" si="1197"/>
        <v>0.12306801372349901</v>
      </c>
      <c r="EO487" s="163">
        <f t="shared" si="1198"/>
        <v>2.0474443071542279</v>
      </c>
      <c r="EP487" s="163">
        <f t="shared" si="1222"/>
        <v>2.1705123208777271</v>
      </c>
      <c r="EQ487" s="18">
        <f t="shared" si="1223"/>
        <v>8.2929729662723286</v>
      </c>
      <c r="ER487" s="18">
        <f t="shared" si="1224"/>
        <v>0.86270658105978337</v>
      </c>
      <c r="ES487" s="18">
        <f t="shared" si="1225"/>
        <v>0.16663632786666666</v>
      </c>
    </row>
    <row r="488" spans="1:149" s="105" customFormat="1" outlineLevel="1" x14ac:dyDescent="0.25">
      <c r="A488" s="103"/>
      <c r="B488" s="36" t="s">
        <v>75</v>
      </c>
      <c r="C488" s="36" t="str">
        <f>'Cooler&amp;Wetter'!$B$1</f>
        <v>MIROC-Medres</v>
      </c>
      <c r="D488" s="36">
        <v>2030</v>
      </c>
      <c r="E488" s="37">
        <f>'Cooler&amp;Wetter'!T58</f>
        <v>23</v>
      </c>
      <c r="F488" s="37">
        <f>'Cooler&amp;Wetter'!X58</f>
        <v>76.605199999999996</v>
      </c>
      <c r="G488" s="37">
        <f>'Cooler&amp;Wetter'!R58</f>
        <v>450.5</v>
      </c>
      <c r="H488" s="115">
        <f t="shared" si="1149"/>
        <v>2007</v>
      </c>
      <c r="I488" s="111" t="str">
        <f t="shared" si="1150"/>
        <v>Pile No 243 @ Berth 107</v>
      </c>
      <c r="J488" s="165" t="str">
        <f t="shared" si="1151"/>
        <v>splash</v>
      </c>
      <c r="K488" s="172">
        <f t="shared" si="1152"/>
        <v>1</v>
      </c>
      <c r="L488" s="115" t="str">
        <f t="shared" si="1153"/>
        <v>C1</v>
      </c>
      <c r="M488" s="115" t="str">
        <f t="shared" si="1154"/>
        <v>CB4</v>
      </c>
      <c r="N488" s="115" t="str">
        <f t="shared" si="1155"/>
        <v>CL5</v>
      </c>
      <c r="O488" s="115">
        <f t="shared" si="1156"/>
        <v>0</v>
      </c>
      <c r="P488" s="115">
        <f t="shared" si="1157"/>
        <v>50</v>
      </c>
      <c r="Q488" s="115">
        <f t="shared" si="1158"/>
        <v>1200</v>
      </c>
      <c r="R488" s="115">
        <f t="shared" si="1159"/>
        <v>60</v>
      </c>
      <c r="S488" s="115">
        <f t="shared" si="1160"/>
        <v>0.37</v>
      </c>
      <c r="T488" s="115">
        <f t="shared" si="1161"/>
        <v>310</v>
      </c>
      <c r="U488" s="165">
        <f t="shared" si="1199"/>
        <v>12</v>
      </c>
      <c r="V488" s="165"/>
      <c r="W488" s="165"/>
      <c r="X488" s="165"/>
      <c r="Y488" s="165"/>
      <c r="AA488" s="174">
        <f t="shared" si="1162"/>
        <v>4.3512231943856463</v>
      </c>
      <c r="AB488" s="193">
        <f t="shared" si="1163"/>
        <v>0.18702446388771293</v>
      </c>
      <c r="AC488" s="174">
        <f t="shared" si="1164"/>
        <v>0.11698404686460138</v>
      </c>
      <c r="AD488" s="174">
        <f t="shared" si="1165"/>
        <v>1.1910271240000003E-2</v>
      </c>
      <c r="AE488" s="174">
        <f t="shared" si="1166"/>
        <v>0.37762814933240535</v>
      </c>
      <c r="AF488" s="194">
        <f t="shared" si="1167"/>
        <v>0.1127248206962404</v>
      </c>
      <c r="AG488" s="174">
        <f t="shared" si="1226"/>
        <v>0.98729691486598337</v>
      </c>
      <c r="AH488" s="174">
        <f t="shared" si="1227"/>
        <v>0.16677143140000003</v>
      </c>
      <c r="AJ488" s="174"/>
      <c r="AK488" s="174"/>
      <c r="AM488" s="207">
        <f t="shared" si="1168"/>
        <v>5</v>
      </c>
      <c r="AN488" s="167">
        <f>INDEX(Coefficients!$O$3:$O$7,MATCH(S488,Coefficients!$O$3:$O$7))</f>
        <v>0.3</v>
      </c>
      <c r="AO488" s="167">
        <f>INDEX(Coefficients!$O$3:$O$7,MATCH(S488,Coefficients!$O$3:$O$7)+1)</f>
        <v>0.4</v>
      </c>
      <c r="AP488" s="172">
        <f>INDEX(Coefficients!$P$3:$P$7,MATCH(S488,Coefficients!$O$3:$O$7))</f>
        <v>50</v>
      </c>
      <c r="AQ488" s="172">
        <f>INDEX(Coefficients!$P$3:$P$7,MATCH(S488,Coefficients!$O$3:$O$7)+1)</f>
        <v>41.8</v>
      </c>
      <c r="AR488" s="172">
        <f t="shared" si="1169"/>
        <v>44.26</v>
      </c>
      <c r="AS488" s="106">
        <f t="shared" si="1170"/>
        <v>2030</v>
      </c>
      <c r="AT488" s="107">
        <f t="shared" si="1171"/>
        <v>23</v>
      </c>
      <c r="AU488" s="167">
        <f t="shared" si="1200"/>
        <v>432.44</v>
      </c>
      <c r="AV488" s="173">
        <f t="shared" si="1201"/>
        <v>22.76</v>
      </c>
      <c r="AW488" s="106">
        <v>42</v>
      </c>
      <c r="AX488" s="107">
        <f t="shared" si="1172"/>
        <v>76.605199999999996</v>
      </c>
      <c r="AY488" s="174">
        <f t="shared" si="1173"/>
        <v>1.1847741833657568</v>
      </c>
      <c r="AZ488" s="167">
        <f>INDEX(Coefficients!$K$3:$K$10,MATCH(S488,Coefficients!$K$3:$K$10))</f>
        <v>0.35</v>
      </c>
      <c r="BA488" s="167">
        <f>INDEX(Coefficients!$K$3:$K$10,MATCH(S488,Coefficients!$K$3:$K$10)+1)</f>
        <v>0.4</v>
      </c>
      <c r="BB488" s="167">
        <f>INDEX(Coefficients!$L$3:$L$10,MATCH(S488,Coefficients!$K$3:$K$10))</f>
        <v>0.19142307491680963</v>
      </c>
      <c r="BC488" s="167">
        <f>INDEX(Coefficients!$L$3:$L$10,MATCH(S488,Coefficients!$K$3:$K$10)+1)</f>
        <v>0.35425563574488944</v>
      </c>
      <c r="BD488" s="174">
        <f>INDEX(Coefficients!$M$3:$M$10,MATCH(S488,Coefficients!$K$3:$K$10))</f>
        <v>0.20023799980895765</v>
      </c>
      <c r="BE488" s="174">
        <f>INDEX(Coefficients!$M$3:$M$10,MATCH(S488,Coefficients!$K$3:$K$10)+1)</f>
        <v>0.20987997823914079</v>
      </c>
      <c r="BF488" s="70">
        <f t="shared" si="1174"/>
        <v>2.5655609924804158E-5</v>
      </c>
      <c r="BG488" s="110">
        <f t="shared" si="1175"/>
        <v>0.20409479118103091</v>
      </c>
      <c r="BH488" s="175">
        <f t="shared" si="1202"/>
        <v>1.4066802653302827E-5</v>
      </c>
      <c r="BI488" s="89">
        <f t="shared" si="1203"/>
        <v>4.4390505038688098E-2</v>
      </c>
      <c r="BJ488" s="106">
        <f t="shared" si="1176"/>
        <v>0.71366705445737511</v>
      </c>
      <c r="BK488" s="165">
        <f t="shared" si="1177"/>
        <v>84.741590689541354</v>
      </c>
      <c r="BL488" s="207"/>
      <c r="BM488" s="107">
        <f t="shared" si="1178"/>
        <v>450.5</v>
      </c>
      <c r="BN488" s="173">
        <f t="shared" si="1204"/>
        <v>8028.0499999999984</v>
      </c>
      <c r="BO488" s="187">
        <f t="shared" si="1205"/>
        <v>8.0280499999999986E-4</v>
      </c>
      <c r="BP488" s="106" t="str">
        <f t="shared" si="1179"/>
        <v>YES</v>
      </c>
      <c r="BQ488" s="209">
        <f t="shared" si="1180"/>
        <v>4.3512231943856463</v>
      </c>
      <c r="BR488" s="164">
        <f t="shared" si="1206"/>
        <v>9.3512231943856463</v>
      </c>
      <c r="BS488" s="219">
        <f t="shared" si="1207"/>
        <v>0.18702446388771293</v>
      </c>
      <c r="BT488" s="210"/>
      <c r="BU488" s="206">
        <f t="shared" si="1208"/>
        <v>-0.74450260507549926</v>
      </c>
      <c r="BW488" s="164">
        <f>VLOOKUP(M488,Coefficients!$E$4:$I$7,3)</f>
        <v>0.43099999999999999</v>
      </c>
      <c r="BX488" s="106">
        <f t="shared" si="1209"/>
        <v>7.2999999999999995E-2</v>
      </c>
      <c r="BY488" s="163">
        <f t="shared" si="1210"/>
        <v>0.51783788000000008</v>
      </c>
      <c r="BZ488" s="160"/>
      <c r="CO488" s="165" t="str">
        <f t="shared" si="1181"/>
        <v>splash</v>
      </c>
      <c r="CP488" s="172">
        <f t="shared" si="1182"/>
        <v>1</v>
      </c>
      <c r="CQ488" s="165">
        <f>IF(CO488="atmospheric",IF(CP488&gt;=1,Coefficients!$T$5,Coefficients!$T$4),Coefficients!$T$3)</f>
        <v>7.35</v>
      </c>
      <c r="CR488" s="106">
        <f>IF(S488&lt;Coefficients!$V$3,Coefficients!$X$3-(Coefficients!$X$4-Coefficients!$X$3)*(Coefficients!$V$3-S488)/(Coefficients!$V$4-Coefficients!$V$3),IF(S488&gt;Coefficients!$V$6,(Coefficients!$X$6-Coefficients!$X$5)*(S488-Coefficients!$V$6)/(Coefficients!$V$6-Coefficients!$V$5)+Coefficients!$X$6,VLOOKUP(S488,Coefficients!$V$3:$X$6,3)))</f>
        <v>5.1999999999999975</v>
      </c>
      <c r="CS488" s="90">
        <f t="shared" si="1211"/>
        <v>1.6409601519999992E-4</v>
      </c>
      <c r="CT488" s="106">
        <f>VLOOKUP(CO488,Coefficients!$Z$4:$AD$7,4,FALSE)</f>
        <v>0.26500000000000001</v>
      </c>
      <c r="CU488" s="106">
        <f>VLOOKUP(CO488,Coefficients!$Z$4:$AD$7,2,FALSE)</f>
        <v>0.37</v>
      </c>
      <c r="CV488" s="174">
        <f t="shared" si="1183"/>
        <v>5.2594627505783205</v>
      </c>
      <c r="CW488" s="31">
        <f t="shared" si="1184"/>
        <v>0.37762814933240535</v>
      </c>
      <c r="CX488" s="19">
        <f>Coefficients!$B$7</f>
        <v>3.35</v>
      </c>
      <c r="CY488" s="217">
        <f t="shared" si="1212"/>
        <v>0.1127248206962404</v>
      </c>
      <c r="CZ488" s="164">
        <f>VLOOKUP(N488,Coefficients!$E$12:$I$16,3)</f>
        <v>6.0350000000000001</v>
      </c>
      <c r="DA488" s="165">
        <f t="shared" si="1213"/>
        <v>7.2999999999999995E-2</v>
      </c>
      <c r="DB488" s="163">
        <f t="shared" si="1214"/>
        <v>7.2509318000000009</v>
      </c>
      <c r="DC488" s="163"/>
      <c r="DD488" s="149"/>
      <c r="DU488" s="165">
        <f t="shared" si="1185"/>
        <v>0.95</v>
      </c>
      <c r="DV488" s="165">
        <f t="shared" si="1186"/>
        <v>1</v>
      </c>
      <c r="DW488" s="165">
        <f t="shared" si="1187"/>
        <v>2400</v>
      </c>
      <c r="DX488" s="165">
        <f t="shared" si="1188"/>
        <v>1.4999999999999999E-2</v>
      </c>
      <c r="DY488" s="169">
        <f t="shared" si="1189"/>
        <v>70.540368722186898</v>
      </c>
      <c r="DZ488" s="136">
        <f t="shared" si="1215"/>
        <v>33589.012604733005</v>
      </c>
      <c r="EA488" s="136">
        <f t="shared" si="1190"/>
        <v>4.3067574809826485</v>
      </c>
      <c r="EB488" s="136">
        <f t="shared" si="1191"/>
        <v>2.3330791552474604E-2</v>
      </c>
      <c r="EC488" s="136">
        <f t="shared" si="1192"/>
        <v>0.96747185906460231</v>
      </c>
      <c r="ED488" s="136">
        <f t="shared" si="1193"/>
        <v>0.21161796004571931</v>
      </c>
      <c r="EE488" s="136">
        <f t="shared" si="1216"/>
        <v>1.5445604651050633E-4</v>
      </c>
      <c r="EF488" s="136">
        <f t="shared" si="1194"/>
        <v>1</v>
      </c>
      <c r="EG488" s="136">
        <f t="shared" si="1217"/>
        <v>2</v>
      </c>
      <c r="EH488" s="149">
        <f t="shared" si="1195"/>
        <v>1.7218342815240213</v>
      </c>
      <c r="EI488" s="149">
        <f t="shared" si="1196"/>
        <v>28.653801620176015</v>
      </c>
      <c r="EJ488" s="149">
        <f t="shared" si="1218"/>
        <v>30.375635901700036</v>
      </c>
      <c r="EK488" s="18">
        <f t="shared" si="1219"/>
        <v>0.62550130840015183</v>
      </c>
      <c r="EL488" s="18">
        <f t="shared" si="1220"/>
        <v>0.11698404686460138</v>
      </c>
      <c r="EM488" s="18">
        <f t="shared" si="1221"/>
        <v>1.1910271240000003E-2</v>
      </c>
      <c r="EN488" s="163">
        <f t="shared" si="1197"/>
        <v>0.12296778381720848</v>
      </c>
      <c r="EO488" s="163">
        <f t="shared" si="1198"/>
        <v>2.0463609773481131</v>
      </c>
      <c r="EP488" s="163">
        <f t="shared" si="1222"/>
        <v>2.1693287611653216</v>
      </c>
      <c r="EQ488" s="18">
        <f t="shared" si="1223"/>
        <v>8.7584695967399462</v>
      </c>
      <c r="ER488" s="18">
        <f t="shared" si="1224"/>
        <v>0.98729691486598337</v>
      </c>
      <c r="ES488" s="18">
        <f t="shared" si="1225"/>
        <v>0.16677143140000003</v>
      </c>
    </row>
    <row r="489" spans="1:149" s="105" customFormat="1" outlineLevel="1" x14ac:dyDescent="0.25">
      <c r="A489" s="103"/>
      <c r="B489" s="36" t="s">
        <v>75</v>
      </c>
      <c r="C489" s="36" t="str">
        <f>'Cooler&amp;Wetter'!$B$1</f>
        <v>MIROC-Medres</v>
      </c>
      <c r="D489" s="36">
        <v>2031</v>
      </c>
      <c r="E489" s="37">
        <f>'Cooler&amp;Wetter'!T59</f>
        <v>23.035</v>
      </c>
      <c r="F489" s="37">
        <f>'Cooler&amp;Wetter'!X59</f>
        <v>76.620459999999994</v>
      </c>
      <c r="G489" s="37">
        <f>'Cooler&amp;Wetter'!R59</f>
        <v>454.15</v>
      </c>
      <c r="H489" s="115">
        <f t="shared" si="1149"/>
        <v>2007</v>
      </c>
      <c r="I489" s="111" t="str">
        <f t="shared" si="1150"/>
        <v>Pile No 243 @ Berth 107</v>
      </c>
      <c r="J489" s="165" t="str">
        <f t="shared" si="1151"/>
        <v>splash</v>
      </c>
      <c r="K489" s="172">
        <f t="shared" si="1152"/>
        <v>1</v>
      </c>
      <c r="L489" s="115" t="str">
        <f t="shared" si="1153"/>
        <v>C1</v>
      </c>
      <c r="M489" s="115" t="str">
        <f t="shared" si="1154"/>
        <v>CB4</v>
      </c>
      <c r="N489" s="115" t="str">
        <f t="shared" si="1155"/>
        <v>CL5</v>
      </c>
      <c r="O489" s="115">
        <f t="shared" si="1156"/>
        <v>0</v>
      </c>
      <c r="P489" s="115">
        <f t="shared" si="1157"/>
        <v>50</v>
      </c>
      <c r="Q489" s="115">
        <f t="shared" si="1158"/>
        <v>1200</v>
      </c>
      <c r="R489" s="115">
        <f t="shared" si="1159"/>
        <v>60</v>
      </c>
      <c r="S489" s="115">
        <f t="shared" si="1160"/>
        <v>0.37</v>
      </c>
      <c r="T489" s="115">
        <f t="shared" si="1161"/>
        <v>310</v>
      </c>
      <c r="U489" s="165">
        <f t="shared" si="1199"/>
        <v>12</v>
      </c>
      <c r="V489" s="165"/>
      <c r="W489" s="165"/>
      <c r="X489" s="165"/>
      <c r="Y489" s="165"/>
      <c r="AA489" s="174">
        <f t="shared" si="1162"/>
        <v>4.4511172498278313</v>
      </c>
      <c r="AB489" s="193">
        <f t="shared" si="1163"/>
        <v>0.18902234499655662</v>
      </c>
      <c r="AC489" s="174">
        <f t="shared" si="1164"/>
        <v>0.12452655177609728</v>
      </c>
      <c r="AD489" s="174">
        <f t="shared" si="1165"/>
        <v>1.1920221413749998E-2</v>
      </c>
      <c r="AE489" s="174">
        <f t="shared" si="1166"/>
        <v>0.40667097713028566</v>
      </c>
      <c r="AF489" s="194">
        <f t="shared" si="1167"/>
        <v>0.12139432153142855</v>
      </c>
      <c r="AG489" s="174">
        <f t="shared" si="1226"/>
        <v>1.1198173503804776</v>
      </c>
      <c r="AH489" s="174">
        <f t="shared" si="1227"/>
        <v>0.16691075691874999</v>
      </c>
      <c r="AJ489" s="174"/>
      <c r="AK489" s="174"/>
      <c r="AM489" s="207">
        <f t="shared" si="1168"/>
        <v>5</v>
      </c>
      <c r="AN489" s="167">
        <f>INDEX(Coefficients!$O$3:$O$7,MATCH(S489,Coefficients!$O$3:$O$7))</f>
        <v>0.3</v>
      </c>
      <c r="AO489" s="167">
        <f>INDEX(Coefficients!$O$3:$O$7,MATCH(S489,Coefficients!$O$3:$O$7)+1)</f>
        <v>0.4</v>
      </c>
      <c r="AP489" s="172">
        <f>INDEX(Coefficients!$P$3:$P$7,MATCH(S489,Coefficients!$O$3:$O$7))</f>
        <v>50</v>
      </c>
      <c r="AQ489" s="172">
        <f>INDEX(Coefficients!$P$3:$P$7,MATCH(S489,Coefficients!$O$3:$O$7)+1)</f>
        <v>41.8</v>
      </c>
      <c r="AR489" s="172">
        <f t="shared" si="1169"/>
        <v>44.26</v>
      </c>
      <c r="AS489" s="106">
        <f t="shared" si="1170"/>
        <v>2031</v>
      </c>
      <c r="AT489" s="107">
        <f t="shared" si="1171"/>
        <v>23.035</v>
      </c>
      <c r="AU489" s="167">
        <f t="shared" si="1200"/>
        <v>455.47500000000002</v>
      </c>
      <c r="AV489" s="173">
        <f t="shared" si="1201"/>
        <v>22.77375</v>
      </c>
      <c r="AW489" s="106">
        <v>43</v>
      </c>
      <c r="AX489" s="107">
        <f t="shared" si="1172"/>
        <v>76.620459999999994</v>
      </c>
      <c r="AY489" s="174">
        <f t="shared" si="1173"/>
        <v>1.1857659792897093</v>
      </c>
      <c r="AZ489" s="167">
        <f>INDEX(Coefficients!$K$3:$K$10,MATCH(S489,Coefficients!$K$3:$K$10))</f>
        <v>0.35</v>
      </c>
      <c r="BA489" s="167">
        <f>INDEX(Coefficients!$K$3:$K$10,MATCH(S489,Coefficients!$K$3:$K$10)+1)</f>
        <v>0.4</v>
      </c>
      <c r="BB489" s="167">
        <f>INDEX(Coefficients!$L$3:$L$10,MATCH(S489,Coefficients!$K$3:$K$10))</f>
        <v>0.19142307491680963</v>
      </c>
      <c r="BC489" s="167">
        <f>INDEX(Coefficients!$L$3:$L$10,MATCH(S489,Coefficients!$K$3:$K$10)+1)</f>
        <v>0.35425563574488944</v>
      </c>
      <c r="BD489" s="174">
        <f>INDEX(Coefficients!$M$3:$M$10,MATCH(S489,Coefficients!$K$3:$K$10))</f>
        <v>0.20023799980895765</v>
      </c>
      <c r="BE489" s="174">
        <f>INDEX(Coefficients!$M$3:$M$10,MATCH(S489,Coefficients!$K$3:$K$10)+1)</f>
        <v>0.20987997823914079</v>
      </c>
      <c r="BF489" s="70">
        <f t="shared" si="1174"/>
        <v>2.5655609924804158E-5</v>
      </c>
      <c r="BG489" s="110">
        <f t="shared" si="1175"/>
        <v>0.20409479118103091</v>
      </c>
      <c r="BH489" s="175">
        <f t="shared" si="1202"/>
        <v>1.3920309730548499E-5</v>
      </c>
      <c r="BI489" s="89">
        <f t="shared" si="1203"/>
        <v>4.3928218406399898E-2</v>
      </c>
      <c r="BJ489" s="106">
        <f t="shared" si="1176"/>
        <v>0.71366705445737511</v>
      </c>
      <c r="BK489" s="165">
        <f t="shared" si="1177"/>
        <v>84.741590689541354</v>
      </c>
      <c r="BL489" s="207"/>
      <c r="BM489" s="107">
        <f t="shared" si="1178"/>
        <v>454.15</v>
      </c>
      <c r="BN489" s="173">
        <f t="shared" si="1204"/>
        <v>8482.1999999999989</v>
      </c>
      <c r="BO489" s="187">
        <f t="shared" si="1205"/>
        <v>8.0580899999999989E-4</v>
      </c>
      <c r="BP489" s="106" t="str">
        <f t="shared" si="1179"/>
        <v>YES</v>
      </c>
      <c r="BQ489" s="209">
        <f t="shared" si="1180"/>
        <v>4.4511172498278313</v>
      </c>
      <c r="BR489" s="164">
        <f t="shared" si="1206"/>
        <v>9.4511172498278313</v>
      </c>
      <c r="BS489" s="219">
        <f t="shared" si="1207"/>
        <v>0.18902234499655662</v>
      </c>
      <c r="BT489" s="210"/>
      <c r="BU489" s="206">
        <f t="shared" si="1208"/>
        <v>-0.75040205615122313</v>
      </c>
      <c r="BW489" s="164">
        <f>VLOOKUP(M489,Coefficients!$E$4:$I$7,3)</f>
        <v>0.43099999999999999</v>
      </c>
      <c r="BX489" s="106">
        <f t="shared" si="1209"/>
        <v>7.2999999999999995E-2</v>
      </c>
      <c r="BY489" s="163">
        <f t="shared" si="1210"/>
        <v>0.51827049624999988</v>
      </c>
      <c r="BZ489" s="160"/>
      <c r="CO489" s="165" t="str">
        <f t="shared" si="1181"/>
        <v>splash</v>
      </c>
      <c r="CP489" s="172">
        <f t="shared" si="1182"/>
        <v>1</v>
      </c>
      <c r="CQ489" s="165">
        <f>IF(CO489="atmospheric",IF(CP489&gt;=1,Coefficients!$T$5,Coefficients!$T$4),Coefficients!$T$3)</f>
        <v>7.35</v>
      </c>
      <c r="CR489" s="106">
        <f>IF(S489&lt;Coefficients!$V$3,Coefficients!$X$3-(Coefficients!$X$4-Coefficients!$X$3)*(Coefficients!$V$3-S489)/(Coefficients!$V$4-Coefficients!$V$3),IF(S489&gt;Coefficients!$V$6,(Coefficients!$X$6-Coefficients!$X$5)*(S489-Coefficients!$V$6)/(Coefficients!$V$6-Coefficients!$V$5)+Coefficients!$X$6,VLOOKUP(S489,Coefficients!$V$3:$X$6,3)))</f>
        <v>5.1999999999999975</v>
      </c>
      <c r="CS489" s="90">
        <f t="shared" si="1211"/>
        <v>1.6409601519999992E-4</v>
      </c>
      <c r="CT489" s="106">
        <f>VLOOKUP(CO489,Coefficients!$Z$4:$AD$7,4,FALSE)</f>
        <v>0.26500000000000001</v>
      </c>
      <c r="CU489" s="106">
        <f>VLOOKUP(CO489,Coefficients!$Z$4:$AD$7,2,FALSE)</f>
        <v>0.37</v>
      </c>
      <c r="CV489" s="174">
        <f t="shared" si="1183"/>
        <v>5.2713298923878602</v>
      </c>
      <c r="CW489" s="31">
        <f t="shared" si="1184"/>
        <v>0.40667097713028566</v>
      </c>
      <c r="CX489" s="19">
        <f>Coefficients!$B$7</f>
        <v>3.35</v>
      </c>
      <c r="CY489" s="217">
        <f t="shared" si="1212"/>
        <v>0.12139432153142855</v>
      </c>
      <c r="CZ489" s="164">
        <f>VLOOKUP(N489,Coefficients!$E$12:$I$16,3)</f>
        <v>6.0350000000000001</v>
      </c>
      <c r="DA489" s="165">
        <f t="shared" si="1213"/>
        <v>7.2999999999999995E-2</v>
      </c>
      <c r="DB489" s="163">
        <f t="shared" si="1214"/>
        <v>7.2569894312499992</v>
      </c>
      <c r="DC489" s="163"/>
      <c r="DD489" s="149"/>
      <c r="DU489" s="165">
        <f t="shared" si="1185"/>
        <v>0.95</v>
      </c>
      <c r="DV489" s="165">
        <f t="shared" si="1186"/>
        <v>1</v>
      </c>
      <c r="DW489" s="165">
        <f t="shared" si="1187"/>
        <v>2400</v>
      </c>
      <c r="DX489" s="165">
        <f t="shared" si="1188"/>
        <v>1.4999999999999999E-2</v>
      </c>
      <c r="DY489" s="169">
        <f t="shared" si="1189"/>
        <v>70.542760508938642</v>
      </c>
      <c r="DZ489" s="136">
        <f t="shared" si="1215"/>
        <v>33589.392230606951</v>
      </c>
      <c r="EA489" s="136">
        <f t="shared" si="1190"/>
        <v>4.3067574809826485</v>
      </c>
      <c r="EB489" s="136">
        <f t="shared" si="1191"/>
        <v>2.3330791552474604E-2</v>
      </c>
      <c r="EC489" s="136">
        <f t="shared" si="1192"/>
        <v>0.96747185906460231</v>
      </c>
      <c r="ED489" s="136">
        <f t="shared" si="1193"/>
        <v>0.21167921428105019</v>
      </c>
      <c r="EE489" s="136">
        <f t="shared" si="1216"/>
        <v>1.5445604651050633E-4</v>
      </c>
      <c r="EF489" s="136">
        <f t="shared" si="1194"/>
        <v>1</v>
      </c>
      <c r="EG489" s="136">
        <f t="shared" si="1217"/>
        <v>2</v>
      </c>
      <c r="EH489" s="149">
        <f t="shared" si="1195"/>
        <v>1.7203903270137586</v>
      </c>
      <c r="EI489" s="149">
        <f t="shared" si="1196"/>
        <v>28.638170526164735</v>
      </c>
      <c r="EJ489" s="149">
        <f t="shared" si="1218"/>
        <v>30.358560853178496</v>
      </c>
      <c r="EK489" s="18">
        <f t="shared" si="1219"/>
        <v>0.65879275690059691</v>
      </c>
      <c r="EL489" s="18">
        <f t="shared" si="1220"/>
        <v>0.12452655177609728</v>
      </c>
      <c r="EM489" s="18">
        <f t="shared" si="1221"/>
        <v>1.1920221413749998E-2</v>
      </c>
      <c r="EN489" s="163">
        <f t="shared" si="1197"/>
        <v>0.12286466129957413</v>
      </c>
      <c r="EO489" s="163">
        <f t="shared" si="1198"/>
        <v>2.0452446556382768</v>
      </c>
      <c r="EP489" s="163">
        <f t="shared" si="1222"/>
        <v>2.1681093169378509</v>
      </c>
      <c r="EQ489" s="18">
        <f t="shared" si="1223"/>
        <v>9.2246271180860866</v>
      </c>
      <c r="ER489" s="18">
        <f t="shared" si="1224"/>
        <v>1.1198173503804776</v>
      </c>
      <c r="ES489" s="18">
        <f t="shared" si="1225"/>
        <v>0.16691075691874999</v>
      </c>
    </row>
    <row r="490" spans="1:149" s="105" customFormat="1" outlineLevel="1" x14ac:dyDescent="0.25">
      <c r="A490" s="103"/>
      <c r="B490" s="36" t="s">
        <v>75</v>
      </c>
      <c r="C490" s="36" t="str">
        <f>'Cooler&amp;Wetter'!$B$1</f>
        <v>MIROC-Medres</v>
      </c>
      <c r="D490" s="36">
        <v>2032</v>
      </c>
      <c r="E490" s="37">
        <f>'Cooler&amp;Wetter'!T60</f>
        <v>23.07</v>
      </c>
      <c r="F490" s="37">
        <f>'Cooler&amp;Wetter'!X60</f>
        <v>76.635719999999992</v>
      </c>
      <c r="G490" s="37">
        <f>'Cooler&amp;Wetter'!R60</f>
        <v>457.79999999999995</v>
      </c>
      <c r="H490" s="115">
        <f t="shared" si="1149"/>
        <v>2007</v>
      </c>
      <c r="I490" s="111" t="str">
        <f t="shared" si="1150"/>
        <v>Pile No 243 @ Berth 107</v>
      </c>
      <c r="J490" s="165" t="str">
        <f t="shared" si="1151"/>
        <v>splash</v>
      </c>
      <c r="K490" s="172">
        <f t="shared" si="1152"/>
        <v>1</v>
      </c>
      <c r="L490" s="115" t="str">
        <f t="shared" si="1153"/>
        <v>C1</v>
      </c>
      <c r="M490" s="115" t="str">
        <f t="shared" si="1154"/>
        <v>CB4</v>
      </c>
      <c r="N490" s="115" t="str">
        <f t="shared" si="1155"/>
        <v>CL5</v>
      </c>
      <c r="O490" s="115">
        <f t="shared" si="1156"/>
        <v>0</v>
      </c>
      <c r="P490" s="115">
        <f t="shared" si="1157"/>
        <v>50</v>
      </c>
      <c r="Q490" s="115">
        <f t="shared" si="1158"/>
        <v>1200</v>
      </c>
      <c r="R490" s="115">
        <f t="shared" si="1159"/>
        <v>60</v>
      </c>
      <c r="S490" s="115">
        <f t="shared" si="1160"/>
        <v>0.37</v>
      </c>
      <c r="T490" s="115">
        <f t="shared" si="1161"/>
        <v>310</v>
      </c>
      <c r="U490" s="165">
        <f t="shared" si="1199"/>
        <v>12</v>
      </c>
      <c r="V490" s="165"/>
      <c r="W490" s="165"/>
      <c r="X490" s="165"/>
      <c r="Y490" s="165"/>
      <c r="AA490" s="174">
        <f t="shared" ref="AA490:AA521" si="1228">BQ490</f>
        <v>4.548912998724389</v>
      </c>
      <c r="AB490" s="193">
        <f t="shared" ref="AB490:AB521" si="1229">BS490</f>
        <v>0.19097825997448781</v>
      </c>
      <c r="AC490" s="174">
        <f t="shared" ref="AC490:AC521" si="1230">EL490</f>
        <v>0.1321820555083075</v>
      </c>
      <c r="AD490" s="174">
        <f t="shared" ref="AD490:AD521" si="1231">EM490</f>
        <v>1.1930430033571427E-2</v>
      </c>
      <c r="AE490" s="174">
        <f t="shared" ref="AE490:AE521" si="1232">CW490</f>
        <v>0.43557541478232903</v>
      </c>
      <c r="AF490" s="194">
        <f t="shared" ref="AF490:AF521" si="1233">CY490</f>
        <v>0.1300225118753221</v>
      </c>
      <c r="AG490" s="174">
        <f t="shared" si="1226"/>
        <v>1.260106132405846</v>
      </c>
      <c r="AH490" s="174">
        <f t="shared" si="1227"/>
        <v>0.16705370128214286</v>
      </c>
      <c r="AJ490" s="174"/>
      <c r="AK490" s="174"/>
      <c r="AM490" s="207">
        <f t="shared" ref="AM490:AM521" si="1234">IF(AS490&gt;=$C$20,$C$21,0)</f>
        <v>5</v>
      </c>
      <c r="AN490" s="167">
        <f>INDEX(Coefficients!$O$3:$O$7,MATCH(S490,Coefficients!$O$3:$O$7))</f>
        <v>0.3</v>
      </c>
      <c r="AO490" s="167">
        <f>INDEX(Coefficients!$O$3:$O$7,MATCH(S490,Coefficients!$O$3:$O$7)+1)</f>
        <v>0.4</v>
      </c>
      <c r="AP490" s="172">
        <f>INDEX(Coefficients!$P$3:$P$7,MATCH(S490,Coefficients!$O$3:$O$7))</f>
        <v>50</v>
      </c>
      <c r="AQ490" s="172">
        <f>INDEX(Coefficients!$P$3:$P$7,MATCH(S490,Coefficients!$O$3:$O$7)+1)</f>
        <v>41.8</v>
      </c>
      <c r="AR490" s="172">
        <f t="shared" ref="AR490:AR521" si="1235">AP490+(S490-AN490)/(AO490-AN490)*(AQ490-AP490)</f>
        <v>44.26</v>
      </c>
      <c r="AS490" s="106">
        <f t="shared" ref="AS490:AS521" si="1236">D490</f>
        <v>2032</v>
      </c>
      <c r="AT490" s="107">
        <f t="shared" ref="AT490:AT521" si="1237">E490</f>
        <v>23.07</v>
      </c>
      <c r="AU490" s="167">
        <f t="shared" si="1200"/>
        <v>478.54500000000002</v>
      </c>
      <c r="AV490" s="173">
        <f t="shared" si="1201"/>
        <v>22.787857142857142</v>
      </c>
      <c r="AW490" s="106">
        <v>44</v>
      </c>
      <c r="AX490" s="107">
        <f t="shared" ref="AX490:AX521" si="1238">F490</f>
        <v>76.635719999999992</v>
      </c>
      <c r="AY490" s="174">
        <f t="shared" ref="AY490:AY521" si="1239">EXP(AR490/RR*(1/293-1/(273+AV490)))</f>
        <v>1.1867843030754097</v>
      </c>
      <c r="AZ490" s="167">
        <f>INDEX(Coefficients!$K$3:$K$10,MATCH(S490,Coefficients!$K$3:$K$10))</f>
        <v>0.35</v>
      </c>
      <c r="BA490" s="167">
        <f>INDEX(Coefficients!$K$3:$K$10,MATCH(S490,Coefficients!$K$3:$K$10)+1)</f>
        <v>0.4</v>
      </c>
      <c r="BB490" s="167">
        <f>INDEX(Coefficients!$L$3:$L$10,MATCH(S490,Coefficients!$K$3:$K$10))</f>
        <v>0.19142307491680963</v>
      </c>
      <c r="BC490" s="167">
        <f>INDEX(Coefficients!$L$3:$L$10,MATCH(S490,Coefficients!$K$3:$K$10)+1)</f>
        <v>0.35425563574488944</v>
      </c>
      <c r="BD490" s="174">
        <f>INDEX(Coefficients!$M$3:$M$10,MATCH(S490,Coefficients!$K$3:$K$10))</f>
        <v>0.20023799980895765</v>
      </c>
      <c r="BE490" s="174">
        <f>INDEX(Coefficients!$M$3:$M$10,MATCH(S490,Coefficients!$K$3:$K$10)+1)</f>
        <v>0.20987997823914079</v>
      </c>
      <c r="BF490" s="70">
        <f t="shared" ref="BF490:BF521" si="1240">(BB490+(S490-AZ490)/(BA490-AZ490)*(BC490-BB490))*10^-4</f>
        <v>2.5655609924804158E-5</v>
      </c>
      <c r="BG490" s="110">
        <f t="shared" ref="BG490:BG521" si="1241">BD490+(S490-AZ490)/(BA490-AZ490)*(BE490-BD490)</f>
        <v>0.20409479118103091</v>
      </c>
      <c r="BH490" s="175">
        <f t="shared" si="1202"/>
        <v>1.3782381685559643E-5</v>
      </c>
      <c r="BI490" s="89">
        <f t="shared" si="1203"/>
        <v>4.3492959895496092E-2</v>
      </c>
      <c r="BJ490" s="106">
        <f t="shared" ref="BJ490:BJ521" si="1242">1-EXP(-3.38*S490)</f>
        <v>0.71366705445737511</v>
      </c>
      <c r="BK490" s="165">
        <f t="shared" ref="BK490:BK521" si="1243">0.75*T490*CaO*BJ490*(MCO2_/MCaO)</f>
        <v>84.741590689541354</v>
      </c>
      <c r="BL490" s="207"/>
      <c r="BM490" s="107">
        <f t="shared" ref="BM490:BM521" si="1244">G490</f>
        <v>457.79999999999995</v>
      </c>
      <c r="BN490" s="173">
        <f t="shared" si="1204"/>
        <v>8939.9999999999982</v>
      </c>
      <c r="BO490" s="187">
        <f t="shared" si="1205"/>
        <v>8.0885714285714263E-4</v>
      </c>
      <c r="BP490" s="106" t="str">
        <f t="shared" si="1179"/>
        <v>YES</v>
      </c>
      <c r="BQ490" s="209">
        <f t="shared" ref="BQ490:BQ521" si="1245">IF(BP490="YES",SQRT((2*AY490*BI490/BK490)*kurban*BO490*(AS490-($C$20-1)))*(1/(AS490-($C$20-1)))^BL490*1000,0)</f>
        <v>4.548912998724389</v>
      </c>
      <c r="BR490" s="164">
        <f t="shared" si="1206"/>
        <v>9.5489129987243899</v>
      </c>
      <c r="BS490" s="219">
        <f t="shared" si="1207"/>
        <v>0.19097825997448781</v>
      </c>
      <c r="BT490" s="210"/>
      <c r="BU490" s="206">
        <f t="shared" si="1208"/>
        <v>-0.75585231351003046</v>
      </c>
      <c r="BW490" s="164">
        <f>VLOOKUP(M490,Coefficients!$E$4:$I$7,3)</f>
        <v>0.43099999999999999</v>
      </c>
      <c r="BX490" s="106">
        <f t="shared" si="1209"/>
        <v>7.2999999999999995E-2</v>
      </c>
      <c r="BY490" s="163">
        <f t="shared" si="1210"/>
        <v>0.51871434928571425</v>
      </c>
      <c r="BZ490" s="160"/>
      <c r="CO490" s="165" t="str">
        <f t="shared" ref="CO490:CO521" si="1246">J490</f>
        <v>splash</v>
      </c>
      <c r="CP490" s="172">
        <f t="shared" ref="CP490:CP521" si="1247">K490</f>
        <v>1</v>
      </c>
      <c r="CQ490" s="165">
        <f>IF(CO490="atmospheric",IF(CP490&gt;=1,Coefficients!$T$5,Coefficients!$T$4),Coefficients!$T$3)</f>
        <v>7.35</v>
      </c>
      <c r="CR490" s="106">
        <f>IF(S490&lt;Coefficients!$V$3,Coefficients!$X$3-(Coefficients!$X$4-Coefficients!$X$3)*(Coefficients!$V$3-S490)/(Coefficients!$V$4-Coefficients!$V$3),IF(S490&gt;Coefficients!$V$6,(Coefficients!$X$6-Coefficients!$X$5)*(S490-Coefficients!$V$6)/(Coefficients!$V$6-Coefficients!$V$5)+Coefficients!$X$6,VLOOKUP(S490,Coefficients!$V$3:$X$6,3)))</f>
        <v>5.1999999999999975</v>
      </c>
      <c r="CS490" s="90">
        <f t="shared" si="1211"/>
        <v>1.6409601519999992E-4</v>
      </c>
      <c r="CT490" s="106">
        <f>VLOOKUP(CO490,Coefficients!$Z$4:$AD$7,4,FALSE)</f>
        <v>0.26500000000000001</v>
      </c>
      <c r="CU490" s="106">
        <f>VLOOKUP(CO490,Coefficients!$Z$4:$AD$7,2,FALSE)</f>
        <v>0.37</v>
      </c>
      <c r="CV490" s="174">
        <f t="shared" ref="CV490:CV521" si="1248">CQ490*(1-ERF(BR490/(2*(SQRT(CT490*kt*kc*AY490*CS490*10^6*(1/(AS490-($C$20-1)))^CU490*(AS490-($C$20-1)))))))</f>
        <v>5.2822525756207748</v>
      </c>
      <c r="CW490" s="31">
        <f t="shared" ref="CW490:CW521" si="1249">CQ490*(1-ERF(P490/(2*(SQRT(CT490*kt*kc*AY490*CS490*10^6*(1/(AS490-($C$20-1)))^CU490*(AS490-($C$20-1)))))))</f>
        <v>0.43557541478232903</v>
      </c>
      <c r="CX490" s="19">
        <f>Coefficients!$B$7</f>
        <v>3.35</v>
      </c>
      <c r="CY490" s="217">
        <f t="shared" si="1212"/>
        <v>0.1300225118753221</v>
      </c>
      <c r="CZ490" s="164">
        <f>VLOOKUP(N490,Coefficients!$E$12:$I$16,3)</f>
        <v>6.0350000000000001</v>
      </c>
      <c r="DA490" s="165">
        <f t="shared" si="1213"/>
        <v>7.2999999999999995E-2</v>
      </c>
      <c r="DB490" s="163">
        <f t="shared" si="1214"/>
        <v>7.2632044035714287</v>
      </c>
      <c r="DC490" s="163"/>
      <c r="DD490" s="149"/>
      <c r="DU490" s="165">
        <f t="shared" ref="DU490:DU521" si="1250">$DV$13</f>
        <v>0.95</v>
      </c>
      <c r="DV490" s="165">
        <f t="shared" ref="DV490:DV521" si="1251">$DV$14</f>
        <v>1</v>
      </c>
      <c r="DW490" s="165">
        <f t="shared" ref="DW490:DW521" si="1252">$DV$15</f>
        <v>2400</v>
      </c>
      <c r="DX490" s="165">
        <f t="shared" ref="DX490:DX521" si="1253">$DV$16</f>
        <v>1.4999999999999999E-2</v>
      </c>
      <c r="DY490" s="169">
        <f t="shared" ref="DY490:DY521" si="1254">365*(AS490-($C$20-1))/(4+310.25*(AS490-($C$20-1)))*R490</f>
        <v>70.544924646239991</v>
      </c>
      <c r="DZ490" s="136">
        <f t="shared" si="1215"/>
        <v>33589.73571642457</v>
      </c>
      <c r="EA490" s="136">
        <f t="shared" ref="EA490:EA521" si="1255">0.556*SQRT(R490)</f>
        <v>4.3067574809826485</v>
      </c>
      <c r="EB490" s="136">
        <f t="shared" ref="EB490:EB521" si="1256">(U490+2*$DV$16)^2/(2*P490*(P490+U490+2*$DV$16))</f>
        <v>2.3330791552474604E-2</v>
      </c>
      <c r="EC490" s="136">
        <f t="shared" ref="EC490:EC521" si="1257">P490/(U490*EA490)</f>
        <v>0.96747185906460231</v>
      </c>
      <c r="ED490" s="136">
        <f t="shared" ref="ED490:ED521" si="1258">0.95*(EXP(-0.3*$DV$19/BY490)-$DV$19/(2500*BY490)+0.3)</f>
        <v>0.21174195334613899</v>
      </c>
      <c r="EE490" s="136">
        <f t="shared" si="1216"/>
        <v>1.5445604651050633E-4</v>
      </c>
      <c r="EF490" s="136">
        <f t="shared" ref="EF490:EF521" si="1259">$DV$20</f>
        <v>1</v>
      </c>
      <c r="EG490" s="136">
        <f t="shared" si="1217"/>
        <v>2</v>
      </c>
      <c r="EH490" s="149">
        <f t="shared" ref="EH490:EH521" si="1260">1/365*(7117.5*(U490+2*DX490)*(1+$DV$17+EB490))/(BY490*DZ490)*(((2*P490*EA490)/U490)+((2*DX490*DZ490)/((1+$DV$17+EB490)*(U490+2*DX490))))</f>
        <v>1.7189121800955471</v>
      </c>
      <c r="EI490" s="149">
        <f t="shared" ref="EI490:EI521" si="1261">ED490*($DV$18-0.05)/(EF490*EE490)*(0.0114/BY490)</f>
        <v>28.622146173412851</v>
      </c>
      <c r="EJ490" s="149">
        <f t="shared" si="1218"/>
        <v>30.341058353508398</v>
      </c>
      <c r="EK490" s="18">
        <f t="shared" si="1219"/>
        <v>0.69213142650878323</v>
      </c>
      <c r="EL490" s="18">
        <f t="shared" si="1220"/>
        <v>0.1321820555083075</v>
      </c>
      <c r="EM490" s="18">
        <f t="shared" si="1221"/>
        <v>1.1930430033571427E-2</v>
      </c>
      <c r="EN490" s="163">
        <f t="shared" ref="EN490:EN521" si="1262">1/365*(7117.5*(U490+2*DX490)*(1+$DV$17+EB490))/(DB490*DZ490)*(((2*P490*EA490)/U490)+((2*DX490*DZ490)/((1+$DV$17+EB490)*(U490+2*DX490))))</f>
        <v>0.12275909687177806</v>
      </c>
      <c r="EO490" s="163">
        <f t="shared" ref="EO490:EO521" si="1263">ED490*($DV$18-0.05)/(EF490*EE490)*(0.0114/DB490)</f>
        <v>2.0441002486728976</v>
      </c>
      <c r="EP490" s="163">
        <f t="shared" si="1222"/>
        <v>2.1668593455446756</v>
      </c>
      <c r="EQ490" s="18">
        <f t="shared" si="1223"/>
        <v>9.6914458445023364</v>
      </c>
      <c r="ER490" s="18">
        <f t="shared" si="1224"/>
        <v>1.260106132405846</v>
      </c>
      <c r="ES490" s="18">
        <f t="shared" si="1225"/>
        <v>0.16705370128214286</v>
      </c>
    </row>
    <row r="491" spans="1:149" s="105" customFormat="1" outlineLevel="1" x14ac:dyDescent="0.25">
      <c r="A491" s="103"/>
      <c r="B491" s="36" t="s">
        <v>75</v>
      </c>
      <c r="C491" s="36" t="str">
        <f>'Cooler&amp;Wetter'!$B$1</f>
        <v>MIROC-Medres</v>
      </c>
      <c r="D491" s="36">
        <v>2033</v>
      </c>
      <c r="E491" s="37">
        <f>'Cooler&amp;Wetter'!T61</f>
        <v>23.105</v>
      </c>
      <c r="F491" s="37">
        <f>'Cooler&amp;Wetter'!X61</f>
        <v>76.650980000000004</v>
      </c>
      <c r="G491" s="37">
        <f>'Cooler&amp;Wetter'!R61</f>
        <v>461.44999999999993</v>
      </c>
      <c r="H491" s="115">
        <f t="shared" si="1149"/>
        <v>2007</v>
      </c>
      <c r="I491" s="111" t="str">
        <f t="shared" si="1150"/>
        <v>Pile No 243 @ Berth 107</v>
      </c>
      <c r="J491" s="165" t="str">
        <f t="shared" si="1151"/>
        <v>splash</v>
      </c>
      <c r="K491" s="172">
        <f t="shared" si="1152"/>
        <v>1</v>
      </c>
      <c r="L491" s="115" t="str">
        <f t="shared" si="1153"/>
        <v>C1</v>
      </c>
      <c r="M491" s="115" t="str">
        <f t="shared" si="1154"/>
        <v>CB4</v>
      </c>
      <c r="N491" s="115" t="str">
        <f t="shared" si="1155"/>
        <v>CL5</v>
      </c>
      <c r="O491" s="115">
        <f t="shared" si="1156"/>
        <v>0</v>
      </c>
      <c r="P491" s="115">
        <f t="shared" si="1157"/>
        <v>50</v>
      </c>
      <c r="Q491" s="115">
        <f t="shared" si="1158"/>
        <v>1200</v>
      </c>
      <c r="R491" s="115">
        <f t="shared" si="1159"/>
        <v>60</v>
      </c>
      <c r="S491" s="115">
        <f t="shared" si="1160"/>
        <v>0.37</v>
      </c>
      <c r="T491" s="115">
        <f t="shared" si="1161"/>
        <v>310</v>
      </c>
      <c r="U491" s="165">
        <f t="shared" si="1199"/>
        <v>12</v>
      </c>
      <c r="V491" s="165"/>
      <c r="W491" s="165"/>
      <c r="X491" s="165"/>
      <c r="Y491" s="165"/>
      <c r="AA491" s="174">
        <f t="shared" si="1228"/>
        <v>4.644778944161656</v>
      </c>
      <c r="AB491" s="193">
        <f t="shared" si="1229"/>
        <v>0.19289557888323311</v>
      </c>
      <c r="AC491" s="174">
        <f t="shared" si="1230"/>
        <v>0.13994908723982905</v>
      </c>
      <c r="AD491" s="174">
        <f t="shared" si="1231"/>
        <v>1.1940861856818185E-2</v>
      </c>
      <c r="AE491" s="174">
        <f t="shared" si="1232"/>
        <v>0.46430190000860749</v>
      </c>
      <c r="AF491" s="194">
        <f t="shared" si="1233"/>
        <v>0.13859758209212164</v>
      </c>
      <c r="AG491" s="174">
        <f t="shared" si="1226"/>
        <v>1.4080025929091466</v>
      </c>
      <c r="AH491" s="174">
        <f t="shared" si="1227"/>
        <v>0.16719977101136366</v>
      </c>
      <c r="AJ491" s="174"/>
      <c r="AK491" s="174"/>
      <c r="AM491" s="207">
        <f t="shared" si="1234"/>
        <v>5</v>
      </c>
      <c r="AN491" s="167">
        <f>INDEX(Coefficients!$O$3:$O$7,MATCH(S491,Coefficients!$O$3:$O$7))</f>
        <v>0.3</v>
      </c>
      <c r="AO491" s="167">
        <f>INDEX(Coefficients!$O$3:$O$7,MATCH(S491,Coefficients!$O$3:$O$7)+1)</f>
        <v>0.4</v>
      </c>
      <c r="AP491" s="172">
        <f>INDEX(Coefficients!$P$3:$P$7,MATCH(S491,Coefficients!$O$3:$O$7))</f>
        <v>50</v>
      </c>
      <c r="AQ491" s="172">
        <f>INDEX(Coefficients!$P$3:$P$7,MATCH(S491,Coefficients!$O$3:$O$7)+1)</f>
        <v>41.8</v>
      </c>
      <c r="AR491" s="172">
        <f t="shared" si="1235"/>
        <v>44.26</v>
      </c>
      <c r="AS491" s="106">
        <f t="shared" si="1236"/>
        <v>2033</v>
      </c>
      <c r="AT491" s="107">
        <f t="shared" si="1237"/>
        <v>23.105</v>
      </c>
      <c r="AU491" s="167">
        <f t="shared" si="1200"/>
        <v>501.65000000000003</v>
      </c>
      <c r="AV491" s="173">
        <f t="shared" si="1201"/>
        <v>22.802272727272729</v>
      </c>
      <c r="AW491" s="106">
        <v>45</v>
      </c>
      <c r="AX491" s="107">
        <f t="shared" si="1238"/>
        <v>76.650980000000004</v>
      </c>
      <c r="AY491" s="174">
        <f t="shared" si="1239"/>
        <v>1.1878256946601315</v>
      </c>
      <c r="AZ491" s="167">
        <f>INDEX(Coefficients!$K$3:$K$10,MATCH(S491,Coefficients!$K$3:$K$10))</f>
        <v>0.35</v>
      </c>
      <c r="BA491" s="167">
        <f>INDEX(Coefficients!$K$3:$K$10,MATCH(S491,Coefficients!$K$3:$K$10)+1)</f>
        <v>0.4</v>
      </c>
      <c r="BB491" s="167">
        <f>INDEX(Coefficients!$L$3:$L$10,MATCH(S491,Coefficients!$K$3:$K$10))</f>
        <v>0.19142307491680963</v>
      </c>
      <c r="BC491" s="167">
        <f>INDEX(Coefficients!$L$3:$L$10,MATCH(S491,Coefficients!$K$3:$K$10)+1)</f>
        <v>0.35425563574488944</v>
      </c>
      <c r="BD491" s="174">
        <f>INDEX(Coefficients!$M$3:$M$10,MATCH(S491,Coefficients!$K$3:$K$10))</f>
        <v>0.20023799980895765</v>
      </c>
      <c r="BE491" s="174">
        <f>INDEX(Coefficients!$M$3:$M$10,MATCH(S491,Coefficients!$K$3:$K$10)+1)</f>
        <v>0.20987997823914079</v>
      </c>
      <c r="BF491" s="70">
        <f t="shared" si="1240"/>
        <v>2.5655609924804158E-5</v>
      </c>
      <c r="BG491" s="110">
        <f t="shared" si="1241"/>
        <v>0.20409479118103091</v>
      </c>
      <c r="BH491" s="175">
        <f t="shared" si="1202"/>
        <v>1.3652144208577906E-5</v>
      </c>
      <c r="BI491" s="89">
        <f t="shared" si="1203"/>
        <v>4.3081970453142153E-2</v>
      </c>
      <c r="BJ491" s="106">
        <f t="shared" si="1242"/>
        <v>0.71366705445737511</v>
      </c>
      <c r="BK491" s="165">
        <f t="shared" si="1243"/>
        <v>84.741590689541354</v>
      </c>
      <c r="BL491" s="207"/>
      <c r="BM491" s="107">
        <f t="shared" si="1244"/>
        <v>461.44999999999993</v>
      </c>
      <c r="BN491" s="173">
        <f t="shared" si="1204"/>
        <v>9401.4499999999989</v>
      </c>
      <c r="BO491" s="187">
        <f t="shared" si="1205"/>
        <v>8.1194340909090902E-4</v>
      </c>
      <c r="BP491" s="106" t="str">
        <f t="shared" si="1179"/>
        <v>YES</v>
      </c>
      <c r="BQ491" s="209">
        <f t="shared" si="1245"/>
        <v>4.644778944161656</v>
      </c>
      <c r="BR491" s="164">
        <f t="shared" si="1206"/>
        <v>9.644778944161656</v>
      </c>
      <c r="BS491" s="219">
        <f t="shared" si="1207"/>
        <v>0.19289557888323311</v>
      </c>
      <c r="BT491" s="210"/>
      <c r="BU491" s="206">
        <f t="shared" si="1208"/>
        <v>-0.76090618088036099</v>
      </c>
      <c r="BW491" s="164">
        <f>VLOOKUP(M491,Coefficients!$E$4:$I$7,3)</f>
        <v>0.43099999999999999</v>
      </c>
      <c r="BX491" s="106">
        <f t="shared" si="1209"/>
        <v>7.2999999999999995E-2</v>
      </c>
      <c r="BY491" s="163">
        <f t="shared" si="1210"/>
        <v>0.51916790681818192</v>
      </c>
      <c r="BZ491" s="160"/>
      <c r="CO491" s="165" t="str">
        <f t="shared" si="1246"/>
        <v>splash</v>
      </c>
      <c r="CP491" s="172">
        <f t="shared" si="1247"/>
        <v>1</v>
      </c>
      <c r="CQ491" s="165">
        <f>IF(CO491="atmospheric",IF(CP491&gt;=1,Coefficients!$T$5,Coefficients!$T$4),Coefficients!$T$3)</f>
        <v>7.35</v>
      </c>
      <c r="CR491" s="106">
        <f>IF(S491&lt;Coefficients!$V$3,Coefficients!$X$3-(Coefficients!$X$4-Coefficients!$X$3)*(Coefficients!$V$3-S491)/(Coefficients!$V$4-Coefficients!$V$3),IF(S491&gt;Coefficients!$V$6,(Coefficients!$X$6-Coefficients!$X$5)*(S491-Coefficients!$V$6)/(Coefficients!$V$6-Coefficients!$V$5)+Coefficients!$X$6,VLOOKUP(S491,Coefficients!$V$3:$X$6,3)))</f>
        <v>5.1999999999999975</v>
      </c>
      <c r="CS491" s="90">
        <f t="shared" si="1211"/>
        <v>1.6409601519999992E-4</v>
      </c>
      <c r="CT491" s="106">
        <f>VLOOKUP(CO491,Coefficients!$Z$4:$AD$7,4,FALSE)</f>
        <v>0.26500000000000001</v>
      </c>
      <c r="CU491" s="106">
        <f>VLOOKUP(CO491,Coefficients!$Z$4:$AD$7,2,FALSE)</f>
        <v>0.37</v>
      </c>
      <c r="CV491" s="174">
        <f t="shared" si="1248"/>
        <v>5.2923332208120293</v>
      </c>
      <c r="CW491" s="31">
        <f t="shared" si="1249"/>
        <v>0.46430190000860749</v>
      </c>
      <c r="CX491" s="19">
        <f>Coefficients!$B$7</f>
        <v>3.35</v>
      </c>
      <c r="CY491" s="217">
        <f t="shared" si="1212"/>
        <v>0.13859758209212164</v>
      </c>
      <c r="CZ491" s="164">
        <f>VLOOKUP(N491,Coefficients!$E$12:$I$16,3)</f>
        <v>6.0350000000000001</v>
      </c>
      <c r="DA491" s="165">
        <f t="shared" si="1213"/>
        <v>7.2999999999999995E-2</v>
      </c>
      <c r="DB491" s="163">
        <f t="shared" si="1214"/>
        <v>7.2695552613636378</v>
      </c>
      <c r="DC491" s="163"/>
      <c r="DD491" s="149"/>
      <c r="DU491" s="165">
        <f t="shared" si="1250"/>
        <v>0.95</v>
      </c>
      <c r="DV491" s="165">
        <f t="shared" si="1251"/>
        <v>1</v>
      </c>
      <c r="DW491" s="165">
        <f t="shared" si="1252"/>
        <v>2400</v>
      </c>
      <c r="DX491" s="165">
        <f t="shared" si="1253"/>
        <v>1.4999999999999999E-2</v>
      </c>
      <c r="DY491" s="169">
        <f t="shared" si="1254"/>
        <v>70.546892159016039</v>
      </c>
      <c r="DZ491" s="136">
        <f t="shared" si="1215"/>
        <v>33590.047988451239</v>
      </c>
      <c r="EA491" s="136">
        <f t="shared" si="1255"/>
        <v>4.3067574809826485</v>
      </c>
      <c r="EB491" s="136">
        <f t="shared" si="1256"/>
        <v>2.3330791552474604E-2</v>
      </c>
      <c r="EC491" s="136">
        <f t="shared" si="1257"/>
        <v>0.96747185906460231</v>
      </c>
      <c r="ED491" s="136">
        <f t="shared" si="1258"/>
        <v>0.21180595333234259</v>
      </c>
      <c r="EE491" s="136">
        <f t="shared" si="1216"/>
        <v>1.5445604651050633E-4</v>
      </c>
      <c r="EF491" s="136">
        <f t="shared" si="1259"/>
        <v>1</v>
      </c>
      <c r="EG491" s="136">
        <f t="shared" si="1217"/>
        <v>2</v>
      </c>
      <c r="EH491" s="149">
        <f t="shared" si="1260"/>
        <v>1.7174050065778903</v>
      </c>
      <c r="EI491" s="149">
        <f t="shared" si="1261"/>
        <v>28.605784798574224</v>
      </c>
      <c r="EJ491" s="149">
        <f t="shared" si="1218"/>
        <v>30.323189805152115</v>
      </c>
      <c r="EK491" s="18">
        <f t="shared" si="1219"/>
        <v>0.72551733974445032</v>
      </c>
      <c r="EL491" s="18">
        <f t="shared" si="1220"/>
        <v>0.13994908723982905</v>
      </c>
      <c r="EM491" s="18">
        <f t="shared" si="1221"/>
        <v>1.1940861856818185E-2</v>
      </c>
      <c r="EN491" s="163">
        <f t="shared" si="1262"/>
        <v>0.12265145945900095</v>
      </c>
      <c r="EO491" s="163">
        <f t="shared" si="1263"/>
        <v>2.0429317726902219</v>
      </c>
      <c r="EP491" s="163">
        <f t="shared" si="1222"/>
        <v>2.1655832321492228</v>
      </c>
      <c r="EQ491" s="18">
        <f t="shared" si="1223"/>
        <v>10.158926091317305</v>
      </c>
      <c r="ER491" s="18">
        <f t="shared" si="1224"/>
        <v>1.4080025929091466</v>
      </c>
      <c r="ES491" s="18">
        <f t="shared" si="1225"/>
        <v>0.16719977101136366</v>
      </c>
    </row>
    <row r="492" spans="1:149" s="105" customFormat="1" outlineLevel="1" x14ac:dyDescent="0.25">
      <c r="A492" s="103"/>
      <c r="B492" s="36" t="s">
        <v>75</v>
      </c>
      <c r="C492" s="36" t="str">
        <f>'Cooler&amp;Wetter'!$B$1</f>
        <v>MIROC-Medres</v>
      </c>
      <c r="D492" s="36">
        <v>2034</v>
      </c>
      <c r="E492" s="37">
        <f>'Cooler&amp;Wetter'!T62</f>
        <v>23.14</v>
      </c>
      <c r="F492" s="37">
        <f>'Cooler&amp;Wetter'!X62</f>
        <v>76.666240000000002</v>
      </c>
      <c r="G492" s="37">
        <f>'Cooler&amp;Wetter'!R62</f>
        <v>465.09999999999991</v>
      </c>
      <c r="H492" s="115">
        <f t="shared" si="1149"/>
        <v>2007</v>
      </c>
      <c r="I492" s="111" t="str">
        <f t="shared" si="1150"/>
        <v>Pile No 243 @ Berth 107</v>
      </c>
      <c r="J492" s="165" t="str">
        <f t="shared" si="1151"/>
        <v>splash</v>
      </c>
      <c r="K492" s="172">
        <f t="shared" si="1152"/>
        <v>1</v>
      </c>
      <c r="L492" s="115" t="str">
        <f t="shared" si="1153"/>
        <v>C1</v>
      </c>
      <c r="M492" s="115" t="str">
        <f t="shared" si="1154"/>
        <v>CB4</v>
      </c>
      <c r="N492" s="115" t="str">
        <f t="shared" si="1155"/>
        <v>CL5</v>
      </c>
      <c r="O492" s="115">
        <f t="shared" si="1156"/>
        <v>0</v>
      </c>
      <c r="P492" s="115">
        <f t="shared" si="1157"/>
        <v>50</v>
      </c>
      <c r="Q492" s="115">
        <f t="shared" si="1158"/>
        <v>1200</v>
      </c>
      <c r="R492" s="115">
        <f t="shared" si="1159"/>
        <v>60</v>
      </c>
      <c r="S492" s="115">
        <f t="shared" si="1160"/>
        <v>0.37</v>
      </c>
      <c r="T492" s="115">
        <f t="shared" si="1161"/>
        <v>310</v>
      </c>
      <c r="U492" s="165">
        <f t="shared" si="1199"/>
        <v>12</v>
      </c>
      <c r="V492" s="165"/>
      <c r="W492" s="165"/>
      <c r="X492" s="165"/>
      <c r="Y492" s="165"/>
      <c r="AA492" s="174">
        <f t="shared" si="1228"/>
        <v>4.7388638863020214</v>
      </c>
      <c r="AB492" s="193">
        <f t="shared" si="1229"/>
        <v>0.19477727772604042</v>
      </c>
      <c r="AC492" s="174">
        <f t="shared" si="1230"/>
        <v>0.14782631605133878</v>
      </c>
      <c r="AD492" s="174">
        <f t="shared" si="1231"/>
        <v>1.1951487770000001E-2</v>
      </c>
      <c r="AE492" s="174">
        <f t="shared" si="1232"/>
        <v>0.492818610627281</v>
      </c>
      <c r="AF492" s="194">
        <f t="shared" si="1233"/>
        <v>0.14711003302306894</v>
      </c>
      <c r="AG492" s="174">
        <f t="shared" si="1226"/>
        <v>1.5633483500683973</v>
      </c>
      <c r="AH492" s="174">
        <f t="shared" si="1227"/>
        <v>0.16734855845000002</v>
      </c>
      <c r="AJ492" s="174"/>
      <c r="AK492" s="174"/>
      <c r="AM492" s="207">
        <f t="shared" si="1234"/>
        <v>5</v>
      </c>
      <c r="AN492" s="167">
        <f>INDEX(Coefficients!$O$3:$O$7,MATCH(S492,Coefficients!$O$3:$O$7))</f>
        <v>0.3</v>
      </c>
      <c r="AO492" s="167">
        <f>INDEX(Coefficients!$O$3:$O$7,MATCH(S492,Coefficients!$O$3:$O$7)+1)</f>
        <v>0.4</v>
      </c>
      <c r="AP492" s="172">
        <f>INDEX(Coefficients!$P$3:$P$7,MATCH(S492,Coefficients!$O$3:$O$7))</f>
        <v>50</v>
      </c>
      <c r="AQ492" s="172">
        <f>INDEX(Coefficients!$P$3:$P$7,MATCH(S492,Coefficients!$O$3:$O$7)+1)</f>
        <v>41.8</v>
      </c>
      <c r="AR492" s="172">
        <f t="shared" si="1235"/>
        <v>44.26</v>
      </c>
      <c r="AS492" s="106">
        <f t="shared" si="1236"/>
        <v>2034</v>
      </c>
      <c r="AT492" s="107">
        <f t="shared" si="1237"/>
        <v>23.14</v>
      </c>
      <c r="AU492" s="167">
        <f t="shared" si="1200"/>
        <v>524.79000000000008</v>
      </c>
      <c r="AV492" s="173">
        <f t="shared" si="1201"/>
        <v>22.816956521739133</v>
      </c>
      <c r="AW492" s="106">
        <v>46</v>
      </c>
      <c r="AX492" s="107">
        <f t="shared" si="1238"/>
        <v>76.666240000000002</v>
      </c>
      <c r="AY492" s="174">
        <f t="shared" si="1239"/>
        <v>1.1888872969114979</v>
      </c>
      <c r="AZ492" s="167">
        <f>INDEX(Coefficients!$K$3:$K$10,MATCH(S492,Coefficients!$K$3:$K$10))</f>
        <v>0.35</v>
      </c>
      <c r="BA492" s="167">
        <f>INDEX(Coefficients!$K$3:$K$10,MATCH(S492,Coefficients!$K$3:$K$10)+1)</f>
        <v>0.4</v>
      </c>
      <c r="BB492" s="167">
        <f>INDEX(Coefficients!$L$3:$L$10,MATCH(S492,Coefficients!$K$3:$K$10))</f>
        <v>0.19142307491680963</v>
      </c>
      <c r="BC492" s="167">
        <f>INDEX(Coefficients!$L$3:$L$10,MATCH(S492,Coefficients!$K$3:$K$10)+1)</f>
        <v>0.35425563574488944</v>
      </c>
      <c r="BD492" s="174">
        <f>INDEX(Coefficients!$M$3:$M$10,MATCH(S492,Coefficients!$K$3:$K$10))</f>
        <v>0.20023799980895765</v>
      </c>
      <c r="BE492" s="174">
        <f>INDEX(Coefficients!$M$3:$M$10,MATCH(S492,Coefficients!$K$3:$K$10)+1)</f>
        <v>0.20987997823914079</v>
      </c>
      <c r="BF492" s="70">
        <f t="shared" si="1240"/>
        <v>2.5655609924804158E-5</v>
      </c>
      <c r="BG492" s="110">
        <f t="shared" si="1241"/>
        <v>0.20409479118103091</v>
      </c>
      <c r="BH492" s="175">
        <f t="shared" si="1202"/>
        <v>1.3528847006155289E-5</v>
      </c>
      <c r="BI492" s="89">
        <f t="shared" si="1203"/>
        <v>4.2692882383856399E-2</v>
      </c>
      <c r="BJ492" s="106">
        <f t="shared" si="1242"/>
        <v>0.71366705445737511</v>
      </c>
      <c r="BK492" s="165">
        <f t="shared" si="1243"/>
        <v>84.741590689541354</v>
      </c>
      <c r="BL492" s="207"/>
      <c r="BM492" s="107">
        <f t="shared" si="1244"/>
        <v>465.09999999999991</v>
      </c>
      <c r="BN492" s="173">
        <f t="shared" si="1204"/>
        <v>9866.5499999999993</v>
      </c>
      <c r="BO492" s="187">
        <f t="shared" si="1205"/>
        <v>8.1506282608695651E-4</v>
      </c>
      <c r="BP492" s="106" t="str">
        <f t="shared" si="1179"/>
        <v>YES</v>
      </c>
      <c r="BQ492" s="209">
        <f t="shared" si="1245"/>
        <v>4.7388638863020214</v>
      </c>
      <c r="BR492" s="164">
        <f t="shared" si="1206"/>
        <v>9.7388638863020205</v>
      </c>
      <c r="BS492" s="219">
        <f t="shared" si="1207"/>
        <v>0.19477727772604042</v>
      </c>
      <c r="BT492" s="210"/>
      <c r="BU492" s="206">
        <f t="shared" si="1208"/>
        <v>-0.76560819698396765</v>
      </c>
      <c r="BW492" s="164">
        <f>VLOOKUP(M492,Coefficients!$E$4:$I$7,3)</f>
        <v>0.43099999999999999</v>
      </c>
      <c r="BX492" s="106">
        <f t="shared" si="1209"/>
        <v>7.2999999999999995E-2</v>
      </c>
      <c r="BY492" s="163">
        <f t="shared" si="1210"/>
        <v>0.51962990304347834</v>
      </c>
      <c r="BZ492" s="160"/>
      <c r="CO492" s="165" t="str">
        <f t="shared" si="1246"/>
        <v>splash</v>
      </c>
      <c r="CP492" s="172">
        <f t="shared" si="1247"/>
        <v>1</v>
      </c>
      <c r="CQ492" s="165">
        <f>IF(CO492="atmospheric",IF(CP492&gt;=1,Coefficients!$T$5,Coefficients!$T$4),Coefficients!$T$3)</f>
        <v>7.35</v>
      </c>
      <c r="CR492" s="106">
        <f>IF(S492&lt;Coefficients!$V$3,Coefficients!$X$3-(Coefficients!$X$4-Coefficients!$X$3)*(Coefficients!$V$3-S492)/(Coefficients!$V$4-Coefficients!$V$3),IF(S492&gt;Coefficients!$V$6,(Coefficients!$X$6-Coefficients!$X$5)*(S492-Coefficients!$V$6)/(Coefficients!$V$6-Coefficients!$V$5)+Coefficients!$X$6,VLOOKUP(S492,Coefficients!$V$3:$X$6,3)))</f>
        <v>5.1999999999999975</v>
      </c>
      <c r="CS492" s="90">
        <f t="shared" si="1211"/>
        <v>1.6409601519999992E-4</v>
      </c>
      <c r="CT492" s="106">
        <f>VLOOKUP(CO492,Coefficients!$Z$4:$AD$7,4,FALSE)</f>
        <v>0.26500000000000001</v>
      </c>
      <c r="CU492" s="106">
        <f>VLOOKUP(CO492,Coefficients!$Z$4:$AD$7,2,FALSE)</f>
        <v>0.37</v>
      </c>
      <c r="CV492" s="174">
        <f t="shared" si="1248"/>
        <v>5.301659206991534</v>
      </c>
      <c r="CW492" s="31">
        <f t="shared" si="1249"/>
        <v>0.492818610627281</v>
      </c>
      <c r="CX492" s="19">
        <f>Coefficients!$B$7</f>
        <v>3.35</v>
      </c>
      <c r="CY492" s="217">
        <f t="shared" si="1212"/>
        <v>0.14711003302306894</v>
      </c>
      <c r="CZ492" s="164">
        <f>VLOOKUP(N492,Coefficients!$E$12:$I$16,3)</f>
        <v>6.0350000000000001</v>
      </c>
      <c r="DA492" s="165">
        <f t="shared" si="1213"/>
        <v>7.2999999999999995E-2</v>
      </c>
      <c r="DB492" s="163">
        <f t="shared" si="1214"/>
        <v>7.2760242804347834</v>
      </c>
      <c r="DC492" s="163"/>
      <c r="DD492" s="149"/>
      <c r="DU492" s="165">
        <f t="shared" si="1250"/>
        <v>0.95</v>
      </c>
      <c r="DV492" s="165">
        <f t="shared" si="1251"/>
        <v>1</v>
      </c>
      <c r="DW492" s="165">
        <f t="shared" si="1252"/>
        <v>2400</v>
      </c>
      <c r="DX492" s="165">
        <f t="shared" si="1253"/>
        <v>1.4999999999999999E-2</v>
      </c>
      <c r="DY492" s="169">
        <f t="shared" si="1254"/>
        <v>70.548688679575619</v>
      </c>
      <c r="DZ492" s="136">
        <f t="shared" si="1215"/>
        <v>33590.33311653047</v>
      </c>
      <c r="EA492" s="136">
        <f t="shared" si="1255"/>
        <v>4.3067574809826485</v>
      </c>
      <c r="EB492" s="136">
        <f t="shared" si="1256"/>
        <v>2.3330791552474604E-2</v>
      </c>
      <c r="EC492" s="136">
        <f t="shared" si="1257"/>
        <v>0.96747185906460231</v>
      </c>
      <c r="ED492" s="136">
        <f t="shared" si="1258"/>
        <v>0.2118710292124576</v>
      </c>
      <c r="EE492" s="136">
        <f t="shared" si="1216"/>
        <v>1.5445604651050633E-4</v>
      </c>
      <c r="EF492" s="136">
        <f t="shared" si="1259"/>
        <v>1</v>
      </c>
      <c r="EG492" s="136">
        <f t="shared" si="1217"/>
        <v>2</v>
      </c>
      <c r="EH492" s="149">
        <f t="shared" si="1260"/>
        <v>1.7158730751951907</v>
      </c>
      <c r="EI492" s="149">
        <f t="shared" si="1261"/>
        <v>28.589132876134258</v>
      </c>
      <c r="EJ492" s="149">
        <f t="shared" si="1218"/>
        <v>30.305005951329449</v>
      </c>
      <c r="EK492" s="18">
        <f t="shared" si="1219"/>
        <v>0.75895051916302347</v>
      </c>
      <c r="EL492" s="18">
        <f t="shared" si="1220"/>
        <v>0.14782631605133878</v>
      </c>
      <c r="EM492" s="18">
        <f t="shared" si="1221"/>
        <v>1.1951487770000001E-2</v>
      </c>
      <c r="EN492" s="163">
        <f t="shared" si="1262"/>
        <v>0.12254205392031933</v>
      </c>
      <c r="EO492" s="163">
        <f t="shared" si="1263"/>
        <v>2.0417425467462911</v>
      </c>
      <c r="EP492" s="163">
        <f t="shared" si="1222"/>
        <v>2.1642846006666105</v>
      </c>
      <c r="EQ492" s="18">
        <f t="shared" si="1223"/>
        <v>10.627068174359271</v>
      </c>
      <c r="ER492" s="18">
        <f t="shared" si="1224"/>
        <v>1.5633483500683973</v>
      </c>
      <c r="ES492" s="18">
        <f t="shared" si="1225"/>
        <v>0.16734855845000002</v>
      </c>
    </row>
    <row r="493" spans="1:149" s="105" customFormat="1" outlineLevel="1" x14ac:dyDescent="0.25">
      <c r="A493" s="103"/>
      <c r="B493" s="36" t="s">
        <v>75</v>
      </c>
      <c r="C493" s="36" t="str">
        <f>'Cooler&amp;Wetter'!$B$1</f>
        <v>MIROC-Medres</v>
      </c>
      <c r="D493" s="36">
        <v>2035</v>
      </c>
      <c r="E493" s="37">
        <f>'Cooler&amp;Wetter'!T63</f>
        <v>23.175000000000001</v>
      </c>
      <c r="F493" s="37">
        <f>'Cooler&amp;Wetter'!X63</f>
        <v>76.6815</v>
      </c>
      <c r="G493" s="37">
        <f>'Cooler&amp;Wetter'!R63</f>
        <v>468.74999999999989</v>
      </c>
      <c r="H493" s="115">
        <f t="shared" si="1149"/>
        <v>2007</v>
      </c>
      <c r="I493" s="111" t="str">
        <f t="shared" si="1150"/>
        <v>Pile No 243 @ Berth 107</v>
      </c>
      <c r="J493" s="165" t="str">
        <f t="shared" si="1151"/>
        <v>splash</v>
      </c>
      <c r="K493" s="172">
        <f t="shared" si="1152"/>
        <v>1</v>
      </c>
      <c r="L493" s="115" t="str">
        <f t="shared" si="1153"/>
        <v>C1</v>
      </c>
      <c r="M493" s="115" t="str">
        <f t="shared" si="1154"/>
        <v>CB4</v>
      </c>
      <c r="N493" s="115" t="str">
        <f t="shared" si="1155"/>
        <v>CL5</v>
      </c>
      <c r="O493" s="115">
        <f t="shared" si="1156"/>
        <v>0</v>
      </c>
      <c r="P493" s="115">
        <f t="shared" si="1157"/>
        <v>50</v>
      </c>
      <c r="Q493" s="115">
        <f t="shared" si="1158"/>
        <v>1200</v>
      </c>
      <c r="R493" s="115">
        <f t="shared" si="1159"/>
        <v>60</v>
      </c>
      <c r="S493" s="115">
        <f t="shared" si="1160"/>
        <v>0.37</v>
      </c>
      <c r="T493" s="115">
        <f t="shared" si="1161"/>
        <v>310</v>
      </c>
      <c r="U493" s="165">
        <f t="shared" si="1199"/>
        <v>12</v>
      </c>
      <c r="V493" s="165"/>
      <c r="W493" s="165"/>
      <c r="X493" s="165"/>
      <c r="Y493" s="165"/>
      <c r="AA493" s="174">
        <f t="shared" si="1228"/>
        <v>4.831299941597238</v>
      </c>
      <c r="AB493" s="193">
        <f t="shared" si="1229"/>
        <v>0.19662599883194473</v>
      </c>
      <c r="AC493" s="174">
        <f t="shared" si="1230"/>
        <v>0.15581253438750309</v>
      </c>
      <c r="AD493" s="174">
        <f t="shared" si="1231"/>
        <v>1.1962283511875E-2</v>
      </c>
      <c r="AE493" s="174">
        <f t="shared" si="1232"/>
        <v>0.52110010980335331</v>
      </c>
      <c r="AF493" s="194">
        <f t="shared" si="1233"/>
        <v>0.15555227158309054</v>
      </c>
      <c r="AG493" s="174">
        <f t="shared" si="1226"/>
        <v>1.725988158490849</v>
      </c>
      <c r="AH493" s="174">
        <f t="shared" si="1227"/>
        <v>0.16749972388437498</v>
      </c>
      <c r="AJ493" s="174"/>
      <c r="AK493" s="174"/>
      <c r="AM493" s="207">
        <f t="shared" si="1234"/>
        <v>5</v>
      </c>
      <c r="AN493" s="167">
        <f>INDEX(Coefficients!$O$3:$O$7,MATCH(S493,Coefficients!$O$3:$O$7))</f>
        <v>0.3</v>
      </c>
      <c r="AO493" s="167">
        <f>INDEX(Coefficients!$O$3:$O$7,MATCH(S493,Coefficients!$O$3:$O$7)+1)</f>
        <v>0.4</v>
      </c>
      <c r="AP493" s="172">
        <f>INDEX(Coefficients!$P$3:$P$7,MATCH(S493,Coefficients!$O$3:$O$7))</f>
        <v>50</v>
      </c>
      <c r="AQ493" s="172">
        <f>INDEX(Coefficients!$P$3:$P$7,MATCH(S493,Coefficients!$O$3:$O$7)+1)</f>
        <v>41.8</v>
      </c>
      <c r="AR493" s="172">
        <f t="shared" si="1235"/>
        <v>44.26</v>
      </c>
      <c r="AS493" s="106">
        <f t="shared" si="1236"/>
        <v>2035</v>
      </c>
      <c r="AT493" s="107">
        <f t="shared" si="1237"/>
        <v>23.175000000000001</v>
      </c>
      <c r="AU493" s="167">
        <f t="shared" si="1200"/>
        <v>547.96500000000003</v>
      </c>
      <c r="AV493" s="173">
        <f t="shared" si="1201"/>
        <v>22.831875</v>
      </c>
      <c r="AW493" s="106">
        <v>47</v>
      </c>
      <c r="AX493" s="107">
        <f t="shared" si="1238"/>
        <v>76.6815</v>
      </c>
      <c r="AY493" s="174">
        <f t="shared" si="1239"/>
        <v>1.189966729815414</v>
      </c>
      <c r="AZ493" s="167">
        <f>INDEX(Coefficients!$K$3:$K$10,MATCH(S493,Coefficients!$K$3:$K$10))</f>
        <v>0.35</v>
      </c>
      <c r="BA493" s="167">
        <f>INDEX(Coefficients!$K$3:$K$10,MATCH(S493,Coefficients!$K$3:$K$10)+1)</f>
        <v>0.4</v>
      </c>
      <c r="BB493" s="167">
        <f>INDEX(Coefficients!$L$3:$L$10,MATCH(S493,Coefficients!$K$3:$K$10))</f>
        <v>0.19142307491680963</v>
      </c>
      <c r="BC493" s="167">
        <f>INDEX(Coefficients!$L$3:$L$10,MATCH(S493,Coefficients!$K$3:$K$10)+1)</f>
        <v>0.35425563574488944</v>
      </c>
      <c r="BD493" s="174">
        <f>INDEX(Coefficients!$M$3:$M$10,MATCH(S493,Coefficients!$K$3:$K$10))</f>
        <v>0.20023799980895765</v>
      </c>
      <c r="BE493" s="174">
        <f>INDEX(Coefficients!$M$3:$M$10,MATCH(S493,Coefficients!$K$3:$K$10)+1)</f>
        <v>0.20987997823914079</v>
      </c>
      <c r="BF493" s="70">
        <f t="shared" si="1240"/>
        <v>2.5655609924804158E-5</v>
      </c>
      <c r="BG493" s="110">
        <f t="shared" si="1241"/>
        <v>0.20409479118103091</v>
      </c>
      <c r="BH493" s="175">
        <f t="shared" si="1202"/>
        <v>1.341184169575704E-5</v>
      </c>
      <c r="BI493" s="89">
        <f t="shared" si="1203"/>
        <v>4.2323649591671945E-2</v>
      </c>
      <c r="BJ493" s="106">
        <f t="shared" si="1242"/>
        <v>0.71366705445737511</v>
      </c>
      <c r="BK493" s="165">
        <f t="shared" si="1243"/>
        <v>84.741590689541354</v>
      </c>
      <c r="BL493" s="207"/>
      <c r="BM493" s="107">
        <f t="shared" si="1244"/>
        <v>468.74999999999989</v>
      </c>
      <c r="BN493" s="173">
        <f t="shared" si="1204"/>
        <v>10335.299999999999</v>
      </c>
      <c r="BO493" s="187">
        <f t="shared" si="1205"/>
        <v>8.1821124999999998E-4</v>
      </c>
      <c r="BP493" s="106" t="str">
        <f t="shared" si="1179"/>
        <v>YES</v>
      </c>
      <c r="BQ493" s="209">
        <f t="shared" si="1245"/>
        <v>4.831299941597238</v>
      </c>
      <c r="BR493" s="164">
        <f t="shared" si="1206"/>
        <v>9.8312999415972371</v>
      </c>
      <c r="BS493" s="219">
        <f t="shared" si="1207"/>
        <v>0.19662599883194473</v>
      </c>
      <c r="BT493" s="210"/>
      <c r="BU493" s="206">
        <f t="shared" si="1208"/>
        <v>-0.76999622533627676</v>
      </c>
      <c r="BW493" s="164">
        <f>VLOOKUP(M493,Coefficients!$E$4:$I$7,3)</f>
        <v>0.43099999999999999</v>
      </c>
      <c r="BX493" s="106">
        <f t="shared" si="1209"/>
        <v>7.2999999999999995E-2</v>
      </c>
      <c r="BY493" s="163">
        <f t="shared" si="1210"/>
        <v>0.52009928312499998</v>
      </c>
      <c r="BZ493" s="160"/>
      <c r="CO493" s="165" t="str">
        <f t="shared" si="1246"/>
        <v>splash</v>
      </c>
      <c r="CP493" s="172">
        <f t="shared" si="1247"/>
        <v>1</v>
      </c>
      <c r="CQ493" s="165">
        <f>IF(CO493="atmospheric",IF(CP493&gt;=1,Coefficients!$T$5,Coefficients!$T$4),Coefficients!$T$3)</f>
        <v>7.35</v>
      </c>
      <c r="CR493" s="106">
        <f>IF(S493&lt;Coefficients!$V$3,Coefficients!$X$3-(Coefficients!$X$4-Coefficients!$X$3)*(Coefficients!$V$3-S493)/(Coefficients!$V$4-Coefficients!$V$3),IF(S493&gt;Coefficients!$V$6,(Coefficients!$X$6-Coefficients!$X$5)*(S493-Coefficients!$V$6)/(Coefficients!$V$6-Coefficients!$V$5)+Coefficients!$X$6,VLOOKUP(S493,Coefficients!$V$3:$X$6,3)))</f>
        <v>5.1999999999999975</v>
      </c>
      <c r="CS493" s="90">
        <f t="shared" si="1211"/>
        <v>1.6409601519999992E-4</v>
      </c>
      <c r="CT493" s="106">
        <f>VLOOKUP(CO493,Coefficients!$Z$4:$AD$7,4,FALSE)</f>
        <v>0.26500000000000001</v>
      </c>
      <c r="CU493" s="106">
        <f>VLOOKUP(CO493,Coefficients!$Z$4:$AD$7,2,FALSE)</f>
        <v>0.37</v>
      </c>
      <c r="CV493" s="174">
        <f t="shared" si="1248"/>
        <v>5.3103056163036655</v>
      </c>
      <c r="CW493" s="31">
        <f t="shared" si="1249"/>
        <v>0.52110010980335331</v>
      </c>
      <c r="CX493" s="19">
        <f>Coefficients!$B$7</f>
        <v>3.35</v>
      </c>
      <c r="CY493" s="217">
        <f t="shared" si="1212"/>
        <v>0.15555227158309054</v>
      </c>
      <c r="CZ493" s="164">
        <f>VLOOKUP(N493,Coefficients!$E$12:$I$16,3)</f>
        <v>6.0350000000000001</v>
      </c>
      <c r="DA493" s="165">
        <f t="shared" si="1213"/>
        <v>7.2999999999999995E-2</v>
      </c>
      <c r="DB493" s="163">
        <f t="shared" si="1214"/>
        <v>7.2825966906249997</v>
      </c>
      <c r="DC493" s="163"/>
      <c r="DD493" s="149"/>
      <c r="DU493" s="165">
        <f t="shared" si="1250"/>
        <v>0.95</v>
      </c>
      <c r="DV493" s="165">
        <f t="shared" si="1251"/>
        <v>1</v>
      </c>
      <c r="DW493" s="165">
        <f t="shared" si="1252"/>
        <v>2400</v>
      </c>
      <c r="DX493" s="165">
        <f t="shared" si="1253"/>
        <v>1.4999999999999999E-2</v>
      </c>
      <c r="DY493" s="169">
        <f t="shared" si="1254"/>
        <v>70.550335570469798</v>
      </c>
      <c r="DZ493" s="136">
        <f t="shared" si="1215"/>
        <v>33590.594492441312</v>
      </c>
      <c r="EA493" s="136">
        <f t="shared" si="1255"/>
        <v>4.3067574809826485</v>
      </c>
      <c r="EB493" s="136">
        <f t="shared" si="1256"/>
        <v>2.3330791552474604E-2</v>
      </c>
      <c r="EC493" s="136">
        <f t="shared" si="1257"/>
        <v>0.96747185906460231</v>
      </c>
      <c r="ED493" s="136">
        <f t="shared" si="1258"/>
        <v>0.21193702676981552</v>
      </c>
      <c r="EE493" s="136">
        <f t="shared" si="1216"/>
        <v>1.5445604651050633E-4</v>
      </c>
      <c r="EF493" s="136">
        <f t="shared" si="1259"/>
        <v>1</v>
      </c>
      <c r="EG493" s="136">
        <f t="shared" si="1217"/>
        <v>2</v>
      </c>
      <c r="EH493" s="149">
        <f t="shared" si="1260"/>
        <v>1.7143199438207268</v>
      </c>
      <c r="EI493" s="149">
        <f t="shared" si="1261"/>
        <v>28.57222914876089</v>
      </c>
      <c r="EJ493" s="149">
        <f t="shared" si="1218"/>
        <v>30.286549092581616</v>
      </c>
      <c r="EK493" s="18">
        <f t="shared" si="1219"/>
        <v>0.79243098732164763</v>
      </c>
      <c r="EL493" s="18">
        <f t="shared" si="1220"/>
        <v>0.15581253438750309</v>
      </c>
      <c r="EM493" s="18">
        <f t="shared" si="1221"/>
        <v>1.1962283511875E-2</v>
      </c>
      <c r="EN493" s="163">
        <f t="shared" si="1262"/>
        <v>0.1224311343474289</v>
      </c>
      <c r="EO493" s="163">
        <f t="shared" si="1263"/>
        <v>2.0405353377159807</v>
      </c>
      <c r="EP493" s="163">
        <f t="shared" si="1222"/>
        <v>2.1629664720634096</v>
      </c>
      <c r="EQ493" s="18">
        <f t="shared" si="1223"/>
        <v>11.095872409480609</v>
      </c>
      <c r="ER493" s="18">
        <f t="shared" si="1224"/>
        <v>1.725988158490849</v>
      </c>
      <c r="ES493" s="18">
        <f t="shared" si="1225"/>
        <v>0.16749972388437498</v>
      </c>
    </row>
    <row r="494" spans="1:149" s="105" customFormat="1" outlineLevel="1" x14ac:dyDescent="0.25">
      <c r="A494" s="103"/>
      <c r="B494" s="36" t="s">
        <v>75</v>
      </c>
      <c r="C494" s="36" t="str">
        <f>'Cooler&amp;Wetter'!$B$1</f>
        <v>MIROC-Medres</v>
      </c>
      <c r="D494" s="36">
        <v>2036</v>
      </c>
      <c r="E494" s="37">
        <f>'Cooler&amp;Wetter'!T64</f>
        <v>23.21</v>
      </c>
      <c r="F494" s="37">
        <f>'Cooler&amp;Wetter'!X64</f>
        <v>76.696759999999998</v>
      </c>
      <c r="G494" s="37">
        <f>'Cooler&amp;Wetter'!R64</f>
        <v>472.39999999999986</v>
      </c>
      <c r="H494" s="115">
        <f t="shared" si="1149"/>
        <v>2007</v>
      </c>
      <c r="I494" s="111" t="str">
        <f t="shared" si="1150"/>
        <v>Pile No 243 @ Berth 107</v>
      </c>
      <c r="J494" s="165" t="str">
        <f t="shared" si="1151"/>
        <v>splash</v>
      </c>
      <c r="K494" s="172">
        <f t="shared" si="1152"/>
        <v>1</v>
      </c>
      <c r="L494" s="115" t="str">
        <f t="shared" si="1153"/>
        <v>C1</v>
      </c>
      <c r="M494" s="115" t="str">
        <f t="shared" si="1154"/>
        <v>CB4</v>
      </c>
      <c r="N494" s="115" t="str">
        <f t="shared" si="1155"/>
        <v>CL5</v>
      </c>
      <c r="O494" s="115">
        <f t="shared" si="1156"/>
        <v>0</v>
      </c>
      <c r="P494" s="115">
        <f t="shared" si="1157"/>
        <v>50</v>
      </c>
      <c r="Q494" s="115">
        <f t="shared" si="1158"/>
        <v>1200</v>
      </c>
      <c r="R494" s="115">
        <f t="shared" si="1159"/>
        <v>60</v>
      </c>
      <c r="S494" s="115">
        <f t="shared" si="1160"/>
        <v>0.37</v>
      </c>
      <c r="T494" s="115">
        <f t="shared" si="1161"/>
        <v>310</v>
      </c>
      <c r="U494" s="165">
        <f t="shared" si="1199"/>
        <v>12</v>
      </c>
      <c r="V494" s="165"/>
      <c r="W494" s="165"/>
      <c r="X494" s="165"/>
      <c r="Y494" s="165"/>
      <c r="AA494" s="174">
        <f t="shared" si="1228"/>
        <v>4.9222049972602901</v>
      </c>
      <c r="AB494" s="193">
        <f t="shared" si="1229"/>
        <v>0.19844409994520582</v>
      </c>
      <c r="AC494" s="174">
        <f t="shared" si="1230"/>
        <v>0.16390664406026031</v>
      </c>
      <c r="AD494" s="174">
        <f t="shared" si="1231"/>
        <v>1.1973228702999999E-2</v>
      </c>
      <c r="AE494" s="174">
        <f t="shared" si="1232"/>
        <v>0.54912623889587031</v>
      </c>
      <c r="AF494" s="194">
        <f t="shared" si="1233"/>
        <v>0.16391828026742397</v>
      </c>
      <c r="AG494" s="174">
        <f t="shared" si="1226"/>
        <v>1.8957704979811991</v>
      </c>
      <c r="AH494" s="174">
        <f t="shared" si="1227"/>
        <v>0.167652981955</v>
      </c>
      <c r="AJ494" s="174"/>
      <c r="AK494" s="174"/>
      <c r="AM494" s="207">
        <f t="shared" si="1234"/>
        <v>5</v>
      </c>
      <c r="AN494" s="167">
        <f>INDEX(Coefficients!$O$3:$O$7,MATCH(S494,Coefficients!$O$3:$O$7))</f>
        <v>0.3</v>
      </c>
      <c r="AO494" s="167">
        <f>INDEX(Coefficients!$O$3:$O$7,MATCH(S494,Coefficients!$O$3:$O$7)+1)</f>
        <v>0.4</v>
      </c>
      <c r="AP494" s="172">
        <f>INDEX(Coefficients!$P$3:$P$7,MATCH(S494,Coefficients!$O$3:$O$7))</f>
        <v>50</v>
      </c>
      <c r="AQ494" s="172">
        <f>INDEX(Coefficients!$P$3:$P$7,MATCH(S494,Coefficients!$O$3:$O$7)+1)</f>
        <v>41.8</v>
      </c>
      <c r="AR494" s="172">
        <f t="shared" si="1235"/>
        <v>44.26</v>
      </c>
      <c r="AS494" s="106">
        <f t="shared" si="1236"/>
        <v>2036</v>
      </c>
      <c r="AT494" s="107">
        <f t="shared" si="1237"/>
        <v>23.21</v>
      </c>
      <c r="AU494" s="167">
        <f t="shared" si="1200"/>
        <v>571.17500000000007</v>
      </c>
      <c r="AV494" s="173">
        <f t="shared" si="1201"/>
        <v>22.847000000000001</v>
      </c>
      <c r="AW494" s="106">
        <v>48</v>
      </c>
      <c r="AX494" s="107">
        <f t="shared" si="1238"/>
        <v>76.696759999999998</v>
      </c>
      <c r="AY494" s="174">
        <f t="shared" si="1239"/>
        <v>1.1910619949054009</v>
      </c>
      <c r="AZ494" s="167">
        <f>INDEX(Coefficients!$K$3:$K$10,MATCH(S494,Coefficients!$K$3:$K$10))</f>
        <v>0.35</v>
      </c>
      <c r="BA494" s="167">
        <f>INDEX(Coefficients!$K$3:$K$10,MATCH(S494,Coefficients!$K$3:$K$10)+1)</f>
        <v>0.4</v>
      </c>
      <c r="BB494" s="167">
        <f>INDEX(Coefficients!$L$3:$L$10,MATCH(S494,Coefficients!$K$3:$K$10))</f>
        <v>0.19142307491680963</v>
      </c>
      <c r="BC494" s="167">
        <f>INDEX(Coefficients!$L$3:$L$10,MATCH(S494,Coefficients!$K$3:$K$10)+1)</f>
        <v>0.35425563574488944</v>
      </c>
      <c r="BD494" s="174">
        <f>INDEX(Coefficients!$M$3:$M$10,MATCH(S494,Coefficients!$K$3:$K$10))</f>
        <v>0.20023799980895765</v>
      </c>
      <c r="BE494" s="174">
        <f>INDEX(Coefficients!$M$3:$M$10,MATCH(S494,Coefficients!$K$3:$K$10)+1)</f>
        <v>0.20987997823914079</v>
      </c>
      <c r="BF494" s="70">
        <f t="shared" si="1240"/>
        <v>2.5655609924804158E-5</v>
      </c>
      <c r="BG494" s="110">
        <f t="shared" si="1241"/>
        <v>0.20409479118103091</v>
      </c>
      <c r="BH494" s="175">
        <f t="shared" si="1202"/>
        <v>1.3300564379917586E-5</v>
      </c>
      <c r="BI494" s="89">
        <f t="shared" si="1203"/>
        <v>4.1972492589529516E-2</v>
      </c>
      <c r="BJ494" s="106">
        <f t="shared" si="1242"/>
        <v>0.71366705445737511</v>
      </c>
      <c r="BK494" s="165">
        <f t="shared" si="1243"/>
        <v>84.741590689541354</v>
      </c>
      <c r="BL494" s="207"/>
      <c r="BM494" s="107">
        <f t="shared" si="1244"/>
        <v>472.39999999999986</v>
      </c>
      <c r="BN494" s="173">
        <f t="shared" si="1204"/>
        <v>10807.699999999999</v>
      </c>
      <c r="BO494" s="187">
        <f t="shared" si="1205"/>
        <v>8.2138519999999996E-4</v>
      </c>
      <c r="BP494" s="106" t="str">
        <f t="shared" si="1179"/>
        <v>YES</v>
      </c>
      <c r="BQ494" s="209">
        <f t="shared" si="1245"/>
        <v>4.9222049972602901</v>
      </c>
      <c r="BR494" s="164">
        <f t="shared" si="1206"/>
        <v>9.922204997260291</v>
      </c>
      <c r="BS494" s="219">
        <f t="shared" si="1207"/>
        <v>0.19844409994520582</v>
      </c>
      <c r="BT494" s="210"/>
      <c r="BU494" s="206">
        <f t="shared" si="1208"/>
        <v>-0.77410268584918551</v>
      </c>
      <c r="BW494" s="164">
        <f>VLOOKUP(M494,Coefficients!$E$4:$I$7,3)</f>
        <v>0.43099999999999999</v>
      </c>
      <c r="BX494" s="106">
        <f t="shared" si="1209"/>
        <v>7.2999999999999995E-2</v>
      </c>
      <c r="BY494" s="163">
        <f t="shared" si="1210"/>
        <v>0.52057516100000001</v>
      </c>
      <c r="BZ494" s="160"/>
      <c r="CO494" s="165" t="str">
        <f t="shared" si="1246"/>
        <v>splash</v>
      </c>
      <c r="CP494" s="172">
        <f t="shared" si="1247"/>
        <v>1</v>
      </c>
      <c r="CQ494" s="165">
        <f>IF(CO494="atmospheric",IF(CP494&gt;=1,Coefficients!$T$5,Coefficients!$T$4),Coefficients!$T$3)</f>
        <v>7.35</v>
      </c>
      <c r="CR494" s="106">
        <f>IF(S494&lt;Coefficients!$V$3,Coefficients!$X$3-(Coefficients!$X$4-Coefficients!$X$3)*(Coefficients!$V$3-S494)/(Coefficients!$V$4-Coefficients!$V$3),IF(S494&gt;Coefficients!$V$6,(Coefficients!$X$6-Coefficients!$X$5)*(S494-Coefficients!$V$6)/(Coefficients!$V$6-Coefficients!$V$5)+Coefficients!$X$6,VLOOKUP(S494,Coefficients!$V$3:$X$6,3)))</f>
        <v>5.1999999999999975</v>
      </c>
      <c r="CS494" s="90">
        <f t="shared" si="1211"/>
        <v>1.6409601519999992E-4</v>
      </c>
      <c r="CT494" s="106">
        <f>VLOOKUP(CO494,Coefficients!$Z$4:$AD$7,4,FALSE)</f>
        <v>0.26500000000000001</v>
      </c>
      <c r="CU494" s="106">
        <f>VLOOKUP(CO494,Coefficients!$Z$4:$AD$7,2,FALSE)</f>
        <v>0.37</v>
      </c>
      <c r="CV494" s="174">
        <f t="shared" si="1248"/>
        <v>5.3183373877770217</v>
      </c>
      <c r="CW494" s="31">
        <f t="shared" si="1249"/>
        <v>0.54912623889587031</v>
      </c>
      <c r="CX494" s="19">
        <f>Coefficients!$B$7</f>
        <v>3.35</v>
      </c>
      <c r="CY494" s="217">
        <f t="shared" si="1212"/>
        <v>0.16391828026742397</v>
      </c>
      <c r="CZ494" s="164">
        <f>VLOOKUP(N494,Coefficients!$E$12:$I$16,3)</f>
        <v>6.0350000000000001</v>
      </c>
      <c r="DA494" s="165">
        <f t="shared" si="1213"/>
        <v>7.2999999999999995E-2</v>
      </c>
      <c r="DB494" s="163">
        <f t="shared" si="1214"/>
        <v>7.2892600850000004</v>
      </c>
      <c r="DC494" s="163"/>
      <c r="DD494" s="149"/>
      <c r="DU494" s="165">
        <f t="shared" si="1250"/>
        <v>0.95</v>
      </c>
      <c r="DV494" s="165">
        <f t="shared" si="1251"/>
        <v>1</v>
      </c>
      <c r="DW494" s="165">
        <f t="shared" si="1252"/>
        <v>2400</v>
      </c>
      <c r="DX494" s="165">
        <f t="shared" si="1253"/>
        <v>1.4999999999999999E-2</v>
      </c>
      <c r="DY494" s="169">
        <f t="shared" si="1254"/>
        <v>70.551850778003285</v>
      </c>
      <c r="DZ494" s="136">
        <f t="shared" si="1215"/>
        <v>33590.834965464601</v>
      </c>
      <c r="EA494" s="136">
        <f t="shared" si="1255"/>
        <v>4.3067574809826485</v>
      </c>
      <c r="EB494" s="136">
        <f t="shared" si="1256"/>
        <v>2.3330791552474604E-2</v>
      </c>
      <c r="EC494" s="136">
        <f t="shared" si="1257"/>
        <v>0.96747185906460231</v>
      </c>
      <c r="ED494" s="136">
        <f t="shared" si="1258"/>
        <v>0.21200381645754318</v>
      </c>
      <c r="EE494" s="136">
        <f t="shared" si="1216"/>
        <v>1.5445604651050633E-4</v>
      </c>
      <c r="EF494" s="136">
        <f t="shared" si="1259"/>
        <v>1</v>
      </c>
      <c r="EG494" s="136">
        <f t="shared" si="1217"/>
        <v>2</v>
      </c>
      <c r="EH494" s="149">
        <f t="shared" si="1260"/>
        <v>1.7127486011464887</v>
      </c>
      <c r="EI494" s="149">
        <f t="shared" si="1261"/>
        <v>28.555106171148125</v>
      </c>
      <c r="EJ494" s="149">
        <f t="shared" si="1218"/>
        <v>30.267854772294616</v>
      </c>
      <c r="EK494" s="18">
        <f t="shared" si="1219"/>
        <v>0.82595876675354951</v>
      </c>
      <c r="EL494" s="18">
        <f t="shared" si="1220"/>
        <v>0.16390664406026031</v>
      </c>
      <c r="EM494" s="18">
        <f t="shared" si="1221"/>
        <v>1.1973228702999999E-2</v>
      </c>
      <c r="EN494" s="163">
        <f t="shared" si="1262"/>
        <v>0.1223189141829555</v>
      </c>
      <c r="EO494" s="163">
        <f t="shared" si="1263"/>
        <v>2.0393124705492696</v>
      </c>
      <c r="EP494" s="163">
        <f t="shared" si="1222"/>
        <v>2.161631384732225</v>
      </c>
      <c r="EQ494" s="18">
        <f t="shared" si="1223"/>
        <v>11.565339112198775</v>
      </c>
      <c r="ER494" s="18">
        <f t="shared" si="1224"/>
        <v>1.8957704979811991</v>
      </c>
      <c r="ES494" s="18">
        <f t="shared" si="1225"/>
        <v>0.167652981955</v>
      </c>
    </row>
    <row r="495" spans="1:149" s="105" customFormat="1" outlineLevel="1" x14ac:dyDescent="0.25">
      <c r="A495" s="103"/>
      <c r="B495" s="36" t="s">
        <v>75</v>
      </c>
      <c r="C495" s="36" t="str">
        <f>'Cooler&amp;Wetter'!$B$1</f>
        <v>MIROC-Medres</v>
      </c>
      <c r="D495" s="36">
        <v>2037</v>
      </c>
      <c r="E495" s="37">
        <f>'Cooler&amp;Wetter'!T65</f>
        <v>23.245000000000001</v>
      </c>
      <c r="F495" s="37">
        <f>'Cooler&amp;Wetter'!X65</f>
        <v>76.712019999999995</v>
      </c>
      <c r="G495" s="37">
        <f>'Cooler&amp;Wetter'!R65</f>
        <v>476.04999999999984</v>
      </c>
      <c r="H495" s="115">
        <f t="shared" si="1149"/>
        <v>2007</v>
      </c>
      <c r="I495" s="111" t="str">
        <f t="shared" si="1150"/>
        <v>Pile No 243 @ Berth 107</v>
      </c>
      <c r="J495" s="165" t="str">
        <f t="shared" si="1151"/>
        <v>splash</v>
      </c>
      <c r="K495" s="172">
        <f t="shared" si="1152"/>
        <v>1</v>
      </c>
      <c r="L495" s="115" t="str">
        <f t="shared" si="1153"/>
        <v>C1</v>
      </c>
      <c r="M495" s="115" t="str">
        <f t="shared" si="1154"/>
        <v>CB4</v>
      </c>
      <c r="N495" s="115" t="str">
        <f t="shared" si="1155"/>
        <v>CL5</v>
      </c>
      <c r="O495" s="115">
        <f t="shared" si="1156"/>
        <v>0</v>
      </c>
      <c r="P495" s="115">
        <f t="shared" si="1157"/>
        <v>50</v>
      </c>
      <c r="Q495" s="115">
        <f t="shared" si="1158"/>
        <v>1200</v>
      </c>
      <c r="R495" s="115">
        <f t="shared" si="1159"/>
        <v>60</v>
      </c>
      <c r="S495" s="115">
        <f t="shared" si="1160"/>
        <v>0.37</v>
      </c>
      <c r="T495" s="115">
        <f t="shared" si="1161"/>
        <v>310</v>
      </c>
      <c r="U495" s="165">
        <f t="shared" si="1199"/>
        <v>12</v>
      </c>
      <c r="V495" s="165"/>
      <c r="W495" s="165"/>
      <c r="X495" s="165"/>
      <c r="Y495" s="165"/>
      <c r="AA495" s="174">
        <f t="shared" si="1228"/>
        <v>5.0116847243344251</v>
      </c>
      <c r="AB495" s="193">
        <f t="shared" si="1229"/>
        <v>0.20023369448668851</v>
      </c>
      <c r="AC495" s="174">
        <f t="shared" si="1230"/>
        <v>0.17210764431856465</v>
      </c>
      <c r="AD495" s="174">
        <f t="shared" si="1231"/>
        <v>1.1984306099230771E-2</v>
      </c>
      <c r="AE495" s="174">
        <f t="shared" si="1232"/>
        <v>0.57688120993612468</v>
      </c>
      <c r="AF495" s="194">
        <f t="shared" si="1233"/>
        <v>0.17220334624958944</v>
      </c>
      <c r="AG495" s="174">
        <f t="shared" si="1226"/>
        <v>2.0725479661580319</v>
      </c>
      <c r="AH495" s="174">
        <f t="shared" si="1227"/>
        <v>0.16780809120384621</v>
      </c>
      <c r="AJ495" s="174"/>
      <c r="AK495" s="174"/>
      <c r="AM495" s="207">
        <f t="shared" si="1234"/>
        <v>5</v>
      </c>
      <c r="AN495" s="167">
        <f>INDEX(Coefficients!$O$3:$O$7,MATCH(S495,Coefficients!$O$3:$O$7))</f>
        <v>0.3</v>
      </c>
      <c r="AO495" s="167">
        <f>INDEX(Coefficients!$O$3:$O$7,MATCH(S495,Coefficients!$O$3:$O$7)+1)</f>
        <v>0.4</v>
      </c>
      <c r="AP495" s="172">
        <f>INDEX(Coefficients!$P$3:$P$7,MATCH(S495,Coefficients!$O$3:$O$7))</f>
        <v>50</v>
      </c>
      <c r="AQ495" s="172">
        <f>INDEX(Coefficients!$P$3:$P$7,MATCH(S495,Coefficients!$O$3:$O$7)+1)</f>
        <v>41.8</v>
      </c>
      <c r="AR495" s="172">
        <f t="shared" si="1235"/>
        <v>44.26</v>
      </c>
      <c r="AS495" s="106">
        <f t="shared" si="1236"/>
        <v>2037</v>
      </c>
      <c r="AT495" s="107">
        <f t="shared" si="1237"/>
        <v>23.245000000000001</v>
      </c>
      <c r="AU495" s="167">
        <f t="shared" si="1200"/>
        <v>594.42000000000007</v>
      </c>
      <c r="AV495" s="173">
        <f t="shared" si="1201"/>
        <v>22.862307692307695</v>
      </c>
      <c r="AW495" s="106">
        <v>49</v>
      </c>
      <c r="AX495" s="107">
        <f t="shared" si="1238"/>
        <v>76.712019999999995</v>
      </c>
      <c r="AY495" s="174">
        <f t="shared" si="1239"/>
        <v>1.1921714017794058</v>
      </c>
      <c r="AZ495" s="167">
        <f>INDEX(Coefficients!$K$3:$K$10,MATCH(S495,Coefficients!$K$3:$K$10))</f>
        <v>0.35</v>
      </c>
      <c r="BA495" s="167">
        <f>INDEX(Coefficients!$K$3:$K$10,MATCH(S495,Coefficients!$K$3:$K$10)+1)</f>
        <v>0.4</v>
      </c>
      <c r="BB495" s="167">
        <f>INDEX(Coefficients!$L$3:$L$10,MATCH(S495,Coefficients!$K$3:$K$10))</f>
        <v>0.19142307491680963</v>
      </c>
      <c r="BC495" s="167">
        <f>INDEX(Coefficients!$L$3:$L$10,MATCH(S495,Coefficients!$K$3:$K$10)+1)</f>
        <v>0.35425563574488944</v>
      </c>
      <c r="BD495" s="174">
        <f>INDEX(Coefficients!$M$3:$M$10,MATCH(S495,Coefficients!$K$3:$K$10))</f>
        <v>0.20023799980895765</v>
      </c>
      <c r="BE495" s="174">
        <f>INDEX(Coefficients!$M$3:$M$10,MATCH(S495,Coefficients!$K$3:$K$10)+1)</f>
        <v>0.20987997823914079</v>
      </c>
      <c r="BF495" s="70">
        <f t="shared" si="1240"/>
        <v>2.5655609924804158E-5</v>
      </c>
      <c r="BG495" s="110">
        <f t="shared" si="1241"/>
        <v>0.20409479118103091</v>
      </c>
      <c r="BH495" s="175">
        <f t="shared" si="1202"/>
        <v>1.3194521765014445E-5</v>
      </c>
      <c r="BI495" s="89">
        <f t="shared" si="1203"/>
        <v>4.1637854694395023E-2</v>
      </c>
      <c r="BJ495" s="106">
        <f t="shared" si="1242"/>
        <v>0.71366705445737511</v>
      </c>
      <c r="BK495" s="165">
        <f t="shared" si="1243"/>
        <v>84.741590689541354</v>
      </c>
      <c r="BL495" s="207"/>
      <c r="BM495" s="107">
        <f t="shared" si="1244"/>
        <v>476.04999999999984</v>
      </c>
      <c r="BN495" s="173">
        <f t="shared" si="1204"/>
        <v>11283.749999999998</v>
      </c>
      <c r="BO495" s="187">
        <f t="shared" si="1205"/>
        <v>8.2458173076923062E-4</v>
      </c>
      <c r="BP495" s="106" t="str">
        <f t="shared" si="1179"/>
        <v>YES</v>
      </c>
      <c r="BQ495" s="209">
        <f t="shared" si="1245"/>
        <v>5.0116847243344251</v>
      </c>
      <c r="BR495" s="164">
        <f t="shared" si="1206"/>
        <v>10.011684724334426</v>
      </c>
      <c r="BS495" s="219">
        <f t="shared" si="1207"/>
        <v>0.20023369448668851</v>
      </c>
      <c r="BT495" s="210"/>
      <c r="BU495" s="206">
        <f t="shared" si="1208"/>
        <v>-0.77795551982695055</v>
      </c>
      <c r="BW495" s="164">
        <f>VLOOKUP(M495,Coefficients!$E$4:$I$7,3)</f>
        <v>0.43099999999999999</v>
      </c>
      <c r="BX495" s="106">
        <f t="shared" si="1209"/>
        <v>7.2999999999999995E-2</v>
      </c>
      <c r="BY495" s="163">
        <f t="shared" si="1210"/>
        <v>0.521056786923077</v>
      </c>
      <c r="BZ495" s="160"/>
      <c r="CO495" s="165" t="str">
        <f t="shared" si="1246"/>
        <v>splash</v>
      </c>
      <c r="CP495" s="172">
        <f t="shared" si="1247"/>
        <v>1</v>
      </c>
      <c r="CQ495" s="165">
        <f>IF(CO495="atmospheric",IF(CP495&gt;=1,Coefficients!$T$5,Coefficients!$T$4),Coefficients!$T$3)</f>
        <v>7.35</v>
      </c>
      <c r="CR495" s="106">
        <f>IF(S495&lt;Coefficients!$V$3,Coefficients!$X$3-(Coefficients!$X$4-Coefficients!$X$3)*(Coefficients!$V$3-S495)/(Coefficients!$V$4-Coefficients!$V$3),IF(S495&gt;Coefficients!$V$6,(Coefficients!$X$6-Coefficients!$X$5)*(S495-Coefficients!$V$6)/(Coefficients!$V$6-Coefficients!$V$5)+Coefficients!$X$6,VLOOKUP(S495,Coefficients!$V$3:$X$6,3)))</f>
        <v>5.1999999999999975</v>
      </c>
      <c r="CS495" s="90">
        <f t="shared" si="1211"/>
        <v>1.6409601519999992E-4</v>
      </c>
      <c r="CT495" s="106">
        <f>VLOOKUP(CO495,Coefficients!$Z$4:$AD$7,4,FALSE)</f>
        <v>0.26500000000000001</v>
      </c>
      <c r="CU495" s="106">
        <f>VLOOKUP(CO495,Coefficients!$Z$4:$AD$7,2,FALSE)</f>
        <v>0.37</v>
      </c>
      <c r="CV495" s="174">
        <f t="shared" si="1248"/>
        <v>5.3258110253427429</v>
      </c>
      <c r="CW495" s="31">
        <f t="shared" si="1249"/>
        <v>0.57688120993612468</v>
      </c>
      <c r="CX495" s="19">
        <f>Coefficients!$B$7</f>
        <v>3.35</v>
      </c>
      <c r="CY495" s="217">
        <f t="shared" si="1212"/>
        <v>0.17220334624958944</v>
      </c>
      <c r="CZ495" s="164">
        <f>VLOOKUP(N495,Coefficients!$E$12:$I$16,3)</f>
        <v>6.0350000000000001</v>
      </c>
      <c r="DA495" s="165">
        <f t="shared" si="1213"/>
        <v>7.2999999999999995E-2</v>
      </c>
      <c r="DB495" s="163">
        <f t="shared" si="1214"/>
        <v>7.2960039653846174</v>
      </c>
      <c r="DC495" s="163"/>
      <c r="DD495" s="149"/>
      <c r="DU495" s="165">
        <f t="shared" si="1250"/>
        <v>0.95</v>
      </c>
      <c r="DV495" s="165">
        <f t="shared" si="1251"/>
        <v>1</v>
      </c>
      <c r="DW495" s="165">
        <f t="shared" si="1252"/>
        <v>2400</v>
      </c>
      <c r="DX495" s="165">
        <f t="shared" si="1253"/>
        <v>1.4999999999999999E-2</v>
      </c>
      <c r="DY495" s="169">
        <f t="shared" si="1254"/>
        <v>70.55324948887926</v>
      </c>
      <c r="DZ495" s="136">
        <f t="shared" si="1215"/>
        <v>33591.056946675082</v>
      </c>
      <c r="EA495" s="136">
        <f t="shared" si="1255"/>
        <v>4.3067574809826485</v>
      </c>
      <c r="EB495" s="136">
        <f t="shared" si="1256"/>
        <v>2.3330791552474604E-2</v>
      </c>
      <c r="EC495" s="136">
        <f t="shared" si="1257"/>
        <v>0.96747185906460231</v>
      </c>
      <c r="ED495" s="136">
        <f t="shared" si="1258"/>
        <v>0.2120712886700967</v>
      </c>
      <c r="EE495" s="136">
        <f t="shared" si="1216"/>
        <v>1.5445604651050633E-4</v>
      </c>
      <c r="EF495" s="136">
        <f t="shared" si="1259"/>
        <v>1</v>
      </c>
      <c r="EG495" s="136">
        <f t="shared" si="1217"/>
        <v>2</v>
      </c>
      <c r="EH495" s="149">
        <f t="shared" si="1260"/>
        <v>1.7111615757787721</v>
      </c>
      <c r="EI495" s="149">
        <f t="shared" si="1261"/>
        <v>28.537791498133821</v>
      </c>
      <c r="EJ495" s="149">
        <f t="shared" si="1218"/>
        <v>30.248953073912592</v>
      </c>
      <c r="EK495" s="18">
        <f t="shared" si="1219"/>
        <v>0.85953387994849351</v>
      </c>
      <c r="EL495" s="18">
        <f t="shared" si="1220"/>
        <v>0.17210764431856465</v>
      </c>
      <c r="EM495" s="18">
        <f t="shared" si="1221"/>
        <v>1.1984306099230771E-2</v>
      </c>
      <c r="EN495" s="163">
        <f t="shared" si="1262"/>
        <v>0.12220557401170683</v>
      </c>
      <c r="EO495" s="163">
        <f t="shared" si="1263"/>
        <v>2.03807591312273</v>
      </c>
      <c r="EP495" s="163">
        <f t="shared" si="1222"/>
        <v>2.1602814871344367</v>
      </c>
      <c r="EQ495" s="18">
        <f t="shared" si="1223"/>
        <v>12.035468597422643</v>
      </c>
      <c r="ER495" s="18">
        <f t="shared" si="1224"/>
        <v>2.0725479661580319</v>
      </c>
      <c r="ES495" s="18">
        <f t="shared" si="1225"/>
        <v>0.16780809120384621</v>
      </c>
    </row>
    <row r="496" spans="1:149" s="105" customFormat="1" outlineLevel="1" x14ac:dyDescent="0.25">
      <c r="A496" s="103"/>
      <c r="B496" s="36" t="s">
        <v>75</v>
      </c>
      <c r="C496" s="36" t="str">
        <f>'Cooler&amp;Wetter'!$B$1</f>
        <v>MIROC-Medres</v>
      </c>
      <c r="D496" s="36">
        <v>2038</v>
      </c>
      <c r="E496" s="37">
        <f>'Cooler&amp;Wetter'!T66</f>
        <v>23.28</v>
      </c>
      <c r="F496" s="37">
        <f>'Cooler&amp;Wetter'!X66</f>
        <v>76.727279999999993</v>
      </c>
      <c r="G496" s="37">
        <f>'Cooler&amp;Wetter'!R66</f>
        <v>479.69999999999982</v>
      </c>
      <c r="H496" s="115">
        <f t="shared" si="1149"/>
        <v>2007</v>
      </c>
      <c r="I496" s="111" t="str">
        <f t="shared" si="1150"/>
        <v>Pile No 243 @ Berth 107</v>
      </c>
      <c r="J496" s="165" t="str">
        <f t="shared" si="1151"/>
        <v>splash</v>
      </c>
      <c r="K496" s="172">
        <f t="shared" si="1152"/>
        <v>1</v>
      </c>
      <c r="L496" s="115" t="str">
        <f t="shared" si="1153"/>
        <v>C1</v>
      </c>
      <c r="M496" s="115" t="str">
        <f t="shared" si="1154"/>
        <v>CB4</v>
      </c>
      <c r="N496" s="115" t="str">
        <f t="shared" si="1155"/>
        <v>CL5</v>
      </c>
      <c r="O496" s="115">
        <f t="shared" si="1156"/>
        <v>0</v>
      </c>
      <c r="P496" s="115">
        <f t="shared" si="1157"/>
        <v>50</v>
      </c>
      <c r="Q496" s="115">
        <f t="shared" si="1158"/>
        <v>1200</v>
      </c>
      <c r="R496" s="115">
        <f t="shared" si="1159"/>
        <v>60</v>
      </c>
      <c r="S496" s="115">
        <f t="shared" si="1160"/>
        <v>0.37</v>
      </c>
      <c r="T496" s="115">
        <f t="shared" si="1161"/>
        <v>310</v>
      </c>
      <c r="U496" s="165">
        <f t="shared" si="1199"/>
        <v>12</v>
      </c>
      <c r="V496" s="165"/>
      <c r="W496" s="165"/>
      <c r="X496" s="165"/>
      <c r="Y496" s="165"/>
      <c r="AA496" s="174">
        <f t="shared" si="1228"/>
        <v>5.0998342421753051</v>
      </c>
      <c r="AB496" s="193">
        <f t="shared" si="1229"/>
        <v>0.20199668484350611</v>
      </c>
      <c r="AC496" s="174">
        <f t="shared" si="1230"/>
        <v>0.1804146216131555</v>
      </c>
      <c r="AD496" s="174">
        <f t="shared" si="1231"/>
        <v>1.1995501011111111E-2</v>
      </c>
      <c r="AE496" s="174">
        <f t="shared" si="1232"/>
        <v>0.60435285949139461</v>
      </c>
      <c r="AF496" s="194">
        <f t="shared" si="1233"/>
        <v>0.18040383865414764</v>
      </c>
      <c r="AG496" s="174">
        <f t="shared" si="1226"/>
        <v>2.2561775239466315</v>
      </c>
      <c r="AH496" s="174">
        <f t="shared" si="1227"/>
        <v>0.16796484594444447</v>
      </c>
      <c r="AJ496" s="174"/>
      <c r="AK496" s="174"/>
      <c r="AM496" s="207">
        <f t="shared" si="1234"/>
        <v>5</v>
      </c>
      <c r="AN496" s="167">
        <f>INDEX(Coefficients!$O$3:$O$7,MATCH(S496,Coefficients!$O$3:$O$7))</f>
        <v>0.3</v>
      </c>
      <c r="AO496" s="167">
        <f>INDEX(Coefficients!$O$3:$O$7,MATCH(S496,Coefficients!$O$3:$O$7)+1)</f>
        <v>0.4</v>
      </c>
      <c r="AP496" s="172">
        <f>INDEX(Coefficients!$P$3:$P$7,MATCH(S496,Coefficients!$O$3:$O$7))</f>
        <v>50</v>
      </c>
      <c r="AQ496" s="172">
        <f>INDEX(Coefficients!$P$3:$P$7,MATCH(S496,Coefficients!$O$3:$O$7)+1)</f>
        <v>41.8</v>
      </c>
      <c r="AR496" s="172">
        <f t="shared" si="1235"/>
        <v>44.26</v>
      </c>
      <c r="AS496" s="106">
        <f t="shared" si="1236"/>
        <v>2038</v>
      </c>
      <c r="AT496" s="107">
        <f t="shared" si="1237"/>
        <v>23.28</v>
      </c>
      <c r="AU496" s="167">
        <f t="shared" si="1200"/>
        <v>617.70000000000005</v>
      </c>
      <c r="AV496" s="173">
        <f t="shared" si="1201"/>
        <v>22.87777777777778</v>
      </c>
      <c r="AW496" s="106">
        <v>50</v>
      </c>
      <c r="AX496" s="107">
        <f t="shared" si="1238"/>
        <v>76.727279999999993</v>
      </c>
      <c r="AY496" s="174">
        <f t="shared" si="1239"/>
        <v>1.19329351096947</v>
      </c>
      <c r="AZ496" s="167">
        <f>INDEX(Coefficients!$K$3:$K$10,MATCH(S496,Coefficients!$K$3:$K$10))</f>
        <v>0.35</v>
      </c>
      <c r="BA496" s="167">
        <f>INDEX(Coefficients!$K$3:$K$10,MATCH(S496,Coefficients!$K$3:$K$10)+1)</f>
        <v>0.4</v>
      </c>
      <c r="BB496" s="167">
        <f>INDEX(Coefficients!$L$3:$L$10,MATCH(S496,Coefficients!$K$3:$K$10))</f>
        <v>0.19142307491680963</v>
      </c>
      <c r="BC496" s="167">
        <f>INDEX(Coefficients!$L$3:$L$10,MATCH(S496,Coefficients!$K$3:$K$10)+1)</f>
        <v>0.35425563574488944</v>
      </c>
      <c r="BD496" s="174">
        <f>INDEX(Coefficients!$M$3:$M$10,MATCH(S496,Coefficients!$K$3:$K$10))</f>
        <v>0.20023799980895765</v>
      </c>
      <c r="BE496" s="174">
        <f>INDEX(Coefficients!$M$3:$M$10,MATCH(S496,Coefficients!$K$3:$K$10)+1)</f>
        <v>0.20987997823914079</v>
      </c>
      <c r="BF496" s="70">
        <f t="shared" si="1240"/>
        <v>2.5655609924804158E-5</v>
      </c>
      <c r="BG496" s="110">
        <f t="shared" si="1241"/>
        <v>0.20409479118103091</v>
      </c>
      <c r="BH496" s="175">
        <f t="shared" si="1202"/>
        <v>1.3093279997352535E-5</v>
      </c>
      <c r="BI496" s="89">
        <f t="shared" si="1203"/>
        <v>4.1318366797373413E-2</v>
      </c>
      <c r="BJ496" s="106">
        <f t="shared" si="1242"/>
        <v>0.71366705445737511</v>
      </c>
      <c r="BK496" s="165">
        <f t="shared" si="1243"/>
        <v>84.741590689541354</v>
      </c>
      <c r="BL496" s="207"/>
      <c r="BM496" s="107">
        <f t="shared" si="1244"/>
        <v>479.69999999999982</v>
      </c>
      <c r="BN496" s="173">
        <f t="shared" si="1204"/>
        <v>11763.449999999997</v>
      </c>
      <c r="BO496" s="187">
        <f t="shared" si="1205"/>
        <v>8.2779833333333308E-4</v>
      </c>
      <c r="BP496" s="106" t="str">
        <f t="shared" si="1179"/>
        <v>YES</v>
      </c>
      <c r="BQ496" s="209">
        <f t="shared" si="1245"/>
        <v>5.0998342421753051</v>
      </c>
      <c r="BR496" s="164">
        <f t="shared" si="1206"/>
        <v>10.099834242175305</v>
      </c>
      <c r="BS496" s="219">
        <f t="shared" si="1207"/>
        <v>0.20199668484350611</v>
      </c>
      <c r="BT496" s="210"/>
      <c r="BU496" s="206">
        <f t="shared" si="1208"/>
        <v>-0.78157895395240662</v>
      </c>
      <c r="BW496" s="164">
        <f>VLOOKUP(M496,Coefficients!$E$4:$I$7,3)</f>
        <v>0.43099999999999999</v>
      </c>
      <c r="BX496" s="106">
        <f t="shared" si="1209"/>
        <v>7.2999999999999995E-2</v>
      </c>
      <c r="BY496" s="163">
        <f t="shared" si="1210"/>
        <v>0.52154352222222222</v>
      </c>
      <c r="BZ496" s="160"/>
      <c r="CO496" s="165" t="str">
        <f t="shared" si="1246"/>
        <v>splash</v>
      </c>
      <c r="CP496" s="172">
        <f t="shared" si="1247"/>
        <v>1</v>
      </c>
      <c r="CQ496" s="165">
        <f>IF(CO496="atmospheric",IF(CP496&gt;=1,Coefficients!$T$5,Coefficients!$T$4),Coefficients!$T$3)</f>
        <v>7.35</v>
      </c>
      <c r="CR496" s="106">
        <f>IF(S496&lt;Coefficients!$V$3,Coefficients!$X$3-(Coefficients!$X$4-Coefficients!$X$3)*(Coefficients!$V$3-S496)/(Coefficients!$V$4-Coefficients!$V$3),IF(S496&gt;Coefficients!$V$6,(Coefficients!$X$6-Coefficients!$X$5)*(S496-Coefficients!$V$6)/(Coefficients!$V$6-Coefficients!$V$5)+Coefficients!$X$6,VLOOKUP(S496,Coefficients!$V$3:$X$6,3)))</f>
        <v>5.1999999999999975</v>
      </c>
      <c r="CS496" s="90">
        <f t="shared" si="1211"/>
        <v>1.6409601519999992E-4</v>
      </c>
      <c r="CT496" s="106">
        <f>VLOOKUP(CO496,Coefficients!$Z$4:$AD$7,4,FALSE)</f>
        <v>0.26500000000000001</v>
      </c>
      <c r="CU496" s="106">
        <f>VLOOKUP(CO496,Coefficients!$Z$4:$AD$7,2,FALSE)</f>
        <v>0.37</v>
      </c>
      <c r="CV496" s="174">
        <f t="shared" si="1248"/>
        <v>5.3327759654948386</v>
      </c>
      <c r="CW496" s="31">
        <f t="shared" si="1249"/>
        <v>0.60435285949139461</v>
      </c>
      <c r="CX496" s="19">
        <f>Coefficients!$B$7</f>
        <v>3.35</v>
      </c>
      <c r="CY496" s="217">
        <f t="shared" si="1212"/>
        <v>0.18040383865414764</v>
      </c>
      <c r="CZ496" s="164">
        <f>VLOOKUP(N496,Coefficients!$E$12:$I$16,3)</f>
        <v>6.0350000000000001</v>
      </c>
      <c r="DA496" s="165">
        <f t="shared" si="1213"/>
        <v>7.2999999999999995E-2</v>
      </c>
      <c r="DB496" s="163">
        <f t="shared" si="1214"/>
        <v>7.3028193888888895</v>
      </c>
      <c r="DC496" s="163"/>
      <c r="DD496" s="149"/>
      <c r="DU496" s="165">
        <f t="shared" si="1250"/>
        <v>0.95</v>
      </c>
      <c r="DV496" s="165">
        <f t="shared" si="1251"/>
        <v>1</v>
      </c>
      <c r="DW496" s="165">
        <f t="shared" si="1252"/>
        <v>2400</v>
      </c>
      <c r="DX496" s="165">
        <f t="shared" si="1253"/>
        <v>1.4999999999999999E-2</v>
      </c>
      <c r="DY496" s="169">
        <f t="shared" si="1254"/>
        <v>70.554544640992759</v>
      </c>
      <c r="DZ496" s="136">
        <f t="shared" si="1215"/>
        <v>33591.26249006491</v>
      </c>
      <c r="EA496" s="136">
        <f t="shared" si="1255"/>
        <v>4.3067574809826485</v>
      </c>
      <c r="EB496" s="136">
        <f t="shared" si="1256"/>
        <v>2.3330791552474604E-2</v>
      </c>
      <c r="EC496" s="136">
        <f t="shared" si="1257"/>
        <v>0.96747185906460231</v>
      </c>
      <c r="ED496" s="136">
        <f t="shared" si="1258"/>
        <v>0.21213935006212434</v>
      </c>
      <c r="EE496" s="136">
        <f t="shared" si="1216"/>
        <v>1.5445604651050633E-4</v>
      </c>
      <c r="EF496" s="136">
        <f t="shared" si="1259"/>
        <v>1</v>
      </c>
      <c r="EG496" s="136">
        <f t="shared" si="1217"/>
        <v>2</v>
      </c>
      <c r="EH496" s="149">
        <f t="shared" si="1260"/>
        <v>1.7095610211696461</v>
      </c>
      <c r="EI496" s="149">
        <f t="shared" si="1261"/>
        <v>28.520308609180624</v>
      </c>
      <c r="EJ496" s="149">
        <f t="shared" si="1218"/>
        <v>30.229869630350269</v>
      </c>
      <c r="EK496" s="18">
        <f t="shared" si="1219"/>
        <v>0.89315634933775778</v>
      </c>
      <c r="EL496" s="18">
        <f t="shared" si="1220"/>
        <v>0.1804146216131555</v>
      </c>
      <c r="EM496" s="18">
        <f t="shared" si="1221"/>
        <v>1.1995501011111111E-2</v>
      </c>
      <c r="EN496" s="163">
        <f t="shared" si="1262"/>
        <v>0.1220912676262001</v>
      </c>
      <c r="EO496" s="163">
        <f t="shared" si="1263"/>
        <v>2.0368273422629408</v>
      </c>
      <c r="EP496" s="163">
        <f t="shared" si="1222"/>
        <v>2.1589186098891409</v>
      </c>
      <c r="EQ496" s="18">
        <f t="shared" si="1223"/>
        <v>12.506261179242154</v>
      </c>
      <c r="ER496" s="18">
        <f t="shared" si="1224"/>
        <v>2.2561775239466315</v>
      </c>
      <c r="ES496" s="18">
        <f t="shared" si="1225"/>
        <v>0.16796484594444447</v>
      </c>
    </row>
    <row r="497" spans="1:149" s="105" customFormat="1" outlineLevel="1" x14ac:dyDescent="0.25">
      <c r="A497" s="103"/>
      <c r="B497" s="36" t="s">
        <v>75</v>
      </c>
      <c r="C497" s="36" t="str">
        <f>'Cooler&amp;Wetter'!$B$1</f>
        <v>MIROC-Medres</v>
      </c>
      <c r="D497" s="36">
        <v>2039</v>
      </c>
      <c r="E497" s="37">
        <f>'Cooler&amp;Wetter'!T67</f>
        <v>23.314999999999998</v>
      </c>
      <c r="F497" s="37">
        <f>'Cooler&amp;Wetter'!X67</f>
        <v>76.742539999999991</v>
      </c>
      <c r="G497" s="37">
        <f>'Cooler&amp;Wetter'!R67</f>
        <v>483.3499999999998</v>
      </c>
      <c r="H497" s="115">
        <f t="shared" si="1149"/>
        <v>2007</v>
      </c>
      <c r="I497" s="111" t="str">
        <f t="shared" si="1150"/>
        <v>Pile No 243 @ Berth 107</v>
      </c>
      <c r="J497" s="165" t="str">
        <f t="shared" si="1151"/>
        <v>splash</v>
      </c>
      <c r="K497" s="172">
        <f t="shared" si="1152"/>
        <v>1</v>
      </c>
      <c r="L497" s="115" t="str">
        <f t="shared" si="1153"/>
        <v>C1</v>
      </c>
      <c r="M497" s="115" t="str">
        <f t="shared" si="1154"/>
        <v>CB4</v>
      </c>
      <c r="N497" s="115" t="str">
        <f t="shared" si="1155"/>
        <v>CL5</v>
      </c>
      <c r="O497" s="115">
        <f t="shared" si="1156"/>
        <v>0</v>
      </c>
      <c r="P497" s="115">
        <f t="shared" si="1157"/>
        <v>50</v>
      </c>
      <c r="Q497" s="115">
        <f t="shared" si="1158"/>
        <v>1200</v>
      </c>
      <c r="R497" s="115">
        <f t="shared" si="1159"/>
        <v>60</v>
      </c>
      <c r="S497" s="115">
        <f t="shared" si="1160"/>
        <v>0.37</v>
      </c>
      <c r="T497" s="115">
        <f t="shared" si="1161"/>
        <v>310</v>
      </c>
      <c r="U497" s="165">
        <f t="shared" si="1199"/>
        <v>12</v>
      </c>
      <c r="V497" s="165"/>
      <c r="W497" s="165"/>
      <c r="X497" s="165"/>
      <c r="Y497" s="165"/>
      <c r="AA497" s="174">
        <f t="shared" si="1228"/>
        <v>5.1867395050176537</v>
      </c>
      <c r="AB497" s="193">
        <f t="shared" si="1229"/>
        <v>0.20373479010035309</v>
      </c>
      <c r="AC497" s="174">
        <f t="shared" si="1230"/>
        <v>0.18882674076285955</v>
      </c>
      <c r="AD497" s="174">
        <f t="shared" si="1231"/>
        <v>1.2006800847678573E-2</v>
      </c>
      <c r="AE497" s="174">
        <f t="shared" si="1232"/>
        <v>0.63153203338675656</v>
      </c>
      <c r="AF497" s="194">
        <f t="shared" si="1233"/>
        <v>0.18851702489156913</v>
      </c>
      <c r="AG497" s="174">
        <f t="shared" si="1226"/>
        <v>2.4465206309169383</v>
      </c>
      <c r="AH497" s="174">
        <f t="shared" si="1227"/>
        <v>0.16812306987410719</v>
      </c>
      <c r="AJ497" s="174"/>
      <c r="AK497" s="174"/>
      <c r="AM497" s="207">
        <f t="shared" si="1234"/>
        <v>5</v>
      </c>
      <c r="AN497" s="167">
        <f>INDEX(Coefficients!$O$3:$O$7,MATCH(S497,Coefficients!$O$3:$O$7))</f>
        <v>0.3</v>
      </c>
      <c r="AO497" s="167">
        <f>INDEX(Coefficients!$O$3:$O$7,MATCH(S497,Coefficients!$O$3:$O$7)+1)</f>
        <v>0.4</v>
      </c>
      <c r="AP497" s="172">
        <f>INDEX(Coefficients!$P$3:$P$7,MATCH(S497,Coefficients!$O$3:$O$7))</f>
        <v>50</v>
      </c>
      <c r="AQ497" s="172">
        <f>INDEX(Coefficients!$P$3:$P$7,MATCH(S497,Coefficients!$O$3:$O$7)+1)</f>
        <v>41.8</v>
      </c>
      <c r="AR497" s="172">
        <f t="shared" si="1235"/>
        <v>44.26</v>
      </c>
      <c r="AS497" s="106">
        <f t="shared" si="1236"/>
        <v>2039</v>
      </c>
      <c r="AT497" s="107">
        <f t="shared" si="1237"/>
        <v>23.314999999999998</v>
      </c>
      <c r="AU497" s="167">
        <f t="shared" si="1200"/>
        <v>641.0150000000001</v>
      </c>
      <c r="AV497" s="173">
        <f t="shared" si="1201"/>
        <v>22.89339285714286</v>
      </c>
      <c r="AW497" s="106">
        <v>51</v>
      </c>
      <c r="AX497" s="107">
        <f t="shared" si="1238"/>
        <v>76.742539999999991</v>
      </c>
      <c r="AY497" s="174">
        <f t="shared" si="1239"/>
        <v>1.1944270890704958</v>
      </c>
      <c r="AZ497" s="167">
        <f>INDEX(Coefficients!$K$3:$K$10,MATCH(S497,Coefficients!$K$3:$K$10))</f>
        <v>0.35</v>
      </c>
      <c r="BA497" s="167">
        <f>INDEX(Coefficients!$K$3:$K$10,MATCH(S497,Coefficients!$K$3:$K$10)+1)</f>
        <v>0.4</v>
      </c>
      <c r="BB497" s="167">
        <f>INDEX(Coefficients!$L$3:$L$10,MATCH(S497,Coefficients!$K$3:$K$10))</f>
        <v>0.19142307491680963</v>
      </c>
      <c r="BC497" s="167">
        <f>INDEX(Coefficients!$L$3:$L$10,MATCH(S497,Coefficients!$K$3:$K$10)+1)</f>
        <v>0.35425563574488944</v>
      </c>
      <c r="BD497" s="174">
        <f>INDEX(Coefficients!$M$3:$M$10,MATCH(S497,Coefficients!$K$3:$K$10))</f>
        <v>0.20023799980895765</v>
      </c>
      <c r="BE497" s="174">
        <f>INDEX(Coefficients!$M$3:$M$10,MATCH(S497,Coefficients!$K$3:$K$10)+1)</f>
        <v>0.20987997823914079</v>
      </c>
      <c r="BF497" s="70">
        <f t="shared" si="1240"/>
        <v>2.5655609924804158E-5</v>
      </c>
      <c r="BG497" s="110">
        <f t="shared" si="1241"/>
        <v>0.20409479118103091</v>
      </c>
      <c r="BH497" s="175">
        <f t="shared" si="1202"/>
        <v>1.2996455605356257E-5</v>
      </c>
      <c r="BI497" s="89">
        <f t="shared" si="1203"/>
        <v>4.1012818780051259E-2</v>
      </c>
      <c r="BJ497" s="106">
        <f t="shared" si="1242"/>
        <v>0.71366705445737511</v>
      </c>
      <c r="BK497" s="165">
        <f t="shared" si="1243"/>
        <v>84.741590689541354</v>
      </c>
      <c r="BL497" s="207"/>
      <c r="BM497" s="107">
        <f t="shared" si="1244"/>
        <v>483.3499999999998</v>
      </c>
      <c r="BN497" s="173">
        <f t="shared" si="1204"/>
        <v>12246.799999999997</v>
      </c>
      <c r="BO497" s="187">
        <f t="shared" si="1205"/>
        <v>8.310328571428569E-4</v>
      </c>
      <c r="BP497" s="106" t="str">
        <f t="shared" si="1179"/>
        <v>YES</v>
      </c>
      <c r="BQ497" s="209">
        <f t="shared" si="1245"/>
        <v>5.1867395050176537</v>
      </c>
      <c r="BR497" s="164">
        <f t="shared" si="1206"/>
        <v>10.186739505017654</v>
      </c>
      <c r="BS497" s="219">
        <f t="shared" si="1207"/>
        <v>0.20373479010035309</v>
      </c>
      <c r="BT497" s="210"/>
      <c r="BU497" s="206">
        <f t="shared" si="1208"/>
        <v>-0.78499411092160531</v>
      </c>
      <c r="BW497" s="164">
        <f>VLOOKUP(M497,Coefficients!$E$4:$I$7,3)</f>
        <v>0.43099999999999999</v>
      </c>
      <c r="BX497" s="106">
        <f t="shared" si="1209"/>
        <v>7.2999999999999995E-2</v>
      </c>
      <c r="BY497" s="163">
        <f t="shared" si="1210"/>
        <v>0.52203481946428576</v>
      </c>
      <c r="BZ497" s="160"/>
      <c r="CO497" s="165" t="str">
        <f t="shared" si="1246"/>
        <v>splash</v>
      </c>
      <c r="CP497" s="172">
        <f t="shared" si="1247"/>
        <v>1</v>
      </c>
      <c r="CQ497" s="165">
        <f>IF(CO497="atmospheric",IF(CP497&gt;=1,Coefficients!$T$5,Coefficients!$T$4),Coefficients!$T$3)</f>
        <v>7.35</v>
      </c>
      <c r="CR497" s="106">
        <f>IF(S497&lt;Coefficients!$V$3,Coefficients!$X$3-(Coefficients!$X$4-Coefficients!$X$3)*(Coefficients!$V$3-S497)/(Coefficients!$V$4-Coefficients!$V$3),IF(S497&gt;Coefficients!$V$6,(Coefficients!$X$6-Coefficients!$X$5)*(S497-Coefficients!$V$6)/(Coefficients!$V$6-Coefficients!$V$5)+Coefficients!$X$6,VLOOKUP(S497,Coefficients!$V$3:$X$6,3)))</f>
        <v>5.1999999999999975</v>
      </c>
      <c r="CS497" s="90">
        <f t="shared" si="1211"/>
        <v>1.6409601519999992E-4</v>
      </c>
      <c r="CT497" s="106">
        <f>VLOOKUP(CO497,Coefficients!$Z$4:$AD$7,4,FALSE)</f>
        <v>0.26500000000000001</v>
      </c>
      <c r="CU497" s="106">
        <f>VLOOKUP(CO497,Coefficients!$Z$4:$AD$7,2,FALSE)</f>
        <v>0.37</v>
      </c>
      <c r="CV497" s="174">
        <f t="shared" si="1248"/>
        <v>5.339275682181011</v>
      </c>
      <c r="CW497" s="31">
        <f t="shared" si="1249"/>
        <v>0.63153203338675656</v>
      </c>
      <c r="CX497" s="19">
        <f>Coefficients!$B$7</f>
        <v>3.35</v>
      </c>
      <c r="CY497" s="217">
        <f t="shared" si="1212"/>
        <v>0.18851702489156913</v>
      </c>
      <c r="CZ497" s="164">
        <f>VLOOKUP(N497,Coefficients!$E$12:$I$16,3)</f>
        <v>6.0350000000000001</v>
      </c>
      <c r="DA497" s="165">
        <f t="shared" si="1213"/>
        <v>7.2999999999999995E-2</v>
      </c>
      <c r="DB497" s="163">
        <f t="shared" si="1214"/>
        <v>7.309698690178573</v>
      </c>
      <c r="DC497" s="163"/>
      <c r="DD497" s="149"/>
      <c r="DU497" s="165">
        <f t="shared" si="1250"/>
        <v>0.95</v>
      </c>
      <c r="DV497" s="165">
        <f t="shared" si="1251"/>
        <v>1</v>
      </c>
      <c r="DW497" s="165">
        <f t="shared" si="1252"/>
        <v>2400</v>
      </c>
      <c r="DX497" s="165">
        <f t="shared" si="1253"/>
        <v>1.4999999999999999E-2</v>
      </c>
      <c r="DY497" s="169">
        <f t="shared" si="1254"/>
        <v>70.555747324818782</v>
      </c>
      <c r="DZ497" s="136">
        <f t="shared" si="1215"/>
        <v>33591.453356288803</v>
      </c>
      <c r="EA497" s="136">
        <f t="shared" si="1255"/>
        <v>4.3067574809826485</v>
      </c>
      <c r="EB497" s="136">
        <f t="shared" si="1256"/>
        <v>2.3330791552474604E-2</v>
      </c>
      <c r="EC497" s="136">
        <f t="shared" si="1257"/>
        <v>0.96747185906460231</v>
      </c>
      <c r="ED497" s="136">
        <f t="shared" si="1258"/>
        <v>0.21220792065365338</v>
      </c>
      <c r="EE497" s="136">
        <f t="shared" si="1216"/>
        <v>1.5445604651050633E-4</v>
      </c>
      <c r="EF497" s="136">
        <f t="shared" si="1259"/>
        <v>1</v>
      </c>
      <c r="EG497" s="136">
        <f t="shared" si="1217"/>
        <v>2</v>
      </c>
      <c r="EH497" s="149">
        <f t="shared" si="1260"/>
        <v>1.7079487824062412</v>
      </c>
      <c r="EI497" s="149">
        <f t="shared" si="1261"/>
        <v>28.502677635035599</v>
      </c>
      <c r="EJ497" s="149">
        <f t="shared" si="1218"/>
        <v>30.210626417441841</v>
      </c>
      <c r="EK497" s="18">
        <f t="shared" si="1219"/>
        <v>0.9268261972825047</v>
      </c>
      <c r="EL497" s="18">
        <f t="shared" si="1220"/>
        <v>0.18882674076285955</v>
      </c>
      <c r="EM497" s="18">
        <f t="shared" si="1221"/>
        <v>1.2006800847678573E-2</v>
      </c>
      <c r="EN497" s="163">
        <f t="shared" si="1262"/>
        <v>0.12197612679653518</v>
      </c>
      <c r="EO497" s="163">
        <f t="shared" si="1263"/>
        <v>2.0355681956421443</v>
      </c>
      <c r="EP497" s="163">
        <f t="shared" si="1222"/>
        <v>2.1575443224386794</v>
      </c>
      <c r="EQ497" s="18">
        <f t="shared" si="1223"/>
        <v>12.977717170765469</v>
      </c>
      <c r="ER497" s="18">
        <f t="shared" si="1224"/>
        <v>2.4465206309169383</v>
      </c>
      <c r="ES497" s="18">
        <f t="shared" si="1225"/>
        <v>0.16812306987410719</v>
      </c>
    </row>
    <row r="498" spans="1:149" s="105" customFormat="1" outlineLevel="1" x14ac:dyDescent="0.25">
      <c r="A498" s="103"/>
      <c r="B498" s="36" t="s">
        <v>75</v>
      </c>
      <c r="C498" s="36" t="str">
        <f>'Cooler&amp;Wetter'!$B$1</f>
        <v>MIROC-Medres</v>
      </c>
      <c r="D498" s="36">
        <v>2040</v>
      </c>
      <c r="E498" s="37">
        <f>'Cooler&amp;Wetter'!T68</f>
        <v>23.349999999999998</v>
      </c>
      <c r="F498" s="37">
        <f>'Cooler&amp;Wetter'!X68</f>
        <v>76.757800000000003</v>
      </c>
      <c r="G498" s="37">
        <f>'Cooler&amp;Wetter'!R68</f>
        <v>487</v>
      </c>
      <c r="H498" s="115">
        <f t="shared" si="1149"/>
        <v>2007</v>
      </c>
      <c r="I498" s="111" t="str">
        <f t="shared" si="1150"/>
        <v>Pile No 243 @ Berth 107</v>
      </c>
      <c r="J498" s="165" t="str">
        <f t="shared" si="1151"/>
        <v>splash</v>
      </c>
      <c r="K498" s="172">
        <f t="shared" si="1152"/>
        <v>1</v>
      </c>
      <c r="L498" s="115" t="str">
        <f t="shared" si="1153"/>
        <v>C1</v>
      </c>
      <c r="M498" s="115" t="str">
        <f t="shared" si="1154"/>
        <v>CB4</v>
      </c>
      <c r="N498" s="115" t="str">
        <f t="shared" si="1155"/>
        <v>CL5</v>
      </c>
      <c r="O498" s="115">
        <f t="shared" si="1156"/>
        <v>0</v>
      </c>
      <c r="P498" s="115">
        <f t="shared" si="1157"/>
        <v>50</v>
      </c>
      <c r="Q498" s="115">
        <f t="shared" si="1158"/>
        <v>1200</v>
      </c>
      <c r="R498" s="115">
        <f t="shared" si="1159"/>
        <v>60</v>
      </c>
      <c r="S498" s="115">
        <f t="shared" si="1160"/>
        <v>0.37</v>
      </c>
      <c r="T498" s="115">
        <f t="shared" si="1161"/>
        <v>310</v>
      </c>
      <c r="U498" s="165">
        <f t="shared" si="1199"/>
        <v>12</v>
      </c>
      <c r="V498" s="165"/>
      <c r="W498" s="165"/>
      <c r="X498" s="165"/>
      <c r="Y498" s="165"/>
      <c r="AA498" s="174">
        <f t="shared" si="1228"/>
        <v>5.2724784650202663</v>
      </c>
      <c r="AB498" s="193">
        <f t="shared" si="1229"/>
        <v>0.20544956930040534</v>
      </c>
      <c r="AC498" s="174">
        <f t="shared" si="1230"/>
        <v>0.1973432372883244</v>
      </c>
      <c r="AD498" s="174">
        <f t="shared" si="1231"/>
        <v>1.2018194754655176E-2</v>
      </c>
      <c r="AE498" s="174">
        <f t="shared" si="1232"/>
        <v>0.65841207786906153</v>
      </c>
      <c r="AF498" s="194">
        <f t="shared" si="1233"/>
        <v>0.19654091876688404</v>
      </c>
      <c r="AG498" s="174">
        <f t="shared" si="1226"/>
        <v>2.6434432984445344</v>
      </c>
      <c r="AH498" s="174">
        <f t="shared" si="1227"/>
        <v>0.16828261100775865</v>
      </c>
      <c r="AJ498" s="174"/>
      <c r="AK498" s="174"/>
      <c r="AM498" s="207">
        <f t="shared" si="1234"/>
        <v>5</v>
      </c>
      <c r="AN498" s="167">
        <f>INDEX(Coefficients!$O$3:$O$7,MATCH(S498,Coefficients!$O$3:$O$7))</f>
        <v>0.3</v>
      </c>
      <c r="AO498" s="167">
        <f>INDEX(Coefficients!$O$3:$O$7,MATCH(S498,Coefficients!$O$3:$O$7)+1)</f>
        <v>0.4</v>
      </c>
      <c r="AP498" s="172">
        <f>INDEX(Coefficients!$P$3:$P$7,MATCH(S498,Coefficients!$O$3:$O$7))</f>
        <v>50</v>
      </c>
      <c r="AQ498" s="172">
        <f>INDEX(Coefficients!$P$3:$P$7,MATCH(S498,Coefficients!$O$3:$O$7)+1)</f>
        <v>41.8</v>
      </c>
      <c r="AR498" s="172">
        <f t="shared" si="1235"/>
        <v>44.26</v>
      </c>
      <c r="AS498" s="106">
        <f t="shared" si="1236"/>
        <v>2040</v>
      </c>
      <c r="AT498" s="107">
        <f t="shared" si="1237"/>
        <v>23.349999999999998</v>
      </c>
      <c r="AU498" s="167">
        <f t="shared" si="1200"/>
        <v>664.36500000000012</v>
      </c>
      <c r="AV498" s="173">
        <f t="shared" si="1201"/>
        <v>22.909137931034486</v>
      </c>
      <c r="AW498" s="106">
        <v>52</v>
      </c>
      <c r="AX498" s="107">
        <f t="shared" si="1238"/>
        <v>76.757800000000003</v>
      </c>
      <c r="AY498" s="174">
        <f t="shared" si="1239"/>
        <v>1.1955710731650229</v>
      </c>
      <c r="AZ498" s="167">
        <f>INDEX(Coefficients!$K$3:$K$10,MATCH(S498,Coefficients!$K$3:$K$10))</f>
        <v>0.35</v>
      </c>
      <c r="BA498" s="167">
        <f>INDEX(Coefficients!$K$3:$K$10,MATCH(S498,Coefficients!$K$3:$K$10)+1)</f>
        <v>0.4</v>
      </c>
      <c r="BB498" s="167">
        <f>INDEX(Coefficients!$L$3:$L$10,MATCH(S498,Coefficients!$K$3:$K$10))</f>
        <v>0.19142307491680963</v>
      </c>
      <c r="BC498" s="167">
        <f>INDEX(Coefficients!$L$3:$L$10,MATCH(S498,Coefficients!$K$3:$K$10)+1)</f>
        <v>0.35425563574488944</v>
      </c>
      <c r="BD498" s="174">
        <f>INDEX(Coefficients!$M$3:$M$10,MATCH(S498,Coefficients!$K$3:$K$10))</f>
        <v>0.20023799980895765</v>
      </c>
      <c r="BE498" s="174">
        <f>INDEX(Coefficients!$M$3:$M$10,MATCH(S498,Coefficients!$K$3:$K$10)+1)</f>
        <v>0.20987997823914079</v>
      </c>
      <c r="BF498" s="70">
        <f t="shared" si="1240"/>
        <v>2.5655609924804158E-5</v>
      </c>
      <c r="BG498" s="110">
        <f t="shared" si="1241"/>
        <v>0.20409479118103091</v>
      </c>
      <c r="BH498" s="175">
        <f t="shared" si="1202"/>
        <v>1.2903708090730619E-5</v>
      </c>
      <c r="BI498" s="89">
        <f t="shared" si="1203"/>
        <v>4.0720136134478745E-2</v>
      </c>
      <c r="BJ498" s="106">
        <f t="shared" si="1242"/>
        <v>0.71366705445737511</v>
      </c>
      <c r="BK498" s="165">
        <f t="shared" si="1243"/>
        <v>84.741590689541354</v>
      </c>
      <c r="BL498" s="207"/>
      <c r="BM498" s="107">
        <f t="shared" si="1244"/>
        <v>487</v>
      </c>
      <c r="BN498" s="173">
        <f t="shared" si="1204"/>
        <v>12733.799999999997</v>
      </c>
      <c r="BO498" s="187">
        <f t="shared" si="1205"/>
        <v>8.3428344827586186E-4</v>
      </c>
      <c r="BP498" s="106" t="str">
        <f t="shared" si="1179"/>
        <v>YES</v>
      </c>
      <c r="BQ498" s="209">
        <f t="shared" si="1245"/>
        <v>5.2724784650202663</v>
      </c>
      <c r="BR498" s="164">
        <f t="shared" si="1206"/>
        <v>10.272478465020267</v>
      </c>
      <c r="BS498" s="219">
        <f t="shared" si="1207"/>
        <v>0.20544956930040534</v>
      </c>
      <c r="BT498" s="210"/>
      <c r="BU498" s="206">
        <f t="shared" si="1208"/>
        <v>-0.78821950180929812</v>
      </c>
      <c r="BW498" s="164">
        <f>VLOOKUP(M498,Coefficients!$E$4:$I$7,3)</f>
        <v>0.43099999999999999</v>
      </c>
      <c r="BX498" s="106">
        <f t="shared" si="1209"/>
        <v>7.2999999999999995E-2</v>
      </c>
      <c r="BY498" s="163">
        <f t="shared" si="1210"/>
        <v>0.52253020672413808</v>
      </c>
      <c r="BZ498" s="160"/>
      <c r="CO498" s="165" t="str">
        <f t="shared" si="1246"/>
        <v>splash</v>
      </c>
      <c r="CP498" s="172">
        <f t="shared" si="1247"/>
        <v>1</v>
      </c>
      <c r="CQ498" s="165">
        <f>IF(CO498="atmospheric",IF(CP498&gt;=1,Coefficients!$T$5,Coefficients!$T$4),Coefficients!$T$3)</f>
        <v>7.35</v>
      </c>
      <c r="CR498" s="106">
        <f>IF(S498&lt;Coefficients!$V$3,Coefficients!$X$3-(Coefficients!$X$4-Coefficients!$X$3)*(Coefficients!$V$3-S498)/(Coefficients!$V$4-Coefficients!$V$3),IF(S498&gt;Coefficients!$V$6,(Coefficients!$X$6-Coefficients!$X$5)*(S498-Coefficients!$V$6)/(Coefficients!$V$6-Coefficients!$V$5)+Coefficients!$X$6,VLOOKUP(S498,Coefficients!$V$3:$X$6,3)))</f>
        <v>5.1999999999999975</v>
      </c>
      <c r="CS498" s="90">
        <f t="shared" si="1211"/>
        <v>1.6409601519999992E-4</v>
      </c>
      <c r="CT498" s="106">
        <f>VLOOKUP(CO498,Coefficients!$Z$4:$AD$7,4,FALSE)</f>
        <v>0.26500000000000001</v>
      </c>
      <c r="CU498" s="106">
        <f>VLOOKUP(CO498,Coefficients!$Z$4:$AD$7,2,FALSE)</f>
        <v>0.37</v>
      </c>
      <c r="CV498" s="174">
        <f t="shared" si="1248"/>
        <v>5.3453485867518955</v>
      </c>
      <c r="CW498" s="31">
        <f t="shared" si="1249"/>
        <v>0.65841207786906153</v>
      </c>
      <c r="CX498" s="19">
        <f>Coefficients!$B$7</f>
        <v>3.35</v>
      </c>
      <c r="CY498" s="217">
        <f t="shared" si="1212"/>
        <v>0.19654091876688404</v>
      </c>
      <c r="CZ498" s="164">
        <f>VLOOKUP(N498,Coefficients!$E$12:$I$16,3)</f>
        <v>6.0350000000000001</v>
      </c>
      <c r="DA498" s="165">
        <f t="shared" si="1213"/>
        <v>7.2999999999999995E-2</v>
      </c>
      <c r="DB498" s="163">
        <f t="shared" si="1214"/>
        <v>7.3166352612068986</v>
      </c>
      <c r="DC498" s="163"/>
      <c r="DD498" s="149"/>
      <c r="DU498" s="165">
        <f t="shared" si="1250"/>
        <v>0.95</v>
      </c>
      <c r="DV498" s="165">
        <f t="shared" si="1251"/>
        <v>1</v>
      </c>
      <c r="DW498" s="165">
        <f t="shared" si="1252"/>
        <v>2400</v>
      </c>
      <c r="DX498" s="165">
        <f t="shared" si="1253"/>
        <v>1.4999999999999999E-2</v>
      </c>
      <c r="DY498" s="169">
        <f t="shared" si="1254"/>
        <v>70.556867101791426</v>
      </c>
      <c r="DZ498" s="136">
        <f t="shared" si="1215"/>
        <v>33591.631063224479</v>
      </c>
      <c r="EA498" s="136">
        <f t="shared" si="1255"/>
        <v>4.3067574809826485</v>
      </c>
      <c r="EB498" s="136">
        <f t="shared" si="1256"/>
        <v>2.3330791552474604E-2</v>
      </c>
      <c r="EC498" s="136">
        <f t="shared" si="1257"/>
        <v>0.96747185906460231</v>
      </c>
      <c r="ED498" s="136">
        <f t="shared" si="1258"/>
        <v>0.21227693153237828</v>
      </c>
      <c r="EE498" s="136">
        <f t="shared" si="1216"/>
        <v>1.5445604651050633E-4</v>
      </c>
      <c r="EF498" s="136">
        <f t="shared" si="1259"/>
        <v>1</v>
      </c>
      <c r="EG498" s="136">
        <f t="shared" si="1217"/>
        <v>2</v>
      </c>
      <c r="EH498" s="149">
        <f t="shared" si="1260"/>
        <v>1.7063264492236516</v>
      </c>
      <c r="EI498" s="149">
        <f t="shared" si="1261"/>
        <v>28.484915934253028</v>
      </c>
      <c r="EJ498" s="149">
        <f t="shared" si="1218"/>
        <v>30.191242383476681</v>
      </c>
      <c r="EK498" s="18">
        <f t="shared" si="1219"/>
        <v>0.96054344606472264</v>
      </c>
      <c r="EL498" s="18">
        <f t="shared" si="1220"/>
        <v>0.1973432372883244</v>
      </c>
      <c r="EM498" s="18">
        <f t="shared" si="1221"/>
        <v>1.2018194754655176E-2</v>
      </c>
      <c r="EN498" s="163">
        <f t="shared" si="1262"/>
        <v>0.12186026505640329</v>
      </c>
      <c r="EO498" s="163">
        <f t="shared" si="1263"/>
        <v>2.0342997129516247</v>
      </c>
      <c r="EP498" s="163">
        <f t="shared" si="1222"/>
        <v>2.1561599780080281</v>
      </c>
      <c r="EQ498" s="18">
        <f t="shared" si="1223"/>
        <v>13.449836883992113</v>
      </c>
      <c r="ER498" s="18">
        <f t="shared" si="1224"/>
        <v>2.6434432984445344</v>
      </c>
      <c r="ES498" s="18">
        <f t="shared" si="1225"/>
        <v>0.16828261100775865</v>
      </c>
    </row>
    <row r="499" spans="1:149" s="105" customFormat="1" outlineLevel="1" x14ac:dyDescent="0.25">
      <c r="A499" s="103"/>
      <c r="B499" s="36" t="s">
        <v>75</v>
      </c>
      <c r="C499" s="36" t="str">
        <f>'Cooler&amp;Wetter'!$B$1</f>
        <v>MIROC-Medres</v>
      </c>
      <c r="D499" s="36">
        <v>2041</v>
      </c>
      <c r="E499" s="37">
        <f>'Cooler&amp;Wetter'!T69</f>
        <v>23.384999999999998</v>
      </c>
      <c r="F499" s="37">
        <f>'Cooler&amp;Wetter'!X69</f>
        <v>76.773060000000001</v>
      </c>
      <c r="G499" s="37">
        <f>'Cooler&amp;Wetter'!R69</f>
        <v>491</v>
      </c>
      <c r="H499" s="115">
        <f t="shared" si="1149"/>
        <v>2007</v>
      </c>
      <c r="I499" s="111" t="str">
        <f t="shared" si="1150"/>
        <v>Pile No 243 @ Berth 107</v>
      </c>
      <c r="J499" s="165" t="str">
        <f t="shared" si="1151"/>
        <v>splash</v>
      </c>
      <c r="K499" s="172">
        <f t="shared" si="1152"/>
        <v>1</v>
      </c>
      <c r="L499" s="115" t="str">
        <f t="shared" si="1153"/>
        <v>C1</v>
      </c>
      <c r="M499" s="115" t="str">
        <f t="shared" si="1154"/>
        <v>CB4</v>
      </c>
      <c r="N499" s="115" t="str">
        <f t="shared" si="1155"/>
        <v>CL5</v>
      </c>
      <c r="O499" s="115">
        <f t="shared" si="1156"/>
        <v>0</v>
      </c>
      <c r="P499" s="115">
        <f t="shared" si="1157"/>
        <v>50</v>
      </c>
      <c r="Q499" s="115">
        <f t="shared" si="1158"/>
        <v>1200</v>
      </c>
      <c r="R499" s="115">
        <f t="shared" si="1159"/>
        <v>60</v>
      </c>
      <c r="S499" s="115">
        <f t="shared" si="1160"/>
        <v>0.37</v>
      </c>
      <c r="T499" s="115">
        <f t="shared" si="1161"/>
        <v>310</v>
      </c>
      <c r="U499" s="165">
        <f t="shared" si="1199"/>
        <v>12</v>
      </c>
      <c r="V499" s="165"/>
      <c r="W499" s="165"/>
      <c r="X499" s="165"/>
      <c r="Y499" s="165"/>
      <c r="AA499" s="174">
        <f t="shared" si="1228"/>
        <v>5.3571929447472959</v>
      </c>
      <c r="AB499" s="193">
        <f t="shared" si="1229"/>
        <v>0.20714385889494594</v>
      </c>
      <c r="AC499" s="174">
        <f t="shared" si="1230"/>
        <v>0.20596482046826439</v>
      </c>
      <c r="AD499" s="174">
        <f t="shared" si="1231"/>
        <v>1.2029673325000002E-2</v>
      </c>
      <c r="AE499" s="174">
        <f t="shared" si="1232"/>
        <v>0.68498841763511309</v>
      </c>
      <c r="AF499" s="194">
        <f t="shared" si="1233"/>
        <v>0.20447415451794421</v>
      </c>
      <c r="AG499" s="174">
        <f t="shared" si="1226"/>
        <v>2.8468160819348358</v>
      </c>
      <c r="AH499" s="174">
        <f t="shared" si="1227"/>
        <v>0.16844333762500002</v>
      </c>
      <c r="AJ499" s="174"/>
      <c r="AK499" s="174"/>
      <c r="AM499" s="207">
        <f t="shared" si="1234"/>
        <v>5</v>
      </c>
      <c r="AN499" s="167">
        <f>INDEX(Coefficients!$O$3:$O$7,MATCH(S499,Coefficients!$O$3:$O$7))</f>
        <v>0.3</v>
      </c>
      <c r="AO499" s="167">
        <f>INDEX(Coefficients!$O$3:$O$7,MATCH(S499,Coefficients!$O$3:$O$7)+1)</f>
        <v>0.4</v>
      </c>
      <c r="AP499" s="172">
        <f>INDEX(Coefficients!$P$3:$P$7,MATCH(S499,Coefficients!$O$3:$O$7))</f>
        <v>50</v>
      </c>
      <c r="AQ499" s="172">
        <f>INDEX(Coefficients!$P$3:$P$7,MATCH(S499,Coefficients!$O$3:$O$7)+1)</f>
        <v>41.8</v>
      </c>
      <c r="AR499" s="172">
        <f t="shared" si="1235"/>
        <v>44.26</v>
      </c>
      <c r="AS499" s="106">
        <f t="shared" si="1236"/>
        <v>2041</v>
      </c>
      <c r="AT499" s="107">
        <f t="shared" si="1237"/>
        <v>23.384999999999998</v>
      </c>
      <c r="AU499" s="167">
        <f t="shared" si="1200"/>
        <v>687.75000000000011</v>
      </c>
      <c r="AV499" s="173">
        <f t="shared" si="1201"/>
        <v>22.925000000000004</v>
      </c>
      <c r="AW499" s="106">
        <v>53</v>
      </c>
      <c r="AX499" s="107">
        <f t="shared" si="1238"/>
        <v>76.773060000000001</v>
      </c>
      <c r="AY499" s="174">
        <f t="shared" si="1239"/>
        <v>1.196724542372219</v>
      </c>
      <c r="AZ499" s="167">
        <f>INDEX(Coefficients!$K$3:$K$10,MATCH(S499,Coefficients!$K$3:$K$10))</f>
        <v>0.35</v>
      </c>
      <c r="BA499" s="167">
        <f>INDEX(Coefficients!$K$3:$K$10,MATCH(S499,Coefficients!$K$3:$K$10)+1)</f>
        <v>0.4</v>
      </c>
      <c r="BB499" s="167">
        <f>INDEX(Coefficients!$L$3:$L$10,MATCH(S499,Coefficients!$K$3:$K$10))</f>
        <v>0.19142307491680963</v>
      </c>
      <c r="BC499" s="167">
        <f>INDEX(Coefficients!$L$3:$L$10,MATCH(S499,Coefficients!$K$3:$K$10)+1)</f>
        <v>0.35425563574488944</v>
      </c>
      <c r="BD499" s="174">
        <f>INDEX(Coefficients!$M$3:$M$10,MATCH(S499,Coefficients!$K$3:$K$10))</f>
        <v>0.20023799980895765</v>
      </c>
      <c r="BE499" s="174">
        <f>INDEX(Coefficients!$M$3:$M$10,MATCH(S499,Coefficients!$K$3:$K$10)+1)</f>
        <v>0.20987997823914079</v>
      </c>
      <c r="BF499" s="70">
        <f t="shared" si="1240"/>
        <v>2.5655609924804158E-5</v>
      </c>
      <c r="BG499" s="110">
        <f t="shared" si="1241"/>
        <v>0.20409479118103091</v>
      </c>
      <c r="BH499" s="175">
        <f t="shared" si="1202"/>
        <v>1.2814733822783317E-5</v>
      </c>
      <c r="BI499" s="89">
        <f t="shared" si="1203"/>
        <v>4.0439360695527025E-2</v>
      </c>
      <c r="BJ499" s="106">
        <f t="shared" si="1242"/>
        <v>0.71366705445737511</v>
      </c>
      <c r="BK499" s="165">
        <f t="shared" si="1243"/>
        <v>84.741590689541354</v>
      </c>
      <c r="BL499" s="207"/>
      <c r="BM499" s="107">
        <f t="shared" si="1244"/>
        <v>491</v>
      </c>
      <c r="BN499" s="173">
        <f t="shared" si="1204"/>
        <v>13224.799999999997</v>
      </c>
      <c r="BO499" s="187">
        <f t="shared" si="1205"/>
        <v>8.3757066666666658E-4</v>
      </c>
      <c r="BP499" s="106" t="str">
        <f t="shared" si="1179"/>
        <v>YES</v>
      </c>
      <c r="BQ499" s="209">
        <f t="shared" si="1245"/>
        <v>5.3571929447472959</v>
      </c>
      <c r="BR499" s="164">
        <f t="shared" si="1206"/>
        <v>10.357192944747297</v>
      </c>
      <c r="BS499" s="219">
        <f t="shared" si="1207"/>
        <v>0.20714385889494594</v>
      </c>
      <c r="BT499" s="210"/>
      <c r="BU499" s="206">
        <f t="shared" si="1208"/>
        <v>-0.79126866420393349</v>
      </c>
      <c r="BW499" s="164">
        <f>VLOOKUP(M499,Coefficients!$E$4:$I$7,3)</f>
        <v>0.43099999999999999</v>
      </c>
      <c r="BX499" s="106">
        <f t="shared" si="1209"/>
        <v>7.2999999999999995E-2</v>
      </c>
      <c r="BY499" s="163">
        <f t="shared" si="1210"/>
        <v>0.52302927500000007</v>
      </c>
      <c r="BZ499" s="160"/>
      <c r="CO499" s="165" t="str">
        <f t="shared" si="1246"/>
        <v>splash</v>
      </c>
      <c r="CP499" s="172">
        <f t="shared" si="1247"/>
        <v>1</v>
      </c>
      <c r="CQ499" s="165">
        <f>IF(CO499="atmospheric",IF(CP499&gt;=1,Coefficients!$T$5,Coefficients!$T$4),Coefficients!$T$3)</f>
        <v>7.35</v>
      </c>
      <c r="CR499" s="106">
        <f>IF(S499&lt;Coefficients!$V$3,Coefficients!$X$3-(Coefficients!$X$4-Coefficients!$X$3)*(Coefficients!$V$3-S499)/(Coefficients!$V$4-Coefficients!$V$3),IF(S499&gt;Coefficients!$V$6,(Coefficients!$X$6-Coefficients!$X$5)*(S499-Coefficients!$V$6)/(Coefficients!$V$6-Coefficients!$V$5)+Coefficients!$X$6,VLOOKUP(S499,Coefficients!$V$3:$X$6,3)))</f>
        <v>5.1999999999999975</v>
      </c>
      <c r="CS499" s="90">
        <f t="shared" si="1211"/>
        <v>1.6409601519999992E-4</v>
      </c>
      <c r="CT499" s="106">
        <f>VLOOKUP(CO499,Coefficients!$Z$4:$AD$7,4,FALSE)</f>
        <v>0.26500000000000001</v>
      </c>
      <c r="CU499" s="106">
        <f>VLOOKUP(CO499,Coefficients!$Z$4:$AD$7,2,FALSE)</f>
        <v>0.37</v>
      </c>
      <c r="CV499" s="174">
        <f t="shared" si="1248"/>
        <v>5.3510156270242275</v>
      </c>
      <c r="CW499" s="31">
        <f t="shared" si="1249"/>
        <v>0.68498841763511309</v>
      </c>
      <c r="CX499" s="19">
        <f>Coefficients!$B$7</f>
        <v>3.35</v>
      </c>
      <c r="CY499" s="217">
        <f t="shared" si="1212"/>
        <v>0.20447415451794421</v>
      </c>
      <c r="CZ499" s="164">
        <f>VLOOKUP(N499,Coefficients!$E$12:$I$16,3)</f>
        <v>6.0350000000000001</v>
      </c>
      <c r="DA499" s="165">
        <f t="shared" si="1213"/>
        <v>7.2999999999999995E-2</v>
      </c>
      <c r="DB499" s="163">
        <f t="shared" si="1214"/>
        <v>7.3236233750000013</v>
      </c>
      <c r="DC499" s="163"/>
      <c r="DD499" s="149"/>
      <c r="DU499" s="165">
        <f t="shared" si="1250"/>
        <v>0.95</v>
      </c>
      <c r="DV499" s="165">
        <f t="shared" si="1251"/>
        <v>1</v>
      </c>
      <c r="DW499" s="165">
        <f t="shared" si="1252"/>
        <v>2400</v>
      </c>
      <c r="DX499" s="165">
        <f t="shared" si="1253"/>
        <v>1.4999999999999999E-2</v>
      </c>
      <c r="DY499" s="169">
        <f t="shared" si="1254"/>
        <v>70.557912259034524</v>
      </c>
      <c r="DZ499" s="136">
        <f t="shared" si="1215"/>
        <v>33591.796926423922</v>
      </c>
      <c r="EA499" s="136">
        <f t="shared" si="1255"/>
        <v>4.3067574809826485</v>
      </c>
      <c r="EB499" s="136">
        <f t="shared" si="1256"/>
        <v>2.3330791552474604E-2</v>
      </c>
      <c r="EC499" s="136">
        <f t="shared" si="1257"/>
        <v>0.96747185906460231</v>
      </c>
      <c r="ED499" s="136">
        <f t="shared" si="1258"/>
        <v>0.21234632301413719</v>
      </c>
      <c r="EE499" s="136">
        <f t="shared" si="1216"/>
        <v>1.5445604651050633E-4</v>
      </c>
      <c r="EF499" s="136">
        <f t="shared" si="1259"/>
        <v>1</v>
      </c>
      <c r="EG499" s="136">
        <f t="shared" si="1217"/>
        <v>2</v>
      </c>
      <c r="EH499" s="149">
        <f t="shared" si="1260"/>
        <v>1.7046953984464663</v>
      </c>
      <c r="EI499" s="149">
        <f t="shared" si="1261"/>
        <v>28.467038554565651</v>
      </c>
      <c r="EJ499" s="149">
        <f t="shared" si="1218"/>
        <v>30.171733953012119</v>
      </c>
      <c r="EK499" s="18">
        <f t="shared" si="1219"/>
        <v>0.99430811788014672</v>
      </c>
      <c r="EL499" s="18">
        <f t="shared" si="1220"/>
        <v>0.20596482046826439</v>
      </c>
      <c r="EM499" s="18">
        <f t="shared" si="1221"/>
        <v>1.2029673325000002E-2</v>
      </c>
      <c r="EN499" s="163">
        <f t="shared" si="1262"/>
        <v>0.12174378073412212</v>
      </c>
      <c r="EO499" s="163">
        <f t="shared" si="1263"/>
        <v>2.0330229688513328</v>
      </c>
      <c r="EP499" s="163">
        <f t="shared" si="1222"/>
        <v>2.154766749585455</v>
      </c>
      <c r="EQ499" s="18">
        <f t="shared" si="1223"/>
        <v>13.92262062971389</v>
      </c>
      <c r="ER499" s="18">
        <f t="shared" si="1224"/>
        <v>2.8468160819348358</v>
      </c>
      <c r="ES499" s="18">
        <f t="shared" si="1225"/>
        <v>0.16844333762500002</v>
      </c>
    </row>
    <row r="500" spans="1:149" s="105" customFormat="1" outlineLevel="1" x14ac:dyDescent="0.25">
      <c r="A500" s="103"/>
      <c r="B500" s="36" t="s">
        <v>75</v>
      </c>
      <c r="C500" s="36" t="str">
        <f>'Cooler&amp;Wetter'!$B$1</f>
        <v>MIROC-Medres</v>
      </c>
      <c r="D500" s="36">
        <v>2042</v>
      </c>
      <c r="E500" s="37">
        <f>'Cooler&amp;Wetter'!T70</f>
        <v>23.419999999999998</v>
      </c>
      <c r="F500" s="37">
        <f>'Cooler&amp;Wetter'!X70</f>
        <v>76.788319999999999</v>
      </c>
      <c r="G500" s="37">
        <f>'Cooler&amp;Wetter'!R70</f>
        <v>495</v>
      </c>
      <c r="H500" s="115">
        <f t="shared" si="1149"/>
        <v>2007</v>
      </c>
      <c r="I500" s="111" t="str">
        <f t="shared" si="1150"/>
        <v>Pile No 243 @ Berth 107</v>
      </c>
      <c r="J500" s="165" t="str">
        <f t="shared" si="1151"/>
        <v>splash</v>
      </c>
      <c r="K500" s="172">
        <f t="shared" si="1152"/>
        <v>1</v>
      </c>
      <c r="L500" s="115" t="str">
        <f t="shared" si="1153"/>
        <v>C1</v>
      </c>
      <c r="M500" s="115" t="str">
        <f t="shared" si="1154"/>
        <v>CB4</v>
      </c>
      <c r="N500" s="115" t="str">
        <f t="shared" si="1155"/>
        <v>CL5</v>
      </c>
      <c r="O500" s="115">
        <f t="shared" si="1156"/>
        <v>0</v>
      </c>
      <c r="P500" s="115">
        <f t="shared" si="1157"/>
        <v>50</v>
      </c>
      <c r="Q500" s="115">
        <f t="shared" si="1158"/>
        <v>1200</v>
      </c>
      <c r="R500" s="115">
        <f t="shared" si="1159"/>
        <v>60</v>
      </c>
      <c r="S500" s="115">
        <f t="shared" si="1160"/>
        <v>0.37</v>
      </c>
      <c r="T500" s="115">
        <f t="shared" si="1161"/>
        <v>310</v>
      </c>
      <c r="U500" s="165">
        <f t="shared" si="1199"/>
        <v>12</v>
      </c>
      <c r="V500" s="165"/>
      <c r="W500" s="165"/>
      <c r="X500" s="165"/>
      <c r="Y500" s="165"/>
      <c r="AA500" s="174">
        <f t="shared" si="1228"/>
        <v>5.4409432239303044</v>
      </c>
      <c r="AB500" s="193">
        <f t="shared" si="1229"/>
        <v>0.20881886447860609</v>
      </c>
      <c r="AC500" s="174">
        <f t="shared" si="1230"/>
        <v>0.21469089998524385</v>
      </c>
      <c r="AD500" s="174">
        <f t="shared" si="1231"/>
        <v>1.2041228365483873E-2</v>
      </c>
      <c r="AE500" s="174">
        <f t="shared" si="1232"/>
        <v>0.71125820497893866</v>
      </c>
      <c r="AF500" s="194">
        <f t="shared" si="1233"/>
        <v>0.21231588208326527</v>
      </c>
      <c r="AG500" s="174">
        <f t="shared" si="1226"/>
        <v>3.05651402827396</v>
      </c>
      <c r="AH500" s="174">
        <f t="shared" si="1227"/>
        <v>0.16860513500161295</v>
      </c>
      <c r="AJ500" s="174"/>
      <c r="AK500" s="174"/>
      <c r="AM500" s="207">
        <f t="shared" si="1234"/>
        <v>5</v>
      </c>
      <c r="AN500" s="167">
        <f>INDEX(Coefficients!$O$3:$O$7,MATCH(S500,Coefficients!$O$3:$O$7))</f>
        <v>0.3</v>
      </c>
      <c r="AO500" s="167">
        <f>INDEX(Coefficients!$O$3:$O$7,MATCH(S500,Coefficients!$O$3:$O$7)+1)</f>
        <v>0.4</v>
      </c>
      <c r="AP500" s="172">
        <f>INDEX(Coefficients!$P$3:$P$7,MATCH(S500,Coefficients!$O$3:$O$7))</f>
        <v>50</v>
      </c>
      <c r="AQ500" s="172">
        <f>INDEX(Coefficients!$P$3:$P$7,MATCH(S500,Coefficients!$O$3:$O$7)+1)</f>
        <v>41.8</v>
      </c>
      <c r="AR500" s="172">
        <f t="shared" si="1235"/>
        <v>44.26</v>
      </c>
      <c r="AS500" s="106">
        <f t="shared" si="1236"/>
        <v>2042</v>
      </c>
      <c r="AT500" s="107">
        <f t="shared" si="1237"/>
        <v>23.419999999999998</v>
      </c>
      <c r="AU500" s="167">
        <f t="shared" si="1200"/>
        <v>711.17000000000007</v>
      </c>
      <c r="AV500" s="173">
        <f t="shared" si="1201"/>
        <v>22.940967741935488</v>
      </c>
      <c r="AW500" s="106">
        <v>54</v>
      </c>
      <c r="AX500" s="107">
        <f t="shared" si="1238"/>
        <v>76.788319999999999</v>
      </c>
      <c r="AY500" s="174">
        <f t="shared" si="1239"/>
        <v>1.1978866949103431</v>
      </c>
      <c r="AZ500" s="167">
        <f>INDEX(Coefficients!$K$3:$K$10,MATCH(S500,Coefficients!$K$3:$K$10))</f>
        <v>0.35</v>
      </c>
      <c r="BA500" s="167">
        <f>INDEX(Coefficients!$K$3:$K$10,MATCH(S500,Coefficients!$K$3:$K$10)+1)</f>
        <v>0.4</v>
      </c>
      <c r="BB500" s="167">
        <f>INDEX(Coefficients!$L$3:$L$10,MATCH(S500,Coefficients!$K$3:$K$10))</f>
        <v>0.19142307491680963</v>
      </c>
      <c r="BC500" s="167">
        <f>INDEX(Coefficients!$L$3:$L$10,MATCH(S500,Coefficients!$K$3:$K$10)+1)</f>
        <v>0.35425563574488944</v>
      </c>
      <c r="BD500" s="174">
        <f>INDEX(Coefficients!$M$3:$M$10,MATCH(S500,Coefficients!$K$3:$K$10))</f>
        <v>0.20023799980895765</v>
      </c>
      <c r="BE500" s="174">
        <f>INDEX(Coefficients!$M$3:$M$10,MATCH(S500,Coefficients!$K$3:$K$10)+1)</f>
        <v>0.20987997823914079</v>
      </c>
      <c r="BF500" s="70">
        <f t="shared" si="1240"/>
        <v>2.5655609924804158E-5</v>
      </c>
      <c r="BG500" s="110">
        <f t="shared" si="1241"/>
        <v>0.20409479118103091</v>
      </c>
      <c r="BH500" s="175">
        <f t="shared" si="1202"/>
        <v>1.2729260971561098E-5</v>
      </c>
      <c r="BI500" s="89">
        <f t="shared" si="1203"/>
        <v>4.0169634651424167E-2</v>
      </c>
      <c r="BJ500" s="106">
        <f t="shared" si="1242"/>
        <v>0.71366705445737511</v>
      </c>
      <c r="BK500" s="165">
        <f t="shared" si="1243"/>
        <v>84.741590689541354</v>
      </c>
      <c r="BL500" s="207"/>
      <c r="BM500" s="107">
        <f t="shared" si="1244"/>
        <v>495</v>
      </c>
      <c r="BN500" s="173">
        <f t="shared" si="1204"/>
        <v>13719.799999999997</v>
      </c>
      <c r="BO500" s="187">
        <f t="shared" si="1205"/>
        <v>8.4089096774193537E-4</v>
      </c>
      <c r="BP500" s="106" t="str">
        <f t="shared" si="1179"/>
        <v>YES</v>
      </c>
      <c r="BQ500" s="209">
        <f t="shared" si="1245"/>
        <v>5.4409432239303044</v>
      </c>
      <c r="BR500" s="164">
        <f t="shared" si="1206"/>
        <v>10.440943223930304</v>
      </c>
      <c r="BS500" s="219">
        <f t="shared" si="1207"/>
        <v>0.20881886447860609</v>
      </c>
      <c r="BT500" s="210"/>
      <c r="BU500" s="206">
        <f t="shared" si="1208"/>
        <v>-0.79415642357621852</v>
      </c>
      <c r="BW500" s="164">
        <f>VLOOKUP(M500,Coefficients!$E$4:$I$7,3)</f>
        <v>0.43099999999999999</v>
      </c>
      <c r="BX500" s="106">
        <f t="shared" si="1209"/>
        <v>7.2999999999999995E-2</v>
      </c>
      <c r="BY500" s="163">
        <f t="shared" si="1210"/>
        <v>0.52353166806451623</v>
      </c>
      <c r="BZ500" s="160"/>
      <c r="CO500" s="165" t="str">
        <f t="shared" si="1246"/>
        <v>splash</v>
      </c>
      <c r="CP500" s="172">
        <f t="shared" si="1247"/>
        <v>1</v>
      </c>
      <c r="CQ500" s="165">
        <f>IF(CO500="atmospheric",IF(CP500&gt;=1,Coefficients!$T$5,Coefficients!$T$4),Coefficients!$T$3)</f>
        <v>7.35</v>
      </c>
      <c r="CR500" s="106">
        <f>IF(S500&lt;Coefficients!$V$3,Coefficients!$X$3-(Coefficients!$X$4-Coefficients!$X$3)*(Coefficients!$V$3-S500)/(Coefficients!$V$4-Coefficients!$V$3),IF(S500&gt;Coefficients!$V$6,(Coefficients!$X$6-Coefficients!$X$5)*(S500-Coefficients!$V$6)/(Coefficients!$V$6-Coefficients!$V$5)+Coefficients!$X$6,VLOOKUP(S500,Coefficients!$V$3:$X$6,3)))</f>
        <v>5.1999999999999975</v>
      </c>
      <c r="CS500" s="90">
        <f t="shared" si="1211"/>
        <v>1.6409601519999992E-4</v>
      </c>
      <c r="CT500" s="106">
        <f>VLOOKUP(CO500,Coefficients!$Z$4:$AD$7,4,FALSE)</f>
        <v>0.26500000000000001</v>
      </c>
      <c r="CU500" s="106">
        <f>VLOOKUP(CO500,Coefficients!$Z$4:$AD$7,2,FALSE)</f>
        <v>0.37</v>
      </c>
      <c r="CV500" s="174">
        <f t="shared" si="1248"/>
        <v>5.3563084068590356</v>
      </c>
      <c r="CW500" s="31">
        <f t="shared" si="1249"/>
        <v>0.71125820497893866</v>
      </c>
      <c r="CX500" s="19">
        <f>Coefficients!$B$7</f>
        <v>3.35</v>
      </c>
      <c r="CY500" s="217">
        <f t="shared" si="1212"/>
        <v>0.21231588208326527</v>
      </c>
      <c r="CZ500" s="164">
        <f>VLOOKUP(N500,Coefficients!$E$12:$I$16,3)</f>
        <v>6.0350000000000001</v>
      </c>
      <c r="DA500" s="165">
        <f t="shared" si="1213"/>
        <v>7.2999999999999995E-2</v>
      </c>
      <c r="DB500" s="163">
        <f t="shared" si="1214"/>
        <v>7.3306580435483895</v>
      </c>
      <c r="DC500" s="163"/>
      <c r="DD500" s="149"/>
      <c r="DU500" s="165">
        <f t="shared" si="1250"/>
        <v>0.95</v>
      </c>
      <c r="DV500" s="165">
        <f t="shared" si="1251"/>
        <v>1</v>
      </c>
      <c r="DW500" s="165">
        <f t="shared" si="1252"/>
        <v>2400</v>
      </c>
      <c r="DX500" s="165">
        <f t="shared" si="1253"/>
        <v>1.4999999999999999E-2</v>
      </c>
      <c r="DY500" s="169">
        <f t="shared" si="1254"/>
        <v>70.558890014810189</v>
      </c>
      <c r="DZ500" s="136">
        <f t="shared" si="1215"/>
        <v>33591.952091737512</v>
      </c>
      <c r="EA500" s="136">
        <f t="shared" si="1255"/>
        <v>4.3067574809826485</v>
      </c>
      <c r="EB500" s="136">
        <f t="shared" si="1256"/>
        <v>2.3330791552474604E-2</v>
      </c>
      <c r="EC500" s="136">
        <f t="shared" si="1257"/>
        <v>0.96747185906460231</v>
      </c>
      <c r="ED500" s="136">
        <f t="shared" si="1258"/>
        <v>0.21241604315841089</v>
      </c>
      <c r="EE500" s="136">
        <f t="shared" si="1216"/>
        <v>1.5445604651050633E-4</v>
      </c>
      <c r="EF500" s="136">
        <f t="shared" si="1259"/>
        <v>1</v>
      </c>
      <c r="EG500" s="136">
        <f t="shared" si="1217"/>
        <v>2</v>
      </c>
      <c r="EH500" s="149">
        <f t="shared" si="1260"/>
        <v>1.7030568282391956</v>
      </c>
      <c r="EI500" s="149">
        <f t="shared" si="1261"/>
        <v>28.449058605073152</v>
      </c>
      <c r="EJ500" s="149">
        <f t="shared" si="1218"/>
        <v>30.152115433312346</v>
      </c>
      <c r="EK500" s="18">
        <f t="shared" si="1219"/>
        <v>1.0281202348327076</v>
      </c>
      <c r="EL500" s="18">
        <f t="shared" si="1220"/>
        <v>0.21469089998524385</v>
      </c>
      <c r="EM500" s="18">
        <f t="shared" si="1221"/>
        <v>1.2041228365483873E-2</v>
      </c>
      <c r="EN500" s="163">
        <f t="shared" si="1262"/>
        <v>0.12162675939868986</v>
      </c>
      <c r="EO500" s="163">
        <f t="shared" si="1263"/>
        <v>2.0317388995503771</v>
      </c>
      <c r="EP500" s="163">
        <f t="shared" si="1222"/>
        <v>2.1533656589490668</v>
      </c>
      <c r="EQ500" s="18">
        <f t="shared" si="1223"/>
        <v>14.396068717437105</v>
      </c>
      <c r="ER500" s="18">
        <f t="shared" si="1224"/>
        <v>3.05651402827396</v>
      </c>
      <c r="ES500" s="18">
        <f t="shared" si="1225"/>
        <v>0.16860513500161295</v>
      </c>
    </row>
    <row r="501" spans="1:149" s="105" customFormat="1" outlineLevel="1" x14ac:dyDescent="0.25">
      <c r="A501" s="103"/>
      <c r="B501" s="36" t="s">
        <v>75</v>
      </c>
      <c r="C501" s="36" t="str">
        <f>'Cooler&amp;Wetter'!$B$1</f>
        <v>MIROC-Medres</v>
      </c>
      <c r="D501" s="36">
        <v>2043</v>
      </c>
      <c r="E501" s="37">
        <f>'Cooler&amp;Wetter'!T71</f>
        <v>23.454999999999998</v>
      </c>
      <c r="F501" s="37">
        <f>'Cooler&amp;Wetter'!X71</f>
        <v>76.803579999999997</v>
      </c>
      <c r="G501" s="37">
        <f>'Cooler&amp;Wetter'!R71</f>
        <v>499</v>
      </c>
      <c r="H501" s="115">
        <f t="shared" si="1149"/>
        <v>2007</v>
      </c>
      <c r="I501" s="111" t="str">
        <f t="shared" si="1150"/>
        <v>Pile No 243 @ Berth 107</v>
      </c>
      <c r="J501" s="165" t="str">
        <f t="shared" si="1151"/>
        <v>splash</v>
      </c>
      <c r="K501" s="172">
        <f t="shared" si="1152"/>
        <v>1</v>
      </c>
      <c r="L501" s="115" t="str">
        <f t="shared" si="1153"/>
        <v>C1</v>
      </c>
      <c r="M501" s="115" t="str">
        <f t="shared" si="1154"/>
        <v>CB4</v>
      </c>
      <c r="N501" s="115" t="str">
        <f t="shared" si="1155"/>
        <v>CL5</v>
      </c>
      <c r="O501" s="115">
        <f t="shared" si="1156"/>
        <v>0</v>
      </c>
      <c r="P501" s="115">
        <f t="shared" si="1157"/>
        <v>50</v>
      </c>
      <c r="Q501" s="115">
        <f t="shared" si="1158"/>
        <v>1200</v>
      </c>
      <c r="R501" s="115">
        <f t="shared" si="1159"/>
        <v>60</v>
      </c>
      <c r="S501" s="115">
        <f t="shared" si="1160"/>
        <v>0.37</v>
      </c>
      <c r="T501" s="115">
        <f t="shared" si="1161"/>
        <v>310</v>
      </c>
      <c r="U501" s="165">
        <f t="shared" si="1199"/>
        <v>12</v>
      </c>
      <c r="V501" s="165"/>
      <c r="W501" s="165"/>
      <c r="X501" s="165"/>
      <c r="Y501" s="165"/>
      <c r="AA501" s="174">
        <f t="shared" si="1228"/>
        <v>5.5237845501266225</v>
      </c>
      <c r="AB501" s="193">
        <f t="shared" si="1229"/>
        <v>0.21047569100253244</v>
      </c>
      <c r="AC501" s="174">
        <f t="shared" si="1230"/>
        <v>0.22352093622007244</v>
      </c>
      <c r="AD501" s="174">
        <f t="shared" si="1231"/>
        <v>1.2052852707031252E-2</v>
      </c>
      <c r="AE501" s="174">
        <f t="shared" si="1232"/>
        <v>0.73722002735564363</v>
      </c>
      <c r="AF501" s="194">
        <f t="shared" si="1233"/>
        <v>0.22006567980765482</v>
      </c>
      <c r="AG501" s="174">
        <f t="shared" si="1226"/>
        <v>3.2724165908285214</v>
      </c>
      <c r="AH501" s="174">
        <f t="shared" si="1227"/>
        <v>0.1687679027539063</v>
      </c>
      <c r="AJ501" s="174"/>
      <c r="AK501" s="174"/>
      <c r="AM501" s="207">
        <f t="shared" si="1234"/>
        <v>5</v>
      </c>
      <c r="AN501" s="167">
        <f>INDEX(Coefficients!$O$3:$O$7,MATCH(S501,Coefficients!$O$3:$O$7))</f>
        <v>0.3</v>
      </c>
      <c r="AO501" s="167">
        <f>INDEX(Coefficients!$O$3:$O$7,MATCH(S501,Coefficients!$O$3:$O$7)+1)</f>
        <v>0.4</v>
      </c>
      <c r="AP501" s="172">
        <f>INDEX(Coefficients!$P$3:$P$7,MATCH(S501,Coefficients!$O$3:$O$7))</f>
        <v>50</v>
      </c>
      <c r="AQ501" s="172">
        <f>INDEX(Coefficients!$P$3:$P$7,MATCH(S501,Coefficients!$O$3:$O$7)+1)</f>
        <v>41.8</v>
      </c>
      <c r="AR501" s="172">
        <f t="shared" si="1235"/>
        <v>44.26</v>
      </c>
      <c r="AS501" s="106">
        <f t="shared" si="1236"/>
        <v>2043</v>
      </c>
      <c r="AT501" s="107">
        <f t="shared" si="1237"/>
        <v>23.454999999999998</v>
      </c>
      <c r="AU501" s="167">
        <f t="shared" si="1200"/>
        <v>734.62500000000011</v>
      </c>
      <c r="AV501" s="173">
        <f t="shared" si="1201"/>
        <v>22.957031250000004</v>
      </c>
      <c r="AW501" s="106">
        <v>55</v>
      </c>
      <c r="AX501" s="107">
        <f t="shared" si="1238"/>
        <v>76.803579999999997</v>
      </c>
      <c r="AY501" s="174">
        <f t="shared" si="1239"/>
        <v>1.199056829465184</v>
      </c>
      <c r="AZ501" s="167">
        <f>INDEX(Coefficients!$K$3:$K$10,MATCH(S501,Coefficients!$K$3:$K$10))</f>
        <v>0.35</v>
      </c>
      <c r="BA501" s="167">
        <f>INDEX(Coefficients!$K$3:$K$10,MATCH(S501,Coefficients!$K$3:$K$10)+1)</f>
        <v>0.4</v>
      </c>
      <c r="BB501" s="167">
        <f>INDEX(Coefficients!$L$3:$L$10,MATCH(S501,Coefficients!$K$3:$K$10))</f>
        <v>0.19142307491680963</v>
      </c>
      <c r="BC501" s="167">
        <f>INDEX(Coefficients!$L$3:$L$10,MATCH(S501,Coefficients!$K$3:$K$10)+1)</f>
        <v>0.35425563574488944</v>
      </c>
      <c r="BD501" s="174">
        <f>INDEX(Coefficients!$M$3:$M$10,MATCH(S501,Coefficients!$K$3:$K$10))</f>
        <v>0.20023799980895765</v>
      </c>
      <c r="BE501" s="174">
        <f>INDEX(Coefficients!$M$3:$M$10,MATCH(S501,Coefficients!$K$3:$K$10)+1)</f>
        <v>0.20987997823914079</v>
      </c>
      <c r="BF501" s="70">
        <f t="shared" si="1240"/>
        <v>2.5655609924804158E-5</v>
      </c>
      <c r="BG501" s="110">
        <f t="shared" si="1241"/>
        <v>0.20409479118103091</v>
      </c>
      <c r="BH501" s="175">
        <f t="shared" si="1202"/>
        <v>1.2647045275752315E-5</v>
      </c>
      <c r="BI501" s="89">
        <f t="shared" si="1203"/>
        <v>3.9910187188556538E-2</v>
      </c>
      <c r="BJ501" s="106">
        <f t="shared" si="1242"/>
        <v>0.71366705445737511</v>
      </c>
      <c r="BK501" s="165">
        <f t="shared" si="1243"/>
        <v>84.741590689541354</v>
      </c>
      <c r="BL501" s="207"/>
      <c r="BM501" s="107">
        <f t="shared" si="1244"/>
        <v>499</v>
      </c>
      <c r="BN501" s="173">
        <f t="shared" si="1204"/>
        <v>14218.799999999997</v>
      </c>
      <c r="BO501" s="187">
        <f t="shared" si="1205"/>
        <v>8.4424124999999989E-4</v>
      </c>
      <c r="BP501" s="106" t="str">
        <f t="shared" si="1179"/>
        <v>YES</v>
      </c>
      <c r="BQ501" s="209">
        <f t="shared" si="1245"/>
        <v>5.5237845501266225</v>
      </c>
      <c r="BR501" s="164">
        <f t="shared" si="1206"/>
        <v>10.523784550126623</v>
      </c>
      <c r="BS501" s="219">
        <f t="shared" si="1207"/>
        <v>0.21047569100253244</v>
      </c>
      <c r="BT501" s="210"/>
      <c r="BU501" s="206">
        <f t="shared" si="1208"/>
        <v>-0.79689592834068779</v>
      </c>
      <c r="BW501" s="164">
        <f>VLOOKUP(M501,Coefficients!$E$4:$I$7,3)</f>
        <v>0.43099999999999999</v>
      </c>
      <c r="BX501" s="106">
        <f t="shared" si="1209"/>
        <v>7.2999999999999995E-2</v>
      </c>
      <c r="BY501" s="163">
        <f t="shared" si="1210"/>
        <v>0.52403707421875012</v>
      </c>
      <c r="BZ501" s="160"/>
      <c r="CO501" s="165" t="str">
        <f t="shared" si="1246"/>
        <v>splash</v>
      </c>
      <c r="CP501" s="172">
        <f t="shared" si="1247"/>
        <v>1</v>
      </c>
      <c r="CQ501" s="165">
        <f>IF(CO501="atmospheric",IF(CP501&gt;=1,Coefficients!$T$5,Coefficients!$T$4),Coefficients!$T$3)</f>
        <v>7.35</v>
      </c>
      <c r="CR501" s="106">
        <f>IF(S501&lt;Coefficients!$V$3,Coefficients!$X$3-(Coefficients!$X$4-Coefficients!$X$3)*(Coefficients!$V$3-S501)/(Coefficients!$V$4-Coefficients!$V$3),IF(S501&gt;Coefficients!$V$6,(Coefficients!$X$6-Coefficients!$X$5)*(S501-Coefficients!$V$6)/(Coefficients!$V$6-Coefficients!$V$5)+Coefficients!$X$6,VLOOKUP(S501,Coefficients!$V$3:$X$6,3)))</f>
        <v>5.1999999999999975</v>
      </c>
      <c r="CS501" s="90">
        <f t="shared" si="1211"/>
        <v>1.6409601519999992E-4</v>
      </c>
      <c r="CT501" s="106">
        <f>VLOOKUP(CO501,Coefficients!$Z$4:$AD$7,4,FALSE)</f>
        <v>0.26500000000000001</v>
      </c>
      <c r="CU501" s="106">
        <f>VLOOKUP(CO501,Coefficients!$Z$4:$AD$7,2,FALSE)</f>
        <v>0.37</v>
      </c>
      <c r="CV501" s="174">
        <f t="shared" si="1248"/>
        <v>5.3612551790111764</v>
      </c>
      <c r="CW501" s="31">
        <f t="shared" si="1249"/>
        <v>0.73722002735564363</v>
      </c>
      <c r="CX501" s="19">
        <f>Coefficients!$B$7</f>
        <v>3.35</v>
      </c>
      <c r="CY501" s="217">
        <f t="shared" si="1212"/>
        <v>0.22006567980765482</v>
      </c>
      <c r="CZ501" s="164">
        <f>VLOOKUP(N501,Coefficients!$E$12:$I$16,3)</f>
        <v>6.0350000000000001</v>
      </c>
      <c r="DA501" s="165">
        <f t="shared" si="1213"/>
        <v>7.2999999999999995E-2</v>
      </c>
      <c r="DB501" s="163">
        <f t="shared" si="1214"/>
        <v>7.3377349023437519</v>
      </c>
      <c r="DC501" s="163"/>
      <c r="DD501" s="149"/>
      <c r="DU501" s="165">
        <f t="shared" si="1250"/>
        <v>0.95</v>
      </c>
      <c r="DV501" s="165">
        <f t="shared" si="1251"/>
        <v>1</v>
      </c>
      <c r="DW501" s="165">
        <f t="shared" si="1252"/>
        <v>2400</v>
      </c>
      <c r="DX501" s="165">
        <f t="shared" si="1253"/>
        <v>1.4999999999999999E-2</v>
      </c>
      <c r="DY501" s="169">
        <f t="shared" si="1254"/>
        <v>70.55980668546114</v>
      </c>
      <c r="DZ501" s="136">
        <f t="shared" si="1215"/>
        <v>33592.097561822797</v>
      </c>
      <c r="EA501" s="136">
        <f t="shared" si="1255"/>
        <v>4.3067574809826485</v>
      </c>
      <c r="EB501" s="136">
        <f t="shared" si="1256"/>
        <v>2.3330791552474604E-2</v>
      </c>
      <c r="EC501" s="136">
        <f t="shared" si="1257"/>
        <v>0.96747185906460231</v>
      </c>
      <c r="ED501" s="136">
        <f t="shared" si="1258"/>
        <v>0.21248604656139733</v>
      </c>
      <c r="EE501" s="136">
        <f t="shared" si="1216"/>
        <v>1.5445604651050633E-4</v>
      </c>
      <c r="EF501" s="136">
        <f t="shared" si="1259"/>
        <v>1</v>
      </c>
      <c r="EG501" s="136">
        <f t="shared" si="1217"/>
        <v>2</v>
      </c>
      <c r="EH501" s="149">
        <f t="shared" si="1260"/>
        <v>1.7014117859524527</v>
      </c>
      <c r="EI501" s="149">
        <f t="shared" si="1261"/>
        <v>28.430987558732323</v>
      </c>
      <c r="EJ501" s="149">
        <f t="shared" si="1218"/>
        <v>30.132399344684774</v>
      </c>
      <c r="EK501" s="18">
        <f t="shared" si="1219"/>
        <v>1.061979818930173</v>
      </c>
      <c r="EL501" s="18">
        <f t="shared" si="1220"/>
        <v>0.22352093622007244</v>
      </c>
      <c r="EM501" s="18">
        <f t="shared" si="1221"/>
        <v>1.2052852707031252E-2</v>
      </c>
      <c r="EN501" s="163">
        <f t="shared" si="1262"/>
        <v>0.12150927584846842</v>
      </c>
      <c r="EO501" s="163">
        <f t="shared" si="1263"/>
        <v>2.030448324409881</v>
      </c>
      <c r="EP501" s="163">
        <f t="shared" si="1222"/>
        <v>2.1519576002583496</v>
      </c>
      <c r="EQ501" s="18">
        <f t="shared" si="1223"/>
        <v>14.870181455321562</v>
      </c>
      <c r="ER501" s="18">
        <f t="shared" si="1224"/>
        <v>3.2724165908285214</v>
      </c>
      <c r="ES501" s="18">
        <f t="shared" si="1225"/>
        <v>0.1687679027539063</v>
      </c>
    </row>
    <row r="502" spans="1:149" s="105" customFormat="1" outlineLevel="1" x14ac:dyDescent="0.25">
      <c r="A502" s="103"/>
      <c r="B502" s="36" t="s">
        <v>75</v>
      </c>
      <c r="C502" s="36" t="str">
        <f>'Cooler&amp;Wetter'!$B$1</f>
        <v>MIROC-Medres</v>
      </c>
      <c r="D502" s="36">
        <v>2044</v>
      </c>
      <c r="E502" s="37">
        <f>'Cooler&amp;Wetter'!T72</f>
        <v>23.49</v>
      </c>
      <c r="F502" s="37">
        <f>'Cooler&amp;Wetter'!X72</f>
        <v>76.818839999999994</v>
      </c>
      <c r="G502" s="37">
        <f>'Cooler&amp;Wetter'!R72</f>
        <v>503</v>
      </c>
      <c r="H502" s="115">
        <f t="shared" si="1149"/>
        <v>2007</v>
      </c>
      <c r="I502" s="111" t="str">
        <f t="shared" si="1150"/>
        <v>Pile No 243 @ Berth 107</v>
      </c>
      <c r="J502" s="165" t="str">
        <f t="shared" si="1151"/>
        <v>splash</v>
      </c>
      <c r="K502" s="172">
        <f t="shared" si="1152"/>
        <v>1</v>
      </c>
      <c r="L502" s="115" t="str">
        <f t="shared" si="1153"/>
        <v>C1</v>
      </c>
      <c r="M502" s="115" t="str">
        <f t="shared" si="1154"/>
        <v>CB4</v>
      </c>
      <c r="N502" s="115" t="str">
        <f t="shared" si="1155"/>
        <v>CL5</v>
      </c>
      <c r="O502" s="115">
        <f t="shared" si="1156"/>
        <v>0</v>
      </c>
      <c r="P502" s="115">
        <f t="shared" si="1157"/>
        <v>50</v>
      </c>
      <c r="Q502" s="115">
        <f t="shared" si="1158"/>
        <v>1200</v>
      </c>
      <c r="R502" s="115">
        <f t="shared" si="1159"/>
        <v>60</v>
      </c>
      <c r="S502" s="115">
        <f t="shared" si="1160"/>
        <v>0.37</v>
      </c>
      <c r="T502" s="115">
        <f t="shared" si="1161"/>
        <v>310</v>
      </c>
      <c r="U502" s="165">
        <f t="shared" si="1199"/>
        <v>12</v>
      </c>
      <c r="V502" s="165"/>
      <c r="W502" s="165"/>
      <c r="X502" s="165"/>
      <c r="Y502" s="165"/>
      <c r="AA502" s="174">
        <f t="shared" si="1228"/>
        <v>5.6057676921756698</v>
      </c>
      <c r="AB502" s="193">
        <f t="shared" si="1229"/>
        <v>0.2121153538435134</v>
      </c>
      <c r="AC502" s="174">
        <f t="shared" si="1230"/>
        <v>0.23245443588617234</v>
      </c>
      <c r="AD502" s="174">
        <f t="shared" si="1231"/>
        <v>1.2064540049545457E-2</v>
      </c>
      <c r="AE502" s="174">
        <f t="shared" si="1232"/>
        <v>0.7628736630801265</v>
      </c>
      <c r="AF502" s="194">
        <f t="shared" si="1233"/>
        <v>0.22772348151645566</v>
      </c>
      <c r="AG502" s="174">
        <f t="shared" si="1226"/>
        <v>3.4944075213960191</v>
      </c>
      <c r="AH502" s="174">
        <f t="shared" si="1227"/>
        <v>0.16893155266590912</v>
      </c>
      <c r="AJ502" s="174"/>
      <c r="AK502" s="174"/>
      <c r="AM502" s="207">
        <f t="shared" si="1234"/>
        <v>5</v>
      </c>
      <c r="AN502" s="167">
        <f>INDEX(Coefficients!$O$3:$O$7,MATCH(S502,Coefficients!$O$3:$O$7))</f>
        <v>0.3</v>
      </c>
      <c r="AO502" s="167">
        <f>INDEX(Coefficients!$O$3:$O$7,MATCH(S502,Coefficients!$O$3:$O$7)+1)</f>
        <v>0.4</v>
      </c>
      <c r="AP502" s="172">
        <f>INDEX(Coefficients!$P$3:$P$7,MATCH(S502,Coefficients!$O$3:$O$7))</f>
        <v>50</v>
      </c>
      <c r="AQ502" s="172">
        <f>INDEX(Coefficients!$P$3:$P$7,MATCH(S502,Coefficients!$O$3:$O$7)+1)</f>
        <v>41.8</v>
      </c>
      <c r="AR502" s="172">
        <f t="shared" si="1235"/>
        <v>44.26</v>
      </c>
      <c r="AS502" s="106">
        <f t="shared" si="1236"/>
        <v>2044</v>
      </c>
      <c r="AT502" s="107">
        <f t="shared" si="1237"/>
        <v>23.49</v>
      </c>
      <c r="AU502" s="167">
        <f t="shared" si="1200"/>
        <v>758.11500000000012</v>
      </c>
      <c r="AV502" s="173">
        <f t="shared" si="1201"/>
        <v>22.973181818181821</v>
      </c>
      <c r="AW502" s="106">
        <v>56</v>
      </c>
      <c r="AX502" s="107">
        <f t="shared" si="1238"/>
        <v>76.818839999999994</v>
      </c>
      <c r="AY502" s="174">
        <f t="shared" si="1239"/>
        <v>1.2002343299500196</v>
      </c>
      <c r="AZ502" s="167">
        <f>INDEX(Coefficients!$K$3:$K$10,MATCH(S502,Coefficients!$K$3:$K$10))</f>
        <v>0.35</v>
      </c>
      <c r="BA502" s="167">
        <f>INDEX(Coefficients!$K$3:$K$10,MATCH(S502,Coefficients!$K$3:$K$10)+1)</f>
        <v>0.4</v>
      </c>
      <c r="BB502" s="167">
        <f>INDEX(Coefficients!$L$3:$L$10,MATCH(S502,Coefficients!$K$3:$K$10))</f>
        <v>0.19142307491680963</v>
      </c>
      <c r="BC502" s="167">
        <f>INDEX(Coefficients!$L$3:$L$10,MATCH(S502,Coefficients!$K$3:$K$10)+1)</f>
        <v>0.35425563574488944</v>
      </c>
      <c r="BD502" s="174">
        <f>INDEX(Coefficients!$M$3:$M$10,MATCH(S502,Coefficients!$K$3:$K$10))</f>
        <v>0.20023799980895765</v>
      </c>
      <c r="BE502" s="174">
        <f>INDEX(Coefficients!$M$3:$M$10,MATCH(S502,Coefficients!$K$3:$K$10)+1)</f>
        <v>0.20987997823914079</v>
      </c>
      <c r="BF502" s="70">
        <f t="shared" si="1240"/>
        <v>2.5655609924804158E-5</v>
      </c>
      <c r="BG502" s="110">
        <f t="shared" si="1241"/>
        <v>0.20409479118103091</v>
      </c>
      <c r="BH502" s="175">
        <f t="shared" si="1202"/>
        <v>1.2567866486422294E-5</v>
      </c>
      <c r="BI502" s="89">
        <f t="shared" si="1203"/>
        <v>3.9660323268990834E-2</v>
      </c>
      <c r="BJ502" s="106">
        <f t="shared" si="1242"/>
        <v>0.71366705445737511</v>
      </c>
      <c r="BK502" s="165">
        <f t="shared" si="1243"/>
        <v>84.741590689541354</v>
      </c>
      <c r="BL502" s="207"/>
      <c r="BM502" s="107">
        <f t="shared" si="1244"/>
        <v>503</v>
      </c>
      <c r="BN502" s="173">
        <f t="shared" si="1204"/>
        <v>14721.799999999997</v>
      </c>
      <c r="BO502" s="187">
        <f t="shared" si="1205"/>
        <v>8.4761878787878767E-4</v>
      </c>
      <c r="BP502" s="106" t="str">
        <f t="shared" si="1179"/>
        <v>YES</v>
      </c>
      <c r="BQ502" s="209">
        <f t="shared" si="1245"/>
        <v>5.6057676921756698</v>
      </c>
      <c r="BR502" s="164">
        <f t="shared" si="1206"/>
        <v>10.60576769217567</v>
      </c>
      <c r="BS502" s="219">
        <f t="shared" si="1207"/>
        <v>0.2121153538435134</v>
      </c>
      <c r="BT502" s="210"/>
      <c r="BU502" s="206">
        <f t="shared" si="1208"/>
        <v>-0.79949888549271386</v>
      </c>
      <c r="BW502" s="164">
        <f>VLOOKUP(M502,Coefficients!$E$4:$I$7,3)</f>
        <v>0.43099999999999999</v>
      </c>
      <c r="BX502" s="106">
        <f t="shared" si="1209"/>
        <v>7.2999999999999995E-2</v>
      </c>
      <c r="BY502" s="163">
        <f t="shared" si="1210"/>
        <v>0.52454521954545463</v>
      </c>
      <c r="BZ502" s="160"/>
      <c r="CO502" s="165" t="str">
        <f t="shared" si="1246"/>
        <v>splash</v>
      </c>
      <c r="CP502" s="172">
        <f t="shared" si="1247"/>
        <v>1</v>
      </c>
      <c r="CQ502" s="165">
        <f>IF(CO502="atmospheric",IF(CP502&gt;=1,Coefficients!$T$5,Coefficients!$T$4),Coefficients!$T$3)</f>
        <v>7.35</v>
      </c>
      <c r="CR502" s="106">
        <f>IF(S502&lt;Coefficients!$V$3,Coefficients!$X$3-(Coefficients!$X$4-Coefficients!$X$3)*(Coefficients!$V$3-S502)/(Coefficients!$V$4-Coefficients!$V$3),IF(S502&gt;Coefficients!$V$6,(Coefficients!$X$6-Coefficients!$X$5)*(S502-Coefficients!$V$6)/(Coefficients!$V$6-Coefficients!$V$5)+Coefficients!$X$6,VLOOKUP(S502,Coefficients!$V$3:$X$6,3)))</f>
        <v>5.1999999999999975</v>
      </c>
      <c r="CS502" s="90">
        <f t="shared" si="1211"/>
        <v>1.6409601519999992E-4</v>
      </c>
      <c r="CT502" s="106">
        <f>VLOOKUP(CO502,Coefficients!$Z$4:$AD$7,4,FALSE)</f>
        <v>0.26500000000000001</v>
      </c>
      <c r="CU502" s="106">
        <f>VLOOKUP(CO502,Coefficients!$Z$4:$AD$7,2,FALSE)</f>
        <v>0.37</v>
      </c>
      <c r="CV502" s="174">
        <f t="shared" si="1248"/>
        <v>5.3658812913281873</v>
      </c>
      <c r="CW502" s="31">
        <f t="shared" si="1249"/>
        <v>0.7628736630801265</v>
      </c>
      <c r="CX502" s="19">
        <f>Coefficients!$B$7</f>
        <v>3.35</v>
      </c>
      <c r="CY502" s="217">
        <f t="shared" si="1212"/>
        <v>0.22772348151645566</v>
      </c>
      <c r="CZ502" s="164">
        <f>VLOOKUP(N502,Coefficients!$E$12:$I$16,3)</f>
        <v>6.0350000000000001</v>
      </c>
      <c r="DA502" s="165">
        <f t="shared" si="1213"/>
        <v>7.2999999999999995E-2</v>
      </c>
      <c r="DB502" s="163">
        <f t="shared" si="1214"/>
        <v>7.3448501159090922</v>
      </c>
      <c r="DC502" s="163"/>
      <c r="DD502" s="149"/>
      <c r="DU502" s="165">
        <f t="shared" si="1250"/>
        <v>0.95</v>
      </c>
      <c r="DV502" s="165">
        <f t="shared" si="1251"/>
        <v>1</v>
      </c>
      <c r="DW502" s="165">
        <f t="shared" si="1252"/>
        <v>2400</v>
      </c>
      <c r="DX502" s="165">
        <f t="shared" si="1253"/>
        <v>1.4999999999999999E-2</v>
      </c>
      <c r="DY502" s="169">
        <f t="shared" si="1254"/>
        <v>70.560667822011766</v>
      </c>
      <c r="DZ502" s="136">
        <f t="shared" si="1215"/>
        <v>33592.234217834688</v>
      </c>
      <c r="EA502" s="136">
        <f t="shared" si="1255"/>
        <v>4.3067574809826485</v>
      </c>
      <c r="EB502" s="136">
        <f t="shared" si="1256"/>
        <v>2.3330791552474604E-2</v>
      </c>
      <c r="EC502" s="136">
        <f t="shared" si="1257"/>
        <v>0.96747185906460231</v>
      </c>
      <c r="ED502" s="136">
        <f t="shared" si="1258"/>
        <v>0.2125562933679408</v>
      </c>
      <c r="EE502" s="136">
        <f t="shared" si="1216"/>
        <v>1.5445604651050633E-4</v>
      </c>
      <c r="EF502" s="136">
        <f t="shared" si="1259"/>
        <v>1</v>
      </c>
      <c r="EG502" s="136">
        <f t="shared" si="1217"/>
        <v>2</v>
      </c>
      <c r="EH502" s="149">
        <f t="shared" si="1260"/>
        <v>1.6997611909197157</v>
      </c>
      <c r="EI502" s="149">
        <f t="shared" si="1261"/>
        <v>28.412835499915595</v>
      </c>
      <c r="EJ502" s="149">
        <f t="shared" si="1218"/>
        <v>30.112596690835311</v>
      </c>
      <c r="EK502" s="18">
        <f t="shared" si="1219"/>
        <v>1.0958868920807305</v>
      </c>
      <c r="EL502" s="18">
        <f t="shared" si="1220"/>
        <v>0.23245443588617234</v>
      </c>
      <c r="EM502" s="18">
        <f t="shared" si="1221"/>
        <v>1.2064540049545457E-2</v>
      </c>
      <c r="EN502" s="163">
        <f t="shared" si="1262"/>
        <v>0.12139139573925391</v>
      </c>
      <c r="EO502" s="163">
        <f t="shared" si="1263"/>
        <v>2.0291519636228039</v>
      </c>
      <c r="EP502" s="163">
        <f t="shared" si="1222"/>
        <v>2.1505433593620578</v>
      </c>
      <c r="EQ502" s="18">
        <f t="shared" si="1223"/>
        <v>15.344959150132736</v>
      </c>
      <c r="ER502" s="18">
        <f t="shared" si="1224"/>
        <v>3.4944075213960191</v>
      </c>
      <c r="ES502" s="18">
        <f t="shared" si="1225"/>
        <v>0.16893155266590912</v>
      </c>
    </row>
    <row r="503" spans="1:149" s="105" customFormat="1" outlineLevel="1" x14ac:dyDescent="0.25">
      <c r="A503" s="103"/>
      <c r="B503" s="36" t="s">
        <v>75</v>
      </c>
      <c r="C503" s="36" t="str">
        <f>'Cooler&amp;Wetter'!$B$1</f>
        <v>MIROC-Medres</v>
      </c>
      <c r="D503" s="36">
        <v>2045</v>
      </c>
      <c r="E503" s="37">
        <f>'Cooler&amp;Wetter'!T73</f>
        <v>23.524999999999999</v>
      </c>
      <c r="F503" s="37">
        <f>'Cooler&amp;Wetter'!X73</f>
        <v>76.834099999999992</v>
      </c>
      <c r="G503" s="37">
        <f>'Cooler&amp;Wetter'!R73</f>
        <v>507</v>
      </c>
      <c r="H503" s="115">
        <f t="shared" si="1149"/>
        <v>2007</v>
      </c>
      <c r="I503" s="111" t="str">
        <f t="shared" si="1150"/>
        <v>Pile No 243 @ Berth 107</v>
      </c>
      <c r="J503" s="165" t="str">
        <f t="shared" si="1151"/>
        <v>splash</v>
      </c>
      <c r="K503" s="172">
        <f t="shared" si="1152"/>
        <v>1</v>
      </c>
      <c r="L503" s="115" t="str">
        <f t="shared" si="1153"/>
        <v>C1</v>
      </c>
      <c r="M503" s="115" t="str">
        <f t="shared" si="1154"/>
        <v>CB4</v>
      </c>
      <c r="N503" s="115" t="str">
        <f t="shared" si="1155"/>
        <v>CL5</v>
      </c>
      <c r="O503" s="115">
        <f t="shared" si="1156"/>
        <v>0</v>
      </c>
      <c r="P503" s="115">
        <f t="shared" si="1157"/>
        <v>50</v>
      </c>
      <c r="Q503" s="115">
        <f t="shared" si="1158"/>
        <v>1200</v>
      </c>
      <c r="R503" s="115">
        <f t="shared" si="1159"/>
        <v>60</v>
      </c>
      <c r="S503" s="115">
        <f t="shared" si="1160"/>
        <v>0.37</v>
      </c>
      <c r="T503" s="115">
        <f t="shared" si="1161"/>
        <v>310</v>
      </c>
      <c r="U503" s="165">
        <f t="shared" si="1199"/>
        <v>12</v>
      </c>
      <c r="V503" s="165"/>
      <c r="W503" s="165"/>
      <c r="X503" s="165"/>
      <c r="Y503" s="165"/>
      <c r="AA503" s="174">
        <f t="shared" si="1228"/>
        <v>5.6869394187316944</v>
      </c>
      <c r="AB503" s="193">
        <f t="shared" si="1229"/>
        <v>0.21373878837463386</v>
      </c>
      <c r="AC503" s="174">
        <f t="shared" si="1230"/>
        <v>0.24149094815495276</v>
      </c>
      <c r="AD503" s="174">
        <f t="shared" si="1231"/>
        <v>1.2076284834117648E-2</v>
      </c>
      <c r="AE503" s="174">
        <f t="shared" si="1232"/>
        <v>0.78821987681070849</v>
      </c>
      <c r="AF503" s="194">
        <f t="shared" si="1233"/>
        <v>0.23528951546588311</v>
      </c>
      <c r="AG503" s="174">
        <f t="shared" si="1226"/>
        <v>3.7223747462795496</v>
      </c>
      <c r="AH503" s="174">
        <f t="shared" si="1227"/>
        <v>0.16909600690000001</v>
      </c>
      <c r="AJ503" s="174"/>
      <c r="AK503" s="174"/>
      <c r="AM503" s="207">
        <f t="shared" si="1234"/>
        <v>5</v>
      </c>
      <c r="AN503" s="167">
        <f>INDEX(Coefficients!$O$3:$O$7,MATCH(S503,Coefficients!$O$3:$O$7))</f>
        <v>0.3</v>
      </c>
      <c r="AO503" s="167">
        <f>INDEX(Coefficients!$O$3:$O$7,MATCH(S503,Coefficients!$O$3:$O$7)+1)</f>
        <v>0.4</v>
      </c>
      <c r="AP503" s="172">
        <f>INDEX(Coefficients!$P$3:$P$7,MATCH(S503,Coefficients!$O$3:$O$7))</f>
        <v>50</v>
      </c>
      <c r="AQ503" s="172">
        <f>INDEX(Coefficients!$P$3:$P$7,MATCH(S503,Coefficients!$O$3:$O$7)+1)</f>
        <v>41.8</v>
      </c>
      <c r="AR503" s="172">
        <f t="shared" si="1235"/>
        <v>44.26</v>
      </c>
      <c r="AS503" s="106">
        <f t="shared" si="1236"/>
        <v>2045</v>
      </c>
      <c r="AT503" s="107">
        <f t="shared" si="1237"/>
        <v>23.524999999999999</v>
      </c>
      <c r="AU503" s="167">
        <f t="shared" si="1200"/>
        <v>781.6400000000001</v>
      </c>
      <c r="AV503" s="173">
        <f t="shared" si="1201"/>
        <v>22.989411764705885</v>
      </c>
      <c r="AW503" s="106">
        <v>57</v>
      </c>
      <c r="AX503" s="107">
        <f t="shared" si="1238"/>
        <v>76.834099999999992</v>
      </c>
      <c r="AY503" s="174">
        <f t="shared" si="1239"/>
        <v>1.2014186529580326</v>
      </c>
      <c r="AZ503" s="167">
        <f>INDEX(Coefficients!$K$3:$K$10,MATCH(S503,Coefficients!$K$3:$K$10))</f>
        <v>0.35</v>
      </c>
      <c r="BA503" s="167">
        <f>INDEX(Coefficients!$K$3:$K$10,MATCH(S503,Coefficients!$K$3:$K$10)+1)</f>
        <v>0.4</v>
      </c>
      <c r="BB503" s="167">
        <f>INDEX(Coefficients!$L$3:$L$10,MATCH(S503,Coefficients!$K$3:$K$10))</f>
        <v>0.19142307491680963</v>
      </c>
      <c r="BC503" s="167">
        <f>INDEX(Coefficients!$L$3:$L$10,MATCH(S503,Coefficients!$K$3:$K$10)+1)</f>
        <v>0.35425563574488944</v>
      </c>
      <c r="BD503" s="174">
        <f>INDEX(Coefficients!$M$3:$M$10,MATCH(S503,Coefficients!$K$3:$K$10))</f>
        <v>0.20023799980895765</v>
      </c>
      <c r="BE503" s="174">
        <f>INDEX(Coefficients!$M$3:$M$10,MATCH(S503,Coefficients!$K$3:$K$10)+1)</f>
        <v>0.20987997823914079</v>
      </c>
      <c r="BF503" s="70">
        <f t="shared" si="1240"/>
        <v>2.5655609924804158E-5</v>
      </c>
      <c r="BG503" s="110">
        <f t="shared" si="1241"/>
        <v>0.20409479118103091</v>
      </c>
      <c r="BH503" s="175">
        <f t="shared" si="1202"/>
        <v>1.2491525361741082E-5</v>
      </c>
      <c r="BI503" s="89">
        <f t="shared" si="1203"/>
        <v>3.9419414146758661E-2</v>
      </c>
      <c r="BJ503" s="106">
        <f t="shared" si="1242"/>
        <v>0.71366705445737511</v>
      </c>
      <c r="BK503" s="165">
        <f t="shared" si="1243"/>
        <v>84.741590689541354</v>
      </c>
      <c r="BL503" s="207"/>
      <c r="BM503" s="107">
        <f t="shared" si="1244"/>
        <v>507</v>
      </c>
      <c r="BN503" s="173">
        <f t="shared" si="1204"/>
        <v>15228.799999999997</v>
      </c>
      <c r="BO503" s="187">
        <f t="shared" si="1205"/>
        <v>8.5102117647058812E-4</v>
      </c>
      <c r="BP503" s="106" t="str">
        <f t="shared" si="1179"/>
        <v>YES</v>
      </c>
      <c r="BQ503" s="209">
        <f t="shared" si="1245"/>
        <v>5.6869394187316944</v>
      </c>
      <c r="BR503" s="164">
        <f t="shared" si="1206"/>
        <v>10.686939418731694</v>
      </c>
      <c r="BS503" s="219">
        <f t="shared" si="1207"/>
        <v>0.21373878837463386</v>
      </c>
      <c r="BT503" s="210"/>
      <c r="BU503" s="206">
        <f t="shared" si="1208"/>
        <v>-0.80197575705843793</v>
      </c>
      <c r="BW503" s="164">
        <f>VLOOKUP(M503,Coefficients!$E$4:$I$7,3)</f>
        <v>0.43099999999999999</v>
      </c>
      <c r="BX503" s="106">
        <f t="shared" si="1209"/>
        <v>7.2999999999999995E-2</v>
      </c>
      <c r="BY503" s="163">
        <f t="shared" si="1210"/>
        <v>0.52505586235294122</v>
      </c>
      <c r="BZ503" s="160"/>
      <c r="CO503" s="165" t="str">
        <f t="shared" si="1246"/>
        <v>splash</v>
      </c>
      <c r="CP503" s="172">
        <f t="shared" si="1247"/>
        <v>1</v>
      </c>
      <c r="CQ503" s="165">
        <f>IF(CO503="atmospheric",IF(CP503&gt;=1,Coefficients!$T$5,Coefficients!$T$4),Coefficients!$T$3)</f>
        <v>7.35</v>
      </c>
      <c r="CR503" s="106">
        <f>IF(S503&lt;Coefficients!$V$3,Coefficients!$X$3-(Coefficients!$X$4-Coefficients!$X$3)*(Coefficients!$V$3-S503)/(Coefficients!$V$4-Coefficients!$V$3),IF(S503&gt;Coefficients!$V$6,(Coefficients!$X$6-Coefficients!$X$5)*(S503-Coefficients!$V$6)/(Coefficients!$V$6-Coefficients!$V$5)+Coefficients!$X$6,VLOOKUP(S503,Coefficients!$V$3:$X$6,3)))</f>
        <v>5.1999999999999975</v>
      </c>
      <c r="CS503" s="90">
        <f t="shared" si="1211"/>
        <v>1.6409601519999992E-4</v>
      </c>
      <c r="CT503" s="106">
        <f>VLOOKUP(CO503,Coefficients!$Z$4:$AD$7,4,FALSE)</f>
        <v>0.26500000000000001</v>
      </c>
      <c r="CU503" s="106">
        <f>VLOOKUP(CO503,Coefficients!$Z$4:$AD$7,2,FALSE)</f>
        <v>0.37</v>
      </c>
      <c r="CV503" s="174">
        <f t="shared" si="1248"/>
        <v>5.370209562126651</v>
      </c>
      <c r="CW503" s="31">
        <f t="shared" si="1249"/>
        <v>0.78821987681070849</v>
      </c>
      <c r="CX503" s="19">
        <f>Coefficients!$B$7</f>
        <v>3.35</v>
      </c>
      <c r="CY503" s="217">
        <f t="shared" si="1212"/>
        <v>0.23528951546588311</v>
      </c>
      <c r="CZ503" s="164">
        <f>VLOOKUP(N503,Coefficients!$E$12:$I$16,3)</f>
        <v>6.0350000000000001</v>
      </c>
      <c r="DA503" s="165">
        <f t="shared" si="1213"/>
        <v>7.2999999999999995E-2</v>
      </c>
      <c r="DB503" s="163">
        <f t="shared" si="1214"/>
        <v>7.3520003000000012</v>
      </c>
      <c r="DC503" s="163"/>
      <c r="DD503" s="149"/>
      <c r="DU503" s="165">
        <f t="shared" si="1250"/>
        <v>0.95</v>
      </c>
      <c r="DV503" s="165">
        <f t="shared" si="1251"/>
        <v>1</v>
      </c>
      <c r="DW503" s="165">
        <f t="shared" si="1252"/>
        <v>2400</v>
      </c>
      <c r="DX503" s="165">
        <f t="shared" si="1253"/>
        <v>1.4999999999999999E-2</v>
      </c>
      <c r="DY503" s="169">
        <f t="shared" si="1254"/>
        <v>70.561478322672357</v>
      </c>
      <c r="DZ503" s="136">
        <f t="shared" si="1215"/>
        <v>33592.362837289016</v>
      </c>
      <c r="EA503" s="136">
        <f t="shared" si="1255"/>
        <v>4.3067574809826485</v>
      </c>
      <c r="EB503" s="136">
        <f t="shared" si="1256"/>
        <v>2.3330791552474604E-2</v>
      </c>
      <c r="EC503" s="136">
        <f t="shared" si="1257"/>
        <v>0.96747185906460231</v>
      </c>
      <c r="ED503" s="136">
        <f t="shared" si="1258"/>
        <v>0.21262674845737364</v>
      </c>
      <c r="EE503" s="136">
        <f t="shared" si="1216"/>
        <v>1.5445604651050633E-4</v>
      </c>
      <c r="EF503" s="136">
        <f t="shared" si="1259"/>
        <v>1</v>
      </c>
      <c r="EG503" s="136">
        <f t="shared" si="1217"/>
        <v>2</v>
      </c>
      <c r="EH503" s="149">
        <f t="shared" si="1260"/>
        <v>1.6981058532415592</v>
      </c>
      <c r="EI503" s="149">
        <f t="shared" si="1261"/>
        <v>28.394611328334136</v>
      </c>
      <c r="EJ503" s="149">
        <f t="shared" si="1218"/>
        <v>30.092717181575694</v>
      </c>
      <c r="EK503" s="18">
        <f t="shared" si="1219"/>
        <v>1.1298414760903195</v>
      </c>
      <c r="EL503" s="18">
        <f t="shared" si="1220"/>
        <v>0.24149094815495276</v>
      </c>
      <c r="EM503" s="18">
        <f t="shared" si="1221"/>
        <v>1.2076284834117648E-2</v>
      </c>
      <c r="EN503" s="163">
        <f t="shared" si="1262"/>
        <v>0.12127317692578493</v>
      </c>
      <c r="EO503" s="163">
        <f t="shared" si="1263"/>
        <v>2.0278504527774666</v>
      </c>
      <c r="EP503" s="163">
        <f t="shared" si="1222"/>
        <v>2.1491236297032517</v>
      </c>
      <c r="EQ503" s="18">
        <f t="shared" si="1223"/>
        <v>15.820402107204357</v>
      </c>
      <c r="ER503" s="18">
        <f t="shared" si="1224"/>
        <v>3.7223747462795496</v>
      </c>
      <c r="ES503" s="18">
        <f t="shared" si="1225"/>
        <v>0.16909600690000001</v>
      </c>
    </row>
    <row r="504" spans="1:149" s="105" customFormat="1" outlineLevel="1" x14ac:dyDescent="0.25">
      <c r="B504" s="36" t="s">
        <v>75</v>
      </c>
      <c r="C504" s="36" t="str">
        <f>'Cooler&amp;Wetter'!$B$1</f>
        <v>MIROC-Medres</v>
      </c>
      <c r="D504" s="36">
        <v>2046</v>
      </c>
      <c r="E504" s="37">
        <f>'Cooler&amp;Wetter'!T74</f>
        <v>23.56</v>
      </c>
      <c r="F504" s="37">
        <f>'Cooler&amp;Wetter'!X74</f>
        <v>76.849360000000004</v>
      </c>
      <c r="G504" s="37">
        <f>'Cooler&amp;Wetter'!R74</f>
        <v>511</v>
      </c>
      <c r="H504" s="115">
        <f t="shared" si="1149"/>
        <v>2007</v>
      </c>
      <c r="I504" s="111" t="str">
        <f t="shared" si="1150"/>
        <v>Pile No 243 @ Berth 107</v>
      </c>
      <c r="J504" s="165" t="str">
        <f t="shared" si="1151"/>
        <v>splash</v>
      </c>
      <c r="K504" s="172">
        <f t="shared" si="1152"/>
        <v>1</v>
      </c>
      <c r="L504" s="115" t="str">
        <f t="shared" si="1153"/>
        <v>C1</v>
      </c>
      <c r="M504" s="115" t="str">
        <f t="shared" si="1154"/>
        <v>CB4</v>
      </c>
      <c r="N504" s="115" t="str">
        <f t="shared" si="1155"/>
        <v>CL5</v>
      </c>
      <c r="O504" s="115">
        <f t="shared" si="1156"/>
        <v>0</v>
      </c>
      <c r="P504" s="115">
        <f t="shared" si="1157"/>
        <v>50</v>
      </c>
      <c r="Q504" s="115">
        <f t="shared" si="1158"/>
        <v>1200</v>
      </c>
      <c r="R504" s="115">
        <f t="shared" si="1159"/>
        <v>60</v>
      </c>
      <c r="S504" s="115">
        <f t="shared" si="1160"/>
        <v>0.37</v>
      </c>
      <c r="T504" s="115">
        <f t="shared" si="1161"/>
        <v>310</v>
      </c>
      <c r="U504" s="165">
        <f t="shared" si="1199"/>
        <v>12</v>
      </c>
      <c r="V504" s="165"/>
      <c r="W504" s="165"/>
      <c r="X504" s="165"/>
      <c r="Y504" s="165"/>
      <c r="AA504" s="174">
        <f t="shared" si="1228"/>
        <v>5.7673429138245078</v>
      </c>
      <c r="AB504" s="193">
        <f t="shared" si="1229"/>
        <v>0.21534685827649014</v>
      </c>
      <c r="AC504" s="174">
        <f t="shared" si="1230"/>
        <v>0.25063006120467324</v>
      </c>
      <c r="AD504" s="174">
        <f t="shared" si="1231"/>
        <v>1.2088082137142858E-2</v>
      </c>
      <c r="AE504" s="174">
        <f t="shared" si="1232"/>
        <v>0.81326024801385388</v>
      </c>
      <c r="AF504" s="194">
        <f t="shared" si="1233"/>
        <v>0.24276425313846384</v>
      </c>
      <c r="AG504" s="174">
        <f t="shared" si="1226"/>
        <v>3.9562102319543668</v>
      </c>
      <c r="AH504" s="174">
        <f t="shared" si="1227"/>
        <v>0.16926119651428573</v>
      </c>
      <c r="AJ504" s="174"/>
      <c r="AK504" s="174"/>
      <c r="AM504" s="207">
        <f t="shared" si="1234"/>
        <v>5</v>
      </c>
      <c r="AN504" s="167">
        <f>INDEX(Coefficients!$O$3:$O$7,MATCH(S504,Coefficients!$O$3:$O$7))</f>
        <v>0.3</v>
      </c>
      <c r="AO504" s="167">
        <f>INDEX(Coefficients!$O$3:$O$7,MATCH(S504,Coefficients!$O$3:$O$7)+1)</f>
        <v>0.4</v>
      </c>
      <c r="AP504" s="172">
        <f>INDEX(Coefficients!$P$3:$P$7,MATCH(S504,Coefficients!$O$3:$O$7))</f>
        <v>50</v>
      </c>
      <c r="AQ504" s="172">
        <f>INDEX(Coefficients!$P$3:$P$7,MATCH(S504,Coefficients!$O$3:$O$7)+1)</f>
        <v>41.8</v>
      </c>
      <c r="AR504" s="172">
        <f t="shared" si="1235"/>
        <v>44.26</v>
      </c>
      <c r="AS504" s="106">
        <f t="shared" si="1236"/>
        <v>2046</v>
      </c>
      <c r="AT504" s="107">
        <f t="shared" si="1237"/>
        <v>23.56</v>
      </c>
      <c r="AU504" s="167">
        <f t="shared" si="1200"/>
        <v>805.2</v>
      </c>
      <c r="AV504" s="173">
        <f t="shared" si="1201"/>
        <v>23.005714285714287</v>
      </c>
      <c r="AW504" s="106">
        <v>58</v>
      </c>
      <c r="AX504" s="107">
        <f t="shared" si="1238"/>
        <v>76.849360000000004</v>
      </c>
      <c r="AY504" s="174">
        <f t="shared" si="1239"/>
        <v>1.2026093173681383</v>
      </c>
      <c r="AZ504" s="167">
        <f>INDEX(Coefficients!$K$3:$K$10,MATCH(S504,Coefficients!$K$3:$K$10))</f>
        <v>0.35</v>
      </c>
      <c r="BA504" s="167">
        <f>INDEX(Coefficients!$K$3:$K$10,MATCH(S504,Coefficients!$K$3:$K$10)+1)</f>
        <v>0.4</v>
      </c>
      <c r="BB504" s="167">
        <f>INDEX(Coefficients!$L$3:$L$10,MATCH(S504,Coefficients!$K$3:$K$10))</f>
        <v>0.19142307491680963</v>
      </c>
      <c r="BC504" s="167">
        <f>INDEX(Coefficients!$L$3:$L$10,MATCH(S504,Coefficients!$K$3:$K$10)+1)</f>
        <v>0.35425563574488944</v>
      </c>
      <c r="BD504" s="174">
        <f>INDEX(Coefficients!$M$3:$M$10,MATCH(S504,Coefficients!$K$3:$K$10))</f>
        <v>0.20023799980895765</v>
      </c>
      <c r="BE504" s="174">
        <f>INDEX(Coefficients!$M$3:$M$10,MATCH(S504,Coefficients!$K$3:$K$10)+1)</f>
        <v>0.20987997823914079</v>
      </c>
      <c r="BF504" s="70">
        <f t="shared" si="1240"/>
        <v>2.5655609924804158E-5</v>
      </c>
      <c r="BG504" s="110">
        <f t="shared" si="1241"/>
        <v>0.20409479118103091</v>
      </c>
      <c r="BH504" s="175">
        <f t="shared" si="1202"/>
        <v>1.241784111386798E-5</v>
      </c>
      <c r="BI504" s="89">
        <f t="shared" si="1203"/>
        <v>3.9186889311008943E-2</v>
      </c>
      <c r="BJ504" s="106">
        <f t="shared" si="1242"/>
        <v>0.71366705445737511</v>
      </c>
      <c r="BK504" s="165">
        <f t="shared" si="1243"/>
        <v>84.741590689541354</v>
      </c>
      <c r="BL504" s="207"/>
      <c r="BM504" s="107">
        <f t="shared" si="1244"/>
        <v>511</v>
      </c>
      <c r="BN504" s="173">
        <f t="shared" si="1204"/>
        <v>15739.799999999997</v>
      </c>
      <c r="BO504" s="187">
        <f t="shared" si="1205"/>
        <v>8.5444628571428559E-4</v>
      </c>
      <c r="BP504" s="106" t="str">
        <f t="shared" si="1179"/>
        <v>YES</v>
      </c>
      <c r="BQ504" s="209">
        <f t="shared" si="1245"/>
        <v>5.7673429138245078</v>
      </c>
      <c r="BR504" s="164">
        <f t="shared" si="1206"/>
        <v>10.767342913824507</v>
      </c>
      <c r="BS504" s="219">
        <f t="shared" si="1207"/>
        <v>0.21534685827649014</v>
      </c>
      <c r="BT504" s="210"/>
      <c r="BU504" s="206">
        <f t="shared" si="1208"/>
        <v>-0.80433592482702099</v>
      </c>
      <c r="BW504" s="164">
        <f>VLOOKUP(M504,Coefficients!$E$4:$I$7,3)</f>
        <v>0.43099999999999999</v>
      </c>
      <c r="BX504" s="106">
        <f t="shared" si="1209"/>
        <v>7.2999999999999995E-2</v>
      </c>
      <c r="BY504" s="163">
        <f t="shared" si="1210"/>
        <v>0.52556878857142864</v>
      </c>
      <c r="BZ504" s="160"/>
      <c r="CO504" s="165" t="str">
        <f t="shared" si="1246"/>
        <v>splash</v>
      </c>
      <c r="CP504" s="172">
        <f t="shared" si="1247"/>
        <v>1</v>
      </c>
      <c r="CQ504" s="165">
        <f>IF(CO504="atmospheric",IF(CP504&gt;=1,Coefficients!$T$5,Coefficients!$T$4),Coefficients!$T$3)</f>
        <v>7.35</v>
      </c>
      <c r="CR504" s="106">
        <f>IF(S504&lt;Coefficients!$V$3,Coefficients!$X$3-(Coefficients!$X$4-Coefficients!$X$3)*(Coefficients!$V$3-S504)/(Coefficients!$V$4-Coefficients!$V$3),IF(S504&gt;Coefficients!$V$6,(Coefficients!$X$6-Coefficients!$X$5)*(S504-Coefficients!$V$6)/(Coefficients!$V$6-Coefficients!$V$5)+Coefficients!$X$6,VLOOKUP(S504,Coefficients!$V$3:$X$6,3)))</f>
        <v>5.1999999999999975</v>
      </c>
      <c r="CS504" s="90">
        <f t="shared" si="1211"/>
        <v>1.6409601519999992E-4</v>
      </c>
      <c r="CT504" s="106">
        <f>VLOOKUP(CO504,Coefficients!$Z$4:$AD$7,4,FALSE)</f>
        <v>0.26500000000000001</v>
      </c>
      <c r="CU504" s="106">
        <f>VLOOKUP(CO504,Coefficients!$Z$4:$AD$7,2,FALSE)</f>
        <v>0.37</v>
      </c>
      <c r="CV504" s="174">
        <f t="shared" si="1248"/>
        <v>5.3742605976954181</v>
      </c>
      <c r="CW504" s="31">
        <f t="shared" si="1249"/>
        <v>0.81326024801385388</v>
      </c>
      <c r="CX504" s="19">
        <f>Coefficients!$B$7</f>
        <v>3.35</v>
      </c>
      <c r="CY504" s="217">
        <f t="shared" si="1212"/>
        <v>0.24276425313846384</v>
      </c>
      <c r="CZ504" s="164">
        <f>VLOOKUP(N504,Coefficients!$E$12:$I$16,3)</f>
        <v>6.0350000000000001</v>
      </c>
      <c r="DA504" s="165">
        <f t="shared" si="1213"/>
        <v>7.2999999999999995E-2</v>
      </c>
      <c r="DB504" s="163">
        <f t="shared" si="1214"/>
        <v>7.3591824571428583</v>
      </c>
      <c r="DC504" s="163"/>
      <c r="DD504" s="149"/>
      <c r="DU504" s="165">
        <f t="shared" si="1250"/>
        <v>0.95</v>
      </c>
      <c r="DV504" s="165">
        <f t="shared" si="1251"/>
        <v>1</v>
      </c>
      <c r="DW504" s="165">
        <f t="shared" si="1252"/>
        <v>2400</v>
      </c>
      <c r="DX504" s="165">
        <f t="shared" si="1253"/>
        <v>1.4999999999999999E-2</v>
      </c>
      <c r="DY504" s="169">
        <f t="shared" si="1254"/>
        <v>70.562242526063841</v>
      </c>
      <c r="DZ504" s="136">
        <f t="shared" si="1215"/>
        <v>33592.484108864497</v>
      </c>
      <c r="EA504" s="136">
        <f t="shared" si="1255"/>
        <v>4.3067574809826485</v>
      </c>
      <c r="EB504" s="136">
        <f t="shared" si="1256"/>
        <v>2.3330791552474604E-2</v>
      </c>
      <c r="EC504" s="136">
        <f t="shared" si="1257"/>
        <v>0.96747185906460231</v>
      </c>
      <c r="ED504" s="136">
        <f t="shared" si="1258"/>
        <v>0.21269738076857747</v>
      </c>
      <c r="EE504" s="136">
        <f t="shared" si="1216"/>
        <v>1.5445604651050633E-4</v>
      </c>
      <c r="EF504" s="136">
        <f t="shared" si="1259"/>
        <v>1</v>
      </c>
      <c r="EG504" s="136">
        <f t="shared" si="1217"/>
        <v>2</v>
      </c>
      <c r="EH504" s="149">
        <f t="shared" si="1260"/>
        <v>1.6964464893578259</v>
      </c>
      <c r="EI504" s="149">
        <f t="shared" si="1261"/>
        <v>28.376322928042843</v>
      </c>
      <c r="EJ504" s="149">
        <f t="shared" si="1218"/>
        <v>30.072769417400668</v>
      </c>
      <c r="EK504" s="18">
        <f t="shared" si="1219"/>
        <v>1.163843592660553</v>
      </c>
      <c r="EL504" s="18">
        <f t="shared" si="1220"/>
        <v>0.25063006120467324</v>
      </c>
      <c r="EM504" s="18">
        <f t="shared" si="1221"/>
        <v>1.2088082137142858E-2</v>
      </c>
      <c r="EN504" s="163">
        <f t="shared" si="1262"/>
        <v>0.1211546705738563</v>
      </c>
      <c r="EO504" s="163">
        <f t="shared" si="1263"/>
        <v>2.0265443549273345</v>
      </c>
      <c r="EP504" s="163">
        <f t="shared" si="1222"/>
        <v>2.1476990255011907</v>
      </c>
      <c r="EQ504" s="18">
        <f t="shared" si="1223"/>
        <v>16.296510630409369</v>
      </c>
      <c r="ER504" s="18">
        <f t="shared" si="1224"/>
        <v>3.9562102319543668</v>
      </c>
      <c r="ES504" s="18">
        <f t="shared" si="1225"/>
        <v>0.16926119651428573</v>
      </c>
    </row>
    <row r="505" spans="1:149" s="105" customFormat="1" outlineLevel="1" x14ac:dyDescent="0.25">
      <c r="B505" s="36" t="s">
        <v>75</v>
      </c>
      <c r="C505" s="36" t="str">
        <f>'Cooler&amp;Wetter'!$B$1</f>
        <v>MIROC-Medres</v>
      </c>
      <c r="D505" s="36">
        <v>2047</v>
      </c>
      <c r="E505" s="37">
        <f>'Cooler&amp;Wetter'!T75</f>
        <v>23.594999999999999</v>
      </c>
      <c r="F505" s="37">
        <f>'Cooler&amp;Wetter'!X75</f>
        <v>76.864620000000002</v>
      </c>
      <c r="G505" s="37">
        <f>'Cooler&amp;Wetter'!R75</f>
        <v>515</v>
      </c>
      <c r="H505" s="115">
        <f t="shared" si="1149"/>
        <v>2007</v>
      </c>
      <c r="I505" s="111" t="str">
        <f t="shared" si="1150"/>
        <v>Pile No 243 @ Berth 107</v>
      </c>
      <c r="J505" s="165" t="str">
        <f t="shared" si="1151"/>
        <v>splash</v>
      </c>
      <c r="K505" s="172">
        <f t="shared" si="1152"/>
        <v>1</v>
      </c>
      <c r="L505" s="115" t="str">
        <f t="shared" si="1153"/>
        <v>C1</v>
      </c>
      <c r="M505" s="115" t="str">
        <f t="shared" si="1154"/>
        <v>CB4</v>
      </c>
      <c r="N505" s="115" t="str">
        <f t="shared" si="1155"/>
        <v>CL5</v>
      </c>
      <c r="O505" s="115">
        <f t="shared" si="1156"/>
        <v>0</v>
      </c>
      <c r="P505" s="115">
        <f t="shared" si="1157"/>
        <v>50</v>
      </c>
      <c r="Q505" s="115">
        <f t="shared" si="1158"/>
        <v>1200</v>
      </c>
      <c r="R505" s="115">
        <f t="shared" si="1159"/>
        <v>60</v>
      </c>
      <c r="S505" s="115">
        <f t="shared" si="1160"/>
        <v>0.37</v>
      </c>
      <c r="T505" s="115">
        <f t="shared" si="1161"/>
        <v>310</v>
      </c>
      <c r="U505" s="165">
        <f t="shared" si="1199"/>
        <v>12</v>
      </c>
      <c r="V505" s="165"/>
      <c r="W505" s="165"/>
      <c r="X505" s="165"/>
      <c r="Y505" s="165"/>
      <c r="AA505" s="174">
        <f t="shared" si="1228"/>
        <v>5.8470181392194736</v>
      </c>
      <c r="AB505" s="193">
        <f t="shared" si="1229"/>
        <v>0.21694036278438947</v>
      </c>
      <c r="AC505" s="174">
        <f t="shared" si="1230"/>
        <v>0.25987139913617896</v>
      </c>
      <c r="AD505" s="174">
        <f t="shared" si="1231"/>
        <v>1.2099927582083333E-2</v>
      </c>
      <c r="AE505" s="174">
        <f t="shared" si="1232"/>
        <v>0.83799702684763733</v>
      </c>
      <c r="AF505" s="194">
        <f t="shared" si="1233"/>
        <v>0.25014836622317532</v>
      </c>
      <c r="AG505" s="174">
        <f t="shared" si="1226"/>
        <v>4.1958098444833736</v>
      </c>
      <c r="AH505" s="174">
        <f t="shared" si="1227"/>
        <v>0.16942706022708334</v>
      </c>
      <c r="AJ505" s="174"/>
      <c r="AK505" s="174"/>
      <c r="AM505" s="207">
        <f t="shared" si="1234"/>
        <v>5</v>
      </c>
      <c r="AN505" s="167">
        <f>INDEX(Coefficients!$O$3:$O$7,MATCH(S505,Coefficients!$O$3:$O$7))</f>
        <v>0.3</v>
      </c>
      <c r="AO505" s="167">
        <f>INDEX(Coefficients!$O$3:$O$7,MATCH(S505,Coefficients!$O$3:$O$7)+1)</f>
        <v>0.4</v>
      </c>
      <c r="AP505" s="172">
        <f>INDEX(Coefficients!$P$3:$P$7,MATCH(S505,Coefficients!$O$3:$O$7))</f>
        <v>50</v>
      </c>
      <c r="AQ505" s="172">
        <f>INDEX(Coefficients!$P$3:$P$7,MATCH(S505,Coefficients!$O$3:$O$7)+1)</f>
        <v>41.8</v>
      </c>
      <c r="AR505" s="172">
        <f t="shared" si="1235"/>
        <v>44.26</v>
      </c>
      <c r="AS505" s="106">
        <f t="shared" si="1236"/>
        <v>2047</v>
      </c>
      <c r="AT505" s="107">
        <f t="shared" si="1237"/>
        <v>23.594999999999999</v>
      </c>
      <c r="AU505" s="167">
        <f t="shared" si="1200"/>
        <v>828.79500000000007</v>
      </c>
      <c r="AV505" s="173">
        <f t="shared" si="1201"/>
        <v>23.022083333333335</v>
      </c>
      <c r="AW505" s="106">
        <v>59</v>
      </c>
      <c r="AX505" s="107">
        <f t="shared" si="1238"/>
        <v>76.864620000000002</v>
      </c>
      <c r="AY505" s="174">
        <f t="shared" si="1239"/>
        <v>1.2038058956849764</v>
      </c>
      <c r="AZ505" s="167">
        <f>INDEX(Coefficients!$K$3:$K$10,MATCH(S505,Coefficients!$K$3:$K$10))</f>
        <v>0.35</v>
      </c>
      <c r="BA505" s="167">
        <f>INDEX(Coefficients!$K$3:$K$10,MATCH(S505,Coefficients!$K$3:$K$10)+1)</f>
        <v>0.4</v>
      </c>
      <c r="BB505" s="167">
        <f>INDEX(Coefficients!$L$3:$L$10,MATCH(S505,Coefficients!$K$3:$K$10))</f>
        <v>0.19142307491680963</v>
      </c>
      <c r="BC505" s="167">
        <f>INDEX(Coefficients!$L$3:$L$10,MATCH(S505,Coefficients!$K$3:$K$10)+1)</f>
        <v>0.35425563574488944</v>
      </c>
      <c r="BD505" s="174">
        <f>INDEX(Coefficients!$M$3:$M$10,MATCH(S505,Coefficients!$K$3:$K$10))</f>
        <v>0.20023799980895765</v>
      </c>
      <c r="BE505" s="174">
        <f>INDEX(Coefficients!$M$3:$M$10,MATCH(S505,Coefficients!$K$3:$K$10)+1)</f>
        <v>0.20987997823914079</v>
      </c>
      <c r="BF505" s="70">
        <f t="shared" si="1240"/>
        <v>2.5655609924804158E-5</v>
      </c>
      <c r="BG505" s="110">
        <f t="shared" si="1241"/>
        <v>0.20409479118103091</v>
      </c>
      <c r="BH505" s="175">
        <f t="shared" si="1202"/>
        <v>1.234664922916634E-5</v>
      </c>
      <c r="BI505" s="89">
        <f t="shared" si="1203"/>
        <v>3.8962229607275925E-2</v>
      </c>
      <c r="BJ505" s="106">
        <f t="shared" si="1242"/>
        <v>0.71366705445737511</v>
      </c>
      <c r="BK505" s="165">
        <f t="shared" si="1243"/>
        <v>84.741590689541354</v>
      </c>
      <c r="BL505" s="207"/>
      <c r="BM505" s="107">
        <f t="shared" si="1244"/>
        <v>515</v>
      </c>
      <c r="BN505" s="173">
        <f t="shared" si="1204"/>
        <v>16254.799999999997</v>
      </c>
      <c r="BO505" s="187">
        <f t="shared" si="1205"/>
        <v>8.5789222222222203E-4</v>
      </c>
      <c r="BP505" s="106" t="str">
        <f t="shared" si="1179"/>
        <v>YES</v>
      </c>
      <c r="BQ505" s="209">
        <f t="shared" si="1245"/>
        <v>5.8470181392194736</v>
      </c>
      <c r="BR505" s="164">
        <f t="shared" si="1206"/>
        <v>10.847018139219474</v>
      </c>
      <c r="BS505" s="219">
        <f t="shared" si="1207"/>
        <v>0.21694036278438947</v>
      </c>
      <c r="BT505" s="210"/>
      <c r="BU505" s="206">
        <f t="shared" si="1208"/>
        <v>-0.80658782923961825</v>
      </c>
      <c r="BW505" s="164">
        <f>VLOOKUP(M505,Coefficients!$E$4:$I$7,3)</f>
        <v>0.43099999999999999</v>
      </c>
      <c r="BX505" s="106">
        <f t="shared" si="1209"/>
        <v>7.2999999999999995E-2</v>
      </c>
      <c r="BY505" s="163">
        <f t="shared" si="1210"/>
        <v>0.52608380791666665</v>
      </c>
      <c r="BZ505" s="160"/>
      <c r="CO505" s="165" t="str">
        <f t="shared" si="1246"/>
        <v>splash</v>
      </c>
      <c r="CP505" s="172">
        <f t="shared" si="1247"/>
        <v>1</v>
      </c>
      <c r="CQ505" s="165">
        <f>IF(CO505="atmospheric",IF(CP505&gt;=1,Coefficients!$T$5,Coefficients!$T$4),Coefficients!$T$3)</f>
        <v>7.35</v>
      </c>
      <c r="CR505" s="106">
        <f>IF(S505&lt;Coefficients!$V$3,Coefficients!$X$3-(Coefficients!$X$4-Coefficients!$X$3)*(Coefficients!$V$3-S505)/(Coefficients!$V$4-Coefficients!$V$3),IF(S505&gt;Coefficients!$V$6,(Coefficients!$X$6-Coefficients!$X$5)*(S505-Coefficients!$V$6)/(Coefficients!$V$6-Coefficients!$V$5)+Coefficients!$X$6,VLOOKUP(S505,Coefficients!$V$3:$X$6,3)))</f>
        <v>5.1999999999999975</v>
      </c>
      <c r="CS505" s="90">
        <f t="shared" si="1211"/>
        <v>1.6409601519999992E-4</v>
      </c>
      <c r="CT505" s="106">
        <f>VLOOKUP(CO505,Coefficients!$Z$4:$AD$7,4,FALSE)</f>
        <v>0.26500000000000001</v>
      </c>
      <c r="CU505" s="106">
        <f>VLOOKUP(CO505,Coefficients!$Z$4:$AD$7,2,FALSE)</f>
        <v>0.37</v>
      </c>
      <c r="CV505" s="174">
        <f t="shared" si="1248"/>
        <v>5.3780530622124143</v>
      </c>
      <c r="CW505" s="31">
        <f t="shared" si="1249"/>
        <v>0.83799702684763733</v>
      </c>
      <c r="CX505" s="19">
        <f>Coefficients!$B$7</f>
        <v>3.35</v>
      </c>
      <c r="CY505" s="217">
        <f t="shared" si="1212"/>
        <v>0.25014836622317532</v>
      </c>
      <c r="CZ505" s="164">
        <f>VLOOKUP(N505,Coefficients!$E$12:$I$16,3)</f>
        <v>6.0350000000000001</v>
      </c>
      <c r="DA505" s="165">
        <f t="shared" si="1213"/>
        <v>7.2999999999999995E-2</v>
      </c>
      <c r="DB505" s="163">
        <f t="shared" si="1214"/>
        <v>7.3663939229166671</v>
      </c>
      <c r="DC505" s="163"/>
      <c r="DD505" s="149"/>
      <c r="DU505" s="165">
        <f t="shared" si="1250"/>
        <v>0.95</v>
      </c>
      <c r="DV505" s="165">
        <f t="shared" si="1251"/>
        <v>1</v>
      </c>
      <c r="DW505" s="165">
        <f t="shared" si="1252"/>
        <v>2400</v>
      </c>
      <c r="DX505" s="165">
        <f t="shared" si="1253"/>
        <v>1.4999999999999999E-2</v>
      </c>
      <c r="DY505" s="169">
        <f t="shared" si="1254"/>
        <v>70.562964288910763</v>
      </c>
      <c r="DZ505" s="136">
        <f t="shared" si="1215"/>
        <v>33592.598644738209</v>
      </c>
      <c r="EA505" s="136">
        <f t="shared" si="1255"/>
        <v>4.3067574809826485</v>
      </c>
      <c r="EB505" s="136">
        <f t="shared" si="1256"/>
        <v>2.3330791552474604E-2</v>
      </c>
      <c r="EC505" s="136">
        <f t="shared" si="1257"/>
        <v>0.96747185906460231</v>
      </c>
      <c r="ED505" s="136">
        <f t="shared" si="1258"/>
        <v>0.21276816273725851</v>
      </c>
      <c r="EE505" s="136">
        <f t="shared" si="1216"/>
        <v>1.5445604651050633E-4</v>
      </c>
      <c r="EF505" s="136">
        <f t="shared" si="1259"/>
        <v>1</v>
      </c>
      <c r="EG505" s="136">
        <f t="shared" si="1217"/>
        <v>2</v>
      </c>
      <c r="EH505" s="149">
        <f t="shared" si="1260"/>
        <v>1.6947837350307777</v>
      </c>
      <c r="EI505" s="149">
        <f t="shared" si="1261"/>
        <v>28.357977308309223</v>
      </c>
      <c r="EJ505" s="149">
        <f t="shared" si="1218"/>
        <v>30.052761043340002</v>
      </c>
      <c r="EK505" s="18">
        <f t="shared" si="1219"/>
        <v>1.1978932633871244</v>
      </c>
      <c r="EL505" s="18">
        <f t="shared" si="1220"/>
        <v>0.25987139913617896</v>
      </c>
      <c r="EM505" s="18">
        <f t="shared" si="1221"/>
        <v>1.2099927582083333E-2</v>
      </c>
      <c r="EN505" s="163">
        <f t="shared" si="1262"/>
        <v>0.12103592208753355</v>
      </c>
      <c r="EO505" s="163">
        <f t="shared" si="1263"/>
        <v>2.0252341706514123</v>
      </c>
      <c r="EP505" s="163">
        <f t="shared" si="1222"/>
        <v>2.1462700927389458</v>
      </c>
      <c r="EQ505" s="18">
        <f t="shared" si="1223"/>
        <v>16.773285022137582</v>
      </c>
      <c r="ER505" s="18">
        <f t="shared" si="1224"/>
        <v>4.1958098444833736</v>
      </c>
      <c r="ES505" s="18">
        <f t="shared" si="1225"/>
        <v>0.16942706022708334</v>
      </c>
    </row>
    <row r="506" spans="1:149" s="105" customFormat="1" outlineLevel="1" x14ac:dyDescent="0.25">
      <c r="A506" s="103"/>
      <c r="B506" s="36" t="s">
        <v>75</v>
      </c>
      <c r="C506" s="36" t="str">
        <f>'Cooler&amp;Wetter'!$B$1</f>
        <v>MIROC-Medres</v>
      </c>
      <c r="D506" s="36">
        <v>2048</v>
      </c>
      <c r="E506" s="37">
        <f>'Cooler&amp;Wetter'!T76</f>
        <v>23.63</v>
      </c>
      <c r="F506" s="37">
        <f>'Cooler&amp;Wetter'!X76</f>
        <v>76.87988</v>
      </c>
      <c r="G506" s="37">
        <f>'Cooler&amp;Wetter'!R76</f>
        <v>519</v>
      </c>
      <c r="H506" s="115">
        <f t="shared" si="1149"/>
        <v>2007</v>
      </c>
      <c r="I506" s="111" t="str">
        <f t="shared" si="1150"/>
        <v>Pile No 243 @ Berth 107</v>
      </c>
      <c r="J506" s="165" t="str">
        <f t="shared" si="1151"/>
        <v>splash</v>
      </c>
      <c r="K506" s="172">
        <f t="shared" si="1152"/>
        <v>1</v>
      </c>
      <c r="L506" s="115" t="str">
        <f t="shared" si="1153"/>
        <v>C1</v>
      </c>
      <c r="M506" s="115" t="str">
        <f t="shared" si="1154"/>
        <v>CB4</v>
      </c>
      <c r="N506" s="115" t="str">
        <f t="shared" si="1155"/>
        <v>CL5</v>
      </c>
      <c r="O506" s="115">
        <f t="shared" si="1156"/>
        <v>0</v>
      </c>
      <c r="P506" s="115">
        <f t="shared" si="1157"/>
        <v>50</v>
      </c>
      <c r="Q506" s="115">
        <f t="shared" si="1158"/>
        <v>1200</v>
      </c>
      <c r="R506" s="115">
        <f t="shared" si="1159"/>
        <v>60</v>
      </c>
      <c r="S506" s="115">
        <f t="shared" si="1160"/>
        <v>0.37</v>
      </c>
      <c r="T506" s="115">
        <f t="shared" si="1161"/>
        <v>310</v>
      </c>
      <c r="U506" s="165">
        <f t="shared" si="1199"/>
        <v>12</v>
      </c>
      <c r="V506" s="165"/>
      <c r="W506" s="165"/>
      <c r="X506" s="165"/>
      <c r="Y506" s="165"/>
      <c r="AA506" s="174">
        <f t="shared" si="1228"/>
        <v>5.9260021516135284</v>
      </c>
      <c r="AB506" s="193">
        <f t="shared" si="1229"/>
        <v>0.21852004303227054</v>
      </c>
      <c r="AC506" s="174">
        <f t="shared" si="1230"/>
        <v>0.26921461920779816</v>
      </c>
      <c r="AD506" s="174">
        <f t="shared" si="1231"/>
        <v>1.2111817265540541E-2</v>
      </c>
      <c r="AE506" s="174">
        <f t="shared" si="1232"/>
        <v>0.86243301290201468</v>
      </c>
      <c r="AF506" s="194">
        <f t="shared" si="1233"/>
        <v>0.25744269041851187</v>
      </c>
      <c r="AG506" s="174">
        <f t="shared" si="1226"/>
        <v>4.4410732058307403</v>
      </c>
      <c r="AH506" s="174">
        <f t="shared" si="1227"/>
        <v>0.16959354338175678</v>
      </c>
      <c r="AJ506" s="174"/>
      <c r="AK506" s="174"/>
      <c r="AM506" s="207">
        <f t="shared" si="1234"/>
        <v>5</v>
      </c>
      <c r="AN506" s="167">
        <f>INDEX(Coefficients!$O$3:$O$7,MATCH(S506,Coefficients!$O$3:$O$7))</f>
        <v>0.3</v>
      </c>
      <c r="AO506" s="167">
        <f>INDEX(Coefficients!$O$3:$O$7,MATCH(S506,Coefficients!$O$3:$O$7)+1)</f>
        <v>0.4</v>
      </c>
      <c r="AP506" s="172">
        <f>INDEX(Coefficients!$P$3:$P$7,MATCH(S506,Coefficients!$O$3:$O$7))</f>
        <v>50</v>
      </c>
      <c r="AQ506" s="172">
        <f>INDEX(Coefficients!$P$3:$P$7,MATCH(S506,Coefficients!$O$3:$O$7)+1)</f>
        <v>41.8</v>
      </c>
      <c r="AR506" s="172">
        <f t="shared" si="1235"/>
        <v>44.26</v>
      </c>
      <c r="AS506" s="106">
        <f t="shared" si="1236"/>
        <v>2048</v>
      </c>
      <c r="AT506" s="107">
        <f t="shared" si="1237"/>
        <v>23.63</v>
      </c>
      <c r="AU506" s="167">
        <f t="shared" si="1200"/>
        <v>852.42500000000007</v>
      </c>
      <c r="AV506" s="173">
        <f t="shared" si="1201"/>
        <v>23.038513513513514</v>
      </c>
      <c r="AW506" s="106">
        <v>60</v>
      </c>
      <c r="AX506" s="107">
        <f t="shared" si="1238"/>
        <v>76.87988</v>
      </c>
      <c r="AY506" s="174">
        <f t="shared" si="1239"/>
        <v>1.2050080067847611</v>
      </c>
      <c r="AZ506" s="167">
        <f>INDEX(Coefficients!$K$3:$K$10,MATCH(S506,Coefficients!$K$3:$K$10))</f>
        <v>0.35</v>
      </c>
      <c r="BA506" s="167">
        <f>INDEX(Coefficients!$K$3:$K$10,MATCH(S506,Coefficients!$K$3:$K$10)+1)</f>
        <v>0.4</v>
      </c>
      <c r="BB506" s="167">
        <f>INDEX(Coefficients!$L$3:$L$10,MATCH(S506,Coefficients!$K$3:$K$10))</f>
        <v>0.19142307491680963</v>
      </c>
      <c r="BC506" s="167">
        <f>INDEX(Coefficients!$L$3:$L$10,MATCH(S506,Coefficients!$K$3:$K$10)+1)</f>
        <v>0.35425563574488944</v>
      </c>
      <c r="BD506" s="174">
        <f>INDEX(Coefficients!$M$3:$M$10,MATCH(S506,Coefficients!$K$3:$K$10))</f>
        <v>0.20023799980895765</v>
      </c>
      <c r="BE506" s="174">
        <f>INDEX(Coefficients!$M$3:$M$10,MATCH(S506,Coefficients!$K$3:$K$10)+1)</f>
        <v>0.20987997823914079</v>
      </c>
      <c r="BF506" s="70">
        <f t="shared" si="1240"/>
        <v>2.5655609924804158E-5</v>
      </c>
      <c r="BG506" s="110">
        <f t="shared" si="1241"/>
        <v>0.20409479118103091</v>
      </c>
      <c r="BH506" s="175">
        <f t="shared" si="1202"/>
        <v>1.2277799598443902E-5</v>
      </c>
      <c r="BI506" s="89">
        <f t="shared" si="1203"/>
        <v>3.8744961337092397E-2</v>
      </c>
      <c r="BJ506" s="106">
        <f t="shared" si="1242"/>
        <v>0.71366705445737511</v>
      </c>
      <c r="BK506" s="165">
        <f t="shared" si="1243"/>
        <v>84.741590689541354</v>
      </c>
      <c r="BL506" s="207"/>
      <c r="BM506" s="107">
        <f t="shared" si="1244"/>
        <v>519</v>
      </c>
      <c r="BN506" s="173">
        <f t="shared" si="1204"/>
        <v>16773.799999999996</v>
      </c>
      <c r="BO506" s="187">
        <f t="shared" si="1205"/>
        <v>8.6135729729729701E-4</v>
      </c>
      <c r="BP506" s="106" t="str">
        <f t="shared" si="1179"/>
        <v>YES</v>
      </c>
      <c r="BQ506" s="209">
        <f t="shared" si="1245"/>
        <v>5.9260021516135284</v>
      </c>
      <c r="BR506" s="164">
        <f t="shared" si="1206"/>
        <v>10.926002151613528</v>
      </c>
      <c r="BS506" s="219">
        <f t="shared" si="1207"/>
        <v>0.21852004303227054</v>
      </c>
      <c r="BT506" s="210"/>
      <c r="BU506" s="206">
        <f t="shared" si="1208"/>
        <v>-0.80873908708960673</v>
      </c>
      <c r="BW506" s="164">
        <f>VLOOKUP(M506,Coefficients!$E$4:$I$7,3)</f>
        <v>0.43099999999999999</v>
      </c>
      <c r="BX506" s="106">
        <f t="shared" si="1209"/>
        <v>7.2999999999999995E-2</v>
      </c>
      <c r="BY506" s="163">
        <f t="shared" si="1210"/>
        <v>0.52660075067567569</v>
      </c>
      <c r="BZ506" s="160"/>
      <c r="CO506" s="165" t="str">
        <f t="shared" si="1246"/>
        <v>splash</v>
      </c>
      <c r="CP506" s="172">
        <f t="shared" si="1247"/>
        <v>1</v>
      </c>
      <c r="CQ506" s="165">
        <f>IF(CO506="atmospheric",IF(CP506&gt;=1,Coefficients!$T$5,Coefficients!$T$4),Coefficients!$T$3)</f>
        <v>7.35</v>
      </c>
      <c r="CR506" s="106">
        <f>IF(S506&lt;Coefficients!$V$3,Coefficients!$X$3-(Coefficients!$X$4-Coefficients!$X$3)*(Coefficients!$V$3-S506)/(Coefficients!$V$4-Coefficients!$V$3),IF(S506&gt;Coefficients!$V$6,(Coefficients!$X$6-Coefficients!$X$5)*(S506-Coefficients!$V$6)/(Coefficients!$V$6-Coefficients!$V$5)+Coefficients!$X$6,VLOOKUP(S506,Coefficients!$V$3:$X$6,3)))</f>
        <v>5.1999999999999975</v>
      </c>
      <c r="CS506" s="90">
        <f t="shared" si="1211"/>
        <v>1.6409601519999992E-4</v>
      </c>
      <c r="CT506" s="106">
        <f>VLOOKUP(CO506,Coefficients!$Z$4:$AD$7,4,FALSE)</f>
        <v>0.26500000000000001</v>
      </c>
      <c r="CU506" s="106">
        <f>VLOOKUP(CO506,Coefficients!$Z$4:$AD$7,2,FALSE)</f>
        <v>0.37</v>
      </c>
      <c r="CV506" s="174">
        <f t="shared" si="1248"/>
        <v>5.3816039083039326</v>
      </c>
      <c r="CW506" s="31">
        <f t="shared" si="1249"/>
        <v>0.86243301290201468</v>
      </c>
      <c r="CX506" s="19">
        <f>Coefficients!$B$7</f>
        <v>3.35</v>
      </c>
      <c r="CY506" s="217">
        <f t="shared" si="1212"/>
        <v>0.25744269041851187</v>
      </c>
      <c r="CZ506" s="164">
        <f>VLOOKUP(N506,Coefficients!$E$12:$I$16,3)</f>
        <v>6.0350000000000001</v>
      </c>
      <c r="DA506" s="165">
        <f t="shared" si="1213"/>
        <v>7.2999999999999995E-2</v>
      </c>
      <c r="DB506" s="163">
        <f t="shared" si="1214"/>
        <v>7.3736323209459469</v>
      </c>
      <c r="DC506" s="163"/>
      <c r="DD506" s="149"/>
      <c r="DU506" s="165">
        <f t="shared" si="1250"/>
        <v>0.95</v>
      </c>
      <c r="DV506" s="165">
        <f t="shared" si="1251"/>
        <v>1</v>
      </c>
      <c r="DW506" s="165">
        <f t="shared" si="1252"/>
        <v>2400</v>
      </c>
      <c r="DX506" s="165">
        <f t="shared" si="1253"/>
        <v>1.4999999999999999E-2</v>
      </c>
      <c r="DY506" s="169">
        <f t="shared" si="1254"/>
        <v>70.563647051139696</v>
      </c>
      <c r="DZ506" s="136">
        <f t="shared" si="1215"/>
        <v>33592.706990921339</v>
      </c>
      <c r="EA506" s="136">
        <f t="shared" si="1255"/>
        <v>4.3067574809826485</v>
      </c>
      <c r="EB506" s="136">
        <f t="shared" si="1256"/>
        <v>2.3330791552474604E-2</v>
      </c>
      <c r="EC506" s="136">
        <f t="shared" si="1257"/>
        <v>0.96747185906460231</v>
      </c>
      <c r="ED506" s="136">
        <f t="shared" si="1258"/>
        <v>0.21283906982425943</v>
      </c>
      <c r="EE506" s="136">
        <f t="shared" si="1216"/>
        <v>1.5445604651050633E-4</v>
      </c>
      <c r="EF506" s="136">
        <f t="shared" si="1259"/>
        <v>1</v>
      </c>
      <c r="EG506" s="136">
        <f t="shared" si="1217"/>
        <v>2</v>
      </c>
      <c r="EH506" s="149">
        <f t="shared" si="1260"/>
        <v>1.6931181562278601</v>
      </c>
      <c r="EI506" s="149">
        <f t="shared" si="1261"/>
        <v>28.339580721663573</v>
      </c>
      <c r="EJ506" s="149">
        <f t="shared" si="1218"/>
        <v>30.032698877891434</v>
      </c>
      <c r="EK506" s="18">
        <f t="shared" si="1219"/>
        <v>1.2319905097585999</v>
      </c>
      <c r="EL506" s="18">
        <f t="shared" si="1220"/>
        <v>0.26921461920779816</v>
      </c>
      <c r="EM506" s="18">
        <f t="shared" si="1221"/>
        <v>1.2111817265540541E-2</v>
      </c>
      <c r="EN506" s="163">
        <f t="shared" si="1262"/>
        <v>0.12091697188636415</v>
      </c>
      <c r="EO506" s="163">
        <f t="shared" si="1263"/>
        <v>2.0239203464850037</v>
      </c>
      <c r="EP506" s="163">
        <f t="shared" si="1222"/>
        <v>2.1448373183713678</v>
      </c>
      <c r="EQ506" s="18">
        <f t="shared" si="1223"/>
        <v>17.250725583278776</v>
      </c>
      <c r="ER506" s="18">
        <f t="shared" si="1224"/>
        <v>4.4410732058307403</v>
      </c>
      <c r="ES506" s="18">
        <f t="shared" si="1225"/>
        <v>0.16959354338175678</v>
      </c>
    </row>
    <row r="507" spans="1:149" s="105" customFormat="1" outlineLevel="1" x14ac:dyDescent="0.25">
      <c r="A507" s="103"/>
      <c r="B507" s="36" t="s">
        <v>75</v>
      </c>
      <c r="C507" s="36" t="str">
        <f>'Cooler&amp;Wetter'!$B$1</f>
        <v>MIROC-Medres</v>
      </c>
      <c r="D507" s="36">
        <v>2049</v>
      </c>
      <c r="E507" s="37">
        <f>'Cooler&amp;Wetter'!T77</f>
        <v>23.664999999999999</v>
      </c>
      <c r="F507" s="37">
        <f>'Cooler&amp;Wetter'!X77</f>
        <v>76.895139999999998</v>
      </c>
      <c r="G507" s="37">
        <f>'Cooler&amp;Wetter'!R77</f>
        <v>523</v>
      </c>
      <c r="H507" s="115">
        <f t="shared" si="1149"/>
        <v>2007</v>
      </c>
      <c r="I507" s="111" t="str">
        <f t="shared" si="1150"/>
        <v>Pile No 243 @ Berth 107</v>
      </c>
      <c r="J507" s="165" t="str">
        <f t="shared" si="1151"/>
        <v>splash</v>
      </c>
      <c r="K507" s="172">
        <f t="shared" si="1152"/>
        <v>1</v>
      </c>
      <c r="L507" s="115" t="str">
        <f t="shared" si="1153"/>
        <v>C1</v>
      </c>
      <c r="M507" s="115" t="str">
        <f t="shared" si="1154"/>
        <v>CB4</v>
      </c>
      <c r="N507" s="115" t="str">
        <f t="shared" si="1155"/>
        <v>CL5</v>
      </c>
      <c r="O507" s="115">
        <f t="shared" si="1156"/>
        <v>0</v>
      </c>
      <c r="P507" s="115">
        <f t="shared" si="1157"/>
        <v>50</v>
      </c>
      <c r="Q507" s="115">
        <f t="shared" si="1158"/>
        <v>1200</v>
      </c>
      <c r="R507" s="115">
        <f t="shared" si="1159"/>
        <v>60</v>
      </c>
      <c r="S507" s="115">
        <f t="shared" si="1160"/>
        <v>0.37</v>
      </c>
      <c r="T507" s="115">
        <f t="shared" si="1161"/>
        <v>310</v>
      </c>
      <c r="U507" s="165">
        <f t="shared" si="1199"/>
        <v>12</v>
      </c>
      <c r="V507" s="165"/>
      <c r="W507" s="165"/>
      <c r="X507" s="165"/>
      <c r="Y507" s="165"/>
      <c r="AA507" s="174">
        <f t="shared" si="1228"/>
        <v>6.004329381313255</v>
      </c>
      <c r="AB507" s="193">
        <f t="shared" si="1229"/>
        <v>0.2200865876262651</v>
      </c>
      <c r="AC507" s="174">
        <f t="shared" si="1230"/>
        <v>0.27865940934897515</v>
      </c>
      <c r="AD507" s="174">
        <f t="shared" si="1231"/>
        <v>1.2123747694999999E-2</v>
      </c>
      <c r="AE507" s="174">
        <f t="shared" si="1232"/>
        <v>0.88657145304219098</v>
      </c>
      <c r="AF507" s="194">
        <f t="shared" si="1233"/>
        <v>0.26464819493796743</v>
      </c>
      <c r="AG507" s="174">
        <f t="shared" si="1226"/>
        <v>4.6919035494434391</v>
      </c>
      <c r="AH507" s="174">
        <f t="shared" si="1227"/>
        <v>0.16976059707499999</v>
      </c>
      <c r="AJ507" s="174"/>
      <c r="AK507" s="174"/>
      <c r="AM507" s="207">
        <f t="shared" si="1234"/>
        <v>5</v>
      </c>
      <c r="AN507" s="167">
        <f>INDEX(Coefficients!$O$3:$O$7,MATCH(S507,Coefficients!$O$3:$O$7))</f>
        <v>0.3</v>
      </c>
      <c r="AO507" s="167">
        <f>INDEX(Coefficients!$O$3:$O$7,MATCH(S507,Coefficients!$O$3:$O$7)+1)</f>
        <v>0.4</v>
      </c>
      <c r="AP507" s="172">
        <f>INDEX(Coefficients!$P$3:$P$7,MATCH(S507,Coefficients!$O$3:$O$7))</f>
        <v>50</v>
      </c>
      <c r="AQ507" s="172">
        <f>INDEX(Coefficients!$P$3:$P$7,MATCH(S507,Coefficients!$O$3:$O$7)+1)</f>
        <v>41.8</v>
      </c>
      <c r="AR507" s="172">
        <f t="shared" si="1235"/>
        <v>44.26</v>
      </c>
      <c r="AS507" s="106">
        <f t="shared" si="1236"/>
        <v>2049</v>
      </c>
      <c r="AT507" s="107">
        <f t="shared" si="1237"/>
        <v>23.664999999999999</v>
      </c>
      <c r="AU507" s="167">
        <f t="shared" si="1200"/>
        <v>876.09</v>
      </c>
      <c r="AV507" s="173">
        <f t="shared" si="1201"/>
        <v>23.055</v>
      </c>
      <c r="AW507" s="106">
        <v>61</v>
      </c>
      <c r="AX507" s="107">
        <f t="shared" si="1238"/>
        <v>76.895139999999998</v>
      </c>
      <c r="AY507" s="174">
        <f t="shared" si="1239"/>
        <v>1.2062153098076294</v>
      </c>
      <c r="AZ507" s="167">
        <f>INDEX(Coefficients!$K$3:$K$10,MATCH(S507,Coefficients!$K$3:$K$10))</f>
        <v>0.35</v>
      </c>
      <c r="BA507" s="167">
        <f>INDEX(Coefficients!$K$3:$K$10,MATCH(S507,Coefficients!$K$3:$K$10)+1)</f>
        <v>0.4</v>
      </c>
      <c r="BB507" s="167">
        <f>INDEX(Coefficients!$L$3:$L$10,MATCH(S507,Coefficients!$K$3:$K$10))</f>
        <v>0.19142307491680963</v>
      </c>
      <c r="BC507" s="167">
        <f>INDEX(Coefficients!$L$3:$L$10,MATCH(S507,Coefficients!$K$3:$K$10)+1)</f>
        <v>0.35425563574488944</v>
      </c>
      <c r="BD507" s="174">
        <f>INDEX(Coefficients!$M$3:$M$10,MATCH(S507,Coefficients!$K$3:$K$10))</f>
        <v>0.20023799980895765</v>
      </c>
      <c r="BE507" s="174">
        <f>INDEX(Coefficients!$M$3:$M$10,MATCH(S507,Coefficients!$K$3:$K$10)+1)</f>
        <v>0.20987997823914079</v>
      </c>
      <c r="BF507" s="70">
        <f t="shared" si="1240"/>
        <v>2.5655609924804158E-5</v>
      </c>
      <c r="BG507" s="110">
        <f t="shared" si="1241"/>
        <v>0.20409479118103091</v>
      </c>
      <c r="BH507" s="175">
        <f t="shared" si="1202"/>
        <v>1.2211154906047547E-5</v>
      </c>
      <c r="BI507" s="89">
        <f t="shared" si="1203"/>
        <v>3.8534651174467936E-2</v>
      </c>
      <c r="BJ507" s="106">
        <f t="shared" si="1242"/>
        <v>0.71366705445737511</v>
      </c>
      <c r="BK507" s="165">
        <f t="shared" si="1243"/>
        <v>84.741590689541354</v>
      </c>
      <c r="BL507" s="207"/>
      <c r="BM507" s="107">
        <f t="shared" si="1244"/>
        <v>523</v>
      </c>
      <c r="BN507" s="173">
        <f t="shared" si="1204"/>
        <v>17296.799999999996</v>
      </c>
      <c r="BO507" s="187">
        <f t="shared" si="1205"/>
        <v>8.6483999999999986E-4</v>
      </c>
      <c r="BP507" s="106" t="str">
        <f t="shared" si="1179"/>
        <v>YES</v>
      </c>
      <c r="BQ507" s="209">
        <f t="shared" si="1245"/>
        <v>6.004329381313255</v>
      </c>
      <c r="BR507" s="164">
        <f t="shared" si="1206"/>
        <v>11.004329381313255</v>
      </c>
      <c r="BS507" s="219">
        <f t="shared" si="1207"/>
        <v>0.2200865876262651</v>
      </c>
      <c r="BT507" s="210"/>
      <c r="BU507" s="206">
        <f t="shared" si="1208"/>
        <v>-0.8107965917479818</v>
      </c>
      <c r="BW507" s="164">
        <f>VLOOKUP(M507,Coefficients!$E$4:$I$7,3)</f>
        <v>0.43099999999999999</v>
      </c>
      <c r="BX507" s="106">
        <f t="shared" si="1209"/>
        <v>7.2999999999999995E-2</v>
      </c>
      <c r="BY507" s="163">
        <f t="shared" si="1210"/>
        <v>0.52711946499999995</v>
      </c>
      <c r="BZ507" s="160"/>
      <c r="CO507" s="165" t="str">
        <f t="shared" si="1246"/>
        <v>splash</v>
      </c>
      <c r="CP507" s="172">
        <f t="shared" si="1247"/>
        <v>1</v>
      </c>
      <c r="CQ507" s="165">
        <f>IF(CO507="atmospheric",IF(CP507&gt;=1,Coefficients!$T$5,Coefficients!$T$4),Coefficients!$T$3)</f>
        <v>7.35</v>
      </c>
      <c r="CR507" s="106">
        <f>IF(S507&lt;Coefficients!$V$3,Coefficients!$X$3-(Coefficients!$X$4-Coefficients!$X$3)*(Coefficients!$V$3-S507)/(Coefficients!$V$4-Coefficients!$V$3),IF(S507&gt;Coefficients!$V$6,(Coefficients!$X$6-Coefficients!$X$5)*(S507-Coefficients!$V$6)/(Coefficients!$V$6-Coefficients!$V$5)+Coefficients!$X$6,VLOOKUP(S507,Coefficients!$V$3:$X$6,3)))</f>
        <v>5.1999999999999975</v>
      </c>
      <c r="CS507" s="90">
        <f t="shared" si="1211"/>
        <v>1.6409601519999992E-4</v>
      </c>
      <c r="CT507" s="106">
        <f>VLOOKUP(CO507,Coefficients!$Z$4:$AD$7,4,FALSE)</f>
        <v>0.26500000000000001</v>
      </c>
      <c r="CU507" s="106">
        <f>VLOOKUP(CO507,Coefficients!$Z$4:$AD$7,2,FALSE)</f>
        <v>0.37</v>
      </c>
      <c r="CV507" s="174">
        <f t="shared" si="1248"/>
        <v>5.3849285748725979</v>
      </c>
      <c r="CW507" s="31">
        <f t="shared" si="1249"/>
        <v>0.88657145304219098</v>
      </c>
      <c r="CX507" s="19">
        <f>Coefficients!$B$7</f>
        <v>3.35</v>
      </c>
      <c r="CY507" s="217">
        <f t="shared" si="1212"/>
        <v>0.26464819493796743</v>
      </c>
      <c r="CZ507" s="164">
        <f>VLOOKUP(N507,Coefficients!$E$12:$I$16,3)</f>
        <v>6.0350000000000001</v>
      </c>
      <c r="DA507" s="165">
        <f t="shared" si="1213"/>
        <v>7.2999999999999995E-2</v>
      </c>
      <c r="DB507" s="163">
        <f t="shared" si="1214"/>
        <v>7.3808955249999997</v>
      </c>
      <c r="DC507" s="163"/>
      <c r="DD507" s="149"/>
      <c r="DU507" s="165">
        <f t="shared" si="1250"/>
        <v>0.95</v>
      </c>
      <c r="DV507" s="165">
        <f t="shared" si="1251"/>
        <v>1</v>
      </c>
      <c r="DW507" s="165">
        <f t="shared" si="1252"/>
        <v>2400</v>
      </c>
      <c r="DX507" s="165">
        <f t="shared" si="1253"/>
        <v>1.4999999999999999E-2</v>
      </c>
      <c r="DY507" s="169">
        <f t="shared" si="1254"/>
        <v>70.564293890702501</v>
      </c>
      <c r="DZ507" s="136">
        <f t="shared" si="1215"/>
        <v>33592.80963596316</v>
      </c>
      <c r="EA507" s="136">
        <f t="shared" si="1255"/>
        <v>4.3067574809826485</v>
      </c>
      <c r="EB507" s="136">
        <f t="shared" si="1256"/>
        <v>2.3330791552474604E-2</v>
      </c>
      <c r="EC507" s="136">
        <f t="shared" si="1257"/>
        <v>0.96747185906460231</v>
      </c>
      <c r="ED507" s="136">
        <f t="shared" si="1258"/>
        <v>0.21291008011817583</v>
      </c>
      <c r="EE507" s="136">
        <f t="shared" si="1216"/>
        <v>1.5445604651050633E-4</v>
      </c>
      <c r="EF507" s="136">
        <f t="shared" si="1259"/>
        <v>1</v>
      </c>
      <c r="EG507" s="136">
        <f t="shared" si="1217"/>
        <v>2</v>
      </c>
      <c r="EH507" s="149">
        <f t="shared" si="1260"/>
        <v>1.6914502582901074</v>
      </c>
      <c r="EI507" s="149">
        <f t="shared" si="1261"/>
        <v>28.321138763329568</v>
      </c>
      <c r="EJ507" s="149">
        <f t="shared" si="1218"/>
        <v>30.012589021619675</v>
      </c>
      <c r="EK507" s="18">
        <f t="shared" si="1219"/>
        <v>1.2661353531555231</v>
      </c>
      <c r="EL507" s="18">
        <f t="shared" si="1220"/>
        <v>0.27865940934897515</v>
      </c>
      <c r="EM507" s="18">
        <f t="shared" si="1221"/>
        <v>1.2123747694999999E-2</v>
      </c>
      <c r="EN507" s="163">
        <f t="shared" si="1262"/>
        <v>0.12079785606015511</v>
      </c>
      <c r="EO507" s="163">
        <f t="shared" si="1263"/>
        <v>2.0226032820207194</v>
      </c>
      <c r="EP507" s="163">
        <f t="shared" si="1222"/>
        <v>2.1434011380808746</v>
      </c>
      <c r="EQ507" s="18">
        <f t="shared" si="1223"/>
        <v>17.728832613210169</v>
      </c>
      <c r="ER507" s="18">
        <f t="shared" si="1224"/>
        <v>4.6919035494434391</v>
      </c>
      <c r="ES507" s="18">
        <f t="shared" si="1225"/>
        <v>0.16976059707499999</v>
      </c>
    </row>
    <row r="508" spans="1:149" s="105" customFormat="1" outlineLevel="1" x14ac:dyDescent="0.25">
      <c r="A508" s="103"/>
      <c r="B508" s="36" t="s">
        <v>75</v>
      </c>
      <c r="C508" s="36" t="str">
        <f>'Cooler&amp;Wetter'!$B$1</f>
        <v>MIROC-Medres</v>
      </c>
      <c r="D508" s="36">
        <v>2050</v>
      </c>
      <c r="E508" s="37">
        <f>'Cooler&amp;Wetter'!T78</f>
        <v>23.7</v>
      </c>
      <c r="F508" s="37">
        <f>'Cooler&amp;Wetter'!X78</f>
        <v>76.910399999999996</v>
      </c>
      <c r="G508" s="37">
        <f>'Cooler&amp;Wetter'!R78</f>
        <v>527</v>
      </c>
      <c r="H508" s="115">
        <f t="shared" si="1149"/>
        <v>2007</v>
      </c>
      <c r="I508" s="111" t="str">
        <f t="shared" si="1150"/>
        <v>Pile No 243 @ Berth 107</v>
      </c>
      <c r="J508" s="165" t="str">
        <f t="shared" si="1151"/>
        <v>splash</v>
      </c>
      <c r="K508" s="172">
        <f t="shared" si="1152"/>
        <v>1</v>
      </c>
      <c r="L508" s="115" t="str">
        <f t="shared" si="1153"/>
        <v>C1</v>
      </c>
      <c r="M508" s="115" t="str">
        <f t="shared" si="1154"/>
        <v>CB4</v>
      </c>
      <c r="N508" s="115" t="str">
        <f t="shared" si="1155"/>
        <v>CL5</v>
      </c>
      <c r="O508" s="115">
        <f t="shared" si="1156"/>
        <v>0</v>
      </c>
      <c r="P508" s="115">
        <f t="shared" si="1157"/>
        <v>50</v>
      </c>
      <c r="Q508" s="115">
        <f t="shared" si="1158"/>
        <v>1200</v>
      </c>
      <c r="R508" s="115">
        <f t="shared" si="1159"/>
        <v>60</v>
      </c>
      <c r="S508" s="115">
        <f t="shared" si="1160"/>
        <v>0.37</v>
      </c>
      <c r="T508" s="115">
        <f t="shared" si="1161"/>
        <v>310</v>
      </c>
      <c r="U508" s="165">
        <f t="shared" si="1199"/>
        <v>12</v>
      </c>
      <c r="V508" s="165"/>
      <c r="W508" s="165"/>
      <c r="X508" s="165"/>
      <c r="Y508" s="165"/>
      <c r="AA508" s="174">
        <f t="shared" si="1228"/>
        <v>6.0820318779208664</v>
      </c>
      <c r="AB508" s="193">
        <f t="shared" si="1229"/>
        <v>0.22164063755841731</v>
      </c>
      <c r="AC508" s="174">
        <f t="shared" si="1230"/>
        <v>0.28820548591824918</v>
      </c>
      <c r="AD508" s="174">
        <f t="shared" si="1231"/>
        <v>1.2135715736153848E-2</v>
      </c>
      <c r="AE508" s="174">
        <f t="shared" si="1232"/>
        <v>0.91041595525733932</v>
      </c>
      <c r="AF508" s="194">
        <f t="shared" si="1233"/>
        <v>0.27176595679323562</v>
      </c>
      <c r="AG508" s="174">
        <f t="shared" si="1226"/>
        <v>4.9482075768705611</v>
      </c>
      <c r="AH508" s="174">
        <f t="shared" si="1227"/>
        <v>0.16992817741923077</v>
      </c>
      <c r="AJ508" s="174"/>
      <c r="AK508" s="174"/>
      <c r="AM508" s="207">
        <f t="shared" si="1234"/>
        <v>5</v>
      </c>
      <c r="AN508" s="167">
        <f>INDEX(Coefficients!$O$3:$O$7,MATCH(S508,Coefficients!$O$3:$O$7))</f>
        <v>0.3</v>
      </c>
      <c r="AO508" s="167">
        <f>INDEX(Coefficients!$O$3:$O$7,MATCH(S508,Coefficients!$O$3:$O$7)+1)</f>
        <v>0.4</v>
      </c>
      <c r="AP508" s="172">
        <f>INDEX(Coefficients!$P$3:$P$7,MATCH(S508,Coefficients!$O$3:$O$7))</f>
        <v>50</v>
      </c>
      <c r="AQ508" s="172">
        <f>INDEX(Coefficients!$P$3:$P$7,MATCH(S508,Coefficients!$O$3:$O$7)+1)</f>
        <v>41.8</v>
      </c>
      <c r="AR508" s="172">
        <f t="shared" si="1235"/>
        <v>44.26</v>
      </c>
      <c r="AS508" s="106">
        <f t="shared" si="1236"/>
        <v>2050</v>
      </c>
      <c r="AT508" s="107">
        <f t="shared" si="1237"/>
        <v>23.7</v>
      </c>
      <c r="AU508" s="167">
        <f t="shared" si="1200"/>
        <v>899.79000000000008</v>
      </c>
      <c r="AV508" s="173">
        <f t="shared" si="1201"/>
        <v>23.071538461538463</v>
      </c>
      <c r="AW508" s="106">
        <v>62</v>
      </c>
      <c r="AX508" s="107">
        <f t="shared" si="1238"/>
        <v>76.910399999999996</v>
      </c>
      <c r="AY508" s="174">
        <f t="shared" si="1239"/>
        <v>1.207427498990582</v>
      </c>
      <c r="AZ508" s="167">
        <f>INDEX(Coefficients!$K$3:$K$10,MATCH(S508,Coefficients!$K$3:$K$10))</f>
        <v>0.35</v>
      </c>
      <c r="BA508" s="167">
        <f>INDEX(Coefficients!$K$3:$K$10,MATCH(S508,Coefficients!$K$3:$K$10)+1)</f>
        <v>0.4</v>
      </c>
      <c r="BB508" s="167">
        <f>INDEX(Coefficients!$L$3:$L$10,MATCH(S508,Coefficients!$K$3:$K$10))</f>
        <v>0.19142307491680963</v>
      </c>
      <c r="BC508" s="167">
        <f>INDEX(Coefficients!$L$3:$L$10,MATCH(S508,Coefficients!$K$3:$K$10)+1)</f>
        <v>0.35425563574488944</v>
      </c>
      <c r="BD508" s="174">
        <f>INDEX(Coefficients!$M$3:$M$10,MATCH(S508,Coefficients!$K$3:$K$10))</f>
        <v>0.20023799980895765</v>
      </c>
      <c r="BE508" s="174">
        <f>INDEX(Coefficients!$M$3:$M$10,MATCH(S508,Coefficients!$K$3:$K$10)+1)</f>
        <v>0.20987997823914079</v>
      </c>
      <c r="BF508" s="70">
        <f t="shared" si="1240"/>
        <v>2.5655609924804158E-5</v>
      </c>
      <c r="BG508" s="110">
        <f t="shared" si="1241"/>
        <v>0.20409479118103091</v>
      </c>
      <c r="BH508" s="175">
        <f t="shared" si="1202"/>
        <v>1.2146589236195024E-5</v>
      </c>
      <c r="BI508" s="89">
        <f t="shared" si="1203"/>
        <v>3.8330901767900286E-2</v>
      </c>
      <c r="BJ508" s="106">
        <f t="shared" si="1242"/>
        <v>0.71366705445737511</v>
      </c>
      <c r="BK508" s="165">
        <f t="shared" si="1243"/>
        <v>84.741590689541354</v>
      </c>
      <c r="BL508" s="207"/>
      <c r="BM508" s="107">
        <f t="shared" si="1244"/>
        <v>527</v>
      </c>
      <c r="BN508" s="173">
        <f t="shared" si="1204"/>
        <v>17823.799999999996</v>
      </c>
      <c r="BO508" s="187">
        <f t="shared" si="1205"/>
        <v>8.6833897435897411E-4</v>
      </c>
      <c r="BP508" s="106" t="str">
        <f t="shared" si="1179"/>
        <v>YES</v>
      </c>
      <c r="BQ508" s="209">
        <f t="shared" si="1245"/>
        <v>6.0820318779208664</v>
      </c>
      <c r="BR508" s="164">
        <f t="shared" si="1206"/>
        <v>11.082031877920866</v>
      </c>
      <c r="BS508" s="219">
        <f t="shared" si="1207"/>
        <v>0.22164063755841731</v>
      </c>
      <c r="BT508" s="210"/>
      <c r="BU508" s="206">
        <f t="shared" si="1208"/>
        <v>-0.81276659889687519</v>
      </c>
      <c r="BW508" s="164">
        <f>VLOOKUP(M508,Coefficients!$E$4:$I$7,3)</f>
        <v>0.43099999999999999</v>
      </c>
      <c r="BX508" s="106">
        <f t="shared" si="1209"/>
        <v>7.2999999999999995E-2</v>
      </c>
      <c r="BY508" s="163">
        <f t="shared" si="1210"/>
        <v>0.52763981461538467</v>
      </c>
      <c r="BZ508" s="160"/>
      <c r="CO508" s="165" t="str">
        <f t="shared" si="1246"/>
        <v>splash</v>
      </c>
      <c r="CP508" s="172">
        <f t="shared" si="1247"/>
        <v>1</v>
      </c>
      <c r="CQ508" s="165">
        <f>IF(CO508="atmospheric",IF(CP508&gt;=1,Coefficients!$T$5,Coefficients!$T$4),Coefficients!$T$3)</f>
        <v>7.35</v>
      </c>
      <c r="CR508" s="106">
        <f>IF(S508&lt;Coefficients!$V$3,Coefficients!$X$3-(Coefficients!$X$4-Coefficients!$X$3)*(Coefficients!$V$3-S508)/(Coefficients!$V$4-Coefficients!$V$3),IF(S508&gt;Coefficients!$V$6,(Coefficients!$X$6-Coefficients!$X$5)*(S508-Coefficients!$V$6)/(Coefficients!$V$6-Coefficients!$V$5)+Coefficients!$X$6,VLOOKUP(S508,Coefficients!$V$3:$X$6,3)))</f>
        <v>5.1999999999999975</v>
      </c>
      <c r="CS508" s="90">
        <f t="shared" si="1211"/>
        <v>1.6409601519999992E-4</v>
      </c>
      <c r="CT508" s="106">
        <f>VLOOKUP(CO508,Coefficients!$Z$4:$AD$7,4,FALSE)</f>
        <v>0.26500000000000001</v>
      </c>
      <c r="CU508" s="106">
        <f>VLOOKUP(CO508,Coefficients!$Z$4:$AD$7,2,FALSE)</f>
        <v>0.37</v>
      </c>
      <c r="CV508" s="174">
        <f t="shared" si="1248"/>
        <v>5.3880411575629106</v>
      </c>
      <c r="CW508" s="31">
        <f t="shared" si="1249"/>
        <v>0.91041595525733932</v>
      </c>
      <c r="CX508" s="19">
        <f>Coefficients!$B$7</f>
        <v>3.35</v>
      </c>
      <c r="CY508" s="217">
        <f t="shared" si="1212"/>
        <v>0.27176595679323562</v>
      </c>
      <c r="CZ508" s="164">
        <f>VLOOKUP(N508,Coefficients!$E$12:$I$16,3)</f>
        <v>6.0350000000000001</v>
      </c>
      <c r="DA508" s="165">
        <f t="shared" si="1213"/>
        <v>7.2999999999999995E-2</v>
      </c>
      <c r="DB508" s="163">
        <f t="shared" si="1214"/>
        <v>7.3881816269230773</v>
      </c>
      <c r="DC508" s="163"/>
      <c r="DD508" s="149"/>
      <c r="DU508" s="165">
        <f t="shared" si="1250"/>
        <v>0.95</v>
      </c>
      <c r="DV508" s="165">
        <f t="shared" si="1251"/>
        <v>1</v>
      </c>
      <c r="DW508" s="165">
        <f t="shared" si="1252"/>
        <v>2400</v>
      </c>
      <c r="DX508" s="165">
        <f t="shared" si="1253"/>
        <v>1.4999999999999999E-2</v>
      </c>
      <c r="DY508" s="169">
        <f t="shared" si="1254"/>
        <v>70.564907569967986</v>
      </c>
      <c r="DZ508" s="136">
        <f t="shared" si="1215"/>
        <v>33592.9070183164</v>
      </c>
      <c r="EA508" s="136">
        <f t="shared" si="1255"/>
        <v>4.3067574809826485</v>
      </c>
      <c r="EB508" s="136">
        <f t="shared" si="1256"/>
        <v>2.3330791552474604E-2</v>
      </c>
      <c r="EC508" s="136">
        <f t="shared" si="1257"/>
        <v>0.96747185906460231</v>
      </c>
      <c r="ED508" s="136">
        <f t="shared" si="1258"/>
        <v>0.2129811739989721</v>
      </c>
      <c r="EE508" s="136">
        <f t="shared" si="1216"/>
        <v>1.5445604651050633E-4</v>
      </c>
      <c r="EF508" s="136">
        <f t="shared" si="1259"/>
        <v>1</v>
      </c>
      <c r="EG508" s="136">
        <f t="shared" si="1217"/>
        <v>2</v>
      </c>
      <c r="EH508" s="149">
        <f t="shared" si="1260"/>
        <v>1.6897804936931726</v>
      </c>
      <c r="EI508" s="149">
        <f t="shared" si="1261"/>
        <v>28.302656455373718</v>
      </c>
      <c r="EJ508" s="149">
        <f t="shared" si="1218"/>
        <v>29.992436949066892</v>
      </c>
      <c r="EK508" s="18">
        <f t="shared" si="1219"/>
        <v>1.3003278148497814</v>
      </c>
      <c r="EL508" s="18">
        <f t="shared" si="1220"/>
        <v>0.28820548591824918</v>
      </c>
      <c r="EM508" s="18">
        <f t="shared" si="1221"/>
        <v>1.2135715736153848E-2</v>
      </c>
      <c r="EN508" s="163">
        <f t="shared" si="1262"/>
        <v>0.1206786069232407</v>
      </c>
      <c r="EO508" s="163">
        <f t="shared" si="1263"/>
        <v>2.0212833359181563</v>
      </c>
      <c r="EP508" s="163">
        <f t="shared" si="1222"/>
        <v>2.1419619428413972</v>
      </c>
      <c r="EQ508" s="18">
        <f t="shared" si="1223"/>
        <v>18.207606409787541</v>
      </c>
      <c r="ER508" s="18">
        <f t="shared" si="1224"/>
        <v>4.9482075768705611</v>
      </c>
      <c r="ES508" s="18">
        <f t="shared" si="1225"/>
        <v>0.16992817741923077</v>
      </c>
    </row>
    <row r="509" spans="1:149" s="105" customFormat="1" outlineLevel="1" x14ac:dyDescent="0.25">
      <c r="A509" s="103"/>
      <c r="B509" s="36" t="s">
        <v>75</v>
      </c>
      <c r="C509" s="36" t="str">
        <f>'Cooler&amp;Wetter'!$B$1</f>
        <v>MIROC-Medres</v>
      </c>
      <c r="D509" s="36">
        <v>2051</v>
      </c>
      <c r="E509" s="37">
        <f>'Cooler&amp;Wetter'!T79</f>
        <v>23.72</v>
      </c>
      <c r="F509" s="37">
        <f>'Cooler&amp;Wetter'!X79</f>
        <v>76.92184499999999</v>
      </c>
      <c r="G509" s="37">
        <f>'Cooler&amp;Wetter'!R79</f>
        <v>531.04999999999995</v>
      </c>
      <c r="H509" s="115">
        <f t="shared" si="1149"/>
        <v>2007</v>
      </c>
      <c r="I509" s="111" t="str">
        <f t="shared" si="1150"/>
        <v>Pile No 243 @ Berth 107</v>
      </c>
      <c r="J509" s="165" t="str">
        <f t="shared" si="1151"/>
        <v>splash</v>
      </c>
      <c r="K509" s="172">
        <f t="shared" si="1152"/>
        <v>1</v>
      </c>
      <c r="L509" s="115" t="str">
        <f t="shared" si="1153"/>
        <v>C1</v>
      </c>
      <c r="M509" s="115" t="str">
        <f t="shared" si="1154"/>
        <v>CB4</v>
      </c>
      <c r="N509" s="115" t="str">
        <f t="shared" si="1155"/>
        <v>CL5</v>
      </c>
      <c r="O509" s="115">
        <f t="shared" si="1156"/>
        <v>0</v>
      </c>
      <c r="P509" s="115">
        <f t="shared" si="1157"/>
        <v>50</v>
      </c>
      <c r="Q509" s="115">
        <f t="shared" si="1158"/>
        <v>1200</v>
      </c>
      <c r="R509" s="115">
        <f t="shared" si="1159"/>
        <v>60</v>
      </c>
      <c r="S509" s="115">
        <f t="shared" si="1160"/>
        <v>0.37</v>
      </c>
      <c r="T509" s="115">
        <f t="shared" si="1161"/>
        <v>310</v>
      </c>
      <c r="U509" s="165">
        <f t="shared" si="1199"/>
        <v>12</v>
      </c>
      <c r="V509" s="165"/>
      <c r="W509" s="165"/>
      <c r="X509" s="165"/>
      <c r="Y509" s="165"/>
      <c r="AA509" s="174">
        <f t="shared" si="1228"/>
        <v>6.1590777905903629</v>
      </c>
      <c r="AB509" s="193">
        <f t="shared" si="1229"/>
        <v>0.22318155581180726</v>
      </c>
      <c r="AC509" s="174">
        <f t="shared" si="1230"/>
        <v>0.29784641053997812</v>
      </c>
      <c r="AD509" s="174">
        <f t="shared" si="1231"/>
        <v>1.214744719975E-2</v>
      </c>
      <c r="AE509" s="174">
        <f t="shared" si="1232"/>
        <v>0.93393860572045406</v>
      </c>
      <c r="AF509" s="194">
        <f t="shared" si="1233"/>
        <v>0.27878764349864299</v>
      </c>
      <c r="AG509" s="174">
        <f t="shared" si="1226"/>
        <v>5.2096385802784821</v>
      </c>
      <c r="AH509" s="174">
        <f t="shared" si="1227"/>
        <v>0.17009244512875002</v>
      </c>
      <c r="AJ509" s="174"/>
      <c r="AK509" s="174"/>
      <c r="AM509" s="207">
        <f t="shared" si="1234"/>
        <v>5</v>
      </c>
      <c r="AN509" s="167">
        <f>INDEX(Coefficients!$O$3:$O$7,MATCH(S509,Coefficients!$O$3:$O$7))</f>
        <v>0.3</v>
      </c>
      <c r="AO509" s="167">
        <f>INDEX(Coefficients!$O$3:$O$7,MATCH(S509,Coefficients!$O$3:$O$7)+1)</f>
        <v>0.4</v>
      </c>
      <c r="AP509" s="172">
        <f>INDEX(Coefficients!$P$3:$P$7,MATCH(S509,Coefficients!$O$3:$O$7))</f>
        <v>50</v>
      </c>
      <c r="AQ509" s="172">
        <f>INDEX(Coefficients!$P$3:$P$7,MATCH(S509,Coefficients!$O$3:$O$7)+1)</f>
        <v>41.8</v>
      </c>
      <c r="AR509" s="172">
        <f t="shared" si="1235"/>
        <v>44.26</v>
      </c>
      <c r="AS509" s="106">
        <f t="shared" si="1236"/>
        <v>2051</v>
      </c>
      <c r="AT509" s="107">
        <f t="shared" si="1237"/>
        <v>23.72</v>
      </c>
      <c r="AU509" s="167">
        <f t="shared" si="1200"/>
        <v>923.5100000000001</v>
      </c>
      <c r="AV509" s="173">
        <f t="shared" si="1201"/>
        <v>23.087750000000003</v>
      </c>
      <c r="AW509" s="106">
        <v>63</v>
      </c>
      <c r="AX509" s="107">
        <f t="shared" si="1238"/>
        <v>76.92184499999999</v>
      </c>
      <c r="AY509" s="174">
        <f t="shared" si="1239"/>
        <v>1.2086167769720362</v>
      </c>
      <c r="AZ509" s="167">
        <f>INDEX(Coefficients!$K$3:$K$10,MATCH(S509,Coefficients!$K$3:$K$10))</f>
        <v>0.35</v>
      </c>
      <c r="BA509" s="167">
        <f>INDEX(Coefficients!$K$3:$K$10,MATCH(S509,Coefficients!$K$3:$K$10)+1)</f>
        <v>0.4</v>
      </c>
      <c r="BB509" s="167">
        <f>INDEX(Coefficients!$L$3:$L$10,MATCH(S509,Coefficients!$K$3:$K$10))</f>
        <v>0.19142307491680963</v>
      </c>
      <c r="BC509" s="167">
        <f>INDEX(Coefficients!$L$3:$L$10,MATCH(S509,Coefficients!$K$3:$K$10)+1)</f>
        <v>0.35425563574488944</v>
      </c>
      <c r="BD509" s="174">
        <f>INDEX(Coefficients!$M$3:$M$10,MATCH(S509,Coefficients!$K$3:$K$10))</f>
        <v>0.20023799980895765</v>
      </c>
      <c r="BE509" s="174">
        <f>INDEX(Coefficients!$M$3:$M$10,MATCH(S509,Coefficients!$K$3:$K$10)+1)</f>
        <v>0.20987997823914079</v>
      </c>
      <c r="BF509" s="70">
        <f t="shared" si="1240"/>
        <v>2.5655609924804158E-5</v>
      </c>
      <c r="BG509" s="110">
        <f t="shared" si="1241"/>
        <v>0.20409479118103091</v>
      </c>
      <c r="BH509" s="175">
        <f t="shared" si="1202"/>
        <v>1.2083986862499803E-5</v>
      </c>
      <c r="BI509" s="89">
        <f t="shared" si="1203"/>
        <v>3.8133347920487851E-2</v>
      </c>
      <c r="BJ509" s="106">
        <f t="shared" si="1242"/>
        <v>0.71366705445737511</v>
      </c>
      <c r="BK509" s="165">
        <f t="shared" si="1243"/>
        <v>84.741590689541354</v>
      </c>
      <c r="BL509" s="207"/>
      <c r="BM509" s="107">
        <f t="shared" si="1244"/>
        <v>531.04999999999995</v>
      </c>
      <c r="BN509" s="173">
        <f t="shared" si="1204"/>
        <v>18354.849999999995</v>
      </c>
      <c r="BO509" s="187">
        <f t="shared" si="1205"/>
        <v>8.7185537499999974E-4</v>
      </c>
      <c r="BP509" s="106" t="str">
        <f t="shared" si="1179"/>
        <v>YES</v>
      </c>
      <c r="BQ509" s="209">
        <f t="shared" si="1245"/>
        <v>6.1590777905903629</v>
      </c>
      <c r="BR509" s="164">
        <f t="shared" si="1206"/>
        <v>11.159077790590363</v>
      </c>
      <c r="BS509" s="219">
        <f t="shared" si="1207"/>
        <v>0.22318155581180726</v>
      </c>
      <c r="BT509" s="210"/>
      <c r="BU509" s="206">
        <f t="shared" si="1208"/>
        <v>-0.81465665801728904</v>
      </c>
      <c r="BW509" s="164">
        <f>VLOOKUP(M509,Coefficients!$E$4:$I$7,3)</f>
        <v>0.43099999999999999</v>
      </c>
      <c r="BX509" s="106">
        <f t="shared" si="1209"/>
        <v>7.2999999999999995E-2</v>
      </c>
      <c r="BY509" s="163">
        <f t="shared" si="1210"/>
        <v>0.52814987825000004</v>
      </c>
      <c r="BZ509" s="160"/>
      <c r="CO509" s="165" t="str">
        <f t="shared" si="1246"/>
        <v>splash</v>
      </c>
      <c r="CP509" s="172">
        <f t="shared" si="1247"/>
        <v>1</v>
      </c>
      <c r="CQ509" s="165">
        <f>IF(CO509="atmospheric",IF(CP509&gt;=1,Coefficients!$T$5,Coefficients!$T$4),Coefficients!$T$3)</f>
        <v>7.35</v>
      </c>
      <c r="CR509" s="106">
        <f>IF(S509&lt;Coefficients!$V$3,Coefficients!$X$3-(Coefficients!$X$4-Coefficients!$X$3)*(Coefficients!$V$3-S509)/(Coefficients!$V$4-Coefficients!$V$3),IF(S509&gt;Coefficients!$V$6,(Coefficients!$X$6-Coefficients!$X$5)*(S509-Coefficients!$V$6)/(Coefficients!$V$6-Coefficients!$V$5)+Coefficients!$X$6,VLOOKUP(S509,Coefficients!$V$3:$X$6,3)))</f>
        <v>5.1999999999999975</v>
      </c>
      <c r="CS509" s="90">
        <f t="shared" si="1211"/>
        <v>1.6409601519999992E-4</v>
      </c>
      <c r="CT509" s="106">
        <f>VLOOKUP(CO509,Coefficients!$Z$4:$AD$7,4,FALSE)</f>
        <v>0.26500000000000001</v>
      </c>
      <c r="CU509" s="106">
        <f>VLOOKUP(CO509,Coefficients!$Z$4:$AD$7,2,FALSE)</f>
        <v>0.37</v>
      </c>
      <c r="CV509" s="174">
        <f t="shared" si="1248"/>
        <v>5.3909435257262937</v>
      </c>
      <c r="CW509" s="31">
        <f t="shared" si="1249"/>
        <v>0.93393860572045406</v>
      </c>
      <c r="CX509" s="19">
        <f>Coefficients!$B$7</f>
        <v>3.35</v>
      </c>
      <c r="CY509" s="217">
        <f t="shared" si="1212"/>
        <v>0.27878764349864299</v>
      </c>
      <c r="CZ509" s="164">
        <f>VLOOKUP(N509,Coefficients!$E$12:$I$16,3)</f>
        <v>6.0350000000000001</v>
      </c>
      <c r="DA509" s="165">
        <f t="shared" si="1213"/>
        <v>7.2999999999999995E-2</v>
      </c>
      <c r="DB509" s="163">
        <f t="shared" si="1214"/>
        <v>7.3953237012500015</v>
      </c>
      <c r="DC509" s="163"/>
      <c r="DD509" s="149"/>
      <c r="DU509" s="165">
        <f t="shared" si="1250"/>
        <v>0.95</v>
      </c>
      <c r="DV509" s="165">
        <f t="shared" si="1251"/>
        <v>1</v>
      </c>
      <c r="DW509" s="165">
        <f t="shared" si="1252"/>
        <v>2400</v>
      </c>
      <c r="DX509" s="165">
        <f t="shared" si="1253"/>
        <v>1.4999999999999999E-2</v>
      </c>
      <c r="DY509" s="169">
        <f t="shared" si="1254"/>
        <v>70.565490575157085</v>
      </c>
      <c r="DZ509" s="136">
        <f t="shared" si="1215"/>
        <v>33592.999532597925</v>
      </c>
      <c r="EA509" s="136">
        <f t="shared" si="1255"/>
        <v>4.3067574809826485</v>
      </c>
      <c r="EB509" s="136">
        <f t="shared" si="1256"/>
        <v>2.3330791552474604E-2</v>
      </c>
      <c r="EC509" s="136">
        <f t="shared" si="1257"/>
        <v>0.96747185906460231</v>
      </c>
      <c r="ED509" s="136">
        <f t="shared" si="1258"/>
        <v>0.21305072657422314</v>
      </c>
      <c r="EE509" s="136">
        <f t="shared" si="1216"/>
        <v>1.5445604651050633E-4</v>
      </c>
      <c r="EF509" s="136">
        <f t="shared" si="1259"/>
        <v>1</v>
      </c>
      <c r="EG509" s="136">
        <f t="shared" si="1217"/>
        <v>2</v>
      </c>
      <c r="EH509" s="149">
        <f t="shared" si="1260"/>
        <v>1.688146980230234</v>
      </c>
      <c r="EI509" s="149">
        <f t="shared" si="1261"/>
        <v>28.284556791111804</v>
      </c>
      <c r="EJ509" s="149">
        <f t="shared" si="1218"/>
        <v>29.972703771342037</v>
      </c>
      <c r="EK509" s="18">
        <f t="shared" si="1219"/>
        <v>1.3345476038850195</v>
      </c>
      <c r="EL509" s="18">
        <f t="shared" si="1220"/>
        <v>0.29784641053997812</v>
      </c>
      <c r="EM509" s="18">
        <f t="shared" si="1221"/>
        <v>1.214744719975E-2</v>
      </c>
      <c r="EN509" s="163">
        <f t="shared" si="1262"/>
        <v>0.12056194672398191</v>
      </c>
      <c r="EO509" s="163">
        <f t="shared" si="1263"/>
        <v>2.0199907169791524</v>
      </c>
      <c r="EP509" s="163">
        <f t="shared" si="1222"/>
        <v>2.1405526637031342</v>
      </c>
      <c r="EQ509" s="18">
        <f t="shared" si="1223"/>
        <v>18.68676285254314</v>
      </c>
      <c r="ER509" s="18">
        <f t="shared" si="1224"/>
        <v>5.2096385802784821</v>
      </c>
      <c r="ES509" s="18">
        <f t="shared" si="1225"/>
        <v>0.17009244512875002</v>
      </c>
    </row>
    <row r="510" spans="1:149" s="105" customFormat="1" outlineLevel="1" x14ac:dyDescent="0.25">
      <c r="A510" s="103"/>
      <c r="B510" s="36" t="s">
        <v>75</v>
      </c>
      <c r="C510" s="36" t="str">
        <f>'Cooler&amp;Wetter'!$B$1</f>
        <v>MIROC-Medres</v>
      </c>
      <c r="D510" s="36">
        <v>2052</v>
      </c>
      <c r="E510" s="37">
        <f>'Cooler&amp;Wetter'!T80</f>
        <v>23.74</v>
      </c>
      <c r="F510" s="37">
        <f>'Cooler&amp;Wetter'!X80</f>
        <v>76.93329</v>
      </c>
      <c r="G510" s="37">
        <f>'Cooler&amp;Wetter'!R80</f>
        <v>535.09999999999991</v>
      </c>
      <c r="H510" s="115">
        <f t="shared" si="1149"/>
        <v>2007</v>
      </c>
      <c r="I510" s="111" t="str">
        <f t="shared" si="1150"/>
        <v>Pile No 243 @ Berth 107</v>
      </c>
      <c r="J510" s="165" t="str">
        <f t="shared" si="1151"/>
        <v>splash</v>
      </c>
      <c r="K510" s="172">
        <f t="shared" si="1152"/>
        <v>1</v>
      </c>
      <c r="L510" s="115" t="str">
        <f t="shared" si="1153"/>
        <v>C1</v>
      </c>
      <c r="M510" s="115" t="str">
        <f t="shared" si="1154"/>
        <v>CB4</v>
      </c>
      <c r="N510" s="115" t="str">
        <f t="shared" si="1155"/>
        <v>CL5</v>
      </c>
      <c r="O510" s="115">
        <f t="shared" si="1156"/>
        <v>0</v>
      </c>
      <c r="P510" s="115">
        <f t="shared" si="1157"/>
        <v>50</v>
      </c>
      <c r="Q510" s="115">
        <f t="shared" si="1158"/>
        <v>1200</v>
      </c>
      <c r="R510" s="115">
        <f t="shared" si="1159"/>
        <v>60</v>
      </c>
      <c r="S510" s="115">
        <f t="shared" si="1160"/>
        <v>0.37</v>
      </c>
      <c r="T510" s="115">
        <f t="shared" si="1161"/>
        <v>310</v>
      </c>
      <c r="U510" s="165">
        <f t="shared" si="1199"/>
        <v>12</v>
      </c>
      <c r="V510" s="165"/>
      <c r="W510" s="165"/>
      <c r="X510" s="165"/>
      <c r="Y510" s="165"/>
      <c r="AA510" s="174">
        <f t="shared" si="1228"/>
        <v>6.2354972311338397</v>
      </c>
      <c r="AB510" s="193">
        <f t="shared" si="1229"/>
        <v>0.22470994462267679</v>
      </c>
      <c r="AC510" s="174">
        <f t="shared" si="1230"/>
        <v>0.30758178657124718</v>
      </c>
      <c r="AD510" s="174">
        <f t="shared" si="1231"/>
        <v>1.2158959396341464E-2</v>
      </c>
      <c r="AE510" s="174">
        <f t="shared" si="1232"/>
        <v>0.95714485230388213</v>
      </c>
      <c r="AF510" s="194">
        <f t="shared" si="1233"/>
        <v>0.28571488128474093</v>
      </c>
      <c r="AG510" s="174">
        <f t="shared" si="1226"/>
        <v>5.4760976977907623</v>
      </c>
      <c r="AH510" s="174">
        <f t="shared" si="1227"/>
        <v>0.17025364259146344</v>
      </c>
      <c r="AJ510" s="174"/>
      <c r="AK510" s="174"/>
      <c r="AM510" s="207">
        <f t="shared" si="1234"/>
        <v>5</v>
      </c>
      <c r="AN510" s="167">
        <f>INDEX(Coefficients!$O$3:$O$7,MATCH(S510,Coefficients!$O$3:$O$7))</f>
        <v>0.3</v>
      </c>
      <c r="AO510" s="167">
        <f>INDEX(Coefficients!$O$3:$O$7,MATCH(S510,Coefficients!$O$3:$O$7)+1)</f>
        <v>0.4</v>
      </c>
      <c r="AP510" s="172">
        <f>INDEX(Coefficients!$P$3:$P$7,MATCH(S510,Coefficients!$O$3:$O$7))</f>
        <v>50</v>
      </c>
      <c r="AQ510" s="172">
        <f>INDEX(Coefficients!$P$3:$P$7,MATCH(S510,Coefficients!$O$3:$O$7)+1)</f>
        <v>41.8</v>
      </c>
      <c r="AR510" s="172">
        <f t="shared" si="1235"/>
        <v>44.26</v>
      </c>
      <c r="AS510" s="106">
        <f t="shared" si="1236"/>
        <v>2052</v>
      </c>
      <c r="AT510" s="107">
        <f t="shared" si="1237"/>
        <v>23.74</v>
      </c>
      <c r="AU510" s="167">
        <f t="shared" si="1200"/>
        <v>947.25000000000011</v>
      </c>
      <c r="AV510" s="173">
        <f t="shared" si="1201"/>
        <v>23.103658536585368</v>
      </c>
      <c r="AW510" s="106">
        <v>64</v>
      </c>
      <c r="AX510" s="107">
        <f t="shared" si="1238"/>
        <v>76.93329</v>
      </c>
      <c r="AY510" s="174">
        <f t="shared" si="1239"/>
        <v>1.2097848387212227</v>
      </c>
      <c r="AZ510" s="167">
        <f>INDEX(Coefficients!$K$3:$K$10,MATCH(S510,Coefficients!$K$3:$K$10))</f>
        <v>0.35</v>
      </c>
      <c r="BA510" s="167">
        <f>INDEX(Coefficients!$K$3:$K$10,MATCH(S510,Coefficients!$K$3:$K$10)+1)</f>
        <v>0.4</v>
      </c>
      <c r="BB510" s="167">
        <f>INDEX(Coefficients!$L$3:$L$10,MATCH(S510,Coefficients!$K$3:$K$10))</f>
        <v>0.19142307491680963</v>
      </c>
      <c r="BC510" s="167">
        <f>INDEX(Coefficients!$L$3:$L$10,MATCH(S510,Coefficients!$K$3:$K$10)+1)</f>
        <v>0.35425563574488944</v>
      </c>
      <c r="BD510" s="174">
        <f>INDEX(Coefficients!$M$3:$M$10,MATCH(S510,Coefficients!$K$3:$K$10))</f>
        <v>0.20023799980895765</v>
      </c>
      <c r="BE510" s="174">
        <f>INDEX(Coefficients!$M$3:$M$10,MATCH(S510,Coefficients!$K$3:$K$10)+1)</f>
        <v>0.20987997823914079</v>
      </c>
      <c r="BF510" s="70">
        <f t="shared" si="1240"/>
        <v>2.5655609924804158E-5</v>
      </c>
      <c r="BG510" s="110">
        <f t="shared" si="1241"/>
        <v>0.20409479118103091</v>
      </c>
      <c r="BH510" s="175">
        <f t="shared" si="1202"/>
        <v>1.2023241192687887E-5</v>
      </c>
      <c r="BI510" s="89">
        <f t="shared" si="1203"/>
        <v>3.7941653259780335E-2</v>
      </c>
      <c r="BJ510" s="106">
        <f t="shared" si="1242"/>
        <v>0.71366705445737511</v>
      </c>
      <c r="BK510" s="165">
        <f t="shared" si="1243"/>
        <v>84.741590689541354</v>
      </c>
      <c r="BL510" s="207"/>
      <c r="BM510" s="107">
        <f t="shared" si="1244"/>
        <v>535.09999999999991</v>
      </c>
      <c r="BN510" s="173">
        <f t="shared" si="1204"/>
        <v>18889.949999999993</v>
      </c>
      <c r="BO510" s="187">
        <f t="shared" si="1205"/>
        <v>8.75387926829268E-4</v>
      </c>
      <c r="BP510" s="106" t="str">
        <f t="shared" si="1179"/>
        <v>YES</v>
      </c>
      <c r="BQ510" s="209">
        <f t="shared" si="1245"/>
        <v>6.2354972311338397</v>
      </c>
      <c r="BR510" s="164">
        <f t="shared" si="1206"/>
        <v>11.23549723113384</v>
      </c>
      <c r="BS510" s="219">
        <f t="shared" si="1207"/>
        <v>0.22470994462267679</v>
      </c>
      <c r="BT510" s="210"/>
      <c r="BU510" s="206">
        <f t="shared" si="1208"/>
        <v>-0.81647177338965238</v>
      </c>
      <c r="BW510" s="164">
        <f>VLOOKUP(M510,Coefficients!$E$4:$I$7,3)</f>
        <v>0.43099999999999999</v>
      </c>
      <c r="BX510" s="106">
        <f t="shared" si="1209"/>
        <v>7.2999999999999995E-2</v>
      </c>
      <c r="BY510" s="163">
        <f t="shared" si="1210"/>
        <v>0.5286504085365854</v>
      </c>
      <c r="BZ510" s="160"/>
      <c r="CO510" s="165" t="str">
        <f t="shared" si="1246"/>
        <v>splash</v>
      </c>
      <c r="CP510" s="172">
        <f t="shared" si="1247"/>
        <v>1</v>
      </c>
      <c r="CQ510" s="165">
        <f>IF(CO510="atmospheric",IF(CP510&gt;=1,Coefficients!$T$5,Coefficients!$T$4),Coefficients!$T$3)</f>
        <v>7.35</v>
      </c>
      <c r="CR510" s="106">
        <f>IF(S510&lt;Coefficients!$V$3,Coefficients!$X$3-(Coefficients!$X$4-Coefficients!$X$3)*(Coefficients!$V$3-S510)/(Coefficients!$V$4-Coefficients!$V$3),IF(S510&gt;Coefficients!$V$6,(Coefficients!$X$6-Coefficients!$X$5)*(S510-Coefficients!$V$6)/(Coefficients!$V$6-Coefficients!$V$5)+Coefficients!$X$6,VLOOKUP(S510,Coefficients!$V$3:$X$6,3)))</f>
        <v>5.1999999999999975</v>
      </c>
      <c r="CS510" s="90">
        <f t="shared" si="1211"/>
        <v>1.6409601519999992E-4</v>
      </c>
      <c r="CT510" s="106">
        <f>VLOOKUP(CO510,Coefficients!$Z$4:$AD$7,4,FALSE)</f>
        <v>0.26500000000000001</v>
      </c>
      <c r="CU510" s="106">
        <f>VLOOKUP(CO510,Coefficients!$Z$4:$AD$7,2,FALSE)</f>
        <v>0.37</v>
      </c>
      <c r="CV510" s="174">
        <f t="shared" si="1248"/>
        <v>5.3936485480387262</v>
      </c>
      <c r="CW510" s="31">
        <f t="shared" si="1249"/>
        <v>0.95714485230388213</v>
      </c>
      <c r="CX510" s="19">
        <f>Coefficients!$B$7</f>
        <v>3.35</v>
      </c>
      <c r="CY510" s="217">
        <f t="shared" si="1212"/>
        <v>0.28571488128474093</v>
      </c>
      <c r="CZ510" s="164">
        <f>VLOOKUP(N510,Coefficients!$E$12:$I$16,3)</f>
        <v>6.0350000000000001</v>
      </c>
      <c r="DA510" s="165">
        <f t="shared" si="1213"/>
        <v>7.2999999999999995E-2</v>
      </c>
      <c r="DB510" s="163">
        <f t="shared" si="1214"/>
        <v>7.4023322865853673</v>
      </c>
      <c r="DC510" s="163"/>
      <c r="DD510" s="149"/>
      <c r="DU510" s="165">
        <f t="shared" si="1250"/>
        <v>0.95</v>
      </c>
      <c r="DV510" s="165">
        <f t="shared" si="1251"/>
        <v>1</v>
      </c>
      <c r="DW510" s="165">
        <f t="shared" si="1252"/>
        <v>2400</v>
      </c>
      <c r="DX510" s="165">
        <f t="shared" si="1253"/>
        <v>1.4999999999999999E-2</v>
      </c>
      <c r="DY510" s="169">
        <f t="shared" si="1254"/>
        <v>70.566045150008847</v>
      </c>
      <c r="DZ510" s="136">
        <f t="shared" si="1215"/>
        <v>33593.087534933438</v>
      </c>
      <c r="EA510" s="136">
        <f t="shared" si="1255"/>
        <v>4.3067574809826485</v>
      </c>
      <c r="EB510" s="136">
        <f t="shared" si="1256"/>
        <v>2.3330791552474604E-2</v>
      </c>
      <c r="EC510" s="136">
        <f t="shared" si="1257"/>
        <v>0.96747185906460231</v>
      </c>
      <c r="ED510" s="136">
        <f t="shared" si="1258"/>
        <v>0.21311884870156075</v>
      </c>
      <c r="EE510" s="136">
        <f t="shared" si="1216"/>
        <v>1.5445604651050633E-4</v>
      </c>
      <c r="EF510" s="136">
        <f t="shared" si="1259"/>
        <v>1</v>
      </c>
      <c r="EG510" s="136">
        <f t="shared" si="1217"/>
        <v>2</v>
      </c>
      <c r="EH510" s="149">
        <f t="shared" si="1260"/>
        <v>1.6865471103528689</v>
      </c>
      <c r="EI510" s="149">
        <f t="shared" si="1261"/>
        <v>28.266812066835133</v>
      </c>
      <c r="EJ510" s="149">
        <f t="shared" si="1218"/>
        <v>29.953359177188002</v>
      </c>
      <c r="EK510" s="18">
        <f t="shared" si="1219"/>
        <v>1.3687947237391973</v>
      </c>
      <c r="EL510" s="18">
        <f t="shared" si="1220"/>
        <v>0.30758178657124718</v>
      </c>
      <c r="EM510" s="18">
        <f t="shared" si="1221"/>
        <v>1.2158959396341464E-2</v>
      </c>
      <c r="EN510" s="163">
        <f t="shared" si="1262"/>
        <v>0.12044768923978236</v>
      </c>
      <c r="EO510" s="163">
        <f t="shared" si="1263"/>
        <v>2.0187234466952675</v>
      </c>
      <c r="EP510" s="163">
        <f t="shared" si="1222"/>
        <v>2.13917113593505</v>
      </c>
      <c r="EQ510" s="18">
        <f t="shared" si="1223"/>
        <v>19.166301990176464</v>
      </c>
      <c r="ER510" s="18">
        <f t="shared" si="1224"/>
        <v>5.4760976977907623</v>
      </c>
      <c r="ES510" s="18">
        <f t="shared" si="1225"/>
        <v>0.17025364259146344</v>
      </c>
    </row>
    <row r="511" spans="1:149" s="105" customFormat="1" outlineLevel="1" x14ac:dyDescent="0.25">
      <c r="A511" s="103"/>
      <c r="B511" s="36" t="s">
        <v>75</v>
      </c>
      <c r="C511" s="36" t="str">
        <f>'Cooler&amp;Wetter'!$B$1</f>
        <v>MIROC-Medres</v>
      </c>
      <c r="D511" s="36">
        <v>2053</v>
      </c>
      <c r="E511" s="37">
        <f>'Cooler&amp;Wetter'!T81</f>
        <v>23.759999999999998</v>
      </c>
      <c r="F511" s="37">
        <f>'Cooler&amp;Wetter'!X81</f>
        <v>76.944734999999994</v>
      </c>
      <c r="G511" s="37">
        <f>'Cooler&amp;Wetter'!R81</f>
        <v>539.14999999999986</v>
      </c>
      <c r="H511" s="115">
        <f t="shared" si="1149"/>
        <v>2007</v>
      </c>
      <c r="I511" s="111" t="str">
        <f t="shared" si="1150"/>
        <v>Pile No 243 @ Berth 107</v>
      </c>
      <c r="J511" s="165" t="str">
        <f t="shared" si="1151"/>
        <v>splash</v>
      </c>
      <c r="K511" s="172">
        <f t="shared" si="1152"/>
        <v>1</v>
      </c>
      <c r="L511" s="115" t="str">
        <f t="shared" si="1153"/>
        <v>C1</v>
      </c>
      <c r="M511" s="115" t="str">
        <f t="shared" si="1154"/>
        <v>CB4</v>
      </c>
      <c r="N511" s="115" t="str">
        <f t="shared" si="1155"/>
        <v>CL5</v>
      </c>
      <c r="O511" s="115">
        <f t="shared" si="1156"/>
        <v>0</v>
      </c>
      <c r="P511" s="115">
        <f t="shared" si="1157"/>
        <v>50</v>
      </c>
      <c r="Q511" s="115">
        <f t="shared" si="1158"/>
        <v>1200</v>
      </c>
      <c r="R511" s="115">
        <f t="shared" si="1159"/>
        <v>60</v>
      </c>
      <c r="S511" s="115">
        <f t="shared" si="1160"/>
        <v>0.37</v>
      </c>
      <c r="T511" s="115">
        <f t="shared" si="1161"/>
        <v>310</v>
      </c>
      <c r="U511" s="165">
        <f t="shared" si="1199"/>
        <v>12</v>
      </c>
      <c r="V511" s="165"/>
      <c r="W511" s="165"/>
      <c r="X511" s="165"/>
      <c r="Y511" s="165"/>
      <c r="AA511" s="174">
        <f t="shared" si="1228"/>
        <v>6.3113183326205951</v>
      </c>
      <c r="AB511" s="193">
        <f t="shared" si="1229"/>
        <v>0.22622636665241189</v>
      </c>
      <c r="AC511" s="174">
        <f t="shared" si="1230"/>
        <v>0.317411242340088</v>
      </c>
      <c r="AD511" s="174">
        <f t="shared" si="1231"/>
        <v>1.2170267987857142E-2</v>
      </c>
      <c r="AE511" s="174">
        <f t="shared" si="1232"/>
        <v>0.98004027327939836</v>
      </c>
      <c r="AF511" s="194">
        <f t="shared" si="1233"/>
        <v>0.29254933530728311</v>
      </c>
      <c r="AG511" s="174">
        <f t="shared" si="1226"/>
        <v>5.7474897360309489</v>
      </c>
      <c r="AH511" s="174">
        <f t="shared" si="1227"/>
        <v>0.17041198911071431</v>
      </c>
      <c r="AJ511" s="174"/>
      <c r="AK511" s="174"/>
      <c r="AM511" s="207">
        <f t="shared" si="1234"/>
        <v>5</v>
      </c>
      <c r="AN511" s="167">
        <f>INDEX(Coefficients!$O$3:$O$7,MATCH(S511,Coefficients!$O$3:$O$7))</f>
        <v>0.3</v>
      </c>
      <c r="AO511" s="167">
        <f>INDEX(Coefficients!$O$3:$O$7,MATCH(S511,Coefficients!$O$3:$O$7)+1)</f>
        <v>0.4</v>
      </c>
      <c r="AP511" s="172">
        <f>INDEX(Coefficients!$P$3:$P$7,MATCH(S511,Coefficients!$O$3:$O$7))</f>
        <v>50</v>
      </c>
      <c r="AQ511" s="172">
        <f>INDEX(Coefficients!$P$3:$P$7,MATCH(S511,Coefficients!$O$3:$O$7)+1)</f>
        <v>41.8</v>
      </c>
      <c r="AR511" s="172">
        <f t="shared" si="1235"/>
        <v>44.26</v>
      </c>
      <c r="AS511" s="106">
        <f t="shared" si="1236"/>
        <v>2053</v>
      </c>
      <c r="AT511" s="107">
        <f t="shared" si="1237"/>
        <v>23.759999999999998</v>
      </c>
      <c r="AU511" s="167">
        <f t="shared" si="1200"/>
        <v>971.0100000000001</v>
      </c>
      <c r="AV511" s="173">
        <f t="shared" si="1201"/>
        <v>23.119285714285716</v>
      </c>
      <c r="AW511" s="106">
        <v>65</v>
      </c>
      <c r="AX511" s="107">
        <f t="shared" si="1238"/>
        <v>76.944734999999994</v>
      </c>
      <c r="AY511" s="174">
        <f t="shared" si="1239"/>
        <v>1.2109332188134325</v>
      </c>
      <c r="AZ511" s="167">
        <f>INDEX(Coefficients!$K$3:$K$10,MATCH(S511,Coefficients!$K$3:$K$10))</f>
        <v>0.35</v>
      </c>
      <c r="BA511" s="167">
        <f>INDEX(Coefficients!$K$3:$K$10,MATCH(S511,Coefficients!$K$3:$K$10)+1)</f>
        <v>0.4</v>
      </c>
      <c r="BB511" s="167">
        <f>INDEX(Coefficients!$L$3:$L$10,MATCH(S511,Coefficients!$K$3:$K$10))</f>
        <v>0.19142307491680963</v>
      </c>
      <c r="BC511" s="167">
        <f>INDEX(Coefficients!$L$3:$L$10,MATCH(S511,Coefficients!$K$3:$K$10)+1)</f>
        <v>0.35425563574488944</v>
      </c>
      <c r="BD511" s="174">
        <f>INDEX(Coefficients!$M$3:$M$10,MATCH(S511,Coefficients!$K$3:$K$10))</f>
        <v>0.20023799980895765</v>
      </c>
      <c r="BE511" s="174">
        <f>INDEX(Coefficients!$M$3:$M$10,MATCH(S511,Coefficients!$K$3:$K$10)+1)</f>
        <v>0.20987997823914079</v>
      </c>
      <c r="BF511" s="70">
        <f t="shared" si="1240"/>
        <v>2.5655609924804158E-5</v>
      </c>
      <c r="BG511" s="110">
        <f t="shared" si="1241"/>
        <v>0.20409479118103091</v>
      </c>
      <c r="BH511" s="175">
        <f t="shared" si="1202"/>
        <v>1.1964253845355942E-5</v>
      </c>
      <c r="BI511" s="89">
        <f t="shared" si="1203"/>
        <v>3.7755507324311294E-2</v>
      </c>
      <c r="BJ511" s="106">
        <f t="shared" si="1242"/>
        <v>0.71366705445737511</v>
      </c>
      <c r="BK511" s="165">
        <f t="shared" si="1243"/>
        <v>84.741590689541354</v>
      </c>
      <c r="BL511" s="207"/>
      <c r="BM511" s="107">
        <f t="shared" si="1244"/>
        <v>539.14999999999986</v>
      </c>
      <c r="BN511" s="173">
        <f t="shared" si="1204"/>
        <v>19429.099999999995</v>
      </c>
      <c r="BO511" s="187">
        <f t="shared" si="1205"/>
        <v>8.7893547619047601E-4</v>
      </c>
      <c r="BP511" s="106" t="str">
        <f t="shared" si="1179"/>
        <v>YES</v>
      </c>
      <c r="BQ511" s="209">
        <f t="shared" si="1245"/>
        <v>6.3113183326205951</v>
      </c>
      <c r="BR511" s="164">
        <f t="shared" si="1206"/>
        <v>11.311318332620594</v>
      </c>
      <c r="BS511" s="219">
        <f t="shared" si="1207"/>
        <v>0.22622636665241189</v>
      </c>
      <c r="BT511" s="210"/>
      <c r="BU511" s="206">
        <f t="shared" si="1208"/>
        <v>-0.81821652557295887</v>
      </c>
      <c r="BW511" s="164">
        <f>VLOOKUP(M511,Coefficients!$E$4:$I$7,3)</f>
        <v>0.43099999999999999</v>
      </c>
      <c r="BX511" s="106">
        <f t="shared" si="1209"/>
        <v>7.2999999999999995E-2</v>
      </c>
      <c r="BY511" s="163">
        <f t="shared" si="1210"/>
        <v>0.52914208642857141</v>
      </c>
      <c r="BZ511" s="160"/>
      <c r="CO511" s="165" t="str">
        <f t="shared" si="1246"/>
        <v>splash</v>
      </c>
      <c r="CP511" s="172">
        <f t="shared" si="1247"/>
        <v>1</v>
      </c>
      <c r="CQ511" s="165">
        <f>IF(CO511="atmospheric",IF(CP511&gt;=1,Coefficients!$T$5,Coefficients!$T$4),Coefficients!$T$3)</f>
        <v>7.35</v>
      </c>
      <c r="CR511" s="106">
        <f>IF(S511&lt;Coefficients!$V$3,Coefficients!$X$3-(Coefficients!$X$4-Coefficients!$X$3)*(Coefficients!$V$3-S511)/(Coefficients!$V$4-Coefficients!$V$3),IF(S511&gt;Coefficients!$V$6,(Coefficients!$X$6-Coefficients!$X$5)*(S511-Coefficients!$V$6)/(Coefficients!$V$6-Coefficients!$V$5)+Coefficients!$X$6,VLOOKUP(S511,Coefficients!$V$3:$X$6,3)))</f>
        <v>5.1999999999999975</v>
      </c>
      <c r="CS511" s="90">
        <f t="shared" si="1211"/>
        <v>1.6409601519999992E-4</v>
      </c>
      <c r="CT511" s="106">
        <f>VLOOKUP(CO511,Coefficients!$Z$4:$AD$7,4,FALSE)</f>
        <v>0.26500000000000001</v>
      </c>
      <c r="CU511" s="106">
        <f>VLOOKUP(CO511,Coefficients!$Z$4:$AD$7,2,FALSE)</f>
        <v>0.37</v>
      </c>
      <c r="CV511" s="174">
        <f t="shared" si="1248"/>
        <v>5.3961680254441564</v>
      </c>
      <c r="CW511" s="31">
        <f t="shared" si="1249"/>
        <v>0.98004027327939836</v>
      </c>
      <c r="CX511" s="19">
        <f>Coefficients!$B$7</f>
        <v>3.35</v>
      </c>
      <c r="CY511" s="217">
        <f t="shared" si="1212"/>
        <v>0.29254933530728311</v>
      </c>
      <c r="CZ511" s="164">
        <f>VLOOKUP(N511,Coefficients!$E$12:$I$16,3)</f>
        <v>6.0350000000000001</v>
      </c>
      <c r="DA511" s="165">
        <f t="shared" si="1213"/>
        <v>7.2999999999999995E-2</v>
      </c>
      <c r="DB511" s="163">
        <f t="shared" si="1214"/>
        <v>7.4092169178571439</v>
      </c>
      <c r="DC511" s="163"/>
      <c r="DD511" s="149"/>
      <c r="DU511" s="165">
        <f t="shared" si="1250"/>
        <v>0.95</v>
      </c>
      <c r="DV511" s="165">
        <f t="shared" si="1251"/>
        <v>1</v>
      </c>
      <c r="DW511" s="165">
        <f t="shared" si="1252"/>
        <v>2400</v>
      </c>
      <c r="DX511" s="165">
        <f t="shared" si="1253"/>
        <v>1.4999999999999999E-2</v>
      </c>
      <c r="DY511" s="169">
        <f t="shared" si="1254"/>
        <v>70.566573324638455</v>
      </c>
      <c r="DZ511" s="136">
        <f t="shared" si="1215"/>
        <v>33593.171347538875</v>
      </c>
      <c r="EA511" s="136">
        <f t="shared" si="1255"/>
        <v>4.3067574809826485</v>
      </c>
      <c r="EB511" s="136">
        <f t="shared" si="1256"/>
        <v>2.3330791552474604E-2</v>
      </c>
      <c r="EC511" s="136">
        <f t="shared" si="1257"/>
        <v>0.96747185906460231</v>
      </c>
      <c r="ED511" s="136">
        <f t="shared" si="1258"/>
        <v>0.21318564054037006</v>
      </c>
      <c r="EE511" s="136">
        <f t="shared" si="1216"/>
        <v>1.5445604651050633E-4</v>
      </c>
      <c r="EF511" s="136">
        <f t="shared" si="1259"/>
        <v>1</v>
      </c>
      <c r="EG511" s="136">
        <f t="shared" si="1217"/>
        <v>2</v>
      </c>
      <c r="EH511" s="149">
        <f t="shared" si="1260"/>
        <v>1.6849785281529135</v>
      </c>
      <c r="EI511" s="149">
        <f t="shared" si="1261"/>
        <v>28.2493972341932</v>
      </c>
      <c r="EJ511" s="149">
        <f t="shared" si="1218"/>
        <v>29.934375762346114</v>
      </c>
      <c r="EK511" s="18">
        <f t="shared" si="1219"/>
        <v>1.4030691781731091</v>
      </c>
      <c r="EL511" s="18">
        <f t="shared" si="1220"/>
        <v>0.317411242340088</v>
      </c>
      <c r="EM511" s="18">
        <f t="shared" si="1221"/>
        <v>1.2170267987857142E-2</v>
      </c>
      <c r="EN511" s="163">
        <f t="shared" si="1262"/>
        <v>0.12033566621937128</v>
      </c>
      <c r="EO511" s="163">
        <f t="shared" si="1263"/>
        <v>2.0174797361950731</v>
      </c>
      <c r="EP511" s="163">
        <f t="shared" si="1222"/>
        <v>2.1378154024144442</v>
      </c>
      <c r="EQ511" s="18">
        <f t="shared" si="1223"/>
        <v>19.646223875347371</v>
      </c>
      <c r="ER511" s="18">
        <f t="shared" si="1224"/>
        <v>5.7474897360309489</v>
      </c>
      <c r="ES511" s="18">
        <f t="shared" si="1225"/>
        <v>0.17041198911071431</v>
      </c>
    </row>
    <row r="512" spans="1:149" s="105" customFormat="1" outlineLevel="1" x14ac:dyDescent="0.25">
      <c r="A512" s="103"/>
      <c r="B512" s="36" t="s">
        <v>75</v>
      </c>
      <c r="C512" s="36" t="str">
        <f>'Cooler&amp;Wetter'!$B$1</f>
        <v>MIROC-Medres</v>
      </c>
      <c r="D512" s="36">
        <v>2054</v>
      </c>
      <c r="E512" s="37">
        <f>'Cooler&amp;Wetter'!T82</f>
        <v>23.78</v>
      </c>
      <c r="F512" s="37">
        <f>'Cooler&amp;Wetter'!X82</f>
        <v>76.956180000000003</v>
      </c>
      <c r="G512" s="37">
        <f>'Cooler&amp;Wetter'!R82</f>
        <v>543.19999999999982</v>
      </c>
      <c r="H512" s="115">
        <f t="shared" si="1149"/>
        <v>2007</v>
      </c>
      <c r="I512" s="111" t="str">
        <f t="shared" si="1150"/>
        <v>Pile No 243 @ Berth 107</v>
      </c>
      <c r="J512" s="165" t="str">
        <f t="shared" si="1151"/>
        <v>splash</v>
      </c>
      <c r="K512" s="172">
        <f t="shared" si="1152"/>
        <v>1</v>
      </c>
      <c r="L512" s="115" t="str">
        <f t="shared" si="1153"/>
        <v>C1</v>
      </c>
      <c r="M512" s="115" t="str">
        <f t="shared" si="1154"/>
        <v>CB4</v>
      </c>
      <c r="N512" s="115" t="str">
        <f t="shared" si="1155"/>
        <v>CL5</v>
      </c>
      <c r="O512" s="115">
        <f t="shared" si="1156"/>
        <v>0</v>
      </c>
      <c r="P512" s="115">
        <f t="shared" si="1157"/>
        <v>50</v>
      </c>
      <c r="Q512" s="115">
        <f t="shared" si="1158"/>
        <v>1200</v>
      </c>
      <c r="R512" s="115">
        <f t="shared" si="1159"/>
        <v>60</v>
      </c>
      <c r="S512" s="115">
        <f t="shared" si="1160"/>
        <v>0.37</v>
      </c>
      <c r="T512" s="115">
        <f t="shared" si="1161"/>
        <v>310</v>
      </c>
      <c r="U512" s="165">
        <f t="shared" si="1199"/>
        <v>12</v>
      </c>
      <c r="V512" s="165"/>
      <c r="W512" s="165"/>
      <c r="X512" s="165"/>
      <c r="Y512" s="165"/>
      <c r="AA512" s="174">
        <f t="shared" si="1228"/>
        <v>6.386567421242515</v>
      </c>
      <c r="AB512" s="193">
        <f t="shared" si="1229"/>
        <v>0.22773134842485029</v>
      </c>
      <c r="AC512" s="174">
        <f t="shared" si="1230"/>
        <v>0.32733442945687613</v>
      </c>
      <c r="AD512" s="174">
        <f t="shared" si="1231"/>
        <v>1.2181387179302325E-2</v>
      </c>
      <c r="AE512" s="174">
        <f t="shared" si="1232"/>
        <v>1.0026305322276907</v>
      </c>
      <c r="AF512" s="194">
        <f t="shared" si="1233"/>
        <v>0.29929269618737037</v>
      </c>
      <c r="AG512" s="174">
        <f t="shared" si="1226"/>
        <v>6.023722998863926</v>
      </c>
      <c r="AH512" s="174">
        <f t="shared" si="1227"/>
        <v>0.17056768358953489</v>
      </c>
      <c r="AJ512" s="174"/>
      <c r="AK512" s="174"/>
      <c r="AM512" s="207">
        <f t="shared" si="1234"/>
        <v>5</v>
      </c>
      <c r="AN512" s="167">
        <f>INDEX(Coefficients!$O$3:$O$7,MATCH(S512,Coefficients!$O$3:$O$7))</f>
        <v>0.3</v>
      </c>
      <c r="AO512" s="167">
        <f>INDEX(Coefficients!$O$3:$O$7,MATCH(S512,Coefficients!$O$3:$O$7)+1)</f>
        <v>0.4</v>
      </c>
      <c r="AP512" s="172">
        <f>INDEX(Coefficients!$P$3:$P$7,MATCH(S512,Coefficients!$O$3:$O$7))</f>
        <v>50</v>
      </c>
      <c r="AQ512" s="172">
        <f>INDEX(Coefficients!$P$3:$P$7,MATCH(S512,Coefficients!$O$3:$O$7)+1)</f>
        <v>41.8</v>
      </c>
      <c r="AR512" s="172">
        <f t="shared" si="1235"/>
        <v>44.26</v>
      </c>
      <c r="AS512" s="106">
        <f t="shared" si="1236"/>
        <v>2054</v>
      </c>
      <c r="AT512" s="107">
        <f t="shared" si="1237"/>
        <v>23.78</v>
      </c>
      <c r="AU512" s="167">
        <f t="shared" si="1200"/>
        <v>994.79000000000008</v>
      </c>
      <c r="AV512" s="173">
        <f t="shared" si="1201"/>
        <v>23.1346511627907</v>
      </c>
      <c r="AW512" s="106">
        <v>66</v>
      </c>
      <c r="AX512" s="107">
        <f t="shared" si="1238"/>
        <v>76.956180000000003</v>
      </c>
      <c r="AY512" s="174">
        <f t="shared" si="1239"/>
        <v>1.2120633099657496</v>
      </c>
      <c r="AZ512" s="167">
        <f>INDEX(Coefficients!$K$3:$K$10,MATCH(S512,Coefficients!$K$3:$K$10))</f>
        <v>0.35</v>
      </c>
      <c r="BA512" s="167">
        <f>INDEX(Coefficients!$K$3:$K$10,MATCH(S512,Coefficients!$K$3:$K$10)+1)</f>
        <v>0.4</v>
      </c>
      <c r="BB512" s="167">
        <f>INDEX(Coefficients!$L$3:$L$10,MATCH(S512,Coefficients!$K$3:$K$10))</f>
        <v>0.19142307491680963</v>
      </c>
      <c r="BC512" s="167">
        <f>INDEX(Coefficients!$L$3:$L$10,MATCH(S512,Coefficients!$K$3:$K$10)+1)</f>
        <v>0.35425563574488944</v>
      </c>
      <c r="BD512" s="174">
        <f>INDEX(Coefficients!$M$3:$M$10,MATCH(S512,Coefficients!$K$3:$K$10))</f>
        <v>0.20023799980895765</v>
      </c>
      <c r="BE512" s="174">
        <f>INDEX(Coefficients!$M$3:$M$10,MATCH(S512,Coefficients!$K$3:$K$10)+1)</f>
        <v>0.20987997823914079</v>
      </c>
      <c r="BF512" s="70">
        <f t="shared" si="1240"/>
        <v>2.5655609924804158E-5</v>
      </c>
      <c r="BG512" s="110">
        <f t="shared" si="1241"/>
        <v>0.20409479118103091</v>
      </c>
      <c r="BH512" s="175">
        <f t="shared" si="1202"/>
        <v>1.1906933839536226E-5</v>
      </c>
      <c r="BI512" s="89">
        <f t="shared" si="1203"/>
        <v>3.7574623006114055E-2</v>
      </c>
      <c r="BJ512" s="106">
        <f t="shared" si="1242"/>
        <v>0.71366705445737511</v>
      </c>
      <c r="BK512" s="165">
        <f t="shared" si="1243"/>
        <v>84.741590689541354</v>
      </c>
      <c r="BL512" s="207"/>
      <c r="BM512" s="107">
        <f t="shared" si="1244"/>
        <v>543.19999999999982</v>
      </c>
      <c r="BN512" s="173">
        <f t="shared" si="1204"/>
        <v>19972.299999999996</v>
      </c>
      <c r="BO512" s="187">
        <f t="shared" si="1205"/>
        <v>8.8249697674418583E-4</v>
      </c>
      <c r="BP512" s="106" t="str">
        <f t="shared" si="1179"/>
        <v>YES</v>
      </c>
      <c r="BQ512" s="209">
        <f t="shared" si="1245"/>
        <v>6.386567421242515</v>
      </c>
      <c r="BR512" s="164">
        <f t="shared" si="1206"/>
        <v>11.386567421242514</v>
      </c>
      <c r="BS512" s="219">
        <f t="shared" si="1207"/>
        <v>0.22773134842485029</v>
      </c>
      <c r="BT512" s="210"/>
      <c r="BU512" s="206">
        <f t="shared" si="1208"/>
        <v>-0.81989511628949985</v>
      </c>
      <c r="BW512" s="164">
        <f>VLOOKUP(M512,Coefficients!$E$4:$I$7,3)</f>
        <v>0.43099999999999999</v>
      </c>
      <c r="BX512" s="106">
        <f t="shared" si="1209"/>
        <v>7.2999999999999995E-2</v>
      </c>
      <c r="BY512" s="163">
        <f t="shared" si="1210"/>
        <v>0.52962552953488373</v>
      </c>
      <c r="BZ512" s="160"/>
      <c r="CO512" s="165" t="str">
        <f t="shared" si="1246"/>
        <v>splash</v>
      </c>
      <c r="CP512" s="172">
        <f t="shared" si="1247"/>
        <v>1</v>
      </c>
      <c r="CQ512" s="165">
        <f>IF(CO512="atmospheric",IF(CP512&gt;=1,Coefficients!$T$5,Coefficients!$T$4),Coefficients!$T$3)</f>
        <v>7.35</v>
      </c>
      <c r="CR512" s="106">
        <f>IF(S512&lt;Coefficients!$V$3,Coefficients!$X$3-(Coefficients!$X$4-Coefficients!$X$3)*(Coefficients!$V$3-S512)/(Coefficients!$V$4-Coefficients!$V$3),IF(S512&gt;Coefficients!$V$6,(Coefficients!$X$6-Coefficients!$X$5)*(S512-Coefficients!$V$6)/(Coefficients!$V$6-Coefficients!$V$5)+Coefficients!$X$6,VLOOKUP(S512,Coefficients!$V$3:$X$6,3)))</f>
        <v>5.1999999999999975</v>
      </c>
      <c r="CS512" s="90">
        <f t="shared" si="1211"/>
        <v>1.6409601519999992E-4</v>
      </c>
      <c r="CT512" s="106">
        <f>VLOOKUP(CO512,Coefficients!$Z$4:$AD$7,4,FALSE)</f>
        <v>0.26500000000000001</v>
      </c>
      <c r="CU512" s="106">
        <f>VLOOKUP(CO512,Coefficients!$Z$4:$AD$7,2,FALSE)</f>
        <v>0.37</v>
      </c>
      <c r="CV512" s="174">
        <f t="shared" si="1248"/>
        <v>5.3985128028904228</v>
      </c>
      <c r="CW512" s="31">
        <f t="shared" si="1249"/>
        <v>1.0026305322276907</v>
      </c>
      <c r="CX512" s="19">
        <f>Coefficients!$B$7</f>
        <v>3.35</v>
      </c>
      <c r="CY512" s="217">
        <f t="shared" si="1212"/>
        <v>0.29929269618737037</v>
      </c>
      <c r="CZ512" s="164">
        <f>VLOOKUP(N512,Coefficients!$E$12:$I$16,3)</f>
        <v>6.0350000000000001</v>
      </c>
      <c r="DA512" s="165">
        <f t="shared" si="1213"/>
        <v>7.2999999999999995E-2</v>
      </c>
      <c r="DB512" s="163">
        <f t="shared" si="1214"/>
        <v>7.4159862430232568</v>
      </c>
      <c r="DC512" s="163"/>
      <c r="DD512" s="149"/>
      <c r="DU512" s="165">
        <f t="shared" si="1250"/>
        <v>0.95</v>
      </c>
      <c r="DV512" s="165">
        <f t="shared" si="1251"/>
        <v>1</v>
      </c>
      <c r="DW512" s="165">
        <f t="shared" si="1252"/>
        <v>2400</v>
      </c>
      <c r="DX512" s="165">
        <f t="shared" si="1253"/>
        <v>1.4999999999999999E-2</v>
      </c>
      <c r="DY512" s="169">
        <f t="shared" si="1254"/>
        <v>70.567076940369816</v>
      </c>
      <c r="DZ512" s="136">
        <f t="shared" si="1215"/>
        <v>33593.251262662583</v>
      </c>
      <c r="EA512" s="136">
        <f t="shared" si="1255"/>
        <v>4.3067574809826485</v>
      </c>
      <c r="EB512" s="136">
        <f t="shared" si="1256"/>
        <v>2.3330791552474604E-2</v>
      </c>
      <c r="EC512" s="136">
        <f t="shared" si="1257"/>
        <v>0.96747185906460231</v>
      </c>
      <c r="ED512" s="136">
        <f t="shared" si="1258"/>
        <v>0.2132511928128322</v>
      </c>
      <c r="EE512" s="136">
        <f t="shared" si="1216"/>
        <v>1.5445604651050633E-4</v>
      </c>
      <c r="EF512" s="136">
        <f t="shared" si="1259"/>
        <v>1</v>
      </c>
      <c r="EG512" s="136">
        <f t="shared" si="1217"/>
        <v>2</v>
      </c>
      <c r="EH512" s="149">
        <f t="shared" si="1260"/>
        <v>1.683439099700675</v>
      </c>
      <c r="EI512" s="149">
        <f t="shared" si="1261"/>
        <v>28.232289589507211</v>
      </c>
      <c r="EJ512" s="149">
        <f t="shared" si="1218"/>
        <v>29.915728689207885</v>
      </c>
      <c r="EK512" s="18">
        <f t="shared" si="1219"/>
        <v>1.4373709711945701</v>
      </c>
      <c r="EL512" s="18">
        <f t="shared" si="1220"/>
        <v>0.32733442945687613</v>
      </c>
      <c r="EM512" s="18">
        <f t="shared" si="1221"/>
        <v>1.2181387179302325E-2</v>
      </c>
      <c r="EN512" s="163">
        <f t="shared" si="1262"/>
        <v>0.12022572526445581</v>
      </c>
      <c r="EO512" s="163">
        <f t="shared" si="1263"/>
        <v>2.0162579640559413</v>
      </c>
      <c r="EP512" s="163">
        <f t="shared" si="1222"/>
        <v>2.1364836893203969</v>
      </c>
      <c r="EQ512" s="18">
        <f t="shared" si="1223"/>
        <v>20.126528564174553</v>
      </c>
      <c r="ER512" s="18">
        <f t="shared" si="1224"/>
        <v>6.023722998863926</v>
      </c>
      <c r="ES512" s="18">
        <f t="shared" si="1225"/>
        <v>0.17056768358953489</v>
      </c>
    </row>
    <row r="513" spans="1:149" s="105" customFormat="1" outlineLevel="1" x14ac:dyDescent="0.25">
      <c r="A513" s="103"/>
      <c r="B513" s="36" t="s">
        <v>75</v>
      </c>
      <c r="C513" s="36" t="str">
        <f>'Cooler&amp;Wetter'!$B$1</f>
        <v>MIROC-Medres</v>
      </c>
      <c r="D513" s="36">
        <v>2055</v>
      </c>
      <c r="E513" s="37">
        <f>'Cooler&amp;Wetter'!T83</f>
        <v>23.8</v>
      </c>
      <c r="F513" s="37">
        <f>'Cooler&amp;Wetter'!X83</f>
        <v>76.967624999999998</v>
      </c>
      <c r="G513" s="37">
        <f>'Cooler&amp;Wetter'!R83</f>
        <v>547.24999999999977</v>
      </c>
      <c r="H513" s="115">
        <f t="shared" si="1149"/>
        <v>2007</v>
      </c>
      <c r="I513" s="111" t="str">
        <f t="shared" si="1150"/>
        <v>Pile No 243 @ Berth 107</v>
      </c>
      <c r="J513" s="165" t="str">
        <f t="shared" si="1151"/>
        <v>splash</v>
      </c>
      <c r="K513" s="172">
        <f t="shared" si="1152"/>
        <v>1</v>
      </c>
      <c r="L513" s="115" t="str">
        <f t="shared" si="1153"/>
        <v>C1</v>
      </c>
      <c r="M513" s="115" t="str">
        <f t="shared" si="1154"/>
        <v>CB4</v>
      </c>
      <c r="N513" s="115" t="str">
        <f t="shared" si="1155"/>
        <v>CL5</v>
      </c>
      <c r="O513" s="115">
        <f t="shared" si="1156"/>
        <v>0</v>
      </c>
      <c r="P513" s="115">
        <f t="shared" si="1157"/>
        <v>50</v>
      </c>
      <c r="Q513" s="115">
        <f t="shared" si="1158"/>
        <v>1200</v>
      </c>
      <c r="R513" s="115">
        <f t="shared" si="1159"/>
        <v>60</v>
      </c>
      <c r="S513" s="115">
        <f t="shared" si="1160"/>
        <v>0.37</v>
      </c>
      <c r="T513" s="115">
        <f t="shared" si="1161"/>
        <v>310</v>
      </c>
      <c r="U513" s="165">
        <f t="shared" si="1199"/>
        <v>12</v>
      </c>
      <c r="V513" s="165"/>
      <c r="W513" s="165"/>
      <c r="X513" s="165"/>
      <c r="Y513" s="165"/>
      <c r="AA513" s="174">
        <f t="shared" si="1228"/>
        <v>6.4612691697088493</v>
      </c>
      <c r="AB513" s="193">
        <f t="shared" si="1229"/>
        <v>0.22922538339417697</v>
      </c>
      <c r="AC513" s="174">
        <f t="shared" si="1230"/>
        <v>0.3373510212746485</v>
      </c>
      <c r="AD513" s="174">
        <f t="shared" si="1231"/>
        <v>1.2192329884318185E-2</v>
      </c>
      <c r="AE513" s="174">
        <f t="shared" si="1232"/>
        <v>1.0249213405235131</v>
      </c>
      <c r="AF513" s="194">
        <f t="shared" si="1233"/>
        <v>0.30594666881298899</v>
      </c>
      <c r="AG513" s="174">
        <f t="shared" si="1226"/>
        <v>6.3047091241395234</v>
      </c>
      <c r="AH513" s="174">
        <f t="shared" si="1227"/>
        <v>0.17072090684886368</v>
      </c>
      <c r="AJ513" s="174"/>
      <c r="AK513" s="174"/>
      <c r="AM513" s="207">
        <f t="shared" si="1234"/>
        <v>5</v>
      </c>
      <c r="AN513" s="167">
        <f>INDEX(Coefficients!$O$3:$O$7,MATCH(S513,Coefficients!$O$3:$O$7))</f>
        <v>0.3</v>
      </c>
      <c r="AO513" s="167">
        <f>INDEX(Coefficients!$O$3:$O$7,MATCH(S513,Coefficients!$O$3:$O$7)+1)</f>
        <v>0.4</v>
      </c>
      <c r="AP513" s="172">
        <f>INDEX(Coefficients!$P$3:$P$7,MATCH(S513,Coefficients!$O$3:$O$7))</f>
        <v>50</v>
      </c>
      <c r="AQ513" s="172">
        <f>INDEX(Coefficients!$P$3:$P$7,MATCH(S513,Coefficients!$O$3:$O$7)+1)</f>
        <v>41.8</v>
      </c>
      <c r="AR513" s="172">
        <f t="shared" si="1235"/>
        <v>44.26</v>
      </c>
      <c r="AS513" s="106">
        <f t="shared" si="1236"/>
        <v>2055</v>
      </c>
      <c r="AT513" s="107">
        <f t="shared" si="1237"/>
        <v>23.8</v>
      </c>
      <c r="AU513" s="167">
        <f t="shared" si="1200"/>
        <v>1018.59</v>
      </c>
      <c r="AV513" s="173">
        <f t="shared" si="1201"/>
        <v>23.14977272727273</v>
      </c>
      <c r="AW513" s="106">
        <v>67</v>
      </c>
      <c r="AX513" s="107">
        <f t="shared" si="1238"/>
        <v>76.967624999999998</v>
      </c>
      <c r="AY513" s="174">
        <f t="shared" si="1239"/>
        <v>1.2131763790603916</v>
      </c>
      <c r="AZ513" s="167">
        <f>INDEX(Coefficients!$K$3:$K$10,MATCH(S513,Coefficients!$K$3:$K$10))</f>
        <v>0.35</v>
      </c>
      <c r="BA513" s="167">
        <f>INDEX(Coefficients!$K$3:$K$10,MATCH(S513,Coefficients!$K$3:$K$10)+1)</f>
        <v>0.4</v>
      </c>
      <c r="BB513" s="167">
        <f>INDEX(Coefficients!$L$3:$L$10,MATCH(S513,Coefficients!$K$3:$K$10))</f>
        <v>0.19142307491680963</v>
      </c>
      <c r="BC513" s="167">
        <f>INDEX(Coefficients!$L$3:$L$10,MATCH(S513,Coefficients!$K$3:$K$10)+1)</f>
        <v>0.35425563574488944</v>
      </c>
      <c r="BD513" s="174">
        <f>INDEX(Coefficients!$M$3:$M$10,MATCH(S513,Coefficients!$K$3:$K$10))</f>
        <v>0.20023799980895765</v>
      </c>
      <c r="BE513" s="174">
        <f>INDEX(Coefficients!$M$3:$M$10,MATCH(S513,Coefficients!$K$3:$K$10)+1)</f>
        <v>0.20987997823914079</v>
      </c>
      <c r="BF513" s="70">
        <f t="shared" si="1240"/>
        <v>2.5655609924804158E-5</v>
      </c>
      <c r="BG513" s="110">
        <f t="shared" si="1241"/>
        <v>0.20409479118103091</v>
      </c>
      <c r="BH513" s="175">
        <f t="shared" si="1202"/>
        <v>1.1851196881012775E-5</v>
      </c>
      <c r="BI513" s="89">
        <f t="shared" si="1203"/>
        <v>3.7398734298555093E-2</v>
      </c>
      <c r="BJ513" s="106">
        <f t="shared" si="1242"/>
        <v>0.71366705445737511</v>
      </c>
      <c r="BK513" s="165">
        <f t="shared" si="1243"/>
        <v>84.741590689541354</v>
      </c>
      <c r="BL513" s="207"/>
      <c r="BM513" s="107">
        <f t="shared" si="1244"/>
        <v>547.24999999999977</v>
      </c>
      <c r="BN513" s="173">
        <f t="shared" si="1204"/>
        <v>20519.549999999996</v>
      </c>
      <c r="BO513" s="187">
        <f t="shared" si="1205"/>
        <v>8.8607147727272708E-4</v>
      </c>
      <c r="BP513" s="106" t="str">
        <f t="shared" si="1179"/>
        <v>YES</v>
      </c>
      <c r="BQ513" s="209">
        <f t="shared" si="1245"/>
        <v>6.4612691697088493</v>
      </c>
      <c r="BR513" s="164">
        <f t="shared" si="1206"/>
        <v>11.461269169708849</v>
      </c>
      <c r="BS513" s="219">
        <f t="shared" si="1207"/>
        <v>0.22922538339417697</v>
      </c>
      <c r="BT513" s="210"/>
      <c r="BU513" s="206">
        <f t="shared" si="1208"/>
        <v>-0.8215114076409451</v>
      </c>
      <c r="BW513" s="164">
        <f>VLOOKUP(M513,Coefficients!$E$4:$I$7,3)</f>
        <v>0.43099999999999999</v>
      </c>
      <c r="BX513" s="106">
        <f t="shared" si="1209"/>
        <v>7.2999999999999995E-2</v>
      </c>
      <c r="BY513" s="163">
        <f t="shared" si="1210"/>
        <v>0.53010129931818195</v>
      </c>
      <c r="BZ513" s="160"/>
      <c r="CO513" s="165" t="str">
        <f t="shared" si="1246"/>
        <v>splash</v>
      </c>
      <c r="CP513" s="172">
        <f t="shared" si="1247"/>
        <v>1</v>
      </c>
      <c r="CQ513" s="165">
        <f>IF(CO513="atmospheric",IF(CP513&gt;=1,Coefficients!$T$5,Coefficients!$T$4),Coefficients!$T$3)</f>
        <v>7.35</v>
      </c>
      <c r="CR513" s="106">
        <f>IF(S513&lt;Coefficients!$V$3,Coefficients!$X$3-(Coefficients!$X$4-Coefficients!$X$3)*(Coefficients!$V$3-S513)/(Coefficients!$V$4-Coefficients!$V$3),IF(S513&gt;Coefficients!$V$6,(Coefficients!$X$6-Coefficients!$X$5)*(S513-Coefficients!$V$6)/(Coefficients!$V$6-Coefficients!$V$5)+Coefficients!$X$6,VLOOKUP(S513,Coefficients!$V$3:$X$6,3)))</f>
        <v>5.1999999999999975</v>
      </c>
      <c r="CS513" s="90">
        <f t="shared" si="1211"/>
        <v>1.6409601519999992E-4</v>
      </c>
      <c r="CT513" s="106">
        <f>VLOOKUP(CO513,Coefficients!$Z$4:$AD$7,4,FALSE)</f>
        <v>0.26500000000000001</v>
      </c>
      <c r="CU513" s="106">
        <f>VLOOKUP(CO513,Coefficients!$Z$4:$AD$7,2,FALSE)</f>
        <v>0.37</v>
      </c>
      <c r="CV513" s="174">
        <f t="shared" si="1248"/>
        <v>5.4006928670526646</v>
      </c>
      <c r="CW513" s="31">
        <f t="shared" si="1249"/>
        <v>1.0249213405235131</v>
      </c>
      <c r="CX513" s="19">
        <f>Coefficients!$B$7</f>
        <v>3.35</v>
      </c>
      <c r="CY513" s="217">
        <f t="shared" si="1212"/>
        <v>0.30594666881298899</v>
      </c>
      <c r="CZ513" s="164">
        <f>VLOOKUP(N513,Coefficients!$E$12:$I$16,3)</f>
        <v>6.0350000000000001</v>
      </c>
      <c r="DA513" s="165">
        <f t="shared" si="1213"/>
        <v>7.2999999999999995E-2</v>
      </c>
      <c r="DB513" s="163">
        <f t="shared" si="1214"/>
        <v>7.4226481238636381</v>
      </c>
      <c r="DC513" s="163"/>
      <c r="DD513" s="149"/>
      <c r="DU513" s="165">
        <f t="shared" si="1250"/>
        <v>0.95</v>
      </c>
      <c r="DV513" s="165">
        <f t="shared" si="1251"/>
        <v>1</v>
      </c>
      <c r="DW513" s="165">
        <f t="shared" si="1252"/>
        <v>2400</v>
      </c>
      <c r="DX513" s="165">
        <f t="shared" si="1253"/>
        <v>1.4999999999999999E-2</v>
      </c>
      <c r="DY513" s="169">
        <f t="shared" si="1254"/>
        <v>70.567557671182712</v>
      </c>
      <c r="DZ513" s="136">
        <f t="shared" si="1215"/>
        <v>33593.327545990047</v>
      </c>
      <c r="EA513" s="136">
        <f t="shared" si="1255"/>
        <v>4.3067574809826485</v>
      </c>
      <c r="EB513" s="136">
        <f t="shared" si="1256"/>
        <v>2.3330791552474604E-2</v>
      </c>
      <c r="EC513" s="136">
        <f t="shared" si="1257"/>
        <v>0.96747185906460231</v>
      </c>
      <c r="ED513" s="136">
        <f t="shared" si="1258"/>
        <v>0.21331558789069985</v>
      </c>
      <c r="EE513" s="136">
        <f t="shared" si="1216"/>
        <v>1.5445604651050633E-4</v>
      </c>
      <c r="EF513" s="136">
        <f t="shared" si="1259"/>
        <v>1</v>
      </c>
      <c r="EG513" s="136">
        <f t="shared" si="1217"/>
        <v>2</v>
      </c>
      <c r="EH513" s="149">
        <f t="shared" si="1260"/>
        <v>1.6819268874822089</v>
      </c>
      <c r="EI513" s="149">
        <f t="shared" si="1261"/>
        <v>28.215468505705328</v>
      </c>
      <c r="EJ513" s="149">
        <f t="shared" si="1218"/>
        <v>29.897395393187537</v>
      </c>
      <c r="EK513" s="18">
        <f t="shared" si="1219"/>
        <v>1.4717001070275808</v>
      </c>
      <c r="EL513" s="18">
        <f t="shared" si="1220"/>
        <v>0.3373510212746485</v>
      </c>
      <c r="EM513" s="18">
        <f t="shared" si="1221"/>
        <v>1.2192329884318185E-2</v>
      </c>
      <c r="EN513" s="163">
        <f t="shared" si="1262"/>
        <v>0.12011772800411466</v>
      </c>
      <c r="EO513" s="163">
        <f t="shared" si="1263"/>
        <v>2.0150566571597341</v>
      </c>
      <c r="EP513" s="163">
        <f t="shared" si="1222"/>
        <v>2.1351743851638489</v>
      </c>
      <c r="EQ513" s="18">
        <f t="shared" si="1223"/>
        <v>20.60721611580383</v>
      </c>
      <c r="ER513" s="18">
        <f t="shared" si="1224"/>
        <v>6.3047091241395234</v>
      </c>
      <c r="ES513" s="18">
        <f t="shared" si="1225"/>
        <v>0.17072090684886368</v>
      </c>
    </row>
    <row r="514" spans="1:149" s="105" customFormat="1" outlineLevel="1" x14ac:dyDescent="0.25">
      <c r="A514" s="103"/>
      <c r="B514" s="36" t="s">
        <v>75</v>
      </c>
      <c r="C514" s="36" t="str">
        <f>'Cooler&amp;Wetter'!$B$1</f>
        <v>MIROC-Medres</v>
      </c>
      <c r="D514" s="36">
        <v>2056</v>
      </c>
      <c r="E514" s="37">
        <f>'Cooler&amp;Wetter'!T84</f>
        <v>23.82</v>
      </c>
      <c r="F514" s="37">
        <f>'Cooler&amp;Wetter'!X84</f>
        <v>76.979069999999993</v>
      </c>
      <c r="G514" s="37">
        <f>'Cooler&amp;Wetter'!R84</f>
        <v>551.29999999999973</v>
      </c>
      <c r="H514" s="115">
        <f t="shared" si="1149"/>
        <v>2007</v>
      </c>
      <c r="I514" s="111" t="str">
        <f t="shared" si="1150"/>
        <v>Pile No 243 @ Berth 107</v>
      </c>
      <c r="J514" s="165" t="str">
        <f t="shared" si="1151"/>
        <v>splash</v>
      </c>
      <c r="K514" s="172">
        <f t="shared" si="1152"/>
        <v>1</v>
      </c>
      <c r="L514" s="115" t="str">
        <f t="shared" si="1153"/>
        <v>C1</v>
      </c>
      <c r="M514" s="115" t="str">
        <f t="shared" si="1154"/>
        <v>CB4</v>
      </c>
      <c r="N514" s="115" t="str">
        <f t="shared" si="1155"/>
        <v>CL5</v>
      </c>
      <c r="O514" s="115">
        <f t="shared" si="1156"/>
        <v>0</v>
      </c>
      <c r="P514" s="115">
        <f t="shared" si="1157"/>
        <v>50</v>
      </c>
      <c r="Q514" s="115">
        <f t="shared" si="1158"/>
        <v>1200</v>
      </c>
      <c r="R514" s="115">
        <f t="shared" si="1159"/>
        <v>60</v>
      </c>
      <c r="S514" s="115">
        <f t="shared" si="1160"/>
        <v>0.37</v>
      </c>
      <c r="T514" s="115">
        <f t="shared" si="1161"/>
        <v>310</v>
      </c>
      <c r="U514" s="165">
        <f t="shared" si="1199"/>
        <v>12</v>
      </c>
      <c r="V514" s="165"/>
      <c r="W514" s="165"/>
      <c r="X514" s="165"/>
      <c r="Y514" s="165"/>
      <c r="AA514" s="174">
        <f t="shared" si="1228"/>
        <v>6.5354467345237772</v>
      </c>
      <c r="AB514" s="193">
        <f t="shared" si="1229"/>
        <v>0.23070893469047554</v>
      </c>
      <c r="AC514" s="174">
        <f t="shared" si="1230"/>
        <v>0.34746071148223917</v>
      </c>
      <c r="AD514" s="174">
        <f t="shared" si="1231"/>
        <v>1.2203107868666666E-2</v>
      </c>
      <c r="AE514" s="174">
        <f t="shared" si="1232"/>
        <v>1.0469184261862166</v>
      </c>
      <c r="AF514" s="194">
        <f t="shared" si="1233"/>
        <v>0.31251296304066167</v>
      </c>
      <c r="AG514" s="174">
        <f t="shared" si="1226"/>
        <v>6.5903629283275453</v>
      </c>
      <c r="AH514" s="174">
        <f t="shared" si="1227"/>
        <v>0.17087182363666667</v>
      </c>
      <c r="AJ514" s="174"/>
      <c r="AK514" s="174"/>
      <c r="AM514" s="207">
        <f t="shared" si="1234"/>
        <v>5</v>
      </c>
      <c r="AN514" s="167">
        <f>INDEX(Coefficients!$O$3:$O$7,MATCH(S514,Coefficients!$O$3:$O$7))</f>
        <v>0.3</v>
      </c>
      <c r="AO514" s="167">
        <f>INDEX(Coefficients!$O$3:$O$7,MATCH(S514,Coefficients!$O$3:$O$7)+1)</f>
        <v>0.4</v>
      </c>
      <c r="AP514" s="172">
        <f>INDEX(Coefficients!$P$3:$P$7,MATCH(S514,Coefficients!$O$3:$O$7))</f>
        <v>50</v>
      </c>
      <c r="AQ514" s="172">
        <f>INDEX(Coefficients!$P$3:$P$7,MATCH(S514,Coefficients!$O$3:$O$7)+1)</f>
        <v>41.8</v>
      </c>
      <c r="AR514" s="172">
        <f t="shared" si="1235"/>
        <v>44.26</v>
      </c>
      <c r="AS514" s="106">
        <f t="shared" si="1236"/>
        <v>2056</v>
      </c>
      <c r="AT514" s="107">
        <f t="shared" si="1237"/>
        <v>23.82</v>
      </c>
      <c r="AU514" s="167">
        <f t="shared" si="1200"/>
        <v>1042.4100000000001</v>
      </c>
      <c r="AV514" s="173">
        <f t="shared" si="1201"/>
        <v>23.164666666666669</v>
      </c>
      <c r="AW514" s="106">
        <v>68</v>
      </c>
      <c r="AX514" s="107">
        <f t="shared" si="1238"/>
        <v>76.979069999999993</v>
      </c>
      <c r="AY514" s="174">
        <f t="shared" si="1239"/>
        <v>1.214273581044266</v>
      </c>
      <c r="AZ514" s="167">
        <f>INDEX(Coefficients!$K$3:$K$10,MATCH(S514,Coefficients!$K$3:$K$10))</f>
        <v>0.35</v>
      </c>
      <c r="BA514" s="167">
        <f>INDEX(Coefficients!$K$3:$K$10,MATCH(S514,Coefficients!$K$3:$K$10)+1)</f>
        <v>0.4</v>
      </c>
      <c r="BB514" s="167">
        <f>INDEX(Coefficients!$L$3:$L$10,MATCH(S514,Coefficients!$K$3:$K$10))</f>
        <v>0.19142307491680963</v>
      </c>
      <c r="BC514" s="167">
        <f>INDEX(Coefficients!$L$3:$L$10,MATCH(S514,Coefficients!$K$3:$K$10)+1)</f>
        <v>0.35425563574488944</v>
      </c>
      <c r="BD514" s="174">
        <f>INDEX(Coefficients!$M$3:$M$10,MATCH(S514,Coefficients!$K$3:$K$10))</f>
        <v>0.20023799980895765</v>
      </c>
      <c r="BE514" s="174">
        <f>INDEX(Coefficients!$M$3:$M$10,MATCH(S514,Coefficients!$K$3:$K$10)+1)</f>
        <v>0.20987997823914079</v>
      </c>
      <c r="BF514" s="70">
        <f t="shared" si="1240"/>
        <v>2.5655609924804158E-5</v>
      </c>
      <c r="BG514" s="110">
        <f t="shared" si="1241"/>
        <v>0.20409479118103091</v>
      </c>
      <c r="BH514" s="175">
        <f t="shared" si="1202"/>
        <v>1.179696473192742E-5</v>
      </c>
      <c r="BI514" s="89">
        <f t="shared" si="1203"/>
        <v>3.7227594307004341E-2</v>
      </c>
      <c r="BJ514" s="106">
        <f t="shared" si="1242"/>
        <v>0.71366705445737511</v>
      </c>
      <c r="BK514" s="165">
        <f t="shared" si="1243"/>
        <v>84.741590689541354</v>
      </c>
      <c r="BL514" s="207"/>
      <c r="BM514" s="107">
        <f t="shared" si="1244"/>
        <v>551.29999999999973</v>
      </c>
      <c r="BN514" s="173">
        <f t="shared" si="1204"/>
        <v>21070.849999999995</v>
      </c>
      <c r="BO514" s="187">
        <f t="shared" si="1205"/>
        <v>8.8965811111111097E-4</v>
      </c>
      <c r="BP514" s="106" t="str">
        <f t="shared" si="1179"/>
        <v>YES</v>
      </c>
      <c r="BQ514" s="209">
        <f t="shared" si="1245"/>
        <v>6.5354467345237772</v>
      </c>
      <c r="BR514" s="164">
        <f t="shared" si="1206"/>
        <v>11.535446734523777</v>
      </c>
      <c r="BS514" s="219">
        <f t="shared" si="1207"/>
        <v>0.23070893469047554</v>
      </c>
      <c r="BT514" s="210"/>
      <c r="BU514" s="206">
        <f t="shared" si="1208"/>
        <v>-0.8230689564821233</v>
      </c>
      <c r="BW514" s="164">
        <f>VLOOKUP(M514,Coefficients!$E$4:$I$7,3)</f>
        <v>0.43099999999999999</v>
      </c>
      <c r="BX514" s="106">
        <f t="shared" si="1209"/>
        <v>7.2999999999999995E-2</v>
      </c>
      <c r="BY514" s="163">
        <f t="shared" si="1210"/>
        <v>0.53056990733333331</v>
      </c>
      <c r="BZ514" s="160"/>
      <c r="CO514" s="165" t="str">
        <f t="shared" si="1246"/>
        <v>splash</v>
      </c>
      <c r="CP514" s="172">
        <f t="shared" si="1247"/>
        <v>1</v>
      </c>
      <c r="CQ514" s="165">
        <f>IF(CO514="atmospheric",IF(CP514&gt;=1,Coefficients!$T$5,Coefficients!$T$4),Coefficients!$T$3)</f>
        <v>7.35</v>
      </c>
      <c r="CR514" s="106">
        <f>IF(S514&lt;Coefficients!$V$3,Coefficients!$X$3-(Coefficients!$X$4-Coefficients!$X$3)*(Coefficients!$V$3-S514)/(Coefficients!$V$4-Coefficients!$V$3),IF(S514&gt;Coefficients!$V$6,(Coefficients!$X$6-Coefficients!$X$5)*(S514-Coefficients!$V$6)/(Coefficients!$V$6-Coefficients!$V$5)+Coefficients!$X$6,VLOOKUP(S514,Coefficients!$V$3:$X$6,3)))</f>
        <v>5.1999999999999975</v>
      </c>
      <c r="CS514" s="90">
        <f t="shared" si="1211"/>
        <v>1.6409601519999992E-4</v>
      </c>
      <c r="CT514" s="106">
        <f>VLOOKUP(CO514,Coefficients!$Z$4:$AD$7,4,FALSE)</f>
        <v>0.26500000000000001</v>
      </c>
      <c r="CU514" s="106">
        <f>VLOOKUP(CO514,Coefficients!$Z$4:$AD$7,2,FALSE)</f>
        <v>0.37</v>
      </c>
      <c r="CV514" s="174">
        <f t="shared" si="1248"/>
        <v>5.4027174320792559</v>
      </c>
      <c r="CW514" s="31">
        <f t="shared" si="1249"/>
        <v>1.0469184261862166</v>
      </c>
      <c r="CX514" s="19">
        <f>Coefficients!$B$7</f>
        <v>3.35</v>
      </c>
      <c r="CY514" s="217">
        <f t="shared" si="1212"/>
        <v>0.31251296304066167</v>
      </c>
      <c r="CZ514" s="164">
        <f>VLOOKUP(N514,Coefficients!$E$12:$I$16,3)</f>
        <v>6.0350000000000001</v>
      </c>
      <c r="DA514" s="165">
        <f t="shared" si="1213"/>
        <v>7.2999999999999995E-2</v>
      </c>
      <c r="DB514" s="163">
        <f t="shared" si="1214"/>
        <v>7.4292097233333338</v>
      </c>
      <c r="DC514" s="163"/>
      <c r="DD514" s="149"/>
      <c r="DU514" s="165">
        <f t="shared" si="1250"/>
        <v>0.95</v>
      </c>
      <c r="DV514" s="165">
        <f t="shared" si="1251"/>
        <v>1</v>
      </c>
      <c r="DW514" s="165">
        <f t="shared" si="1252"/>
        <v>2400</v>
      </c>
      <c r="DX514" s="165">
        <f t="shared" si="1253"/>
        <v>1.4999999999999999E-2</v>
      </c>
      <c r="DY514" s="169">
        <f t="shared" si="1254"/>
        <v>70.568017042301435</v>
      </c>
      <c r="DZ514" s="136">
        <f t="shared" si="1215"/>
        <v>33593.400439594792</v>
      </c>
      <c r="EA514" s="136">
        <f t="shared" si="1255"/>
        <v>4.3067574809826485</v>
      </c>
      <c r="EB514" s="136">
        <f t="shared" si="1256"/>
        <v>2.3330791552474604E-2</v>
      </c>
      <c r="EC514" s="136">
        <f t="shared" si="1257"/>
        <v>0.96747185906460231</v>
      </c>
      <c r="ED514" s="136">
        <f t="shared" si="1258"/>
        <v>0.21337890073526861</v>
      </c>
      <c r="EE514" s="136">
        <f t="shared" si="1216"/>
        <v>1.5445604651050633E-4</v>
      </c>
      <c r="EF514" s="136">
        <f t="shared" si="1259"/>
        <v>1</v>
      </c>
      <c r="EG514" s="136">
        <f t="shared" si="1217"/>
        <v>2</v>
      </c>
      <c r="EH514" s="149">
        <f t="shared" si="1260"/>
        <v>1.6804401282896499</v>
      </c>
      <c r="EI514" s="149">
        <f t="shared" si="1261"/>
        <v>28.198915200210795</v>
      </c>
      <c r="EJ514" s="149">
        <f t="shared" si="1218"/>
        <v>29.879355328500445</v>
      </c>
      <c r="EK514" s="18">
        <f t="shared" si="1219"/>
        <v>1.5060565900856875</v>
      </c>
      <c r="EL514" s="18">
        <f t="shared" si="1220"/>
        <v>0.34746071148223917</v>
      </c>
      <c r="EM514" s="18">
        <f t="shared" si="1221"/>
        <v>1.2203107868666666E-2</v>
      </c>
      <c r="EN514" s="163">
        <f t="shared" si="1262"/>
        <v>0.12001154851579769</v>
      </c>
      <c r="EO514" s="163">
        <f t="shared" si="1263"/>
        <v>2.0138744741161312</v>
      </c>
      <c r="EP514" s="163">
        <f t="shared" si="1222"/>
        <v>2.1338860226319287</v>
      </c>
      <c r="EQ514" s="18">
        <f t="shared" si="1223"/>
        <v>21.088286592035097</v>
      </c>
      <c r="ER514" s="18">
        <f t="shared" si="1224"/>
        <v>6.5903629283275453</v>
      </c>
      <c r="ES514" s="18">
        <f t="shared" si="1225"/>
        <v>0.17087182363666667</v>
      </c>
    </row>
    <row r="515" spans="1:149" s="105" customFormat="1" outlineLevel="1" x14ac:dyDescent="0.25">
      <c r="A515" s="103"/>
      <c r="B515" s="36" t="s">
        <v>75</v>
      </c>
      <c r="C515" s="36" t="str">
        <f>'Cooler&amp;Wetter'!$B$1</f>
        <v>MIROC-Medres</v>
      </c>
      <c r="D515" s="36">
        <v>2057</v>
      </c>
      <c r="E515" s="37">
        <f>'Cooler&amp;Wetter'!T85</f>
        <v>23.84</v>
      </c>
      <c r="F515" s="37">
        <f>'Cooler&amp;Wetter'!X85</f>
        <v>76.990515000000002</v>
      </c>
      <c r="G515" s="37">
        <f>'Cooler&amp;Wetter'!R85</f>
        <v>555.34999999999968</v>
      </c>
      <c r="H515" s="115">
        <f t="shared" si="1149"/>
        <v>2007</v>
      </c>
      <c r="I515" s="111" t="str">
        <f t="shared" si="1150"/>
        <v>Pile No 243 @ Berth 107</v>
      </c>
      <c r="J515" s="165" t="str">
        <f t="shared" si="1151"/>
        <v>splash</v>
      </c>
      <c r="K515" s="172">
        <f t="shared" si="1152"/>
        <v>1</v>
      </c>
      <c r="L515" s="115" t="str">
        <f t="shared" si="1153"/>
        <v>C1</v>
      </c>
      <c r="M515" s="115" t="str">
        <f t="shared" si="1154"/>
        <v>CB4</v>
      </c>
      <c r="N515" s="115" t="str">
        <f t="shared" si="1155"/>
        <v>CL5</v>
      </c>
      <c r="O515" s="115">
        <f t="shared" si="1156"/>
        <v>0</v>
      </c>
      <c r="P515" s="115">
        <f t="shared" si="1157"/>
        <v>50</v>
      </c>
      <c r="Q515" s="115">
        <f t="shared" si="1158"/>
        <v>1200</v>
      </c>
      <c r="R515" s="115">
        <f t="shared" si="1159"/>
        <v>60</v>
      </c>
      <c r="S515" s="115">
        <f t="shared" si="1160"/>
        <v>0.37</v>
      </c>
      <c r="T515" s="115">
        <f t="shared" si="1161"/>
        <v>310</v>
      </c>
      <c r="U515" s="165">
        <f t="shared" si="1199"/>
        <v>12</v>
      </c>
      <c r="V515" s="165"/>
      <c r="W515" s="165"/>
      <c r="X515" s="165"/>
      <c r="Y515" s="165"/>
      <c r="AA515" s="174">
        <f t="shared" si="1228"/>
        <v>6.6091218791545172</v>
      </c>
      <c r="AB515" s="193">
        <f t="shared" si="1229"/>
        <v>0.23218243758309037</v>
      </c>
      <c r="AC515" s="174">
        <f t="shared" si="1230"/>
        <v>0.35766321281616437</v>
      </c>
      <c r="AD515" s="174">
        <f t="shared" si="1231"/>
        <v>1.2213731875E-2</v>
      </c>
      <c r="AE515" s="174">
        <f t="shared" si="1232"/>
        <v>1.0686275080855361</v>
      </c>
      <c r="AF515" s="194">
        <f t="shared" si="1233"/>
        <v>0.31899328599568239</v>
      </c>
      <c r="AG515" s="174">
        <f t="shared" si="1226"/>
        <v>6.8806022588547853</v>
      </c>
      <c r="AH515" s="174">
        <f t="shared" si="1227"/>
        <v>0.17102058437500001</v>
      </c>
      <c r="AJ515" s="174"/>
      <c r="AK515" s="174"/>
      <c r="AM515" s="207">
        <f t="shared" si="1234"/>
        <v>5</v>
      </c>
      <c r="AN515" s="167">
        <f>INDEX(Coefficients!$O$3:$O$7,MATCH(S515,Coefficients!$O$3:$O$7))</f>
        <v>0.3</v>
      </c>
      <c r="AO515" s="167">
        <f>INDEX(Coefficients!$O$3:$O$7,MATCH(S515,Coefficients!$O$3:$O$7)+1)</f>
        <v>0.4</v>
      </c>
      <c r="AP515" s="172">
        <f>INDEX(Coefficients!$P$3:$P$7,MATCH(S515,Coefficients!$O$3:$O$7))</f>
        <v>50</v>
      </c>
      <c r="AQ515" s="172">
        <f>INDEX(Coefficients!$P$3:$P$7,MATCH(S515,Coefficients!$O$3:$O$7)+1)</f>
        <v>41.8</v>
      </c>
      <c r="AR515" s="172">
        <f t="shared" si="1235"/>
        <v>44.26</v>
      </c>
      <c r="AS515" s="106">
        <f t="shared" si="1236"/>
        <v>2057</v>
      </c>
      <c r="AT515" s="107">
        <f t="shared" si="1237"/>
        <v>23.84</v>
      </c>
      <c r="AU515" s="167">
        <f t="shared" si="1200"/>
        <v>1066.25</v>
      </c>
      <c r="AV515" s="173">
        <f t="shared" si="1201"/>
        <v>23.179347826086957</v>
      </c>
      <c r="AW515" s="106">
        <v>69</v>
      </c>
      <c r="AX515" s="107">
        <f t="shared" si="1238"/>
        <v>76.990515000000002</v>
      </c>
      <c r="AY515" s="174">
        <f t="shared" si="1239"/>
        <v>1.2153559710258919</v>
      </c>
      <c r="AZ515" s="167">
        <f>INDEX(Coefficients!$K$3:$K$10,MATCH(S515,Coefficients!$K$3:$K$10))</f>
        <v>0.35</v>
      </c>
      <c r="BA515" s="167">
        <f>INDEX(Coefficients!$K$3:$K$10,MATCH(S515,Coefficients!$K$3:$K$10)+1)</f>
        <v>0.4</v>
      </c>
      <c r="BB515" s="167">
        <f>INDEX(Coefficients!$L$3:$L$10,MATCH(S515,Coefficients!$K$3:$K$10))</f>
        <v>0.19142307491680963</v>
      </c>
      <c r="BC515" s="167">
        <f>INDEX(Coefficients!$L$3:$L$10,MATCH(S515,Coefficients!$K$3:$K$10)+1)</f>
        <v>0.35425563574488944</v>
      </c>
      <c r="BD515" s="174">
        <f>INDEX(Coefficients!$M$3:$M$10,MATCH(S515,Coefficients!$K$3:$K$10))</f>
        <v>0.20023799980895765</v>
      </c>
      <c r="BE515" s="174">
        <f>INDEX(Coefficients!$M$3:$M$10,MATCH(S515,Coefficients!$K$3:$K$10)+1)</f>
        <v>0.20987997823914079</v>
      </c>
      <c r="BF515" s="70">
        <f t="shared" si="1240"/>
        <v>2.5655609924804158E-5</v>
      </c>
      <c r="BG515" s="110">
        <f t="shared" si="1241"/>
        <v>0.20409479118103091</v>
      </c>
      <c r="BH515" s="175">
        <f t="shared" si="1202"/>
        <v>1.1744164652341296E-5</v>
      </c>
      <c r="BI515" s="89">
        <f t="shared" si="1203"/>
        <v>3.7060973486575E-2</v>
      </c>
      <c r="BJ515" s="106">
        <f t="shared" si="1242"/>
        <v>0.71366705445737511</v>
      </c>
      <c r="BK515" s="165">
        <f t="shared" si="1243"/>
        <v>84.741590689541354</v>
      </c>
      <c r="BL515" s="207"/>
      <c r="BM515" s="107">
        <f t="shared" si="1244"/>
        <v>555.34999999999968</v>
      </c>
      <c r="BN515" s="173">
        <f t="shared" si="1204"/>
        <v>21626.199999999993</v>
      </c>
      <c r="BO515" s="187">
        <f t="shared" si="1205"/>
        <v>8.9325608695652145E-4</v>
      </c>
      <c r="BP515" s="106" t="str">
        <f t="shared" si="1179"/>
        <v>YES</v>
      </c>
      <c r="BQ515" s="209">
        <f t="shared" si="1245"/>
        <v>6.6091218791545172</v>
      </c>
      <c r="BR515" s="164">
        <f t="shared" si="1206"/>
        <v>11.609121879154518</v>
      </c>
      <c r="BS515" s="219">
        <f t="shared" si="1207"/>
        <v>0.23218243758309037</v>
      </c>
      <c r="BT515" s="210"/>
      <c r="BU515" s="206">
        <f t="shared" si="1208"/>
        <v>-0.82457104464300823</v>
      </c>
      <c r="BW515" s="164">
        <f>VLOOKUP(M515,Coefficients!$E$4:$I$7,3)</f>
        <v>0.43099999999999999</v>
      </c>
      <c r="BX515" s="106">
        <f t="shared" si="1209"/>
        <v>7.2999999999999995E-2</v>
      </c>
      <c r="BY515" s="163">
        <f t="shared" si="1210"/>
        <v>0.53103182065217391</v>
      </c>
      <c r="BZ515" s="160"/>
      <c r="CO515" s="165" t="str">
        <f t="shared" si="1246"/>
        <v>splash</v>
      </c>
      <c r="CP515" s="172">
        <f t="shared" si="1247"/>
        <v>1</v>
      </c>
      <c r="CQ515" s="165">
        <f>IF(CO515="atmospheric",IF(CP515&gt;=1,Coefficients!$T$5,Coefficients!$T$4),Coefficients!$T$3)</f>
        <v>7.35</v>
      </c>
      <c r="CR515" s="106">
        <f>IF(S515&lt;Coefficients!$V$3,Coefficients!$X$3-(Coefficients!$X$4-Coefficients!$X$3)*(Coefficients!$V$3-S515)/(Coefficients!$V$4-Coefficients!$V$3),IF(S515&gt;Coefficients!$V$6,(Coefficients!$X$6-Coefficients!$X$5)*(S515-Coefficients!$V$6)/(Coefficients!$V$6-Coefficients!$V$5)+Coefficients!$X$6,VLOOKUP(S515,Coefficients!$V$3:$X$6,3)))</f>
        <v>5.1999999999999975</v>
      </c>
      <c r="CS515" s="90">
        <f t="shared" si="1211"/>
        <v>1.6409601519999992E-4</v>
      </c>
      <c r="CT515" s="106">
        <f>VLOOKUP(CO515,Coefficients!$Z$4:$AD$7,4,FALSE)</f>
        <v>0.26500000000000001</v>
      </c>
      <c r="CU515" s="106">
        <f>VLOOKUP(CO515,Coefficients!$Z$4:$AD$7,2,FALSE)</f>
        <v>0.37</v>
      </c>
      <c r="CV515" s="174">
        <f t="shared" si="1248"/>
        <v>5.4045950150611235</v>
      </c>
      <c r="CW515" s="31">
        <f t="shared" si="1249"/>
        <v>1.0686275080855361</v>
      </c>
      <c r="CX515" s="19">
        <f>Coefficients!$B$7</f>
        <v>3.35</v>
      </c>
      <c r="CY515" s="217">
        <f t="shared" si="1212"/>
        <v>0.31899328599568239</v>
      </c>
      <c r="CZ515" s="164">
        <f>VLOOKUP(N515,Coefficients!$E$12:$I$16,3)</f>
        <v>6.0350000000000001</v>
      </c>
      <c r="DA515" s="165">
        <f t="shared" si="1213"/>
        <v>7.2999999999999995E-2</v>
      </c>
      <c r="DB515" s="163">
        <f t="shared" si="1214"/>
        <v>7.4356775815217393</v>
      </c>
      <c r="DC515" s="163"/>
      <c r="DD515" s="149"/>
      <c r="DU515" s="165">
        <f t="shared" si="1250"/>
        <v>0.95</v>
      </c>
      <c r="DV515" s="165">
        <f t="shared" si="1251"/>
        <v>1</v>
      </c>
      <c r="DW515" s="165">
        <f t="shared" si="1252"/>
        <v>2400</v>
      </c>
      <c r="DX515" s="165">
        <f t="shared" si="1253"/>
        <v>1.4999999999999999E-2</v>
      </c>
      <c r="DY515" s="169">
        <f t="shared" si="1254"/>
        <v>70.56845644635915</v>
      </c>
      <c r="DZ515" s="136">
        <f t="shared" si="1215"/>
        <v>33593.470164504404</v>
      </c>
      <c r="EA515" s="136">
        <f t="shared" si="1255"/>
        <v>4.3067574809826485</v>
      </c>
      <c r="EB515" s="136">
        <f t="shared" si="1256"/>
        <v>2.3330791552474604E-2</v>
      </c>
      <c r="EC515" s="136">
        <f t="shared" si="1257"/>
        <v>0.96747185906460231</v>
      </c>
      <c r="ED515" s="136">
        <f t="shared" si="1258"/>
        <v>0.21344119971317119</v>
      </c>
      <c r="EE515" s="136">
        <f t="shared" si="1216"/>
        <v>1.5445604651050633E-4</v>
      </c>
      <c r="EF515" s="136">
        <f t="shared" si="1259"/>
        <v>1</v>
      </c>
      <c r="EG515" s="136">
        <f t="shared" si="1217"/>
        <v>2</v>
      </c>
      <c r="EH515" s="149">
        <f t="shared" si="1260"/>
        <v>1.6789772140323989</v>
      </c>
      <c r="EI515" s="149">
        <f t="shared" si="1261"/>
        <v>28.182612533280476</v>
      </c>
      <c r="EJ515" s="149">
        <f t="shared" si="1218"/>
        <v>29.861589747312877</v>
      </c>
      <c r="EK515" s="18">
        <f t="shared" si="1219"/>
        <v>1.5404404249488879</v>
      </c>
      <c r="EL515" s="18">
        <f t="shared" si="1220"/>
        <v>0.35766321281616437</v>
      </c>
      <c r="EM515" s="18">
        <f t="shared" si="1221"/>
        <v>1.2213731875E-2</v>
      </c>
      <c r="EN515" s="163">
        <f t="shared" si="1262"/>
        <v>0.1199070719549236</v>
      </c>
      <c r="EO515" s="163">
        <f t="shared" si="1263"/>
        <v>2.0127101908606271</v>
      </c>
      <c r="EP515" s="163">
        <f t="shared" si="1222"/>
        <v>2.1326172628155509</v>
      </c>
      <c r="EQ515" s="18">
        <f t="shared" si="1223"/>
        <v>21.569740056998928</v>
      </c>
      <c r="ER515" s="18">
        <f t="shared" si="1224"/>
        <v>6.8806022588547853</v>
      </c>
      <c r="ES515" s="18">
        <f t="shared" si="1225"/>
        <v>0.17102058437500001</v>
      </c>
    </row>
    <row r="516" spans="1:149" s="105" customFormat="1" outlineLevel="1" x14ac:dyDescent="0.25">
      <c r="A516" s="103"/>
      <c r="B516" s="36" t="s">
        <v>75</v>
      </c>
      <c r="C516" s="36" t="str">
        <f>'Cooler&amp;Wetter'!$B$1</f>
        <v>MIROC-Medres</v>
      </c>
      <c r="D516" s="36">
        <v>2058</v>
      </c>
      <c r="E516" s="37">
        <f>'Cooler&amp;Wetter'!T86</f>
        <v>23.86</v>
      </c>
      <c r="F516" s="37">
        <f>'Cooler&amp;Wetter'!X86</f>
        <v>77.001959999999997</v>
      </c>
      <c r="G516" s="37">
        <f>'Cooler&amp;Wetter'!R86</f>
        <v>559.39999999999964</v>
      </c>
      <c r="H516" s="115">
        <f t="shared" si="1149"/>
        <v>2007</v>
      </c>
      <c r="I516" s="111" t="str">
        <f t="shared" si="1150"/>
        <v>Pile No 243 @ Berth 107</v>
      </c>
      <c r="J516" s="165" t="str">
        <f t="shared" si="1151"/>
        <v>splash</v>
      </c>
      <c r="K516" s="172">
        <f t="shared" si="1152"/>
        <v>1</v>
      </c>
      <c r="L516" s="115" t="str">
        <f t="shared" si="1153"/>
        <v>C1</v>
      </c>
      <c r="M516" s="115" t="str">
        <f t="shared" si="1154"/>
        <v>CB4</v>
      </c>
      <c r="N516" s="115" t="str">
        <f t="shared" si="1155"/>
        <v>CL5</v>
      </c>
      <c r="O516" s="115">
        <f t="shared" si="1156"/>
        <v>0</v>
      </c>
      <c r="P516" s="115">
        <f t="shared" si="1157"/>
        <v>50</v>
      </c>
      <c r="Q516" s="115">
        <f t="shared" si="1158"/>
        <v>1200</v>
      </c>
      <c r="R516" s="115">
        <f t="shared" si="1159"/>
        <v>60</v>
      </c>
      <c r="S516" s="115">
        <f t="shared" si="1160"/>
        <v>0.37</v>
      </c>
      <c r="T516" s="115">
        <f t="shared" si="1161"/>
        <v>310</v>
      </c>
      <c r="U516" s="165">
        <f t="shared" si="1199"/>
        <v>12</v>
      </c>
      <c r="V516" s="165"/>
      <c r="W516" s="165"/>
      <c r="X516" s="165"/>
      <c r="Y516" s="165"/>
      <c r="AA516" s="174">
        <f t="shared" si="1228"/>
        <v>6.6823150848107957</v>
      </c>
      <c r="AB516" s="193">
        <f t="shared" si="1229"/>
        <v>0.23364630169621592</v>
      </c>
      <c r="AC516" s="174">
        <f t="shared" si="1230"/>
        <v>0.36795825587897557</v>
      </c>
      <c r="AD516" s="174">
        <f t="shared" si="1231"/>
        <v>1.2224211731702126E-2</v>
      </c>
      <c r="AE516" s="174">
        <f t="shared" si="1232"/>
        <v>1.0900542746584234</v>
      </c>
      <c r="AF516" s="194">
        <f t="shared" si="1233"/>
        <v>0.32538933571893236</v>
      </c>
      <c r="AG516" s="174">
        <f t="shared" si="1226"/>
        <v>7.1753478539046203</v>
      </c>
      <c r="AH516" s="174">
        <f t="shared" si="1227"/>
        <v>0.17116732668404253</v>
      </c>
      <c r="AJ516" s="174"/>
      <c r="AK516" s="174"/>
      <c r="AM516" s="207">
        <f t="shared" si="1234"/>
        <v>5</v>
      </c>
      <c r="AN516" s="167">
        <f>INDEX(Coefficients!$O$3:$O$7,MATCH(S516,Coefficients!$O$3:$O$7))</f>
        <v>0.3</v>
      </c>
      <c r="AO516" s="167">
        <f>INDEX(Coefficients!$O$3:$O$7,MATCH(S516,Coefficients!$O$3:$O$7)+1)</f>
        <v>0.4</v>
      </c>
      <c r="AP516" s="172">
        <f>INDEX(Coefficients!$P$3:$P$7,MATCH(S516,Coefficients!$O$3:$O$7))</f>
        <v>50</v>
      </c>
      <c r="AQ516" s="172">
        <f>INDEX(Coefficients!$P$3:$P$7,MATCH(S516,Coefficients!$O$3:$O$7)+1)</f>
        <v>41.8</v>
      </c>
      <c r="AR516" s="172">
        <f t="shared" si="1235"/>
        <v>44.26</v>
      </c>
      <c r="AS516" s="106">
        <f t="shared" si="1236"/>
        <v>2058</v>
      </c>
      <c r="AT516" s="107">
        <f t="shared" si="1237"/>
        <v>23.86</v>
      </c>
      <c r="AU516" s="167">
        <f t="shared" si="1200"/>
        <v>1090.1099999999999</v>
      </c>
      <c r="AV516" s="173">
        <f t="shared" si="1201"/>
        <v>23.193829787234041</v>
      </c>
      <c r="AW516" s="106">
        <v>70</v>
      </c>
      <c r="AX516" s="107">
        <f t="shared" si="1238"/>
        <v>77.001959999999997</v>
      </c>
      <c r="AY516" s="174">
        <f t="shared" si="1239"/>
        <v>1.2164245148368369</v>
      </c>
      <c r="AZ516" s="167">
        <f>INDEX(Coefficients!$K$3:$K$10,MATCH(S516,Coefficients!$K$3:$K$10))</f>
        <v>0.35</v>
      </c>
      <c r="BA516" s="167">
        <f>INDEX(Coefficients!$K$3:$K$10,MATCH(S516,Coefficients!$K$3:$K$10)+1)</f>
        <v>0.4</v>
      </c>
      <c r="BB516" s="167">
        <f>INDEX(Coefficients!$L$3:$L$10,MATCH(S516,Coefficients!$K$3:$K$10))</f>
        <v>0.19142307491680963</v>
      </c>
      <c r="BC516" s="167">
        <f>INDEX(Coefficients!$L$3:$L$10,MATCH(S516,Coefficients!$K$3:$K$10)+1)</f>
        <v>0.35425563574488944</v>
      </c>
      <c r="BD516" s="174">
        <f>INDEX(Coefficients!$M$3:$M$10,MATCH(S516,Coefficients!$K$3:$K$10))</f>
        <v>0.20023799980895765</v>
      </c>
      <c r="BE516" s="174">
        <f>INDEX(Coefficients!$M$3:$M$10,MATCH(S516,Coefficients!$K$3:$K$10)+1)</f>
        <v>0.20987997823914079</v>
      </c>
      <c r="BF516" s="70">
        <f t="shared" si="1240"/>
        <v>2.5655609924804158E-5</v>
      </c>
      <c r="BG516" s="110">
        <f t="shared" si="1241"/>
        <v>0.20409479118103091</v>
      </c>
      <c r="BH516" s="175">
        <f t="shared" si="1202"/>
        <v>1.1692728904170272E-5</v>
      </c>
      <c r="BI516" s="89">
        <f t="shared" si="1203"/>
        <v>3.689865807669624E-2</v>
      </c>
      <c r="BJ516" s="106">
        <f t="shared" si="1242"/>
        <v>0.71366705445737511</v>
      </c>
      <c r="BK516" s="165">
        <f t="shared" si="1243"/>
        <v>84.741590689541354</v>
      </c>
      <c r="BL516" s="207"/>
      <c r="BM516" s="107">
        <f t="shared" si="1244"/>
        <v>559.39999999999964</v>
      </c>
      <c r="BN516" s="173">
        <f t="shared" si="1204"/>
        <v>22185.599999999991</v>
      </c>
      <c r="BO516" s="187">
        <f t="shared" si="1205"/>
        <v>8.9686468085106339E-4</v>
      </c>
      <c r="BP516" s="106" t="str">
        <f t="shared" si="1179"/>
        <v>YES</v>
      </c>
      <c r="BQ516" s="209">
        <f t="shared" si="1245"/>
        <v>6.6823150848107957</v>
      </c>
      <c r="BR516" s="164">
        <f t="shared" si="1206"/>
        <v>11.682315084810796</v>
      </c>
      <c r="BS516" s="219">
        <f t="shared" si="1207"/>
        <v>0.23364630169621592</v>
      </c>
      <c r="BT516" s="210"/>
      <c r="BU516" s="206">
        <f t="shared" si="1208"/>
        <v>-0.82602070557827534</v>
      </c>
      <c r="BW516" s="164">
        <f>VLOOKUP(M516,Coefficients!$E$4:$I$7,3)</f>
        <v>0.43099999999999999</v>
      </c>
      <c r="BX516" s="106">
        <f t="shared" si="1209"/>
        <v>7.2999999999999995E-2</v>
      </c>
      <c r="BY516" s="163">
        <f t="shared" si="1210"/>
        <v>0.53148746659574464</v>
      </c>
      <c r="BZ516" s="160"/>
      <c r="CO516" s="165" t="str">
        <f t="shared" si="1246"/>
        <v>splash</v>
      </c>
      <c r="CP516" s="172">
        <f t="shared" si="1247"/>
        <v>1</v>
      </c>
      <c r="CQ516" s="165">
        <f>IF(CO516="atmospheric",IF(CP516&gt;=1,Coefficients!$T$5,Coefficients!$T$4),Coefficients!$T$3)</f>
        <v>7.35</v>
      </c>
      <c r="CR516" s="106">
        <f>IF(S516&lt;Coefficients!$V$3,Coefficients!$X$3-(Coefficients!$X$4-Coefficients!$X$3)*(Coefficients!$V$3-S516)/(Coefficients!$V$4-Coefficients!$V$3),IF(S516&gt;Coefficients!$V$6,(Coefficients!$X$6-Coefficients!$X$5)*(S516-Coefficients!$V$6)/(Coefficients!$V$6-Coefficients!$V$5)+Coefficients!$X$6,VLOOKUP(S516,Coefficients!$V$3:$X$6,3)))</f>
        <v>5.1999999999999975</v>
      </c>
      <c r="CS516" s="90">
        <f t="shared" si="1211"/>
        <v>1.6409601519999992E-4</v>
      </c>
      <c r="CT516" s="106">
        <f>VLOOKUP(CO516,Coefficients!$Z$4:$AD$7,4,FALSE)</f>
        <v>0.26500000000000001</v>
      </c>
      <c r="CU516" s="106">
        <f>VLOOKUP(CO516,Coefficients!$Z$4:$AD$7,2,FALSE)</f>
        <v>0.37</v>
      </c>
      <c r="CV516" s="174">
        <f t="shared" si="1248"/>
        <v>5.4063335026522488</v>
      </c>
      <c r="CW516" s="31">
        <f t="shared" si="1249"/>
        <v>1.0900542746584234</v>
      </c>
      <c r="CX516" s="19">
        <f>Coefficients!$B$7</f>
        <v>3.35</v>
      </c>
      <c r="CY516" s="217">
        <f t="shared" si="1212"/>
        <v>0.32538933571893236</v>
      </c>
      <c r="CZ516" s="164">
        <f>VLOOKUP(N516,Coefficients!$E$12:$I$16,3)</f>
        <v>6.0350000000000001</v>
      </c>
      <c r="DA516" s="165">
        <f t="shared" si="1213"/>
        <v>7.2999999999999995E-2</v>
      </c>
      <c r="DB516" s="163">
        <f t="shared" si="1214"/>
        <v>7.4420576819148927</v>
      </c>
      <c r="DC516" s="163"/>
      <c r="DD516" s="149"/>
      <c r="DU516" s="165">
        <f t="shared" si="1250"/>
        <v>0.95</v>
      </c>
      <c r="DV516" s="165">
        <f t="shared" si="1251"/>
        <v>1</v>
      </c>
      <c r="DW516" s="165">
        <f t="shared" si="1252"/>
        <v>2400</v>
      </c>
      <c r="DX516" s="165">
        <f t="shared" si="1253"/>
        <v>1.4999999999999999E-2</v>
      </c>
      <c r="DY516" s="169">
        <f t="shared" si="1254"/>
        <v>70.568877157499614</v>
      </c>
      <c r="DZ516" s="136">
        <f t="shared" si="1215"/>
        <v>33593.536922939027</v>
      </c>
      <c r="EA516" s="136">
        <f t="shared" si="1255"/>
        <v>4.3067574809826485</v>
      </c>
      <c r="EB516" s="136">
        <f t="shared" si="1256"/>
        <v>2.3330791552474604E-2</v>
      </c>
      <c r="EC516" s="136">
        <f t="shared" si="1257"/>
        <v>0.96747185906460231</v>
      </c>
      <c r="ED516" s="136">
        <f t="shared" si="1258"/>
        <v>0.21350254730672089</v>
      </c>
      <c r="EE516" s="136">
        <f t="shared" si="1216"/>
        <v>1.5445604651050633E-4</v>
      </c>
      <c r="EF516" s="136">
        <f t="shared" si="1259"/>
        <v>1</v>
      </c>
      <c r="EG516" s="136">
        <f t="shared" si="1217"/>
        <v>2</v>
      </c>
      <c r="EH516" s="149">
        <f t="shared" si="1260"/>
        <v>1.6775366750286909</v>
      </c>
      <c r="EI516" s="149">
        <f t="shared" si="1261"/>
        <v>28.166544832233402</v>
      </c>
      <c r="EJ516" s="149">
        <f t="shared" si="1218"/>
        <v>29.844081507262093</v>
      </c>
      <c r="EK516" s="18">
        <f t="shared" si="1219"/>
        <v>1.574851616343538</v>
      </c>
      <c r="EL516" s="18">
        <f t="shared" si="1220"/>
        <v>0.36795825587897557</v>
      </c>
      <c r="EM516" s="18">
        <f t="shared" si="1221"/>
        <v>1.2224211731702126E-2</v>
      </c>
      <c r="EN516" s="163">
        <f t="shared" si="1262"/>
        <v>0.1198041933616182</v>
      </c>
      <c r="EO516" s="163">
        <f t="shared" si="1263"/>
        <v>2.0115626881015074</v>
      </c>
      <c r="EP516" s="163">
        <f t="shared" si="1222"/>
        <v>2.1313668814631255</v>
      </c>
      <c r="EQ516" s="18">
        <f t="shared" si="1223"/>
        <v>22.051576576875295</v>
      </c>
      <c r="ER516" s="18">
        <f t="shared" si="1224"/>
        <v>7.1753478539046203</v>
      </c>
      <c r="ES516" s="18">
        <f t="shared" si="1225"/>
        <v>0.17116732668404253</v>
      </c>
    </row>
    <row r="517" spans="1:149" s="105" customFormat="1" outlineLevel="1" x14ac:dyDescent="0.25">
      <c r="A517" s="103"/>
      <c r="B517" s="36" t="s">
        <v>75</v>
      </c>
      <c r="C517" s="36" t="str">
        <f>'Cooler&amp;Wetter'!$B$1</f>
        <v>MIROC-Medres</v>
      </c>
      <c r="D517" s="36">
        <v>2059</v>
      </c>
      <c r="E517" s="37">
        <f>'Cooler&amp;Wetter'!T87</f>
        <v>23.88</v>
      </c>
      <c r="F517" s="37">
        <f>'Cooler&amp;Wetter'!X87</f>
        <v>77.013404999999992</v>
      </c>
      <c r="G517" s="37">
        <f>'Cooler&amp;Wetter'!R87</f>
        <v>563.44999999999959</v>
      </c>
      <c r="H517" s="115">
        <f t="shared" si="1149"/>
        <v>2007</v>
      </c>
      <c r="I517" s="111" t="str">
        <f t="shared" si="1150"/>
        <v>Pile No 243 @ Berth 107</v>
      </c>
      <c r="J517" s="165" t="str">
        <f t="shared" si="1151"/>
        <v>splash</v>
      </c>
      <c r="K517" s="172">
        <f t="shared" si="1152"/>
        <v>1</v>
      </c>
      <c r="L517" s="115" t="str">
        <f t="shared" si="1153"/>
        <v>C1</v>
      </c>
      <c r="M517" s="115" t="str">
        <f t="shared" si="1154"/>
        <v>CB4</v>
      </c>
      <c r="N517" s="115" t="str">
        <f t="shared" si="1155"/>
        <v>CL5</v>
      </c>
      <c r="O517" s="115">
        <f t="shared" si="1156"/>
        <v>0</v>
      </c>
      <c r="P517" s="115">
        <f t="shared" si="1157"/>
        <v>50</v>
      </c>
      <c r="Q517" s="115">
        <f t="shared" si="1158"/>
        <v>1200</v>
      </c>
      <c r="R517" s="115">
        <f t="shared" si="1159"/>
        <v>60</v>
      </c>
      <c r="S517" s="115">
        <f t="shared" si="1160"/>
        <v>0.37</v>
      </c>
      <c r="T517" s="115">
        <f t="shared" si="1161"/>
        <v>310</v>
      </c>
      <c r="U517" s="165">
        <f t="shared" si="1199"/>
        <v>12</v>
      </c>
      <c r="V517" s="165"/>
      <c r="W517" s="165"/>
      <c r="X517" s="165"/>
      <c r="Y517" s="165"/>
      <c r="AA517" s="174">
        <f t="shared" si="1228"/>
        <v>6.7550456503138809</v>
      </c>
      <c r="AB517" s="193">
        <f t="shared" si="1229"/>
        <v>0.23510091300627764</v>
      </c>
      <c r="AC517" s="174">
        <f t="shared" si="1230"/>
        <v>0.37834558805327373</v>
      </c>
      <c r="AD517" s="174">
        <f t="shared" si="1231"/>
        <v>1.2234556448124998E-2</v>
      </c>
      <c r="AE517" s="174">
        <f t="shared" si="1232"/>
        <v>1.1112043664290134</v>
      </c>
      <c r="AF517" s="194">
        <f t="shared" si="1233"/>
        <v>0.33170279594895924</v>
      </c>
      <c r="AG517" s="174">
        <f t="shared" si="1226"/>
        <v>7.4745232094013616</v>
      </c>
      <c r="AH517" s="174">
        <f t="shared" si="1227"/>
        <v>0.17131217671562501</v>
      </c>
      <c r="AJ517" s="174"/>
      <c r="AK517" s="174"/>
      <c r="AM517" s="207">
        <f t="shared" si="1234"/>
        <v>5</v>
      </c>
      <c r="AN517" s="167">
        <f>INDEX(Coefficients!$O$3:$O$7,MATCH(S517,Coefficients!$O$3:$O$7))</f>
        <v>0.3</v>
      </c>
      <c r="AO517" s="167">
        <f>INDEX(Coefficients!$O$3:$O$7,MATCH(S517,Coefficients!$O$3:$O$7)+1)</f>
        <v>0.4</v>
      </c>
      <c r="AP517" s="172">
        <f>INDEX(Coefficients!$P$3:$P$7,MATCH(S517,Coefficients!$O$3:$O$7))</f>
        <v>50</v>
      </c>
      <c r="AQ517" s="172">
        <f>INDEX(Coefficients!$P$3:$P$7,MATCH(S517,Coefficients!$O$3:$O$7)+1)</f>
        <v>41.8</v>
      </c>
      <c r="AR517" s="172">
        <f t="shared" si="1235"/>
        <v>44.26</v>
      </c>
      <c r="AS517" s="106">
        <f t="shared" si="1236"/>
        <v>2059</v>
      </c>
      <c r="AT517" s="107">
        <f t="shared" si="1237"/>
        <v>23.88</v>
      </c>
      <c r="AU517" s="167">
        <f t="shared" si="1200"/>
        <v>1113.99</v>
      </c>
      <c r="AV517" s="173">
        <f t="shared" si="1201"/>
        <v>23.208124999999999</v>
      </c>
      <c r="AW517" s="106">
        <v>71</v>
      </c>
      <c r="AX517" s="107">
        <f t="shared" si="1238"/>
        <v>77.013404999999992</v>
      </c>
      <c r="AY517" s="174">
        <f t="shared" si="1239"/>
        <v>1.2174800982801928</v>
      </c>
      <c r="AZ517" s="167">
        <f>INDEX(Coefficients!$K$3:$K$10,MATCH(S517,Coefficients!$K$3:$K$10))</f>
        <v>0.35</v>
      </c>
      <c r="BA517" s="167">
        <f>INDEX(Coefficients!$K$3:$K$10,MATCH(S517,Coefficients!$K$3:$K$10)+1)</f>
        <v>0.4</v>
      </c>
      <c r="BB517" s="167">
        <f>INDEX(Coefficients!$L$3:$L$10,MATCH(S517,Coefficients!$K$3:$K$10))</f>
        <v>0.19142307491680963</v>
      </c>
      <c r="BC517" s="167">
        <f>INDEX(Coefficients!$L$3:$L$10,MATCH(S517,Coefficients!$K$3:$K$10)+1)</f>
        <v>0.35425563574488944</v>
      </c>
      <c r="BD517" s="174">
        <f>INDEX(Coefficients!$M$3:$M$10,MATCH(S517,Coefficients!$K$3:$K$10))</f>
        <v>0.20023799980895765</v>
      </c>
      <c r="BE517" s="174">
        <f>INDEX(Coefficients!$M$3:$M$10,MATCH(S517,Coefficients!$K$3:$K$10)+1)</f>
        <v>0.20987997823914079</v>
      </c>
      <c r="BF517" s="70">
        <f t="shared" si="1240"/>
        <v>2.5655609924804158E-5</v>
      </c>
      <c r="BG517" s="110">
        <f t="shared" si="1241"/>
        <v>0.20409479118103091</v>
      </c>
      <c r="BH517" s="175">
        <f t="shared" si="1202"/>
        <v>1.1642594309363058E-5</v>
      </c>
      <c r="BI517" s="89">
        <f t="shared" si="1203"/>
        <v>3.6740448706859108E-2</v>
      </c>
      <c r="BJ517" s="106">
        <f t="shared" si="1242"/>
        <v>0.71366705445737511</v>
      </c>
      <c r="BK517" s="165">
        <f t="shared" si="1243"/>
        <v>84.741590689541354</v>
      </c>
      <c r="BL517" s="207"/>
      <c r="BM517" s="107">
        <f t="shared" si="1244"/>
        <v>563.44999999999959</v>
      </c>
      <c r="BN517" s="173">
        <f t="shared" si="1204"/>
        <v>22749.049999999992</v>
      </c>
      <c r="BO517" s="187">
        <f t="shared" si="1205"/>
        <v>9.0048322916666632E-4</v>
      </c>
      <c r="BP517" s="106" t="str">
        <f t="shared" si="1179"/>
        <v>YES</v>
      </c>
      <c r="BQ517" s="209">
        <f t="shared" si="1245"/>
        <v>6.7550456503138809</v>
      </c>
      <c r="BR517" s="164">
        <f t="shared" si="1206"/>
        <v>11.755045650313882</v>
      </c>
      <c r="BS517" s="219">
        <f t="shared" si="1207"/>
        <v>0.23510091300627764</v>
      </c>
      <c r="BT517" s="210"/>
      <c r="BU517" s="206">
        <f t="shared" si="1208"/>
        <v>-0.82742074793255094</v>
      </c>
      <c r="BW517" s="164">
        <f>VLOOKUP(M517,Coefficients!$E$4:$I$7,3)</f>
        <v>0.43099999999999999</v>
      </c>
      <c r="BX517" s="106">
        <f t="shared" si="1209"/>
        <v>7.2999999999999995E-2</v>
      </c>
      <c r="BY517" s="163">
        <f t="shared" si="1210"/>
        <v>0.53193723687499994</v>
      </c>
      <c r="BZ517" s="160"/>
      <c r="CO517" s="165" t="str">
        <f t="shared" si="1246"/>
        <v>splash</v>
      </c>
      <c r="CP517" s="172">
        <f t="shared" si="1247"/>
        <v>1</v>
      </c>
      <c r="CQ517" s="165">
        <f>IF(CO517="atmospheric",IF(CP517&gt;=1,Coefficients!$T$5,Coefficients!$T$4),Coefficients!$T$3)</f>
        <v>7.35</v>
      </c>
      <c r="CR517" s="106">
        <f>IF(S517&lt;Coefficients!$V$3,Coefficients!$X$3-(Coefficients!$X$4-Coefficients!$X$3)*(Coefficients!$V$3-S517)/(Coefficients!$V$4-Coefficients!$V$3),IF(S517&gt;Coefficients!$V$6,(Coefficients!$X$6-Coefficients!$X$5)*(S517-Coefficients!$V$6)/(Coefficients!$V$6-Coefficients!$V$5)+Coefficients!$X$6,VLOOKUP(S517,Coefficients!$V$3:$X$6,3)))</f>
        <v>5.1999999999999975</v>
      </c>
      <c r="CS517" s="90">
        <f t="shared" si="1211"/>
        <v>1.6409601519999992E-4</v>
      </c>
      <c r="CT517" s="106">
        <f>VLOOKUP(CO517,Coefficients!$Z$4:$AD$7,4,FALSE)</f>
        <v>0.26500000000000001</v>
      </c>
      <c r="CU517" s="106">
        <f>VLOOKUP(CO517,Coefficients!$Z$4:$AD$7,2,FALSE)</f>
        <v>0.37</v>
      </c>
      <c r="CV517" s="174">
        <f t="shared" si="1248"/>
        <v>5.4079402100446181</v>
      </c>
      <c r="CW517" s="31">
        <f t="shared" si="1249"/>
        <v>1.1112043664290134</v>
      </c>
      <c r="CX517" s="19">
        <f>Coefficients!$B$7</f>
        <v>3.35</v>
      </c>
      <c r="CY517" s="217">
        <f t="shared" si="1212"/>
        <v>0.33170279594895924</v>
      </c>
      <c r="CZ517" s="164">
        <f>VLOOKUP(N517,Coefficients!$E$12:$I$16,3)</f>
        <v>6.0350000000000001</v>
      </c>
      <c r="DA517" s="165">
        <f t="shared" si="1213"/>
        <v>7.2999999999999995E-2</v>
      </c>
      <c r="DB517" s="163">
        <f t="shared" si="1214"/>
        <v>7.4483555093750002</v>
      </c>
      <c r="DC517" s="163"/>
      <c r="DD517" s="149"/>
      <c r="DU517" s="165">
        <f t="shared" si="1250"/>
        <v>0.95</v>
      </c>
      <c r="DV517" s="165">
        <f t="shared" si="1251"/>
        <v>1</v>
      </c>
      <c r="DW517" s="165">
        <f t="shared" si="1252"/>
        <v>2400</v>
      </c>
      <c r="DX517" s="165">
        <f t="shared" si="1253"/>
        <v>1.4999999999999999E-2</v>
      </c>
      <c r="DY517" s="169">
        <f t="shared" si="1254"/>
        <v>70.569280343716429</v>
      </c>
      <c r="DZ517" s="136">
        <f t="shared" si="1215"/>
        <v>33593.600900270168</v>
      </c>
      <c r="EA517" s="136">
        <f t="shared" si="1255"/>
        <v>4.3067574809826485</v>
      </c>
      <c r="EB517" s="136">
        <f t="shared" si="1256"/>
        <v>2.3330791552474604E-2</v>
      </c>
      <c r="EC517" s="136">
        <f t="shared" si="1257"/>
        <v>0.96747185906460231</v>
      </c>
      <c r="ED517" s="136">
        <f t="shared" si="1258"/>
        <v>0.21356300073437115</v>
      </c>
      <c r="EE517" s="136">
        <f t="shared" si="1216"/>
        <v>1.5445604651050633E-4</v>
      </c>
      <c r="EF517" s="136">
        <f t="shared" si="1259"/>
        <v>1</v>
      </c>
      <c r="EG517" s="136">
        <f t="shared" si="1217"/>
        <v>2</v>
      </c>
      <c r="EH517" s="149">
        <f t="shared" si="1260"/>
        <v>1.676117165411366</v>
      </c>
      <c r="EI517" s="149">
        <f t="shared" si="1261"/>
        <v>28.150697737772706</v>
      </c>
      <c r="EJ517" s="149">
        <f t="shared" si="1218"/>
        <v>29.826814903184072</v>
      </c>
      <c r="EK517" s="18">
        <f t="shared" si="1219"/>
        <v>1.6092901691248267</v>
      </c>
      <c r="EL517" s="18">
        <f t="shared" si="1220"/>
        <v>0.37834558805327373</v>
      </c>
      <c r="EM517" s="18">
        <f t="shared" si="1221"/>
        <v>1.2234556448124998E-2</v>
      </c>
      <c r="EN517" s="163">
        <f t="shared" si="1262"/>
        <v>0.1197028166184422</v>
      </c>
      <c r="EO517" s="163">
        <f t="shared" si="1263"/>
        <v>2.0104309403446621</v>
      </c>
      <c r="EP517" s="163">
        <f t="shared" si="1222"/>
        <v>2.1301337569631045</v>
      </c>
      <c r="EQ517" s="18">
        <f t="shared" si="1223"/>
        <v>22.533796219648096</v>
      </c>
      <c r="ER517" s="18">
        <f t="shared" si="1224"/>
        <v>7.4745232094013616</v>
      </c>
      <c r="ES517" s="18">
        <f t="shared" si="1225"/>
        <v>0.17131217671562501</v>
      </c>
    </row>
    <row r="518" spans="1:149" s="105" customFormat="1" outlineLevel="1" x14ac:dyDescent="0.25">
      <c r="A518" s="103"/>
      <c r="B518" s="36" t="s">
        <v>75</v>
      </c>
      <c r="C518" s="36" t="str">
        <f>'Cooler&amp;Wetter'!$B$1</f>
        <v>MIROC-Medres</v>
      </c>
      <c r="D518" s="36">
        <v>2060</v>
      </c>
      <c r="E518" s="37">
        <f>'Cooler&amp;Wetter'!T88</f>
        <v>23.9</v>
      </c>
      <c r="F518" s="37">
        <f>'Cooler&amp;Wetter'!X88</f>
        <v>77.024850000000001</v>
      </c>
      <c r="G518" s="37">
        <f>'Cooler&amp;Wetter'!R88</f>
        <v>567.5</v>
      </c>
      <c r="H518" s="115">
        <f t="shared" si="1149"/>
        <v>2007</v>
      </c>
      <c r="I518" s="111" t="str">
        <f t="shared" si="1150"/>
        <v>Pile No 243 @ Berth 107</v>
      </c>
      <c r="J518" s="165" t="str">
        <f t="shared" si="1151"/>
        <v>splash</v>
      </c>
      <c r="K518" s="172">
        <f t="shared" si="1152"/>
        <v>1</v>
      </c>
      <c r="L518" s="115" t="str">
        <f t="shared" si="1153"/>
        <v>C1</v>
      </c>
      <c r="M518" s="115" t="str">
        <f t="shared" si="1154"/>
        <v>CB4</v>
      </c>
      <c r="N518" s="115" t="str">
        <f t="shared" si="1155"/>
        <v>CL5</v>
      </c>
      <c r="O518" s="115">
        <f t="shared" si="1156"/>
        <v>0</v>
      </c>
      <c r="P518" s="115">
        <f t="shared" si="1157"/>
        <v>50</v>
      </c>
      <c r="Q518" s="115">
        <f t="shared" si="1158"/>
        <v>1200</v>
      </c>
      <c r="R518" s="115">
        <f t="shared" si="1159"/>
        <v>60</v>
      </c>
      <c r="S518" s="115">
        <f t="shared" si="1160"/>
        <v>0.37</v>
      </c>
      <c r="T518" s="115">
        <f t="shared" si="1161"/>
        <v>310</v>
      </c>
      <c r="U518" s="165">
        <f t="shared" si="1199"/>
        <v>12</v>
      </c>
      <c r="V518" s="165"/>
      <c r="W518" s="165"/>
      <c r="X518" s="165"/>
      <c r="Y518" s="165"/>
      <c r="AA518" s="174">
        <f t="shared" si="1228"/>
        <v>6.8273317823309387</v>
      </c>
      <c r="AB518" s="193">
        <f t="shared" si="1229"/>
        <v>0.23654663564661876</v>
      </c>
      <c r="AC518" s="174">
        <f t="shared" si="1230"/>
        <v>0.38882497250188947</v>
      </c>
      <c r="AD518" s="174">
        <f t="shared" si="1231"/>
        <v>1.2244774298163267E-2</v>
      </c>
      <c r="AE518" s="174">
        <f t="shared" si="1232"/>
        <v>1.1320833617375803</v>
      </c>
      <c r="AF518" s="194">
        <f t="shared" si="1233"/>
        <v>0.33793533186196423</v>
      </c>
      <c r="AG518" s="174">
        <f t="shared" si="1226"/>
        <v>7.7780544528817952</v>
      </c>
      <c r="AH518" s="174">
        <f t="shared" si="1227"/>
        <v>0.17145525032346939</v>
      </c>
      <c r="AJ518" s="174"/>
      <c r="AK518" s="174"/>
      <c r="AM518" s="207">
        <f t="shared" si="1234"/>
        <v>5</v>
      </c>
      <c r="AN518" s="167">
        <f>INDEX(Coefficients!$O$3:$O$7,MATCH(S518,Coefficients!$O$3:$O$7))</f>
        <v>0.3</v>
      </c>
      <c r="AO518" s="167">
        <f>INDEX(Coefficients!$O$3:$O$7,MATCH(S518,Coefficients!$O$3:$O$7)+1)</f>
        <v>0.4</v>
      </c>
      <c r="AP518" s="172">
        <f>INDEX(Coefficients!$P$3:$P$7,MATCH(S518,Coefficients!$O$3:$O$7))</f>
        <v>50</v>
      </c>
      <c r="AQ518" s="172">
        <f>INDEX(Coefficients!$P$3:$P$7,MATCH(S518,Coefficients!$O$3:$O$7)+1)</f>
        <v>41.8</v>
      </c>
      <c r="AR518" s="172">
        <f t="shared" si="1235"/>
        <v>44.26</v>
      </c>
      <c r="AS518" s="106">
        <f t="shared" si="1236"/>
        <v>2060</v>
      </c>
      <c r="AT518" s="107">
        <f t="shared" si="1237"/>
        <v>23.9</v>
      </c>
      <c r="AU518" s="167">
        <f t="shared" si="1200"/>
        <v>1137.8900000000001</v>
      </c>
      <c r="AV518" s="173">
        <f t="shared" si="1201"/>
        <v>23.222244897959186</v>
      </c>
      <c r="AW518" s="106">
        <v>72</v>
      </c>
      <c r="AX518" s="107">
        <f t="shared" si="1238"/>
        <v>77.024850000000001</v>
      </c>
      <c r="AY518" s="174">
        <f t="shared" si="1239"/>
        <v>1.2185235352527295</v>
      </c>
      <c r="AZ518" s="167">
        <f>INDEX(Coefficients!$K$3:$K$10,MATCH(S518,Coefficients!$K$3:$K$10))</f>
        <v>0.35</v>
      </c>
      <c r="BA518" s="167">
        <f>INDEX(Coefficients!$K$3:$K$10,MATCH(S518,Coefficients!$K$3:$K$10)+1)</f>
        <v>0.4</v>
      </c>
      <c r="BB518" s="167">
        <f>INDEX(Coefficients!$L$3:$L$10,MATCH(S518,Coefficients!$K$3:$K$10))</f>
        <v>0.19142307491680963</v>
      </c>
      <c r="BC518" s="167">
        <f>INDEX(Coefficients!$L$3:$L$10,MATCH(S518,Coefficients!$K$3:$K$10)+1)</f>
        <v>0.35425563574488944</v>
      </c>
      <c r="BD518" s="174">
        <f>INDEX(Coefficients!$M$3:$M$10,MATCH(S518,Coefficients!$K$3:$K$10))</f>
        <v>0.20023799980895765</v>
      </c>
      <c r="BE518" s="174">
        <f>INDEX(Coefficients!$M$3:$M$10,MATCH(S518,Coefficients!$K$3:$K$10)+1)</f>
        <v>0.20987997823914079</v>
      </c>
      <c r="BF518" s="70">
        <f t="shared" si="1240"/>
        <v>2.5655609924804158E-5</v>
      </c>
      <c r="BG518" s="110">
        <f t="shared" si="1241"/>
        <v>0.20409479118103091</v>
      </c>
      <c r="BH518" s="175">
        <f t="shared" si="1202"/>
        <v>1.1593701855396413E-5</v>
      </c>
      <c r="BI518" s="89">
        <f t="shared" si="1203"/>
        <v>3.6586159151680731E-2</v>
      </c>
      <c r="BJ518" s="106">
        <f t="shared" si="1242"/>
        <v>0.71366705445737511</v>
      </c>
      <c r="BK518" s="165">
        <f t="shared" si="1243"/>
        <v>84.741590689541354</v>
      </c>
      <c r="BL518" s="207"/>
      <c r="BM518" s="107">
        <f t="shared" si="1244"/>
        <v>567.5</v>
      </c>
      <c r="BN518" s="173">
        <f t="shared" si="1204"/>
        <v>23316.549999999992</v>
      </c>
      <c r="BO518" s="187">
        <f t="shared" si="1205"/>
        <v>9.0411112244897932E-4</v>
      </c>
      <c r="BP518" s="106" t="str">
        <f t="shared" si="1179"/>
        <v>YES</v>
      </c>
      <c r="BQ518" s="209">
        <f t="shared" si="1245"/>
        <v>6.8273317823309387</v>
      </c>
      <c r="BR518" s="164">
        <f t="shared" si="1206"/>
        <v>11.827331782330939</v>
      </c>
      <c r="BS518" s="219">
        <f t="shared" si="1207"/>
        <v>0.23654663564661876</v>
      </c>
      <c r="BT518" s="210"/>
      <c r="BU518" s="206">
        <f t="shared" si="1208"/>
        <v>-0.82877377643412842</v>
      </c>
      <c r="BW518" s="164">
        <f>VLOOKUP(M518,Coefficients!$E$4:$I$7,3)</f>
        <v>0.43099999999999999</v>
      </c>
      <c r="BX518" s="106">
        <f t="shared" si="1209"/>
        <v>7.2999999999999995E-2</v>
      </c>
      <c r="BY518" s="163">
        <f t="shared" si="1210"/>
        <v>0.53238149122448986</v>
      </c>
      <c r="BZ518" s="160"/>
      <c r="CO518" s="165" t="str">
        <f t="shared" si="1246"/>
        <v>splash</v>
      </c>
      <c r="CP518" s="172">
        <f t="shared" si="1247"/>
        <v>1</v>
      </c>
      <c r="CQ518" s="165">
        <f>IF(CO518="atmospheric",IF(CP518&gt;=1,Coefficients!$T$5,Coefficients!$T$4),Coefficients!$T$3)</f>
        <v>7.35</v>
      </c>
      <c r="CR518" s="106">
        <f>IF(S518&lt;Coefficients!$V$3,Coefficients!$X$3-(Coefficients!$X$4-Coefficients!$X$3)*(Coefficients!$V$3-S518)/(Coefficients!$V$4-Coefficients!$V$3),IF(S518&gt;Coefficients!$V$6,(Coefficients!$X$6-Coefficients!$X$5)*(S518-Coefficients!$V$6)/(Coefficients!$V$6-Coefficients!$V$5)+Coefficients!$X$6,VLOOKUP(S518,Coefficients!$V$3:$X$6,3)))</f>
        <v>5.1999999999999975</v>
      </c>
      <c r="CS518" s="90">
        <f t="shared" si="1211"/>
        <v>1.6409601519999992E-4</v>
      </c>
      <c r="CT518" s="106">
        <f>VLOOKUP(CO518,Coefficients!$Z$4:$AD$7,4,FALSE)</f>
        <v>0.26500000000000001</v>
      </c>
      <c r="CU518" s="106">
        <f>VLOOKUP(CO518,Coefficients!$Z$4:$AD$7,2,FALSE)</f>
        <v>0.37</v>
      </c>
      <c r="CV518" s="174">
        <f t="shared" si="1248"/>
        <v>5.4094219333157225</v>
      </c>
      <c r="CW518" s="31">
        <f t="shared" si="1249"/>
        <v>1.1320833617375803</v>
      </c>
      <c r="CX518" s="19">
        <f>Coefficients!$B$7</f>
        <v>3.35</v>
      </c>
      <c r="CY518" s="217">
        <f t="shared" si="1212"/>
        <v>0.33793533186196423</v>
      </c>
      <c r="CZ518" s="164">
        <f>VLOOKUP(N518,Coefficients!$E$12:$I$16,3)</f>
        <v>6.0350000000000001</v>
      </c>
      <c r="DA518" s="165">
        <f t="shared" si="1213"/>
        <v>7.2999999999999995E-2</v>
      </c>
      <c r="DB518" s="163">
        <f t="shared" si="1214"/>
        <v>7.4545761010204084</v>
      </c>
      <c r="DC518" s="163"/>
      <c r="DD518" s="149"/>
      <c r="DU518" s="165">
        <f t="shared" si="1250"/>
        <v>0.95</v>
      </c>
      <c r="DV518" s="165">
        <f t="shared" si="1251"/>
        <v>1</v>
      </c>
      <c r="DW518" s="165">
        <f t="shared" si="1252"/>
        <v>2400</v>
      </c>
      <c r="DX518" s="165">
        <f t="shared" si="1253"/>
        <v>1.4999999999999999E-2</v>
      </c>
      <c r="DY518" s="169">
        <f t="shared" si="1254"/>
        <v>70.569667077681871</v>
      </c>
      <c r="DZ518" s="136">
        <f t="shared" si="1215"/>
        <v>33593.662266739615</v>
      </c>
      <c r="EA518" s="136">
        <f t="shared" si="1255"/>
        <v>4.3067574809826485</v>
      </c>
      <c r="EB518" s="136">
        <f t="shared" si="1256"/>
        <v>2.3330791552474604E-2</v>
      </c>
      <c r="EC518" s="136">
        <f t="shared" si="1257"/>
        <v>0.96747185906460231</v>
      </c>
      <c r="ED518" s="136">
        <f t="shared" si="1258"/>
        <v>0.21362261249428655</v>
      </c>
      <c r="EE518" s="136">
        <f t="shared" si="1216"/>
        <v>1.5445604651050633E-4</v>
      </c>
      <c r="EF518" s="136">
        <f t="shared" si="1259"/>
        <v>1</v>
      </c>
      <c r="EG518" s="136">
        <f t="shared" si="1217"/>
        <v>2</v>
      </c>
      <c r="EH518" s="149">
        <f t="shared" si="1260"/>
        <v>1.6747174503421938</v>
      </c>
      <c r="EI518" s="149">
        <f t="shared" si="1261"/>
        <v>28.135058069227849</v>
      </c>
      <c r="EJ518" s="149">
        <f t="shared" si="1218"/>
        <v>29.809775519570042</v>
      </c>
      <c r="EK518" s="18">
        <f t="shared" si="1219"/>
        <v>1.643756088261437</v>
      </c>
      <c r="EL518" s="18">
        <f t="shared" si="1220"/>
        <v>0.38882497250188947</v>
      </c>
      <c r="EM518" s="18">
        <f t="shared" si="1221"/>
        <v>1.2244774298163267E-2</v>
      </c>
      <c r="EN518" s="163">
        <f t="shared" si="1262"/>
        <v>0.11960285353728012</v>
      </c>
      <c r="EO518" s="163">
        <f t="shared" si="1263"/>
        <v>2.0093140062696278</v>
      </c>
      <c r="EP518" s="163">
        <f t="shared" si="1222"/>
        <v>2.1289168598069077</v>
      </c>
      <c r="EQ518" s="18">
        <f t="shared" si="1223"/>
        <v>23.016399054890424</v>
      </c>
      <c r="ER518" s="18">
        <f t="shared" si="1224"/>
        <v>7.7780544528817952</v>
      </c>
      <c r="ES518" s="18">
        <f t="shared" si="1225"/>
        <v>0.17145525032346939</v>
      </c>
    </row>
    <row r="519" spans="1:149" s="105" customFormat="1" outlineLevel="1" x14ac:dyDescent="0.25">
      <c r="A519" s="103"/>
      <c r="B519" s="36" t="s">
        <v>75</v>
      </c>
      <c r="C519" s="36" t="str">
        <f>'Cooler&amp;Wetter'!$B$1</f>
        <v>MIROC-Medres</v>
      </c>
      <c r="D519" s="36">
        <v>2061</v>
      </c>
      <c r="E519" s="37">
        <f>'Cooler&amp;Wetter'!T89</f>
        <v>23.919999999999998</v>
      </c>
      <c r="F519" s="37">
        <f>'Cooler&amp;Wetter'!X89</f>
        <v>77.036294999999996</v>
      </c>
      <c r="G519" s="37">
        <f>'Cooler&amp;Wetter'!R89</f>
        <v>571.35</v>
      </c>
      <c r="H519" s="115">
        <f t="shared" si="1149"/>
        <v>2007</v>
      </c>
      <c r="I519" s="111" t="str">
        <f t="shared" si="1150"/>
        <v>Pile No 243 @ Berth 107</v>
      </c>
      <c r="J519" s="165" t="str">
        <f t="shared" si="1151"/>
        <v>splash</v>
      </c>
      <c r="K519" s="172">
        <f t="shared" si="1152"/>
        <v>1</v>
      </c>
      <c r="L519" s="115" t="str">
        <f t="shared" si="1153"/>
        <v>C1</v>
      </c>
      <c r="M519" s="115" t="str">
        <f t="shared" si="1154"/>
        <v>CB4</v>
      </c>
      <c r="N519" s="115" t="str">
        <f t="shared" si="1155"/>
        <v>CL5</v>
      </c>
      <c r="O519" s="115">
        <f t="shared" si="1156"/>
        <v>0</v>
      </c>
      <c r="P519" s="115">
        <f t="shared" si="1157"/>
        <v>50</v>
      </c>
      <c r="Q519" s="115">
        <f t="shared" si="1158"/>
        <v>1200</v>
      </c>
      <c r="R519" s="115">
        <f t="shared" si="1159"/>
        <v>60</v>
      </c>
      <c r="S519" s="115">
        <f t="shared" si="1160"/>
        <v>0.37</v>
      </c>
      <c r="T519" s="115">
        <f t="shared" si="1161"/>
        <v>310</v>
      </c>
      <c r="U519" s="165">
        <f t="shared" si="1199"/>
        <v>12</v>
      </c>
      <c r="V519" s="165"/>
      <c r="W519" s="165"/>
      <c r="X519" s="165"/>
      <c r="Y519" s="165"/>
      <c r="AA519" s="174">
        <f t="shared" si="1228"/>
        <v>6.8991617957309952</v>
      </c>
      <c r="AB519" s="193">
        <f t="shared" si="1229"/>
        <v>0.2379832359146199</v>
      </c>
      <c r="AC519" s="174">
        <f t="shared" si="1230"/>
        <v>0.39939521784378079</v>
      </c>
      <c r="AD519" s="174">
        <f t="shared" si="1231"/>
        <v>1.2254872893800001E-2</v>
      </c>
      <c r="AE519" s="174">
        <f t="shared" si="1232"/>
        <v>1.152696765178493</v>
      </c>
      <c r="AF519" s="194">
        <f t="shared" si="1233"/>
        <v>0.34408858662044567</v>
      </c>
      <c r="AG519" s="174">
        <f t="shared" si="1226"/>
        <v>8.0858702239434788</v>
      </c>
      <c r="AH519" s="174">
        <f t="shared" si="1227"/>
        <v>0.17159665409300001</v>
      </c>
      <c r="AJ519" s="174"/>
      <c r="AK519" s="174"/>
      <c r="AM519" s="207">
        <f t="shared" si="1234"/>
        <v>5</v>
      </c>
      <c r="AN519" s="167">
        <f>INDEX(Coefficients!$O$3:$O$7,MATCH(S519,Coefficients!$O$3:$O$7))</f>
        <v>0.3</v>
      </c>
      <c r="AO519" s="167">
        <f>INDEX(Coefficients!$O$3:$O$7,MATCH(S519,Coefficients!$O$3:$O$7)+1)</f>
        <v>0.4</v>
      </c>
      <c r="AP519" s="172">
        <f>INDEX(Coefficients!$P$3:$P$7,MATCH(S519,Coefficients!$O$3:$O$7))</f>
        <v>50</v>
      </c>
      <c r="AQ519" s="172">
        <f>INDEX(Coefficients!$P$3:$P$7,MATCH(S519,Coefficients!$O$3:$O$7)+1)</f>
        <v>41.8</v>
      </c>
      <c r="AR519" s="172">
        <f t="shared" si="1235"/>
        <v>44.26</v>
      </c>
      <c r="AS519" s="106">
        <f t="shared" si="1236"/>
        <v>2061</v>
      </c>
      <c r="AT519" s="107">
        <f t="shared" si="1237"/>
        <v>23.919999999999998</v>
      </c>
      <c r="AU519" s="167">
        <f t="shared" si="1200"/>
        <v>1161.8100000000002</v>
      </c>
      <c r="AV519" s="173">
        <f t="shared" si="1201"/>
        <v>23.236200000000004</v>
      </c>
      <c r="AW519" s="106">
        <v>73</v>
      </c>
      <c r="AX519" s="107">
        <f t="shared" si="1238"/>
        <v>77.036294999999996</v>
      </c>
      <c r="AY519" s="174">
        <f t="shared" si="1239"/>
        <v>1.2195555748975735</v>
      </c>
      <c r="AZ519" s="167">
        <f>INDEX(Coefficients!$K$3:$K$10,MATCH(S519,Coefficients!$K$3:$K$10))</f>
        <v>0.35</v>
      </c>
      <c r="BA519" s="167">
        <f>INDEX(Coefficients!$K$3:$K$10,MATCH(S519,Coefficients!$K$3:$K$10)+1)</f>
        <v>0.4</v>
      </c>
      <c r="BB519" s="167">
        <f>INDEX(Coefficients!$L$3:$L$10,MATCH(S519,Coefficients!$K$3:$K$10))</f>
        <v>0.19142307491680963</v>
      </c>
      <c r="BC519" s="167">
        <f>INDEX(Coefficients!$L$3:$L$10,MATCH(S519,Coefficients!$K$3:$K$10)+1)</f>
        <v>0.35425563574488944</v>
      </c>
      <c r="BD519" s="174">
        <f>INDEX(Coefficients!$M$3:$M$10,MATCH(S519,Coefficients!$K$3:$K$10))</f>
        <v>0.20023799980895765</v>
      </c>
      <c r="BE519" s="174">
        <f>INDEX(Coefficients!$M$3:$M$10,MATCH(S519,Coefficients!$K$3:$K$10)+1)</f>
        <v>0.20987997823914079</v>
      </c>
      <c r="BF519" s="70">
        <f t="shared" si="1240"/>
        <v>2.5655609924804158E-5</v>
      </c>
      <c r="BG519" s="110">
        <f t="shared" si="1241"/>
        <v>0.20409479118103091</v>
      </c>
      <c r="BH519" s="175">
        <f t="shared" si="1202"/>
        <v>1.154599634216788E-5</v>
      </c>
      <c r="BI519" s="89">
        <f t="shared" si="1203"/>
        <v>3.6435615216606251E-2</v>
      </c>
      <c r="BJ519" s="106">
        <f t="shared" si="1242"/>
        <v>0.71366705445737511</v>
      </c>
      <c r="BK519" s="165">
        <f t="shared" si="1243"/>
        <v>84.741590689541354</v>
      </c>
      <c r="BL519" s="207"/>
      <c r="BM519" s="107">
        <f t="shared" si="1244"/>
        <v>571.35</v>
      </c>
      <c r="BN519" s="173">
        <f t="shared" si="1204"/>
        <v>23887.899999999991</v>
      </c>
      <c r="BO519" s="187">
        <f t="shared" si="1205"/>
        <v>9.0774019999999972E-4</v>
      </c>
      <c r="BP519" s="106" t="str">
        <f t="shared" si="1179"/>
        <v>YES</v>
      </c>
      <c r="BQ519" s="209">
        <f t="shared" si="1245"/>
        <v>6.8991617957309952</v>
      </c>
      <c r="BR519" s="164">
        <f t="shared" si="1206"/>
        <v>11.899161795730995</v>
      </c>
      <c r="BS519" s="219">
        <f t="shared" si="1207"/>
        <v>0.2379832359146199</v>
      </c>
      <c r="BT519" s="210"/>
      <c r="BU519" s="206">
        <f t="shared" si="1208"/>
        <v>-0.83008292177626486</v>
      </c>
      <c r="BW519" s="164">
        <f>VLOOKUP(M519,Coefficients!$E$4:$I$7,3)</f>
        <v>0.43099999999999999</v>
      </c>
      <c r="BX519" s="106">
        <f t="shared" si="1209"/>
        <v>7.2999999999999995E-2</v>
      </c>
      <c r="BY519" s="163">
        <f t="shared" si="1210"/>
        <v>0.53282056060000005</v>
      </c>
      <c r="BZ519" s="160"/>
      <c r="CO519" s="165" t="str">
        <f t="shared" si="1246"/>
        <v>splash</v>
      </c>
      <c r="CP519" s="172">
        <f t="shared" si="1247"/>
        <v>1</v>
      </c>
      <c r="CQ519" s="165">
        <f>IF(CO519="atmospheric",IF(CP519&gt;=1,Coefficients!$T$5,Coefficients!$T$4),Coefficients!$T$3)</f>
        <v>7.35</v>
      </c>
      <c r="CR519" s="106">
        <f>IF(S519&lt;Coefficients!$V$3,Coefficients!$X$3-(Coefficients!$X$4-Coefficients!$X$3)*(Coefficients!$V$3-S519)/(Coefficients!$V$4-Coefficients!$V$3),IF(S519&gt;Coefficients!$V$6,(Coefficients!$X$6-Coefficients!$X$5)*(S519-Coefficients!$V$6)/(Coefficients!$V$6-Coefficients!$V$5)+Coefficients!$X$6,VLOOKUP(S519,Coefficients!$V$3:$X$6,3)))</f>
        <v>5.1999999999999975</v>
      </c>
      <c r="CS519" s="90">
        <f t="shared" si="1211"/>
        <v>1.6409601519999992E-4</v>
      </c>
      <c r="CT519" s="106">
        <f>VLOOKUP(CO519,Coefficients!$Z$4:$AD$7,4,FALSE)</f>
        <v>0.26500000000000001</v>
      </c>
      <c r="CU519" s="106">
        <f>VLOOKUP(CO519,Coefficients!$Z$4:$AD$7,2,FALSE)</f>
        <v>0.37</v>
      </c>
      <c r="CV519" s="174">
        <f t="shared" si="1248"/>
        <v>5.4107895273778572</v>
      </c>
      <c r="CW519" s="31">
        <f t="shared" si="1249"/>
        <v>1.152696765178493</v>
      </c>
      <c r="CX519" s="19">
        <f>Coefficients!$B$7</f>
        <v>3.35</v>
      </c>
      <c r="CY519" s="217">
        <f t="shared" si="1212"/>
        <v>0.34408858662044567</v>
      </c>
      <c r="CZ519" s="164">
        <f>VLOOKUP(N519,Coefficients!$E$12:$I$16,3)</f>
        <v>6.0350000000000001</v>
      </c>
      <c r="DA519" s="165">
        <f t="shared" si="1213"/>
        <v>7.2999999999999995E-2</v>
      </c>
      <c r="DB519" s="163">
        <f t="shared" si="1214"/>
        <v>7.4607240910000012</v>
      </c>
      <c r="DC519" s="163"/>
      <c r="DD519" s="149"/>
      <c r="DU519" s="165">
        <f t="shared" si="1250"/>
        <v>0.95</v>
      </c>
      <c r="DV519" s="165">
        <f t="shared" si="1251"/>
        <v>1</v>
      </c>
      <c r="DW519" s="165">
        <f t="shared" si="1252"/>
        <v>2400</v>
      </c>
      <c r="DX519" s="165">
        <f t="shared" si="1253"/>
        <v>1.4999999999999999E-2</v>
      </c>
      <c r="DY519" s="169">
        <f t="shared" si="1254"/>
        <v>70.570038346276547</v>
      </c>
      <c r="DZ519" s="136">
        <f t="shared" si="1215"/>
        <v>33593.721178972133</v>
      </c>
      <c r="EA519" s="136">
        <f t="shared" si="1255"/>
        <v>4.3067574809826485</v>
      </c>
      <c r="EB519" s="136">
        <f t="shared" si="1256"/>
        <v>2.3330791552474604E-2</v>
      </c>
      <c r="EC519" s="136">
        <f t="shared" si="1257"/>
        <v>0.96747185906460231</v>
      </c>
      <c r="ED519" s="136">
        <f t="shared" si="1258"/>
        <v>0.21368143084191632</v>
      </c>
      <c r="EE519" s="136">
        <f t="shared" si="1216"/>
        <v>1.5445604651050633E-4</v>
      </c>
      <c r="EF519" s="136">
        <f t="shared" si="1259"/>
        <v>1</v>
      </c>
      <c r="EG519" s="136">
        <f t="shared" si="1217"/>
        <v>2</v>
      </c>
      <c r="EH519" s="149">
        <f t="shared" si="1260"/>
        <v>1.6733363947785573</v>
      </c>
      <c r="EI519" s="149">
        <f t="shared" si="1261"/>
        <v>28.11961370605421</v>
      </c>
      <c r="EJ519" s="149">
        <f t="shared" si="1218"/>
        <v>29.792950100832769</v>
      </c>
      <c r="EK519" s="18">
        <f t="shared" si="1219"/>
        <v>1.678249378822086</v>
      </c>
      <c r="EL519" s="18">
        <f t="shared" si="1220"/>
        <v>0.39939521784378079</v>
      </c>
      <c r="EM519" s="18">
        <f t="shared" si="1221"/>
        <v>1.2254872893800001E-2</v>
      </c>
      <c r="EN519" s="163">
        <f t="shared" si="1262"/>
        <v>0.11950422305709331</v>
      </c>
      <c r="EO519" s="163">
        <f t="shared" si="1263"/>
        <v>2.0082110202666716</v>
      </c>
      <c r="EP519" s="163">
        <f t="shared" si="1222"/>
        <v>2.1277152433237649</v>
      </c>
      <c r="EQ519" s="18">
        <f t="shared" si="1223"/>
        <v>23.499385153576082</v>
      </c>
      <c r="ER519" s="18">
        <f t="shared" si="1224"/>
        <v>8.0858702239434788</v>
      </c>
      <c r="ES519" s="18">
        <f t="shared" si="1225"/>
        <v>0.17159665409300001</v>
      </c>
    </row>
    <row r="520" spans="1:149" s="105" customFormat="1" outlineLevel="1" x14ac:dyDescent="0.25">
      <c r="A520" s="103"/>
      <c r="B520" s="36" t="s">
        <v>75</v>
      </c>
      <c r="C520" s="36" t="str">
        <f>'Cooler&amp;Wetter'!$B$1</f>
        <v>MIROC-Medres</v>
      </c>
      <c r="D520" s="36">
        <v>2062</v>
      </c>
      <c r="E520" s="37">
        <f>'Cooler&amp;Wetter'!T90</f>
        <v>23.939999999999998</v>
      </c>
      <c r="F520" s="37">
        <f>'Cooler&amp;Wetter'!X90</f>
        <v>77.04773999999999</v>
      </c>
      <c r="G520" s="37">
        <f>'Cooler&amp;Wetter'!R90</f>
        <v>575.20000000000005</v>
      </c>
      <c r="H520" s="115">
        <f t="shared" si="1149"/>
        <v>2007</v>
      </c>
      <c r="I520" s="111" t="str">
        <f t="shared" si="1150"/>
        <v>Pile No 243 @ Berth 107</v>
      </c>
      <c r="J520" s="165" t="str">
        <f t="shared" si="1151"/>
        <v>splash</v>
      </c>
      <c r="K520" s="172">
        <f t="shared" si="1152"/>
        <v>1</v>
      </c>
      <c r="L520" s="115" t="str">
        <f t="shared" si="1153"/>
        <v>C1</v>
      </c>
      <c r="M520" s="115" t="str">
        <f t="shared" si="1154"/>
        <v>CB4</v>
      </c>
      <c r="N520" s="115" t="str">
        <f t="shared" si="1155"/>
        <v>CL5</v>
      </c>
      <c r="O520" s="115">
        <f t="shared" si="1156"/>
        <v>0</v>
      </c>
      <c r="P520" s="115">
        <f t="shared" si="1157"/>
        <v>50</v>
      </c>
      <c r="Q520" s="115">
        <f t="shared" si="1158"/>
        <v>1200</v>
      </c>
      <c r="R520" s="115">
        <f t="shared" si="1159"/>
        <v>60</v>
      </c>
      <c r="S520" s="115">
        <f t="shared" si="1160"/>
        <v>0.37</v>
      </c>
      <c r="T520" s="115">
        <f t="shared" si="1161"/>
        <v>310</v>
      </c>
      <c r="U520" s="165">
        <f t="shared" si="1199"/>
        <v>12</v>
      </c>
      <c r="V520" s="165"/>
      <c r="W520" s="165"/>
      <c r="X520" s="165"/>
      <c r="Y520" s="165"/>
      <c r="AA520" s="174">
        <f t="shared" si="1228"/>
        <v>6.9705531125166988</v>
      </c>
      <c r="AB520" s="193">
        <f t="shared" si="1229"/>
        <v>0.23941106225033398</v>
      </c>
      <c r="AC520" s="174">
        <f t="shared" si="1230"/>
        <v>0.41005609609471821</v>
      </c>
      <c r="AD520" s="174">
        <f t="shared" si="1231"/>
        <v>1.2264859250000003E-2</v>
      </c>
      <c r="AE520" s="174">
        <f t="shared" si="1232"/>
        <v>1.1730499983256564</v>
      </c>
      <c r="AF520" s="194">
        <f t="shared" si="1233"/>
        <v>0.35016417860467353</v>
      </c>
      <c r="AG520" s="174">
        <f t="shared" si="1226"/>
        <v>8.3979015609542742</v>
      </c>
      <c r="AH520" s="174">
        <f t="shared" si="1227"/>
        <v>0.17173648625000001</v>
      </c>
      <c r="AJ520" s="174"/>
      <c r="AK520" s="174"/>
      <c r="AM520" s="207">
        <f t="shared" si="1234"/>
        <v>5</v>
      </c>
      <c r="AN520" s="167">
        <f>INDEX(Coefficients!$O$3:$O$7,MATCH(S520,Coefficients!$O$3:$O$7))</f>
        <v>0.3</v>
      </c>
      <c r="AO520" s="167">
        <f>INDEX(Coefficients!$O$3:$O$7,MATCH(S520,Coefficients!$O$3:$O$7)+1)</f>
        <v>0.4</v>
      </c>
      <c r="AP520" s="172">
        <f>INDEX(Coefficients!$P$3:$P$7,MATCH(S520,Coefficients!$O$3:$O$7))</f>
        <v>50</v>
      </c>
      <c r="AQ520" s="172">
        <f>INDEX(Coefficients!$P$3:$P$7,MATCH(S520,Coefficients!$O$3:$O$7)+1)</f>
        <v>41.8</v>
      </c>
      <c r="AR520" s="172">
        <f t="shared" si="1235"/>
        <v>44.26</v>
      </c>
      <c r="AS520" s="106">
        <f t="shared" si="1236"/>
        <v>2062</v>
      </c>
      <c r="AT520" s="107">
        <f t="shared" si="1237"/>
        <v>23.939999999999998</v>
      </c>
      <c r="AU520" s="167">
        <f t="shared" si="1200"/>
        <v>1185.7500000000002</v>
      </c>
      <c r="AV520" s="173">
        <f t="shared" si="1201"/>
        <v>23.250000000000004</v>
      </c>
      <c r="AW520" s="106">
        <v>74</v>
      </c>
      <c r="AX520" s="107">
        <f t="shared" si="1238"/>
        <v>77.04773999999999</v>
      </c>
      <c r="AY520" s="174">
        <f t="shared" si="1239"/>
        <v>1.2205769079197104</v>
      </c>
      <c r="AZ520" s="167">
        <f>INDEX(Coefficients!$K$3:$K$10,MATCH(S520,Coefficients!$K$3:$K$10))</f>
        <v>0.35</v>
      </c>
      <c r="BA520" s="167">
        <f>INDEX(Coefficients!$K$3:$K$10,MATCH(S520,Coefficients!$K$3:$K$10)+1)</f>
        <v>0.4</v>
      </c>
      <c r="BB520" s="167">
        <f>INDEX(Coefficients!$L$3:$L$10,MATCH(S520,Coefficients!$K$3:$K$10))</f>
        <v>0.19142307491680963</v>
      </c>
      <c r="BC520" s="167">
        <f>INDEX(Coefficients!$L$3:$L$10,MATCH(S520,Coefficients!$K$3:$K$10)+1)</f>
        <v>0.35425563574488944</v>
      </c>
      <c r="BD520" s="174">
        <f>INDEX(Coefficients!$M$3:$M$10,MATCH(S520,Coefficients!$K$3:$K$10))</f>
        <v>0.20023799980895765</v>
      </c>
      <c r="BE520" s="174">
        <f>INDEX(Coefficients!$M$3:$M$10,MATCH(S520,Coefficients!$K$3:$K$10)+1)</f>
        <v>0.20987997823914079</v>
      </c>
      <c r="BF520" s="70">
        <f t="shared" si="1240"/>
        <v>2.5655609924804158E-5</v>
      </c>
      <c r="BG520" s="110">
        <f t="shared" si="1241"/>
        <v>0.20409479118103091</v>
      </c>
      <c r="BH520" s="175">
        <f t="shared" si="1202"/>
        <v>1.1499426065209516E-5</v>
      </c>
      <c r="BI520" s="89">
        <f t="shared" si="1203"/>
        <v>3.6288653738228788E-2</v>
      </c>
      <c r="BJ520" s="106">
        <f t="shared" si="1242"/>
        <v>0.71366705445737511</v>
      </c>
      <c r="BK520" s="165">
        <f t="shared" si="1243"/>
        <v>84.741590689541354</v>
      </c>
      <c r="BL520" s="207"/>
      <c r="BM520" s="107">
        <f t="shared" si="1244"/>
        <v>575.20000000000005</v>
      </c>
      <c r="BN520" s="173">
        <f t="shared" si="1204"/>
        <v>24463.099999999991</v>
      </c>
      <c r="BO520" s="187">
        <f t="shared" si="1205"/>
        <v>9.1137039215686243E-4</v>
      </c>
      <c r="BP520" s="106" t="str">
        <f t="shared" si="1179"/>
        <v>YES</v>
      </c>
      <c r="BQ520" s="209">
        <f t="shared" si="1245"/>
        <v>6.9705531125166988</v>
      </c>
      <c r="BR520" s="164">
        <f t="shared" si="1206"/>
        <v>11.970553112516699</v>
      </c>
      <c r="BS520" s="219">
        <f t="shared" si="1207"/>
        <v>0.23941106225033398</v>
      </c>
      <c r="BT520" s="210"/>
      <c r="BU520" s="206">
        <f t="shared" si="1208"/>
        <v>-0.831350368823073</v>
      </c>
      <c r="BW520" s="164">
        <f>VLOOKUP(M520,Coefficients!$E$4:$I$7,3)</f>
        <v>0.43099999999999999</v>
      </c>
      <c r="BX520" s="106">
        <f t="shared" si="1209"/>
        <v>7.2999999999999995E-2</v>
      </c>
      <c r="BY520" s="163">
        <f t="shared" si="1210"/>
        <v>0.53325475000000011</v>
      </c>
      <c r="BZ520" s="160"/>
      <c r="CO520" s="165" t="str">
        <f t="shared" si="1246"/>
        <v>splash</v>
      </c>
      <c r="CP520" s="172">
        <f t="shared" si="1247"/>
        <v>1</v>
      </c>
      <c r="CQ520" s="165">
        <f>IF(CO520="atmospheric",IF(CP520&gt;=1,Coefficients!$T$5,Coefficients!$T$4),Coefficients!$T$3)</f>
        <v>7.35</v>
      </c>
      <c r="CR520" s="106">
        <f>IF(S520&lt;Coefficients!$V$3,Coefficients!$X$3-(Coefficients!$X$4-Coefficients!$X$3)*(Coefficients!$V$3-S520)/(Coefficients!$V$4-Coefficients!$V$3),IF(S520&gt;Coefficients!$V$6,(Coefficients!$X$6-Coefficients!$X$5)*(S520-Coefficients!$V$6)/(Coefficients!$V$6-Coefficients!$V$5)+Coefficients!$X$6,VLOOKUP(S520,Coefficients!$V$3:$X$6,3)))</f>
        <v>5.1999999999999975</v>
      </c>
      <c r="CS520" s="90">
        <f t="shared" si="1211"/>
        <v>1.6409601519999992E-4</v>
      </c>
      <c r="CT520" s="106">
        <f>VLOOKUP(CO520,Coefficients!$Z$4:$AD$7,4,FALSE)</f>
        <v>0.26500000000000001</v>
      </c>
      <c r="CU520" s="106">
        <f>VLOOKUP(CO520,Coefficients!$Z$4:$AD$7,2,FALSE)</f>
        <v>0.37</v>
      </c>
      <c r="CV520" s="174">
        <f t="shared" si="1248"/>
        <v>5.4120486145160829</v>
      </c>
      <c r="CW520" s="31">
        <f t="shared" si="1249"/>
        <v>1.1730499983256564</v>
      </c>
      <c r="CX520" s="19">
        <f>Coefficients!$B$7</f>
        <v>3.35</v>
      </c>
      <c r="CY520" s="217">
        <f t="shared" si="1212"/>
        <v>0.35016417860467353</v>
      </c>
      <c r="CZ520" s="164">
        <f>VLOOKUP(N520,Coefficients!$E$12:$I$16,3)</f>
        <v>6.0350000000000001</v>
      </c>
      <c r="DA520" s="165">
        <f t="shared" si="1213"/>
        <v>7.2999999999999995E-2</v>
      </c>
      <c r="DB520" s="163">
        <f t="shared" si="1214"/>
        <v>7.4668037500000013</v>
      </c>
      <c r="DC520" s="163"/>
      <c r="DD520" s="149"/>
      <c r="DU520" s="165">
        <f t="shared" si="1250"/>
        <v>0.95</v>
      </c>
      <c r="DV520" s="165">
        <f t="shared" si="1251"/>
        <v>1</v>
      </c>
      <c r="DW520" s="165">
        <f t="shared" si="1252"/>
        <v>2400</v>
      </c>
      <c r="DX520" s="165">
        <f t="shared" si="1253"/>
        <v>1.4999999999999999E-2</v>
      </c>
      <c r="DY520" s="169">
        <f t="shared" si="1254"/>
        <v>70.570395058998216</v>
      </c>
      <c r="DZ520" s="136">
        <f t="shared" si="1215"/>
        <v>33593.777781310295</v>
      </c>
      <c r="EA520" s="136">
        <f t="shared" si="1255"/>
        <v>4.3067574809826485</v>
      </c>
      <c r="EB520" s="136">
        <f t="shared" si="1256"/>
        <v>2.3330791552474604E-2</v>
      </c>
      <c r="EC520" s="136">
        <f t="shared" si="1257"/>
        <v>0.96747185906460231</v>
      </c>
      <c r="ED520" s="136">
        <f t="shared" si="1258"/>
        <v>0.21373950021073418</v>
      </c>
      <c r="EE520" s="136">
        <f t="shared" si="1216"/>
        <v>1.5445604651050633E-4</v>
      </c>
      <c r="EF520" s="136">
        <f t="shared" si="1259"/>
        <v>1</v>
      </c>
      <c r="EG520" s="136">
        <f t="shared" si="1217"/>
        <v>2</v>
      </c>
      <c r="EH520" s="149">
        <f t="shared" si="1260"/>
        <v>1.6719729535769745</v>
      </c>
      <c r="EI520" s="149">
        <f t="shared" si="1261"/>
        <v>28.10435348334709</v>
      </c>
      <c r="EJ520" s="149">
        <f t="shared" si="1218"/>
        <v>29.776326436924066</v>
      </c>
      <c r="EK520" s="18">
        <f t="shared" si="1219"/>
        <v>1.712770045963681</v>
      </c>
      <c r="EL520" s="18">
        <f t="shared" si="1220"/>
        <v>0.41005609609471821</v>
      </c>
      <c r="EM520" s="18">
        <f t="shared" si="1221"/>
        <v>1.2264859250000003E-2</v>
      </c>
      <c r="EN520" s="163">
        <f t="shared" si="1262"/>
        <v>0.119406850537146</v>
      </c>
      <c r="EO520" s="163">
        <f t="shared" si="1263"/>
        <v>2.0071211849747468</v>
      </c>
      <c r="EP520" s="163">
        <f t="shared" si="1222"/>
        <v>2.126528035511893</v>
      </c>
      <c r="EQ520" s="18">
        <f t="shared" si="1223"/>
        <v>23.982754587913721</v>
      </c>
      <c r="ER520" s="18">
        <f t="shared" si="1224"/>
        <v>8.3979015609542742</v>
      </c>
      <c r="ES520" s="18">
        <f t="shared" si="1225"/>
        <v>0.17173648625000001</v>
      </c>
    </row>
    <row r="521" spans="1:149" s="105" customFormat="1" outlineLevel="1" x14ac:dyDescent="0.25">
      <c r="A521" s="103"/>
      <c r="B521" s="36" t="s">
        <v>75</v>
      </c>
      <c r="C521" s="36" t="str">
        <f>'Cooler&amp;Wetter'!$B$1</f>
        <v>MIROC-Medres</v>
      </c>
      <c r="D521" s="36">
        <v>2063</v>
      </c>
      <c r="E521" s="37">
        <f>'Cooler&amp;Wetter'!T91</f>
        <v>23.96</v>
      </c>
      <c r="F521" s="37">
        <f>'Cooler&amp;Wetter'!X91</f>
        <v>77.059184999999999</v>
      </c>
      <c r="G521" s="37">
        <f>'Cooler&amp;Wetter'!R91</f>
        <v>579.05000000000007</v>
      </c>
      <c r="H521" s="115">
        <f t="shared" si="1149"/>
        <v>2007</v>
      </c>
      <c r="I521" s="111" t="str">
        <f t="shared" si="1150"/>
        <v>Pile No 243 @ Berth 107</v>
      </c>
      <c r="J521" s="165" t="str">
        <f t="shared" si="1151"/>
        <v>splash</v>
      </c>
      <c r="K521" s="172">
        <f t="shared" si="1152"/>
        <v>1</v>
      </c>
      <c r="L521" s="115" t="str">
        <f t="shared" si="1153"/>
        <v>C1</v>
      </c>
      <c r="M521" s="115" t="str">
        <f t="shared" si="1154"/>
        <v>CB4</v>
      </c>
      <c r="N521" s="115" t="str">
        <f t="shared" si="1155"/>
        <v>CL5</v>
      </c>
      <c r="O521" s="115">
        <f t="shared" si="1156"/>
        <v>0</v>
      </c>
      <c r="P521" s="115">
        <f t="shared" si="1157"/>
        <v>50</v>
      </c>
      <c r="Q521" s="115">
        <f t="shared" si="1158"/>
        <v>1200</v>
      </c>
      <c r="R521" s="115">
        <f t="shared" si="1159"/>
        <v>60</v>
      </c>
      <c r="S521" s="115">
        <f t="shared" si="1160"/>
        <v>0.37</v>
      </c>
      <c r="T521" s="115">
        <f t="shared" si="1161"/>
        <v>310</v>
      </c>
      <c r="U521" s="165">
        <f t="shared" si="1199"/>
        <v>12</v>
      </c>
      <c r="V521" s="165"/>
      <c r="W521" s="165"/>
      <c r="X521" s="165"/>
      <c r="Y521" s="165"/>
      <c r="AA521" s="174">
        <f t="shared" si="1228"/>
        <v>7.0415222153512396</v>
      </c>
      <c r="AB521" s="193">
        <f t="shared" si="1229"/>
        <v>0.2408304443070248</v>
      </c>
      <c r="AC521" s="174">
        <f t="shared" si="1230"/>
        <v>0.42080739314549792</v>
      </c>
      <c r="AD521" s="174">
        <f t="shared" si="1231"/>
        <v>1.2274739842115388E-2</v>
      </c>
      <c r="AE521" s="174">
        <f t="shared" si="1232"/>
        <v>1.1931483923898036</v>
      </c>
      <c r="AF521" s="194">
        <f t="shared" si="1233"/>
        <v>0.3561636992208369</v>
      </c>
      <c r="AG521" s="174">
        <f t="shared" si="1226"/>
        <v>8.7140817937105091</v>
      </c>
      <c r="AH521" s="174">
        <f t="shared" si="1227"/>
        <v>0.17187483746442311</v>
      </c>
      <c r="AJ521" s="174"/>
      <c r="AK521" s="174"/>
      <c r="AM521" s="207">
        <f t="shared" si="1234"/>
        <v>5</v>
      </c>
      <c r="AN521" s="167">
        <f>INDEX(Coefficients!$O$3:$O$7,MATCH(S521,Coefficients!$O$3:$O$7))</f>
        <v>0.3</v>
      </c>
      <c r="AO521" s="167">
        <f>INDEX(Coefficients!$O$3:$O$7,MATCH(S521,Coefficients!$O$3:$O$7)+1)</f>
        <v>0.4</v>
      </c>
      <c r="AP521" s="172">
        <f>INDEX(Coefficients!$P$3:$P$7,MATCH(S521,Coefficients!$O$3:$O$7))</f>
        <v>50</v>
      </c>
      <c r="AQ521" s="172">
        <f>INDEX(Coefficients!$P$3:$P$7,MATCH(S521,Coefficients!$O$3:$O$7)+1)</f>
        <v>41.8</v>
      </c>
      <c r="AR521" s="172">
        <f t="shared" si="1235"/>
        <v>44.26</v>
      </c>
      <c r="AS521" s="106">
        <f t="shared" si="1236"/>
        <v>2063</v>
      </c>
      <c r="AT521" s="107">
        <f t="shared" si="1237"/>
        <v>23.96</v>
      </c>
      <c r="AU521" s="167">
        <f t="shared" si="1200"/>
        <v>1209.7100000000003</v>
      </c>
      <c r="AV521" s="173">
        <f t="shared" si="1201"/>
        <v>23.263653846153851</v>
      </c>
      <c r="AW521" s="106">
        <v>75</v>
      </c>
      <c r="AX521" s="107">
        <f t="shared" si="1238"/>
        <v>77.059184999999999</v>
      </c>
      <c r="AY521" s="174">
        <f t="shared" si="1239"/>
        <v>1.2215881721765394</v>
      </c>
      <c r="AZ521" s="167">
        <f>INDEX(Coefficients!$K$3:$K$10,MATCH(S521,Coefficients!$K$3:$K$10))</f>
        <v>0.35</v>
      </c>
      <c r="BA521" s="167">
        <f>INDEX(Coefficients!$K$3:$K$10,MATCH(S521,Coefficients!$K$3:$K$10)+1)</f>
        <v>0.4</v>
      </c>
      <c r="BB521" s="167">
        <f>INDEX(Coefficients!$L$3:$L$10,MATCH(S521,Coefficients!$K$3:$K$10))</f>
        <v>0.19142307491680963</v>
      </c>
      <c r="BC521" s="167">
        <f>INDEX(Coefficients!$L$3:$L$10,MATCH(S521,Coefficients!$K$3:$K$10)+1)</f>
        <v>0.35425563574488944</v>
      </c>
      <c r="BD521" s="174">
        <f>INDEX(Coefficients!$M$3:$M$10,MATCH(S521,Coefficients!$K$3:$K$10))</f>
        <v>0.20023799980895765</v>
      </c>
      <c r="BE521" s="174">
        <f>INDEX(Coefficients!$M$3:$M$10,MATCH(S521,Coefficients!$K$3:$K$10)+1)</f>
        <v>0.20987997823914079</v>
      </c>
      <c r="BF521" s="70">
        <f t="shared" si="1240"/>
        <v>2.5655609924804158E-5</v>
      </c>
      <c r="BG521" s="110">
        <f t="shared" si="1241"/>
        <v>0.20409479118103091</v>
      </c>
      <c r="BH521" s="175">
        <f t="shared" si="1202"/>
        <v>1.1453942530854863E-5</v>
      </c>
      <c r="BI521" s="89">
        <f t="shared" si="1203"/>
        <v>3.6145121685443961E-2</v>
      </c>
      <c r="BJ521" s="106">
        <f t="shared" si="1242"/>
        <v>0.71366705445737511</v>
      </c>
      <c r="BK521" s="165">
        <f t="shared" si="1243"/>
        <v>84.741590689541354</v>
      </c>
      <c r="BL521" s="207"/>
      <c r="BM521" s="107">
        <f t="shared" si="1244"/>
        <v>579.05000000000007</v>
      </c>
      <c r="BN521" s="173">
        <f t="shared" si="1204"/>
        <v>25042.149999999991</v>
      </c>
      <c r="BO521" s="187">
        <f t="shared" si="1205"/>
        <v>9.1500163461538425E-4</v>
      </c>
      <c r="BP521" s="106" t="str">
        <f t="shared" si="1179"/>
        <v>YES</v>
      </c>
      <c r="BQ521" s="209">
        <f t="shared" si="1245"/>
        <v>7.0415222153512396</v>
      </c>
      <c r="BR521" s="164">
        <f t="shared" si="1206"/>
        <v>12.04152221535124</v>
      </c>
      <c r="BS521" s="219">
        <f t="shared" si="1207"/>
        <v>0.2408304443070248</v>
      </c>
      <c r="BT521" s="210"/>
      <c r="BU521" s="206">
        <f t="shared" si="1208"/>
        <v>-0.83257815479306752</v>
      </c>
      <c r="BW521" s="164">
        <f>VLOOKUP(M521,Coefficients!$E$4:$I$7,3)</f>
        <v>0.43099999999999999</v>
      </c>
      <c r="BX521" s="106">
        <f t="shared" si="1209"/>
        <v>7.2999999999999995E-2</v>
      </c>
      <c r="BY521" s="163">
        <f t="shared" si="1210"/>
        <v>0.53368434096153861</v>
      </c>
      <c r="BZ521" s="160"/>
      <c r="CO521" s="165" t="str">
        <f t="shared" si="1246"/>
        <v>splash</v>
      </c>
      <c r="CP521" s="172">
        <f t="shared" si="1247"/>
        <v>1</v>
      </c>
      <c r="CQ521" s="165">
        <f>IF(CO521="atmospheric",IF(CP521&gt;=1,Coefficients!$T$5,Coefficients!$T$4),Coefficients!$T$3)</f>
        <v>7.35</v>
      </c>
      <c r="CR521" s="106">
        <f>IF(S521&lt;Coefficients!$V$3,Coefficients!$X$3-(Coefficients!$X$4-Coefficients!$X$3)*(Coefficients!$V$3-S521)/(Coefficients!$V$4-Coefficients!$V$3),IF(S521&gt;Coefficients!$V$6,(Coefficients!$X$6-Coefficients!$X$5)*(S521-Coefficients!$V$6)/(Coefficients!$V$6-Coefficients!$V$5)+Coefficients!$X$6,VLOOKUP(S521,Coefficients!$V$3:$X$6,3)))</f>
        <v>5.1999999999999975</v>
      </c>
      <c r="CS521" s="90">
        <f t="shared" si="1211"/>
        <v>1.6409601519999992E-4</v>
      </c>
      <c r="CT521" s="106">
        <f>VLOOKUP(CO521,Coefficients!$Z$4:$AD$7,4,FALSE)</f>
        <v>0.26500000000000001</v>
      </c>
      <c r="CU521" s="106">
        <f>VLOOKUP(CO521,Coefficients!$Z$4:$AD$7,2,FALSE)</f>
        <v>0.37</v>
      </c>
      <c r="CV521" s="174">
        <f t="shared" si="1248"/>
        <v>5.4132044431430986</v>
      </c>
      <c r="CW521" s="31">
        <f t="shared" si="1249"/>
        <v>1.1931483923898036</v>
      </c>
      <c r="CX521" s="19">
        <f>Coefficients!$B$7</f>
        <v>3.35</v>
      </c>
      <c r="CY521" s="217">
        <f t="shared" si="1212"/>
        <v>0.3561636992208369</v>
      </c>
      <c r="CZ521" s="164">
        <f>VLOOKUP(N521,Coefficients!$E$12:$I$16,3)</f>
        <v>6.0350000000000001</v>
      </c>
      <c r="DA521" s="165">
        <f t="shared" si="1213"/>
        <v>7.2999999999999995E-2</v>
      </c>
      <c r="DB521" s="163">
        <f t="shared" si="1214"/>
        <v>7.4728190201923095</v>
      </c>
      <c r="DC521" s="163"/>
      <c r="DD521" s="149"/>
      <c r="DU521" s="165">
        <f t="shared" si="1250"/>
        <v>0.95</v>
      </c>
      <c r="DV521" s="165">
        <f t="shared" si="1251"/>
        <v>1</v>
      </c>
      <c r="DW521" s="165">
        <f t="shared" si="1252"/>
        <v>2400</v>
      </c>
      <c r="DX521" s="165">
        <f t="shared" si="1253"/>
        <v>1.4999999999999999E-2</v>
      </c>
      <c r="DY521" s="169">
        <f t="shared" si="1254"/>
        <v>70.570738055400625</v>
      </c>
      <c r="DZ521" s="136">
        <f t="shared" si="1215"/>
        <v>33593.83220699519</v>
      </c>
      <c r="EA521" s="136">
        <f t="shared" si="1255"/>
        <v>4.3067574809826485</v>
      </c>
      <c r="EB521" s="136">
        <f t="shared" si="1256"/>
        <v>2.3330791552474604E-2</v>
      </c>
      <c r="EC521" s="136">
        <f t="shared" si="1257"/>
        <v>0.96747185906460231</v>
      </c>
      <c r="ED521" s="136">
        <f t="shared" si="1258"/>
        <v>0.21379686158388037</v>
      </c>
      <c r="EE521" s="136">
        <f t="shared" si="1216"/>
        <v>1.5445604651050633E-4</v>
      </c>
      <c r="EF521" s="136">
        <f t="shared" si="1259"/>
        <v>1</v>
      </c>
      <c r="EG521" s="136">
        <f t="shared" si="1217"/>
        <v>2</v>
      </c>
      <c r="EH521" s="149">
        <f t="shared" si="1260"/>
        <v>1.670626162751456</v>
      </c>
      <c r="EI521" s="149">
        <f t="shared" si="1261"/>
        <v>28.089267099473826</v>
      </c>
      <c r="EJ521" s="149">
        <f t="shared" si="1218"/>
        <v>29.759893262225283</v>
      </c>
      <c r="EK521" s="18">
        <f t="shared" si="1219"/>
        <v>1.7473180949208729</v>
      </c>
      <c r="EL521" s="18">
        <f t="shared" si="1220"/>
        <v>0.42080739314549792</v>
      </c>
      <c r="EM521" s="18">
        <f t="shared" si="1221"/>
        <v>1.2274739842115388E-2</v>
      </c>
      <c r="EN521" s="163">
        <f t="shared" si="1262"/>
        <v>0.11931066713270549</v>
      </c>
      <c r="EO521" s="163">
        <f t="shared" si="1263"/>
        <v>2.0060437646848746</v>
      </c>
      <c r="EP521" s="163">
        <f t="shared" si="1222"/>
        <v>2.1253544318175801</v>
      </c>
      <c r="EQ521" s="18">
        <f t="shared" si="1223"/>
        <v>24.466507431200622</v>
      </c>
      <c r="ER521" s="18">
        <f t="shared" si="1224"/>
        <v>8.7140817937105091</v>
      </c>
      <c r="ES521" s="18">
        <f t="shared" si="1225"/>
        <v>0.17187483746442311</v>
      </c>
    </row>
    <row r="522" spans="1:149" s="105" customFormat="1" outlineLevel="1" x14ac:dyDescent="0.25">
      <c r="A522" s="103"/>
      <c r="B522" s="36" t="s">
        <v>75</v>
      </c>
      <c r="C522" s="36" t="str">
        <f>'Cooler&amp;Wetter'!$B$1</f>
        <v>MIROC-Medres</v>
      </c>
      <c r="D522" s="36">
        <v>2064</v>
      </c>
      <c r="E522" s="37">
        <f>'Cooler&amp;Wetter'!T92</f>
        <v>23.98</v>
      </c>
      <c r="F522" s="37">
        <f>'Cooler&amp;Wetter'!X92</f>
        <v>77.070629999999994</v>
      </c>
      <c r="G522" s="37">
        <f>'Cooler&amp;Wetter'!R92</f>
        <v>582.90000000000009</v>
      </c>
      <c r="H522" s="115">
        <f t="shared" ref="H522:H528" si="1264">$H$26</f>
        <v>2007</v>
      </c>
      <c r="I522" s="111" t="str">
        <f t="shared" ref="I522:I528" si="1265">$I$26</f>
        <v>Pile No 243 @ Berth 107</v>
      </c>
      <c r="J522" s="165" t="str">
        <f t="shared" ref="J522:J528" si="1266">$J$26</f>
        <v>splash</v>
      </c>
      <c r="K522" s="172">
        <f t="shared" ref="K522:K528" si="1267">$K$26</f>
        <v>1</v>
      </c>
      <c r="L522" s="115" t="str">
        <f t="shared" ref="L522:L528" si="1268">$L$26</f>
        <v>C1</v>
      </c>
      <c r="M522" s="115" t="str">
        <f t="shared" ref="M522:M528" si="1269">$M$26</f>
        <v>CB4</v>
      </c>
      <c r="N522" s="115" t="str">
        <f t="shared" ref="N522:N528" si="1270">$N$26</f>
        <v>CL5</v>
      </c>
      <c r="O522" s="115">
        <f t="shared" ref="O522:O528" si="1271">$O$26</f>
        <v>0</v>
      </c>
      <c r="P522" s="115">
        <f t="shared" ref="P522:P528" si="1272">$P$26</f>
        <v>50</v>
      </c>
      <c r="Q522" s="115">
        <f t="shared" ref="Q522:Q528" si="1273">$Q$26</f>
        <v>1200</v>
      </c>
      <c r="R522" s="115">
        <f t="shared" ref="R522:R528" si="1274">$R$26</f>
        <v>60</v>
      </c>
      <c r="S522" s="115">
        <f t="shared" ref="S522:S528" si="1275">$S$26</f>
        <v>0.37</v>
      </c>
      <c r="T522" s="115">
        <f t="shared" ref="T522:T528" si="1276">$T$26</f>
        <v>310</v>
      </c>
      <c r="U522" s="165">
        <f t="shared" si="1199"/>
        <v>12</v>
      </c>
      <c r="V522" s="165"/>
      <c r="W522" s="165"/>
      <c r="X522" s="165"/>
      <c r="Y522" s="165"/>
      <c r="AA522" s="174">
        <f t="shared" ref="AA522:AA528" si="1277">BQ522</f>
        <v>7.1120847145705053</v>
      </c>
      <c r="AB522" s="193">
        <f t="shared" ref="AB522:AB528" si="1278">BS522</f>
        <v>0.2422416942914101</v>
      </c>
      <c r="AC522" s="174">
        <f t="shared" ref="AC522:AC528" si="1279">EL522</f>
        <v>0.43164890799557182</v>
      </c>
      <c r="AD522" s="174">
        <f t="shared" ref="AD522:AD528" si="1280">EM522</f>
        <v>1.2284520656792456E-2</v>
      </c>
      <c r="AE522" s="174">
        <f t="shared" ref="AE522:AE528" si="1281">CW522</f>
        <v>1.2129971825066739</v>
      </c>
      <c r="AF522" s="194">
        <f t="shared" ref="AF522:AF528" si="1282">CY522</f>
        <v>0.36208871119602204</v>
      </c>
      <c r="AG522" s="174">
        <f t="shared" si="1226"/>
        <v>9.034346441734213</v>
      </c>
      <c r="AH522" s="174">
        <f t="shared" si="1227"/>
        <v>0.17201179156320759</v>
      </c>
      <c r="AJ522" s="174"/>
      <c r="AK522" s="174"/>
      <c r="AM522" s="207">
        <f t="shared" ref="AM522:AM528" si="1283">IF(AS522&gt;=$C$20,$C$21,0)</f>
        <v>5</v>
      </c>
      <c r="AN522" s="167">
        <f>INDEX(Coefficients!$O$3:$O$7,MATCH(S522,Coefficients!$O$3:$O$7))</f>
        <v>0.3</v>
      </c>
      <c r="AO522" s="167">
        <f>INDEX(Coefficients!$O$3:$O$7,MATCH(S522,Coefficients!$O$3:$O$7)+1)</f>
        <v>0.4</v>
      </c>
      <c r="AP522" s="172">
        <f>INDEX(Coefficients!$P$3:$P$7,MATCH(S522,Coefficients!$O$3:$O$7))</f>
        <v>50</v>
      </c>
      <c r="AQ522" s="172">
        <f>INDEX(Coefficients!$P$3:$P$7,MATCH(S522,Coefficients!$O$3:$O$7)+1)</f>
        <v>41.8</v>
      </c>
      <c r="AR522" s="172">
        <f t="shared" ref="AR522:AR528" si="1284">AP522+(S522-AN522)/(AO522-AN522)*(AQ522-AP522)</f>
        <v>44.26</v>
      </c>
      <c r="AS522" s="106">
        <f t="shared" ref="AS522:AS528" si="1285">D522</f>
        <v>2064</v>
      </c>
      <c r="AT522" s="107">
        <f t="shared" ref="AT522:AT528" si="1286">E522</f>
        <v>23.98</v>
      </c>
      <c r="AU522" s="167">
        <f t="shared" si="1200"/>
        <v>1233.6900000000003</v>
      </c>
      <c r="AV522" s="173">
        <f t="shared" si="1201"/>
        <v>23.277169811320761</v>
      </c>
      <c r="AW522" s="106">
        <v>76</v>
      </c>
      <c r="AX522" s="107">
        <f t="shared" ref="AX522:AX528" si="1287">F522</f>
        <v>77.070629999999994</v>
      </c>
      <c r="AY522" s="174">
        <f t="shared" ref="AY522:AY528" si="1288">EXP(AR522/RR*(1/293-1/(273+AV522)))</f>
        <v>1.2225899576386599</v>
      </c>
      <c r="AZ522" s="167">
        <f>INDEX(Coefficients!$K$3:$K$10,MATCH(S522,Coefficients!$K$3:$K$10))</f>
        <v>0.35</v>
      </c>
      <c r="BA522" s="167">
        <f>INDEX(Coefficients!$K$3:$K$10,MATCH(S522,Coefficients!$K$3:$K$10)+1)</f>
        <v>0.4</v>
      </c>
      <c r="BB522" s="167">
        <f>INDEX(Coefficients!$L$3:$L$10,MATCH(S522,Coefficients!$K$3:$K$10))</f>
        <v>0.19142307491680963</v>
      </c>
      <c r="BC522" s="167">
        <f>INDEX(Coefficients!$L$3:$L$10,MATCH(S522,Coefficients!$K$3:$K$10)+1)</f>
        <v>0.35425563574488944</v>
      </c>
      <c r="BD522" s="174">
        <f>INDEX(Coefficients!$M$3:$M$10,MATCH(S522,Coefficients!$K$3:$K$10))</f>
        <v>0.20023799980895765</v>
      </c>
      <c r="BE522" s="174">
        <f>INDEX(Coefficients!$M$3:$M$10,MATCH(S522,Coefficients!$K$3:$K$10)+1)</f>
        <v>0.20987997823914079</v>
      </c>
      <c r="BF522" s="70">
        <f t="shared" ref="BF522:BF528" si="1289">(BB522+(S522-AZ522)/(BA522-AZ522)*(BC522-BB522))*10^-4</f>
        <v>2.5655609924804158E-5</v>
      </c>
      <c r="BG522" s="110">
        <f t="shared" ref="BG522:BG528" si="1290">BD522+(S522-AZ522)/(BA522-AZ522)*(BE522-BD522)</f>
        <v>0.20409479118103091</v>
      </c>
      <c r="BH522" s="175">
        <f t="shared" si="1202"/>
        <v>1.1409500199589843E-5</v>
      </c>
      <c r="BI522" s="89">
        <f t="shared" si="1203"/>
        <v>3.6004875349544184E-2</v>
      </c>
      <c r="BJ522" s="106">
        <f t="shared" ref="BJ522:BJ528" si="1291">1-EXP(-3.38*S522)</f>
        <v>0.71366705445737511</v>
      </c>
      <c r="BK522" s="165">
        <f t="shared" ref="BK522:BK528" si="1292">0.75*T522*CaO*BJ522*(MCO2_/MCaO)</f>
        <v>84.741590689541354</v>
      </c>
      <c r="BL522" s="207"/>
      <c r="BM522" s="107">
        <f t="shared" ref="BM522:BM528" si="1293">G522</f>
        <v>582.90000000000009</v>
      </c>
      <c r="BN522" s="173">
        <f t="shared" si="1204"/>
        <v>25625.049999999992</v>
      </c>
      <c r="BO522" s="187">
        <f t="shared" si="1205"/>
        <v>9.1863386792452812E-4</v>
      </c>
      <c r="BP522" s="106" t="str">
        <f t="shared" ref="BP522:BP528" si="1294">IF(AW522&gt;=12,IF(AX522&gt;=50,"YES","NO"),"NO")</f>
        <v>YES</v>
      </c>
      <c r="BQ522" s="209">
        <f t="shared" ref="BQ522:BQ528" si="1295">IF(BP522="YES",SQRT((2*AY522*BI522/BK522)*kurban*BO522*(AS522-($C$20-1)))*(1/(AS522-($C$20-1)))^BL522*1000,0)</f>
        <v>7.1120847145705053</v>
      </c>
      <c r="BR522" s="164">
        <f t="shared" si="1206"/>
        <v>12.112084714570505</v>
      </c>
      <c r="BS522" s="219">
        <f t="shared" si="1207"/>
        <v>0.2422416942914101</v>
      </c>
      <c r="BT522" s="210"/>
      <c r="BU522" s="206">
        <f t="shared" si="1208"/>
        <v>-0.83376818179373002</v>
      </c>
      <c r="BW522" s="164">
        <f>VLOOKUP(M522,Coefficients!$E$4:$I$7,3)</f>
        <v>0.43099999999999999</v>
      </c>
      <c r="BX522" s="106">
        <f t="shared" si="1209"/>
        <v>7.2999999999999995E-2</v>
      </c>
      <c r="BY522" s="163">
        <f t="shared" si="1210"/>
        <v>0.53410959377358502</v>
      </c>
      <c r="BZ522" s="160"/>
      <c r="CO522" s="165" t="str">
        <f t="shared" ref="CO522:CO528" si="1296">J522</f>
        <v>splash</v>
      </c>
      <c r="CP522" s="172">
        <f t="shared" ref="CP522:CP528" si="1297">K522</f>
        <v>1</v>
      </c>
      <c r="CQ522" s="165">
        <f>IF(CO522="atmospheric",IF(CP522&gt;=1,Coefficients!$T$5,Coefficients!$T$4),Coefficients!$T$3)</f>
        <v>7.35</v>
      </c>
      <c r="CR522" s="106">
        <f>IF(S522&lt;Coefficients!$V$3,Coefficients!$X$3-(Coefficients!$X$4-Coefficients!$X$3)*(Coefficients!$V$3-S522)/(Coefficients!$V$4-Coefficients!$V$3),IF(S522&gt;Coefficients!$V$6,(Coefficients!$X$6-Coefficients!$X$5)*(S522-Coefficients!$V$6)/(Coefficients!$V$6-Coefficients!$V$5)+Coefficients!$X$6,VLOOKUP(S522,Coefficients!$V$3:$X$6,3)))</f>
        <v>5.1999999999999975</v>
      </c>
      <c r="CS522" s="90">
        <f t="shared" si="1211"/>
        <v>1.6409601519999992E-4</v>
      </c>
      <c r="CT522" s="106">
        <f>VLOOKUP(CO522,Coefficients!$Z$4:$AD$7,4,FALSE)</f>
        <v>0.26500000000000001</v>
      </c>
      <c r="CU522" s="106">
        <f>VLOOKUP(CO522,Coefficients!$Z$4:$AD$7,2,FALSE)</f>
        <v>0.37</v>
      </c>
      <c r="CV522" s="174">
        <f t="shared" ref="CV522:CV528" si="1298">CQ522*(1-ERF(BR522/(2*(SQRT(CT522*kt*kc*AY522*CS522*10^6*(1/(AS522-($C$20-1)))^CU522*(AS522-($C$20-1)))))))</f>
        <v>5.4142619192962433</v>
      </c>
      <c r="CW522" s="31">
        <f t="shared" ref="CW522:CW528" si="1299">CQ522*(1-ERF(P522/(2*(SQRT(CT522*kt*kc*AY522*CS522*10^6*(1/(AS522-($C$20-1)))^CU522*(AS522-($C$20-1)))))))</f>
        <v>1.2129971825066739</v>
      </c>
      <c r="CX522" s="19">
        <f>Coefficients!$B$7</f>
        <v>3.35</v>
      </c>
      <c r="CY522" s="217">
        <f t="shared" si="1212"/>
        <v>0.36208871119602204</v>
      </c>
      <c r="CZ522" s="164">
        <f>VLOOKUP(N522,Coefficients!$E$12:$I$16,3)</f>
        <v>6.0350000000000001</v>
      </c>
      <c r="DA522" s="165">
        <f t="shared" si="1213"/>
        <v>7.2999999999999995E-2</v>
      </c>
      <c r="DB522" s="163">
        <f t="shared" si="1214"/>
        <v>7.4787735462264173</v>
      </c>
      <c r="DC522" s="163"/>
      <c r="DD522" s="149"/>
      <c r="DU522" s="165">
        <f t="shared" ref="DU522:DU528" si="1300">$DV$13</f>
        <v>0.95</v>
      </c>
      <c r="DV522" s="165">
        <f t="shared" ref="DV522:DV528" si="1301">$DV$14</f>
        <v>1</v>
      </c>
      <c r="DW522" s="165">
        <f t="shared" ref="DW522:DW528" si="1302">$DV$15</f>
        <v>2400</v>
      </c>
      <c r="DX522" s="165">
        <f t="shared" ref="DX522:DX528" si="1303">$DV$16</f>
        <v>1.4999999999999999E-2</v>
      </c>
      <c r="DY522" s="169">
        <f t="shared" ref="DY522:DY528" si="1304">365*(AS522-($C$20-1))/(4+310.25*(AS522-($C$20-1)))*R522</f>
        <v>70.571068111690408</v>
      </c>
      <c r="DZ522" s="136">
        <f t="shared" si="1215"/>
        <v>33593.884579213656</v>
      </c>
      <c r="EA522" s="136">
        <f t="shared" ref="EA522:EA528" si="1305">0.556*SQRT(R522)</f>
        <v>4.3067574809826485</v>
      </c>
      <c r="EB522" s="136">
        <f t="shared" ref="EB522:EB528" si="1306">(U522+2*$DV$16)^2/(2*P522*(P522+U522+2*$DV$16))</f>
        <v>2.3330791552474604E-2</v>
      </c>
      <c r="EC522" s="136">
        <f t="shared" ref="EC522:EC528" si="1307">P522/(U522*EA522)</f>
        <v>0.96747185906460231</v>
      </c>
      <c r="ED522" s="136">
        <f t="shared" ref="ED522:ED528" si="1308">0.95*(EXP(-0.3*$DV$19/BY522)-$DV$19/(2500*BY522)+0.3)</f>
        <v>0.21385355282326451</v>
      </c>
      <c r="EE522" s="136">
        <f t="shared" si="1216"/>
        <v>1.5445604651050633E-4</v>
      </c>
      <c r="EF522" s="136">
        <f t="shared" ref="EF522:EF528" si="1309">$DV$20</f>
        <v>1</v>
      </c>
      <c r="EG522" s="136">
        <f t="shared" si="1217"/>
        <v>2</v>
      </c>
      <c r="EH522" s="149">
        <f t="shared" ref="EH522:EH528" si="1310">1/365*(7117.5*(U522+2*DX522)*(1+$DV$17+EB522))/(BY522*DZ522)*(((2*P522*EA522)/U522)+((2*DX522*DZ522)/((1+$DV$17+EB522)*(U522+2*DX522))))</f>
        <v>1.6692951317324778</v>
      </c>
      <c r="EI522" s="149">
        <f t="shared" ref="EI522:EI528" si="1311">ED522*($DV$18-0.05)/(EF522*EE522)*(0.0114/BY522)</f>
        <v>28.074345034215643</v>
      </c>
      <c r="EJ522" s="149">
        <f t="shared" si="1218"/>
        <v>29.743640165948122</v>
      </c>
      <c r="EK522" s="18">
        <f t="shared" si="1219"/>
        <v>1.7818935309968154</v>
      </c>
      <c r="EL522" s="18">
        <f t="shared" si="1220"/>
        <v>0.43164890799557182</v>
      </c>
      <c r="EM522" s="18">
        <f t="shared" si="1221"/>
        <v>1.2284520656792456E-2</v>
      </c>
      <c r="EN522" s="163">
        <f t="shared" ref="EN522:EN528" si="1312">1/365*(7117.5*(U522+2*DX522)*(1+$DV$17+EB522))/(DB522*DZ522)*(((2*P522*EA522)/U522)+((2*DX522*DZ522)/((1+$DV$17+EB522)*(U522+2*DX522))))</f>
        <v>0.11921560924220347</v>
      </c>
      <c r="EO522" s="163">
        <f t="shared" ref="EO522:EO528" si="1313">ED522*($DV$18-0.05)/(EF522*EE522)*(0.0114/DB522)</f>
        <v>2.0049780794941081</v>
      </c>
      <c r="EP522" s="163">
        <f t="shared" si="1222"/>
        <v>2.1241936887363115</v>
      </c>
      <c r="EQ522" s="18">
        <f t="shared" si="1223"/>
        <v>24.950643757693225</v>
      </c>
      <c r="ER522" s="18">
        <f t="shared" si="1224"/>
        <v>9.034346441734213</v>
      </c>
      <c r="ES522" s="18">
        <f t="shared" si="1225"/>
        <v>0.17201179156320759</v>
      </c>
    </row>
    <row r="523" spans="1:149" s="105" customFormat="1" outlineLevel="1" x14ac:dyDescent="0.25">
      <c r="A523" s="103"/>
      <c r="B523" s="36" t="s">
        <v>75</v>
      </c>
      <c r="C523" s="36" t="str">
        <f>'Cooler&amp;Wetter'!$B$1</f>
        <v>MIROC-Medres</v>
      </c>
      <c r="D523" s="36">
        <v>2065</v>
      </c>
      <c r="E523" s="37">
        <f>'Cooler&amp;Wetter'!T93</f>
        <v>24</v>
      </c>
      <c r="F523" s="37">
        <f>'Cooler&amp;Wetter'!X93</f>
        <v>77.082075000000003</v>
      </c>
      <c r="G523" s="37">
        <f>'Cooler&amp;Wetter'!R93</f>
        <v>586.75000000000011</v>
      </c>
      <c r="H523" s="115">
        <f t="shared" si="1264"/>
        <v>2007</v>
      </c>
      <c r="I523" s="111" t="str">
        <f t="shared" si="1265"/>
        <v>Pile No 243 @ Berth 107</v>
      </c>
      <c r="J523" s="165" t="str">
        <f t="shared" si="1266"/>
        <v>splash</v>
      </c>
      <c r="K523" s="172">
        <f t="shared" si="1267"/>
        <v>1</v>
      </c>
      <c r="L523" s="115" t="str">
        <f t="shared" si="1268"/>
        <v>C1</v>
      </c>
      <c r="M523" s="115" t="str">
        <f t="shared" si="1269"/>
        <v>CB4</v>
      </c>
      <c r="N523" s="115" t="str">
        <f t="shared" si="1270"/>
        <v>CL5</v>
      </c>
      <c r="O523" s="115">
        <f t="shared" si="1271"/>
        <v>0</v>
      </c>
      <c r="P523" s="115">
        <f t="shared" si="1272"/>
        <v>50</v>
      </c>
      <c r="Q523" s="115">
        <f t="shared" si="1273"/>
        <v>1200</v>
      </c>
      <c r="R523" s="115">
        <f t="shared" si="1274"/>
        <v>60</v>
      </c>
      <c r="S523" s="115">
        <f t="shared" si="1275"/>
        <v>0.37</v>
      </c>
      <c r="T523" s="115">
        <f t="shared" si="1276"/>
        <v>310</v>
      </c>
      <c r="U523" s="165">
        <f t="shared" ref="U523:U528" si="1314">$U$26</f>
        <v>12</v>
      </c>
      <c r="V523" s="165"/>
      <c r="W523" s="165"/>
      <c r="X523" s="165"/>
      <c r="Y523" s="165"/>
      <c r="AA523" s="174">
        <f t="shared" si="1277"/>
        <v>7.1822554092679605</v>
      </c>
      <c r="AB523" s="193">
        <f t="shared" si="1278"/>
        <v>0.2436451081853592</v>
      </c>
      <c r="AC523" s="174">
        <f t="shared" si="1279"/>
        <v>0.44258045204208302</v>
      </c>
      <c r="AD523" s="174">
        <f t="shared" si="1280"/>
        <v>1.2294207237222224E-2</v>
      </c>
      <c r="AE523" s="174">
        <f t="shared" si="1281"/>
        <v>1.2326015034014237</v>
      </c>
      <c r="AF523" s="194">
        <f t="shared" si="1282"/>
        <v>0.36794074728400705</v>
      </c>
      <c r="AG523" s="174">
        <f t="shared" si="1226"/>
        <v>9.3586331179097009</v>
      </c>
      <c r="AH523" s="174">
        <f t="shared" si="1227"/>
        <v>0.17214742616388892</v>
      </c>
      <c r="AJ523" s="174"/>
      <c r="AK523" s="174"/>
      <c r="AM523" s="207">
        <f t="shared" si="1283"/>
        <v>5</v>
      </c>
      <c r="AN523" s="167">
        <f>INDEX(Coefficients!$O$3:$O$7,MATCH(S523,Coefficients!$O$3:$O$7))</f>
        <v>0.3</v>
      </c>
      <c r="AO523" s="167">
        <f>INDEX(Coefficients!$O$3:$O$7,MATCH(S523,Coefficients!$O$3:$O$7)+1)</f>
        <v>0.4</v>
      </c>
      <c r="AP523" s="172">
        <f>INDEX(Coefficients!$P$3:$P$7,MATCH(S523,Coefficients!$O$3:$O$7))</f>
        <v>50</v>
      </c>
      <c r="AQ523" s="172">
        <f>INDEX(Coefficients!$P$3:$P$7,MATCH(S523,Coefficients!$O$3:$O$7)+1)</f>
        <v>41.8</v>
      </c>
      <c r="AR523" s="172">
        <f t="shared" si="1284"/>
        <v>44.26</v>
      </c>
      <c r="AS523" s="106">
        <f t="shared" si="1285"/>
        <v>2065</v>
      </c>
      <c r="AT523" s="107">
        <f t="shared" si="1286"/>
        <v>24</v>
      </c>
      <c r="AU523" s="167">
        <f t="shared" ref="AU523:AU528" si="1315">IF(AS523&gt;=$C$20,AT523+AU522,0)</f>
        <v>1257.6900000000003</v>
      </c>
      <c r="AV523" s="173">
        <f t="shared" ref="AV523:AV528" si="1316">IF(ISERROR(AU523/(AS523-($C$20-1))),0,AU523/(AS523-($C$20-1)))</f>
        <v>23.29055555555556</v>
      </c>
      <c r="AW523" s="106">
        <v>77</v>
      </c>
      <c r="AX523" s="107">
        <f t="shared" si="1287"/>
        <v>77.082075000000003</v>
      </c>
      <c r="AY523" s="174">
        <f t="shared" si="1288"/>
        <v>1.2235828108021753</v>
      </c>
      <c r="AZ523" s="167">
        <f>INDEX(Coefficients!$K$3:$K$10,MATCH(S523,Coefficients!$K$3:$K$10))</f>
        <v>0.35</v>
      </c>
      <c r="BA523" s="167">
        <f>INDEX(Coefficients!$K$3:$K$10,MATCH(S523,Coefficients!$K$3:$K$10)+1)</f>
        <v>0.4</v>
      </c>
      <c r="BB523" s="167">
        <f>INDEX(Coefficients!$L$3:$L$10,MATCH(S523,Coefficients!$K$3:$K$10))</f>
        <v>0.19142307491680963</v>
      </c>
      <c r="BC523" s="167">
        <f>INDEX(Coefficients!$L$3:$L$10,MATCH(S523,Coefficients!$K$3:$K$10)+1)</f>
        <v>0.35425563574488944</v>
      </c>
      <c r="BD523" s="174">
        <f>INDEX(Coefficients!$M$3:$M$10,MATCH(S523,Coefficients!$K$3:$K$10))</f>
        <v>0.20023799980895765</v>
      </c>
      <c r="BE523" s="174">
        <f>INDEX(Coefficients!$M$3:$M$10,MATCH(S523,Coefficients!$K$3:$K$10)+1)</f>
        <v>0.20987997823914079</v>
      </c>
      <c r="BF523" s="70">
        <f t="shared" si="1289"/>
        <v>2.5655609924804158E-5</v>
      </c>
      <c r="BG523" s="110">
        <f t="shared" si="1290"/>
        <v>0.20409479118103091</v>
      </c>
      <c r="BH523" s="175">
        <f t="shared" ref="BH523:BH528" si="1317">BF523*(AS523-($C$20-1))^(-BG523)</f>
        <v>1.1366056254324821E-5</v>
      </c>
      <c r="BI523" s="89">
        <f t="shared" ref="BI523:BI528" si="1318">BH523*31556926/10000</f>
        <v>3.5867779612956556E-2</v>
      </c>
      <c r="BJ523" s="106">
        <f t="shared" si="1291"/>
        <v>0.71366705445737511</v>
      </c>
      <c r="BK523" s="165">
        <f t="shared" si="1292"/>
        <v>84.741590689541354</v>
      </c>
      <c r="BL523" s="207"/>
      <c r="BM523" s="107">
        <f t="shared" si="1293"/>
        <v>586.75000000000011</v>
      </c>
      <c r="BN523" s="173">
        <f t="shared" ref="BN523:BN528" si="1319">IF(AS523&gt;=$C$20,BN522+BM523,0)</f>
        <v>26211.799999999992</v>
      </c>
      <c r="BO523" s="187">
        <f t="shared" ref="BO523:BO528" si="1320">BN523/(AS523-($C$20-1))*0.0019*10^-3</f>
        <v>9.222670370370369E-4</v>
      </c>
      <c r="BP523" s="106" t="str">
        <f t="shared" si="1294"/>
        <v>YES</v>
      </c>
      <c r="BQ523" s="209">
        <f t="shared" si="1295"/>
        <v>7.1822554092679605</v>
      </c>
      <c r="BR523" s="164">
        <f t="shared" ref="BR523:BR528" si="1321">AM523+BQ523</f>
        <v>12.18225540926796</v>
      </c>
      <c r="BS523" s="219">
        <f t="shared" ref="BS523:BS528" si="1322">BR523/P523</f>
        <v>0.2436451081853592</v>
      </c>
      <c r="BT523" s="210"/>
      <c r="BU523" s="206">
        <f t="shared" ref="BU523:BU528" si="1323">((SQRT(AY523*BO523)/SQRT(VLOOKUP($C$20,$AS$26:$BQ$96,7)*VLOOKUP($C$20,$AS$26:$BQ$96,23)*(AS523-($C$20-1))))-1)</f>
        <v>-0.83492222808182726</v>
      </c>
      <c r="BW523" s="164">
        <f>VLOOKUP(M523,Coefficients!$E$4:$I$7,3)</f>
        <v>0.43099999999999999</v>
      </c>
      <c r="BX523" s="106">
        <f t="shared" ref="BX523:BX528" si="1324">IF($AV523&lt;20,0.025,0.073)</f>
        <v>7.2999999999999995E-2</v>
      </c>
      <c r="BY523" s="163">
        <f t="shared" ref="BY523:BY528" si="1325">IF(AV523=0,0,BW523*(1+BX523*($AV523-20)))</f>
        <v>0.53453074944444456</v>
      </c>
      <c r="BZ523" s="160"/>
      <c r="CO523" s="165" t="str">
        <f t="shared" si="1296"/>
        <v>splash</v>
      </c>
      <c r="CP523" s="172">
        <f t="shared" si="1297"/>
        <v>1</v>
      </c>
      <c r="CQ523" s="165">
        <f>IF(CO523="atmospheric",IF(CP523&gt;=1,Coefficients!$T$5,Coefficients!$T$4),Coefficients!$T$3)</f>
        <v>7.35</v>
      </c>
      <c r="CR523" s="106">
        <f>IF(S523&lt;Coefficients!$V$3,Coefficients!$X$3-(Coefficients!$X$4-Coefficients!$X$3)*(Coefficients!$V$3-S523)/(Coefficients!$V$4-Coefficients!$V$3),IF(S523&gt;Coefficients!$V$6,(Coefficients!$X$6-Coefficients!$X$5)*(S523-Coefficients!$V$6)/(Coefficients!$V$6-Coefficients!$V$5)+Coefficients!$X$6,VLOOKUP(S523,Coefficients!$V$3:$X$6,3)))</f>
        <v>5.1999999999999975</v>
      </c>
      <c r="CS523" s="90">
        <f t="shared" ref="CS523:CS528" si="1326">CR523*10^-12*31556926</f>
        <v>1.6409601519999992E-4</v>
      </c>
      <c r="CT523" s="106">
        <f>VLOOKUP(CO523,Coefficients!$Z$4:$AD$7,4,FALSE)</f>
        <v>0.26500000000000001</v>
      </c>
      <c r="CU523" s="106">
        <f>VLOOKUP(CO523,Coefficients!$Z$4:$AD$7,2,FALSE)</f>
        <v>0.37</v>
      </c>
      <c r="CV523" s="174">
        <f t="shared" si="1298"/>
        <v>5.4152256349386549</v>
      </c>
      <c r="CW523" s="31">
        <f t="shared" si="1299"/>
        <v>1.2326015034014237</v>
      </c>
      <c r="CX523" s="19">
        <f>Coefficients!$B$7</f>
        <v>3.35</v>
      </c>
      <c r="CY523" s="217">
        <f t="shared" ref="CY523:CY528" si="1327">CW523/CX523</f>
        <v>0.36794074728400705</v>
      </c>
      <c r="CZ523" s="164">
        <f>VLOOKUP(N523,Coefficients!$E$12:$I$16,3)</f>
        <v>6.0350000000000001</v>
      </c>
      <c r="DA523" s="165">
        <f t="shared" ref="DA523:DA528" si="1328">IF($AV523&lt;20,0.025,0.073)</f>
        <v>7.2999999999999995E-2</v>
      </c>
      <c r="DB523" s="163">
        <f t="shared" ref="DB523:DB528" si="1329">IF(AV523=0,0,CZ523*(1+DA523*($AV523-20)))</f>
        <v>7.4846707027777795</v>
      </c>
      <c r="DC523" s="163"/>
      <c r="DD523" s="149"/>
      <c r="DU523" s="165">
        <f t="shared" si="1300"/>
        <v>0.95</v>
      </c>
      <c r="DV523" s="165">
        <f t="shared" si="1301"/>
        <v>1</v>
      </c>
      <c r="DW523" s="165">
        <f t="shared" si="1302"/>
        <v>2400</v>
      </c>
      <c r="DX523" s="165">
        <f t="shared" si="1303"/>
        <v>1.4999999999999999E-2</v>
      </c>
      <c r="DY523" s="169">
        <f t="shared" si="1304"/>
        <v>70.571385946591079</v>
      </c>
      <c r="DZ523" s="136">
        <f t="shared" ref="DZ523:DZ528" si="1330">DU523*DV523*3.35*10^4*(DW523/2400)^2*(DY523/60)^(1/3)</f>
        <v>33593.935012028996</v>
      </c>
      <c r="EA523" s="136">
        <f t="shared" si="1305"/>
        <v>4.3067574809826485</v>
      </c>
      <c r="EB523" s="136">
        <f t="shared" si="1306"/>
        <v>2.3330791552474604E-2</v>
      </c>
      <c r="EC523" s="136">
        <f t="shared" si="1307"/>
        <v>0.96747185906460231</v>
      </c>
      <c r="ED523" s="136">
        <f t="shared" si="1308"/>
        <v>0.21390960896170208</v>
      </c>
      <c r="EE523" s="136">
        <f t="shared" ref="EE523:EE528" si="1331">0.0008*EXP(-1.7*EC523)</f>
        <v>1.5445604651050633E-4</v>
      </c>
      <c r="EF523" s="136">
        <f t="shared" si="1309"/>
        <v>1</v>
      </c>
      <c r="EG523" s="136">
        <f t="shared" ref="EG523:EG528" si="1332">$DV$21</f>
        <v>2</v>
      </c>
      <c r="EH523" s="149">
        <f t="shared" si="1310"/>
        <v>1.6679790364954457</v>
      </c>
      <c r="EI523" s="149">
        <f t="shared" si="1311"/>
        <v>28.059578476050028</v>
      </c>
      <c r="EJ523" s="149">
        <f t="shared" ref="EJ523:EJ528" si="1333">EH523+EI523</f>
        <v>29.727557512545474</v>
      </c>
      <c r="EK523" s="18">
        <f t="shared" ref="EK523:EK528" si="1334">(AS523-($C$20-1))/EJ523</f>
        <v>1.816496359554975</v>
      </c>
      <c r="EL523" s="18">
        <f t="shared" ref="EL523:EL528" si="1335">BS523*EK523</f>
        <v>0.44258045204208302</v>
      </c>
      <c r="EM523" s="18">
        <f t="shared" ref="EM523:EM528" si="1336">EG523*0.0115*BY523</f>
        <v>1.2294207237222224E-2</v>
      </c>
      <c r="EN523" s="163">
        <f t="shared" si="1312"/>
        <v>0.11912161801649329</v>
      </c>
      <c r="EO523" s="163">
        <f t="shared" si="1313"/>
        <v>2.0039235001122724</v>
      </c>
      <c r="EP523" s="163">
        <f t="shared" ref="EP523:EP528" si="1337">EN523+EO523</f>
        <v>2.1230451181287657</v>
      </c>
      <c r="EQ523" s="18">
        <f t="shared" ref="EQ523:EQ528" si="1338">(AS523-($C$20-1))/EP523</f>
        <v>25.435163642492512</v>
      </c>
      <c r="ER523" s="18">
        <f t="shared" ref="ER523:ER528" si="1339">CY523*EQ523</f>
        <v>9.3586331179097009</v>
      </c>
      <c r="ES523" s="18">
        <f t="shared" ref="ES523:ES528" si="1340">EG523*0.0115*DB523</f>
        <v>0.17214742616388892</v>
      </c>
    </row>
    <row r="524" spans="1:149" s="105" customFormat="1" outlineLevel="1" x14ac:dyDescent="0.25">
      <c r="A524" s="103"/>
      <c r="B524" s="36" t="s">
        <v>75</v>
      </c>
      <c r="C524" s="36" t="str">
        <f>'Cooler&amp;Wetter'!$B$1</f>
        <v>MIROC-Medres</v>
      </c>
      <c r="D524" s="36">
        <v>2066</v>
      </c>
      <c r="E524" s="37">
        <f>'Cooler&amp;Wetter'!T94</f>
        <v>24.02</v>
      </c>
      <c r="F524" s="37">
        <f>'Cooler&amp;Wetter'!X94</f>
        <v>77.093519999999998</v>
      </c>
      <c r="G524" s="37">
        <f>'Cooler&amp;Wetter'!R94</f>
        <v>590.60000000000014</v>
      </c>
      <c r="H524" s="115">
        <f t="shared" si="1264"/>
        <v>2007</v>
      </c>
      <c r="I524" s="111" t="str">
        <f t="shared" si="1265"/>
        <v>Pile No 243 @ Berth 107</v>
      </c>
      <c r="J524" s="165" t="str">
        <f t="shared" si="1266"/>
        <v>splash</v>
      </c>
      <c r="K524" s="172">
        <f t="shared" si="1267"/>
        <v>1</v>
      </c>
      <c r="L524" s="115" t="str">
        <f t="shared" si="1268"/>
        <v>C1</v>
      </c>
      <c r="M524" s="115" t="str">
        <f t="shared" si="1269"/>
        <v>CB4</v>
      </c>
      <c r="N524" s="115" t="str">
        <f t="shared" si="1270"/>
        <v>CL5</v>
      </c>
      <c r="O524" s="115">
        <f t="shared" si="1271"/>
        <v>0</v>
      </c>
      <c r="P524" s="115">
        <f t="shared" si="1272"/>
        <v>50</v>
      </c>
      <c r="Q524" s="115">
        <f t="shared" si="1273"/>
        <v>1200</v>
      </c>
      <c r="R524" s="115">
        <f t="shared" si="1274"/>
        <v>60</v>
      </c>
      <c r="S524" s="115">
        <f t="shared" si="1275"/>
        <v>0.37</v>
      </c>
      <c r="T524" s="115">
        <f t="shared" si="1276"/>
        <v>310</v>
      </c>
      <c r="U524" s="165">
        <f t="shared" si="1314"/>
        <v>12</v>
      </c>
      <c r="V524" s="165"/>
      <c r="W524" s="165"/>
      <c r="X524" s="165"/>
      <c r="Y524" s="165"/>
      <c r="AA524" s="174">
        <f t="shared" si="1277"/>
        <v>7.2520483430752973</v>
      </c>
      <c r="AB524" s="193">
        <f t="shared" si="1278"/>
        <v>0.24504096686150598</v>
      </c>
      <c r="AC524" s="174">
        <f t="shared" si="1279"/>
        <v>0.45360184841938411</v>
      </c>
      <c r="AD524" s="174">
        <f t="shared" si="1280"/>
        <v>1.230380472345455E-2</v>
      </c>
      <c r="AE524" s="174">
        <f t="shared" si="1281"/>
        <v>1.2519663862132453</v>
      </c>
      <c r="AF524" s="194">
        <f t="shared" si="1282"/>
        <v>0.37372130931738662</v>
      </c>
      <c r="AG524" s="174">
        <f t="shared" si="1226"/>
        <v>9.6868814371687471</v>
      </c>
      <c r="AH524" s="174">
        <f t="shared" si="1227"/>
        <v>0.17228181323909098</v>
      </c>
      <c r="AJ524" s="174"/>
      <c r="AK524" s="174"/>
      <c r="AM524" s="207">
        <f t="shared" si="1283"/>
        <v>5</v>
      </c>
      <c r="AN524" s="167">
        <f>INDEX(Coefficients!$O$3:$O$7,MATCH(S524,Coefficients!$O$3:$O$7))</f>
        <v>0.3</v>
      </c>
      <c r="AO524" s="167">
        <f>INDEX(Coefficients!$O$3:$O$7,MATCH(S524,Coefficients!$O$3:$O$7)+1)</f>
        <v>0.4</v>
      </c>
      <c r="AP524" s="172">
        <f>INDEX(Coefficients!$P$3:$P$7,MATCH(S524,Coefficients!$O$3:$O$7))</f>
        <v>50</v>
      </c>
      <c r="AQ524" s="172">
        <f>INDEX(Coefficients!$P$3:$P$7,MATCH(S524,Coefficients!$O$3:$O$7)+1)</f>
        <v>41.8</v>
      </c>
      <c r="AR524" s="172">
        <f t="shared" si="1284"/>
        <v>44.26</v>
      </c>
      <c r="AS524" s="106">
        <f t="shared" si="1285"/>
        <v>2066</v>
      </c>
      <c r="AT524" s="107">
        <f t="shared" si="1286"/>
        <v>24.02</v>
      </c>
      <c r="AU524" s="167">
        <f t="shared" si="1315"/>
        <v>1281.7100000000003</v>
      </c>
      <c r="AV524" s="173">
        <f t="shared" si="1316"/>
        <v>23.303818181818187</v>
      </c>
      <c r="AW524" s="106">
        <v>78</v>
      </c>
      <c r="AX524" s="107">
        <f t="shared" si="1287"/>
        <v>77.093519999999998</v>
      </c>
      <c r="AY524" s="174">
        <f t="shared" si="1288"/>
        <v>1.2245672386219637</v>
      </c>
      <c r="AZ524" s="167">
        <f>INDEX(Coefficients!$K$3:$K$10,MATCH(S524,Coefficients!$K$3:$K$10))</f>
        <v>0.35</v>
      </c>
      <c r="BA524" s="167">
        <f>INDEX(Coefficients!$K$3:$K$10,MATCH(S524,Coefficients!$K$3:$K$10)+1)</f>
        <v>0.4</v>
      </c>
      <c r="BB524" s="167">
        <f>INDEX(Coefficients!$L$3:$L$10,MATCH(S524,Coefficients!$K$3:$K$10))</f>
        <v>0.19142307491680963</v>
      </c>
      <c r="BC524" s="167">
        <f>INDEX(Coefficients!$L$3:$L$10,MATCH(S524,Coefficients!$K$3:$K$10)+1)</f>
        <v>0.35425563574488944</v>
      </c>
      <c r="BD524" s="174">
        <f>INDEX(Coefficients!$M$3:$M$10,MATCH(S524,Coefficients!$K$3:$K$10))</f>
        <v>0.20023799980895765</v>
      </c>
      <c r="BE524" s="174">
        <f>INDEX(Coefficients!$M$3:$M$10,MATCH(S524,Coefficients!$K$3:$K$10)+1)</f>
        <v>0.20987997823914079</v>
      </c>
      <c r="BF524" s="70">
        <f t="shared" si="1289"/>
        <v>2.5655609924804158E-5</v>
      </c>
      <c r="BG524" s="110">
        <f t="shared" si="1290"/>
        <v>0.20409479118103091</v>
      </c>
      <c r="BH524" s="175">
        <f t="shared" si="1317"/>
        <v>1.1323570390755803E-5</v>
      </c>
      <c r="BI524" s="89">
        <f t="shared" si="1318"/>
        <v>3.5733707287687197E-2</v>
      </c>
      <c r="BJ524" s="106">
        <f t="shared" si="1291"/>
        <v>0.71366705445737511</v>
      </c>
      <c r="BK524" s="165">
        <f t="shared" si="1292"/>
        <v>84.741590689541354</v>
      </c>
      <c r="BL524" s="207"/>
      <c r="BM524" s="107">
        <f t="shared" si="1293"/>
        <v>590.60000000000014</v>
      </c>
      <c r="BN524" s="173">
        <f t="shared" si="1319"/>
        <v>26802.399999999991</v>
      </c>
      <c r="BO524" s="187">
        <f t="shared" si="1320"/>
        <v>9.2590109090909061E-4</v>
      </c>
      <c r="BP524" s="106" t="str">
        <f t="shared" si="1294"/>
        <v>YES</v>
      </c>
      <c r="BQ524" s="209">
        <f t="shared" si="1295"/>
        <v>7.2520483430752973</v>
      </c>
      <c r="BR524" s="164">
        <f t="shared" si="1321"/>
        <v>12.252048343075298</v>
      </c>
      <c r="BS524" s="219">
        <f t="shared" si="1322"/>
        <v>0.24504096686150598</v>
      </c>
      <c r="BT524" s="210"/>
      <c r="BU524" s="206">
        <f t="shared" si="1323"/>
        <v>-0.8360419581996521</v>
      </c>
      <c r="BW524" s="164">
        <f>VLOOKUP(M524,Coefficients!$E$4:$I$7,3)</f>
        <v>0.43099999999999999</v>
      </c>
      <c r="BX524" s="106">
        <f t="shared" si="1324"/>
        <v>7.2999999999999995E-2</v>
      </c>
      <c r="BY524" s="163">
        <f t="shared" si="1325"/>
        <v>0.53494803145454561</v>
      </c>
      <c r="BZ524" s="160"/>
      <c r="CO524" s="165" t="str">
        <f t="shared" si="1296"/>
        <v>splash</v>
      </c>
      <c r="CP524" s="172">
        <f t="shared" si="1297"/>
        <v>1</v>
      </c>
      <c r="CQ524" s="165">
        <f>IF(CO524="atmospheric",IF(CP524&gt;=1,Coefficients!$T$5,Coefficients!$T$4),Coefficients!$T$3)</f>
        <v>7.35</v>
      </c>
      <c r="CR524" s="106">
        <f>IF(S524&lt;Coefficients!$V$3,Coefficients!$X$3-(Coefficients!$X$4-Coefficients!$X$3)*(Coefficients!$V$3-S524)/(Coefficients!$V$4-Coefficients!$V$3),IF(S524&gt;Coefficients!$V$6,(Coefficients!$X$6-Coefficients!$X$5)*(S524-Coefficients!$V$6)/(Coefficients!$V$6-Coefficients!$V$5)+Coefficients!$X$6,VLOOKUP(S524,Coefficients!$V$3:$X$6,3)))</f>
        <v>5.1999999999999975</v>
      </c>
      <c r="CS524" s="90">
        <f t="shared" si="1326"/>
        <v>1.6409601519999992E-4</v>
      </c>
      <c r="CT524" s="106">
        <f>VLOOKUP(CO524,Coefficients!$Z$4:$AD$7,4,FALSE)</f>
        <v>0.26500000000000001</v>
      </c>
      <c r="CU524" s="106">
        <f>VLOOKUP(CO524,Coefficients!$Z$4:$AD$7,2,FALSE)</f>
        <v>0.37</v>
      </c>
      <c r="CV524" s="174">
        <f t="shared" si="1298"/>
        <v>5.4160998934419586</v>
      </c>
      <c r="CW524" s="31">
        <f t="shared" si="1299"/>
        <v>1.2519663862132453</v>
      </c>
      <c r="CX524" s="19">
        <f>Coefficients!$B$7</f>
        <v>3.35</v>
      </c>
      <c r="CY524" s="217">
        <f t="shared" si="1327"/>
        <v>0.37372130931738662</v>
      </c>
      <c r="CZ524" s="164">
        <f>VLOOKUP(N524,Coefficients!$E$12:$I$16,3)</f>
        <v>6.0350000000000001</v>
      </c>
      <c r="DA524" s="165">
        <f t="shared" si="1328"/>
        <v>7.2999999999999995E-2</v>
      </c>
      <c r="DB524" s="163">
        <f t="shared" si="1329"/>
        <v>7.4905136190909118</v>
      </c>
      <c r="DC524" s="163"/>
      <c r="DD524" s="149"/>
      <c r="DU524" s="165">
        <f t="shared" si="1300"/>
        <v>0.95</v>
      </c>
      <c r="DV524" s="165">
        <f t="shared" si="1301"/>
        <v>1</v>
      </c>
      <c r="DW524" s="165">
        <f t="shared" si="1302"/>
        <v>2400</v>
      </c>
      <c r="DX524" s="165">
        <f t="shared" si="1303"/>
        <v>1.4999999999999999E-2</v>
      </c>
      <c r="DY524" s="169">
        <f t="shared" si="1304"/>
        <v>70.571692226567649</v>
      </c>
      <c r="DZ524" s="136">
        <f t="shared" si="1330"/>
        <v>33593.983611210315</v>
      </c>
      <c r="EA524" s="136">
        <f t="shared" si="1305"/>
        <v>4.3067574809826485</v>
      </c>
      <c r="EB524" s="136">
        <f t="shared" si="1306"/>
        <v>2.3330791552474604E-2</v>
      </c>
      <c r="EC524" s="136">
        <f t="shared" si="1307"/>
        <v>0.96747185906460231</v>
      </c>
      <c r="ED524" s="136">
        <f t="shared" si="1308"/>
        <v>0.21396506246284064</v>
      </c>
      <c r="EE524" s="136">
        <f t="shared" si="1331"/>
        <v>1.5445604651050633E-4</v>
      </c>
      <c r="EF524" s="136">
        <f t="shared" si="1309"/>
        <v>1</v>
      </c>
      <c r="EG524" s="136">
        <f t="shared" si="1332"/>
        <v>2</v>
      </c>
      <c r="EH524" s="149">
        <f t="shared" si="1310"/>
        <v>1.6666771134468066</v>
      </c>
      <c r="EI524" s="149">
        <f t="shared" si="1311"/>
        <v>28.044959257404667</v>
      </c>
      <c r="EJ524" s="149">
        <f t="shared" si="1333"/>
        <v>29.711636370851473</v>
      </c>
      <c r="EK524" s="18">
        <f t="shared" si="1334"/>
        <v>1.8511265860118569</v>
      </c>
      <c r="EL524" s="18">
        <f t="shared" si="1335"/>
        <v>0.45360184841938411</v>
      </c>
      <c r="EM524" s="18">
        <f t="shared" si="1336"/>
        <v>1.230380472345455E-2</v>
      </c>
      <c r="EN524" s="163">
        <f t="shared" si="1312"/>
        <v>0.119028638922216</v>
      </c>
      <c r="EO524" s="163">
        <f t="shared" si="1313"/>
        <v>2.0028794432380135</v>
      </c>
      <c r="EP524" s="163">
        <f t="shared" si="1337"/>
        <v>2.1219080821602296</v>
      </c>
      <c r="EQ524" s="18">
        <f t="shared" si="1338"/>
        <v>25.920067161442123</v>
      </c>
      <c r="ER524" s="18">
        <f t="shared" si="1339"/>
        <v>9.6868814371687471</v>
      </c>
      <c r="ES524" s="18">
        <f t="shared" si="1340"/>
        <v>0.17228181323909098</v>
      </c>
    </row>
    <row r="525" spans="1:149" s="105" customFormat="1" outlineLevel="1" x14ac:dyDescent="0.25">
      <c r="A525" s="103"/>
      <c r="B525" s="36" t="s">
        <v>75</v>
      </c>
      <c r="C525" s="36" t="str">
        <f>'Cooler&amp;Wetter'!$B$1</f>
        <v>MIROC-Medres</v>
      </c>
      <c r="D525" s="36">
        <v>2067</v>
      </c>
      <c r="E525" s="37">
        <f>'Cooler&amp;Wetter'!T95</f>
        <v>24.04</v>
      </c>
      <c r="F525" s="37">
        <f>'Cooler&amp;Wetter'!X95</f>
        <v>77.104964999999993</v>
      </c>
      <c r="G525" s="37">
        <f>'Cooler&amp;Wetter'!R95</f>
        <v>594.45000000000016</v>
      </c>
      <c r="H525" s="115">
        <f t="shared" si="1264"/>
        <v>2007</v>
      </c>
      <c r="I525" s="111" t="str">
        <f t="shared" si="1265"/>
        <v>Pile No 243 @ Berth 107</v>
      </c>
      <c r="J525" s="165" t="str">
        <f t="shared" si="1266"/>
        <v>splash</v>
      </c>
      <c r="K525" s="172">
        <f t="shared" si="1267"/>
        <v>1</v>
      </c>
      <c r="L525" s="115" t="str">
        <f t="shared" si="1268"/>
        <v>C1</v>
      </c>
      <c r="M525" s="115" t="str">
        <f t="shared" si="1269"/>
        <v>CB4</v>
      </c>
      <c r="N525" s="115" t="str">
        <f t="shared" si="1270"/>
        <v>CL5</v>
      </c>
      <c r="O525" s="115">
        <f t="shared" si="1271"/>
        <v>0</v>
      </c>
      <c r="P525" s="115">
        <f t="shared" si="1272"/>
        <v>50</v>
      </c>
      <c r="Q525" s="115">
        <f t="shared" si="1273"/>
        <v>1200</v>
      </c>
      <c r="R525" s="115">
        <f t="shared" si="1274"/>
        <v>60</v>
      </c>
      <c r="S525" s="115">
        <f t="shared" si="1275"/>
        <v>0.37</v>
      </c>
      <c r="T525" s="115">
        <f t="shared" si="1276"/>
        <v>310</v>
      </c>
      <c r="U525" s="165">
        <f t="shared" si="1314"/>
        <v>12</v>
      </c>
      <c r="V525" s="165"/>
      <c r="W525" s="165"/>
      <c r="X525" s="165"/>
      <c r="Y525" s="165"/>
      <c r="AA525" s="174">
        <f t="shared" si="1277"/>
        <v>7.3214768551864173</v>
      </c>
      <c r="AB525" s="193">
        <f t="shared" si="1278"/>
        <v>0.24642953710372836</v>
      </c>
      <c r="AC525" s="174">
        <f t="shared" si="1279"/>
        <v>0.4647129313846336</v>
      </c>
      <c r="AD525" s="174">
        <f t="shared" si="1280"/>
        <v>1.2313317888392858E-2</v>
      </c>
      <c r="AE525" s="174">
        <f t="shared" si="1281"/>
        <v>1.271096756296896</v>
      </c>
      <c r="AF525" s="194">
        <f t="shared" si="1282"/>
        <v>0.37943186755131225</v>
      </c>
      <c r="AG525" s="174">
        <f t="shared" si="1226"/>
        <v>10.01903292994565</v>
      </c>
      <c r="AH525" s="174">
        <f t="shared" si="1227"/>
        <v>0.17241501962053574</v>
      </c>
      <c r="AJ525" s="174"/>
      <c r="AK525" s="174"/>
      <c r="AM525" s="207">
        <f t="shared" si="1283"/>
        <v>5</v>
      </c>
      <c r="AN525" s="167">
        <f>INDEX(Coefficients!$O$3:$O$7,MATCH(S525,Coefficients!$O$3:$O$7))</f>
        <v>0.3</v>
      </c>
      <c r="AO525" s="167">
        <f>INDEX(Coefficients!$O$3:$O$7,MATCH(S525,Coefficients!$O$3:$O$7)+1)</f>
        <v>0.4</v>
      </c>
      <c r="AP525" s="172">
        <f>INDEX(Coefficients!$P$3:$P$7,MATCH(S525,Coefficients!$O$3:$O$7))</f>
        <v>50</v>
      </c>
      <c r="AQ525" s="172">
        <f>INDEX(Coefficients!$P$3:$P$7,MATCH(S525,Coefficients!$O$3:$O$7)+1)</f>
        <v>41.8</v>
      </c>
      <c r="AR525" s="172">
        <f t="shared" si="1284"/>
        <v>44.26</v>
      </c>
      <c r="AS525" s="106">
        <f t="shared" si="1285"/>
        <v>2067</v>
      </c>
      <c r="AT525" s="107">
        <f t="shared" si="1286"/>
        <v>24.04</v>
      </c>
      <c r="AU525" s="167">
        <f t="shared" si="1315"/>
        <v>1305.7500000000002</v>
      </c>
      <c r="AV525" s="173">
        <f t="shared" si="1316"/>
        <v>23.316964285714288</v>
      </c>
      <c r="AW525" s="106">
        <v>79</v>
      </c>
      <c r="AX525" s="107">
        <f t="shared" si="1287"/>
        <v>77.104964999999993</v>
      </c>
      <c r="AY525" s="174">
        <f t="shared" si="1288"/>
        <v>1.2255437120255064</v>
      </c>
      <c r="AZ525" s="167">
        <f>INDEX(Coefficients!$K$3:$K$10,MATCH(S525,Coefficients!$K$3:$K$10))</f>
        <v>0.35</v>
      </c>
      <c r="BA525" s="167">
        <f>INDEX(Coefficients!$K$3:$K$10,MATCH(S525,Coefficients!$K$3:$K$10)+1)</f>
        <v>0.4</v>
      </c>
      <c r="BB525" s="167">
        <f>INDEX(Coefficients!$L$3:$L$10,MATCH(S525,Coefficients!$K$3:$K$10))</f>
        <v>0.19142307491680963</v>
      </c>
      <c r="BC525" s="167">
        <f>INDEX(Coefficients!$L$3:$L$10,MATCH(S525,Coefficients!$K$3:$K$10)+1)</f>
        <v>0.35425563574488944</v>
      </c>
      <c r="BD525" s="174">
        <f>INDEX(Coefficients!$M$3:$M$10,MATCH(S525,Coefficients!$K$3:$K$10))</f>
        <v>0.20023799980895765</v>
      </c>
      <c r="BE525" s="174">
        <f>INDEX(Coefficients!$M$3:$M$10,MATCH(S525,Coefficients!$K$3:$K$10)+1)</f>
        <v>0.20987997823914079</v>
      </c>
      <c r="BF525" s="70">
        <f t="shared" si="1289"/>
        <v>2.5655609924804158E-5</v>
      </c>
      <c r="BG525" s="110">
        <f t="shared" si="1290"/>
        <v>0.20409479118103091</v>
      </c>
      <c r="BH525" s="175">
        <f t="shared" si="1317"/>
        <v>1.1282004627349532E-5</v>
      </c>
      <c r="BI525" s="89">
        <f t="shared" si="1318"/>
        <v>3.5602538515692672E-2</v>
      </c>
      <c r="BJ525" s="106">
        <f t="shared" si="1291"/>
        <v>0.71366705445737511</v>
      </c>
      <c r="BK525" s="165">
        <f t="shared" si="1292"/>
        <v>84.741590689541354</v>
      </c>
      <c r="BL525" s="207"/>
      <c r="BM525" s="107">
        <f t="shared" si="1293"/>
        <v>594.45000000000016</v>
      </c>
      <c r="BN525" s="173">
        <f t="shared" si="1319"/>
        <v>27396.849999999991</v>
      </c>
      <c r="BO525" s="187">
        <f t="shared" si="1320"/>
        <v>9.2953598214285684E-4</v>
      </c>
      <c r="BP525" s="106" t="str">
        <f t="shared" si="1294"/>
        <v>YES</v>
      </c>
      <c r="BQ525" s="209">
        <f t="shared" si="1295"/>
        <v>7.3214768551864173</v>
      </c>
      <c r="BR525" s="164">
        <f t="shared" si="1321"/>
        <v>12.321476855186418</v>
      </c>
      <c r="BS525" s="219">
        <f t="shared" si="1322"/>
        <v>0.24642953710372836</v>
      </c>
      <c r="BT525" s="210"/>
      <c r="BU525" s="206">
        <f t="shared" si="1323"/>
        <v>-0.83712893211731343</v>
      </c>
      <c r="BW525" s="164">
        <f>VLOOKUP(M525,Coefficients!$E$4:$I$7,3)</f>
        <v>0.43099999999999999</v>
      </c>
      <c r="BX525" s="106">
        <f t="shared" si="1324"/>
        <v>7.2999999999999995E-2</v>
      </c>
      <c r="BY525" s="163">
        <f t="shared" si="1325"/>
        <v>0.53536164732142866</v>
      </c>
      <c r="BZ525" s="160"/>
      <c r="CO525" s="165" t="str">
        <f t="shared" si="1296"/>
        <v>splash</v>
      </c>
      <c r="CP525" s="172">
        <f t="shared" si="1297"/>
        <v>1</v>
      </c>
      <c r="CQ525" s="165">
        <f>IF(CO525="atmospheric",IF(CP525&gt;=1,Coefficients!$T$5,Coefficients!$T$4),Coefficients!$T$3)</f>
        <v>7.35</v>
      </c>
      <c r="CR525" s="106">
        <f>IF(S525&lt;Coefficients!$V$3,Coefficients!$X$3-(Coefficients!$X$4-Coefficients!$X$3)*(Coefficients!$V$3-S525)/(Coefficients!$V$4-Coefficients!$V$3),IF(S525&gt;Coefficients!$V$6,(Coefficients!$X$6-Coefficients!$X$5)*(S525-Coefficients!$V$6)/(Coefficients!$V$6-Coefficients!$V$5)+Coefficients!$X$6,VLOOKUP(S525,Coefficients!$V$3:$X$6,3)))</f>
        <v>5.1999999999999975</v>
      </c>
      <c r="CS525" s="90">
        <f t="shared" si="1326"/>
        <v>1.6409601519999992E-4</v>
      </c>
      <c r="CT525" s="106">
        <f>VLOOKUP(CO525,Coefficients!$Z$4:$AD$7,4,FALSE)</f>
        <v>0.26500000000000001</v>
      </c>
      <c r="CU525" s="106">
        <f>VLOOKUP(CO525,Coefficients!$Z$4:$AD$7,2,FALSE)</f>
        <v>0.37</v>
      </c>
      <c r="CV525" s="174">
        <f t="shared" si="1298"/>
        <v>5.4168887325771609</v>
      </c>
      <c r="CW525" s="31">
        <f t="shared" si="1299"/>
        <v>1.271096756296896</v>
      </c>
      <c r="CX525" s="19">
        <f>Coefficients!$B$7</f>
        <v>3.35</v>
      </c>
      <c r="CY525" s="217">
        <f t="shared" si="1327"/>
        <v>0.37943186755131225</v>
      </c>
      <c r="CZ525" s="164">
        <f>VLOOKUP(N525,Coefficients!$E$12:$I$16,3)</f>
        <v>6.0350000000000001</v>
      </c>
      <c r="DA525" s="165">
        <f t="shared" si="1328"/>
        <v>7.2999999999999995E-2</v>
      </c>
      <c r="DB525" s="163">
        <f t="shared" si="1329"/>
        <v>7.4963052008928583</v>
      </c>
      <c r="DC525" s="163"/>
      <c r="DD525" s="149"/>
      <c r="DU525" s="165">
        <f t="shared" si="1300"/>
        <v>0.95</v>
      </c>
      <c r="DV525" s="165">
        <f t="shared" si="1301"/>
        <v>1</v>
      </c>
      <c r="DW525" s="165">
        <f t="shared" si="1302"/>
        <v>2400</v>
      </c>
      <c r="DX525" s="165">
        <f t="shared" si="1303"/>
        <v>1.4999999999999999E-2</v>
      </c>
      <c r="DY525" s="169">
        <f t="shared" si="1304"/>
        <v>70.57198757049143</v>
      </c>
      <c r="DZ525" s="136">
        <f t="shared" si="1330"/>
        <v>33594.030474972918</v>
      </c>
      <c r="EA525" s="136">
        <f t="shared" si="1305"/>
        <v>4.3067574809826485</v>
      </c>
      <c r="EB525" s="136">
        <f t="shared" si="1306"/>
        <v>2.3330791552474604E-2</v>
      </c>
      <c r="EC525" s="136">
        <f t="shared" si="1307"/>
        <v>0.96747185906460231</v>
      </c>
      <c r="ED525" s="136">
        <f t="shared" si="1308"/>
        <v>0.21401994345294409</v>
      </c>
      <c r="EE525" s="136">
        <f t="shared" si="1331"/>
        <v>1.5445604651050633E-4</v>
      </c>
      <c r="EF525" s="136">
        <f t="shared" si="1309"/>
        <v>1</v>
      </c>
      <c r="EG525" s="136">
        <f t="shared" si="1332"/>
        <v>2</v>
      </c>
      <c r="EH525" s="149">
        <f t="shared" si="1310"/>
        <v>1.6653886539721037</v>
      </c>
      <c r="EI525" s="149">
        <f t="shared" si="1311"/>
        <v>28.030479796881828</v>
      </c>
      <c r="EJ525" s="149">
        <f t="shared" si="1333"/>
        <v>29.695868450853933</v>
      </c>
      <c r="EK525" s="18">
        <f t="shared" si="1334"/>
        <v>1.8857842158305247</v>
      </c>
      <c r="EL525" s="18">
        <f t="shared" si="1335"/>
        <v>0.4647129313846336</v>
      </c>
      <c r="EM525" s="18">
        <f t="shared" si="1336"/>
        <v>1.2313317888392858E-2</v>
      </c>
      <c r="EN525" s="163">
        <f t="shared" si="1312"/>
        <v>0.11893662135244021</v>
      </c>
      <c r="EO525" s="163">
        <f t="shared" si="1313"/>
        <v>2.001845367432654</v>
      </c>
      <c r="EP525" s="163">
        <f t="shared" si="1337"/>
        <v>2.1207819887850943</v>
      </c>
      <c r="EQ525" s="18">
        <f t="shared" si="1338"/>
        <v>26.405354391037626</v>
      </c>
      <c r="ER525" s="18">
        <f t="shared" si="1339"/>
        <v>10.01903292994565</v>
      </c>
      <c r="ES525" s="18">
        <f t="shared" si="1340"/>
        <v>0.17241501962053574</v>
      </c>
    </row>
    <row r="526" spans="1:149" s="105" customFormat="1" outlineLevel="1" x14ac:dyDescent="0.25">
      <c r="A526" s="103"/>
      <c r="B526" s="36" t="s">
        <v>75</v>
      </c>
      <c r="C526" s="36" t="str">
        <f>'Cooler&amp;Wetter'!$B$1</f>
        <v>MIROC-Medres</v>
      </c>
      <c r="D526" s="36">
        <v>2068</v>
      </c>
      <c r="E526" s="37">
        <f>'Cooler&amp;Wetter'!T96</f>
        <v>24.06</v>
      </c>
      <c r="F526" s="37">
        <f>'Cooler&amp;Wetter'!X96</f>
        <v>77.116410000000002</v>
      </c>
      <c r="G526" s="37">
        <f>'Cooler&amp;Wetter'!R96</f>
        <v>598.30000000000018</v>
      </c>
      <c r="H526" s="115">
        <f t="shared" si="1264"/>
        <v>2007</v>
      </c>
      <c r="I526" s="111" t="str">
        <f t="shared" si="1265"/>
        <v>Pile No 243 @ Berth 107</v>
      </c>
      <c r="J526" s="165" t="str">
        <f t="shared" si="1266"/>
        <v>splash</v>
      </c>
      <c r="K526" s="172">
        <f t="shared" si="1267"/>
        <v>1</v>
      </c>
      <c r="L526" s="115" t="str">
        <f t="shared" si="1268"/>
        <v>C1</v>
      </c>
      <c r="M526" s="115" t="str">
        <f t="shared" si="1269"/>
        <v>CB4</v>
      </c>
      <c r="N526" s="115" t="str">
        <f t="shared" si="1270"/>
        <v>CL5</v>
      </c>
      <c r="O526" s="115">
        <f t="shared" si="1271"/>
        <v>0</v>
      </c>
      <c r="P526" s="115">
        <f t="shared" si="1272"/>
        <v>50</v>
      </c>
      <c r="Q526" s="115">
        <f t="shared" si="1273"/>
        <v>1200</v>
      </c>
      <c r="R526" s="115">
        <f t="shared" si="1274"/>
        <v>60</v>
      </c>
      <c r="S526" s="115">
        <f t="shared" si="1275"/>
        <v>0.37</v>
      </c>
      <c r="T526" s="115">
        <f t="shared" si="1276"/>
        <v>310</v>
      </c>
      <c r="U526" s="165">
        <f t="shared" si="1314"/>
        <v>12</v>
      </c>
      <c r="V526" s="165"/>
      <c r="W526" s="165"/>
      <c r="X526" s="165"/>
      <c r="Y526" s="165"/>
      <c r="AA526" s="174">
        <f t="shared" si="1277"/>
        <v>7.3905536271071313</v>
      </c>
      <c r="AB526" s="193">
        <f t="shared" si="1278"/>
        <v>0.24781107254214263</v>
      </c>
      <c r="AC526" s="174">
        <f t="shared" si="1279"/>
        <v>0.47591354574552758</v>
      </c>
      <c r="AD526" s="174">
        <f t="shared" si="1280"/>
        <v>1.2322751169999998E-2</v>
      </c>
      <c r="AE526" s="174">
        <f t="shared" si="1281"/>
        <v>1.2899974318453606</v>
      </c>
      <c r="AF526" s="194">
        <f t="shared" si="1282"/>
        <v>0.38507386025234647</v>
      </c>
      <c r="AG526" s="174">
        <f t="shared" si="1226"/>
        <v>10.355030960135581</v>
      </c>
      <c r="AH526" s="174">
        <f t="shared" si="1227"/>
        <v>0.17254710745000001</v>
      </c>
      <c r="AJ526" s="174"/>
      <c r="AK526" s="174"/>
      <c r="AM526" s="207">
        <f t="shared" si="1283"/>
        <v>5</v>
      </c>
      <c r="AN526" s="167">
        <f>INDEX(Coefficients!$O$3:$O$7,MATCH(S526,Coefficients!$O$3:$O$7))</f>
        <v>0.3</v>
      </c>
      <c r="AO526" s="167">
        <f>INDEX(Coefficients!$O$3:$O$7,MATCH(S526,Coefficients!$O$3:$O$7)+1)</f>
        <v>0.4</v>
      </c>
      <c r="AP526" s="172">
        <f>INDEX(Coefficients!$P$3:$P$7,MATCH(S526,Coefficients!$O$3:$O$7))</f>
        <v>50</v>
      </c>
      <c r="AQ526" s="172">
        <f>INDEX(Coefficients!$P$3:$P$7,MATCH(S526,Coefficients!$O$3:$O$7)+1)</f>
        <v>41.8</v>
      </c>
      <c r="AR526" s="172">
        <f t="shared" si="1284"/>
        <v>44.26</v>
      </c>
      <c r="AS526" s="106">
        <f t="shared" si="1285"/>
        <v>2068</v>
      </c>
      <c r="AT526" s="107">
        <f t="shared" si="1286"/>
        <v>24.06</v>
      </c>
      <c r="AU526" s="167">
        <f t="shared" si="1315"/>
        <v>1329.8100000000002</v>
      </c>
      <c r="AV526" s="173">
        <f t="shared" si="1316"/>
        <v>23.330000000000002</v>
      </c>
      <c r="AW526" s="106">
        <v>80</v>
      </c>
      <c r="AX526" s="107">
        <f t="shared" si="1287"/>
        <v>77.116410000000002</v>
      </c>
      <c r="AY526" s="174">
        <f t="shared" si="1288"/>
        <v>1.2265126690585855</v>
      </c>
      <c r="AZ526" s="167">
        <f>INDEX(Coefficients!$K$3:$K$10,MATCH(S526,Coefficients!$K$3:$K$10))</f>
        <v>0.35</v>
      </c>
      <c r="BA526" s="167">
        <f>INDEX(Coefficients!$K$3:$K$10,MATCH(S526,Coefficients!$K$3:$K$10)+1)</f>
        <v>0.4</v>
      </c>
      <c r="BB526" s="167">
        <f>INDEX(Coefficients!$L$3:$L$10,MATCH(S526,Coefficients!$K$3:$K$10))</f>
        <v>0.19142307491680963</v>
      </c>
      <c r="BC526" s="167">
        <f>INDEX(Coefficients!$L$3:$L$10,MATCH(S526,Coefficients!$K$3:$K$10)+1)</f>
        <v>0.35425563574488944</v>
      </c>
      <c r="BD526" s="174">
        <f>INDEX(Coefficients!$M$3:$M$10,MATCH(S526,Coefficients!$K$3:$K$10))</f>
        <v>0.20023799980895765</v>
      </c>
      <c r="BE526" s="174">
        <f>INDEX(Coefficients!$M$3:$M$10,MATCH(S526,Coefficients!$K$3:$K$10)+1)</f>
        <v>0.20987997823914079</v>
      </c>
      <c r="BF526" s="70">
        <f t="shared" si="1289"/>
        <v>2.5655609924804158E-5</v>
      </c>
      <c r="BG526" s="110">
        <f t="shared" si="1290"/>
        <v>0.20409479118103091</v>
      </c>
      <c r="BH526" s="175">
        <f t="shared" si="1317"/>
        <v>1.1241323132801305E-5</v>
      </c>
      <c r="BI526" s="89">
        <f t="shared" si="1318"/>
        <v>3.54741602243899E-2</v>
      </c>
      <c r="BJ526" s="106">
        <f t="shared" si="1291"/>
        <v>0.71366705445737511</v>
      </c>
      <c r="BK526" s="165">
        <f t="shared" si="1292"/>
        <v>84.741590689541354</v>
      </c>
      <c r="BL526" s="207"/>
      <c r="BM526" s="107">
        <f t="shared" si="1293"/>
        <v>598.30000000000018</v>
      </c>
      <c r="BN526" s="173">
        <f t="shared" si="1319"/>
        <v>27995.149999999991</v>
      </c>
      <c r="BO526" s="187">
        <f t="shared" si="1320"/>
        <v>9.3317166666666642E-4</v>
      </c>
      <c r="BP526" s="106" t="str">
        <f t="shared" si="1294"/>
        <v>YES</v>
      </c>
      <c r="BQ526" s="209">
        <f t="shared" si="1295"/>
        <v>7.3905536271071313</v>
      </c>
      <c r="BR526" s="164">
        <f t="shared" si="1321"/>
        <v>12.390553627107131</v>
      </c>
      <c r="BS526" s="219">
        <f t="shared" si="1322"/>
        <v>0.24781107254214263</v>
      </c>
      <c r="BT526" s="210"/>
      <c r="BU526" s="206">
        <f t="shared" si="1323"/>
        <v>-0.83818461349412732</v>
      </c>
      <c r="BW526" s="164">
        <f>VLOOKUP(M526,Coefficients!$E$4:$I$7,3)</f>
        <v>0.43099999999999999</v>
      </c>
      <c r="BX526" s="106">
        <f t="shared" si="1324"/>
        <v>7.2999999999999995E-2</v>
      </c>
      <c r="BY526" s="163">
        <f t="shared" si="1325"/>
        <v>0.53577178999999997</v>
      </c>
      <c r="BZ526" s="160"/>
      <c r="CO526" s="165" t="str">
        <f t="shared" si="1296"/>
        <v>splash</v>
      </c>
      <c r="CP526" s="172">
        <f t="shared" si="1297"/>
        <v>1</v>
      </c>
      <c r="CQ526" s="165">
        <f>IF(CO526="atmospheric",IF(CP526&gt;=1,Coefficients!$T$5,Coefficients!$T$4),Coefficients!$T$3)</f>
        <v>7.35</v>
      </c>
      <c r="CR526" s="106">
        <f>IF(S526&lt;Coefficients!$V$3,Coefficients!$X$3-(Coefficients!$X$4-Coefficients!$X$3)*(Coefficients!$V$3-S526)/(Coefficients!$V$4-Coefficients!$V$3),IF(S526&gt;Coefficients!$V$6,(Coefficients!$X$6-Coefficients!$X$5)*(S526-Coefficients!$V$6)/(Coefficients!$V$6-Coefficients!$V$5)+Coefficients!$X$6,VLOOKUP(S526,Coefficients!$V$3:$X$6,3)))</f>
        <v>5.1999999999999975</v>
      </c>
      <c r="CS526" s="90">
        <f t="shared" si="1326"/>
        <v>1.6409601519999992E-4</v>
      </c>
      <c r="CT526" s="106">
        <f>VLOOKUP(CO526,Coefficients!$Z$4:$AD$7,4,FALSE)</f>
        <v>0.26500000000000001</v>
      </c>
      <c r="CU526" s="106">
        <f>VLOOKUP(CO526,Coefficients!$Z$4:$AD$7,2,FALSE)</f>
        <v>0.37</v>
      </c>
      <c r="CV526" s="174">
        <f t="shared" si="1298"/>
        <v>5.4175959452974904</v>
      </c>
      <c r="CW526" s="31">
        <f t="shared" si="1299"/>
        <v>1.2899974318453606</v>
      </c>
      <c r="CX526" s="19">
        <f>Coefficients!$B$7</f>
        <v>3.35</v>
      </c>
      <c r="CY526" s="217">
        <f t="shared" si="1327"/>
        <v>0.38507386025234647</v>
      </c>
      <c r="CZ526" s="164">
        <f>VLOOKUP(N526,Coefficients!$E$12:$I$16,3)</f>
        <v>6.0350000000000001</v>
      </c>
      <c r="DA526" s="165">
        <f t="shared" si="1328"/>
        <v>7.2999999999999995E-2</v>
      </c>
      <c r="DB526" s="163">
        <f t="shared" si="1329"/>
        <v>7.5020481500000002</v>
      </c>
      <c r="DC526" s="163"/>
      <c r="DD526" s="149"/>
      <c r="DU526" s="165">
        <f t="shared" si="1300"/>
        <v>0.95</v>
      </c>
      <c r="DV526" s="165">
        <f t="shared" si="1301"/>
        <v>1</v>
      </c>
      <c r="DW526" s="165">
        <f t="shared" si="1302"/>
        <v>2400</v>
      </c>
      <c r="DX526" s="165">
        <f t="shared" si="1303"/>
        <v>1.4999999999999999E-2</v>
      </c>
      <c r="DY526" s="169">
        <f t="shared" si="1304"/>
        <v>70.57227255381396</v>
      </c>
      <c r="DZ526" s="136">
        <f t="shared" si="1330"/>
        <v>33594.075694640873</v>
      </c>
      <c r="EA526" s="136">
        <f t="shared" si="1305"/>
        <v>4.3067574809826485</v>
      </c>
      <c r="EB526" s="136">
        <f t="shared" si="1306"/>
        <v>2.3330791552474604E-2</v>
      </c>
      <c r="EC526" s="136">
        <f t="shared" si="1307"/>
        <v>0.96747185906460231</v>
      </c>
      <c r="ED526" s="136">
        <f t="shared" si="1308"/>
        <v>0.2140742799280268</v>
      </c>
      <c r="EE526" s="136">
        <f t="shared" si="1331"/>
        <v>1.5445604651050633E-4</v>
      </c>
      <c r="EF526" s="136">
        <f t="shared" si="1309"/>
        <v>1</v>
      </c>
      <c r="EG526" s="136">
        <f t="shared" si="1332"/>
        <v>2</v>
      </c>
      <c r="EH526" s="149">
        <f t="shared" si="1310"/>
        <v>1.6641129995638422</v>
      </c>
      <c r="EI526" s="149">
        <f t="shared" si="1311"/>
        <v>28.01613304759308</v>
      </c>
      <c r="EJ526" s="149">
        <f t="shared" si="1333"/>
        <v>29.68024604715692</v>
      </c>
      <c r="EK526" s="18">
        <f t="shared" si="1334"/>
        <v>1.9204692545148239</v>
      </c>
      <c r="EL526" s="18">
        <f t="shared" si="1335"/>
        <v>0.47591354574552758</v>
      </c>
      <c r="EM526" s="18">
        <f t="shared" si="1336"/>
        <v>1.2322751169999998E-2</v>
      </c>
      <c r="EN526" s="163">
        <f t="shared" si="1312"/>
        <v>0.11884551827871018</v>
      </c>
      <c r="EO526" s="163">
        <f t="shared" si="1313"/>
        <v>2.0008207694304252</v>
      </c>
      <c r="EP526" s="163">
        <f t="shared" si="1337"/>
        <v>2.1196662877091352</v>
      </c>
      <c r="EQ526" s="18">
        <f t="shared" si="1338"/>
        <v>26.891025408345623</v>
      </c>
      <c r="ER526" s="18">
        <f t="shared" si="1339"/>
        <v>10.355030960135581</v>
      </c>
      <c r="ES526" s="18">
        <f t="shared" si="1340"/>
        <v>0.17254710745000001</v>
      </c>
    </row>
    <row r="527" spans="1:149" s="105" customFormat="1" outlineLevel="1" x14ac:dyDescent="0.25">
      <c r="A527" s="103"/>
      <c r="B527" s="36" t="s">
        <v>75</v>
      </c>
      <c r="C527" s="36" t="str">
        <f>'Cooler&amp;Wetter'!$B$1</f>
        <v>MIROC-Medres</v>
      </c>
      <c r="D527" s="36">
        <v>2069</v>
      </c>
      <c r="E527" s="37">
        <f>'Cooler&amp;Wetter'!T97</f>
        <v>24.08</v>
      </c>
      <c r="F527" s="37">
        <f>'Cooler&amp;Wetter'!X97</f>
        <v>77.127854999999997</v>
      </c>
      <c r="G527" s="37">
        <f>'Cooler&amp;Wetter'!R97</f>
        <v>602.1500000000002</v>
      </c>
      <c r="H527" s="115">
        <f t="shared" si="1264"/>
        <v>2007</v>
      </c>
      <c r="I527" s="111" t="str">
        <f t="shared" si="1265"/>
        <v>Pile No 243 @ Berth 107</v>
      </c>
      <c r="J527" s="165" t="str">
        <f t="shared" si="1266"/>
        <v>splash</v>
      </c>
      <c r="K527" s="172">
        <f t="shared" si="1267"/>
        <v>1</v>
      </c>
      <c r="L527" s="115" t="str">
        <f t="shared" si="1268"/>
        <v>C1</v>
      </c>
      <c r="M527" s="115" t="str">
        <f t="shared" si="1269"/>
        <v>CB4</v>
      </c>
      <c r="N527" s="115" t="str">
        <f t="shared" si="1270"/>
        <v>CL5</v>
      </c>
      <c r="O527" s="115">
        <f t="shared" si="1271"/>
        <v>0</v>
      </c>
      <c r="P527" s="115">
        <f t="shared" si="1272"/>
        <v>50</v>
      </c>
      <c r="Q527" s="115">
        <f t="shared" si="1273"/>
        <v>1200</v>
      </c>
      <c r="R527" s="115">
        <f t="shared" si="1274"/>
        <v>60</v>
      </c>
      <c r="S527" s="115">
        <f t="shared" si="1275"/>
        <v>0.37</v>
      </c>
      <c r="T527" s="115">
        <f t="shared" si="1276"/>
        <v>310</v>
      </c>
      <c r="U527" s="165">
        <f t="shared" si="1314"/>
        <v>12</v>
      </c>
      <c r="V527" s="165"/>
      <c r="W527" s="165"/>
      <c r="X527" s="165"/>
      <c r="Y527" s="165"/>
      <c r="AA527" s="174">
        <f t="shared" si="1277"/>
        <v>7.4592907255562935</v>
      </c>
      <c r="AB527" s="193">
        <f t="shared" si="1278"/>
        <v>0.24918581451112587</v>
      </c>
      <c r="AC527" s="174">
        <f t="shared" si="1279"/>
        <v>0.48720354632661012</v>
      </c>
      <c r="AD527" s="174">
        <f t="shared" si="1280"/>
        <v>1.2332108700172414E-2</v>
      </c>
      <c r="AE527" s="174">
        <f t="shared" si="1281"/>
        <v>1.308673123201167</v>
      </c>
      <c r="AF527" s="194">
        <f t="shared" si="1282"/>
        <v>0.39064869349288567</v>
      </c>
      <c r="AG527" s="174">
        <f t="shared" si="1226"/>
        <v>10.694820647302182</v>
      </c>
      <c r="AH527" s="174">
        <f t="shared" si="1227"/>
        <v>0.17267813458362069</v>
      </c>
      <c r="AJ527" s="174"/>
      <c r="AK527" s="174"/>
      <c r="AM527" s="207">
        <f t="shared" si="1283"/>
        <v>5</v>
      </c>
      <c r="AN527" s="167">
        <f>INDEX(Coefficients!$O$3:$O$7,MATCH(S527,Coefficients!$O$3:$O$7))</f>
        <v>0.3</v>
      </c>
      <c r="AO527" s="167">
        <f>INDEX(Coefficients!$O$3:$O$7,MATCH(S527,Coefficients!$O$3:$O$7)+1)</f>
        <v>0.4</v>
      </c>
      <c r="AP527" s="172">
        <f>INDEX(Coefficients!$P$3:$P$7,MATCH(S527,Coefficients!$O$3:$O$7))</f>
        <v>50</v>
      </c>
      <c r="AQ527" s="172">
        <f>INDEX(Coefficients!$P$3:$P$7,MATCH(S527,Coefficients!$O$3:$O$7)+1)</f>
        <v>41.8</v>
      </c>
      <c r="AR527" s="172">
        <f t="shared" si="1284"/>
        <v>44.26</v>
      </c>
      <c r="AS527" s="106">
        <f t="shared" si="1285"/>
        <v>2069</v>
      </c>
      <c r="AT527" s="107">
        <f t="shared" si="1286"/>
        <v>24.08</v>
      </c>
      <c r="AU527" s="167">
        <f t="shared" si="1315"/>
        <v>1353.89</v>
      </c>
      <c r="AV527" s="173">
        <f t="shared" si="1316"/>
        <v>23.34293103448276</v>
      </c>
      <c r="AW527" s="106">
        <v>81</v>
      </c>
      <c r="AX527" s="107">
        <f t="shared" si="1287"/>
        <v>77.127854999999997</v>
      </c>
      <c r="AY527" s="174">
        <f t="shared" si="1288"/>
        <v>1.2274745177070221</v>
      </c>
      <c r="AZ527" s="167">
        <f>INDEX(Coefficients!$K$3:$K$10,MATCH(S527,Coefficients!$K$3:$K$10))</f>
        <v>0.35</v>
      </c>
      <c r="BA527" s="167">
        <f>INDEX(Coefficients!$K$3:$K$10,MATCH(S527,Coefficients!$K$3:$K$10)+1)</f>
        <v>0.4</v>
      </c>
      <c r="BB527" s="167">
        <f>INDEX(Coefficients!$L$3:$L$10,MATCH(S527,Coefficients!$K$3:$K$10))</f>
        <v>0.19142307491680963</v>
      </c>
      <c r="BC527" s="167">
        <f>INDEX(Coefficients!$L$3:$L$10,MATCH(S527,Coefficients!$K$3:$K$10)+1)</f>
        <v>0.35425563574488944</v>
      </c>
      <c r="BD527" s="174">
        <f>INDEX(Coefficients!$M$3:$M$10,MATCH(S527,Coefficients!$K$3:$K$10))</f>
        <v>0.20023799980895765</v>
      </c>
      <c r="BE527" s="174">
        <f>INDEX(Coefficients!$M$3:$M$10,MATCH(S527,Coefficients!$K$3:$K$10)+1)</f>
        <v>0.20987997823914079</v>
      </c>
      <c r="BF527" s="70">
        <f t="shared" si="1289"/>
        <v>2.5655609924804158E-5</v>
      </c>
      <c r="BG527" s="110">
        <f t="shared" si="1290"/>
        <v>0.20409479118103091</v>
      </c>
      <c r="BH527" s="175">
        <f t="shared" si="1317"/>
        <v>1.1201492069083236E-5</v>
      </c>
      <c r="BI527" s="89">
        <f t="shared" si="1318"/>
        <v>3.5348465631364658E-2</v>
      </c>
      <c r="BJ527" s="106">
        <f t="shared" si="1291"/>
        <v>0.71366705445737511</v>
      </c>
      <c r="BK527" s="165">
        <f t="shared" si="1292"/>
        <v>84.741590689541354</v>
      </c>
      <c r="BL527" s="207"/>
      <c r="BM527" s="107">
        <f t="shared" si="1293"/>
        <v>602.1500000000002</v>
      </c>
      <c r="BN527" s="173">
        <f t="shared" si="1319"/>
        <v>28597.299999999992</v>
      </c>
      <c r="BO527" s="187">
        <f t="shared" si="1320"/>
        <v>9.3680810344827557E-4</v>
      </c>
      <c r="BP527" s="106" t="str">
        <f t="shared" si="1294"/>
        <v>YES</v>
      </c>
      <c r="BQ527" s="209">
        <f t="shared" si="1295"/>
        <v>7.4592907255562935</v>
      </c>
      <c r="BR527" s="164">
        <f t="shared" si="1321"/>
        <v>12.459290725556293</v>
      </c>
      <c r="BS527" s="219">
        <f t="shared" si="1322"/>
        <v>0.24918581451112587</v>
      </c>
      <c r="BT527" s="210"/>
      <c r="BU527" s="206">
        <f t="shared" si="1323"/>
        <v>-0.83921037715759927</v>
      </c>
      <c r="BW527" s="164">
        <f>VLOOKUP(M527,Coefficients!$E$4:$I$7,3)</f>
        <v>0.43099999999999999</v>
      </c>
      <c r="BX527" s="106">
        <f t="shared" si="1324"/>
        <v>7.2999999999999995E-2</v>
      </c>
      <c r="BY527" s="163">
        <f t="shared" si="1325"/>
        <v>0.53617863913793107</v>
      </c>
      <c r="BZ527" s="160"/>
      <c r="CO527" s="165" t="str">
        <f t="shared" si="1296"/>
        <v>splash</v>
      </c>
      <c r="CP527" s="172">
        <f t="shared" si="1297"/>
        <v>1</v>
      </c>
      <c r="CQ527" s="165">
        <f>IF(CO527="atmospheric",IF(CP527&gt;=1,Coefficients!$T$5,Coefficients!$T$4),Coefficients!$T$3)</f>
        <v>7.35</v>
      </c>
      <c r="CR527" s="106">
        <f>IF(S527&lt;Coefficients!$V$3,Coefficients!$X$3-(Coefficients!$X$4-Coefficients!$X$3)*(Coefficients!$V$3-S527)/(Coefficients!$V$4-Coefficients!$V$3),IF(S527&gt;Coefficients!$V$6,(Coefficients!$X$6-Coefficients!$X$5)*(S527-Coefficients!$V$6)/(Coefficients!$V$6-Coefficients!$V$5)+Coefficients!$X$6,VLOOKUP(S527,Coefficients!$V$3:$X$6,3)))</f>
        <v>5.1999999999999975</v>
      </c>
      <c r="CS527" s="90">
        <f t="shared" si="1326"/>
        <v>1.6409601519999992E-4</v>
      </c>
      <c r="CT527" s="106">
        <f>VLOOKUP(CO527,Coefficients!$Z$4:$AD$7,4,FALSE)</f>
        <v>0.26500000000000001</v>
      </c>
      <c r="CU527" s="106">
        <f>VLOOKUP(CO527,Coefficients!$Z$4:$AD$7,2,FALSE)</f>
        <v>0.37</v>
      </c>
      <c r="CV527" s="174">
        <f t="shared" si="1298"/>
        <v>5.418225098560181</v>
      </c>
      <c r="CW527" s="31">
        <f t="shared" si="1299"/>
        <v>1.308673123201167</v>
      </c>
      <c r="CX527" s="19">
        <f>Coefficients!$B$7</f>
        <v>3.35</v>
      </c>
      <c r="CY527" s="217">
        <f t="shared" si="1327"/>
        <v>0.39064869349288567</v>
      </c>
      <c r="CZ527" s="164">
        <f>VLOOKUP(N527,Coefficients!$E$12:$I$16,3)</f>
        <v>6.0350000000000001</v>
      </c>
      <c r="DA527" s="165">
        <f t="shared" si="1328"/>
        <v>7.2999999999999995E-2</v>
      </c>
      <c r="DB527" s="163">
        <f t="shared" si="1329"/>
        <v>7.5077449818965523</v>
      </c>
      <c r="DC527" s="163"/>
      <c r="DD527" s="149"/>
      <c r="DU527" s="165">
        <f t="shared" si="1300"/>
        <v>0.95</v>
      </c>
      <c r="DV527" s="165">
        <f t="shared" si="1301"/>
        <v>1</v>
      </c>
      <c r="DW527" s="165">
        <f t="shared" si="1302"/>
        <v>2400</v>
      </c>
      <c r="DX527" s="165">
        <f t="shared" si="1303"/>
        <v>1.4999999999999999E-2</v>
      </c>
      <c r="DY527" s="169">
        <f t="shared" si="1304"/>
        <v>70.572547712309358</v>
      </c>
      <c r="DZ527" s="136">
        <f t="shared" si="1330"/>
        <v>33594.119355240968</v>
      </c>
      <c r="EA527" s="136">
        <f t="shared" si="1305"/>
        <v>4.3067574809826485</v>
      </c>
      <c r="EB527" s="136">
        <f t="shared" si="1306"/>
        <v>2.3330791552474604E-2</v>
      </c>
      <c r="EC527" s="136">
        <f t="shared" si="1307"/>
        <v>0.96747185906460231</v>
      </c>
      <c r="ED527" s="136">
        <f t="shared" si="1308"/>
        <v>0.21412809793934262</v>
      </c>
      <c r="EE527" s="136">
        <f t="shared" si="1331"/>
        <v>1.5445604651050633E-4</v>
      </c>
      <c r="EF527" s="136">
        <f t="shared" si="1309"/>
        <v>1</v>
      </c>
      <c r="EG527" s="136">
        <f t="shared" si="1332"/>
        <v>2</v>
      </c>
      <c r="EH527" s="149">
        <f t="shared" si="1310"/>
        <v>1.6628495374584815</v>
      </c>
      <c r="EI527" s="149">
        <f t="shared" si="1311"/>
        <v>28.001912450863522</v>
      </c>
      <c r="EJ527" s="149">
        <f t="shared" si="1333"/>
        <v>29.664761988322002</v>
      </c>
      <c r="EK527" s="18">
        <f t="shared" si="1334"/>
        <v>1.9551817076042144</v>
      </c>
      <c r="EL527" s="18">
        <f t="shared" si="1335"/>
        <v>0.48720354632661012</v>
      </c>
      <c r="EM527" s="18">
        <f t="shared" si="1336"/>
        <v>1.2332108700172414E-2</v>
      </c>
      <c r="EN527" s="163">
        <f t="shared" si="1312"/>
        <v>0.11875528593945411</v>
      </c>
      <c r="EO527" s="163">
        <f t="shared" si="1313"/>
        <v>1.9998051808321751</v>
      </c>
      <c r="EP527" s="163">
        <f t="shared" si="1337"/>
        <v>2.1185604667716293</v>
      </c>
      <c r="EQ527" s="18">
        <f t="shared" si="1338"/>
        <v>27.377080290931399</v>
      </c>
      <c r="ER527" s="18">
        <f t="shared" si="1339"/>
        <v>10.694820647302182</v>
      </c>
      <c r="ES527" s="18">
        <f t="shared" si="1340"/>
        <v>0.17267813458362069</v>
      </c>
    </row>
    <row r="528" spans="1:149" s="105" customFormat="1" outlineLevel="1" x14ac:dyDescent="0.25">
      <c r="A528" s="103"/>
      <c r="B528" s="36" t="s">
        <v>75</v>
      </c>
      <c r="C528" s="36" t="str">
        <f>'Cooler&amp;Wetter'!$B$1</f>
        <v>MIROC-Medres</v>
      </c>
      <c r="D528" s="36">
        <v>2070</v>
      </c>
      <c r="E528" s="37">
        <f>'Cooler&amp;Wetter'!T98</f>
        <v>24.099999999999998</v>
      </c>
      <c r="F528" s="37">
        <f>'Cooler&amp;Wetter'!X98</f>
        <v>77.139299999999992</v>
      </c>
      <c r="G528" s="37">
        <f>'Cooler&amp;Wetter'!R98</f>
        <v>606</v>
      </c>
      <c r="H528" s="115">
        <f t="shared" si="1264"/>
        <v>2007</v>
      </c>
      <c r="I528" s="111" t="str">
        <f t="shared" si="1265"/>
        <v>Pile No 243 @ Berth 107</v>
      </c>
      <c r="J528" s="165" t="str">
        <f t="shared" si="1266"/>
        <v>splash</v>
      </c>
      <c r="K528" s="172">
        <f t="shared" si="1267"/>
        <v>1</v>
      </c>
      <c r="L528" s="115" t="str">
        <f t="shared" si="1268"/>
        <v>C1</v>
      </c>
      <c r="M528" s="115" t="str">
        <f t="shared" si="1269"/>
        <v>CB4</v>
      </c>
      <c r="N528" s="115" t="str">
        <f t="shared" si="1270"/>
        <v>CL5</v>
      </c>
      <c r="O528" s="115">
        <f t="shared" si="1271"/>
        <v>0</v>
      </c>
      <c r="P528" s="115">
        <f t="shared" si="1272"/>
        <v>50</v>
      </c>
      <c r="Q528" s="115">
        <f t="shared" si="1273"/>
        <v>1200</v>
      </c>
      <c r="R528" s="115">
        <f t="shared" si="1274"/>
        <v>60</v>
      </c>
      <c r="S528" s="115">
        <f t="shared" si="1275"/>
        <v>0.37</v>
      </c>
      <c r="T528" s="115">
        <f t="shared" si="1276"/>
        <v>310</v>
      </c>
      <c r="U528" s="165">
        <f t="shared" si="1314"/>
        <v>12</v>
      </c>
      <c r="V528" s="165"/>
      <c r="W528" s="165"/>
      <c r="X528" s="165"/>
      <c r="Y528" s="165"/>
      <c r="AA528" s="174">
        <f t="shared" si="1277"/>
        <v>7.5276996418952766</v>
      </c>
      <c r="AB528" s="193">
        <f t="shared" si="1278"/>
        <v>0.25055399283790553</v>
      </c>
      <c r="AC528" s="174">
        <f t="shared" si="1279"/>
        <v>0.49858279747097006</v>
      </c>
      <c r="AD528" s="174">
        <f t="shared" si="1280"/>
        <v>1.2341394330677966E-2</v>
      </c>
      <c r="AE528" s="174">
        <f t="shared" si="1281"/>
        <v>1.3271284327435586</v>
      </c>
      <c r="AF528" s="194">
        <f t="shared" si="1282"/>
        <v>0.3961577411174802</v>
      </c>
      <c r="AG528" s="174">
        <f t="shared" si="1226"/>
        <v>11.038348792892897</v>
      </c>
      <c r="AH528" s="174">
        <f t="shared" si="1227"/>
        <v>0.17280815495508475</v>
      </c>
      <c r="AJ528" s="174"/>
      <c r="AK528" s="174"/>
      <c r="AM528" s="207">
        <f t="shared" si="1283"/>
        <v>5</v>
      </c>
      <c r="AN528" s="167">
        <f>INDEX(Coefficients!$O$3:$O$7,MATCH(S528,Coefficients!$O$3:$O$7))</f>
        <v>0.3</v>
      </c>
      <c r="AO528" s="167">
        <f>INDEX(Coefficients!$O$3:$O$7,MATCH(S528,Coefficients!$O$3:$O$7)+1)</f>
        <v>0.4</v>
      </c>
      <c r="AP528" s="172">
        <f>INDEX(Coefficients!$P$3:$P$7,MATCH(S528,Coefficients!$O$3:$O$7))</f>
        <v>50</v>
      </c>
      <c r="AQ528" s="172">
        <f>INDEX(Coefficients!$P$3:$P$7,MATCH(S528,Coefficients!$O$3:$O$7)+1)</f>
        <v>41.8</v>
      </c>
      <c r="AR528" s="172">
        <f t="shared" si="1284"/>
        <v>44.26</v>
      </c>
      <c r="AS528" s="106">
        <f t="shared" si="1285"/>
        <v>2070</v>
      </c>
      <c r="AT528" s="107">
        <f t="shared" si="1286"/>
        <v>24.099999999999998</v>
      </c>
      <c r="AU528" s="167">
        <f t="shared" si="1315"/>
        <v>1377.99</v>
      </c>
      <c r="AV528" s="173">
        <f t="shared" si="1316"/>
        <v>23.355762711864408</v>
      </c>
      <c r="AW528" s="106">
        <v>82</v>
      </c>
      <c r="AX528" s="107">
        <f t="shared" si="1287"/>
        <v>77.139299999999992</v>
      </c>
      <c r="AY528" s="174">
        <f t="shared" si="1288"/>
        <v>1.2284296384327331</v>
      </c>
      <c r="AZ528" s="167">
        <f>INDEX(Coefficients!$K$3:$K$10,MATCH(S528,Coefficients!$K$3:$K$10))</f>
        <v>0.35</v>
      </c>
      <c r="BA528" s="167">
        <f>INDEX(Coefficients!$K$3:$K$10,MATCH(S528,Coefficients!$K$3:$K$10)+1)</f>
        <v>0.4</v>
      </c>
      <c r="BB528" s="167">
        <f>INDEX(Coefficients!$L$3:$L$10,MATCH(S528,Coefficients!$K$3:$K$10))</f>
        <v>0.19142307491680963</v>
      </c>
      <c r="BC528" s="167">
        <f>INDEX(Coefficients!$L$3:$L$10,MATCH(S528,Coefficients!$K$3:$K$10)+1)</f>
        <v>0.35425563574488944</v>
      </c>
      <c r="BD528" s="174">
        <f>INDEX(Coefficients!$M$3:$M$10,MATCH(S528,Coefficients!$K$3:$K$10))</f>
        <v>0.20023799980895765</v>
      </c>
      <c r="BE528" s="174">
        <f>INDEX(Coefficients!$M$3:$M$10,MATCH(S528,Coefficients!$K$3:$K$10)+1)</f>
        <v>0.20987997823914079</v>
      </c>
      <c r="BF528" s="70">
        <f t="shared" si="1289"/>
        <v>2.5655609924804158E-5</v>
      </c>
      <c r="BG528" s="110">
        <f t="shared" si="1290"/>
        <v>0.20409479118103091</v>
      </c>
      <c r="BH528" s="175">
        <f t="shared" si="1317"/>
        <v>1.1162479448432201E-5</v>
      </c>
      <c r="BI528" s="89">
        <f t="shared" si="1318"/>
        <v>3.5225353793069583E-2</v>
      </c>
      <c r="BJ528" s="106">
        <f t="shared" si="1291"/>
        <v>0.71366705445737511</v>
      </c>
      <c r="BK528" s="165">
        <f t="shared" si="1292"/>
        <v>84.741590689541354</v>
      </c>
      <c r="BL528" s="207"/>
      <c r="BM528" s="107">
        <f t="shared" si="1293"/>
        <v>606</v>
      </c>
      <c r="BN528" s="173">
        <f t="shared" si="1319"/>
        <v>29203.299999999992</v>
      </c>
      <c r="BO528" s="187">
        <f t="shared" si="1320"/>
        <v>9.4044525423728795E-4</v>
      </c>
      <c r="BP528" s="106" t="str">
        <f t="shared" si="1294"/>
        <v>YES</v>
      </c>
      <c r="BQ528" s="209">
        <f t="shared" si="1295"/>
        <v>7.5276996418952766</v>
      </c>
      <c r="BR528" s="164">
        <f t="shared" si="1321"/>
        <v>12.527699641895277</v>
      </c>
      <c r="BS528" s="219">
        <f t="shared" si="1322"/>
        <v>0.25055399283790553</v>
      </c>
      <c r="BT528" s="210"/>
      <c r="BU528" s="206">
        <f t="shared" si="1323"/>
        <v>-0.84020751588599674</v>
      </c>
      <c r="BW528" s="164">
        <f>VLOOKUP(M528,Coefficients!$E$4:$I$7,3)</f>
        <v>0.43099999999999999</v>
      </c>
      <c r="BX528" s="106">
        <f t="shared" si="1324"/>
        <v>7.2999999999999995E-2</v>
      </c>
      <c r="BY528" s="163">
        <f t="shared" si="1325"/>
        <v>0.53658236220338984</v>
      </c>
      <c r="BZ528" s="160"/>
      <c r="CO528" s="165" t="str">
        <f t="shared" si="1296"/>
        <v>splash</v>
      </c>
      <c r="CP528" s="172">
        <f t="shared" si="1297"/>
        <v>1</v>
      </c>
      <c r="CQ528" s="165">
        <f>IF(CO528="atmospheric",IF(CP528&gt;=1,Coefficients!$T$5,Coefficients!$T$4),Coefficients!$T$3)</f>
        <v>7.35</v>
      </c>
      <c r="CR528" s="106">
        <f>IF(S528&lt;Coefficients!$V$3,Coefficients!$X$3-(Coefficients!$X$4-Coefficients!$X$3)*(Coefficients!$V$3-S528)/(Coefficients!$V$4-Coefficients!$V$3),IF(S528&gt;Coefficients!$V$6,(Coefficients!$X$6-Coefficients!$X$5)*(S528-Coefficients!$V$6)/(Coefficients!$V$6-Coefficients!$V$5)+Coefficients!$X$6,VLOOKUP(S528,Coefficients!$V$3:$X$6,3)))</f>
        <v>5.1999999999999975</v>
      </c>
      <c r="CS528" s="90">
        <f t="shared" si="1326"/>
        <v>1.6409601519999992E-4</v>
      </c>
      <c r="CT528" s="106">
        <f>VLOOKUP(CO528,Coefficients!$Z$4:$AD$7,4,FALSE)</f>
        <v>0.26500000000000001</v>
      </c>
      <c r="CU528" s="106">
        <f>VLOOKUP(CO528,Coefficients!$Z$4:$AD$7,2,FALSE)</f>
        <v>0.37</v>
      </c>
      <c r="CV528" s="174">
        <f t="shared" si="1298"/>
        <v>5.4187795504027809</v>
      </c>
      <c r="CW528" s="31">
        <f t="shared" si="1299"/>
        <v>1.3271284327435586</v>
      </c>
      <c r="CX528" s="19">
        <f>Coefficients!$B$7</f>
        <v>3.35</v>
      </c>
      <c r="CY528" s="217">
        <f t="shared" si="1327"/>
        <v>0.3961577411174802</v>
      </c>
      <c r="CZ528" s="164">
        <f>VLOOKUP(N528,Coefficients!$E$12:$I$16,3)</f>
        <v>6.0350000000000001</v>
      </c>
      <c r="DA528" s="165">
        <f t="shared" si="1328"/>
        <v>7.2999999999999995E-2</v>
      </c>
      <c r="DB528" s="163">
        <f t="shared" si="1329"/>
        <v>7.5133980415254245</v>
      </c>
      <c r="DC528" s="163"/>
      <c r="DD528" s="149"/>
      <c r="DU528" s="165">
        <f t="shared" si="1300"/>
        <v>0.95</v>
      </c>
      <c r="DV528" s="165">
        <f t="shared" si="1301"/>
        <v>1</v>
      </c>
      <c r="DW528" s="165">
        <f t="shared" si="1302"/>
        <v>2400</v>
      </c>
      <c r="DX528" s="165">
        <f t="shared" si="1303"/>
        <v>1.4999999999999999E-2</v>
      </c>
      <c r="DY528" s="169">
        <f t="shared" si="1304"/>
        <v>70.57281354543592</v>
      </c>
      <c r="DZ528" s="136">
        <f t="shared" si="1330"/>
        <v>33594.161536036278</v>
      </c>
      <c r="EA528" s="136">
        <f t="shared" si="1305"/>
        <v>4.3067574809826485</v>
      </c>
      <c r="EB528" s="136">
        <f t="shared" si="1306"/>
        <v>2.3330791552474604E-2</v>
      </c>
      <c r="EC528" s="136">
        <f t="shared" si="1307"/>
        <v>0.96747185906460231</v>
      </c>
      <c r="ED528" s="136">
        <f t="shared" si="1308"/>
        <v>0.21418142175982252</v>
      </c>
      <c r="EE528" s="136">
        <f t="shared" si="1331"/>
        <v>1.5445604651050633E-4</v>
      </c>
      <c r="EF528" s="136">
        <f t="shared" si="1309"/>
        <v>1</v>
      </c>
      <c r="EG528" s="136">
        <f t="shared" si="1332"/>
        <v>2</v>
      </c>
      <c r="EH528" s="149">
        <f t="shared" si="1310"/>
        <v>1.6615976967215498</v>
      </c>
      <c r="EI528" s="149">
        <f t="shared" si="1311"/>
        <v>27.987811894665619</v>
      </c>
      <c r="EJ528" s="149">
        <f t="shared" si="1333"/>
        <v>29.649409591387169</v>
      </c>
      <c r="EK528" s="18">
        <f t="shared" si="1334"/>
        <v>1.9899215806691428</v>
      </c>
      <c r="EL528" s="18">
        <f t="shared" si="1335"/>
        <v>0.49858279747097006</v>
      </c>
      <c r="EM528" s="18">
        <f t="shared" si="1336"/>
        <v>1.2341394330677966E-2</v>
      </c>
      <c r="EN528" s="163">
        <f t="shared" si="1312"/>
        <v>0.11866588356039569</v>
      </c>
      <c r="EO528" s="163">
        <f t="shared" si="1313"/>
        <v>1.9987981651368483</v>
      </c>
      <c r="EP528" s="163">
        <f t="shared" si="1337"/>
        <v>2.117464048697244</v>
      </c>
      <c r="EQ528" s="18">
        <f t="shared" si="1338"/>
        <v>27.863519116794151</v>
      </c>
      <c r="ER528" s="18">
        <f t="shared" si="1339"/>
        <v>11.038348792892897</v>
      </c>
      <c r="ES528" s="18">
        <f t="shared" si="1340"/>
        <v>0.17280815495508475</v>
      </c>
    </row>
    <row r="529" spans="2:148" s="22" customFormat="1" x14ac:dyDescent="0.25">
      <c r="B529" s="44"/>
      <c r="C529" s="44"/>
      <c r="D529" s="44"/>
      <c r="E529" s="44"/>
      <c r="F529" s="44"/>
      <c r="G529" s="44"/>
      <c r="J529" s="159"/>
      <c r="K529" s="159"/>
      <c r="L529" s="35"/>
      <c r="M529" s="35"/>
      <c r="N529" s="35"/>
      <c r="O529" s="35"/>
      <c r="P529" s="35"/>
      <c r="Q529" s="35"/>
      <c r="R529" s="35"/>
      <c r="S529" s="35"/>
      <c r="T529" s="35"/>
      <c r="U529" s="166"/>
      <c r="V529" s="166"/>
      <c r="W529" s="166"/>
      <c r="X529" s="166"/>
      <c r="Y529" s="166"/>
      <c r="AA529" s="68"/>
      <c r="AB529" s="215"/>
      <c r="AC529" s="68"/>
      <c r="AD529" s="68"/>
      <c r="AE529" s="68"/>
      <c r="AF529" s="216"/>
      <c r="AG529" s="68"/>
      <c r="AH529" s="68"/>
      <c r="AJ529" s="166"/>
      <c r="AK529" s="166"/>
      <c r="AM529" s="166"/>
      <c r="AN529" s="63"/>
      <c r="AO529" s="63"/>
      <c r="AP529" s="63"/>
      <c r="AQ529" s="63"/>
      <c r="AR529" s="63"/>
      <c r="AS529" s="35"/>
      <c r="AT529" s="66"/>
      <c r="AU529" s="66"/>
      <c r="AV529" s="66"/>
      <c r="AW529" s="35"/>
      <c r="AX529" s="63"/>
      <c r="AY529" s="68"/>
      <c r="AZ529" s="66"/>
      <c r="BA529" s="66"/>
      <c r="BB529" s="66"/>
      <c r="BC529" s="66"/>
      <c r="BD529" s="68"/>
      <c r="BE529" s="68"/>
      <c r="BF529" s="71"/>
      <c r="BG529" s="68"/>
      <c r="BH529" s="68"/>
      <c r="BI529" s="91"/>
      <c r="BJ529" s="35"/>
      <c r="BK529" s="35"/>
      <c r="BL529" s="208"/>
      <c r="BM529" s="66"/>
      <c r="BN529" s="66"/>
      <c r="BO529" s="92"/>
      <c r="BP529" s="35"/>
      <c r="BQ529" s="35"/>
      <c r="BR529" s="45"/>
      <c r="BS529" s="220"/>
      <c r="BT529" s="34"/>
      <c r="BU529" s="45"/>
      <c r="BW529" s="45"/>
      <c r="BX529" s="45"/>
      <c r="BY529" s="45"/>
      <c r="BZ529" s="159"/>
      <c r="CP529" s="35"/>
      <c r="CQ529" s="35"/>
      <c r="CR529" s="35"/>
      <c r="CS529" s="92"/>
      <c r="CV529" s="68"/>
      <c r="CW529" s="49"/>
      <c r="CX529" s="25"/>
      <c r="CY529" s="50"/>
      <c r="DC529" s="159"/>
      <c r="DU529" s="45"/>
      <c r="DV529" s="45"/>
      <c r="DW529" s="45"/>
      <c r="DX529" s="45"/>
      <c r="DY529" s="45"/>
      <c r="DZ529" s="159"/>
      <c r="EA529" s="159"/>
      <c r="EC529" s="159"/>
      <c r="ED529" s="159"/>
      <c r="EG529" s="159"/>
      <c r="EH529" s="45"/>
      <c r="EI529" s="45"/>
      <c r="EK529" s="221"/>
      <c r="EL529" s="221"/>
      <c r="EM529" s="159"/>
      <c r="EN529" s="159"/>
      <c r="EO529" s="159"/>
      <c r="EP529" s="159"/>
      <c r="EQ529" s="221"/>
      <c r="ER529" s="221"/>
    </row>
    <row r="530" spans="2:148" s="105" customFormat="1" x14ac:dyDescent="0.25">
      <c r="B530" s="38"/>
      <c r="C530" s="38"/>
      <c r="D530" s="38"/>
      <c r="E530" s="38"/>
      <c r="F530" s="38"/>
      <c r="G530" s="38"/>
      <c r="J530" s="160"/>
      <c r="K530" s="160"/>
      <c r="L530" s="42"/>
      <c r="M530" s="42"/>
      <c r="N530" s="42"/>
      <c r="O530" s="42"/>
      <c r="P530" s="42"/>
      <c r="Q530" s="42"/>
      <c r="R530" s="42"/>
      <c r="S530" s="42"/>
      <c r="T530" s="42"/>
      <c r="U530" s="169"/>
      <c r="V530" s="169"/>
      <c r="W530" s="169"/>
      <c r="X530" s="169"/>
      <c r="Y530" s="169"/>
      <c r="AA530" s="169"/>
      <c r="AB530" s="169"/>
      <c r="AC530" s="169"/>
      <c r="AD530" s="169"/>
      <c r="AE530" s="169"/>
      <c r="AF530" s="169"/>
      <c r="AG530" s="169"/>
      <c r="AH530" s="169"/>
      <c r="AJ530" s="169"/>
      <c r="AK530" s="169"/>
      <c r="AM530" s="169"/>
      <c r="AN530" s="64"/>
      <c r="AO530" s="64"/>
      <c r="AP530" s="64"/>
      <c r="AQ530" s="64"/>
      <c r="AR530" s="64"/>
      <c r="AS530" s="42"/>
      <c r="AT530" s="67"/>
      <c r="AU530" s="67"/>
      <c r="AV530" s="67"/>
      <c r="AW530" s="42"/>
      <c r="AX530" s="64"/>
      <c r="AY530" s="69"/>
      <c r="AZ530" s="67"/>
      <c r="BA530" s="67"/>
      <c r="BB530" s="67"/>
      <c r="BC530" s="67"/>
      <c r="BD530" s="69"/>
      <c r="BE530" s="69"/>
      <c r="BF530" s="72"/>
      <c r="BG530" s="69"/>
      <c r="BH530" s="69"/>
      <c r="BI530" s="94"/>
      <c r="BJ530" s="42"/>
      <c r="BK530" s="42"/>
      <c r="BL530" s="209"/>
      <c r="BM530" s="67"/>
      <c r="BN530" s="67"/>
      <c r="BO530" s="95"/>
      <c r="BP530" s="42"/>
      <c r="BQ530" s="42"/>
      <c r="BR530" s="206"/>
      <c r="BS530" s="41"/>
      <c r="BT530" s="41"/>
      <c r="BU530" s="30"/>
      <c r="BW530" s="30"/>
      <c r="BX530" s="30"/>
      <c r="BY530" s="30"/>
      <c r="BZ530" s="160"/>
      <c r="CP530" s="42"/>
      <c r="CQ530" s="42"/>
      <c r="CR530" s="42"/>
      <c r="CS530" s="95"/>
      <c r="CV530" s="69"/>
      <c r="CW530" s="31"/>
      <c r="CX530" s="19"/>
      <c r="CY530" s="43"/>
      <c r="DC530" s="160"/>
      <c r="DU530" s="30"/>
      <c r="DV530" s="30"/>
      <c r="DW530" s="30"/>
      <c r="DX530" s="30"/>
      <c r="DY530" s="30"/>
      <c r="DZ530" s="160"/>
      <c r="EA530" s="160"/>
      <c r="EC530" s="160"/>
      <c r="ED530" s="160"/>
      <c r="EG530" s="160"/>
      <c r="EH530" s="30"/>
      <c r="EI530" s="30"/>
      <c r="EK530" s="160"/>
      <c r="EL530" s="160"/>
      <c r="EM530" s="160"/>
      <c r="EN530" s="160"/>
      <c r="EO530" s="160"/>
      <c r="EP530" s="160"/>
    </row>
    <row r="531" spans="2:148" s="105" customFormat="1" x14ac:dyDescent="0.25">
      <c r="B531" s="38"/>
      <c r="C531" s="38"/>
      <c r="D531" s="38"/>
      <c r="E531" s="38"/>
      <c r="F531" s="38"/>
      <c r="G531" s="38"/>
      <c r="J531" s="160"/>
      <c r="K531" s="160"/>
      <c r="L531" s="42"/>
      <c r="M531" s="42"/>
      <c r="N531" s="42"/>
      <c r="O531" s="42"/>
      <c r="P531" s="42"/>
      <c r="Q531" s="42"/>
      <c r="R531" s="42"/>
      <c r="S531" s="42"/>
      <c r="T531" s="42"/>
      <c r="U531" s="169"/>
      <c r="V531" s="169"/>
      <c r="W531" s="169"/>
      <c r="X531" s="169"/>
      <c r="Y531" s="169"/>
      <c r="AA531" s="169"/>
      <c r="AB531" s="169"/>
      <c r="AC531" s="169"/>
      <c r="AD531" s="169"/>
      <c r="AE531" s="169"/>
      <c r="AF531" s="169"/>
      <c r="AG531" s="169"/>
      <c r="AH531" s="169"/>
      <c r="AJ531" s="169"/>
      <c r="AK531" s="169"/>
      <c r="AM531" s="169"/>
      <c r="AN531" s="64"/>
      <c r="AO531" s="64"/>
      <c r="AP531" s="64"/>
      <c r="AQ531" s="64"/>
      <c r="AR531" s="64"/>
      <c r="AS531" s="42"/>
      <c r="AT531" s="67"/>
      <c r="AU531" s="67"/>
      <c r="AV531" s="67"/>
      <c r="AW531" s="42"/>
      <c r="AX531" s="64"/>
      <c r="AY531" s="69"/>
      <c r="AZ531" s="67"/>
      <c r="BA531" s="67"/>
      <c r="BB531" s="67"/>
      <c r="BC531" s="67"/>
      <c r="BD531" s="69"/>
      <c r="BE531" s="69"/>
      <c r="BF531" s="72"/>
      <c r="BG531" s="69"/>
      <c r="BH531" s="69"/>
      <c r="BI531" s="94"/>
      <c r="BJ531" s="42"/>
      <c r="BK531" s="42"/>
      <c r="BL531" s="209"/>
      <c r="BM531" s="67"/>
      <c r="BN531" s="67"/>
      <c r="BO531" s="95"/>
      <c r="BP531" s="42"/>
      <c r="BQ531" s="42"/>
      <c r="BR531" s="206"/>
      <c r="BS531" s="41"/>
      <c r="BT531" s="41"/>
      <c r="BU531" s="30"/>
      <c r="BW531" s="30"/>
      <c r="BX531" s="30"/>
      <c r="BY531" s="30"/>
      <c r="BZ531" s="160"/>
      <c r="CP531" s="42"/>
      <c r="CQ531" s="42"/>
      <c r="CR531" s="42"/>
      <c r="CS531" s="95"/>
      <c r="CV531" s="69"/>
      <c r="CW531" s="31"/>
      <c r="CX531" s="19"/>
      <c r="CY531" s="43"/>
      <c r="DC531" s="160"/>
      <c r="DU531" s="30"/>
      <c r="DV531" s="30"/>
      <c r="DW531" s="30"/>
      <c r="DX531" s="30"/>
      <c r="DY531" s="30"/>
      <c r="DZ531" s="160"/>
      <c r="EA531" s="160"/>
      <c r="EC531" s="160"/>
      <c r="ED531" s="160"/>
      <c r="EG531" s="160"/>
      <c r="EH531" s="30"/>
      <c r="EI531" s="30"/>
      <c r="EK531" s="160"/>
      <c r="EL531" s="160"/>
      <c r="EM531" s="160"/>
      <c r="EN531" s="160"/>
      <c r="EO531" s="160"/>
      <c r="EP531" s="160"/>
    </row>
    <row r="532" spans="2:148" s="105" customFormat="1" x14ac:dyDescent="0.25">
      <c r="B532" s="38"/>
      <c r="C532" s="38"/>
      <c r="D532" s="38"/>
      <c r="E532" s="38"/>
      <c r="F532" s="38"/>
      <c r="G532" s="38"/>
      <c r="J532" s="160"/>
      <c r="K532" s="160"/>
      <c r="L532" s="42"/>
      <c r="M532" s="42"/>
      <c r="N532" s="42"/>
      <c r="O532" s="42"/>
      <c r="P532" s="42"/>
      <c r="Q532" s="42"/>
      <c r="R532" s="42"/>
      <c r="S532" s="42"/>
      <c r="T532" s="42"/>
      <c r="U532" s="169"/>
      <c r="V532" s="169"/>
      <c r="W532" s="169"/>
      <c r="X532" s="169"/>
      <c r="Y532" s="169"/>
      <c r="AA532" s="169"/>
      <c r="AB532" s="169"/>
      <c r="AC532" s="169"/>
      <c r="AD532" s="169"/>
      <c r="AE532" s="169"/>
      <c r="AF532" s="169"/>
      <c r="AG532" s="169"/>
      <c r="AH532" s="169"/>
      <c r="AJ532" s="169"/>
      <c r="AK532" s="169"/>
      <c r="AM532" s="169"/>
      <c r="AN532" s="64"/>
      <c r="AO532" s="64"/>
      <c r="AP532" s="64"/>
      <c r="AQ532" s="64"/>
      <c r="AR532" s="64"/>
      <c r="AS532" s="42"/>
      <c r="AT532" s="67"/>
      <c r="AU532" s="67"/>
      <c r="AV532" s="67"/>
      <c r="AW532" s="42"/>
      <c r="AX532" s="64"/>
      <c r="AY532" s="69"/>
      <c r="AZ532" s="67"/>
      <c r="BA532" s="67"/>
      <c r="BB532" s="67"/>
      <c r="BC532" s="67"/>
      <c r="BD532" s="69"/>
      <c r="BE532" s="69"/>
      <c r="BF532" s="72"/>
      <c r="BG532" s="69"/>
      <c r="BH532" s="69"/>
      <c r="BI532" s="94"/>
      <c r="BJ532" s="42"/>
      <c r="BK532" s="42"/>
      <c r="BL532" s="209"/>
      <c r="BM532" s="67"/>
      <c r="BN532" s="67"/>
      <c r="BO532" s="95"/>
      <c r="BP532" s="42"/>
      <c r="BQ532" s="42"/>
      <c r="BR532" s="206"/>
      <c r="BS532" s="41"/>
      <c r="BT532" s="41"/>
      <c r="BU532" s="30"/>
      <c r="BW532" s="30"/>
      <c r="BX532" s="30"/>
      <c r="BY532" s="30"/>
      <c r="BZ532" s="160"/>
      <c r="CP532" s="42"/>
      <c r="CQ532" s="42"/>
      <c r="CR532" s="42"/>
      <c r="CS532" s="95"/>
      <c r="CV532" s="69"/>
      <c r="CW532" s="31"/>
      <c r="CX532" s="19"/>
      <c r="CY532" s="43"/>
      <c r="DC532" s="160"/>
      <c r="DU532" s="30"/>
      <c r="DV532" s="30"/>
      <c r="DW532" s="30"/>
      <c r="DX532" s="30"/>
      <c r="DY532" s="30"/>
      <c r="DZ532" s="160"/>
      <c r="EA532" s="160"/>
      <c r="EC532" s="160"/>
      <c r="ED532" s="160"/>
      <c r="EG532" s="160"/>
      <c r="EH532" s="30"/>
      <c r="EI532" s="30"/>
      <c r="EK532" s="160"/>
      <c r="EL532" s="160"/>
      <c r="EM532" s="160"/>
      <c r="EN532" s="160"/>
      <c r="EO532" s="160"/>
      <c r="EP532" s="160"/>
    </row>
    <row r="533" spans="2:148" s="105" customFormat="1" x14ac:dyDescent="0.25">
      <c r="B533" s="38"/>
      <c r="C533" s="38"/>
      <c r="D533" s="38"/>
      <c r="E533" s="38"/>
      <c r="F533" s="38"/>
      <c r="G533" s="38"/>
      <c r="J533" s="160"/>
      <c r="K533" s="160"/>
      <c r="L533" s="42"/>
      <c r="M533" s="42"/>
      <c r="N533" s="42"/>
      <c r="O533" s="42"/>
      <c r="P533" s="42"/>
      <c r="Q533" s="42"/>
      <c r="R533" s="42"/>
      <c r="S533" s="42"/>
      <c r="T533" s="42"/>
      <c r="U533" s="169"/>
      <c r="V533" s="169"/>
      <c r="W533" s="169"/>
      <c r="X533" s="169"/>
      <c r="Y533" s="169"/>
      <c r="AA533" s="169"/>
      <c r="AB533" s="169"/>
      <c r="AC533" s="169"/>
      <c r="AD533" s="169"/>
      <c r="AE533" s="169"/>
      <c r="AF533" s="169"/>
      <c r="AG533" s="169"/>
      <c r="AH533" s="169"/>
      <c r="AJ533" s="169"/>
      <c r="AK533" s="169"/>
      <c r="AM533" s="169"/>
      <c r="AN533" s="64"/>
      <c r="AO533" s="64"/>
      <c r="AP533" s="64"/>
      <c r="AQ533" s="64"/>
      <c r="AR533" s="64"/>
      <c r="AS533" s="42"/>
      <c r="AT533" s="67"/>
      <c r="AU533" s="67"/>
      <c r="AV533" s="67"/>
      <c r="AW533" s="42"/>
      <c r="AX533" s="64"/>
      <c r="AY533" s="69"/>
      <c r="AZ533" s="67"/>
      <c r="BA533" s="67"/>
      <c r="BB533" s="67"/>
      <c r="BC533" s="67"/>
      <c r="BD533" s="69"/>
      <c r="BE533" s="69"/>
      <c r="BF533" s="72"/>
      <c r="BG533" s="69"/>
      <c r="BH533" s="69"/>
      <c r="BI533" s="94"/>
      <c r="BJ533" s="42"/>
      <c r="BK533" s="42"/>
      <c r="BL533" s="209"/>
      <c r="BM533" s="67"/>
      <c r="BN533" s="67"/>
      <c r="BO533" s="95"/>
      <c r="BP533" s="42"/>
      <c r="BQ533" s="42"/>
      <c r="BR533" s="206"/>
      <c r="BS533" s="41"/>
      <c r="BT533" s="41"/>
      <c r="BU533" s="30"/>
      <c r="BW533" s="30"/>
      <c r="BX533" s="30"/>
      <c r="BY533" s="30"/>
      <c r="BZ533" s="160"/>
      <c r="CP533" s="42"/>
      <c r="CQ533" s="42"/>
      <c r="CR533" s="42"/>
      <c r="CS533" s="95"/>
      <c r="CV533" s="69"/>
      <c r="CW533" s="31"/>
      <c r="CX533" s="19"/>
      <c r="CY533" s="43"/>
      <c r="DC533" s="160"/>
      <c r="DU533" s="30"/>
      <c r="DV533" s="30"/>
      <c r="DW533" s="30"/>
      <c r="DX533" s="30"/>
      <c r="DY533" s="30"/>
      <c r="DZ533" s="160"/>
      <c r="EA533" s="160"/>
      <c r="EC533" s="160"/>
      <c r="ED533" s="160"/>
      <c r="EG533" s="160"/>
      <c r="EH533" s="30"/>
      <c r="EI533" s="30"/>
      <c r="EK533" s="160"/>
      <c r="EL533" s="160"/>
      <c r="EM533" s="160"/>
      <c r="EN533" s="160"/>
      <c r="EO533" s="160"/>
      <c r="EP533" s="160"/>
    </row>
    <row r="534" spans="2:148" s="105" customFormat="1" x14ac:dyDescent="0.25">
      <c r="B534" s="38"/>
      <c r="C534" s="38"/>
      <c r="D534" s="38"/>
      <c r="E534" s="38"/>
      <c r="F534" s="38"/>
      <c r="G534" s="38"/>
      <c r="J534" s="160"/>
      <c r="K534" s="160"/>
      <c r="L534" s="42"/>
      <c r="M534" s="42"/>
      <c r="N534" s="42"/>
      <c r="O534" s="42"/>
      <c r="P534" s="42"/>
      <c r="Q534" s="42"/>
      <c r="R534" s="42"/>
      <c r="S534" s="42"/>
      <c r="T534" s="42"/>
      <c r="U534" s="169"/>
      <c r="V534" s="169"/>
      <c r="W534" s="169"/>
      <c r="X534" s="169"/>
      <c r="Y534" s="169"/>
      <c r="AA534" s="169"/>
      <c r="AB534" s="169"/>
      <c r="AC534" s="169"/>
      <c r="AD534" s="169"/>
      <c r="AE534" s="169"/>
      <c r="AF534" s="169"/>
      <c r="AG534" s="169"/>
      <c r="AH534" s="169"/>
      <c r="AJ534" s="169"/>
      <c r="AK534" s="169"/>
      <c r="AM534" s="169"/>
      <c r="AN534" s="64"/>
      <c r="AO534" s="64"/>
      <c r="AP534" s="64"/>
      <c r="AQ534" s="64"/>
      <c r="AR534" s="64"/>
      <c r="AS534" s="42"/>
      <c r="AT534" s="67"/>
      <c r="AU534" s="67"/>
      <c r="AV534" s="67"/>
      <c r="AW534" s="42"/>
      <c r="AX534" s="64"/>
      <c r="AY534" s="69"/>
      <c r="AZ534" s="67"/>
      <c r="BA534" s="67"/>
      <c r="BB534" s="67"/>
      <c r="BC534" s="67"/>
      <c r="BD534" s="69"/>
      <c r="BE534" s="69"/>
      <c r="BF534" s="72"/>
      <c r="BG534" s="69"/>
      <c r="BH534" s="69"/>
      <c r="BI534" s="94"/>
      <c r="BJ534" s="42"/>
      <c r="BK534" s="42"/>
      <c r="BL534" s="209"/>
      <c r="BM534" s="67"/>
      <c r="BN534" s="67"/>
      <c r="BO534" s="95"/>
      <c r="BP534" s="42"/>
      <c r="BQ534" s="42"/>
      <c r="BR534" s="206"/>
      <c r="BS534" s="41"/>
      <c r="BT534" s="41"/>
      <c r="BU534" s="30"/>
      <c r="BW534" s="30"/>
      <c r="BX534" s="30"/>
      <c r="BY534" s="30"/>
      <c r="BZ534" s="160"/>
      <c r="CP534" s="42"/>
      <c r="CQ534" s="42"/>
      <c r="CR534" s="42"/>
      <c r="CS534" s="95"/>
      <c r="CV534" s="69"/>
      <c r="CW534" s="31"/>
      <c r="CX534" s="19"/>
      <c r="CY534" s="43"/>
      <c r="DC534" s="160"/>
      <c r="DU534" s="30"/>
      <c r="DV534" s="30"/>
      <c r="DW534" s="30"/>
      <c r="DX534" s="30"/>
      <c r="DY534" s="30"/>
      <c r="DZ534" s="160"/>
      <c r="EA534" s="160"/>
      <c r="EC534" s="160"/>
      <c r="ED534" s="160"/>
      <c r="EG534" s="160"/>
      <c r="EH534" s="30"/>
      <c r="EI534" s="30"/>
      <c r="EK534" s="160"/>
      <c r="EL534" s="160"/>
      <c r="EM534" s="160"/>
      <c r="EN534" s="160"/>
      <c r="EO534" s="160"/>
      <c r="EP534" s="160"/>
    </row>
    <row r="535" spans="2:148" s="105" customFormat="1" x14ac:dyDescent="0.25">
      <c r="B535" s="38"/>
      <c r="C535" s="38"/>
      <c r="D535" s="38"/>
      <c r="E535" s="38"/>
      <c r="F535" s="38"/>
      <c r="G535" s="38"/>
      <c r="J535" s="160"/>
      <c r="K535" s="160"/>
      <c r="L535" s="42"/>
      <c r="M535" s="42"/>
      <c r="N535" s="42"/>
      <c r="O535" s="42"/>
      <c r="P535" s="42"/>
      <c r="Q535" s="42"/>
      <c r="R535" s="42"/>
      <c r="S535" s="42"/>
      <c r="T535" s="42"/>
      <c r="U535" s="169"/>
      <c r="V535" s="169"/>
      <c r="W535" s="169"/>
      <c r="X535" s="169"/>
      <c r="Y535" s="169"/>
      <c r="AA535" s="169"/>
      <c r="AB535" s="169"/>
      <c r="AC535" s="169"/>
      <c r="AD535" s="169"/>
      <c r="AE535" s="169"/>
      <c r="AF535" s="169"/>
      <c r="AG535" s="169"/>
      <c r="AH535" s="169"/>
      <c r="AJ535" s="169"/>
      <c r="AK535" s="169"/>
      <c r="AM535" s="169"/>
      <c r="AN535" s="64"/>
      <c r="AO535" s="64"/>
      <c r="AP535" s="64"/>
      <c r="AQ535" s="64"/>
      <c r="AR535" s="64"/>
      <c r="AS535" s="42"/>
      <c r="AT535" s="67"/>
      <c r="AU535" s="67"/>
      <c r="AV535" s="67"/>
      <c r="AW535" s="42"/>
      <c r="AX535" s="64"/>
      <c r="AY535" s="69"/>
      <c r="AZ535" s="67"/>
      <c r="BA535" s="67"/>
      <c r="BB535" s="67"/>
      <c r="BC535" s="67"/>
      <c r="BD535" s="69"/>
      <c r="BE535" s="69"/>
      <c r="BF535" s="72"/>
      <c r="BG535" s="69"/>
      <c r="BH535" s="69"/>
      <c r="BI535" s="94"/>
      <c r="BJ535" s="42"/>
      <c r="BK535" s="42"/>
      <c r="BL535" s="209"/>
      <c r="BM535" s="67"/>
      <c r="BN535" s="67"/>
      <c r="BO535" s="95"/>
      <c r="BP535" s="42"/>
      <c r="BQ535" s="42"/>
      <c r="BR535" s="206"/>
      <c r="BS535" s="41"/>
      <c r="BT535" s="41"/>
      <c r="BU535" s="30"/>
      <c r="BW535" s="30"/>
      <c r="BX535" s="30"/>
      <c r="BY535" s="30"/>
      <c r="BZ535" s="160"/>
      <c r="CP535" s="42"/>
      <c r="CQ535" s="42"/>
      <c r="CR535" s="42"/>
      <c r="CS535" s="95"/>
      <c r="CV535" s="69"/>
      <c r="CW535" s="31"/>
      <c r="CX535" s="19"/>
      <c r="CY535" s="43"/>
      <c r="DC535" s="160"/>
      <c r="DU535" s="30"/>
      <c r="DV535" s="30"/>
      <c r="DW535" s="30"/>
      <c r="DX535" s="30"/>
      <c r="DY535" s="30"/>
      <c r="DZ535" s="160"/>
      <c r="EA535" s="160"/>
      <c r="EC535" s="160"/>
      <c r="ED535" s="160"/>
      <c r="EG535" s="160"/>
      <c r="EH535" s="30"/>
      <c r="EI535" s="30"/>
      <c r="EK535" s="160"/>
      <c r="EL535" s="160"/>
      <c r="EM535" s="160"/>
      <c r="EN535" s="160"/>
      <c r="EO535" s="160"/>
      <c r="EP535" s="160"/>
    </row>
    <row r="536" spans="2:148" s="105" customFormat="1" x14ac:dyDescent="0.25">
      <c r="B536" s="38"/>
      <c r="C536" s="38"/>
      <c r="D536" s="38"/>
      <c r="E536" s="38"/>
      <c r="F536" s="38"/>
      <c r="G536" s="38"/>
      <c r="J536" s="160"/>
      <c r="K536" s="160"/>
      <c r="L536" s="42"/>
      <c r="M536" s="42"/>
      <c r="N536" s="42"/>
      <c r="O536" s="42"/>
      <c r="P536" s="42"/>
      <c r="Q536" s="42"/>
      <c r="R536" s="42"/>
      <c r="S536" s="42"/>
      <c r="T536" s="42"/>
      <c r="U536" s="169"/>
      <c r="V536" s="169"/>
      <c r="W536" s="169"/>
      <c r="X536" s="169"/>
      <c r="Y536" s="169"/>
      <c r="AA536" s="169"/>
      <c r="AB536" s="169"/>
      <c r="AC536" s="169"/>
      <c r="AD536" s="169"/>
      <c r="AE536" s="169"/>
      <c r="AF536" s="169"/>
      <c r="AG536" s="169"/>
      <c r="AH536" s="169"/>
      <c r="AJ536" s="169"/>
      <c r="AK536" s="169"/>
      <c r="AM536" s="169"/>
      <c r="AN536" s="64"/>
      <c r="AO536" s="64"/>
      <c r="AP536" s="64"/>
      <c r="AQ536" s="64"/>
      <c r="AR536" s="64"/>
      <c r="AS536" s="42"/>
      <c r="AT536" s="67"/>
      <c r="AU536" s="67"/>
      <c r="AV536" s="67"/>
      <c r="AW536" s="42"/>
      <c r="AX536" s="64"/>
      <c r="AY536" s="69"/>
      <c r="AZ536" s="67"/>
      <c r="BA536" s="67"/>
      <c r="BB536" s="67"/>
      <c r="BC536" s="67"/>
      <c r="BD536" s="69"/>
      <c r="BE536" s="69"/>
      <c r="BF536" s="72"/>
      <c r="BG536" s="69"/>
      <c r="BH536" s="69"/>
      <c r="BI536" s="94"/>
      <c r="BJ536" s="42"/>
      <c r="BK536" s="42"/>
      <c r="BL536" s="209"/>
      <c r="BM536" s="42"/>
      <c r="BN536" s="67"/>
      <c r="BO536" s="95"/>
      <c r="BP536" s="42"/>
      <c r="BQ536" s="42"/>
      <c r="BR536" s="206"/>
      <c r="BS536" s="41"/>
      <c r="BT536" s="41"/>
      <c r="BU536" s="30"/>
      <c r="BW536" s="30"/>
      <c r="BX536" s="30"/>
      <c r="BY536" s="30"/>
      <c r="BZ536" s="160"/>
      <c r="CP536" s="42"/>
      <c r="CQ536" s="42"/>
      <c r="CR536" s="42"/>
      <c r="CS536" s="95"/>
      <c r="CV536" s="69"/>
      <c r="CW536" s="31"/>
      <c r="CX536" s="19"/>
      <c r="CY536" s="43"/>
      <c r="DC536" s="160"/>
      <c r="DU536" s="30"/>
      <c r="DV536" s="30"/>
      <c r="DW536" s="30"/>
      <c r="DX536" s="30"/>
      <c r="DY536" s="30"/>
      <c r="DZ536" s="160"/>
      <c r="EA536" s="160"/>
      <c r="EC536" s="160"/>
      <c r="ED536" s="160"/>
      <c r="EG536" s="160"/>
      <c r="EH536" s="30"/>
      <c r="EI536" s="30"/>
      <c r="EK536" s="160"/>
      <c r="EL536" s="160"/>
      <c r="EM536" s="160"/>
      <c r="EN536" s="160"/>
      <c r="EO536" s="160"/>
      <c r="EP536" s="160"/>
    </row>
    <row r="537" spans="2:148" s="105" customFormat="1" x14ac:dyDescent="0.25">
      <c r="B537" s="38"/>
      <c r="C537" s="38"/>
      <c r="D537" s="38"/>
      <c r="E537" s="38"/>
      <c r="F537" s="38"/>
      <c r="G537" s="38"/>
      <c r="J537" s="160"/>
      <c r="K537" s="160"/>
      <c r="L537" s="42"/>
      <c r="M537" s="42"/>
      <c r="N537" s="42"/>
      <c r="O537" s="42"/>
      <c r="P537" s="42"/>
      <c r="Q537" s="42"/>
      <c r="R537" s="42"/>
      <c r="S537" s="42"/>
      <c r="T537" s="42"/>
      <c r="U537" s="169"/>
      <c r="V537" s="169"/>
      <c r="W537" s="169"/>
      <c r="X537" s="169"/>
      <c r="Y537" s="169"/>
      <c r="AA537" s="169"/>
      <c r="AB537" s="169"/>
      <c r="AC537" s="169"/>
      <c r="AD537" s="169"/>
      <c r="AE537" s="169"/>
      <c r="AF537" s="169"/>
      <c r="AG537" s="169"/>
      <c r="AH537" s="169"/>
      <c r="AJ537" s="169"/>
      <c r="AK537" s="169"/>
      <c r="AM537" s="169"/>
      <c r="AN537" s="64"/>
      <c r="AO537" s="64"/>
      <c r="AP537" s="64"/>
      <c r="AQ537" s="64"/>
      <c r="AR537" s="64"/>
      <c r="AS537" s="42"/>
      <c r="AT537" s="67"/>
      <c r="AU537" s="67"/>
      <c r="AV537" s="67"/>
      <c r="AW537" s="42"/>
      <c r="AX537" s="64"/>
      <c r="AY537" s="69"/>
      <c r="AZ537" s="67"/>
      <c r="BA537" s="67"/>
      <c r="BB537" s="67"/>
      <c r="BC537" s="67"/>
      <c r="BD537" s="69"/>
      <c r="BE537" s="69"/>
      <c r="BF537" s="72"/>
      <c r="BG537" s="69"/>
      <c r="BH537" s="69"/>
      <c r="BI537" s="94"/>
      <c r="BJ537" s="42"/>
      <c r="BK537" s="42"/>
      <c r="BL537" s="209"/>
      <c r="BM537" s="67"/>
      <c r="BN537" s="67"/>
      <c r="BO537" s="95"/>
      <c r="BP537" s="42"/>
      <c r="BQ537" s="42"/>
      <c r="BR537" s="206"/>
      <c r="BS537" s="41"/>
      <c r="BT537" s="41"/>
      <c r="BU537" s="30"/>
      <c r="BW537" s="30"/>
      <c r="BX537" s="30"/>
      <c r="BY537" s="30"/>
      <c r="BZ537" s="160"/>
      <c r="CP537" s="42"/>
      <c r="CQ537" s="42"/>
      <c r="CR537" s="42"/>
      <c r="CS537" s="95"/>
      <c r="CV537" s="69"/>
      <c r="CW537" s="31"/>
      <c r="CX537" s="19"/>
      <c r="CY537" s="43"/>
      <c r="DC537" s="160"/>
      <c r="DU537" s="30"/>
      <c r="DV537" s="30"/>
      <c r="DW537" s="30"/>
      <c r="DX537" s="30"/>
      <c r="DY537" s="30"/>
      <c r="DZ537" s="160"/>
      <c r="EA537" s="160"/>
      <c r="EC537" s="160"/>
      <c r="ED537" s="160"/>
      <c r="EG537" s="160"/>
      <c r="EH537" s="30"/>
      <c r="EI537" s="30"/>
      <c r="EK537" s="160"/>
      <c r="EL537" s="160"/>
      <c r="EM537" s="160"/>
      <c r="EN537" s="160"/>
      <c r="EO537" s="160"/>
      <c r="EP537" s="160"/>
    </row>
    <row r="538" spans="2:148" s="105" customFormat="1" x14ac:dyDescent="0.25">
      <c r="B538" s="38"/>
      <c r="C538" s="38"/>
      <c r="D538" s="38"/>
      <c r="E538" s="38"/>
      <c r="F538" s="38"/>
      <c r="G538" s="38"/>
      <c r="J538" s="160"/>
      <c r="K538" s="160"/>
      <c r="L538" s="42"/>
      <c r="M538" s="42"/>
      <c r="N538" s="42"/>
      <c r="O538" s="42"/>
      <c r="P538" s="42"/>
      <c r="Q538" s="42"/>
      <c r="R538" s="42"/>
      <c r="S538" s="42"/>
      <c r="T538" s="42"/>
      <c r="U538" s="169"/>
      <c r="V538" s="169"/>
      <c r="W538" s="169"/>
      <c r="X538" s="169"/>
      <c r="Y538" s="169"/>
      <c r="AA538" s="169"/>
      <c r="AB538" s="169"/>
      <c r="AC538" s="169"/>
      <c r="AD538" s="169"/>
      <c r="AE538" s="169"/>
      <c r="AF538" s="169"/>
      <c r="AG538" s="169"/>
      <c r="AH538" s="169"/>
      <c r="AJ538" s="169"/>
      <c r="AK538" s="169"/>
      <c r="AM538" s="169"/>
      <c r="AN538" s="64"/>
      <c r="AO538" s="64"/>
      <c r="AP538" s="64"/>
      <c r="AQ538" s="64"/>
      <c r="AR538" s="64"/>
      <c r="AS538" s="42"/>
      <c r="AT538" s="67"/>
      <c r="AU538" s="67"/>
      <c r="AV538" s="67"/>
      <c r="AW538" s="42"/>
      <c r="AX538" s="64"/>
      <c r="AY538" s="69"/>
      <c r="AZ538" s="67"/>
      <c r="BA538" s="67"/>
      <c r="BB538" s="67"/>
      <c r="BC538" s="67"/>
      <c r="BD538" s="69"/>
      <c r="BE538" s="69"/>
      <c r="BF538" s="72"/>
      <c r="BG538" s="69"/>
      <c r="BH538" s="69"/>
      <c r="BI538" s="94"/>
      <c r="BJ538" s="42"/>
      <c r="BK538" s="42"/>
      <c r="BL538" s="209"/>
      <c r="BM538" s="67"/>
      <c r="BN538" s="67"/>
      <c r="BO538" s="95"/>
      <c r="BP538" s="42"/>
      <c r="BQ538" s="42"/>
      <c r="BR538" s="206"/>
      <c r="BS538" s="41"/>
      <c r="BT538" s="41"/>
      <c r="BU538" s="30"/>
      <c r="BW538" s="30"/>
      <c r="BX538" s="30"/>
      <c r="BY538" s="30"/>
      <c r="BZ538" s="160"/>
      <c r="CP538" s="42"/>
      <c r="CQ538" s="42"/>
      <c r="CR538" s="42"/>
      <c r="CS538" s="95"/>
      <c r="CV538" s="69"/>
      <c r="CW538" s="31"/>
      <c r="CX538" s="19"/>
      <c r="CY538" s="43"/>
      <c r="DC538" s="160"/>
      <c r="DU538" s="30"/>
      <c r="DV538" s="30"/>
      <c r="DW538" s="30"/>
      <c r="DX538" s="30"/>
      <c r="DY538" s="30"/>
      <c r="DZ538" s="160"/>
      <c r="EA538" s="160"/>
      <c r="EC538" s="160"/>
      <c r="ED538" s="160"/>
      <c r="EG538" s="160"/>
      <c r="EH538" s="30"/>
      <c r="EI538" s="30"/>
      <c r="EK538" s="160"/>
      <c r="EL538" s="160"/>
      <c r="EM538" s="160"/>
      <c r="EN538" s="160"/>
      <c r="EO538" s="160"/>
      <c r="EP538" s="160"/>
    </row>
    <row r="539" spans="2:148" s="105" customFormat="1" x14ac:dyDescent="0.25">
      <c r="B539" s="38"/>
      <c r="C539" s="38"/>
      <c r="D539" s="38"/>
      <c r="E539" s="38"/>
      <c r="F539" s="38"/>
      <c r="G539" s="38"/>
      <c r="J539" s="160"/>
      <c r="K539" s="160"/>
      <c r="L539" s="42"/>
      <c r="M539" s="42"/>
      <c r="N539" s="42"/>
      <c r="O539" s="42"/>
      <c r="P539" s="42"/>
      <c r="Q539" s="42"/>
      <c r="R539" s="42"/>
      <c r="S539" s="42"/>
      <c r="T539" s="42"/>
      <c r="U539" s="169"/>
      <c r="V539" s="169"/>
      <c r="W539" s="169"/>
      <c r="X539" s="169"/>
      <c r="Y539" s="169"/>
      <c r="AA539" s="169"/>
      <c r="AB539" s="169"/>
      <c r="AC539" s="169"/>
      <c r="AD539" s="169"/>
      <c r="AE539" s="169"/>
      <c r="AF539" s="169"/>
      <c r="AG539" s="169"/>
      <c r="AH539" s="169"/>
      <c r="AJ539" s="169"/>
      <c r="AK539" s="169"/>
      <c r="AM539" s="169"/>
      <c r="AN539" s="64"/>
      <c r="AO539" s="64"/>
      <c r="AP539" s="64"/>
      <c r="AQ539" s="64"/>
      <c r="AR539" s="64"/>
      <c r="AS539" s="42"/>
      <c r="AT539" s="67"/>
      <c r="AU539" s="67"/>
      <c r="AV539" s="67"/>
      <c r="AW539" s="42"/>
      <c r="AX539" s="64"/>
      <c r="AY539" s="69"/>
      <c r="AZ539" s="67"/>
      <c r="BA539" s="67"/>
      <c r="BB539" s="67"/>
      <c r="BC539" s="67"/>
      <c r="BD539" s="69"/>
      <c r="BE539" s="69"/>
      <c r="BF539" s="72"/>
      <c r="BG539" s="69"/>
      <c r="BH539" s="69"/>
      <c r="BI539" s="94"/>
      <c r="BJ539" s="42"/>
      <c r="BK539" s="42"/>
      <c r="BL539" s="209"/>
      <c r="BM539" s="67"/>
      <c r="BN539" s="67"/>
      <c r="BO539" s="95"/>
      <c r="BP539" s="42"/>
      <c r="BQ539" s="42"/>
      <c r="BR539" s="206"/>
      <c r="BS539" s="41"/>
      <c r="BT539" s="41"/>
      <c r="BU539" s="30"/>
      <c r="BW539" s="30"/>
      <c r="BX539" s="30"/>
      <c r="BY539" s="30"/>
      <c r="BZ539" s="160"/>
      <c r="CP539" s="42"/>
      <c r="CQ539" s="42"/>
      <c r="CR539" s="42"/>
      <c r="CS539" s="95"/>
      <c r="CV539" s="69"/>
      <c r="CW539" s="31"/>
      <c r="CX539" s="19"/>
      <c r="CY539" s="43"/>
      <c r="DC539" s="160"/>
      <c r="DU539" s="30"/>
      <c r="DV539" s="30"/>
      <c r="DW539" s="30"/>
      <c r="DX539" s="30"/>
      <c r="DY539" s="30"/>
      <c r="DZ539" s="160"/>
      <c r="EA539" s="160"/>
      <c r="EC539" s="160"/>
      <c r="ED539" s="160"/>
      <c r="EG539" s="160"/>
      <c r="EH539" s="30"/>
      <c r="EI539" s="30"/>
      <c r="EK539" s="160"/>
      <c r="EL539" s="160"/>
      <c r="EM539" s="160"/>
      <c r="EN539" s="160"/>
      <c r="EO539" s="160"/>
      <c r="EP539" s="160"/>
    </row>
    <row r="540" spans="2:148" s="105" customFormat="1" x14ac:dyDescent="0.25">
      <c r="B540" s="38"/>
      <c r="C540" s="38"/>
      <c r="D540" s="38"/>
      <c r="E540" s="38"/>
      <c r="F540" s="38"/>
      <c r="G540" s="38"/>
      <c r="J540" s="160"/>
      <c r="K540" s="160"/>
      <c r="L540" s="42"/>
      <c r="M540" s="42"/>
      <c r="N540" s="42"/>
      <c r="O540" s="42"/>
      <c r="P540" s="42"/>
      <c r="Q540" s="42"/>
      <c r="R540" s="42"/>
      <c r="S540" s="42"/>
      <c r="T540" s="42"/>
      <c r="U540" s="169"/>
      <c r="V540" s="169"/>
      <c r="W540" s="169"/>
      <c r="X540" s="169"/>
      <c r="Y540" s="169"/>
      <c r="AA540" s="169"/>
      <c r="AB540" s="169"/>
      <c r="AC540" s="169"/>
      <c r="AD540" s="169"/>
      <c r="AE540" s="169"/>
      <c r="AF540" s="169"/>
      <c r="AG540" s="169"/>
      <c r="AH540" s="169"/>
      <c r="AJ540" s="169"/>
      <c r="AK540" s="169"/>
      <c r="AM540" s="169"/>
      <c r="AN540" s="64"/>
      <c r="AO540" s="64"/>
      <c r="AP540" s="64"/>
      <c r="AQ540" s="64"/>
      <c r="AR540" s="64"/>
      <c r="AS540" s="42"/>
      <c r="AT540" s="67"/>
      <c r="AU540" s="67"/>
      <c r="AV540" s="67"/>
      <c r="AW540" s="42"/>
      <c r="AX540" s="64"/>
      <c r="AY540" s="69"/>
      <c r="AZ540" s="67"/>
      <c r="BA540" s="67"/>
      <c r="BB540" s="67"/>
      <c r="BC540" s="67"/>
      <c r="BD540" s="69"/>
      <c r="BE540" s="69"/>
      <c r="BF540" s="72"/>
      <c r="BG540" s="69"/>
      <c r="BH540" s="69"/>
      <c r="BI540" s="94"/>
      <c r="BJ540" s="42"/>
      <c r="BK540" s="42"/>
      <c r="BL540" s="209"/>
      <c r="BM540" s="67"/>
      <c r="BN540" s="67"/>
      <c r="BO540" s="95"/>
      <c r="BP540" s="42"/>
      <c r="BQ540" s="42"/>
      <c r="BR540" s="206"/>
      <c r="BS540" s="41"/>
      <c r="BT540" s="41"/>
      <c r="BU540" s="30"/>
      <c r="BW540" s="30"/>
      <c r="BX540" s="30"/>
      <c r="BY540" s="30"/>
      <c r="BZ540" s="160"/>
      <c r="CP540" s="42"/>
      <c r="CQ540" s="42"/>
      <c r="CR540" s="42"/>
      <c r="CS540" s="95"/>
      <c r="CV540" s="69"/>
      <c r="CW540" s="31"/>
      <c r="CX540" s="19"/>
      <c r="CY540" s="43"/>
      <c r="DC540" s="160"/>
      <c r="DU540" s="30"/>
      <c r="DV540" s="30"/>
      <c r="DW540" s="30"/>
      <c r="DX540" s="30"/>
      <c r="DY540" s="30"/>
      <c r="DZ540" s="160"/>
      <c r="EA540" s="160"/>
      <c r="EC540" s="160"/>
      <c r="ED540" s="160"/>
      <c r="EG540" s="160"/>
      <c r="EH540" s="30"/>
      <c r="EI540" s="30"/>
      <c r="EK540" s="160"/>
      <c r="EL540" s="160"/>
      <c r="EM540" s="160"/>
      <c r="EN540" s="160"/>
      <c r="EO540" s="160"/>
      <c r="EP540" s="160"/>
    </row>
    <row r="541" spans="2:148" s="105" customFormat="1" x14ac:dyDescent="0.25">
      <c r="B541" s="38"/>
      <c r="C541" s="38"/>
      <c r="D541" s="38"/>
      <c r="E541" s="38"/>
      <c r="F541" s="38"/>
      <c r="G541" s="38"/>
      <c r="J541" s="160"/>
      <c r="K541" s="160"/>
      <c r="L541" s="42"/>
      <c r="M541" s="42"/>
      <c r="N541" s="42"/>
      <c r="O541" s="42"/>
      <c r="P541" s="42"/>
      <c r="Q541" s="42"/>
      <c r="R541" s="42"/>
      <c r="S541" s="42"/>
      <c r="T541" s="42"/>
      <c r="U541" s="169"/>
      <c r="V541" s="169"/>
      <c r="W541" s="169"/>
      <c r="X541" s="169"/>
      <c r="Y541" s="169"/>
      <c r="AA541" s="169"/>
      <c r="AB541" s="169"/>
      <c r="AC541" s="169"/>
      <c r="AD541" s="169"/>
      <c r="AE541" s="169"/>
      <c r="AF541" s="169"/>
      <c r="AG541" s="169"/>
      <c r="AH541" s="169"/>
      <c r="AJ541" s="169"/>
      <c r="AK541" s="169"/>
      <c r="AM541" s="169"/>
      <c r="AN541" s="64"/>
      <c r="AO541" s="64"/>
      <c r="AP541" s="64"/>
      <c r="AQ541" s="64"/>
      <c r="AR541" s="64"/>
      <c r="AS541" s="42"/>
      <c r="AT541" s="67"/>
      <c r="AU541" s="67"/>
      <c r="AV541" s="67"/>
      <c r="AW541" s="42"/>
      <c r="AX541" s="64"/>
      <c r="AY541" s="69"/>
      <c r="AZ541" s="67"/>
      <c r="BA541" s="67"/>
      <c r="BB541" s="67"/>
      <c r="BC541" s="67"/>
      <c r="BD541" s="69"/>
      <c r="BE541" s="69"/>
      <c r="BF541" s="72"/>
      <c r="BG541" s="69"/>
      <c r="BH541" s="69"/>
      <c r="BI541" s="94"/>
      <c r="BJ541" s="42"/>
      <c r="BK541" s="42"/>
      <c r="BL541" s="209"/>
      <c r="BM541" s="67"/>
      <c r="BN541" s="67"/>
      <c r="BO541" s="95"/>
      <c r="BP541" s="42"/>
      <c r="BQ541" s="42"/>
      <c r="BR541" s="206"/>
      <c r="BS541" s="41"/>
      <c r="BT541" s="41"/>
      <c r="BU541" s="30"/>
      <c r="BW541" s="30"/>
      <c r="BX541" s="30"/>
      <c r="BY541" s="30"/>
      <c r="BZ541" s="160"/>
      <c r="CP541" s="42"/>
      <c r="CQ541" s="42"/>
      <c r="CR541" s="42"/>
      <c r="CS541" s="95"/>
      <c r="CV541" s="69"/>
      <c r="CW541" s="31"/>
      <c r="CX541" s="19"/>
      <c r="CY541" s="43"/>
      <c r="DC541" s="160"/>
      <c r="DU541" s="30"/>
      <c r="DV541" s="30"/>
      <c r="DW541" s="30"/>
      <c r="DX541" s="30"/>
      <c r="DY541" s="30"/>
      <c r="DZ541" s="160"/>
      <c r="EA541" s="160"/>
      <c r="EC541" s="160"/>
      <c r="ED541" s="160"/>
      <c r="EG541" s="160"/>
      <c r="EH541" s="30"/>
      <c r="EI541" s="30"/>
      <c r="EK541" s="160"/>
      <c r="EL541" s="160"/>
      <c r="EM541" s="160"/>
      <c r="EN541" s="160"/>
      <c r="EO541" s="160"/>
      <c r="EP541" s="160"/>
    </row>
    <row r="542" spans="2:148" s="105" customFormat="1" x14ac:dyDescent="0.25">
      <c r="B542" s="38"/>
      <c r="C542" s="38"/>
      <c r="D542" s="38"/>
      <c r="E542" s="38"/>
      <c r="F542" s="38"/>
      <c r="G542" s="38"/>
      <c r="J542" s="160"/>
      <c r="K542" s="160"/>
      <c r="L542" s="42"/>
      <c r="M542" s="42"/>
      <c r="N542" s="42"/>
      <c r="O542" s="42"/>
      <c r="P542" s="42"/>
      <c r="Q542" s="42"/>
      <c r="R542" s="42"/>
      <c r="S542" s="42"/>
      <c r="T542" s="42"/>
      <c r="U542" s="169"/>
      <c r="V542" s="169"/>
      <c r="W542" s="169"/>
      <c r="X542" s="169"/>
      <c r="Y542" s="169"/>
      <c r="AA542" s="169"/>
      <c r="AB542" s="169"/>
      <c r="AC542" s="169"/>
      <c r="AD542" s="169"/>
      <c r="AE542" s="169"/>
      <c r="AF542" s="169"/>
      <c r="AG542" s="169"/>
      <c r="AH542" s="169"/>
      <c r="AJ542" s="169"/>
      <c r="AK542" s="169"/>
      <c r="AM542" s="169"/>
      <c r="AN542" s="64"/>
      <c r="AO542" s="64"/>
      <c r="AP542" s="64"/>
      <c r="AQ542" s="64"/>
      <c r="AR542" s="64"/>
      <c r="AS542" s="42"/>
      <c r="AT542" s="67"/>
      <c r="AU542" s="67"/>
      <c r="AV542" s="67"/>
      <c r="AW542" s="42"/>
      <c r="AX542" s="64"/>
      <c r="AY542" s="69"/>
      <c r="AZ542" s="67"/>
      <c r="BA542" s="67"/>
      <c r="BB542" s="67"/>
      <c r="BC542" s="67"/>
      <c r="BD542" s="69"/>
      <c r="BE542" s="69"/>
      <c r="BF542" s="72"/>
      <c r="BG542" s="69"/>
      <c r="BH542" s="69"/>
      <c r="BI542" s="94"/>
      <c r="BJ542" s="42"/>
      <c r="BK542" s="42"/>
      <c r="BL542" s="209"/>
      <c r="BM542" s="67"/>
      <c r="BN542" s="67"/>
      <c r="BO542" s="95"/>
      <c r="BP542" s="42"/>
      <c r="BQ542" s="42"/>
      <c r="BR542" s="206"/>
      <c r="BS542" s="41"/>
      <c r="BT542" s="41"/>
      <c r="BU542" s="30"/>
      <c r="BW542" s="30"/>
      <c r="BX542" s="30"/>
      <c r="BY542" s="30"/>
      <c r="BZ542" s="160"/>
      <c r="CP542" s="42"/>
      <c r="CQ542" s="42"/>
      <c r="CR542" s="42"/>
      <c r="CS542" s="95"/>
      <c r="CV542" s="69"/>
      <c r="CW542" s="31"/>
      <c r="CX542" s="19"/>
      <c r="CY542" s="43"/>
      <c r="DC542" s="160"/>
      <c r="DU542" s="30"/>
      <c r="DV542" s="30"/>
      <c r="DW542" s="30"/>
      <c r="DX542" s="30"/>
      <c r="DY542" s="30"/>
      <c r="DZ542" s="160"/>
      <c r="EA542" s="160"/>
      <c r="EC542" s="160"/>
      <c r="ED542" s="160"/>
      <c r="EG542" s="160"/>
      <c r="EH542" s="30"/>
      <c r="EI542" s="30"/>
      <c r="EK542" s="160"/>
      <c r="EL542" s="160"/>
      <c r="EM542" s="160"/>
      <c r="EN542" s="160"/>
      <c r="EO542" s="160"/>
      <c r="EP542" s="160"/>
    </row>
    <row r="543" spans="2:148" s="105" customFormat="1" x14ac:dyDescent="0.25">
      <c r="B543" s="38"/>
      <c r="C543" s="38"/>
      <c r="D543" s="38"/>
      <c r="E543" s="38"/>
      <c r="F543" s="38"/>
      <c r="G543" s="38"/>
      <c r="J543" s="160"/>
      <c r="K543" s="160"/>
      <c r="L543" s="42"/>
      <c r="M543" s="42"/>
      <c r="N543" s="42"/>
      <c r="O543" s="42"/>
      <c r="P543" s="42"/>
      <c r="Q543" s="42"/>
      <c r="R543" s="42"/>
      <c r="S543" s="42"/>
      <c r="T543" s="42"/>
      <c r="U543" s="169"/>
      <c r="V543" s="169"/>
      <c r="W543" s="169"/>
      <c r="X543" s="169"/>
      <c r="Y543" s="169"/>
      <c r="AA543" s="169"/>
      <c r="AB543" s="169"/>
      <c r="AC543" s="169"/>
      <c r="AD543" s="169"/>
      <c r="AE543" s="169"/>
      <c r="AF543" s="169"/>
      <c r="AG543" s="169"/>
      <c r="AH543" s="169"/>
      <c r="AJ543" s="169"/>
      <c r="AK543" s="169"/>
      <c r="AM543" s="169"/>
      <c r="AN543" s="64"/>
      <c r="AO543" s="64"/>
      <c r="AP543" s="64"/>
      <c r="AQ543" s="64"/>
      <c r="AR543" s="64"/>
      <c r="AS543" s="42"/>
      <c r="AT543" s="67"/>
      <c r="AU543" s="67"/>
      <c r="AV543" s="67"/>
      <c r="AW543" s="42"/>
      <c r="AX543" s="64"/>
      <c r="AY543" s="69"/>
      <c r="AZ543" s="67"/>
      <c r="BA543" s="67"/>
      <c r="BB543" s="67"/>
      <c r="BC543" s="67"/>
      <c r="BD543" s="69"/>
      <c r="BE543" s="69"/>
      <c r="BF543" s="72"/>
      <c r="BG543" s="69"/>
      <c r="BH543" s="69"/>
      <c r="BI543" s="94"/>
      <c r="BJ543" s="42"/>
      <c r="BK543" s="42"/>
      <c r="BL543" s="209"/>
      <c r="BM543" s="67"/>
      <c r="BN543" s="67"/>
      <c r="BO543" s="95"/>
      <c r="BP543" s="42"/>
      <c r="BQ543" s="42"/>
      <c r="BR543" s="206"/>
      <c r="BS543" s="41"/>
      <c r="BT543" s="41"/>
      <c r="BU543" s="30"/>
      <c r="BW543" s="30"/>
      <c r="BX543" s="30"/>
      <c r="BY543" s="30"/>
      <c r="BZ543" s="160"/>
      <c r="CP543" s="42"/>
      <c r="CQ543" s="42"/>
      <c r="CR543" s="42"/>
      <c r="CS543" s="95"/>
      <c r="CV543" s="69"/>
      <c r="CW543" s="31"/>
      <c r="CX543" s="19"/>
      <c r="CY543" s="43"/>
      <c r="DC543" s="160"/>
      <c r="DU543" s="30"/>
      <c r="DV543" s="30"/>
      <c r="DW543" s="30"/>
      <c r="DX543" s="30"/>
      <c r="DY543" s="30"/>
      <c r="DZ543" s="160"/>
      <c r="EA543" s="160"/>
      <c r="EC543" s="160"/>
      <c r="ED543" s="160"/>
      <c r="EG543" s="160"/>
      <c r="EH543" s="30"/>
      <c r="EI543" s="30"/>
      <c r="EK543" s="160"/>
      <c r="EL543" s="160"/>
      <c r="EM543" s="160"/>
      <c r="EN543" s="160"/>
      <c r="EO543" s="160"/>
      <c r="EP543" s="160"/>
    </row>
    <row r="544" spans="2:148" s="105" customFormat="1" x14ac:dyDescent="0.25">
      <c r="B544" s="38"/>
      <c r="C544" s="38"/>
      <c r="D544" s="38"/>
      <c r="E544" s="38"/>
      <c r="F544" s="38"/>
      <c r="G544" s="38"/>
      <c r="J544" s="160"/>
      <c r="K544" s="160"/>
      <c r="L544" s="42"/>
      <c r="M544" s="42"/>
      <c r="N544" s="42"/>
      <c r="O544" s="42"/>
      <c r="P544" s="42"/>
      <c r="Q544" s="42"/>
      <c r="R544" s="42"/>
      <c r="S544" s="42"/>
      <c r="T544" s="42"/>
      <c r="U544" s="169"/>
      <c r="V544" s="169"/>
      <c r="W544" s="169"/>
      <c r="X544" s="169"/>
      <c r="Y544" s="169"/>
      <c r="AA544" s="169"/>
      <c r="AB544" s="169"/>
      <c r="AC544" s="169"/>
      <c r="AD544" s="169"/>
      <c r="AE544" s="169"/>
      <c r="AF544" s="169"/>
      <c r="AG544" s="169"/>
      <c r="AH544" s="169"/>
      <c r="AJ544" s="169"/>
      <c r="AK544" s="169"/>
      <c r="AM544" s="169"/>
      <c r="AN544" s="64"/>
      <c r="AO544" s="64"/>
      <c r="AP544" s="64"/>
      <c r="AQ544" s="64"/>
      <c r="AR544" s="64"/>
      <c r="AS544" s="42"/>
      <c r="AT544" s="67"/>
      <c r="AU544" s="67"/>
      <c r="AV544" s="67"/>
      <c r="AW544" s="42"/>
      <c r="AX544" s="64"/>
      <c r="AY544" s="69"/>
      <c r="AZ544" s="67"/>
      <c r="BA544" s="67"/>
      <c r="BB544" s="67"/>
      <c r="BC544" s="67"/>
      <c r="BD544" s="69"/>
      <c r="BE544" s="69"/>
      <c r="BF544" s="72"/>
      <c r="BG544" s="69"/>
      <c r="BH544" s="69"/>
      <c r="BI544" s="94"/>
      <c r="BJ544" s="42"/>
      <c r="BK544" s="42"/>
      <c r="BL544" s="209"/>
      <c r="BM544" s="67"/>
      <c r="BN544" s="67"/>
      <c r="BO544" s="95"/>
      <c r="BP544" s="42"/>
      <c r="BQ544" s="42"/>
      <c r="BR544" s="206"/>
      <c r="BS544" s="41"/>
      <c r="BT544" s="41"/>
      <c r="BU544" s="30"/>
      <c r="BW544" s="30"/>
      <c r="BX544" s="30"/>
      <c r="BY544" s="30"/>
      <c r="BZ544" s="160"/>
      <c r="CP544" s="42"/>
      <c r="CQ544" s="42"/>
      <c r="CR544" s="42"/>
      <c r="CS544" s="95"/>
      <c r="CV544" s="69"/>
      <c r="CW544" s="31"/>
      <c r="CX544" s="19"/>
      <c r="CY544" s="43"/>
      <c r="DC544" s="160"/>
      <c r="DU544" s="30"/>
      <c r="DV544" s="30"/>
      <c r="DW544" s="30"/>
      <c r="DX544" s="30"/>
      <c r="DY544" s="30"/>
      <c r="DZ544" s="160"/>
      <c r="EA544" s="160"/>
      <c r="EC544" s="160"/>
      <c r="ED544" s="160"/>
      <c r="EG544" s="160"/>
      <c r="EH544" s="30"/>
      <c r="EI544" s="30"/>
      <c r="EK544" s="160"/>
      <c r="EL544" s="160"/>
      <c r="EM544" s="160"/>
      <c r="EN544" s="160"/>
      <c r="EO544" s="160"/>
      <c r="EP544" s="160"/>
    </row>
    <row r="545" spans="2:146" s="105" customFormat="1" x14ac:dyDescent="0.25">
      <c r="B545" s="38"/>
      <c r="C545" s="38"/>
      <c r="D545" s="38"/>
      <c r="E545" s="38"/>
      <c r="F545" s="38"/>
      <c r="G545" s="38"/>
      <c r="J545" s="160"/>
      <c r="K545" s="160"/>
      <c r="L545" s="42"/>
      <c r="M545" s="42"/>
      <c r="N545" s="42"/>
      <c r="O545" s="42"/>
      <c r="P545" s="42"/>
      <c r="Q545" s="42"/>
      <c r="R545" s="42"/>
      <c r="S545" s="42"/>
      <c r="T545" s="42"/>
      <c r="U545" s="169"/>
      <c r="V545" s="169"/>
      <c r="W545" s="169"/>
      <c r="X545" s="169"/>
      <c r="Y545" s="169"/>
      <c r="AA545" s="169"/>
      <c r="AB545" s="169"/>
      <c r="AC545" s="169"/>
      <c r="AD545" s="169"/>
      <c r="AE545" s="169"/>
      <c r="AF545" s="169"/>
      <c r="AG545" s="169"/>
      <c r="AH545" s="169"/>
      <c r="AJ545" s="169"/>
      <c r="AK545" s="169"/>
      <c r="AM545" s="169"/>
      <c r="AN545" s="64"/>
      <c r="AO545" s="64"/>
      <c r="AP545" s="64"/>
      <c r="AQ545" s="64"/>
      <c r="AR545" s="64"/>
      <c r="AS545" s="42"/>
      <c r="AT545" s="67"/>
      <c r="AU545" s="67"/>
      <c r="AV545" s="67"/>
      <c r="AW545" s="42"/>
      <c r="AX545" s="64"/>
      <c r="AY545" s="69"/>
      <c r="AZ545" s="67"/>
      <c r="BA545" s="67"/>
      <c r="BB545" s="67"/>
      <c r="BC545" s="67"/>
      <c r="BD545" s="69"/>
      <c r="BE545" s="69"/>
      <c r="BF545" s="72"/>
      <c r="BG545" s="69"/>
      <c r="BH545" s="69"/>
      <c r="BI545" s="94"/>
      <c r="BJ545" s="42"/>
      <c r="BK545" s="42"/>
      <c r="BL545" s="209"/>
      <c r="BM545" s="67"/>
      <c r="BN545" s="67"/>
      <c r="BO545" s="95"/>
      <c r="BP545" s="42"/>
      <c r="BQ545" s="42"/>
      <c r="BR545" s="206"/>
      <c r="BS545" s="41"/>
      <c r="BT545" s="41"/>
      <c r="BU545" s="30"/>
      <c r="BW545" s="30"/>
      <c r="BX545" s="30"/>
      <c r="BY545" s="30"/>
      <c r="BZ545" s="160"/>
      <c r="CP545" s="42"/>
      <c r="CQ545" s="42"/>
      <c r="CR545" s="42"/>
      <c r="CS545" s="95"/>
      <c r="CV545" s="69"/>
      <c r="CW545" s="31"/>
      <c r="CX545" s="19"/>
      <c r="CY545" s="43"/>
      <c r="DC545" s="160"/>
      <c r="DU545" s="30"/>
      <c r="DV545" s="30"/>
      <c r="DW545" s="30"/>
      <c r="DX545" s="30"/>
      <c r="DY545" s="30"/>
      <c r="DZ545" s="160"/>
      <c r="EA545" s="160"/>
      <c r="EC545" s="160"/>
      <c r="ED545" s="160"/>
      <c r="EG545" s="160"/>
      <c r="EH545" s="30"/>
      <c r="EI545" s="30"/>
      <c r="EK545" s="160"/>
      <c r="EL545" s="160"/>
      <c r="EM545" s="160"/>
      <c r="EN545" s="160"/>
      <c r="EO545" s="160"/>
      <c r="EP545" s="160"/>
    </row>
    <row r="546" spans="2:146" s="105" customFormat="1" x14ac:dyDescent="0.25">
      <c r="B546" s="38"/>
      <c r="C546" s="38"/>
      <c r="D546" s="38"/>
      <c r="E546" s="38"/>
      <c r="F546" s="38"/>
      <c r="G546" s="38"/>
      <c r="J546" s="160"/>
      <c r="K546" s="160"/>
      <c r="L546" s="42"/>
      <c r="M546" s="42"/>
      <c r="N546" s="42"/>
      <c r="O546" s="42"/>
      <c r="P546" s="42"/>
      <c r="Q546" s="42"/>
      <c r="R546" s="42"/>
      <c r="S546" s="42"/>
      <c r="T546" s="42"/>
      <c r="U546" s="169"/>
      <c r="V546" s="169"/>
      <c r="W546" s="169"/>
      <c r="X546" s="169"/>
      <c r="Y546" s="169"/>
      <c r="AA546" s="169"/>
      <c r="AB546" s="169"/>
      <c r="AC546" s="169"/>
      <c r="AD546" s="169"/>
      <c r="AE546" s="169"/>
      <c r="AF546" s="169"/>
      <c r="AG546" s="169"/>
      <c r="AH546" s="169"/>
      <c r="AJ546" s="169"/>
      <c r="AK546" s="169"/>
      <c r="AM546" s="169"/>
      <c r="AN546" s="64"/>
      <c r="AO546" s="64"/>
      <c r="AP546" s="64"/>
      <c r="AQ546" s="64"/>
      <c r="AR546" s="64"/>
      <c r="AS546" s="42"/>
      <c r="AT546" s="67"/>
      <c r="AU546" s="67"/>
      <c r="AV546" s="67"/>
      <c r="AW546" s="42"/>
      <c r="AX546" s="64"/>
      <c r="AY546" s="69"/>
      <c r="AZ546" s="67"/>
      <c r="BA546" s="67"/>
      <c r="BB546" s="67"/>
      <c r="BC546" s="67"/>
      <c r="BD546" s="69"/>
      <c r="BE546" s="69"/>
      <c r="BF546" s="72"/>
      <c r="BG546" s="69"/>
      <c r="BH546" s="69"/>
      <c r="BI546" s="94"/>
      <c r="BJ546" s="42"/>
      <c r="BK546" s="42"/>
      <c r="BL546" s="209"/>
      <c r="BM546" s="67"/>
      <c r="BN546" s="67"/>
      <c r="BO546" s="95"/>
      <c r="BP546" s="42"/>
      <c r="BQ546" s="42"/>
      <c r="BR546" s="206"/>
      <c r="BS546" s="41"/>
      <c r="BT546" s="41"/>
      <c r="BU546" s="30"/>
      <c r="BW546" s="30"/>
      <c r="BX546" s="30"/>
      <c r="BY546" s="30"/>
      <c r="BZ546" s="160"/>
      <c r="CP546" s="42"/>
      <c r="CQ546" s="42"/>
      <c r="CR546" s="42"/>
      <c r="CS546" s="95"/>
      <c r="CV546" s="69"/>
      <c r="CW546" s="31"/>
      <c r="CX546" s="19"/>
      <c r="CY546" s="43"/>
      <c r="DC546" s="160"/>
      <c r="DU546" s="30"/>
      <c r="DV546" s="30"/>
      <c r="DW546" s="30"/>
      <c r="DX546" s="30"/>
      <c r="DY546" s="30"/>
      <c r="DZ546" s="160"/>
      <c r="EA546" s="160"/>
      <c r="EC546" s="160"/>
      <c r="ED546" s="160"/>
      <c r="EG546" s="160"/>
      <c r="EH546" s="30"/>
      <c r="EI546" s="30"/>
      <c r="EK546" s="160"/>
      <c r="EL546" s="160"/>
      <c r="EM546" s="160"/>
      <c r="EN546" s="160"/>
      <c r="EO546" s="160"/>
      <c r="EP546" s="160"/>
    </row>
    <row r="547" spans="2:146" s="105" customFormat="1" x14ac:dyDescent="0.25">
      <c r="B547" s="38"/>
      <c r="C547" s="38"/>
      <c r="D547" s="38"/>
      <c r="E547" s="38"/>
      <c r="F547" s="38"/>
      <c r="G547" s="38"/>
      <c r="J547" s="160"/>
      <c r="K547" s="160"/>
      <c r="L547" s="42"/>
      <c r="M547" s="42"/>
      <c r="N547" s="42"/>
      <c r="O547" s="42"/>
      <c r="P547" s="42"/>
      <c r="Q547" s="42"/>
      <c r="R547" s="42"/>
      <c r="S547" s="42"/>
      <c r="T547" s="42"/>
      <c r="U547" s="169"/>
      <c r="V547" s="169"/>
      <c r="W547" s="169"/>
      <c r="X547" s="169"/>
      <c r="Y547" s="169"/>
      <c r="AA547" s="169"/>
      <c r="AB547" s="169"/>
      <c r="AC547" s="169"/>
      <c r="AD547" s="169"/>
      <c r="AE547" s="169"/>
      <c r="AF547" s="169"/>
      <c r="AG547" s="169"/>
      <c r="AH547" s="169"/>
      <c r="AJ547" s="169"/>
      <c r="AK547" s="169"/>
      <c r="AM547" s="169"/>
      <c r="AN547" s="64"/>
      <c r="AO547" s="64"/>
      <c r="AP547" s="64"/>
      <c r="AQ547" s="64"/>
      <c r="AR547" s="64"/>
      <c r="AS547" s="42"/>
      <c r="AT547" s="67"/>
      <c r="AU547" s="67"/>
      <c r="AV547" s="67"/>
      <c r="AW547" s="42"/>
      <c r="AX547" s="64"/>
      <c r="AY547" s="69"/>
      <c r="AZ547" s="67"/>
      <c r="BA547" s="67"/>
      <c r="BB547" s="67"/>
      <c r="BC547" s="67"/>
      <c r="BD547" s="69"/>
      <c r="BE547" s="69"/>
      <c r="BF547" s="72"/>
      <c r="BG547" s="69"/>
      <c r="BH547" s="69"/>
      <c r="BI547" s="94"/>
      <c r="BJ547" s="42"/>
      <c r="BK547" s="42"/>
      <c r="BL547" s="209"/>
      <c r="BM547" s="67"/>
      <c r="BN547" s="67"/>
      <c r="BO547" s="95"/>
      <c r="BP547" s="42"/>
      <c r="BQ547" s="42"/>
      <c r="BR547" s="206"/>
      <c r="BS547" s="41"/>
      <c r="BT547" s="41"/>
      <c r="BU547" s="30"/>
      <c r="BW547" s="30"/>
      <c r="BX547" s="30"/>
      <c r="BY547" s="30"/>
      <c r="BZ547" s="160"/>
      <c r="CP547" s="42"/>
      <c r="CQ547" s="42"/>
      <c r="CR547" s="42"/>
      <c r="CS547" s="95"/>
      <c r="CV547" s="69"/>
      <c r="CW547" s="31"/>
      <c r="CX547" s="19"/>
      <c r="CY547" s="43"/>
      <c r="DC547" s="160"/>
      <c r="DU547" s="30"/>
      <c r="DV547" s="30"/>
      <c r="DW547" s="30"/>
      <c r="DX547" s="30"/>
      <c r="DY547" s="30"/>
      <c r="DZ547" s="160"/>
      <c r="EA547" s="160"/>
      <c r="EC547" s="160"/>
      <c r="ED547" s="160"/>
      <c r="EG547" s="160"/>
      <c r="EH547" s="30"/>
      <c r="EI547" s="30"/>
      <c r="EK547" s="160"/>
      <c r="EL547" s="160"/>
      <c r="EM547" s="160"/>
      <c r="EN547" s="160"/>
      <c r="EO547" s="160"/>
      <c r="EP547" s="160"/>
    </row>
    <row r="548" spans="2:146" s="105" customFormat="1" x14ac:dyDescent="0.25">
      <c r="B548" s="38"/>
      <c r="C548" s="38"/>
      <c r="D548" s="38"/>
      <c r="E548" s="38"/>
      <c r="F548" s="38"/>
      <c r="G548" s="38"/>
      <c r="J548" s="160"/>
      <c r="K548" s="160"/>
      <c r="L548" s="42"/>
      <c r="M548" s="42"/>
      <c r="N548" s="42"/>
      <c r="O548" s="42"/>
      <c r="P548" s="42"/>
      <c r="Q548" s="42"/>
      <c r="R548" s="42"/>
      <c r="S548" s="42"/>
      <c r="T548" s="42"/>
      <c r="U548" s="169"/>
      <c r="V548" s="169"/>
      <c r="W548" s="169"/>
      <c r="X548" s="169"/>
      <c r="Y548" s="169"/>
      <c r="AA548" s="169"/>
      <c r="AB548" s="169"/>
      <c r="AC548" s="169"/>
      <c r="AD548" s="169"/>
      <c r="AE548" s="169"/>
      <c r="AF548" s="169"/>
      <c r="AG548" s="169"/>
      <c r="AH548" s="169"/>
      <c r="AJ548" s="169"/>
      <c r="AK548" s="169"/>
      <c r="AM548" s="169"/>
      <c r="AN548" s="64"/>
      <c r="AO548" s="64"/>
      <c r="AP548" s="64"/>
      <c r="AQ548" s="64"/>
      <c r="AR548" s="64"/>
      <c r="AS548" s="42"/>
      <c r="AT548" s="67"/>
      <c r="AU548" s="67"/>
      <c r="AV548" s="67"/>
      <c r="AW548" s="42"/>
      <c r="AX548" s="64"/>
      <c r="AY548" s="69"/>
      <c r="AZ548" s="67"/>
      <c r="BA548" s="67"/>
      <c r="BB548" s="67"/>
      <c r="BC548" s="67"/>
      <c r="BD548" s="69"/>
      <c r="BE548" s="69"/>
      <c r="BF548" s="72"/>
      <c r="BG548" s="69"/>
      <c r="BH548" s="69"/>
      <c r="BI548" s="94"/>
      <c r="BJ548" s="42"/>
      <c r="BK548" s="42"/>
      <c r="BL548" s="209"/>
      <c r="BM548" s="67"/>
      <c r="BN548" s="67"/>
      <c r="BO548" s="95"/>
      <c r="BP548" s="42"/>
      <c r="BQ548" s="42"/>
      <c r="BR548" s="206"/>
      <c r="BS548" s="41"/>
      <c r="BT548" s="41"/>
      <c r="BU548" s="30"/>
      <c r="BW548" s="30"/>
      <c r="BX548" s="30"/>
      <c r="BY548" s="30"/>
      <c r="BZ548" s="160"/>
      <c r="CP548" s="42"/>
      <c r="CQ548" s="42"/>
      <c r="CR548" s="42"/>
      <c r="CS548" s="95"/>
      <c r="CV548" s="69"/>
      <c r="CW548" s="31"/>
      <c r="CX548" s="19"/>
      <c r="CY548" s="43"/>
      <c r="DC548" s="160"/>
      <c r="DU548" s="30"/>
      <c r="DV548" s="30"/>
      <c r="DW548" s="30"/>
      <c r="DX548" s="30"/>
      <c r="DY548" s="30"/>
      <c r="DZ548" s="160"/>
      <c r="EA548" s="160"/>
      <c r="EC548" s="160"/>
      <c r="ED548" s="160"/>
      <c r="EG548" s="160"/>
      <c r="EH548" s="30"/>
      <c r="EI548" s="30"/>
      <c r="EK548" s="160"/>
      <c r="EL548" s="160"/>
      <c r="EM548" s="160"/>
      <c r="EN548" s="160"/>
      <c r="EO548" s="160"/>
      <c r="EP548" s="160"/>
    </row>
    <row r="549" spans="2:146" s="105" customFormat="1" x14ac:dyDescent="0.25">
      <c r="B549" s="38"/>
      <c r="C549" s="38"/>
      <c r="D549" s="38"/>
      <c r="E549" s="38"/>
      <c r="F549" s="38"/>
      <c r="G549" s="38"/>
      <c r="J549" s="160"/>
      <c r="K549" s="160"/>
      <c r="L549" s="42"/>
      <c r="M549" s="42"/>
      <c r="N549" s="42"/>
      <c r="O549" s="42"/>
      <c r="P549" s="42"/>
      <c r="Q549" s="42"/>
      <c r="R549" s="42"/>
      <c r="S549" s="42"/>
      <c r="T549" s="42"/>
      <c r="U549" s="169"/>
      <c r="V549" s="169"/>
      <c r="W549" s="169"/>
      <c r="X549" s="169"/>
      <c r="Y549" s="169"/>
      <c r="AA549" s="169"/>
      <c r="AB549" s="169"/>
      <c r="AC549" s="169"/>
      <c r="AD549" s="169"/>
      <c r="AE549" s="169"/>
      <c r="AF549" s="169"/>
      <c r="AG549" s="169"/>
      <c r="AH549" s="169"/>
      <c r="AJ549" s="169"/>
      <c r="AK549" s="169"/>
      <c r="AM549" s="169"/>
      <c r="AN549" s="64"/>
      <c r="AO549" s="64"/>
      <c r="AP549" s="64"/>
      <c r="AQ549" s="64"/>
      <c r="AR549" s="64"/>
      <c r="AS549" s="42"/>
      <c r="AT549" s="67"/>
      <c r="AU549" s="67"/>
      <c r="AV549" s="67"/>
      <c r="AW549" s="42"/>
      <c r="AX549" s="64"/>
      <c r="AY549" s="69"/>
      <c r="AZ549" s="67"/>
      <c r="BA549" s="67"/>
      <c r="BB549" s="67"/>
      <c r="BC549" s="67"/>
      <c r="BD549" s="69"/>
      <c r="BE549" s="69"/>
      <c r="BF549" s="72"/>
      <c r="BG549" s="69"/>
      <c r="BH549" s="69"/>
      <c r="BI549" s="94"/>
      <c r="BJ549" s="42"/>
      <c r="BK549" s="42"/>
      <c r="BL549" s="209"/>
      <c r="BM549" s="67"/>
      <c r="BN549" s="67"/>
      <c r="BO549" s="95"/>
      <c r="BP549" s="42"/>
      <c r="BQ549" s="42"/>
      <c r="BR549" s="206"/>
      <c r="BS549" s="41"/>
      <c r="BT549" s="41"/>
      <c r="BU549" s="30"/>
      <c r="BW549" s="30"/>
      <c r="BX549" s="30"/>
      <c r="BY549" s="30"/>
      <c r="BZ549" s="160"/>
      <c r="CP549" s="42"/>
      <c r="CQ549" s="42"/>
      <c r="CR549" s="42"/>
      <c r="CS549" s="95"/>
      <c r="CV549" s="69"/>
      <c r="CW549" s="31"/>
      <c r="CX549" s="19"/>
      <c r="CY549" s="43"/>
      <c r="DC549" s="160"/>
      <c r="DU549" s="30"/>
      <c r="DV549" s="30"/>
      <c r="DW549" s="30"/>
      <c r="DX549" s="30"/>
      <c r="DY549" s="30"/>
      <c r="DZ549" s="160"/>
      <c r="EA549" s="160"/>
      <c r="EC549" s="160"/>
      <c r="ED549" s="160"/>
      <c r="EG549" s="160"/>
      <c r="EH549" s="30"/>
      <c r="EI549" s="30"/>
      <c r="EK549" s="160"/>
      <c r="EL549" s="160"/>
      <c r="EM549" s="160"/>
      <c r="EN549" s="160"/>
      <c r="EO549" s="160"/>
      <c r="EP549" s="160"/>
    </row>
    <row r="550" spans="2:146" s="105" customFormat="1" x14ac:dyDescent="0.25">
      <c r="B550" s="38"/>
      <c r="C550" s="38"/>
      <c r="D550" s="38"/>
      <c r="E550" s="38"/>
      <c r="F550" s="38"/>
      <c r="G550" s="38"/>
      <c r="J550" s="160"/>
      <c r="K550" s="160"/>
      <c r="L550" s="42"/>
      <c r="M550" s="42"/>
      <c r="N550" s="42"/>
      <c r="O550" s="42"/>
      <c r="P550" s="42"/>
      <c r="Q550" s="42"/>
      <c r="R550" s="42"/>
      <c r="S550" s="42"/>
      <c r="T550" s="42"/>
      <c r="U550" s="169"/>
      <c r="V550" s="169"/>
      <c r="W550" s="169"/>
      <c r="X550" s="169"/>
      <c r="Y550" s="169"/>
      <c r="AA550" s="169"/>
      <c r="AB550" s="169"/>
      <c r="AC550" s="169"/>
      <c r="AD550" s="169"/>
      <c r="AE550" s="169"/>
      <c r="AF550" s="169"/>
      <c r="AG550" s="169"/>
      <c r="AH550" s="169"/>
      <c r="AJ550" s="169"/>
      <c r="AK550" s="169"/>
      <c r="AM550" s="169"/>
      <c r="AN550" s="64"/>
      <c r="AO550" s="64"/>
      <c r="AP550" s="64"/>
      <c r="AQ550" s="64"/>
      <c r="AR550" s="64"/>
      <c r="AS550" s="42"/>
      <c r="AT550" s="67"/>
      <c r="AU550" s="67"/>
      <c r="AV550" s="67"/>
      <c r="AW550" s="42"/>
      <c r="AX550" s="64"/>
      <c r="AY550" s="69"/>
      <c r="AZ550" s="67"/>
      <c r="BA550" s="67"/>
      <c r="BB550" s="67"/>
      <c r="BC550" s="67"/>
      <c r="BD550" s="69"/>
      <c r="BE550" s="69"/>
      <c r="BF550" s="72"/>
      <c r="BG550" s="69"/>
      <c r="BH550" s="69"/>
      <c r="BI550" s="94"/>
      <c r="BJ550" s="42"/>
      <c r="BK550" s="42"/>
      <c r="BL550" s="209"/>
      <c r="BM550" s="67"/>
      <c r="BN550" s="67"/>
      <c r="BO550" s="95"/>
      <c r="BP550" s="42"/>
      <c r="BQ550" s="42"/>
      <c r="BR550" s="206"/>
      <c r="BS550" s="41"/>
      <c r="BT550" s="41"/>
      <c r="BU550" s="30"/>
      <c r="BW550" s="30"/>
      <c r="BX550" s="30"/>
      <c r="BY550" s="30"/>
      <c r="BZ550" s="160"/>
      <c r="CP550" s="42"/>
      <c r="CQ550" s="42"/>
      <c r="CR550" s="42"/>
      <c r="CS550" s="95"/>
      <c r="CV550" s="69"/>
      <c r="CW550" s="31"/>
      <c r="CX550" s="19"/>
      <c r="CY550" s="43"/>
      <c r="DC550" s="160"/>
      <c r="DU550" s="30"/>
      <c r="DV550" s="30"/>
      <c r="DW550" s="30"/>
      <c r="DX550" s="30"/>
      <c r="DY550" s="30"/>
      <c r="DZ550" s="160"/>
      <c r="EA550" s="160"/>
      <c r="EC550" s="160"/>
      <c r="ED550" s="160"/>
      <c r="EG550" s="160"/>
      <c r="EH550" s="30"/>
      <c r="EI550" s="30"/>
      <c r="EK550" s="160"/>
      <c r="EL550" s="160"/>
      <c r="EM550" s="160"/>
      <c r="EN550" s="160"/>
      <c r="EO550" s="160"/>
      <c r="EP550" s="160"/>
    </row>
    <row r="551" spans="2:146" s="105" customFormat="1" x14ac:dyDescent="0.25">
      <c r="B551" s="38"/>
      <c r="C551" s="38"/>
      <c r="D551" s="38"/>
      <c r="E551" s="38"/>
      <c r="F551" s="38"/>
      <c r="G551" s="38"/>
      <c r="J551" s="160"/>
      <c r="K551" s="160"/>
      <c r="L551" s="42"/>
      <c r="M551" s="42"/>
      <c r="N551" s="42"/>
      <c r="O551" s="42"/>
      <c r="P551" s="42"/>
      <c r="Q551" s="42"/>
      <c r="R551" s="42"/>
      <c r="S551" s="42"/>
      <c r="T551" s="42"/>
      <c r="U551" s="169"/>
      <c r="V551" s="169"/>
      <c r="W551" s="169"/>
      <c r="X551" s="169"/>
      <c r="Y551" s="169"/>
      <c r="AA551" s="169"/>
      <c r="AB551" s="169"/>
      <c r="AC551" s="169"/>
      <c r="AD551" s="169"/>
      <c r="AE551" s="169"/>
      <c r="AF551" s="169"/>
      <c r="AG551" s="169"/>
      <c r="AH551" s="169"/>
      <c r="AJ551" s="169"/>
      <c r="AK551" s="169"/>
      <c r="AM551" s="169"/>
      <c r="AN551" s="64"/>
      <c r="AO551" s="64"/>
      <c r="AP551" s="64"/>
      <c r="AQ551" s="64"/>
      <c r="AR551" s="64"/>
      <c r="AS551" s="42"/>
      <c r="AT551" s="67"/>
      <c r="AU551" s="67"/>
      <c r="AV551" s="67"/>
      <c r="AW551" s="42"/>
      <c r="AX551" s="64"/>
      <c r="AY551" s="69"/>
      <c r="AZ551" s="67"/>
      <c r="BA551" s="67"/>
      <c r="BB551" s="67"/>
      <c r="BC551" s="67"/>
      <c r="BD551" s="69"/>
      <c r="BE551" s="69"/>
      <c r="BF551" s="72"/>
      <c r="BG551" s="69"/>
      <c r="BH551" s="69"/>
      <c r="BI551" s="94"/>
      <c r="BJ551" s="42"/>
      <c r="BK551" s="42"/>
      <c r="BL551" s="209"/>
      <c r="BM551" s="67"/>
      <c r="BN551" s="67"/>
      <c r="BO551" s="95"/>
      <c r="BP551" s="42"/>
      <c r="BQ551" s="42"/>
      <c r="BR551" s="206"/>
      <c r="BS551" s="41"/>
      <c r="BT551" s="41"/>
      <c r="BU551" s="30"/>
      <c r="BW551" s="30"/>
      <c r="BX551" s="30"/>
      <c r="BY551" s="30"/>
      <c r="BZ551" s="160"/>
      <c r="CP551" s="42"/>
      <c r="CQ551" s="42"/>
      <c r="CR551" s="42"/>
      <c r="CS551" s="95"/>
      <c r="CV551" s="69"/>
      <c r="CW551" s="31"/>
      <c r="CX551" s="19"/>
      <c r="CY551" s="43"/>
      <c r="DC551" s="160"/>
      <c r="DU551" s="30"/>
      <c r="DV551" s="30"/>
      <c r="DW551" s="30"/>
      <c r="DX551" s="30"/>
      <c r="DY551" s="30"/>
      <c r="DZ551" s="160"/>
      <c r="EA551" s="160"/>
      <c r="EC551" s="160"/>
      <c r="ED551" s="160"/>
      <c r="EG551" s="160"/>
      <c r="EH551" s="30"/>
      <c r="EI551" s="30"/>
      <c r="EK551" s="160"/>
      <c r="EL551" s="160"/>
      <c r="EM551" s="160"/>
      <c r="EN551" s="160"/>
      <c r="EO551" s="160"/>
      <c r="EP551" s="160"/>
    </row>
    <row r="552" spans="2:146" s="105" customFormat="1" x14ac:dyDescent="0.25">
      <c r="B552" s="38"/>
      <c r="C552" s="38"/>
      <c r="D552" s="38"/>
      <c r="E552" s="38"/>
      <c r="F552" s="38"/>
      <c r="G552" s="38"/>
      <c r="J552" s="160"/>
      <c r="K552" s="160"/>
      <c r="L552" s="42"/>
      <c r="M552" s="42"/>
      <c r="N552" s="42"/>
      <c r="O552" s="42"/>
      <c r="P552" s="42"/>
      <c r="Q552" s="42"/>
      <c r="R552" s="42"/>
      <c r="S552" s="42"/>
      <c r="T552" s="42"/>
      <c r="U552" s="169"/>
      <c r="V552" s="169"/>
      <c r="W552" s="169"/>
      <c r="X552" s="169"/>
      <c r="Y552" s="169"/>
      <c r="AA552" s="169"/>
      <c r="AB552" s="169"/>
      <c r="AC552" s="169"/>
      <c r="AD552" s="169"/>
      <c r="AE552" s="169"/>
      <c r="AF552" s="169"/>
      <c r="AG552" s="169"/>
      <c r="AH552" s="169"/>
      <c r="AJ552" s="169"/>
      <c r="AK552" s="169"/>
      <c r="AM552" s="169"/>
      <c r="AN552" s="64"/>
      <c r="AO552" s="64"/>
      <c r="AP552" s="64"/>
      <c r="AQ552" s="64"/>
      <c r="AR552" s="64"/>
      <c r="AS552" s="42"/>
      <c r="AT552" s="67"/>
      <c r="AU552" s="67"/>
      <c r="AV552" s="67"/>
      <c r="AW552" s="42"/>
      <c r="AX552" s="64"/>
      <c r="AY552" s="69"/>
      <c r="AZ552" s="67"/>
      <c r="BA552" s="67"/>
      <c r="BB552" s="67"/>
      <c r="BC552" s="67"/>
      <c r="BD552" s="69"/>
      <c r="BE552" s="69"/>
      <c r="BF552" s="72"/>
      <c r="BG552" s="69"/>
      <c r="BH552" s="69"/>
      <c r="BI552" s="94"/>
      <c r="BJ552" s="42"/>
      <c r="BK552" s="42"/>
      <c r="BL552" s="209"/>
      <c r="BM552" s="67"/>
      <c r="BN552" s="67"/>
      <c r="BO552" s="95"/>
      <c r="BP552" s="42"/>
      <c r="BQ552" s="42"/>
      <c r="BR552" s="206"/>
      <c r="BS552" s="41"/>
      <c r="BT552" s="41"/>
      <c r="BU552" s="30"/>
      <c r="BW552" s="30"/>
      <c r="BX552" s="30"/>
      <c r="BY552" s="30"/>
      <c r="BZ552" s="160"/>
      <c r="CP552" s="42"/>
      <c r="CQ552" s="42"/>
      <c r="CR552" s="42"/>
      <c r="CS552" s="95"/>
      <c r="CV552" s="69"/>
      <c r="CW552" s="31"/>
      <c r="CX552" s="19"/>
      <c r="CY552" s="43"/>
      <c r="DC552" s="160"/>
      <c r="DU552" s="30"/>
      <c r="DV552" s="30"/>
      <c r="DW552" s="30"/>
      <c r="DX552" s="30"/>
      <c r="DY552" s="30"/>
      <c r="DZ552" s="160"/>
      <c r="EA552" s="160"/>
      <c r="EC552" s="160"/>
      <c r="ED552" s="160"/>
      <c r="EG552" s="160"/>
      <c r="EH552" s="30"/>
      <c r="EI552" s="30"/>
      <c r="EK552" s="160"/>
      <c r="EL552" s="160"/>
      <c r="EM552" s="160"/>
      <c r="EN552" s="160"/>
      <c r="EO552" s="160"/>
      <c r="EP552" s="160"/>
    </row>
    <row r="553" spans="2:146" s="105" customFormat="1" x14ac:dyDescent="0.25">
      <c r="B553" s="38"/>
      <c r="C553" s="38"/>
      <c r="D553" s="38"/>
      <c r="E553" s="38"/>
      <c r="F553" s="38"/>
      <c r="G553" s="38"/>
      <c r="J553" s="160"/>
      <c r="K553" s="160"/>
      <c r="L553" s="42"/>
      <c r="M553" s="42"/>
      <c r="N553" s="42"/>
      <c r="O553" s="42"/>
      <c r="P553" s="42"/>
      <c r="Q553" s="42"/>
      <c r="R553" s="42"/>
      <c r="S553" s="42"/>
      <c r="T553" s="42"/>
      <c r="U553" s="169"/>
      <c r="V553" s="169"/>
      <c r="W553" s="169"/>
      <c r="X553" s="169"/>
      <c r="Y553" s="169"/>
      <c r="AA553" s="169"/>
      <c r="AB553" s="169"/>
      <c r="AC553" s="169"/>
      <c r="AD553" s="169"/>
      <c r="AE553" s="169"/>
      <c r="AF553" s="169"/>
      <c r="AG553" s="169"/>
      <c r="AH553" s="169"/>
      <c r="AJ553" s="169"/>
      <c r="AK553" s="169"/>
      <c r="AM553" s="169"/>
      <c r="AN553" s="64"/>
      <c r="AO553" s="64"/>
      <c r="AP553" s="64"/>
      <c r="AQ553" s="64"/>
      <c r="AR553" s="64"/>
      <c r="AS553" s="42"/>
      <c r="AT553" s="67"/>
      <c r="AU553" s="67"/>
      <c r="AV553" s="67"/>
      <c r="AW553" s="42"/>
      <c r="AX553" s="64"/>
      <c r="AY553" s="69"/>
      <c r="AZ553" s="67"/>
      <c r="BA553" s="67"/>
      <c r="BB553" s="67"/>
      <c r="BC553" s="67"/>
      <c r="BD553" s="69"/>
      <c r="BE553" s="69"/>
      <c r="BF553" s="72"/>
      <c r="BG553" s="69"/>
      <c r="BH553" s="69"/>
      <c r="BI553" s="94"/>
      <c r="BJ553" s="42"/>
      <c r="BK553" s="42"/>
      <c r="BL553" s="209"/>
      <c r="BM553" s="67"/>
      <c r="BN553" s="67"/>
      <c r="BO553" s="95"/>
      <c r="BP553" s="42"/>
      <c r="BQ553" s="42"/>
      <c r="BR553" s="206"/>
      <c r="BS553" s="41"/>
      <c r="BT553" s="41"/>
      <c r="BU553" s="30"/>
      <c r="BW553" s="30"/>
      <c r="BX553" s="30"/>
      <c r="BY553" s="30"/>
      <c r="BZ553" s="160"/>
      <c r="CP553" s="42"/>
      <c r="CQ553" s="42"/>
      <c r="CR553" s="42"/>
      <c r="CS553" s="95"/>
      <c r="CV553" s="69"/>
      <c r="CW553" s="31"/>
      <c r="CX553" s="19"/>
      <c r="CY553" s="43"/>
      <c r="DC553" s="160"/>
      <c r="DU553" s="30"/>
      <c r="DV553" s="30"/>
      <c r="DW553" s="30"/>
      <c r="DX553" s="30"/>
      <c r="DY553" s="30"/>
      <c r="DZ553" s="160"/>
      <c r="EA553" s="160"/>
      <c r="EC553" s="160"/>
      <c r="ED553" s="160"/>
      <c r="EG553" s="160"/>
      <c r="EH553" s="30"/>
      <c r="EI553" s="30"/>
      <c r="EK553" s="160"/>
      <c r="EL553" s="160"/>
      <c r="EM553" s="160"/>
      <c r="EN553" s="160"/>
      <c r="EO553" s="160"/>
      <c r="EP553" s="160"/>
    </row>
    <row r="554" spans="2:146" s="105" customFormat="1" x14ac:dyDescent="0.25">
      <c r="B554" s="38"/>
      <c r="C554" s="38"/>
      <c r="D554" s="38"/>
      <c r="E554" s="38"/>
      <c r="F554" s="38"/>
      <c r="G554" s="38"/>
      <c r="J554" s="160"/>
      <c r="K554" s="160"/>
      <c r="L554" s="42"/>
      <c r="M554" s="42"/>
      <c r="N554" s="42"/>
      <c r="O554" s="42"/>
      <c r="P554" s="42"/>
      <c r="Q554" s="42"/>
      <c r="R554" s="42"/>
      <c r="S554" s="42"/>
      <c r="T554" s="42"/>
      <c r="U554" s="169"/>
      <c r="V554" s="169"/>
      <c r="W554" s="169"/>
      <c r="X554" s="169"/>
      <c r="Y554" s="169"/>
      <c r="AA554" s="169"/>
      <c r="AB554" s="169"/>
      <c r="AC554" s="169"/>
      <c r="AD554" s="169"/>
      <c r="AE554" s="169"/>
      <c r="AF554" s="169"/>
      <c r="AG554" s="169"/>
      <c r="AH554" s="169"/>
      <c r="AJ554" s="169"/>
      <c r="AK554" s="169"/>
      <c r="AM554" s="169"/>
      <c r="AN554" s="64"/>
      <c r="AO554" s="64"/>
      <c r="AP554" s="64"/>
      <c r="AQ554" s="64"/>
      <c r="AR554" s="64"/>
      <c r="AS554" s="42"/>
      <c r="AT554" s="67"/>
      <c r="AU554" s="67"/>
      <c r="AV554" s="67"/>
      <c r="AW554" s="42"/>
      <c r="AX554" s="64"/>
      <c r="AY554" s="69"/>
      <c r="AZ554" s="67"/>
      <c r="BA554" s="67"/>
      <c r="BB554" s="67"/>
      <c r="BC554" s="67"/>
      <c r="BD554" s="69"/>
      <c r="BE554" s="69"/>
      <c r="BF554" s="72"/>
      <c r="BG554" s="69"/>
      <c r="BH554" s="69"/>
      <c r="BI554" s="94"/>
      <c r="BJ554" s="42"/>
      <c r="BK554" s="42"/>
      <c r="BL554" s="209"/>
      <c r="BM554" s="67"/>
      <c r="BN554" s="67"/>
      <c r="BO554" s="95"/>
      <c r="BP554" s="42"/>
      <c r="BQ554" s="42"/>
      <c r="BR554" s="206"/>
      <c r="BS554" s="41"/>
      <c r="BT554" s="41"/>
      <c r="BU554" s="30"/>
      <c r="BW554" s="30"/>
      <c r="BX554" s="30"/>
      <c r="BY554" s="30"/>
      <c r="BZ554" s="160"/>
      <c r="CP554" s="42"/>
      <c r="CQ554" s="42"/>
      <c r="CR554" s="42"/>
      <c r="CS554" s="95"/>
      <c r="CV554" s="69"/>
      <c r="CW554" s="31"/>
      <c r="CX554" s="19"/>
      <c r="CY554" s="43"/>
      <c r="DC554" s="160"/>
      <c r="DU554" s="30"/>
      <c r="DV554" s="30"/>
      <c r="DW554" s="30"/>
      <c r="DX554" s="30"/>
      <c r="DY554" s="30"/>
      <c r="DZ554" s="160"/>
      <c r="EA554" s="160"/>
      <c r="EC554" s="160"/>
      <c r="ED554" s="160"/>
      <c r="EG554" s="160"/>
      <c r="EH554" s="30"/>
      <c r="EI554" s="30"/>
      <c r="EK554" s="160"/>
      <c r="EL554" s="160"/>
      <c r="EM554" s="160"/>
      <c r="EN554" s="160"/>
      <c r="EO554" s="160"/>
      <c r="EP554" s="160"/>
    </row>
    <row r="555" spans="2:146" s="105" customFormat="1" x14ac:dyDescent="0.25">
      <c r="B555" s="38"/>
      <c r="C555" s="38"/>
      <c r="D555" s="38"/>
      <c r="E555" s="38"/>
      <c r="F555" s="38"/>
      <c r="G555" s="38"/>
      <c r="J555" s="160"/>
      <c r="K555" s="160"/>
      <c r="L555" s="42"/>
      <c r="M555" s="42"/>
      <c r="N555" s="42"/>
      <c r="O555" s="42"/>
      <c r="P555" s="42"/>
      <c r="Q555" s="42"/>
      <c r="R555" s="42"/>
      <c r="S555" s="42"/>
      <c r="T555" s="42"/>
      <c r="U555" s="169"/>
      <c r="V555" s="169"/>
      <c r="W555" s="169"/>
      <c r="X555" s="169"/>
      <c r="Y555" s="169"/>
      <c r="AA555" s="169"/>
      <c r="AB555" s="169"/>
      <c r="AC555" s="169"/>
      <c r="AD555" s="169"/>
      <c r="AE555" s="169"/>
      <c r="AF555" s="169"/>
      <c r="AG555" s="169"/>
      <c r="AH555" s="169"/>
      <c r="AJ555" s="169"/>
      <c r="AK555" s="169"/>
      <c r="AM555" s="169"/>
      <c r="AN555" s="64"/>
      <c r="AO555" s="64"/>
      <c r="AP555" s="64"/>
      <c r="AQ555" s="64"/>
      <c r="AR555" s="64"/>
      <c r="AS555" s="42"/>
      <c r="AT555" s="67"/>
      <c r="AU555" s="67"/>
      <c r="AV555" s="67"/>
      <c r="AW555" s="42"/>
      <c r="AX555" s="64"/>
      <c r="AY555" s="69"/>
      <c r="AZ555" s="67"/>
      <c r="BA555" s="67"/>
      <c r="BB555" s="67"/>
      <c r="BC555" s="67"/>
      <c r="BD555" s="69"/>
      <c r="BE555" s="69"/>
      <c r="BF555" s="72"/>
      <c r="BG555" s="69"/>
      <c r="BH555" s="69"/>
      <c r="BI555" s="94"/>
      <c r="BJ555" s="42"/>
      <c r="BK555" s="42"/>
      <c r="BL555" s="209"/>
      <c r="BM555" s="67"/>
      <c r="BN555" s="67"/>
      <c r="BO555" s="95"/>
      <c r="BP555" s="42"/>
      <c r="BQ555" s="42"/>
      <c r="BR555" s="206"/>
      <c r="BS555" s="41"/>
      <c r="BT555" s="41"/>
      <c r="BU555" s="30"/>
      <c r="BW555" s="30"/>
      <c r="BX555" s="30"/>
      <c r="BY555" s="30"/>
      <c r="BZ555" s="160"/>
      <c r="CP555" s="42"/>
      <c r="CQ555" s="42"/>
      <c r="CR555" s="42"/>
      <c r="CS555" s="95"/>
      <c r="CV555" s="69"/>
      <c r="CW555" s="31"/>
      <c r="CX555" s="19"/>
      <c r="CY555" s="43"/>
      <c r="DC555" s="160"/>
      <c r="DU555" s="30"/>
      <c r="DV555" s="30"/>
      <c r="DW555" s="30"/>
      <c r="DX555" s="30"/>
      <c r="DY555" s="30"/>
      <c r="DZ555" s="160"/>
      <c r="EA555" s="160"/>
      <c r="EC555" s="160"/>
      <c r="ED555" s="160"/>
      <c r="EG555" s="160"/>
      <c r="EH555" s="30"/>
      <c r="EI555" s="30"/>
      <c r="EK555" s="160"/>
      <c r="EL555" s="160"/>
      <c r="EM555" s="160"/>
      <c r="EN555" s="160"/>
      <c r="EO555" s="160"/>
      <c r="EP555" s="160"/>
    </row>
    <row r="556" spans="2:146" s="105" customFormat="1" x14ac:dyDescent="0.25">
      <c r="B556" s="38"/>
      <c r="C556" s="38"/>
      <c r="D556" s="38"/>
      <c r="E556" s="38"/>
      <c r="F556" s="38"/>
      <c r="G556" s="38"/>
      <c r="J556" s="160"/>
      <c r="K556" s="160"/>
      <c r="L556" s="42"/>
      <c r="M556" s="42"/>
      <c r="N556" s="42"/>
      <c r="O556" s="42"/>
      <c r="P556" s="42"/>
      <c r="Q556" s="42"/>
      <c r="R556" s="42"/>
      <c r="S556" s="42"/>
      <c r="T556" s="42"/>
      <c r="U556" s="169"/>
      <c r="V556" s="169"/>
      <c r="W556" s="169"/>
      <c r="X556" s="169"/>
      <c r="Y556" s="169"/>
      <c r="AA556" s="169"/>
      <c r="AB556" s="169"/>
      <c r="AC556" s="169"/>
      <c r="AD556" s="169"/>
      <c r="AE556" s="169"/>
      <c r="AF556" s="169"/>
      <c r="AG556" s="169"/>
      <c r="AH556" s="169"/>
      <c r="AJ556" s="169"/>
      <c r="AK556" s="169"/>
      <c r="AM556" s="169"/>
      <c r="AN556" s="64"/>
      <c r="AO556" s="64"/>
      <c r="AP556" s="64"/>
      <c r="AQ556" s="64"/>
      <c r="AR556" s="64"/>
      <c r="AS556" s="42"/>
      <c r="AT556" s="67"/>
      <c r="AU556" s="67"/>
      <c r="AV556" s="67"/>
      <c r="AW556" s="42"/>
      <c r="AX556" s="64"/>
      <c r="AY556" s="69"/>
      <c r="AZ556" s="67"/>
      <c r="BA556" s="67"/>
      <c r="BB556" s="67"/>
      <c r="BC556" s="67"/>
      <c r="BD556" s="69"/>
      <c r="BE556" s="69"/>
      <c r="BF556" s="72"/>
      <c r="BG556" s="69"/>
      <c r="BH556" s="69"/>
      <c r="BI556" s="94"/>
      <c r="BJ556" s="42"/>
      <c r="BK556" s="42"/>
      <c r="BL556" s="209"/>
      <c r="BM556" s="42"/>
      <c r="BN556" s="67"/>
      <c r="BO556" s="95"/>
      <c r="BP556" s="42"/>
      <c r="BQ556" s="42"/>
      <c r="BR556" s="206"/>
      <c r="BS556" s="41"/>
      <c r="BT556" s="41"/>
      <c r="BU556" s="30"/>
      <c r="BW556" s="30"/>
      <c r="BX556" s="30"/>
      <c r="BY556" s="30"/>
      <c r="BZ556" s="160"/>
      <c r="CP556" s="42"/>
      <c r="CQ556" s="42"/>
      <c r="CR556" s="42"/>
      <c r="CS556" s="95"/>
      <c r="CV556" s="69"/>
      <c r="CW556" s="31"/>
      <c r="CX556" s="19"/>
      <c r="CY556" s="43"/>
      <c r="DC556" s="160"/>
      <c r="DU556" s="30"/>
      <c r="DV556" s="30"/>
      <c r="DW556" s="30"/>
      <c r="DX556" s="30"/>
      <c r="DY556" s="30"/>
      <c r="DZ556" s="160"/>
      <c r="EA556" s="160"/>
      <c r="EC556" s="160"/>
      <c r="ED556" s="160"/>
      <c r="EG556" s="160"/>
      <c r="EH556" s="30"/>
      <c r="EI556" s="30"/>
      <c r="EK556" s="160"/>
      <c r="EL556" s="160"/>
      <c r="EM556" s="160"/>
      <c r="EN556" s="160"/>
      <c r="EO556" s="160"/>
      <c r="EP556" s="160"/>
    </row>
    <row r="557" spans="2:146" s="105" customFormat="1" x14ac:dyDescent="0.25">
      <c r="B557" s="38"/>
      <c r="C557" s="38"/>
      <c r="D557" s="38"/>
      <c r="E557" s="38"/>
      <c r="F557" s="38"/>
      <c r="G557" s="38"/>
      <c r="J557" s="160"/>
      <c r="K557" s="160"/>
      <c r="L557" s="42"/>
      <c r="M557" s="42"/>
      <c r="N557" s="42"/>
      <c r="O557" s="42"/>
      <c r="P557" s="42"/>
      <c r="Q557" s="42"/>
      <c r="R557" s="42"/>
      <c r="S557" s="42"/>
      <c r="T557" s="42"/>
      <c r="U557" s="169"/>
      <c r="V557" s="169"/>
      <c r="W557" s="169"/>
      <c r="X557" s="169"/>
      <c r="Y557" s="169"/>
      <c r="AA557" s="169"/>
      <c r="AB557" s="169"/>
      <c r="AC557" s="169"/>
      <c r="AD557" s="169"/>
      <c r="AE557" s="169"/>
      <c r="AF557" s="169"/>
      <c r="AG557" s="169"/>
      <c r="AH557" s="169"/>
      <c r="AJ557" s="169"/>
      <c r="AK557" s="169"/>
      <c r="AM557" s="169"/>
      <c r="AN557" s="64"/>
      <c r="AO557" s="64"/>
      <c r="AP557" s="64"/>
      <c r="AQ557" s="64"/>
      <c r="AR557" s="64"/>
      <c r="AS557" s="42"/>
      <c r="AT557" s="67"/>
      <c r="AU557" s="67"/>
      <c r="AV557" s="67"/>
      <c r="AW557" s="42"/>
      <c r="AX557" s="64"/>
      <c r="AY557" s="69"/>
      <c r="AZ557" s="67"/>
      <c r="BA557" s="67"/>
      <c r="BB557" s="67"/>
      <c r="BC557" s="67"/>
      <c r="BD557" s="69"/>
      <c r="BE557" s="69"/>
      <c r="BF557" s="72"/>
      <c r="BG557" s="69"/>
      <c r="BH557" s="69"/>
      <c r="BI557" s="94"/>
      <c r="BJ557" s="42"/>
      <c r="BK557" s="42"/>
      <c r="BL557" s="209"/>
      <c r="BM557" s="67"/>
      <c r="BN557" s="67"/>
      <c r="BO557" s="95"/>
      <c r="BP557" s="42"/>
      <c r="BQ557" s="42"/>
      <c r="BR557" s="206"/>
      <c r="BS557" s="41"/>
      <c r="BT557" s="41"/>
      <c r="BU557" s="30"/>
      <c r="BW557" s="30"/>
      <c r="BX557" s="30"/>
      <c r="BY557" s="30"/>
      <c r="BZ557" s="160"/>
      <c r="CP557" s="42"/>
      <c r="CQ557" s="42"/>
      <c r="CR557" s="42"/>
      <c r="CS557" s="95"/>
      <c r="CV557" s="69"/>
      <c r="CW557" s="31"/>
      <c r="CX557" s="19"/>
      <c r="CY557" s="43"/>
      <c r="DC557" s="160"/>
      <c r="DU557" s="30"/>
      <c r="DV557" s="30"/>
      <c r="DW557" s="30"/>
      <c r="DX557" s="30"/>
      <c r="DY557" s="30"/>
      <c r="DZ557" s="160"/>
      <c r="EA557" s="160"/>
      <c r="EC557" s="160"/>
      <c r="ED557" s="160"/>
      <c r="EG557" s="160"/>
      <c r="EH557" s="30"/>
      <c r="EI557" s="30"/>
      <c r="EK557" s="160"/>
      <c r="EL557" s="160"/>
      <c r="EM557" s="160"/>
      <c r="EN557" s="160"/>
      <c r="EO557" s="160"/>
      <c r="EP557" s="160"/>
    </row>
    <row r="558" spans="2:146" s="105" customFormat="1" x14ac:dyDescent="0.25">
      <c r="B558" s="38"/>
      <c r="C558" s="38"/>
      <c r="D558" s="38"/>
      <c r="E558" s="38"/>
      <c r="F558" s="38"/>
      <c r="G558" s="38"/>
      <c r="J558" s="160"/>
      <c r="K558" s="160"/>
      <c r="L558" s="42"/>
      <c r="M558" s="42"/>
      <c r="N558" s="42"/>
      <c r="O558" s="42"/>
      <c r="P558" s="42"/>
      <c r="Q558" s="42"/>
      <c r="R558" s="42"/>
      <c r="S558" s="42"/>
      <c r="T558" s="42"/>
      <c r="U558" s="169"/>
      <c r="V558" s="169"/>
      <c r="W558" s="169"/>
      <c r="X558" s="169"/>
      <c r="Y558" s="169"/>
      <c r="AA558" s="169"/>
      <c r="AB558" s="169"/>
      <c r="AC558" s="169"/>
      <c r="AD558" s="169"/>
      <c r="AE558" s="169"/>
      <c r="AF558" s="169"/>
      <c r="AG558" s="169"/>
      <c r="AH558" s="169"/>
      <c r="AJ558" s="169"/>
      <c r="AK558" s="169"/>
      <c r="AM558" s="169"/>
      <c r="AN558" s="64"/>
      <c r="AO558" s="64"/>
      <c r="AP558" s="64"/>
      <c r="AQ558" s="64"/>
      <c r="AR558" s="64"/>
      <c r="AS558" s="42"/>
      <c r="AT558" s="67"/>
      <c r="AU558" s="67"/>
      <c r="AV558" s="67"/>
      <c r="AW558" s="42"/>
      <c r="AX558" s="64"/>
      <c r="AY558" s="69"/>
      <c r="AZ558" s="67"/>
      <c r="BA558" s="67"/>
      <c r="BB558" s="67"/>
      <c r="BC558" s="67"/>
      <c r="BD558" s="69"/>
      <c r="BE558" s="69"/>
      <c r="BF558" s="72"/>
      <c r="BG558" s="69"/>
      <c r="BH558" s="69"/>
      <c r="BI558" s="94"/>
      <c r="BJ558" s="42"/>
      <c r="BK558" s="42"/>
      <c r="BL558" s="209"/>
      <c r="BM558" s="67"/>
      <c r="BN558" s="67"/>
      <c r="BO558" s="95"/>
      <c r="BP558" s="42"/>
      <c r="BQ558" s="42"/>
      <c r="BR558" s="206"/>
      <c r="BS558" s="41"/>
      <c r="BT558" s="41"/>
      <c r="BU558" s="30"/>
      <c r="BW558" s="30"/>
      <c r="BX558" s="30"/>
      <c r="BY558" s="30"/>
      <c r="BZ558" s="160"/>
      <c r="CP558" s="42"/>
      <c r="CQ558" s="42"/>
      <c r="CR558" s="42"/>
      <c r="CS558" s="95"/>
      <c r="CV558" s="69"/>
      <c r="CW558" s="31"/>
      <c r="CX558" s="19"/>
      <c r="CY558" s="43"/>
      <c r="DC558" s="160"/>
      <c r="DU558" s="30"/>
      <c r="DV558" s="30"/>
      <c r="DW558" s="30"/>
      <c r="DX558" s="30"/>
      <c r="DY558" s="30"/>
      <c r="DZ558" s="160"/>
      <c r="EA558" s="160"/>
      <c r="EC558" s="160"/>
      <c r="ED558" s="160"/>
      <c r="EG558" s="160"/>
      <c r="EH558" s="30"/>
      <c r="EI558" s="30"/>
      <c r="EK558" s="160"/>
      <c r="EL558" s="160"/>
      <c r="EM558" s="160"/>
      <c r="EN558" s="160"/>
      <c r="EO558" s="160"/>
      <c r="EP558" s="160"/>
    </row>
    <row r="559" spans="2:146" s="105" customFormat="1" x14ac:dyDescent="0.25">
      <c r="B559" s="38"/>
      <c r="C559" s="38"/>
      <c r="D559" s="38"/>
      <c r="E559" s="38"/>
      <c r="F559" s="38"/>
      <c r="G559" s="38"/>
      <c r="J559" s="160"/>
      <c r="K559" s="160"/>
      <c r="L559" s="42"/>
      <c r="M559" s="42"/>
      <c r="N559" s="42"/>
      <c r="O559" s="42"/>
      <c r="P559" s="42"/>
      <c r="Q559" s="42"/>
      <c r="R559" s="42"/>
      <c r="S559" s="42"/>
      <c r="T559" s="42"/>
      <c r="U559" s="169"/>
      <c r="V559" s="169"/>
      <c r="W559" s="169"/>
      <c r="X559" s="169"/>
      <c r="Y559" s="169"/>
      <c r="AA559" s="169"/>
      <c r="AB559" s="169"/>
      <c r="AC559" s="169"/>
      <c r="AD559" s="169"/>
      <c r="AE559" s="169"/>
      <c r="AF559" s="169"/>
      <c r="AG559" s="169"/>
      <c r="AH559" s="169"/>
      <c r="AJ559" s="169"/>
      <c r="AK559" s="169"/>
      <c r="AM559" s="169"/>
      <c r="AN559" s="64"/>
      <c r="AO559" s="64"/>
      <c r="AP559" s="64"/>
      <c r="AQ559" s="64"/>
      <c r="AR559" s="64"/>
      <c r="AS559" s="42"/>
      <c r="AT559" s="67"/>
      <c r="AU559" s="67"/>
      <c r="AV559" s="67"/>
      <c r="AW559" s="42"/>
      <c r="AX559" s="64"/>
      <c r="AY559" s="69"/>
      <c r="AZ559" s="67"/>
      <c r="BA559" s="67"/>
      <c r="BB559" s="67"/>
      <c r="BC559" s="67"/>
      <c r="BD559" s="69"/>
      <c r="BE559" s="69"/>
      <c r="BF559" s="72"/>
      <c r="BG559" s="69"/>
      <c r="BH559" s="69"/>
      <c r="BI559" s="94"/>
      <c r="BJ559" s="42"/>
      <c r="BK559" s="42"/>
      <c r="BL559" s="209"/>
      <c r="BM559" s="67"/>
      <c r="BN559" s="67"/>
      <c r="BO559" s="95"/>
      <c r="BP559" s="42"/>
      <c r="BQ559" s="42"/>
      <c r="BR559" s="206"/>
      <c r="BS559" s="41"/>
      <c r="BT559" s="41"/>
      <c r="BU559" s="30"/>
      <c r="BW559" s="30"/>
      <c r="BX559" s="30"/>
      <c r="BY559" s="30"/>
      <c r="BZ559" s="160"/>
      <c r="CP559" s="42"/>
      <c r="CQ559" s="42"/>
      <c r="CR559" s="42"/>
      <c r="CS559" s="95"/>
      <c r="CV559" s="69"/>
      <c r="CW559" s="31"/>
      <c r="CX559" s="19"/>
      <c r="CY559" s="43"/>
      <c r="DC559" s="160"/>
      <c r="DU559" s="30"/>
      <c r="DV559" s="30"/>
      <c r="DW559" s="30"/>
      <c r="DX559" s="30"/>
      <c r="DY559" s="30"/>
      <c r="DZ559" s="160"/>
      <c r="EA559" s="160"/>
      <c r="EC559" s="160"/>
      <c r="ED559" s="160"/>
      <c r="EG559" s="160"/>
      <c r="EH559" s="30"/>
      <c r="EI559" s="30"/>
      <c r="EK559" s="160"/>
      <c r="EL559" s="160"/>
      <c r="EM559" s="160"/>
      <c r="EN559" s="160"/>
      <c r="EO559" s="160"/>
      <c r="EP559" s="160"/>
    </row>
    <row r="560" spans="2:146" s="105" customFormat="1" x14ac:dyDescent="0.25">
      <c r="B560" s="38"/>
      <c r="C560" s="38"/>
      <c r="D560" s="38"/>
      <c r="E560" s="38"/>
      <c r="F560" s="38"/>
      <c r="G560" s="38"/>
      <c r="J560" s="160"/>
      <c r="K560" s="160"/>
      <c r="L560" s="42"/>
      <c r="M560" s="42"/>
      <c r="N560" s="42"/>
      <c r="O560" s="42"/>
      <c r="P560" s="42"/>
      <c r="Q560" s="42"/>
      <c r="R560" s="42"/>
      <c r="S560" s="42"/>
      <c r="T560" s="42"/>
      <c r="U560" s="169"/>
      <c r="V560" s="169"/>
      <c r="W560" s="169"/>
      <c r="X560" s="169"/>
      <c r="Y560" s="169"/>
      <c r="AA560" s="169"/>
      <c r="AB560" s="169"/>
      <c r="AC560" s="169"/>
      <c r="AD560" s="169"/>
      <c r="AE560" s="169"/>
      <c r="AF560" s="169"/>
      <c r="AG560" s="169"/>
      <c r="AH560" s="169"/>
      <c r="AJ560" s="169"/>
      <c r="AK560" s="169"/>
      <c r="AM560" s="169"/>
      <c r="AN560" s="64"/>
      <c r="AO560" s="64"/>
      <c r="AP560" s="64"/>
      <c r="AQ560" s="64"/>
      <c r="AR560" s="64"/>
      <c r="AS560" s="42"/>
      <c r="AT560" s="67"/>
      <c r="AU560" s="67"/>
      <c r="AV560" s="67"/>
      <c r="AW560" s="42"/>
      <c r="AX560" s="64"/>
      <c r="AY560" s="69"/>
      <c r="AZ560" s="67"/>
      <c r="BA560" s="67"/>
      <c r="BB560" s="67"/>
      <c r="BC560" s="67"/>
      <c r="BD560" s="69"/>
      <c r="BE560" s="69"/>
      <c r="BF560" s="72"/>
      <c r="BG560" s="69"/>
      <c r="BH560" s="69"/>
      <c r="BI560" s="94"/>
      <c r="BJ560" s="42"/>
      <c r="BK560" s="42"/>
      <c r="BL560" s="209"/>
      <c r="BM560" s="67"/>
      <c r="BN560" s="67"/>
      <c r="BO560" s="95"/>
      <c r="BP560" s="42"/>
      <c r="BQ560" s="42"/>
      <c r="BR560" s="206"/>
      <c r="BS560" s="41"/>
      <c r="BT560" s="41"/>
      <c r="BU560" s="30"/>
      <c r="BW560" s="30"/>
      <c r="BX560" s="30"/>
      <c r="BY560" s="30"/>
      <c r="BZ560" s="160"/>
      <c r="CP560" s="42"/>
      <c r="CQ560" s="42"/>
      <c r="CR560" s="42"/>
      <c r="CS560" s="95"/>
      <c r="CV560" s="69"/>
      <c r="CW560" s="31"/>
      <c r="CX560" s="19"/>
      <c r="CY560" s="43"/>
      <c r="DC560" s="160"/>
      <c r="DU560" s="30"/>
      <c r="DV560" s="30"/>
      <c r="DW560" s="30"/>
      <c r="DX560" s="30"/>
      <c r="DY560" s="30"/>
      <c r="DZ560" s="160"/>
      <c r="EA560" s="160"/>
      <c r="EC560" s="160"/>
      <c r="ED560" s="160"/>
      <c r="EG560" s="160"/>
      <c r="EH560" s="30"/>
      <c r="EI560" s="30"/>
      <c r="EK560" s="160"/>
      <c r="EL560" s="160"/>
      <c r="EM560" s="160"/>
      <c r="EN560" s="160"/>
      <c r="EO560" s="160"/>
      <c r="EP560" s="160"/>
    </row>
    <row r="561" spans="2:146" s="105" customFormat="1" x14ac:dyDescent="0.25">
      <c r="B561" s="38"/>
      <c r="C561" s="38"/>
      <c r="D561" s="38"/>
      <c r="E561" s="38"/>
      <c r="F561" s="38"/>
      <c r="G561" s="38"/>
      <c r="J561" s="160"/>
      <c r="K561" s="160"/>
      <c r="L561" s="42"/>
      <c r="M561" s="42"/>
      <c r="N561" s="42"/>
      <c r="O561" s="42"/>
      <c r="P561" s="42"/>
      <c r="Q561" s="42"/>
      <c r="R561" s="42"/>
      <c r="S561" s="42"/>
      <c r="T561" s="42"/>
      <c r="U561" s="169"/>
      <c r="V561" s="169"/>
      <c r="W561" s="169"/>
      <c r="X561" s="169"/>
      <c r="Y561" s="169"/>
      <c r="AA561" s="169"/>
      <c r="AB561" s="169"/>
      <c r="AC561" s="169"/>
      <c r="AD561" s="169"/>
      <c r="AE561" s="169"/>
      <c r="AF561" s="169"/>
      <c r="AG561" s="169"/>
      <c r="AH561" s="169"/>
      <c r="AJ561" s="169"/>
      <c r="AK561" s="169"/>
      <c r="AM561" s="169"/>
      <c r="AN561" s="64"/>
      <c r="AO561" s="64"/>
      <c r="AP561" s="64"/>
      <c r="AQ561" s="64"/>
      <c r="AR561" s="64"/>
      <c r="AS561" s="42"/>
      <c r="AT561" s="67"/>
      <c r="AU561" s="67"/>
      <c r="AV561" s="67"/>
      <c r="AW561" s="42"/>
      <c r="AX561" s="64"/>
      <c r="AY561" s="69"/>
      <c r="AZ561" s="67"/>
      <c r="BA561" s="67"/>
      <c r="BB561" s="67"/>
      <c r="BC561" s="67"/>
      <c r="BD561" s="69"/>
      <c r="BE561" s="69"/>
      <c r="BF561" s="72"/>
      <c r="BG561" s="69"/>
      <c r="BH561" s="69"/>
      <c r="BI561" s="94"/>
      <c r="BJ561" s="42"/>
      <c r="BK561" s="42"/>
      <c r="BL561" s="209"/>
      <c r="BM561" s="67"/>
      <c r="BN561" s="67"/>
      <c r="BO561" s="95"/>
      <c r="BP561" s="42"/>
      <c r="BQ561" s="42"/>
      <c r="BR561" s="206"/>
      <c r="BS561" s="41"/>
      <c r="BT561" s="41"/>
      <c r="BU561" s="30"/>
      <c r="BW561" s="30"/>
      <c r="BX561" s="30"/>
      <c r="BY561" s="30"/>
      <c r="BZ561" s="160"/>
      <c r="CP561" s="42"/>
      <c r="CQ561" s="42"/>
      <c r="CR561" s="42"/>
      <c r="CS561" s="95"/>
      <c r="CV561" s="69"/>
      <c r="CW561" s="31"/>
      <c r="CX561" s="19"/>
      <c r="CY561" s="43"/>
      <c r="DC561" s="160"/>
      <c r="DU561" s="30"/>
      <c r="DV561" s="30"/>
      <c r="DW561" s="30"/>
      <c r="DX561" s="30"/>
      <c r="DY561" s="30"/>
      <c r="DZ561" s="160"/>
      <c r="EA561" s="160"/>
      <c r="EC561" s="160"/>
      <c r="ED561" s="160"/>
      <c r="EG561" s="160"/>
      <c r="EH561" s="30"/>
      <c r="EI561" s="30"/>
      <c r="EK561" s="160"/>
      <c r="EL561" s="160"/>
      <c r="EM561" s="160"/>
      <c r="EN561" s="160"/>
      <c r="EO561" s="160"/>
      <c r="EP561" s="160"/>
    </row>
    <row r="562" spans="2:146" s="105" customFormat="1" x14ac:dyDescent="0.25">
      <c r="B562" s="38"/>
      <c r="C562" s="38"/>
      <c r="D562" s="38"/>
      <c r="E562" s="38"/>
      <c r="F562" s="38"/>
      <c r="G562" s="38"/>
      <c r="J562" s="160"/>
      <c r="K562" s="160"/>
      <c r="L562" s="42"/>
      <c r="M562" s="42"/>
      <c r="N562" s="42"/>
      <c r="O562" s="42"/>
      <c r="P562" s="42"/>
      <c r="Q562" s="42"/>
      <c r="R562" s="42"/>
      <c r="S562" s="42"/>
      <c r="T562" s="42"/>
      <c r="U562" s="169"/>
      <c r="V562" s="169"/>
      <c r="W562" s="169"/>
      <c r="X562" s="169"/>
      <c r="Y562" s="169"/>
      <c r="AA562" s="169"/>
      <c r="AB562" s="169"/>
      <c r="AC562" s="169"/>
      <c r="AD562" s="169"/>
      <c r="AE562" s="169"/>
      <c r="AF562" s="169"/>
      <c r="AG562" s="169"/>
      <c r="AH562" s="169"/>
      <c r="AJ562" s="169"/>
      <c r="AK562" s="169"/>
      <c r="AM562" s="169"/>
      <c r="AN562" s="64"/>
      <c r="AO562" s="64"/>
      <c r="AP562" s="64"/>
      <c r="AQ562" s="64"/>
      <c r="AR562" s="64"/>
      <c r="AS562" s="42"/>
      <c r="AT562" s="67"/>
      <c r="AU562" s="67"/>
      <c r="AV562" s="67"/>
      <c r="AW562" s="42"/>
      <c r="AX562" s="64"/>
      <c r="AY562" s="69"/>
      <c r="AZ562" s="67"/>
      <c r="BA562" s="67"/>
      <c r="BB562" s="67"/>
      <c r="BC562" s="67"/>
      <c r="BD562" s="69"/>
      <c r="BE562" s="69"/>
      <c r="BF562" s="72"/>
      <c r="BG562" s="69"/>
      <c r="BH562" s="69"/>
      <c r="BI562" s="94"/>
      <c r="BJ562" s="42"/>
      <c r="BK562" s="42"/>
      <c r="BL562" s="209"/>
      <c r="BM562" s="67"/>
      <c r="BN562" s="67"/>
      <c r="BO562" s="95"/>
      <c r="BP562" s="42"/>
      <c r="BQ562" s="42"/>
      <c r="BR562" s="206"/>
      <c r="BS562" s="41"/>
      <c r="BT562" s="41"/>
      <c r="BU562" s="30"/>
      <c r="BW562" s="30"/>
      <c r="BX562" s="30"/>
      <c r="BY562" s="30"/>
      <c r="BZ562" s="160"/>
      <c r="CP562" s="42"/>
      <c r="CQ562" s="42"/>
      <c r="CR562" s="42"/>
      <c r="CS562" s="95"/>
      <c r="CV562" s="69"/>
      <c r="CW562" s="31"/>
      <c r="CX562" s="19"/>
      <c r="CY562" s="43"/>
      <c r="DC562" s="160"/>
      <c r="DU562" s="30"/>
      <c r="DV562" s="30"/>
      <c r="DW562" s="30"/>
      <c r="DX562" s="30"/>
      <c r="DY562" s="30"/>
      <c r="DZ562" s="160"/>
      <c r="EA562" s="160"/>
      <c r="EC562" s="160"/>
      <c r="ED562" s="160"/>
      <c r="EG562" s="160"/>
      <c r="EH562" s="30"/>
      <c r="EI562" s="30"/>
      <c r="EK562" s="160"/>
      <c r="EL562" s="160"/>
      <c r="EM562" s="160"/>
      <c r="EN562" s="160"/>
      <c r="EO562" s="160"/>
      <c r="EP562" s="160"/>
    </row>
    <row r="563" spans="2:146" s="105" customFormat="1" x14ac:dyDescent="0.25">
      <c r="B563" s="38"/>
      <c r="C563" s="38"/>
      <c r="D563" s="38"/>
      <c r="E563" s="38"/>
      <c r="F563" s="38"/>
      <c r="G563" s="38"/>
      <c r="J563" s="160"/>
      <c r="K563" s="160"/>
      <c r="L563" s="42"/>
      <c r="M563" s="42"/>
      <c r="N563" s="42"/>
      <c r="O563" s="42"/>
      <c r="P563" s="42"/>
      <c r="Q563" s="42"/>
      <c r="R563" s="42"/>
      <c r="S563" s="42"/>
      <c r="T563" s="42"/>
      <c r="U563" s="169"/>
      <c r="V563" s="169"/>
      <c r="W563" s="169"/>
      <c r="X563" s="169"/>
      <c r="Y563" s="169"/>
      <c r="AA563" s="169"/>
      <c r="AB563" s="169"/>
      <c r="AC563" s="169"/>
      <c r="AD563" s="169"/>
      <c r="AE563" s="169"/>
      <c r="AF563" s="169"/>
      <c r="AG563" s="169"/>
      <c r="AH563" s="169"/>
      <c r="AJ563" s="169"/>
      <c r="AK563" s="169"/>
      <c r="AM563" s="169"/>
      <c r="AN563" s="64"/>
      <c r="AO563" s="64"/>
      <c r="AP563" s="64"/>
      <c r="AQ563" s="64"/>
      <c r="AR563" s="64"/>
      <c r="AS563" s="42"/>
      <c r="AT563" s="67"/>
      <c r="AU563" s="67"/>
      <c r="AV563" s="67"/>
      <c r="AW563" s="42"/>
      <c r="AX563" s="64"/>
      <c r="AY563" s="69"/>
      <c r="AZ563" s="67"/>
      <c r="BA563" s="67"/>
      <c r="BB563" s="67"/>
      <c r="BC563" s="67"/>
      <c r="BD563" s="69"/>
      <c r="BE563" s="69"/>
      <c r="BF563" s="72"/>
      <c r="BG563" s="69"/>
      <c r="BH563" s="69"/>
      <c r="BI563" s="94"/>
      <c r="BJ563" s="42"/>
      <c r="BK563" s="42"/>
      <c r="BL563" s="209"/>
      <c r="BM563" s="67"/>
      <c r="BN563" s="67"/>
      <c r="BO563" s="95"/>
      <c r="BP563" s="42"/>
      <c r="BQ563" s="42"/>
      <c r="BR563" s="206"/>
      <c r="BS563" s="41"/>
      <c r="BT563" s="41"/>
      <c r="BU563" s="30"/>
      <c r="BW563" s="30"/>
      <c r="BX563" s="30"/>
      <c r="BY563" s="30"/>
      <c r="BZ563" s="160"/>
      <c r="CP563" s="42"/>
      <c r="CQ563" s="42"/>
      <c r="CR563" s="42"/>
      <c r="CS563" s="95"/>
      <c r="CV563" s="69"/>
      <c r="CW563" s="31"/>
      <c r="CX563" s="19"/>
      <c r="CY563" s="43"/>
      <c r="DC563" s="160"/>
      <c r="DU563" s="30"/>
      <c r="DV563" s="30"/>
      <c r="DW563" s="30"/>
      <c r="DX563" s="30"/>
      <c r="DY563" s="30"/>
      <c r="DZ563" s="160"/>
      <c r="EA563" s="160"/>
      <c r="EC563" s="160"/>
      <c r="ED563" s="160"/>
      <c r="EG563" s="160"/>
      <c r="EH563" s="30"/>
      <c r="EI563" s="30"/>
      <c r="EK563" s="160"/>
      <c r="EL563" s="160"/>
      <c r="EM563" s="160"/>
      <c r="EN563" s="160"/>
      <c r="EO563" s="160"/>
      <c r="EP563" s="160"/>
    </row>
    <row r="564" spans="2:146" s="105" customFormat="1" x14ac:dyDescent="0.25">
      <c r="B564" s="38"/>
      <c r="C564" s="38"/>
      <c r="D564" s="38"/>
      <c r="E564" s="38"/>
      <c r="F564" s="38"/>
      <c r="G564" s="38"/>
      <c r="J564" s="160"/>
      <c r="K564" s="160"/>
      <c r="L564" s="42"/>
      <c r="M564" s="42"/>
      <c r="N564" s="42"/>
      <c r="O564" s="42"/>
      <c r="P564" s="42"/>
      <c r="Q564" s="42"/>
      <c r="R564" s="42"/>
      <c r="S564" s="42"/>
      <c r="T564" s="42"/>
      <c r="U564" s="169"/>
      <c r="V564" s="169"/>
      <c r="W564" s="169"/>
      <c r="X564" s="169"/>
      <c r="Y564" s="169"/>
      <c r="AA564" s="169"/>
      <c r="AB564" s="169"/>
      <c r="AC564" s="169"/>
      <c r="AD564" s="169"/>
      <c r="AE564" s="169"/>
      <c r="AF564" s="169"/>
      <c r="AG564" s="169"/>
      <c r="AH564" s="169"/>
      <c r="AJ564" s="169"/>
      <c r="AK564" s="169"/>
      <c r="AM564" s="169"/>
      <c r="AN564" s="64"/>
      <c r="AO564" s="64"/>
      <c r="AP564" s="64"/>
      <c r="AQ564" s="64"/>
      <c r="AR564" s="64"/>
      <c r="AS564" s="42"/>
      <c r="AT564" s="67"/>
      <c r="AU564" s="67"/>
      <c r="AV564" s="67"/>
      <c r="AW564" s="42"/>
      <c r="AX564" s="64"/>
      <c r="AY564" s="69"/>
      <c r="AZ564" s="67"/>
      <c r="BA564" s="67"/>
      <c r="BB564" s="67"/>
      <c r="BC564" s="67"/>
      <c r="BD564" s="69"/>
      <c r="BE564" s="69"/>
      <c r="BF564" s="72"/>
      <c r="BG564" s="69"/>
      <c r="BH564" s="69"/>
      <c r="BI564" s="94"/>
      <c r="BJ564" s="42"/>
      <c r="BK564" s="42"/>
      <c r="BL564" s="209"/>
      <c r="BM564" s="67"/>
      <c r="BN564" s="67"/>
      <c r="BO564" s="95"/>
      <c r="BP564" s="42"/>
      <c r="BQ564" s="42"/>
      <c r="BR564" s="206"/>
      <c r="BS564" s="41"/>
      <c r="BT564" s="41"/>
      <c r="BU564" s="30"/>
      <c r="BW564" s="30"/>
      <c r="BX564" s="30"/>
      <c r="BY564" s="30"/>
      <c r="BZ564" s="160"/>
      <c r="CP564" s="42"/>
      <c r="CQ564" s="42"/>
      <c r="CR564" s="42"/>
      <c r="CS564" s="95"/>
      <c r="CV564" s="69"/>
      <c r="CW564" s="31"/>
      <c r="CX564" s="19"/>
      <c r="CY564" s="43"/>
      <c r="DC564" s="160"/>
      <c r="DU564" s="30"/>
      <c r="DV564" s="30"/>
      <c r="DW564" s="30"/>
      <c r="DX564" s="30"/>
      <c r="DY564" s="30"/>
      <c r="DZ564" s="160"/>
      <c r="EA564" s="160"/>
      <c r="EC564" s="160"/>
      <c r="ED564" s="160"/>
      <c r="EG564" s="160"/>
      <c r="EH564" s="30"/>
      <c r="EI564" s="30"/>
      <c r="EK564" s="160"/>
      <c r="EL564" s="160"/>
      <c r="EM564" s="160"/>
      <c r="EN564" s="160"/>
      <c r="EO564" s="160"/>
      <c r="EP564" s="160"/>
    </row>
    <row r="565" spans="2:146" s="105" customFormat="1" x14ac:dyDescent="0.25">
      <c r="B565" s="38"/>
      <c r="C565" s="38"/>
      <c r="D565" s="38"/>
      <c r="E565" s="38"/>
      <c r="F565" s="38"/>
      <c r="G565" s="38"/>
      <c r="J565" s="160"/>
      <c r="K565" s="160"/>
      <c r="L565" s="42"/>
      <c r="M565" s="42"/>
      <c r="N565" s="42"/>
      <c r="O565" s="42"/>
      <c r="P565" s="42"/>
      <c r="Q565" s="42"/>
      <c r="R565" s="42"/>
      <c r="S565" s="42"/>
      <c r="T565" s="42"/>
      <c r="U565" s="169"/>
      <c r="V565" s="169"/>
      <c r="W565" s="169"/>
      <c r="X565" s="169"/>
      <c r="Y565" s="169"/>
      <c r="AA565" s="169"/>
      <c r="AB565" s="169"/>
      <c r="AC565" s="169"/>
      <c r="AD565" s="169"/>
      <c r="AE565" s="169"/>
      <c r="AF565" s="169"/>
      <c r="AG565" s="169"/>
      <c r="AH565" s="169"/>
      <c r="AJ565" s="169"/>
      <c r="AK565" s="169"/>
      <c r="AM565" s="169"/>
      <c r="AN565" s="64"/>
      <c r="AO565" s="64"/>
      <c r="AP565" s="64"/>
      <c r="AQ565" s="64"/>
      <c r="AR565" s="64"/>
      <c r="AS565" s="42"/>
      <c r="AT565" s="67"/>
      <c r="AU565" s="67"/>
      <c r="AV565" s="67"/>
      <c r="AW565" s="42"/>
      <c r="AX565" s="64"/>
      <c r="AY565" s="69"/>
      <c r="AZ565" s="67"/>
      <c r="BA565" s="67"/>
      <c r="BB565" s="67"/>
      <c r="BC565" s="67"/>
      <c r="BD565" s="69"/>
      <c r="BE565" s="69"/>
      <c r="BF565" s="72"/>
      <c r="BG565" s="69"/>
      <c r="BH565" s="69"/>
      <c r="BI565" s="94"/>
      <c r="BJ565" s="42"/>
      <c r="BK565" s="42"/>
      <c r="BL565" s="209"/>
      <c r="BM565" s="67"/>
      <c r="BN565" s="67"/>
      <c r="BO565" s="95"/>
      <c r="BP565" s="42"/>
      <c r="BQ565" s="42"/>
      <c r="BR565" s="206"/>
      <c r="BS565" s="41"/>
      <c r="BT565" s="41"/>
      <c r="BU565" s="30"/>
      <c r="BW565" s="30"/>
      <c r="BX565" s="30"/>
      <c r="BY565" s="30"/>
      <c r="BZ565" s="160"/>
      <c r="CP565" s="42"/>
      <c r="CQ565" s="42"/>
      <c r="CR565" s="42"/>
      <c r="CS565" s="95"/>
      <c r="CV565" s="69"/>
      <c r="CW565" s="31"/>
      <c r="CX565" s="19"/>
      <c r="CY565" s="43"/>
      <c r="DC565" s="160"/>
      <c r="DU565" s="30"/>
      <c r="DV565" s="30"/>
      <c r="DW565" s="30"/>
      <c r="DX565" s="30"/>
      <c r="DY565" s="30"/>
      <c r="DZ565" s="160"/>
      <c r="EA565" s="160"/>
      <c r="EC565" s="160"/>
      <c r="ED565" s="160"/>
      <c r="EG565" s="160"/>
      <c r="EH565" s="30"/>
      <c r="EI565" s="30"/>
      <c r="EK565" s="160"/>
      <c r="EL565" s="160"/>
      <c r="EM565" s="160"/>
      <c r="EN565" s="160"/>
      <c r="EO565" s="160"/>
      <c r="EP565" s="160"/>
    </row>
    <row r="566" spans="2:146" s="105" customFormat="1" x14ac:dyDescent="0.25">
      <c r="B566" s="38"/>
      <c r="C566" s="38"/>
      <c r="D566" s="38"/>
      <c r="E566" s="38"/>
      <c r="F566" s="38"/>
      <c r="G566" s="38"/>
      <c r="J566" s="160"/>
      <c r="K566" s="160"/>
      <c r="L566" s="42"/>
      <c r="M566" s="42"/>
      <c r="N566" s="42"/>
      <c r="O566" s="42"/>
      <c r="P566" s="42"/>
      <c r="Q566" s="42"/>
      <c r="R566" s="42"/>
      <c r="S566" s="42"/>
      <c r="T566" s="42"/>
      <c r="U566" s="169"/>
      <c r="V566" s="169"/>
      <c r="W566" s="169"/>
      <c r="X566" s="169"/>
      <c r="Y566" s="169"/>
      <c r="AA566" s="169"/>
      <c r="AB566" s="169"/>
      <c r="AC566" s="169"/>
      <c r="AD566" s="169"/>
      <c r="AE566" s="169"/>
      <c r="AF566" s="169"/>
      <c r="AG566" s="169"/>
      <c r="AH566" s="169"/>
      <c r="AJ566" s="169"/>
      <c r="AK566" s="169"/>
      <c r="AM566" s="169"/>
      <c r="AN566" s="64"/>
      <c r="AO566" s="64"/>
      <c r="AP566" s="64"/>
      <c r="AQ566" s="64"/>
      <c r="AR566" s="64"/>
      <c r="AS566" s="42"/>
      <c r="AT566" s="67"/>
      <c r="AU566" s="67"/>
      <c r="AV566" s="67"/>
      <c r="AW566" s="42"/>
      <c r="AX566" s="64"/>
      <c r="AY566" s="69"/>
      <c r="AZ566" s="67"/>
      <c r="BA566" s="67"/>
      <c r="BB566" s="67"/>
      <c r="BC566" s="67"/>
      <c r="BD566" s="69"/>
      <c r="BE566" s="69"/>
      <c r="BF566" s="72"/>
      <c r="BG566" s="69"/>
      <c r="BH566" s="69"/>
      <c r="BI566" s="94"/>
      <c r="BJ566" s="42"/>
      <c r="BK566" s="42"/>
      <c r="BL566" s="209"/>
      <c r="BM566" s="67"/>
      <c r="BN566" s="67"/>
      <c r="BO566" s="95"/>
      <c r="BP566" s="42"/>
      <c r="BQ566" s="42"/>
      <c r="BR566" s="206"/>
      <c r="BS566" s="41"/>
      <c r="BT566" s="41"/>
      <c r="BU566" s="30"/>
      <c r="BW566" s="30"/>
      <c r="BX566" s="30"/>
      <c r="BY566" s="30"/>
      <c r="BZ566" s="160"/>
      <c r="CP566" s="42"/>
      <c r="CQ566" s="42"/>
      <c r="CR566" s="42"/>
      <c r="CS566" s="95"/>
      <c r="CV566" s="69"/>
      <c r="CW566" s="31"/>
      <c r="CX566" s="19"/>
      <c r="CY566" s="43"/>
      <c r="DC566" s="160"/>
      <c r="DU566" s="30"/>
      <c r="DV566" s="30"/>
      <c r="DW566" s="30"/>
      <c r="DX566" s="30"/>
      <c r="DY566" s="30"/>
      <c r="DZ566" s="160"/>
      <c r="EA566" s="160"/>
      <c r="EC566" s="160"/>
      <c r="ED566" s="160"/>
      <c r="EG566" s="160"/>
      <c r="EH566" s="30"/>
      <c r="EI566" s="30"/>
      <c r="EK566" s="160"/>
      <c r="EL566" s="160"/>
      <c r="EM566" s="160"/>
      <c r="EN566" s="160"/>
      <c r="EO566" s="160"/>
      <c r="EP566" s="160"/>
    </row>
    <row r="567" spans="2:146" s="105" customFormat="1" x14ac:dyDescent="0.25">
      <c r="B567" s="38"/>
      <c r="C567" s="38"/>
      <c r="D567" s="38"/>
      <c r="E567" s="38"/>
      <c r="F567" s="38"/>
      <c r="G567" s="38"/>
      <c r="J567" s="160"/>
      <c r="K567" s="160"/>
      <c r="L567" s="42"/>
      <c r="M567" s="42"/>
      <c r="N567" s="42"/>
      <c r="O567" s="42"/>
      <c r="P567" s="42"/>
      <c r="Q567" s="42"/>
      <c r="R567" s="42"/>
      <c r="S567" s="42"/>
      <c r="T567" s="42"/>
      <c r="U567" s="169"/>
      <c r="V567" s="169"/>
      <c r="W567" s="169"/>
      <c r="X567" s="169"/>
      <c r="Y567" s="169"/>
      <c r="AA567" s="169"/>
      <c r="AB567" s="169"/>
      <c r="AC567" s="169"/>
      <c r="AD567" s="169"/>
      <c r="AE567" s="169"/>
      <c r="AF567" s="169"/>
      <c r="AG567" s="169"/>
      <c r="AH567" s="169"/>
      <c r="AJ567" s="169"/>
      <c r="AK567" s="169"/>
      <c r="AM567" s="169"/>
      <c r="AN567" s="64"/>
      <c r="AO567" s="64"/>
      <c r="AP567" s="64"/>
      <c r="AQ567" s="64"/>
      <c r="AR567" s="64"/>
      <c r="AS567" s="42"/>
      <c r="AT567" s="67"/>
      <c r="AU567" s="67"/>
      <c r="AV567" s="67"/>
      <c r="AW567" s="42"/>
      <c r="AX567" s="64"/>
      <c r="AY567" s="69"/>
      <c r="AZ567" s="67"/>
      <c r="BA567" s="67"/>
      <c r="BB567" s="67"/>
      <c r="BC567" s="67"/>
      <c r="BD567" s="69"/>
      <c r="BE567" s="69"/>
      <c r="BF567" s="72"/>
      <c r="BG567" s="69"/>
      <c r="BH567" s="69"/>
      <c r="BI567" s="94"/>
      <c r="BJ567" s="42"/>
      <c r="BK567" s="42"/>
      <c r="BL567" s="209"/>
      <c r="BM567" s="67"/>
      <c r="BN567" s="67"/>
      <c r="BO567" s="95"/>
      <c r="BP567" s="42"/>
      <c r="BQ567" s="42"/>
      <c r="BR567" s="206"/>
      <c r="BS567" s="41"/>
      <c r="BT567" s="41"/>
      <c r="BU567" s="30"/>
      <c r="BW567" s="30"/>
      <c r="BX567" s="30"/>
      <c r="BY567" s="30"/>
      <c r="BZ567" s="160"/>
      <c r="CP567" s="42"/>
      <c r="CQ567" s="42"/>
      <c r="CR567" s="42"/>
      <c r="CS567" s="95"/>
      <c r="CV567" s="69"/>
      <c r="CW567" s="31"/>
      <c r="CX567" s="19"/>
      <c r="CY567" s="43"/>
      <c r="DC567" s="160"/>
      <c r="DU567" s="30"/>
      <c r="DV567" s="30"/>
      <c r="DW567" s="30"/>
      <c r="DX567" s="30"/>
      <c r="DY567" s="30"/>
      <c r="DZ567" s="160"/>
      <c r="EA567" s="160"/>
      <c r="EC567" s="160"/>
      <c r="ED567" s="160"/>
      <c r="EG567" s="160"/>
      <c r="EH567" s="30"/>
      <c r="EI567" s="30"/>
      <c r="EK567" s="160"/>
      <c r="EL567" s="160"/>
      <c r="EM567" s="160"/>
      <c r="EN567" s="160"/>
      <c r="EO567" s="160"/>
      <c r="EP567" s="160"/>
    </row>
    <row r="568" spans="2:146" s="105" customFormat="1" x14ac:dyDescent="0.25">
      <c r="B568" s="38"/>
      <c r="C568" s="38"/>
      <c r="D568" s="38"/>
      <c r="E568" s="38"/>
      <c r="F568" s="38"/>
      <c r="G568" s="38"/>
      <c r="J568" s="160"/>
      <c r="K568" s="160"/>
      <c r="L568" s="42"/>
      <c r="M568" s="42"/>
      <c r="N568" s="42"/>
      <c r="O568" s="42"/>
      <c r="P568" s="42"/>
      <c r="Q568" s="42"/>
      <c r="R568" s="42"/>
      <c r="S568" s="42"/>
      <c r="T568" s="42"/>
      <c r="U568" s="169"/>
      <c r="V568" s="169"/>
      <c r="W568" s="169"/>
      <c r="X568" s="169"/>
      <c r="Y568" s="169"/>
      <c r="AA568" s="169"/>
      <c r="AB568" s="169"/>
      <c r="AC568" s="169"/>
      <c r="AD568" s="169"/>
      <c r="AE568" s="169"/>
      <c r="AF568" s="169"/>
      <c r="AG568" s="169"/>
      <c r="AH568" s="169"/>
      <c r="AJ568" s="169"/>
      <c r="AK568" s="169"/>
      <c r="AM568" s="169"/>
      <c r="AN568" s="64"/>
      <c r="AO568" s="64"/>
      <c r="AP568" s="64"/>
      <c r="AQ568" s="64"/>
      <c r="AR568" s="64"/>
      <c r="AS568" s="42"/>
      <c r="AT568" s="67"/>
      <c r="AU568" s="67"/>
      <c r="AV568" s="67"/>
      <c r="AW568" s="42"/>
      <c r="AX568" s="64"/>
      <c r="AY568" s="69"/>
      <c r="AZ568" s="67"/>
      <c r="BA568" s="67"/>
      <c r="BB568" s="67"/>
      <c r="BC568" s="67"/>
      <c r="BD568" s="69"/>
      <c r="BE568" s="69"/>
      <c r="BF568" s="72"/>
      <c r="BG568" s="69"/>
      <c r="BH568" s="69"/>
      <c r="BI568" s="94"/>
      <c r="BJ568" s="42"/>
      <c r="BK568" s="42"/>
      <c r="BL568" s="209"/>
      <c r="BM568" s="67"/>
      <c r="BN568" s="67"/>
      <c r="BO568" s="95"/>
      <c r="BP568" s="42"/>
      <c r="BQ568" s="42"/>
      <c r="BR568" s="206"/>
      <c r="BS568" s="41"/>
      <c r="BT568" s="41"/>
      <c r="BU568" s="30"/>
      <c r="BW568" s="30"/>
      <c r="BX568" s="30"/>
      <c r="BY568" s="30"/>
      <c r="BZ568" s="160"/>
      <c r="CP568" s="42"/>
      <c r="CQ568" s="42"/>
      <c r="CR568" s="42"/>
      <c r="CS568" s="95"/>
      <c r="CV568" s="69"/>
      <c r="CW568" s="31"/>
      <c r="CX568" s="19"/>
      <c r="CY568" s="43"/>
      <c r="DC568" s="160"/>
      <c r="DU568" s="30"/>
      <c r="DV568" s="30"/>
      <c r="DW568" s="30"/>
      <c r="DX568" s="30"/>
      <c r="DY568" s="30"/>
      <c r="DZ568" s="160"/>
      <c r="EA568" s="160"/>
      <c r="EC568" s="160"/>
      <c r="ED568" s="160"/>
      <c r="EG568" s="160"/>
      <c r="EH568" s="30"/>
      <c r="EI568" s="30"/>
      <c r="EK568" s="160"/>
      <c r="EL568" s="160"/>
      <c r="EM568" s="160"/>
      <c r="EN568" s="160"/>
      <c r="EO568" s="160"/>
      <c r="EP568" s="160"/>
    </row>
    <row r="569" spans="2:146" s="105" customFormat="1" x14ac:dyDescent="0.25">
      <c r="B569" s="38"/>
      <c r="C569" s="38"/>
      <c r="D569" s="38"/>
      <c r="E569" s="38"/>
      <c r="F569" s="38"/>
      <c r="G569" s="38"/>
      <c r="J569" s="160"/>
      <c r="K569" s="160"/>
      <c r="L569" s="42"/>
      <c r="M569" s="42"/>
      <c r="N569" s="42"/>
      <c r="O569" s="42"/>
      <c r="P569" s="42"/>
      <c r="Q569" s="42"/>
      <c r="R569" s="42"/>
      <c r="S569" s="42"/>
      <c r="T569" s="42"/>
      <c r="U569" s="169"/>
      <c r="V569" s="169"/>
      <c r="W569" s="169"/>
      <c r="X569" s="169"/>
      <c r="Y569" s="169"/>
      <c r="AA569" s="169"/>
      <c r="AB569" s="169"/>
      <c r="AC569" s="169"/>
      <c r="AD569" s="169"/>
      <c r="AE569" s="169"/>
      <c r="AF569" s="169"/>
      <c r="AG569" s="169"/>
      <c r="AH569" s="169"/>
      <c r="AJ569" s="169"/>
      <c r="AK569" s="169"/>
      <c r="AM569" s="169"/>
      <c r="AN569" s="64"/>
      <c r="AO569" s="64"/>
      <c r="AP569" s="64"/>
      <c r="AQ569" s="64"/>
      <c r="AR569" s="64"/>
      <c r="AS569" s="42"/>
      <c r="AT569" s="67"/>
      <c r="AU569" s="67"/>
      <c r="AV569" s="67"/>
      <c r="AW569" s="42"/>
      <c r="AX569" s="64"/>
      <c r="AY569" s="69"/>
      <c r="AZ569" s="67"/>
      <c r="BA569" s="67"/>
      <c r="BB569" s="67"/>
      <c r="BC569" s="67"/>
      <c r="BD569" s="69"/>
      <c r="BE569" s="69"/>
      <c r="BF569" s="72"/>
      <c r="BG569" s="69"/>
      <c r="BH569" s="69"/>
      <c r="BI569" s="94"/>
      <c r="BJ569" s="42"/>
      <c r="BK569" s="42"/>
      <c r="BL569" s="209"/>
      <c r="BM569" s="67"/>
      <c r="BN569" s="67"/>
      <c r="BO569" s="95"/>
      <c r="BP569" s="42"/>
      <c r="BQ569" s="42"/>
      <c r="BR569" s="206"/>
      <c r="BS569" s="41"/>
      <c r="BT569" s="41"/>
      <c r="BU569" s="30"/>
      <c r="BW569" s="30"/>
      <c r="BX569" s="30"/>
      <c r="BY569" s="30"/>
      <c r="BZ569" s="160"/>
      <c r="CP569" s="42"/>
      <c r="CQ569" s="42"/>
      <c r="CR569" s="42"/>
      <c r="CS569" s="95"/>
      <c r="CV569" s="69"/>
      <c r="CW569" s="31"/>
      <c r="CX569" s="19"/>
      <c r="CY569" s="43"/>
      <c r="DC569" s="160"/>
      <c r="DU569" s="30"/>
      <c r="DV569" s="30"/>
      <c r="DW569" s="30"/>
      <c r="DX569" s="30"/>
      <c r="DY569" s="30"/>
      <c r="DZ569" s="160"/>
      <c r="EA569" s="160"/>
      <c r="EC569" s="160"/>
      <c r="ED569" s="160"/>
      <c r="EG569" s="160"/>
      <c r="EH569" s="30"/>
      <c r="EI569" s="30"/>
      <c r="EK569" s="160"/>
      <c r="EL569" s="160"/>
      <c r="EM569" s="160"/>
      <c r="EN569" s="160"/>
      <c r="EO569" s="160"/>
      <c r="EP569" s="160"/>
    </row>
    <row r="570" spans="2:146" s="105" customFormat="1" x14ac:dyDescent="0.25">
      <c r="B570" s="38"/>
      <c r="C570" s="38"/>
      <c r="D570" s="38"/>
      <c r="E570" s="38"/>
      <c r="F570" s="38"/>
      <c r="G570" s="38"/>
      <c r="J570" s="160"/>
      <c r="K570" s="160"/>
      <c r="L570" s="42"/>
      <c r="M570" s="42"/>
      <c r="N570" s="42"/>
      <c r="O570" s="42"/>
      <c r="P570" s="42"/>
      <c r="Q570" s="42"/>
      <c r="R570" s="42"/>
      <c r="S570" s="42"/>
      <c r="T570" s="42"/>
      <c r="U570" s="169"/>
      <c r="V570" s="169"/>
      <c r="W570" s="169"/>
      <c r="X570" s="169"/>
      <c r="Y570" s="169"/>
      <c r="AA570" s="169"/>
      <c r="AB570" s="169"/>
      <c r="AC570" s="169"/>
      <c r="AD570" s="169"/>
      <c r="AE570" s="169"/>
      <c r="AF570" s="169"/>
      <c r="AG570" s="169"/>
      <c r="AH570" s="169"/>
      <c r="AJ570" s="169"/>
      <c r="AK570" s="169"/>
      <c r="AM570" s="169"/>
      <c r="AN570" s="64"/>
      <c r="AO570" s="64"/>
      <c r="AP570" s="64"/>
      <c r="AQ570" s="64"/>
      <c r="AR570" s="64"/>
      <c r="AS570" s="42"/>
      <c r="AT570" s="67"/>
      <c r="AU570" s="67"/>
      <c r="AV570" s="67"/>
      <c r="AW570" s="42"/>
      <c r="AX570" s="64"/>
      <c r="AY570" s="69"/>
      <c r="AZ570" s="67"/>
      <c r="BA570" s="67"/>
      <c r="BB570" s="67"/>
      <c r="BC570" s="67"/>
      <c r="BD570" s="69"/>
      <c r="BE570" s="69"/>
      <c r="BF570" s="72"/>
      <c r="BG570" s="69"/>
      <c r="BH570" s="69"/>
      <c r="BI570" s="94"/>
      <c r="BJ570" s="42"/>
      <c r="BK570" s="42"/>
      <c r="BL570" s="209"/>
      <c r="BM570" s="67"/>
      <c r="BN570" s="67"/>
      <c r="BO570" s="95"/>
      <c r="BP570" s="42"/>
      <c r="BQ570" s="42"/>
      <c r="BR570" s="206"/>
      <c r="BS570" s="41"/>
      <c r="BT570" s="41"/>
      <c r="BU570" s="30"/>
      <c r="BW570" s="30"/>
      <c r="BX570" s="30"/>
      <c r="BY570" s="30"/>
      <c r="BZ570" s="160"/>
      <c r="CP570" s="42"/>
      <c r="CQ570" s="42"/>
      <c r="CR570" s="42"/>
      <c r="CS570" s="95"/>
      <c r="CV570" s="69"/>
      <c r="CW570" s="31"/>
      <c r="CX570" s="19"/>
      <c r="CY570" s="43"/>
      <c r="DC570" s="160"/>
      <c r="DU570" s="30"/>
      <c r="DV570" s="30"/>
      <c r="DW570" s="30"/>
      <c r="DX570" s="30"/>
      <c r="DY570" s="30"/>
      <c r="DZ570" s="160"/>
      <c r="EA570" s="160"/>
      <c r="EC570" s="160"/>
      <c r="ED570" s="160"/>
      <c r="EG570" s="160"/>
      <c r="EH570" s="30"/>
      <c r="EI570" s="30"/>
      <c r="EK570" s="160"/>
      <c r="EL570" s="160"/>
      <c r="EM570" s="160"/>
      <c r="EN570" s="160"/>
      <c r="EO570" s="160"/>
      <c r="EP570" s="160"/>
    </row>
    <row r="571" spans="2:146" s="105" customFormat="1" x14ac:dyDescent="0.25">
      <c r="B571" s="38"/>
      <c r="C571" s="38"/>
      <c r="D571" s="38"/>
      <c r="E571" s="38"/>
      <c r="F571" s="38"/>
      <c r="G571" s="38"/>
      <c r="J571" s="160"/>
      <c r="K571" s="160"/>
      <c r="L571" s="42"/>
      <c r="M571" s="42"/>
      <c r="N571" s="42"/>
      <c r="O571" s="42"/>
      <c r="P571" s="42"/>
      <c r="Q571" s="42"/>
      <c r="R571" s="42"/>
      <c r="S571" s="42"/>
      <c r="T571" s="42"/>
      <c r="U571" s="169"/>
      <c r="V571" s="169"/>
      <c r="W571" s="169"/>
      <c r="X571" s="169"/>
      <c r="Y571" s="169"/>
      <c r="AA571" s="169"/>
      <c r="AB571" s="169"/>
      <c r="AC571" s="169"/>
      <c r="AD571" s="169"/>
      <c r="AE571" s="169"/>
      <c r="AF571" s="169"/>
      <c r="AG571" s="169"/>
      <c r="AH571" s="169"/>
      <c r="AJ571" s="169"/>
      <c r="AK571" s="169"/>
      <c r="AM571" s="169"/>
      <c r="AN571" s="64"/>
      <c r="AO571" s="64"/>
      <c r="AP571" s="64"/>
      <c r="AQ571" s="64"/>
      <c r="AR571" s="64"/>
      <c r="AS571" s="42"/>
      <c r="AT571" s="67"/>
      <c r="AU571" s="67"/>
      <c r="AV571" s="67"/>
      <c r="AW571" s="42"/>
      <c r="AX571" s="64"/>
      <c r="AY571" s="69"/>
      <c r="AZ571" s="67"/>
      <c r="BA571" s="67"/>
      <c r="BB571" s="67"/>
      <c r="BC571" s="67"/>
      <c r="BD571" s="69"/>
      <c r="BE571" s="69"/>
      <c r="BF571" s="72"/>
      <c r="BG571" s="69"/>
      <c r="BH571" s="69"/>
      <c r="BI571" s="94"/>
      <c r="BJ571" s="42"/>
      <c r="BK571" s="42"/>
      <c r="BL571" s="209"/>
      <c r="BM571" s="67"/>
      <c r="BN571" s="67"/>
      <c r="BO571" s="95"/>
      <c r="BP571" s="42"/>
      <c r="BQ571" s="42"/>
      <c r="BR571" s="206"/>
      <c r="BS571" s="41"/>
      <c r="BT571" s="41"/>
      <c r="BU571" s="30"/>
      <c r="BW571" s="30"/>
      <c r="BX571" s="30"/>
      <c r="BY571" s="30"/>
      <c r="BZ571" s="160"/>
      <c r="CP571" s="42"/>
      <c r="CQ571" s="42"/>
      <c r="CR571" s="42"/>
      <c r="CS571" s="95"/>
      <c r="CV571" s="69"/>
      <c r="CW571" s="31"/>
      <c r="CX571" s="19"/>
      <c r="CY571" s="43"/>
      <c r="DC571" s="160"/>
      <c r="DU571" s="30"/>
      <c r="DV571" s="30"/>
      <c r="DW571" s="30"/>
      <c r="DX571" s="30"/>
      <c r="DY571" s="30"/>
      <c r="DZ571" s="160"/>
      <c r="EA571" s="160"/>
      <c r="EC571" s="160"/>
      <c r="ED571" s="160"/>
      <c r="EG571" s="160"/>
      <c r="EH571" s="30"/>
      <c r="EI571" s="30"/>
      <c r="EK571" s="160"/>
      <c r="EL571" s="160"/>
      <c r="EM571" s="160"/>
      <c r="EN571" s="160"/>
      <c r="EO571" s="160"/>
      <c r="EP571" s="160"/>
    </row>
    <row r="572" spans="2:146" s="105" customFormat="1" x14ac:dyDescent="0.25">
      <c r="B572" s="38"/>
      <c r="C572" s="38"/>
      <c r="D572" s="38"/>
      <c r="E572" s="38"/>
      <c r="F572" s="38"/>
      <c r="G572" s="38"/>
      <c r="J572" s="160"/>
      <c r="K572" s="160"/>
      <c r="L572" s="42"/>
      <c r="M572" s="42"/>
      <c r="N572" s="42"/>
      <c r="O572" s="42"/>
      <c r="P572" s="42"/>
      <c r="Q572" s="42"/>
      <c r="R572" s="42"/>
      <c r="S572" s="42"/>
      <c r="T572" s="42"/>
      <c r="U572" s="169"/>
      <c r="V572" s="169"/>
      <c r="W572" s="169"/>
      <c r="X572" s="169"/>
      <c r="Y572" s="169"/>
      <c r="AA572" s="169"/>
      <c r="AB572" s="169"/>
      <c r="AC572" s="169"/>
      <c r="AD572" s="169"/>
      <c r="AE572" s="169"/>
      <c r="AF572" s="169"/>
      <c r="AG572" s="169"/>
      <c r="AH572" s="169"/>
      <c r="AJ572" s="169"/>
      <c r="AK572" s="169"/>
      <c r="AM572" s="169"/>
      <c r="AN572" s="64"/>
      <c r="AO572" s="64"/>
      <c r="AP572" s="64"/>
      <c r="AQ572" s="64"/>
      <c r="AR572" s="64"/>
      <c r="AS572" s="42"/>
      <c r="AT572" s="67"/>
      <c r="AU572" s="67"/>
      <c r="AV572" s="67"/>
      <c r="AW572" s="42"/>
      <c r="AX572" s="64"/>
      <c r="AY572" s="69"/>
      <c r="AZ572" s="67"/>
      <c r="BA572" s="67"/>
      <c r="BB572" s="67"/>
      <c r="BC572" s="67"/>
      <c r="BD572" s="69"/>
      <c r="BE572" s="69"/>
      <c r="BF572" s="72"/>
      <c r="BG572" s="69"/>
      <c r="BH572" s="69"/>
      <c r="BI572" s="94"/>
      <c r="BJ572" s="42"/>
      <c r="BK572" s="42"/>
      <c r="BL572" s="209"/>
      <c r="BM572" s="67"/>
      <c r="BN572" s="67"/>
      <c r="BO572" s="95"/>
      <c r="BP572" s="42"/>
      <c r="BQ572" s="42"/>
      <c r="BR572" s="206"/>
      <c r="BS572" s="41"/>
      <c r="BT572" s="41"/>
      <c r="BU572" s="30"/>
      <c r="BW572" s="30"/>
      <c r="BX572" s="30"/>
      <c r="BY572" s="30"/>
      <c r="BZ572" s="160"/>
      <c r="CP572" s="42"/>
      <c r="CQ572" s="42"/>
      <c r="CR572" s="42"/>
      <c r="CS572" s="95"/>
      <c r="CV572" s="69"/>
      <c r="CW572" s="31"/>
      <c r="CX572" s="19"/>
      <c r="CY572" s="43"/>
      <c r="DC572" s="160"/>
      <c r="DU572" s="30"/>
      <c r="DV572" s="30"/>
      <c r="DW572" s="30"/>
      <c r="DX572" s="30"/>
      <c r="DY572" s="30"/>
      <c r="DZ572" s="160"/>
      <c r="EA572" s="160"/>
      <c r="EC572" s="160"/>
      <c r="ED572" s="160"/>
      <c r="EG572" s="160"/>
      <c r="EH572" s="30"/>
      <c r="EI572" s="30"/>
      <c r="EK572" s="160"/>
      <c r="EL572" s="160"/>
      <c r="EM572" s="160"/>
      <c r="EN572" s="160"/>
      <c r="EO572" s="160"/>
      <c r="EP572" s="160"/>
    </row>
    <row r="573" spans="2:146" s="105" customFormat="1" x14ac:dyDescent="0.25">
      <c r="B573" s="38"/>
      <c r="C573" s="38"/>
      <c r="D573" s="38"/>
      <c r="E573" s="38"/>
      <c r="F573" s="38"/>
      <c r="G573" s="38"/>
      <c r="J573" s="160"/>
      <c r="K573" s="160"/>
      <c r="L573" s="42"/>
      <c r="M573" s="42"/>
      <c r="N573" s="42"/>
      <c r="O573" s="42"/>
      <c r="P573" s="42"/>
      <c r="Q573" s="42"/>
      <c r="R573" s="42"/>
      <c r="S573" s="42"/>
      <c r="T573" s="42"/>
      <c r="U573" s="169"/>
      <c r="V573" s="169"/>
      <c r="W573" s="169"/>
      <c r="X573" s="169"/>
      <c r="Y573" s="169"/>
      <c r="AA573" s="169"/>
      <c r="AB573" s="169"/>
      <c r="AC573" s="169"/>
      <c r="AD573" s="169"/>
      <c r="AE573" s="169"/>
      <c r="AF573" s="169"/>
      <c r="AG573" s="169"/>
      <c r="AH573" s="169"/>
      <c r="AJ573" s="169"/>
      <c r="AK573" s="169"/>
      <c r="AM573" s="169"/>
      <c r="AN573" s="64"/>
      <c r="AO573" s="64"/>
      <c r="AP573" s="64"/>
      <c r="AQ573" s="64"/>
      <c r="AR573" s="64"/>
      <c r="AS573" s="42"/>
      <c r="AT573" s="67"/>
      <c r="AU573" s="67"/>
      <c r="AV573" s="67"/>
      <c r="AW573" s="42"/>
      <c r="AX573" s="64"/>
      <c r="AY573" s="69"/>
      <c r="AZ573" s="67"/>
      <c r="BA573" s="67"/>
      <c r="BB573" s="67"/>
      <c r="BC573" s="67"/>
      <c r="BD573" s="69"/>
      <c r="BE573" s="69"/>
      <c r="BF573" s="72"/>
      <c r="BG573" s="69"/>
      <c r="BH573" s="69"/>
      <c r="BI573" s="94"/>
      <c r="BJ573" s="42"/>
      <c r="BK573" s="42"/>
      <c r="BL573" s="209"/>
      <c r="BM573" s="67"/>
      <c r="BN573" s="67"/>
      <c r="BO573" s="95"/>
      <c r="BP573" s="42"/>
      <c r="BQ573" s="42"/>
      <c r="BR573" s="206"/>
      <c r="BS573" s="41"/>
      <c r="BT573" s="41"/>
      <c r="BU573" s="30"/>
      <c r="BW573" s="30"/>
      <c r="BX573" s="30"/>
      <c r="BY573" s="30"/>
      <c r="BZ573" s="160"/>
      <c r="CP573" s="42"/>
      <c r="CQ573" s="42"/>
      <c r="CR573" s="42"/>
      <c r="CS573" s="95"/>
      <c r="CV573" s="69"/>
      <c r="CW573" s="31"/>
      <c r="CX573" s="19"/>
      <c r="CY573" s="43"/>
      <c r="DC573" s="160"/>
      <c r="DU573" s="30"/>
      <c r="DV573" s="30"/>
      <c r="DW573" s="30"/>
      <c r="DX573" s="30"/>
      <c r="DY573" s="30"/>
      <c r="DZ573" s="160"/>
      <c r="EA573" s="160"/>
      <c r="EC573" s="160"/>
      <c r="ED573" s="160"/>
      <c r="EG573" s="160"/>
      <c r="EH573" s="30"/>
      <c r="EI573" s="30"/>
      <c r="EK573" s="160"/>
      <c r="EL573" s="160"/>
      <c r="EM573" s="160"/>
      <c r="EN573" s="160"/>
      <c r="EO573" s="160"/>
      <c r="EP573" s="160"/>
    </row>
    <row r="574" spans="2:146" s="105" customFormat="1" x14ac:dyDescent="0.25">
      <c r="B574" s="38"/>
      <c r="C574" s="38"/>
      <c r="D574" s="38"/>
      <c r="E574" s="38"/>
      <c r="F574" s="38"/>
      <c r="G574" s="38"/>
      <c r="J574" s="160"/>
      <c r="K574" s="160"/>
      <c r="L574" s="42"/>
      <c r="M574" s="42"/>
      <c r="N574" s="42"/>
      <c r="O574" s="42"/>
      <c r="P574" s="42"/>
      <c r="Q574" s="42"/>
      <c r="R574" s="42"/>
      <c r="S574" s="42"/>
      <c r="T574" s="42"/>
      <c r="U574" s="169"/>
      <c r="V574" s="169"/>
      <c r="W574" s="169"/>
      <c r="X574" s="169"/>
      <c r="Y574" s="169"/>
      <c r="AA574" s="169"/>
      <c r="AB574" s="169"/>
      <c r="AC574" s="169"/>
      <c r="AD574" s="169"/>
      <c r="AE574" s="169"/>
      <c r="AF574" s="169"/>
      <c r="AG574" s="169"/>
      <c r="AH574" s="169"/>
      <c r="AJ574" s="169"/>
      <c r="AK574" s="169"/>
      <c r="AM574" s="169"/>
      <c r="AN574" s="64"/>
      <c r="AO574" s="64"/>
      <c r="AP574" s="64"/>
      <c r="AQ574" s="64"/>
      <c r="AR574" s="64"/>
      <c r="AS574" s="42"/>
      <c r="AT574" s="67"/>
      <c r="AU574" s="67"/>
      <c r="AV574" s="67"/>
      <c r="AW574" s="42"/>
      <c r="AX574" s="64"/>
      <c r="AY574" s="69"/>
      <c r="AZ574" s="67"/>
      <c r="BA574" s="67"/>
      <c r="BB574" s="67"/>
      <c r="BC574" s="67"/>
      <c r="BD574" s="69"/>
      <c r="BE574" s="69"/>
      <c r="BF574" s="72"/>
      <c r="BG574" s="69"/>
      <c r="BH574" s="69"/>
      <c r="BI574" s="94"/>
      <c r="BJ574" s="42"/>
      <c r="BK574" s="42"/>
      <c r="BL574" s="209"/>
      <c r="BM574" s="67"/>
      <c r="BN574" s="67"/>
      <c r="BO574" s="95"/>
      <c r="BP574" s="42"/>
      <c r="BQ574" s="42"/>
      <c r="BR574" s="206"/>
      <c r="BS574" s="41"/>
      <c r="BT574" s="41"/>
      <c r="BU574" s="30"/>
      <c r="BW574" s="30"/>
      <c r="BX574" s="30"/>
      <c r="BY574" s="30"/>
      <c r="BZ574" s="160"/>
      <c r="CP574" s="42"/>
      <c r="CQ574" s="42"/>
      <c r="CR574" s="42"/>
      <c r="CS574" s="95"/>
      <c r="CV574" s="69"/>
      <c r="CW574" s="31"/>
      <c r="CX574" s="19"/>
      <c r="CY574" s="43"/>
      <c r="DC574" s="160"/>
      <c r="DU574" s="30"/>
      <c r="DV574" s="30"/>
      <c r="DW574" s="30"/>
      <c r="DX574" s="30"/>
      <c r="DY574" s="30"/>
      <c r="DZ574" s="160"/>
      <c r="EA574" s="160"/>
      <c r="EC574" s="160"/>
      <c r="ED574" s="160"/>
      <c r="EG574" s="160"/>
      <c r="EH574" s="30"/>
      <c r="EI574" s="30"/>
      <c r="EK574" s="160"/>
      <c r="EL574" s="160"/>
      <c r="EM574" s="160"/>
      <c r="EN574" s="160"/>
      <c r="EO574" s="160"/>
      <c r="EP574" s="160"/>
    </row>
    <row r="575" spans="2:146" s="105" customFormat="1" x14ac:dyDescent="0.25">
      <c r="B575" s="38"/>
      <c r="C575" s="38"/>
      <c r="D575" s="38"/>
      <c r="E575" s="38"/>
      <c r="F575" s="38"/>
      <c r="G575" s="38"/>
      <c r="J575" s="160"/>
      <c r="K575" s="160"/>
      <c r="L575" s="42"/>
      <c r="M575" s="42"/>
      <c r="N575" s="42"/>
      <c r="O575" s="42"/>
      <c r="P575" s="42"/>
      <c r="Q575" s="42"/>
      <c r="R575" s="42"/>
      <c r="S575" s="42"/>
      <c r="T575" s="42"/>
      <c r="U575" s="169"/>
      <c r="V575" s="169"/>
      <c r="W575" s="169"/>
      <c r="X575" s="169"/>
      <c r="Y575" s="169"/>
      <c r="AA575" s="169"/>
      <c r="AB575" s="169"/>
      <c r="AC575" s="169"/>
      <c r="AD575" s="169"/>
      <c r="AE575" s="169"/>
      <c r="AF575" s="169"/>
      <c r="AG575" s="169"/>
      <c r="AH575" s="169"/>
      <c r="AJ575" s="169"/>
      <c r="AK575" s="169"/>
      <c r="AM575" s="169"/>
      <c r="AN575" s="64"/>
      <c r="AO575" s="64"/>
      <c r="AP575" s="64"/>
      <c r="AQ575" s="64"/>
      <c r="AR575" s="64"/>
      <c r="AS575" s="42"/>
      <c r="AT575" s="67"/>
      <c r="AU575" s="67"/>
      <c r="AV575" s="67"/>
      <c r="AW575" s="42"/>
      <c r="AX575" s="64"/>
      <c r="AY575" s="69"/>
      <c r="AZ575" s="67"/>
      <c r="BA575" s="67"/>
      <c r="BB575" s="67"/>
      <c r="BC575" s="67"/>
      <c r="BD575" s="69"/>
      <c r="BE575" s="69"/>
      <c r="BF575" s="72"/>
      <c r="BG575" s="69"/>
      <c r="BH575" s="69"/>
      <c r="BI575" s="94"/>
      <c r="BJ575" s="42"/>
      <c r="BK575" s="42"/>
      <c r="BL575" s="209"/>
      <c r="BM575" s="67"/>
      <c r="BN575" s="67"/>
      <c r="BO575" s="95"/>
      <c r="BP575" s="42"/>
      <c r="BQ575" s="42"/>
      <c r="BR575" s="206"/>
      <c r="BS575" s="41"/>
      <c r="BT575" s="41"/>
      <c r="BU575" s="30"/>
      <c r="BW575" s="30"/>
      <c r="BX575" s="30"/>
      <c r="BY575" s="30"/>
      <c r="BZ575" s="160"/>
      <c r="CP575" s="42"/>
      <c r="CQ575" s="42"/>
      <c r="CR575" s="42"/>
      <c r="CS575" s="95"/>
      <c r="CV575" s="69"/>
      <c r="CW575" s="31"/>
      <c r="CX575" s="19"/>
      <c r="CY575" s="43"/>
      <c r="DC575" s="160"/>
      <c r="DU575" s="30"/>
      <c r="DV575" s="30"/>
      <c r="DW575" s="30"/>
      <c r="DX575" s="30"/>
      <c r="DY575" s="30"/>
      <c r="DZ575" s="160"/>
      <c r="EA575" s="160"/>
      <c r="EC575" s="160"/>
      <c r="ED575" s="160"/>
      <c r="EG575" s="160"/>
      <c r="EH575" s="30"/>
      <c r="EI575" s="30"/>
      <c r="EK575" s="160"/>
      <c r="EL575" s="160"/>
      <c r="EM575" s="160"/>
      <c r="EN575" s="160"/>
      <c r="EO575" s="160"/>
      <c r="EP575" s="160"/>
    </row>
    <row r="576" spans="2:146" s="105" customFormat="1" x14ac:dyDescent="0.25">
      <c r="B576" s="38"/>
      <c r="C576" s="38"/>
      <c r="D576" s="38"/>
      <c r="E576" s="38"/>
      <c r="F576" s="38"/>
      <c r="G576" s="38"/>
      <c r="J576" s="160"/>
      <c r="K576" s="160"/>
      <c r="L576" s="42"/>
      <c r="M576" s="42"/>
      <c r="N576" s="42"/>
      <c r="O576" s="42"/>
      <c r="P576" s="42"/>
      <c r="Q576" s="42"/>
      <c r="R576" s="42"/>
      <c r="S576" s="42"/>
      <c r="T576" s="42"/>
      <c r="U576" s="169"/>
      <c r="V576" s="169"/>
      <c r="W576" s="169"/>
      <c r="X576" s="169"/>
      <c r="Y576" s="169"/>
      <c r="AA576" s="169"/>
      <c r="AB576" s="169"/>
      <c r="AC576" s="169"/>
      <c r="AD576" s="169"/>
      <c r="AE576" s="169"/>
      <c r="AF576" s="169"/>
      <c r="AG576" s="169"/>
      <c r="AH576" s="169"/>
      <c r="AJ576" s="169"/>
      <c r="AK576" s="169"/>
      <c r="AM576" s="169"/>
      <c r="AN576" s="64"/>
      <c r="AO576" s="64"/>
      <c r="AP576" s="64"/>
      <c r="AQ576" s="64"/>
      <c r="AR576" s="64"/>
      <c r="AS576" s="42"/>
      <c r="AT576" s="67"/>
      <c r="AU576" s="67"/>
      <c r="AV576" s="67"/>
      <c r="AW576" s="42"/>
      <c r="AX576" s="64"/>
      <c r="AY576" s="69"/>
      <c r="AZ576" s="67"/>
      <c r="BA576" s="67"/>
      <c r="BB576" s="67"/>
      <c r="BC576" s="67"/>
      <c r="BD576" s="69"/>
      <c r="BE576" s="69"/>
      <c r="BF576" s="72"/>
      <c r="BG576" s="69"/>
      <c r="BH576" s="69"/>
      <c r="BI576" s="94"/>
      <c r="BJ576" s="42"/>
      <c r="BK576" s="42"/>
      <c r="BL576" s="209"/>
      <c r="BM576" s="42"/>
      <c r="BN576" s="67"/>
      <c r="BO576" s="95"/>
      <c r="BP576" s="42"/>
      <c r="BQ576" s="42"/>
      <c r="BR576" s="206"/>
      <c r="BS576" s="41"/>
      <c r="BT576" s="41"/>
      <c r="BU576" s="30"/>
      <c r="BW576" s="30"/>
      <c r="BX576" s="30"/>
      <c r="BY576" s="30"/>
      <c r="BZ576" s="160"/>
      <c r="CP576" s="42"/>
      <c r="CQ576" s="42"/>
      <c r="CR576" s="42"/>
      <c r="CS576" s="95"/>
      <c r="CV576" s="69"/>
      <c r="CW576" s="31"/>
      <c r="CX576" s="19"/>
      <c r="CY576" s="43"/>
      <c r="DC576" s="160"/>
      <c r="DU576" s="30"/>
      <c r="DV576" s="30"/>
      <c r="DW576" s="30"/>
      <c r="DX576" s="30"/>
      <c r="DY576" s="30"/>
      <c r="DZ576" s="160"/>
      <c r="EA576" s="160"/>
      <c r="EC576" s="160"/>
      <c r="ED576" s="160"/>
      <c r="EG576" s="160"/>
      <c r="EH576" s="30"/>
      <c r="EI576" s="30"/>
      <c r="EK576" s="160"/>
      <c r="EL576" s="160"/>
      <c r="EM576" s="160"/>
      <c r="EN576" s="160"/>
      <c r="EO576" s="160"/>
      <c r="EP576" s="160"/>
    </row>
    <row r="577" spans="2:146" s="105" customFormat="1" x14ac:dyDescent="0.25">
      <c r="B577" s="38"/>
      <c r="C577" s="38"/>
      <c r="D577" s="38"/>
      <c r="E577" s="38"/>
      <c r="F577" s="38"/>
      <c r="G577" s="38"/>
      <c r="J577" s="160"/>
      <c r="K577" s="160"/>
      <c r="L577" s="42"/>
      <c r="M577" s="42"/>
      <c r="N577" s="42"/>
      <c r="O577" s="42"/>
      <c r="P577" s="42"/>
      <c r="Q577" s="42"/>
      <c r="R577" s="42"/>
      <c r="S577" s="42"/>
      <c r="T577" s="42"/>
      <c r="U577" s="169"/>
      <c r="V577" s="169"/>
      <c r="W577" s="169"/>
      <c r="X577" s="169"/>
      <c r="Y577" s="169"/>
      <c r="AA577" s="169"/>
      <c r="AB577" s="169"/>
      <c r="AC577" s="169"/>
      <c r="AD577" s="169"/>
      <c r="AE577" s="169"/>
      <c r="AF577" s="169"/>
      <c r="AG577" s="169"/>
      <c r="AH577" s="169"/>
      <c r="AJ577" s="169"/>
      <c r="AK577" s="169"/>
      <c r="AM577" s="169"/>
      <c r="AN577" s="64"/>
      <c r="AO577" s="64"/>
      <c r="AP577" s="64"/>
      <c r="AQ577" s="64"/>
      <c r="AR577" s="64"/>
      <c r="AS577" s="42"/>
      <c r="AT577" s="67"/>
      <c r="AU577" s="67"/>
      <c r="AV577" s="67"/>
      <c r="AW577" s="42"/>
      <c r="AX577" s="64"/>
      <c r="AY577" s="69"/>
      <c r="AZ577" s="67"/>
      <c r="BA577" s="67"/>
      <c r="BB577" s="67"/>
      <c r="BC577" s="67"/>
      <c r="BD577" s="69"/>
      <c r="BE577" s="69"/>
      <c r="BF577" s="72"/>
      <c r="BG577" s="69"/>
      <c r="BH577" s="69"/>
      <c r="BI577" s="94"/>
      <c r="BJ577" s="42"/>
      <c r="BK577" s="42"/>
      <c r="BL577" s="209"/>
      <c r="BM577" s="67"/>
      <c r="BN577" s="67"/>
      <c r="BO577" s="95"/>
      <c r="BP577" s="42"/>
      <c r="BQ577" s="42"/>
      <c r="BR577" s="206"/>
      <c r="BS577" s="41"/>
      <c r="BT577" s="41"/>
      <c r="BU577" s="30"/>
      <c r="BW577" s="30"/>
      <c r="BX577" s="30"/>
      <c r="BY577" s="30"/>
      <c r="BZ577" s="160"/>
      <c r="CP577" s="42"/>
      <c r="CQ577" s="42"/>
      <c r="CR577" s="42"/>
      <c r="CS577" s="95"/>
      <c r="CV577" s="69"/>
      <c r="CW577" s="31"/>
      <c r="CX577" s="19"/>
      <c r="CY577" s="43"/>
      <c r="DC577" s="160"/>
      <c r="DU577" s="30"/>
      <c r="DV577" s="30"/>
      <c r="DW577" s="30"/>
      <c r="DX577" s="30"/>
      <c r="DY577" s="30"/>
      <c r="DZ577" s="160"/>
      <c r="EA577" s="160"/>
      <c r="EC577" s="160"/>
      <c r="ED577" s="160"/>
      <c r="EG577" s="160"/>
      <c r="EH577" s="30"/>
      <c r="EI577" s="30"/>
      <c r="EK577" s="160"/>
      <c r="EL577" s="160"/>
      <c r="EM577" s="160"/>
      <c r="EN577" s="160"/>
      <c r="EO577" s="160"/>
      <c r="EP577" s="160"/>
    </row>
    <row r="578" spans="2:146" s="105" customFormat="1" x14ac:dyDescent="0.25">
      <c r="B578" s="38"/>
      <c r="C578" s="38"/>
      <c r="D578" s="38"/>
      <c r="E578" s="38"/>
      <c r="F578" s="38"/>
      <c r="G578" s="38"/>
      <c r="J578" s="160"/>
      <c r="K578" s="160"/>
      <c r="L578" s="42"/>
      <c r="M578" s="42"/>
      <c r="N578" s="42"/>
      <c r="O578" s="42"/>
      <c r="P578" s="42"/>
      <c r="Q578" s="42"/>
      <c r="R578" s="42"/>
      <c r="S578" s="42"/>
      <c r="T578" s="42"/>
      <c r="U578" s="169"/>
      <c r="V578" s="169"/>
      <c r="W578" s="169"/>
      <c r="X578" s="169"/>
      <c r="Y578" s="169"/>
      <c r="AA578" s="169"/>
      <c r="AB578" s="169"/>
      <c r="AC578" s="169"/>
      <c r="AD578" s="169"/>
      <c r="AE578" s="169"/>
      <c r="AF578" s="169"/>
      <c r="AG578" s="169"/>
      <c r="AH578" s="169"/>
      <c r="AJ578" s="169"/>
      <c r="AK578" s="169"/>
      <c r="AM578" s="169"/>
      <c r="AN578" s="64"/>
      <c r="AO578" s="64"/>
      <c r="AP578" s="64"/>
      <c r="AQ578" s="64"/>
      <c r="AR578" s="64"/>
      <c r="AS578" s="42"/>
      <c r="AT578" s="67"/>
      <c r="AU578" s="67"/>
      <c r="AV578" s="67"/>
      <c r="AW578" s="42"/>
      <c r="AX578" s="64"/>
      <c r="AY578" s="69"/>
      <c r="AZ578" s="67"/>
      <c r="BA578" s="67"/>
      <c r="BB578" s="67"/>
      <c r="BC578" s="67"/>
      <c r="BD578" s="69"/>
      <c r="BE578" s="69"/>
      <c r="BF578" s="72"/>
      <c r="BG578" s="69"/>
      <c r="BH578" s="69"/>
      <c r="BI578" s="94"/>
      <c r="BJ578" s="42"/>
      <c r="BK578" s="42"/>
      <c r="BL578" s="209"/>
      <c r="BM578" s="67"/>
      <c r="BN578" s="67"/>
      <c r="BO578" s="95"/>
      <c r="BP578" s="42"/>
      <c r="BQ578" s="42"/>
      <c r="BR578" s="206"/>
      <c r="BS578" s="41"/>
      <c r="BT578" s="41"/>
      <c r="BU578" s="30"/>
      <c r="BW578" s="30"/>
      <c r="BX578" s="30"/>
      <c r="BY578" s="30"/>
      <c r="BZ578" s="160"/>
      <c r="CP578" s="42"/>
      <c r="CQ578" s="42"/>
      <c r="CR578" s="42"/>
      <c r="CS578" s="95"/>
      <c r="CV578" s="69"/>
      <c r="CW578" s="31"/>
      <c r="CX578" s="19"/>
      <c r="CY578" s="43"/>
      <c r="DC578" s="160"/>
      <c r="DU578" s="30"/>
      <c r="DV578" s="30"/>
      <c r="DW578" s="30"/>
      <c r="DX578" s="30"/>
      <c r="DY578" s="30"/>
      <c r="DZ578" s="160"/>
      <c r="EA578" s="160"/>
      <c r="EC578" s="160"/>
      <c r="ED578" s="160"/>
      <c r="EG578" s="160"/>
      <c r="EH578" s="30"/>
      <c r="EI578" s="30"/>
      <c r="EK578" s="160"/>
      <c r="EL578" s="160"/>
      <c r="EM578" s="160"/>
      <c r="EN578" s="160"/>
      <c r="EO578" s="160"/>
      <c r="EP578" s="160"/>
    </row>
    <row r="579" spans="2:146" s="105" customFormat="1" x14ac:dyDescent="0.25">
      <c r="B579" s="38"/>
      <c r="C579" s="38"/>
      <c r="D579" s="38"/>
      <c r="E579" s="38"/>
      <c r="F579" s="38"/>
      <c r="G579" s="38"/>
      <c r="J579" s="160"/>
      <c r="K579" s="160"/>
      <c r="L579" s="42"/>
      <c r="M579" s="42"/>
      <c r="N579" s="42"/>
      <c r="O579" s="42"/>
      <c r="P579" s="42"/>
      <c r="Q579" s="42"/>
      <c r="R579" s="42"/>
      <c r="S579" s="42"/>
      <c r="T579" s="42"/>
      <c r="U579" s="169"/>
      <c r="V579" s="169"/>
      <c r="W579" s="169"/>
      <c r="X579" s="169"/>
      <c r="Y579" s="169"/>
      <c r="AA579" s="169"/>
      <c r="AB579" s="169"/>
      <c r="AC579" s="169"/>
      <c r="AD579" s="169"/>
      <c r="AE579" s="169"/>
      <c r="AF579" s="169"/>
      <c r="AG579" s="169"/>
      <c r="AH579" s="169"/>
      <c r="AJ579" s="169"/>
      <c r="AK579" s="169"/>
      <c r="AM579" s="169"/>
      <c r="AN579" s="64"/>
      <c r="AO579" s="64"/>
      <c r="AP579" s="64"/>
      <c r="AQ579" s="64"/>
      <c r="AR579" s="64"/>
      <c r="AS579" s="42"/>
      <c r="AT579" s="67"/>
      <c r="AU579" s="67"/>
      <c r="AV579" s="67"/>
      <c r="AW579" s="42"/>
      <c r="AX579" s="64"/>
      <c r="AY579" s="69"/>
      <c r="AZ579" s="67"/>
      <c r="BA579" s="67"/>
      <c r="BB579" s="67"/>
      <c r="BC579" s="67"/>
      <c r="BD579" s="69"/>
      <c r="BE579" s="69"/>
      <c r="BF579" s="72"/>
      <c r="BG579" s="69"/>
      <c r="BH579" s="69"/>
      <c r="BI579" s="94"/>
      <c r="BJ579" s="42"/>
      <c r="BK579" s="42"/>
      <c r="BL579" s="209"/>
      <c r="BM579" s="67"/>
      <c r="BN579" s="67"/>
      <c r="BO579" s="95"/>
      <c r="BP579" s="42"/>
      <c r="BQ579" s="42"/>
      <c r="BR579" s="206"/>
      <c r="BS579" s="41"/>
      <c r="BT579" s="41"/>
      <c r="BU579" s="30"/>
      <c r="BW579" s="30"/>
      <c r="BX579" s="30"/>
      <c r="BY579" s="30"/>
      <c r="BZ579" s="160"/>
      <c r="CP579" s="42"/>
      <c r="CQ579" s="42"/>
      <c r="CR579" s="42"/>
      <c r="CS579" s="95"/>
      <c r="CV579" s="69"/>
      <c r="CW579" s="31"/>
      <c r="CX579" s="19"/>
      <c r="CY579" s="43"/>
      <c r="DC579" s="160"/>
      <c r="DU579" s="30"/>
      <c r="DV579" s="30"/>
      <c r="DW579" s="30"/>
      <c r="DX579" s="30"/>
      <c r="DY579" s="30"/>
      <c r="DZ579" s="160"/>
      <c r="EA579" s="160"/>
      <c r="EC579" s="160"/>
      <c r="ED579" s="160"/>
      <c r="EG579" s="160"/>
      <c r="EH579" s="30"/>
      <c r="EI579" s="30"/>
      <c r="EK579" s="160"/>
      <c r="EL579" s="160"/>
      <c r="EM579" s="160"/>
      <c r="EN579" s="160"/>
      <c r="EO579" s="160"/>
      <c r="EP579" s="160"/>
    </row>
    <row r="580" spans="2:146" s="105" customFormat="1" x14ac:dyDescent="0.25">
      <c r="B580" s="38"/>
      <c r="C580" s="38"/>
      <c r="D580" s="38"/>
      <c r="E580" s="38"/>
      <c r="F580" s="38"/>
      <c r="G580" s="38"/>
      <c r="J580" s="160"/>
      <c r="K580" s="160"/>
      <c r="L580" s="42"/>
      <c r="M580" s="42"/>
      <c r="N580" s="42"/>
      <c r="O580" s="42"/>
      <c r="P580" s="42"/>
      <c r="Q580" s="42"/>
      <c r="R580" s="42"/>
      <c r="S580" s="42"/>
      <c r="T580" s="42"/>
      <c r="U580" s="169"/>
      <c r="V580" s="169"/>
      <c r="W580" s="169"/>
      <c r="X580" s="169"/>
      <c r="Y580" s="169"/>
      <c r="AA580" s="169"/>
      <c r="AB580" s="169"/>
      <c r="AC580" s="169"/>
      <c r="AD580" s="169"/>
      <c r="AE580" s="169"/>
      <c r="AF580" s="169"/>
      <c r="AG580" s="169"/>
      <c r="AH580" s="169"/>
      <c r="AJ580" s="169"/>
      <c r="AK580" s="169"/>
      <c r="AM580" s="169"/>
      <c r="AN580" s="64"/>
      <c r="AO580" s="64"/>
      <c r="AP580" s="64"/>
      <c r="AQ580" s="64"/>
      <c r="AR580" s="64"/>
      <c r="AS580" s="42"/>
      <c r="AT580" s="67"/>
      <c r="AU580" s="67"/>
      <c r="AV580" s="67"/>
      <c r="AW580" s="42"/>
      <c r="AX580" s="64"/>
      <c r="AY580" s="69"/>
      <c r="AZ580" s="67"/>
      <c r="BA580" s="67"/>
      <c r="BB580" s="67"/>
      <c r="BC580" s="67"/>
      <c r="BD580" s="69"/>
      <c r="BE580" s="69"/>
      <c r="BF580" s="72"/>
      <c r="BG580" s="69"/>
      <c r="BH580" s="69"/>
      <c r="BI580" s="94"/>
      <c r="BJ580" s="42"/>
      <c r="BK580" s="42"/>
      <c r="BL580" s="209"/>
      <c r="BM580" s="67"/>
      <c r="BN580" s="67"/>
      <c r="BO580" s="95"/>
      <c r="BP580" s="42"/>
      <c r="BQ580" s="42"/>
      <c r="BR580" s="206"/>
      <c r="BS580" s="41"/>
      <c r="BT580" s="41"/>
      <c r="BU580" s="30"/>
      <c r="BW580" s="30"/>
      <c r="BX580" s="30"/>
      <c r="BY580" s="30"/>
      <c r="BZ580" s="160"/>
      <c r="CP580" s="42"/>
      <c r="CQ580" s="42"/>
      <c r="CR580" s="42"/>
      <c r="CS580" s="95"/>
      <c r="CV580" s="69"/>
      <c r="CW580" s="31"/>
      <c r="CX580" s="19"/>
      <c r="CY580" s="43"/>
      <c r="DC580" s="160"/>
      <c r="DU580" s="30"/>
      <c r="DV580" s="30"/>
      <c r="DW580" s="30"/>
      <c r="DX580" s="30"/>
      <c r="DY580" s="30"/>
      <c r="DZ580" s="160"/>
      <c r="EA580" s="160"/>
      <c r="EC580" s="160"/>
      <c r="ED580" s="160"/>
      <c r="EG580" s="160"/>
      <c r="EH580" s="30"/>
      <c r="EI580" s="30"/>
      <c r="EK580" s="160"/>
      <c r="EL580" s="160"/>
      <c r="EM580" s="160"/>
      <c r="EN580" s="160"/>
      <c r="EO580" s="160"/>
      <c r="EP580" s="160"/>
    </row>
    <row r="581" spans="2:146" s="105" customFormat="1" x14ac:dyDescent="0.25">
      <c r="B581" s="38"/>
      <c r="C581" s="38"/>
      <c r="D581" s="38"/>
      <c r="E581" s="38"/>
      <c r="F581" s="38"/>
      <c r="G581" s="38"/>
      <c r="J581" s="160"/>
      <c r="K581" s="160"/>
      <c r="L581" s="42"/>
      <c r="M581" s="42"/>
      <c r="N581" s="42"/>
      <c r="O581" s="42"/>
      <c r="P581" s="42"/>
      <c r="Q581" s="42"/>
      <c r="R581" s="42"/>
      <c r="S581" s="42"/>
      <c r="T581" s="42"/>
      <c r="U581" s="169"/>
      <c r="V581" s="169"/>
      <c r="W581" s="169"/>
      <c r="X581" s="169"/>
      <c r="Y581" s="169"/>
      <c r="AA581" s="169"/>
      <c r="AB581" s="169"/>
      <c r="AC581" s="169"/>
      <c r="AD581" s="169"/>
      <c r="AE581" s="169"/>
      <c r="AF581" s="169"/>
      <c r="AG581" s="169"/>
      <c r="AH581" s="169"/>
      <c r="AJ581" s="169"/>
      <c r="AK581" s="169"/>
      <c r="AM581" s="169"/>
      <c r="AN581" s="64"/>
      <c r="AO581" s="64"/>
      <c r="AP581" s="64"/>
      <c r="AQ581" s="64"/>
      <c r="AR581" s="64"/>
      <c r="AS581" s="42"/>
      <c r="AT581" s="67"/>
      <c r="AU581" s="67"/>
      <c r="AV581" s="67"/>
      <c r="AW581" s="42"/>
      <c r="AX581" s="64"/>
      <c r="AY581" s="69"/>
      <c r="AZ581" s="67"/>
      <c r="BA581" s="67"/>
      <c r="BB581" s="67"/>
      <c r="BC581" s="67"/>
      <c r="BD581" s="69"/>
      <c r="BE581" s="69"/>
      <c r="BF581" s="72"/>
      <c r="BG581" s="69"/>
      <c r="BH581" s="69"/>
      <c r="BI581" s="94"/>
      <c r="BJ581" s="42"/>
      <c r="BK581" s="42"/>
      <c r="BL581" s="209"/>
      <c r="BM581" s="67"/>
      <c r="BN581" s="67"/>
      <c r="BO581" s="95"/>
      <c r="BP581" s="42"/>
      <c r="BQ581" s="42"/>
      <c r="BR581" s="206"/>
      <c r="BS581" s="41"/>
      <c r="BT581" s="41"/>
      <c r="BU581" s="30"/>
      <c r="BW581" s="30"/>
      <c r="BX581" s="30"/>
      <c r="BY581" s="30"/>
      <c r="BZ581" s="160"/>
      <c r="CP581" s="42"/>
      <c r="CQ581" s="42"/>
      <c r="CR581" s="42"/>
      <c r="CS581" s="95"/>
      <c r="CV581" s="69"/>
      <c r="CW581" s="31"/>
      <c r="CX581" s="19"/>
      <c r="CY581" s="43"/>
      <c r="DC581" s="160"/>
      <c r="DU581" s="30"/>
      <c r="DV581" s="30"/>
      <c r="DW581" s="30"/>
      <c r="DX581" s="30"/>
      <c r="DY581" s="30"/>
      <c r="DZ581" s="160"/>
      <c r="EA581" s="160"/>
      <c r="EC581" s="160"/>
      <c r="ED581" s="160"/>
      <c r="EG581" s="160"/>
      <c r="EH581" s="30"/>
      <c r="EI581" s="30"/>
      <c r="EK581" s="160"/>
      <c r="EL581" s="160"/>
      <c r="EM581" s="160"/>
      <c r="EN581" s="160"/>
      <c r="EO581" s="160"/>
      <c r="EP581" s="160"/>
    </row>
    <row r="582" spans="2:146" s="105" customFormat="1" x14ac:dyDescent="0.25">
      <c r="B582" s="38"/>
      <c r="C582" s="38"/>
      <c r="D582" s="38"/>
      <c r="E582" s="38"/>
      <c r="F582" s="38"/>
      <c r="G582" s="38"/>
      <c r="J582" s="160"/>
      <c r="K582" s="160"/>
      <c r="L582" s="42"/>
      <c r="M582" s="42"/>
      <c r="N582" s="42"/>
      <c r="O582" s="42"/>
      <c r="P582" s="42"/>
      <c r="Q582" s="42"/>
      <c r="R582" s="42"/>
      <c r="S582" s="42"/>
      <c r="T582" s="42"/>
      <c r="U582" s="169"/>
      <c r="V582" s="169"/>
      <c r="W582" s="169"/>
      <c r="X582" s="169"/>
      <c r="Y582" s="169"/>
      <c r="AA582" s="169"/>
      <c r="AB582" s="169"/>
      <c r="AC582" s="169"/>
      <c r="AD582" s="169"/>
      <c r="AE582" s="169"/>
      <c r="AF582" s="169"/>
      <c r="AG582" s="169"/>
      <c r="AH582" s="169"/>
      <c r="AJ582" s="169"/>
      <c r="AK582" s="169"/>
      <c r="AM582" s="169"/>
      <c r="AN582" s="64"/>
      <c r="AO582" s="64"/>
      <c r="AP582" s="64"/>
      <c r="AQ582" s="64"/>
      <c r="AR582" s="64"/>
      <c r="AS582" s="42"/>
      <c r="AT582" s="67"/>
      <c r="AU582" s="67"/>
      <c r="AV582" s="67"/>
      <c r="AW582" s="42"/>
      <c r="AX582" s="64"/>
      <c r="AY582" s="69"/>
      <c r="AZ582" s="67"/>
      <c r="BA582" s="67"/>
      <c r="BB582" s="67"/>
      <c r="BC582" s="67"/>
      <c r="BD582" s="69"/>
      <c r="BE582" s="69"/>
      <c r="BF582" s="72"/>
      <c r="BG582" s="69"/>
      <c r="BH582" s="69"/>
      <c r="BI582" s="94"/>
      <c r="BJ582" s="42"/>
      <c r="BK582" s="42"/>
      <c r="BL582" s="209"/>
      <c r="BM582" s="67"/>
      <c r="BN582" s="67"/>
      <c r="BO582" s="95"/>
      <c r="BP582" s="42"/>
      <c r="BQ582" s="42"/>
      <c r="BR582" s="206"/>
      <c r="BS582" s="41"/>
      <c r="BT582" s="41"/>
      <c r="BU582" s="30"/>
      <c r="BW582" s="30"/>
      <c r="BX582" s="30"/>
      <c r="BY582" s="30"/>
      <c r="BZ582" s="160"/>
      <c r="CP582" s="42"/>
      <c r="CQ582" s="42"/>
      <c r="CR582" s="42"/>
      <c r="CS582" s="95"/>
      <c r="CV582" s="69"/>
      <c r="CW582" s="31"/>
      <c r="CX582" s="19"/>
      <c r="CY582" s="43"/>
      <c r="DC582" s="160"/>
      <c r="DU582" s="30"/>
      <c r="DV582" s="30"/>
      <c r="DW582" s="30"/>
      <c r="DX582" s="30"/>
      <c r="DY582" s="30"/>
      <c r="DZ582" s="160"/>
      <c r="EA582" s="160"/>
      <c r="EC582" s="160"/>
      <c r="ED582" s="160"/>
      <c r="EG582" s="160"/>
      <c r="EH582" s="30"/>
      <c r="EI582" s="30"/>
      <c r="EK582" s="160"/>
      <c r="EL582" s="160"/>
      <c r="EM582" s="160"/>
      <c r="EN582" s="160"/>
      <c r="EO582" s="160"/>
      <c r="EP582" s="160"/>
    </row>
    <row r="583" spans="2:146" s="105" customFormat="1" x14ac:dyDescent="0.25">
      <c r="B583" s="38"/>
      <c r="C583" s="38"/>
      <c r="D583" s="38"/>
      <c r="E583" s="38"/>
      <c r="F583" s="38"/>
      <c r="G583" s="38"/>
      <c r="J583" s="160"/>
      <c r="K583" s="160"/>
      <c r="L583" s="42"/>
      <c r="M583" s="42"/>
      <c r="N583" s="42"/>
      <c r="O583" s="42"/>
      <c r="P583" s="42"/>
      <c r="Q583" s="42"/>
      <c r="R583" s="42"/>
      <c r="S583" s="42"/>
      <c r="T583" s="42"/>
      <c r="U583" s="169"/>
      <c r="V583" s="169"/>
      <c r="W583" s="169"/>
      <c r="X583" s="169"/>
      <c r="Y583" s="169"/>
      <c r="AA583" s="169"/>
      <c r="AB583" s="169"/>
      <c r="AC583" s="169"/>
      <c r="AD583" s="169"/>
      <c r="AE583" s="169"/>
      <c r="AF583" s="169"/>
      <c r="AG583" s="169"/>
      <c r="AH583" s="169"/>
      <c r="AJ583" s="169"/>
      <c r="AK583" s="169"/>
      <c r="AM583" s="169"/>
      <c r="AN583" s="64"/>
      <c r="AO583" s="64"/>
      <c r="AP583" s="64"/>
      <c r="AQ583" s="64"/>
      <c r="AR583" s="64"/>
      <c r="AS583" s="42"/>
      <c r="AT583" s="67"/>
      <c r="AU583" s="67"/>
      <c r="AV583" s="67"/>
      <c r="AW583" s="42"/>
      <c r="AX583" s="64"/>
      <c r="AY583" s="69"/>
      <c r="AZ583" s="67"/>
      <c r="BA583" s="67"/>
      <c r="BB583" s="67"/>
      <c r="BC583" s="67"/>
      <c r="BD583" s="69"/>
      <c r="BE583" s="69"/>
      <c r="BF583" s="72"/>
      <c r="BG583" s="69"/>
      <c r="BH583" s="69"/>
      <c r="BI583" s="94"/>
      <c r="BJ583" s="42"/>
      <c r="BK583" s="42"/>
      <c r="BL583" s="209"/>
      <c r="BM583" s="67"/>
      <c r="BN583" s="67"/>
      <c r="BO583" s="95"/>
      <c r="BP583" s="42"/>
      <c r="BQ583" s="42"/>
      <c r="BR583" s="206"/>
      <c r="BS583" s="41"/>
      <c r="BT583" s="41"/>
      <c r="BU583" s="30"/>
      <c r="BW583" s="30"/>
      <c r="BX583" s="30"/>
      <c r="BY583" s="30"/>
      <c r="BZ583" s="160"/>
      <c r="CP583" s="42"/>
      <c r="CQ583" s="42"/>
      <c r="CR583" s="42"/>
      <c r="CS583" s="95"/>
      <c r="CV583" s="69"/>
      <c r="CW583" s="31"/>
      <c r="CX583" s="19"/>
      <c r="CY583" s="43"/>
      <c r="DC583" s="160"/>
      <c r="DU583" s="30"/>
      <c r="DV583" s="30"/>
      <c r="DW583" s="30"/>
      <c r="DX583" s="30"/>
      <c r="DY583" s="30"/>
      <c r="DZ583" s="160"/>
      <c r="EA583" s="160"/>
      <c r="EC583" s="160"/>
      <c r="ED583" s="160"/>
      <c r="EG583" s="160"/>
      <c r="EH583" s="30"/>
      <c r="EI583" s="30"/>
      <c r="EK583" s="160"/>
      <c r="EL583" s="160"/>
      <c r="EM583" s="160"/>
      <c r="EN583" s="160"/>
      <c r="EO583" s="160"/>
      <c r="EP583" s="160"/>
    </row>
    <row r="584" spans="2:146" s="105" customFormat="1" x14ac:dyDescent="0.25">
      <c r="B584" s="38"/>
      <c r="C584" s="38"/>
      <c r="D584" s="38"/>
      <c r="E584" s="38"/>
      <c r="F584" s="38"/>
      <c r="G584" s="38"/>
      <c r="J584" s="160"/>
      <c r="K584" s="160"/>
      <c r="L584" s="42"/>
      <c r="M584" s="42"/>
      <c r="N584" s="42"/>
      <c r="O584" s="42"/>
      <c r="P584" s="42"/>
      <c r="Q584" s="42"/>
      <c r="R584" s="42"/>
      <c r="S584" s="42"/>
      <c r="T584" s="42"/>
      <c r="U584" s="169"/>
      <c r="V584" s="169"/>
      <c r="W584" s="169"/>
      <c r="X584" s="169"/>
      <c r="Y584" s="169"/>
      <c r="AA584" s="169"/>
      <c r="AB584" s="169"/>
      <c r="AC584" s="169"/>
      <c r="AD584" s="169"/>
      <c r="AE584" s="169"/>
      <c r="AF584" s="169"/>
      <c r="AG584" s="169"/>
      <c r="AH584" s="169"/>
      <c r="AJ584" s="169"/>
      <c r="AK584" s="169"/>
      <c r="AM584" s="169"/>
      <c r="AN584" s="64"/>
      <c r="AO584" s="64"/>
      <c r="AP584" s="64"/>
      <c r="AQ584" s="64"/>
      <c r="AR584" s="64"/>
      <c r="AS584" s="42"/>
      <c r="AT584" s="67"/>
      <c r="AU584" s="67"/>
      <c r="AV584" s="67"/>
      <c r="AW584" s="42"/>
      <c r="AX584" s="64"/>
      <c r="AY584" s="69"/>
      <c r="AZ584" s="67"/>
      <c r="BA584" s="67"/>
      <c r="BB584" s="67"/>
      <c r="BC584" s="67"/>
      <c r="BD584" s="69"/>
      <c r="BE584" s="69"/>
      <c r="BF584" s="72"/>
      <c r="BG584" s="69"/>
      <c r="BH584" s="69"/>
      <c r="BI584" s="94"/>
      <c r="BJ584" s="42"/>
      <c r="BK584" s="42"/>
      <c r="BL584" s="209"/>
      <c r="BM584" s="67"/>
      <c r="BN584" s="67"/>
      <c r="BO584" s="95"/>
      <c r="BP584" s="42"/>
      <c r="BQ584" s="42"/>
      <c r="BR584" s="206"/>
      <c r="BS584" s="41"/>
      <c r="BT584" s="41"/>
      <c r="BU584" s="30"/>
      <c r="BW584" s="30"/>
      <c r="BX584" s="30"/>
      <c r="BY584" s="30"/>
      <c r="BZ584" s="160"/>
      <c r="CP584" s="42"/>
      <c r="CQ584" s="42"/>
      <c r="CR584" s="42"/>
      <c r="CS584" s="95"/>
      <c r="CV584" s="69"/>
      <c r="CW584" s="31"/>
      <c r="CX584" s="19"/>
      <c r="CY584" s="43"/>
      <c r="DC584" s="160"/>
      <c r="DU584" s="30"/>
      <c r="DV584" s="30"/>
      <c r="DW584" s="30"/>
      <c r="DX584" s="30"/>
      <c r="DY584" s="30"/>
      <c r="DZ584" s="160"/>
      <c r="EA584" s="160"/>
      <c r="EC584" s="160"/>
      <c r="ED584" s="160"/>
      <c r="EG584" s="160"/>
      <c r="EH584" s="30"/>
      <c r="EI584" s="30"/>
      <c r="EK584" s="160"/>
      <c r="EL584" s="160"/>
      <c r="EM584" s="160"/>
      <c r="EN584" s="160"/>
      <c r="EO584" s="160"/>
      <c r="EP584" s="160"/>
    </row>
    <row r="585" spans="2:146" s="105" customFormat="1" x14ac:dyDescent="0.25">
      <c r="B585" s="38"/>
      <c r="C585" s="38"/>
      <c r="D585" s="38"/>
      <c r="E585" s="38"/>
      <c r="F585" s="38"/>
      <c r="G585" s="38"/>
      <c r="J585" s="160"/>
      <c r="K585" s="160"/>
      <c r="L585" s="42"/>
      <c r="M585" s="42"/>
      <c r="N585" s="42"/>
      <c r="O585" s="42"/>
      <c r="P585" s="42"/>
      <c r="Q585" s="42"/>
      <c r="R585" s="42"/>
      <c r="S585" s="42"/>
      <c r="T585" s="42"/>
      <c r="U585" s="169"/>
      <c r="V585" s="169"/>
      <c r="W585" s="169"/>
      <c r="X585" s="169"/>
      <c r="Y585" s="169"/>
      <c r="AA585" s="169"/>
      <c r="AB585" s="169"/>
      <c r="AC585" s="169"/>
      <c r="AD585" s="169"/>
      <c r="AE585" s="169"/>
      <c r="AF585" s="169"/>
      <c r="AG585" s="169"/>
      <c r="AH585" s="169"/>
      <c r="AJ585" s="169"/>
      <c r="AK585" s="169"/>
      <c r="AM585" s="169"/>
      <c r="AN585" s="64"/>
      <c r="AO585" s="64"/>
      <c r="AP585" s="64"/>
      <c r="AQ585" s="64"/>
      <c r="AR585" s="64"/>
      <c r="AS585" s="42"/>
      <c r="AT585" s="67"/>
      <c r="AU585" s="67"/>
      <c r="AV585" s="67"/>
      <c r="AW585" s="42"/>
      <c r="AX585" s="64"/>
      <c r="AY585" s="69"/>
      <c r="AZ585" s="67"/>
      <c r="BA585" s="67"/>
      <c r="BB585" s="67"/>
      <c r="BC585" s="67"/>
      <c r="BD585" s="69"/>
      <c r="BE585" s="69"/>
      <c r="BF585" s="72"/>
      <c r="BG585" s="69"/>
      <c r="BH585" s="69"/>
      <c r="BI585" s="94"/>
      <c r="BJ585" s="42"/>
      <c r="BK585" s="42"/>
      <c r="BL585" s="209"/>
      <c r="BM585" s="67"/>
      <c r="BN585" s="67"/>
      <c r="BO585" s="95"/>
      <c r="BP585" s="42"/>
      <c r="BQ585" s="42"/>
      <c r="BR585" s="206"/>
      <c r="BS585" s="41"/>
      <c r="BT585" s="41"/>
      <c r="BU585" s="30"/>
      <c r="BW585" s="30"/>
      <c r="BX585" s="30"/>
      <c r="BY585" s="30"/>
      <c r="BZ585" s="160"/>
      <c r="CP585" s="42"/>
      <c r="CQ585" s="42"/>
      <c r="CR585" s="42"/>
      <c r="CS585" s="95"/>
      <c r="CV585" s="69"/>
      <c r="CW585" s="31"/>
      <c r="CX585" s="19"/>
      <c r="CY585" s="43"/>
      <c r="DC585" s="160"/>
      <c r="DU585" s="30"/>
      <c r="DV585" s="30"/>
      <c r="DW585" s="30"/>
      <c r="DX585" s="30"/>
      <c r="DY585" s="30"/>
      <c r="DZ585" s="160"/>
      <c r="EA585" s="160"/>
      <c r="EC585" s="160"/>
      <c r="ED585" s="160"/>
      <c r="EG585" s="160"/>
      <c r="EH585" s="30"/>
      <c r="EI585" s="30"/>
      <c r="EK585" s="160"/>
      <c r="EL585" s="160"/>
      <c r="EM585" s="160"/>
      <c r="EN585" s="160"/>
      <c r="EO585" s="160"/>
      <c r="EP585" s="160"/>
    </row>
    <row r="586" spans="2:146" s="105" customFormat="1" x14ac:dyDescent="0.25">
      <c r="B586" s="38"/>
      <c r="C586" s="38"/>
      <c r="D586" s="38"/>
      <c r="E586" s="38"/>
      <c r="F586" s="38"/>
      <c r="G586" s="38"/>
      <c r="J586" s="160"/>
      <c r="K586" s="160"/>
      <c r="L586" s="42"/>
      <c r="M586" s="42"/>
      <c r="N586" s="42"/>
      <c r="O586" s="42"/>
      <c r="P586" s="42"/>
      <c r="Q586" s="42"/>
      <c r="R586" s="42"/>
      <c r="S586" s="42"/>
      <c r="T586" s="42"/>
      <c r="U586" s="169"/>
      <c r="V586" s="169"/>
      <c r="W586" s="169"/>
      <c r="X586" s="169"/>
      <c r="Y586" s="169"/>
      <c r="AA586" s="169"/>
      <c r="AB586" s="169"/>
      <c r="AC586" s="169"/>
      <c r="AD586" s="169"/>
      <c r="AE586" s="169"/>
      <c r="AF586" s="169"/>
      <c r="AG586" s="169"/>
      <c r="AH586" s="169"/>
      <c r="AJ586" s="169"/>
      <c r="AK586" s="169"/>
      <c r="AM586" s="169"/>
      <c r="AN586" s="64"/>
      <c r="AO586" s="64"/>
      <c r="AP586" s="64"/>
      <c r="AQ586" s="64"/>
      <c r="AR586" s="64"/>
      <c r="AS586" s="42"/>
      <c r="AT586" s="67"/>
      <c r="AU586" s="67"/>
      <c r="AV586" s="67"/>
      <c r="AW586" s="42"/>
      <c r="AX586" s="64"/>
      <c r="AY586" s="69"/>
      <c r="AZ586" s="67"/>
      <c r="BA586" s="67"/>
      <c r="BB586" s="67"/>
      <c r="BC586" s="67"/>
      <c r="BD586" s="69"/>
      <c r="BE586" s="69"/>
      <c r="BF586" s="72"/>
      <c r="BG586" s="69"/>
      <c r="BH586" s="69"/>
      <c r="BI586" s="94"/>
      <c r="BJ586" s="42"/>
      <c r="BK586" s="42"/>
      <c r="BL586" s="209"/>
      <c r="BM586" s="67"/>
      <c r="BN586" s="67"/>
      <c r="BO586" s="95"/>
      <c r="BP586" s="42"/>
      <c r="BQ586" s="42"/>
      <c r="BR586" s="206"/>
      <c r="BS586" s="41"/>
      <c r="BT586" s="41"/>
      <c r="BU586" s="30"/>
      <c r="BW586" s="30"/>
      <c r="BX586" s="30"/>
      <c r="BY586" s="30"/>
      <c r="BZ586" s="160"/>
      <c r="CP586" s="42"/>
      <c r="CQ586" s="42"/>
      <c r="CR586" s="42"/>
      <c r="CS586" s="95"/>
      <c r="CV586" s="69"/>
      <c r="CW586" s="31"/>
      <c r="CX586" s="19"/>
      <c r="CY586" s="43"/>
      <c r="DC586" s="160"/>
      <c r="DU586" s="30"/>
      <c r="DV586" s="30"/>
      <c r="DW586" s="30"/>
      <c r="DX586" s="30"/>
      <c r="DY586" s="30"/>
      <c r="DZ586" s="160"/>
      <c r="EA586" s="160"/>
      <c r="EC586" s="160"/>
      <c r="ED586" s="160"/>
      <c r="EG586" s="160"/>
      <c r="EH586" s="30"/>
      <c r="EI586" s="30"/>
      <c r="EK586" s="160"/>
      <c r="EL586" s="160"/>
      <c r="EM586" s="160"/>
      <c r="EN586" s="160"/>
      <c r="EO586" s="160"/>
      <c r="EP586" s="160"/>
    </row>
    <row r="587" spans="2:146" s="105" customFormat="1" x14ac:dyDescent="0.25">
      <c r="B587" s="38"/>
      <c r="C587" s="38"/>
      <c r="D587" s="38"/>
      <c r="E587" s="38"/>
      <c r="F587" s="38"/>
      <c r="G587" s="38"/>
      <c r="J587" s="160"/>
      <c r="K587" s="160"/>
      <c r="L587" s="42"/>
      <c r="M587" s="42"/>
      <c r="N587" s="42"/>
      <c r="O587" s="42"/>
      <c r="P587" s="42"/>
      <c r="Q587" s="42"/>
      <c r="R587" s="42"/>
      <c r="S587" s="42"/>
      <c r="T587" s="42"/>
      <c r="U587" s="169"/>
      <c r="V587" s="169"/>
      <c r="W587" s="169"/>
      <c r="X587" s="169"/>
      <c r="Y587" s="169"/>
      <c r="AA587" s="169"/>
      <c r="AB587" s="169"/>
      <c r="AC587" s="169"/>
      <c r="AD587" s="169"/>
      <c r="AE587" s="169"/>
      <c r="AF587" s="169"/>
      <c r="AG587" s="169"/>
      <c r="AH587" s="169"/>
      <c r="AJ587" s="169"/>
      <c r="AK587" s="169"/>
      <c r="AM587" s="169"/>
      <c r="AN587" s="64"/>
      <c r="AO587" s="64"/>
      <c r="AP587" s="64"/>
      <c r="AQ587" s="64"/>
      <c r="AR587" s="64"/>
      <c r="AS587" s="42"/>
      <c r="AT587" s="67"/>
      <c r="AU587" s="67"/>
      <c r="AV587" s="67"/>
      <c r="AW587" s="42"/>
      <c r="AX587" s="64"/>
      <c r="AY587" s="69"/>
      <c r="AZ587" s="67"/>
      <c r="BA587" s="67"/>
      <c r="BB587" s="67"/>
      <c r="BC587" s="67"/>
      <c r="BD587" s="69"/>
      <c r="BE587" s="69"/>
      <c r="BF587" s="72"/>
      <c r="BG587" s="69"/>
      <c r="BH587" s="69"/>
      <c r="BI587" s="94"/>
      <c r="BJ587" s="42"/>
      <c r="BK587" s="42"/>
      <c r="BL587" s="209"/>
      <c r="BM587" s="67"/>
      <c r="BN587" s="67"/>
      <c r="BO587" s="95"/>
      <c r="BP587" s="42"/>
      <c r="BQ587" s="42"/>
      <c r="BR587" s="206"/>
      <c r="BS587" s="41"/>
      <c r="BT587" s="41"/>
      <c r="BU587" s="30"/>
      <c r="BW587" s="30"/>
      <c r="BX587" s="30"/>
      <c r="BY587" s="30"/>
      <c r="BZ587" s="160"/>
      <c r="CP587" s="42"/>
      <c r="CQ587" s="42"/>
      <c r="CR587" s="42"/>
      <c r="CS587" s="95"/>
      <c r="CV587" s="69"/>
      <c r="CW587" s="31"/>
      <c r="CX587" s="19"/>
      <c r="CY587" s="43"/>
      <c r="DC587" s="160"/>
      <c r="DU587" s="30"/>
      <c r="DV587" s="30"/>
      <c r="DW587" s="30"/>
      <c r="DX587" s="30"/>
      <c r="DY587" s="30"/>
      <c r="DZ587" s="160"/>
      <c r="EA587" s="160"/>
      <c r="EC587" s="160"/>
      <c r="ED587" s="160"/>
      <c r="EG587" s="160"/>
      <c r="EH587" s="30"/>
      <c r="EI587" s="30"/>
      <c r="EK587" s="160"/>
      <c r="EL587" s="160"/>
      <c r="EM587" s="160"/>
      <c r="EN587" s="160"/>
      <c r="EO587" s="160"/>
      <c r="EP587" s="160"/>
    </row>
    <row r="588" spans="2:146" s="105" customFormat="1" x14ac:dyDescent="0.25">
      <c r="B588" s="38"/>
      <c r="C588" s="38"/>
      <c r="D588" s="38"/>
      <c r="E588" s="38"/>
      <c r="F588" s="38"/>
      <c r="G588" s="38"/>
      <c r="J588" s="160"/>
      <c r="K588" s="160"/>
      <c r="L588" s="42"/>
      <c r="M588" s="42"/>
      <c r="N588" s="42"/>
      <c r="O588" s="42"/>
      <c r="P588" s="42"/>
      <c r="Q588" s="42"/>
      <c r="R588" s="42"/>
      <c r="S588" s="42"/>
      <c r="T588" s="42"/>
      <c r="U588" s="169"/>
      <c r="V588" s="169"/>
      <c r="W588" s="169"/>
      <c r="X588" s="169"/>
      <c r="Y588" s="169"/>
      <c r="AA588" s="169"/>
      <c r="AB588" s="169"/>
      <c r="AC588" s="169"/>
      <c r="AD588" s="169"/>
      <c r="AE588" s="169"/>
      <c r="AF588" s="169"/>
      <c r="AG588" s="169"/>
      <c r="AH588" s="169"/>
      <c r="AJ588" s="169"/>
      <c r="AK588" s="169"/>
      <c r="AM588" s="169"/>
      <c r="AN588" s="64"/>
      <c r="AO588" s="64"/>
      <c r="AP588" s="64"/>
      <c r="AQ588" s="64"/>
      <c r="AR588" s="64"/>
      <c r="AS588" s="42"/>
      <c r="AT588" s="67"/>
      <c r="AU588" s="67"/>
      <c r="AV588" s="67"/>
      <c r="AW588" s="42"/>
      <c r="AX588" s="64"/>
      <c r="AY588" s="69"/>
      <c r="AZ588" s="67"/>
      <c r="BA588" s="67"/>
      <c r="BB588" s="67"/>
      <c r="BC588" s="67"/>
      <c r="BD588" s="69"/>
      <c r="BE588" s="69"/>
      <c r="BF588" s="72"/>
      <c r="BG588" s="69"/>
      <c r="BH588" s="69"/>
      <c r="BI588" s="94"/>
      <c r="BJ588" s="42"/>
      <c r="BK588" s="42"/>
      <c r="BL588" s="209"/>
      <c r="BM588" s="67"/>
      <c r="BN588" s="67"/>
      <c r="BO588" s="95"/>
      <c r="BP588" s="42"/>
      <c r="BQ588" s="42"/>
      <c r="BR588" s="206"/>
      <c r="BS588" s="41"/>
      <c r="BT588" s="41"/>
      <c r="BU588" s="30"/>
      <c r="BW588" s="30"/>
      <c r="BX588" s="30"/>
      <c r="BY588" s="30"/>
      <c r="BZ588" s="160"/>
      <c r="CP588" s="42"/>
      <c r="CQ588" s="42"/>
      <c r="CR588" s="42"/>
      <c r="CS588" s="95"/>
      <c r="CV588" s="69"/>
      <c r="CW588" s="31"/>
      <c r="CX588" s="19"/>
      <c r="CY588" s="43"/>
      <c r="DC588" s="160"/>
      <c r="DU588" s="30"/>
      <c r="DV588" s="30"/>
      <c r="DW588" s="30"/>
      <c r="DX588" s="30"/>
      <c r="DY588" s="30"/>
      <c r="DZ588" s="160"/>
      <c r="EA588" s="160"/>
      <c r="EC588" s="160"/>
      <c r="ED588" s="160"/>
      <c r="EG588" s="160"/>
      <c r="EH588" s="30"/>
      <c r="EI588" s="30"/>
      <c r="EK588" s="160"/>
      <c r="EL588" s="160"/>
      <c r="EM588" s="160"/>
      <c r="EN588" s="160"/>
      <c r="EO588" s="160"/>
      <c r="EP588" s="160"/>
    </row>
    <row r="589" spans="2:146" s="105" customFormat="1" x14ac:dyDescent="0.25">
      <c r="B589" s="38"/>
      <c r="C589" s="38"/>
      <c r="D589" s="38"/>
      <c r="E589" s="38"/>
      <c r="F589" s="38"/>
      <c r="G589" s="38"/>
      <c r="J589" s="160"/>
      <c r="K589" s="160"/>
      <c r="L589" s="42"/>
      <c r="M589" s="42"/>
      <c r="N589" s="42"/>
      <c r="O589" s="42"/>
      <c r="P589" s="42"/>
      <c r="Q589" s="42"/>
      <c r="R589" s="42"/>
      <c r="S589" s="42"/>
      <c r="T589" s="42"/>
      <c r="U589" s="169"/>
      <c r="V589" s="169"/>
      <c r="W589" s="169"/>
      <c r="X589" s="169"/>
      <c r="Y589" s="169"/>
      <c r="AA589" s="169"/>
      <c r="AB589" s="169"/>
      <c r="AC589" s="169"/>
      <c r="AD589" s="169"/>
      <c r="AE589" s="169"/>
      <c r="AF589" s="169"/>
      <c r="AG589" s="169"/>
      <c r="AH589" s="169"/>
      <c r="AJ589" s="169"/>
      <c r="AK589" s="169"/>
      <c r="AM589" s="169"/>
      <c r="AN589" s="64"/>
      <c r="AO589" s="64"/>
      <c r="AP589" s="64"/>
      <c r="AQ589" s="64"/>
      <c r="AR589" s="64"/>
      <c r="AS589" s="42"/>
      <c r="AT589" s="67"/>
      <c r="AU589" s="67"/>
      <c r="AV589" s="67"/>
      <c r="AW589" s="42"/>
      <c r="AX589" s="64"/>
      <c r="AY589" s="69"/>
      <c r="AZ589" s="67"/>
      <c r="BA589" s="67"/>
      <c r="BB589" s="67"/>
      <c r="BC589" s="67"/>
      <c r="BD589" s="69"/>
      <c r="BE589" s="69"/>
      <c r="BF589" s="72"/>
      <c r="BG589" s="69"/>
      <c r="BH589" s="69"/>
      <c r="BI589" s="94"/>
      <c r="BJ589" s="42"/>
      <c r="BK589" s="42"/>
      <c r="BL589" s="209"/>
      <c r="BM589" s="67"/>
      <c r="BN589" s="67"/>
      <c r="BO589" s="95"/>
      <c r="BP589" s="42"/>
      <c r="BQ589" s="42"/>
      <c r="BR589" s="206"/>
      <c r="BS589" s="41"/>
      <c r="BT589" s="41"/>
      <c r="BU589" s="30"/>
      <c r="BW589" s="30"/>
      <c r="BX589" s="30"/>
      <c r="BY589" s="30"/>
      <c r="BZ589" s="160"/>
      <c r="CP589" s="42"/>
      <c r="CQ589" s="42"/>
      <c r="CR589" s="42"/>
      <c r="CS589" s="95"/>
      <c r="CV589" s="69"/>
      <c r="CW589" s="31"/>
      <c r="CX589" s="19"/>
      <c r="CY589" s="43"/>
      <c r="DC589" s="160"/>
      <c r="DU589" s="30"/>
      <c r="DV589" s="30"/>
      <c r="DW589" s="30"/>
      <c r="DX589" s="30"/>
      <c r="DY589" s="30"/>
      <c r="DZ589" s="160"/>
      <c r="EA589" s="160"/>
      <c r="EC589" s="160"/>
      <c r="ED589" s="160"/>
      <c r="EG589" s="160"/>
      <c r="EH589" s="30"/>
      <c r="EI589" s="30"/>
      <c r="EK589" s="160"/>
      <c r="EL589" s="160"/>
      <c r="EM589" s="160"/>
      <c r="EN589" s="160"/>
      <c r="EO589" s="160"/>
      <c r="EP589" s="160"/>
    </row>
    <row r="590" spans="2:146" s="105" customFormat="1" x14ac:dyDescent="0.25">
      <c r="B590" s="38"/>
      <c r="C590" s="38"/>
      <c r="D590" s="38"/>
      <c r="E590" s="38"/>
      <c r="F590" s="38"/>
      <c r="G590" s="38"/>
      <c r="J590" s="160"/>
      <c r="K590" s="160"/>
      <c r="L590" s="42"/>
      <c r="M590" s="42"/>
      <c r="N590" s="42"/>
      <c r="O590" s="42"/>
      <c r="P590" s="42"/>
      <c r="Q590" s="42"/>
      <c r="R590" s="42"/>
      <c r="S590" s="42"/>
      <c r="T590" s="42"/>
      <c r="U590" s="169"/>
      <c r="V590" s="169"/>
      <c r="W590" s="169"/>
      <c r="X590" s="169"/>
      <c r="Y590" s="169"/>
      <c r="AA590" s="169"/>
      <c r="AB590" s="169"/>
      <c r="AC590" s="169"/>
      <c r="AD590" s="169"/>
      <c r="AE590" s="169"/>
      <c r="AF590" s="169"/>
      <c r="AG590" s="169"/>
      <c r="AH590" s="169"/>
      <c r="AJ590" s="169"/>
      <c r="AK590" s="169"/>
      <c r="AM590" s="169"/>
      <c r="AN590" s="64"/>
      <c r="AO590" s="64"/>
      <c r="AP590" s="64"/>
      <c r="AQ590" s="64"/>
      <c r="AR590" s="64"/>
      <c r="AS590" s="42"/>
      <c r="AT590" s="67"/>
      <c r="AU590" s="67"/>
      <c r="AV590" s="67"/>
      <c r="AW590" s="42"/>
      <c r="AX590" s="64"/>
      <c r="AY590" s="69"/>
      <c r="AZ590" s="67"/>
      <c r="BA590" s="67"/>
      <c r="BB590" s="67"/>
      <c r="BC590" s="67"/>
      <c r="BD590" s="69"/>
      <c r="BE590" s="69"/>
      <c r="BF590" s="72"/>
      <c r="BG590" s="69"/>
      <c r="BH590" s="69"/>
      <c r="BI590" s="94"/>
      <c r="BJ590" s="42"/>
      <c r="BK590" s="42"/>
      <c r="BL590" s="209"/>
      <c r="BM590" s="67"/>
      <c r="BN590" s="67"/>
      <c r="BO590" s="95"/>
      <c r="BP590" s="42"/>
      <c r="BQ590" s="42"/>
      <c r="BR590" s="206"/>
      <c r="BS590" s="41"/>
      <c r="BT590" s="41"/>
      <c r="BU590" s="30"/>
      <c r="BW590" s="30"/>
      <c r="BX590" s="30"/>
      <c r="BY590" s="30"/>
      <c r="BZ590" s="160"/>
      <c r="CP590" s="42"/>
      <c r="CQ590" s="42"/>
      <c r="CR590" s="42"/>
      <c r="CS590" s="95"/>
      <c r="CV590" s="69"/>
      <c r="CW590" s="31"/>
      <c r="CX590" s="19"/>
      <c r="CY590" s="43"/>
      <c r="DC590" s="160"/>
      <c r="DU590" s="30"/>
      <c r="DV590" s="30"/>
      <c r="DW590" s="30"/>
      <c r="DX590" s="30"/>
      <c r="DY590" s="30"/>
      <c r="DZ590" s="160"/>
      <c r="EA590" s="160"/>
      <c r="EC590" s="160"/>
      <c r="ED590" s="160"/>
      <c r="EG590" s="160"/>
      <c r="EH590" s="30"/>
      <c r="EI590" s="30"/>
      <c r="EK590" s="160"/>
      <c r="EL590" s="160"/>
      <c r="EM590" s="160"/>
      <c r="EN590" s="160"/>
      <c r="EO590" s="160"/>
      <c r="EP590" s="160"/>
    </row>
    <row r="591" spans="2:146" s="105" customFormat="1" x14ac:dyDescent="0.25">
      <c r="B591" s="38"/>
      <c r="C591" s="38"/>
      <c r="D591" s="38"/>
      <c r="E591" s="38"/>
      <c r="F591" s="38"/>
      <c r="G591" s="38"/>
      <c r="J591" s="160"/>
      <c r="K591" s="160"/>
      <c r="L591" s="42"/>
      <c r="M591" s="42"/>
      <c r="N591" s="42"/>
      <c r="O591" s="42"/>
      <c r="P591" s="42"/>
      <c r="Q591" s="42"/>
      <c r="R591" s="42"/>
      <c r="S591" s="42"/>
      <c r="T591" s="42"/>
      <c r="U591" s="169"/>
      <c r="V591" s="169"/>
      <c r="W591" s="169"/>
      <c r="X591" s="169"/>
      <c r="Y591" s="169"/>
      <c r="AA591" s="169"/>
      <c r="AB591" s="169"/>
      <c r="AC591" s="169"/>
      <c r="AD591" s="169"/>
      <c r="AE591" s="169"/>
      <c r="AF591" s="169"/>
      <c r="AG591" s="169"/>
      <c r="AH591" s="169"/>
      <c r="AJ591" s="169"/>
      <c r="AK591" s="169"/>
      <c r="AM591" s="169"/>
      <c r="AN591" s="64"/>
      <c r="AO591" s="64"/>
      <c r="AP591" s="64"/>
      <c r="AQ591" s="64"/>
      <c r="AR591" s="64"/>
      <c r="AS591" s="42"/>
      <c r="AT591" s="67"/>
      <c r="AU591" s="67"/>
      <c r="AV591" s="67"/>
      <c r="AW591" s="42"/>
      <c r="AX591" s="64"/>
      <c r="AY591" s="69"/>
      <c r="AZ591" s="67"/>
      <c r="BA591" s="67"/>
      <c r="BB591" s="67"/>
      <c r="BC591" s="67"/>
      <c r="BD591" s="69"/>
      <c r="BE591" s="69"/>
      <c r="BF591" s="72"/>
      <c r="BG591" s="69"/>
      <c r="BH591" s="69"/>
      <c r="BI591" s="94"/>
      <c r="BJ591" s="42"/>
      <c r="BK591" s="42"/>
      <c r="BL591" s="209"/>
      <c r="BM591" s="67"/>
      <c r="BN591" s="67"/>
      <c r="BO591" s="95"/>
      <c r="BP591" s="42"/>
      <c r="BQ591" s="42"/>
      <c r="BR591" s="206"/>
      <c r="BS591" s="41"/>
      <c r="BT591" s="41"/>
      <c r="BU591" s="30"/>
      <c r="BW591" s="30"/>
      <c r="BX591" s="30"/>
      <c r="BY591" s="30"/>
      <c r="BZ591" s="160"/>
      <c r="CP591" s="42"/>
      <c r="CQ591" s="42"/>
      <c r="CR591" s="42"/>
      <c r="CS591" s="95"/>
      <c r="CV591" s="69"/>
      <c r="CW591" s="31"/>
      <c r="CX591" s="19"/>
      <c r="CY591" s="43"/>
      <c r="DC591" s="160"/>
      <c r="DU591" s="30"/>
      <c r="DV591" s="30"/>
      <c r="DW591" s="30"/>
      <c r="DX591" s="30"/>
      <c r="DY591" s="30"/>
      <c r="DZ591" s="160"/>
      <c r="EA591" s="160"/>
      <c r="EC591" s="160"/>
      <c r="ED591" s="160"/>
      <c r="EG591" s="160"/>
      <c r="EH591" s="30"/>
      <c r="EI591" s="30"/>
      <c r="EK591" s="160"/>
      <c r="EL591" s="160"/>
      <c r="EM591" s="160"/>
      <c r="EN591" s="160"/>
      <c r="EO591" s="160"/>
      <c r="EP591" s="160"/>
    </row>
    <row r="592" spans="2:146" s="105" customFormat="1" x14ac:dyDescent="0.25">
      <c r="B592" s="38"/>
      <c r="C592" s="38"/>
      <c r="D592" s="38"/>
      <c r="E592" s="38"/>
      <c r="F592" s="38"/>
      <c r="G592" s="38"/>
      <c r="J592" s="160"/>
      <c r="K592" s="160"/>
      <c r="L592" s="42"/>
      <c r="M592" s="42"/>
      <c r="N592" s="42"/>
      <c r="O592" s="42"/>
      <c r="P592" s="42"/>
      <c r="Q592" s="42"/>
      <c r="R592" s="42"/>
      <c r="S592" s="42"/>
      <c r="T592" s="42"/>
      <c r="U592" s="169"/>
      <c r="V592" s="169"/>
      <c r="W592" s="169"/>
      <c r="X592" s="169"/>
      <c r="Y592" s="169"/>
      <c r="AA592" s="169"/>
      <c r="AB592" s="169"/>
      <c r="AC592" s="169"/>
      <c r="AD592" s="169"/>
      <c r="AE592" s="169"/>
      <c r="AF592" s="169"/>
      <c r="AG592" s="169"/>
      <c r="AH592" s="169"/>
      <c r="AJ592" s="169"/>
      <c r="AK592" s="169"/>
      <c r="AM592" s="169"/>
      <c r="AN592" s="64"/>
      <c r="AO592" s="64"/>
      <c r="AP592" s="64"/>
      <c r="AQ592" s="64"/>
      <c r="AR592" s="64"/>
      <c r="AS592" s="42"/>
      <c r="AT592" s="67"/>
      <c r="AU592" s="67"/>
      <c r="AV592" s="67"/>
      <c r="AW592" s="42"/>
      <c r="AX592" s="64"/>
      <c r="AY592" s="69"/>
      <c r="AZ592" s="67"/>
      <c r="BA592" s="67"/>
      <c r="BB592" s="67"/>
      <c r="BC592" s="67"/>
      <c r="BD592" s="69"/>
      <c r="BE592" s="69"/>
      <c r="BF592" s="72"/>
      <c r="BG592" s="69"/>
      <c r="BH592" s="69"/>
      <c r="BI592" s="94"/>
      <c r="BJ592" s="42"/>
      <c r="BK592" s="42"/>
      <c r="BL592" s="209"/>
      <c r="BM592" s="67"/>
      <c r="BN592" s="67"/>
      <c r="BO592" s="95"/>
      <c r="BP592" s="42"/>
      <c r="BQ592" s="42"/>
      <c r="BR592" s="206"/>
      <c r="BS592" s="41"/>
      <c r="BT592" s="41"/>
      <c r="BU592" s="30"/>
      <c r="BW592" s="30"/>
      <c r="BX592" s="30"/>
      <c r="BY592" s="30"/>
      <c r="BZ592" s="160"/>
      <c r="CP592" s="42"/>
      <c r="CQ592" s="42"/>
      <c r="CR592" s="42"/>
      <c r="CS592" s="95"/>
      <c r="CV592" s="69"/>
      <c r="CW592" s="31"/>
      <c r="CX592" s="19"/>
      <c r="CY592" s="43"/>
      <c r="DC592" s="160"/>
      <c r="DU592" s="30"/>
      <c r="DV592" s="30"/>
      <c r="DW592" s="30"/>
      <c r="DX592" s="30"/>
      <c r="DY592" s="30"/>
      <c r="DZ592" s="160"/>
      <c r="EA592" s="160"/>
      <c r="EC592" s="160"/>
      <c r="ED592" s="160"/>
      <c r="EG592" s="160"/>
      <c r="EH592" s="30"/>
      <c r="EI592" s="30"/>
      <c r="EK592" s="160"/>
      <c r="EL592" s="160"/>
      <c r="EM592" s="160"/>
      <c r="EN592" s="160"/>
      <c r="EO592" s="160"/>
      <c r="EP592" s="160"/>
    </row>
    <row r="593" spans="2:146" s="105" customFormat="1" x14ac:dyDescent="0.25">
      <c r="B593" s="38"/>
      <c r="C593" s="38"/>
      <c r="D593" s="38"/>
      <c r="E593" s="38"/>
      <c r="F593" s="38"/>
      <c r="G593" s="38"/>
      <c r="J593" s="160"/>
      <c r="K593" s="160"/>
      <c r="L593" s="42"/>
      <c r="M593" s="42"/>
      <c r="N593" s="42"/>
      <c r="O593" s="42"/>
      <c r="P593" s="42"/>
      <c r="Q593" s="42"/>
      <c r="R593" s="42"/>
      <c r="S593" s="42"/>
      <c r="T593" s="42"/>
      <c r="U593" s="169"/>
      <c r="V593" s="169"/>
      <c r="W593" s="169"/>
      <c r="X593" s="169"/>
      <c r="Y593" s="169"/>
      <c r="AA593" s="169"/>
      <c r="AB593" s="169"/>
      <c r="AC593" s="169"/>
      <c r="AD593" s="169"/>
      <c r="AE593" s="169"/>
      <c r="AF593" s="169"/>
      <c r="AG593" s="169"/>
      <c r="AH593" s="169"/>
      <c r="AJ593" s="169"/>
      <c r="AK593" s="169"/>
      <c r="AM593" s="169"/>
      <c r="AN593" s="64"/>
      <c r="AO593" s="64"/>
      <c r="AP593" s="64"/>
      <c r="AQ593" s="64"/>
      <c r="AR593" s="64"/>
      <c r="AS593" s="42"/>
      <c r="AT593" s="67"/>
      <c r="AU593" s="67"/>
      <c r="AV593" s="67"/>
      <c r="AW593" s="42"/>
      <c r="AX593" s="64"/>
      <c r="AY593" s="69"/>
      <c r="AZ593" s="67"/>
      <c r="BA593" s="67"/>
      <c r="BB593" s="67"/>
      <c r="BC593" s="67"/>
      <c r="BD593" s="69"/>
      <c r="BE593" s="69"/>
      <c r="BF593" s="72"/>
      <c r="BG593" s="69"/>
      <c r="BH593" s="69"/>
      <c r="BI593" s="94"/>
      <c r="BJ593" s="42"/>
      <c r="BK593" s="42"/>
      <c r="BL593" s="209"/>
      <c r="BM593" s="67"/>
      <c r="BN593" s="67"/>
      <c r="BO593" s="95"/>
      <c r="BP593" s="42"/>
      <c r="BQ593" s="42"/>
      <c r="BR593" s="206"/>
      <c r="BS593" s="41"/>
      <c r="BT593" s="41"/>
      <c r="BU593" s="30"/>
      <c r="BW593" s="30"/>
      <c r="BX593" s="30"/>
      <c r="BY593" s="30"/>
      <c r="BZ593" s="160"/>
      <c r="CP593" s="42"/>
      <c r="CQ593" s="42"/>
      <c r="CR593" s="42"/>
      <c r="CS593" s="95"/>
      <c r="CV593" s="69"/>
      <c r="CW593" s="31"/>
      <c r="CX593" s="19"/>
      <c r="CY593" s="43"/>
      <c r="DC593" s="160"/>
      <c r="DU593" s="30"/>
      <c r="DV593" s="30"/>
      <c r="DW593" s="30"/>
      <c r="DX593" s="30"/>
      <c r="DY593" s="30"/>
      <c r="DZ593" s="160"/>
      <c r="EA593" s="160"/>
      <c r="EC593" s="160"/>
      <c r="ED593" s="160"/>
      <c r="EG593" s="160"/>
      <c r="EH593" s="30"/>
      <c r="EI593" s="30"/>
      <c r="EK593" s="160"/>
      <c r="EL593" s="160"/>
      <c r="EM593" s="160"/>
      <c r="EN593" s="160"/>
      <c r="EO593" s="160"/>
      <c r="EP593" s="160"/>
    </row>
    <row r="594" spans="2:146" s="105" customFormat="1" x14ac:dyDescent="0.25">
      <c r="B594" s="38"/>
      <c r="C594" s="38"/>
      <c r="D594" s="38"/>
      <c r="E594" s="38"/>
      <c r="F594" s="38"/>
      <c r="G594" s="38"/>
      <c r="J594" s="160"/>
      <c r="K594" s="160"/>
      <c r="L594" s="42"/>
      <c r="M594" s="42"/>
      <c r="N594" s="42"/>
      <c r="O594" s="42"/>
      <c r="P594" s="42"/>
      <c r="Q594" s="42"/>
      <c r="R594" s="42"/>
      <c r="S594" s="42"/>
      <c r="T594" s="42"/>
      <c r="U594" s="169"/>
      <c r="V594" s="169"/>
      <c r="W594" s="169"/>
      <c r="X594" s="169"/>
      <c r="Y594" s="169"/>
      <c r="AA594" s="169"/>
      <c r="AB594" s="169"/>
      <c r="AC594" s="169"/>
      <c r="AD594" s="169"/>
      <c r="AE594" s="169"/>
      <c r="AF594" s="169"/>
      <c r="AG594" s="169"/>
      <c r="AH594" s="169"/>
      <c r="AJ594" s="169"/>
      <c r="AK594" s="169"/>
      <c r="AM594" s="169"/>
      <c r="AN594" s="64"/>
      <c r="AO594" s="64"/>
      <c r="AP594" s="64"/>
      <c r="AQ594" s="64"/>
      <c r="AR594" s="64"/>
      <c r="AS594" s="42"/>
      <c r="AT594" s="67"/>
      <c r="AU594" s="67"/>
      <c r="AV594" s="67"/>
      <c r="AW594" s="42"/>
      <c r="AX594" s="64"/>
      <c r="AY594" s="69"/>
      <c r="AZ594" s="67"/>
      <c r="BA594" s="67"/>
      <c r="BB594" s="67"/>
      <c r="BC594" s="67"/>
      <c r="BD594" s="69"/>
      <c r="BE594" s="69"/>
      <c r="BF594" s="72"/>
      <c r="BG594" s="69"/>
      <c r="BH594" s="69"/>
      <c r="BI594" s="94"/>
      <c r="BJ594" s="42"/>
      <c r="BK594" s="42"/>
      <c r="BL594" s="209"/>
      <c r="BM594" s="67"/>
      <c r="BN594" s="67"/>
      <c r="BO594" s="95"/>
      <c r="BP594" s="42"/>
      <c r="BQ594" s="42"/>
      <c r="BR594" s="206"/>
      <c r="BS594" s="41"/>
      <c r="BT594" s="41"/>
      <c r="BU594" s="30"/>
      <c r="BW594" s="30"/>
      <c r="BX594" s="30"/>
      <c r="BY594" s="30"/>
      <c r="BZ594" s="160"/>
      <c r="CP594" s="42"/>
      <c r="CQ594" s="42"/>
      <c r="CR594" s="42"/>
      <c r="CS594" s="95"/>
      <c r="CV594" s="69"/>
      <c r="CW594" s="31"/>
      <c r="CX594" s="19"/>
      <c r="CY594" s="43"/>
      <c r="DC594" s="160"/>
      <c r="DU594" s="30"/>
      <c r="DV594" s="30"/>
      <c r="DW594" s="30"/>
      <c r="DX594" s="30"/>
      <c r="DY594" s="30"/>
      <c r="DZ594" s="160"/>
      <c r="EA594" s="160"/>
      <c r="EC594" s="160"/>
      <c r="ED594" s="160"/>
      <c r="EG594" s="160"/>
      <c r="EH594" s="30"/>
      <c r="EI594" s="30"/>
      <c r="EK594" s="160"/>
      <c r="EL594" s="160"/>
      <c r="EM594" s="160"/>
      <c r="EN594" s="160"/>
      <c r="EO594" s="160"/>
      <c r="EP594" s="160"/>
    </row>
    <row r="595" spans="2:146" s="105" customFormat="1" x14ac:dyDescent="0.25">
      <c r="B595" s="38"/>
      <c r="C595" s="38"/>
      <c r="D595" s="38"/>
      <c r="E595" s="38"/>
      <c r="F595" s="38"/>
      <c r="G595" s="38"/>
      <c r="J595" s="160"/>
      <c r="K595" s="160"/>
      <c r="L595" s="42"/>
      <c r="M595" s="42"/>
      <c r="N595" s="42"/>
      <c r="O595" s="42"/>
      <c r="P595" s="42"/>
      <c r="Q595" s="42"/>
      <c r="R595" s="42"/>
      <c r="S595" s="42"/>
      <c r="T595" s="42"/>
      <c r="U595" s="169"/>
      <c r="V595" s="169"/>
      <c r="W595" s="169"/>
      <c r="X595" s="169"/>
      <c r="Y595" s="169"/>
      <c r="AA595" s="169"/>
      <c r="AB595" s="169"/>
      <c r="AC595" s="169"/>
      <c r="AD595" s="169"/>
      <c r="AE595" s="169"/>
      <c r="AF595" s="169"/>
      <c r="AG595" s="169"/>
      <c r="AH595" s="169"/>
      <c r="AJ595" s="169"/>
      <c r="AK595" s="169"/>
      <c r="AM595" s="169"/>
      <c r="AN595" s="64"/>
      <c r="AO595" s="64"/>
      <c r="AP595" s="64"/>
      <c r="AQ595" s="64"/>
      <c r="AR595" s="64"/>
      <c r="AS595" s="42"/>
      <c r="AT595" s="67"/>
      <c r="AU595" s="67"/>
      <c r="AV595" s="67"/>
      <c r="AW595" s="42"/>
      <c r="AX595" s="64"/>
      <c r="AY595" s="69"/>
      <c r="AZ595" s="67"/>
      <c r="BA595" s="67"/>
      <c r="BB595" s="67"/>
      <c r="BC595" s="67"/>
      <c r="BD595" s="69"/>
      <c r="BE595" s="69"/>
      <c r="BF595" s="72"/>
      <c r="BG595" s="69"/>
      <c r="BH595" s="69"/>
      <c r="BI595" s="94"/>
      <c r="BJ595" s="42"/>
      <c r="BK595" s="42"/>
      <c r="BL595" s="209"/>
      <c r="BM595" s="67"/>
      <c r="BN595" s="67"/>
      <c r="BO595" s="95"/>
      <c r="BP595" s="42"/>
      <c r="BQ595" s="42"/>
      <c r="BR595" s="206"/>
      <c r="BS595" s="41"/>
      <c r="BT595" s="41"/>
      <c r="BU595" s="30"/>
      <c r="BW595" s="30"/>
      <c r="BX595" s="30"/>
      <c r="BY595" s="30"/>
      <c r="BZ595" s="160"/>
      <c r="CP595" s="42"/>
      <c r="CQ595" s="42"/>
      <c r="CR595" s="42"/>
      <c r="CS595" s="95"/>
      <c r="CV595" s="69"/>
      <c r="CW595" s="31"/>
      <c r="CX595" s="19"/>
      <c r="CY595" s="43"/>
      <c r="DC595" s="160"/>
      <c r="DU595" s="30"/>
      <c r="DV595" s="30"/>
      <c r="DW595" s="30"/>
      <c r="DX595" s="30"/>
      <c r="DY595" s="30"/>
      <c r="DZ595" s="160"/>
      <c r="EA595" s="160"/>
      <c r="EC595" s="160"/>
      <c r="ED595" s="160"/>
      <c r="EG595" s="160"/>
      <c r="EH595" s="30"/>
      <c r="EI595" s="30"/>
      <c r="EK595" s="160"/>
      <c r="EL595" s="160"/>
      <c r="EM595" s="160"/>
      <c r="EN595" s="160"/>
      <c r="EO595" s="160"/>
      <c r="EP595" s="160"/>
    </row>
    <row r="596" spans="2:146" s="105" customFormat="1" x14ac:dyDescent="0.25">
      <c r="B596" s="38"/>
      <c r="C596" s="38"/>
      <c r="D596" s="38"/>
      <c r="E596" s="38"/>
      <c r="F596" s="38"/>
      <c r="G596" s="38"/>
      <c r="J596" s="160"/>
      <c r="K596" s="160"/>
      <c r="L596" s="42"/>
      <c r="M596" s="42"/>
      <c r="N596" s="42"/>
      <c r="O596" s="42"/>
      <c r="P596" s="42"/>
      <c r="Q596" s="42"/>
      <c r="R596" s="42"/>
      <c r="S596" s="42"/>
      <c r="T596" s="42"/>
      <c r="U596" s="169"/>
      <c r="V596" s="169"/>
      <c r="W596" s="169"/>
      <c r="X596" s="169"/>
      <c r="Y596" s="169"/>
      <c r="AA596" s="169"/>
      <c r="AB596" s="169"/>
      <c r="AC596" s="169"/>
      <c r="AD596" s="169"/>
      <c r="AE596" s="169"/>
      <c r="AF596" s="169"/>
      <c r="AG596" s="169"/>
      <c r="AH596" s="169"/>
      <c r="AJ596" s="169"/>
      <c r="AK596" s="169"/>
      <c r="AM596" s="169"/>
      <c r="AN596" s="64"/>
      <c r="AO596" s="64"/>
      <c r="AP596" s="64"/>
      <c r="AQ596" s="64"/>
      <c r="AR596" s="64"/>
      <c r="AS596" s="42"/>
      <c r="AT596" s="67"/>
      <c r="AU596" s="67"/>
      <c r="AV596" s="67"/>
      <c r="AW596" s="42"/>
      <c r="AX596" s="64"/>
      <c r="AY596" s="69"/>
      <c r="AZ596" s="67"/>
      <c r="BA596" s="67"/>
      <c r="BB596" s="67"/>
      <c r="BC596" s="67"/>
      <c r="BD596" s="69"/>
      <c r="BE596" s="69"/>
      <c r="BF596" s="72"/>
      <c r="BG596" s="69"/>
      <c r="BH596" s="69"/>
      <c r="BI596" s="94"/>
      <c r="BJ596" s="42"/>
      <c r="BK596" s="42"/>
      <c r="BL596" s="209"/>
      <c r="BM596" s="42"/>
      <c r="BN596" s="67"/>
      <c r="BO596" s="95"/>
      <c r="BP596" s="42"/>
      <c r="BQ596" s="42"/>
      <c r="BR596" s="206"/>
      <c r="BS596" s="41"/>
      <c r="BT596" s="41"/>
      <c r="BU596" s="30"/>
      <c r="BW596" s="30"/>
      <c r="BX596" s="30"/>
      <c r="BY596" s="30"/>
      <c r="BZ596" s="160"/>
      <c r="CP596" s="42"/>
      <c r="CQ596" s="42"/>
      <c r="CR596" s="42"/>
      <c r="CS596" s="95"/>
      <c r="CV596" s="69"/>
      <c r="CW596" s="31"/>
      <c r="CX596" s="19"/>
      <c r="CY596" s="43"/>
      <c r="DC596" s="160"/>
      <c r="DU596" s="30"/>
      <c r="DV596" s="30"/>
      <c r="DW596" s="30"/>
      <c r="DX596" s="30"/>
      <c r="DY596" s="30"/>
      <c r="DZ596" s="160"/>
      <c r="EA596" s="160"/>
      <c r="EC596" s="160"/>
      <c r="ED596" s="160"/>
      <c r="EG596" s="160"/>
      <c r="EH596" s="30"/>
      <c r="EI596" s="30"/>
      <c r="EK596" s="160"/>
      <c r="EL596" s="160"/>
      <c r="EM596" s="160"/>
      <c r="EN596" s="160"/>
      <c r="EO596" s="160"/>
      <c r="EP596" s="160"/>
    </row>
    <row r="597" spans="2:146" s="105" customFormat="1" x14ac:dyDescent="0.25">
      <c r="B597" s="38"/>
      <c r="C597" s="38"/>
      <c r="D597" s="38"/>
      <c r="E597" s="38"/>
      <c r="F597" s="38"/>
      <c r="G597" s="38"/>
      <c r="J597" s="160"/>
      <c r="K597" s="160"/>
      <c r="L597" s="42"/>
      <c r="M597" s="42"/>
      <c r="N597" s="42"/>
      <c r="O597" s="42"/>
      <c r="P597" s="42"/>
      <c r="Q597" s="42"/>
      <c r="R597" s="42"/>
      <c r="S597" s="42"/>
      <c r="T597" s="42"/>
      <c r="U597" s="169"/>
      <c r="V597" s="169"/>
      <c r="W597" s="169"/>
      <c r="X597" s="169"/>
      <c r="Y597" s="169"/>
      <c r="AA597" s="169"/>
      <c r="AB597" s="169"/>
      <c r="AC597" s="169"/>
      <c r="AD597" s="169"/>
      <c r="AE597" s="169"/>
      <c r="AF597" s="169"/>
      <c r="AG597" s="169"/>
      <c r="AH597" s="169"/>
      <c r="AJ597" s="169"/>
      <c r="AK597" s="169"/>
      <c r="AM597" s="169"/>
      <c r="AN597" s="64"/>
      <c r="AO597" s="64"/>
      <c r="AP597" s="64"/>
      <c r="AQ597" s="64"/>
      <c r="AR597" s="64"/>
      <c r="AS597" s="42"/>
      <c r="AT597" s="67"/>
      <c r="AU597" s="67"/>
      <c r="AV597" s="67"/>
      <c r="AW597" s="42"/>
      <c r="AX597" s="64"/>
      <c r="AY597" s="69"/>
      <c r="AZ597" s="67"/>
      <c r="BA597" s="67"/>
      <c r="BB597" s="67"/>
      <c r="BC597" s="67"/>
      <c r="BD597" s="69"/>
      <c r="BE597" s="69"/>
      <c r="BF597" s="72"/>
      <c r="BG597" s="69"/>
      <c r="BH597" s="69"/>
      <c r="BI597" s="94"/>
      <c r="BJ597" s="42"/>
      <c r="BK597" s="42"/>
      <c r="BL597" s="209"/>
      <c r="BM597" s="67"/>
      <c r="BN597" s="67"/>
      <c r="BO597" s="95"/>
      <c r="BP597" s="42"/>
      <c r="BQ597" s="42"/>
      <c r="BR597" s="206"/>
      <c r="BS597" s="41"/>
      <c r="BT597" s="41"/>
      <c r="BU597" s="30"/>
      <c r="BW597" s="30"/>
      <c r="BX597" s="30"/>
      <c r="BY597" s="30"/>
      <c r="BZ597" s="160"/>
      <c r="CP597" s="42"/>
      <c r="CQ597" s="42"/>
      <c r="CR597" s="42"/>
      <c r="CS597" s="95"/>
      <c r="CV597" s="69"/>
      <c r="CW597" s="31"/>
      <c r="CX597" s="19"/>
      <c r="CY597" s="43"/>
      <c r="DC597" s="160"/>
      <c r="DU597" s="30"/>
      <c r="DV597" s="30"/>
      <c r="DW597" s="30"/>
      <c r="DX597" s="30"/>
      <c r="DY597" s="30"/>
      <c r="DZ597" s="160"/>
      <c r="EA597" s="160"/>
      <c r="EC597" s="160"/>
      <c r="ED597" s="160"/>
      <c r="EG597" s="160"/>
      <c r="EH597" s="30"/>
      <c r="EI597" s="30"/>
      <c r="EK597" s="160"/>
      <c r="EL597" s="160"/>
      <c r="EM597" s="160"/>
      <c r="EN597" s="160"/>
      <c r="EO597" s="160"/>
      <c r="EP597" s="160"/>
    </row>
    <row r="598" spans="2:146" s="105" customFormat="1" x14ac:dyDescent="0.25">
      <c r="B598" s="38"/>
      <c r="C598" s="38"/>
      <c r="D598" s="38"/>
      <c r="E598" s="38"/>
      <c r="F598" s="38"/>
      <c r="G598" s="38"/>
      <c r="J598" s="160"/>
      <c r="K598" s="160"/>
      <c r="L598" s="42"/>
      <c r="M598" s="42"/>
      <c r="N598" s="42"/>
      <c r="O598" s="42"/>
      <c r="P598" s="42"/>
      <c r="Q598" s="42"/>
      <c r="R598" s="42"/>
      <c r="S598" s="42"/>
      <c r="T598" s="42"/>
      <c r="U598" s="169"/>
      <c r="V598" s="169"/>
      <c r="W598" s="169"/>
      <c r="X598" s="169"/>
      <c r="Y598" s="169"/>
      <c r="AA598" s="169"/>
      <c r="AB598" s="169"/>
      <c r="AC598" s="169"/>
      <c r="AD598" s="169"/>
      <c r="AE598" s="169"/>
      <c r="AF598" s="169"/>
      <c r="AG598" s="169"/>
      <c r="AH598" s="169"/>
      <c r="AJ598" s="169"/>
      <c r="AK598" s="169"/>
      <c r="AM598" s="169"/>
      <c r="AN598" s="64"/>
      <c r="AO598" s="64"/>
      <c r="AP598" s="64"/>
      <c r="AQ598" s="64"/>
      <c r="AR598" s="64"/>
      <c r="AS598" s="42"/>
      <c r="AT598" s="67"/>
      <c r="AU598" s="67"/>
      <c r="AV598" s="67"/>
      <c r="AW598" s="42"/>
      <c r="AX598" s="64"/>
      <c r="AY598" s="69"/>
      <c r="AZ598" s="67"/>
      <c r="BA598" s="67"/>
      <c r="BB598" s="67"/>
      <c r="BC598" s="67"/>
      <c r="BD598" s="69"/>
      <c r="BE598" s="69"/>
      <c r="BF598" s="72"/>
      <c r="BG598" s="69"/>
      <c r="BH598" s="69"/>
      <c r="BI598" s="94"/>
      <c r="BJ598" s="42"/>
      <c r="BK598" s="42"/>
      <c r="BL598" s="209"/>
      <c r="BM598" s="67"/>
      <c r="BN598" s="67"/>
      <c r="BO598" s="95"/>
      <c r="BP598" s="42"/>
      <c r="BQ598" s="42"/>
      <c r="BR598" s="206"/>
      <c r="BS598" s="41"/>
      <c r="BT598" s="41"/>
      <c r="BU598" s="30"/>
      <c r="BW598" s="30"/>
      <c r="BX598" s="30"/>
      <c r="BY598" s="30"/>
      <c r="BZ598" s="160"/>
      <c r="CP598" s="42"/>
      <c r="CQ598" s="42"/>
      <c r="CR598" s="42"/>
      <c r="CS598" s="95"/>
      <c r="CV598" s="69"/>
      <c r="CW598" s="31"/>
      <c r="CX598" s="19"/>
      <c r="CY598" s="43"/>
      <c r="DC598" s="160"/>
      <c r="DU598" s="30"/>
      <c r="DV598" s="30"/>
      <c r="DW598" s="30"/>
      <c r="DX598" s="30"/>
      <c r="DY598" s="30"/>
      <c r="DZ598" s="160"/>
      <c r="EA598" s="160"/>
      <c r="EC598" s="160"/>
      <c r="ED598" s="160"/>
      <c r="EG598" s="160"/>
      <c r="EH598" s="30"/>
      <c r="EI598" s="30"/>
      <c r="EK598" s="160"/>
      <c r="EL598" s="160"/>
      <c r="EM598" s="160"/>
      <c r="EN598" s="160"/>
      <c r="EO598" s="160"/>
      <c r="EP598" s="160"/>
    </row>
    <row r="599" spans="2:146" s="105" customFormat="1" x14ac:dyDescent="0.25">
      <c r="B599" s="38"/>
      <c r="C599" s="38"/>
      <c r="D599" s="38"/>
      <c r="E599" s="38"/>
      <c r="F599" s="38"/>
      <c r="G599" s="38"/>
      <c r="J599" s="160"/>
      <c r="K599" s="160"/>
      <c r="L599" s="42"/>
      <c r="M599" s="42"/>
      <c r="N599" s="42"/>
      <c r="O599" s="42"/>
      <c r="P599" s="42"/>
      <c r="Q599" s="42"/>
      <c r="R599" s="42"/>
      <c r="S599" s="42"/>
      <c r="T599" s="42"/>
      <c r="U599" s="169"/>
      <c r="V599" s="169"/>
      <c r="W599" s="169"/>
      <c r="X599" s="169"/>
      <c r="Y599" s="169"/>
      <c r="AA599" s="169"/>
      <c r="AB599" s="169"/>
      <c r="AC599" s="169"/>
      <c r="AD599" s="169"/>
      <c r="AE599" s="169"/>
      <c r="AF599" s="169"/>
      <c r="AG599" s="169"/>
      <c r="AH599" s="169"/>
      <c r="AJ599" s="169"/>
      <c r="AK599" s="169"/>
      <c r="AM599" s="169"/>
      <c r="AN599" s="64"/>
      <c r="AO599" s="64"/>
      <c r="AP599" s="64"/>
      <c r="AQ599" s="64"/>
      <c r="AR599" s="64"/>
      <c r="AS599" s="42"/>
      <c r="AT599" s="67"/>
      <c r="AU599" s="67"/>
      <c r="AV599" s="67"/>
      <c r="AW599" s="42"/>
      <c r="AX599" s="64"/>
      <c r="AY599" s="69"/>
      <c r="AZ599" s="67"/>
      <c r="BA599" s="67"/>
      <c r="BB599" s="67"/>
      <c r="BC599" s="67"/>
      <c r="BD599" s="69"/>
      <c r="BE599" s="69"/>
      <c r="BF599" s="72"/>
      <c r="BG599" s="69"/>
      <c r="BH599" s="69"/>
      <c r="BI599" s="94"/>
      <c r="BJ599" s="42"/>
      <c r="BK599" s="42"/>
      <c r="BL599" s="209"/>
      <c r="BM599" s="67"/>
      <c r="BN599" s="67"/>
      <c r="BO599" s="95"/>
      <c r="BP599" s="42"/>
      <c r="BQ599" s="42"/>
      <c r="BR599" s="206"/>
      <c r="BS599" s="41"/>
      <c r="BT599" s="41"/>
      <c r="BU599" s="30"/>
      <c r="BW599" s="30"/>
      <c r="BX599" s="30"/>
      <c r="BY599" s="30"/>
      <c r="BZ599" s="160"/>
      <c r="CP599" s="42"/>
      <c r="CQ599" s="42"/>
      <c r="CR599" s="42"/>
      <c r="CS599" s="95"/>
      <c r="CV599" s="69"/>
      <c r="CW599" s="31"/>
      <c r="CX599" s="19"/>
      <c r="CY599" s="43"/>
      <c r="DC599" s="160"/>
      <c r="DU599" s="30"/>
      <c r="DV599" s="30"/>
      <c r="DW599" s="30"/>
      <c r="DX599" s="30"/>
      <c r="DY599" s="30"/>
      <c r="DZ599" s="160"/>
      <c r="EA599" s="160"/>
      <c r="EC599" s="160"/>
      <c r="ED599" s="160"/>
      <c r="EG599" s="160"/>
      <c r="EH599" s="30"/>
      <c r="EI599" s="30"/>
      <c r="EK599" s="160"/>
      <c r="EL599" s="160"/>
      <c r="EM599" s="160"/>
      <c r="EN599" s="160"/>
      <c r="EO599" s="160"/>
      <c r="EP599" s="160"/>
    </row>
    <row r="600" spans="2:146" s="105" customFormat="1" x14ac:dyDescent="0.25">
      <c r="B600" s="38"/>
      <c r="C600" s="38"/>
      <c r="D600" s="38"/>
      <c r="E600" s="38"/>
      <c r="F600" s="38"/>
      <c r="G600" s="38"/>
      <c r="J600" s="160"/>
      <c r="K600" s="160"/>
      <c r="L600" s="42"/>
      <c r="M600" s="42"/>
      <c r="N600" s="42"/>
      <c r="O600" s="42"/>
      <c r="P600" s="42"/>
      <c r="Q600" s="42"/>
      <c r="R600" s="42"/>
      <c r="S600" s="42"/>
      <c r="T600" s="42"/>
      <c r="U600" s="169"/>
      <c r="V600" s="169"/>
      <c r="W600" s="169"/>
      <c r="X600" s="169"/>
      <c r="Y600" s="169"/>
      <c r="AA600" s="169"/>
      <c r="AB600" s="169"/>
      <c r="AC600" s="169"/>
      <c r="AD600" s="169"/>
      <c r="AE600" s="169"/>
      <c r="AF600" s="169"/>
      <c r="AG600" s="169"/>
      <c r="AH600" s="169"/>
      <c r="AJ600" s="169"/>
      <c r="AK600" s="169"/>
      <c r="AM600" s="169"/>
      <c r="AN600" s="64"/>
      <c r="AO600" s="64"/>
      <c r="AP600" s="64"/>
      <c r="AQ600" s="64"/>
      <c r="AR600" s="64"/>
      <c r="AS600" s="42"/>
      <c r="AT600" s="67"/>
      <c r="AU600" s="67"/>
      <c r="AV600" s="67"/>
      <c r="AW600" s="42"/>
      <c r="AX600" s="64"/>
      <c r="AY600" s="69"/>
      <c r="AZ600" s="67"/>
      <c r="BA600" s="67"/>
      <c r="BB600" s="67"/>
      <c r="BC600" s="67"/>
      <c r="BD600" s="69"/>
      <c r="BE600" s="69"/>
      <c r="BF600" s="72"/>
      <c r="BG600" s="69"/>
      <c r="BH600" s="69"/>
      <c r="BI600" s="94"/>
      <c r="BJ600" s="42"/>
      <c r="BK600" s="42"/>
      <c r="BL600" s="209"/>
      <c r="BM600" s="67"/>
      <c r="BN600" s="67"/>
      <c r="BO600" s="95"/>
      <c r="BP600" s="42"/>
      <c r="BQ600" s="42"/>
      <c r="BR600" s="206"/>
      <c r="BS600" s="41"/>
      <c r="BT600" s="41"/>
      <c r="BU600" s="30"/>
      <c r="BW600" s="30"/>
      <c r="BX600" s="30"/>
      <c r="BY600" s="30"/>
      <c r="BZ600" s="160"/>
      <c r="CP600" s="42"/>
      <c r="CQ600" s="42"/>
      <c r="CR600" s="42"/>
      <c r="CS600" s="95"/>
      <c r="CV600" s="69"/>
      <c r="CW600" s="31"/>
      <c r="CX600" s="19"/>
      <c r="CY600" s="43"/>
      <c r="DC600" s="160"/>
      <c r="DU600" s="30"/>
      <c r="DV600" s="30"/>
      <c r="DW600" s="30"/>
      <c r="DX600" s="30"/>
      <c r="DY600" s="30"/>
      <c r="DZ600" s="160"/>
      <c r="EA600" s="160"/>
      <c r="EC600" s="160"/>
      <c r="ED600" s="160"/>
      <c r="EG600" s="160"/>
      <c r="EH600" s="30"/>
      <c r="EI600" s="30"/>
      <c r="EK600" s="160"/>
      <c r="EL600" s="160"/>
      <c r="EM600" s="160"/>
      <c r="EN600" s="160"/>
      <c r="EO600" s="160"/>
      <c r="EP600" s="160"/>
    </row>
    <row r="601" spans="2:146" s="105" customFormat="1" x14ac:dyDescent="0.25">
      <c r="B601" s="38"/>
      <c r="C601" s="38"/>
      <c r="D601" s="38"/>
      <c r="E601" s="38"/>
      <c r="F601" s="38"/>
      <c r="G601" s="38"/>
      <c r="J601" s="160"/>
      <c r="K601" s="160"/>
      <c r="L601" s="42"/>
      <c r="M601" s="42"/>
      <c r="N601" s="42"/>
      <c r="O601" s="42"/>
      <c r="P601" s="42"/>
      <c r="Q601" s="42"/>
      <c r="R601" s="42"/>
      <c r="S601" s="42"/>
      <c r="T601" s="42"/>
      <c r="U601" s="169"/>
      <c r="V601" s="169"/>
      <c r="W601" s="169"/>
      <c r="X601" s="169"/>
      <c r="Y601" s="169"/>
      <c r="AA601" s="169"/>
      <c r="AB601" s="169"/>
      <c r="AC601" s="169"/>
      <c r="AD601" s="169"/>
      <c r="AE601" s="169"/>
      <c r="AF601" s="169"/>
      <c r="AG601" s="169"/>
      <c r="AH601" s="169"/>
      <c r="AJ601" s="169"/>
      <c r="AK601" s="169"/>
      <c r="AM601" s="169"/>
      <c r="AN601" s="64"/>
      <c r="AO601" s="64"/>
      <c r="AP601" s="64"/>
      <c r="AQ601" s="64"/>
      <c r="AR601" s="64"/>
      <c r="AS601" s="42"/>
      <c r="AT601" s="67"/>
      <c r="AU601" s="67"/>
      <c r="AV601" s="67"/>
      <c r="AW601" s="42"/>
      <c r="AX601" s="64"/>
      <c r="AY601" s="69"/>
      <c r="AZ601" s="67"/>
      <c r="BA601" s="67"/>
      <c r="BB601" s="67"/>
      <c r="BC601" s="67"/>
      <c r="BD601" s="69"/>
      <c r="BE601" s="69"/>
      <c r="BF601" s="72"/>
      <c r="BG601" s="69"/>
      <c r="BH601" s="69"/>
      <c r="BI601" s="94"/>
      <c r="BJ601" s="42"/>
      <c r="BK601" s="42"/>
      <c r="BL601" s="209"/>
      <c r="BM601" s="67"/>
      <c r="BN601" s="67"/>
      <c r="BO601" s="95"/>
      <c r="BP601" s="42"/>
      <c r="BQ601" s="42"/>
      <c r="BR601" s="206"/>
      <c r="BS601" s="41"/>
      <c r="BT601" s="41"/>
      <c r="BU601" s="30"/>
      <c r="BW601" s="30"/>
      <c r="BX601" s="30"/>
      <c r="BY601" s="30"/>
      <c r="BZ601" s="160"/>
      <c r="CP601" s="42"/>
      <c r="CQ601" s="42"/>
      <c r="CR601" s="42"/>
      <c r="CS601" s="95"/>
      <c r="CV601" s="69"/>
      <c r="CW601" s="31"/>
      <c r="CX601" s="19"/>
      <c r="CY601" s="43"/>
      <c r="DC601" s="160"/>
      <c r="DU601" s="30"/>
      <c r="DV601" s="30"/>
      <c r="DW601" s="30"/>
      <c r="DX601" s="30"/>
      <c r="DY601" s="30"/>
      <c r="DZ601" s="160"/>
      <c r="EA601" s="160"/>
      <c r="EC601" s="160"/>
      <c r="ED601" s="160"/>
      <c r="EG601" s="160"/>
      <c r="EH601" s="30"/>
      <c r="EI601" s="30"/>
      <c r="EK601" s="160"/>
      <c r="EL601" s="160"/>
      <c r="EM601" s="160"/>
      <c r="EN601" s="160"/>
      <c r="EO601" s="160"/>
      <c r="EP601" s="160"/>
    </row>
    <row r="602" spans="2:146" s="105" customFormat="1" x14ac:dyDescent="0.25">
      <c r="B602" s="38"/>
      <c r="C602" s="38"/>
      <c r="D602" s="38"/>
      <c r="E602" s="38"/>
      <c r="F602" s="38"/>
      <c r="G602" s="38"/>
      <c r="J602" s="160"/>
      <c r="K602" s="160"/>
      <c r="L602" s="42"/>
      <c r="M602" s="42"/>
      <c r="N602" s="42"/>
      <c r="O602" s="42"/>
      <c r="P602" s="42"/>
      <c r="Q602" s="42"/>
      <c r="R602" s="42"/>
      <c r="S602" s="42"/>
      <c r="T602" s="42"/>
      <c r="U602" s="169"/>
      <c r="V602" s="169"/>
      <c r="W602" s="169"/>
      <c r="X602" s="169"/>
      <c r="Y602" s="169"/>
      <c r="AA602" s="169"/>
      <c r="AB602" s="169"/>
      <c r="AC602" s="169"/>
      <c r="AD602" s="169"/>
      <c r="AE602" s="169"/>
      <c r="AF602" s="169"/>
      <c r="AG602" s="169"/>
      <c r="AH602" s="169"/>
      <c r="AJ602" s="169"/>
      <c r="AK602" s="169"/>
      <c r="AM602" s="169"/>
      <c r="AN602" s="64"/>
      <c r="AO602" s="64"/>
      <c r="AP602" s="64"/>
      <c r="AQ602" s="64"/>
      <c r="AR602" s="64"/>
      <c r="AS602" s="42"/>
      <c r="AT602" s="67"/>
      <c r="AU602" s="67"/>
      <c r="AV602" s="67"/>
      <c r="AW602" s="42"/>
      <c r="AX602" s="64"/>
      <c r="AY602" s="69"/>
      <c r="AZ602" s="67"/>
      <c r="BA602" s="67"/>
      <c r="BB602" s="67"/>
      <c r="BC602" s="67"/>
      <c r="BD602" s="69"/>
      <c r="BE602" s="69"/>
      <c r="BF602" s="72"/>
      <c r="BG602" s="69"/>
      <c r="BH602" s="69"/>
      <c r="BI602" s="94"/>
      <c r="BJ602" s="42"/>
      <c r="BK602" s="42"/>
      <c r="BL602" s="209"/>
      <c r="BM602" s="67"/>
      <c r="BN602" s="67"/>
      <c r="BO602" s="95"/>
      <c r="BP602" s="42"/>
      <c r="BQ602" s="42"/>
      <c r="BR602" s="206"/>
      <c r="BS602" s="41"/>
      <c r="BT602" s="41"/>
      <c r="BU602" s="30"/>
      <c r="BW602" s="30"/>
      <c r="BX602" s="30"/>
      <c r="BY602" s="30"/>
      <c r="BZ602" s="160"/>
      <c r="CP602" s="42"/>
      <c r="CQ602" s="42"/>
      <c r="CR602" s="42"/>
      <c r="CS602" s="95"/>
      <c r="CV602" s="69"/>
      <c r="CW602" s="31"/>
      <c r="CX602" s="19"/>
      <c r="CY602" s="43"/>
      <c r="DC602" s="160"/>
      <c r="DU602" s="30"/>
      <c r="DV602" s="30"/>
      <c r="DW602" s="30"/>
      <c r="DX602" s="30"/>
      <c r="DY602" s="30"/>
      <c r="DZ602" s="160"/>
      <c r="EA602" s="160"/>
      <c r="EC602" s="160"/>
      <c r="ED602" s="160"/>
      <c r="EG602" s="160"/>
      <c r="EH602" s="30"/>
      <c r="EI602" s="30"/>
      <c r="EK602" s="160"/>
      <c r="EL602" s="160"/>
      <c r="EM602" s="160"/>
      <c r="EN602" s="160"/>
      <c r="EO602" s="160"/>
      <c r="EP602" s="160"/>
    </row>
    <row r="603" spans="2:146" s="105" customFormat="1" x14ac:dyDescent="0.25">
      <c r="B603" s="38"/>
      <c r="C603" s="38"/>
      <c r="D603" s="38"/>
      <c r="E603" s="38"/>
      <c r="F603" s="38"/>
      <c r="G603" s="38"/>
      <c r="J603" s="160"/>
      <c r="K603" s="160"/>
      <c r="L603" s="42"/>
      <c r="M603" s="42"/>
      <c r="N603" s="42"/>
      <c r="O603" s="42"/>
      <c r="P603" s="42"/>
      <c r="Q603" s="42"/>
      <c r="R603" s="42"/>
      <c r="S603" s="42"/>
      <c r="T603" s="42"/>
      <c r="U603" s="169"/>
      <c r="V603" s="169"/>
      <c r="W603" s="169"/>
      <c r="X603" s="169"/>
      <c r="Y603" s="169"/>
      <c r="AA603" s="169"/>
      <c r="AB603" s="169"/>
      <c r="AC603" s="169"/>
      <c r="AD603" s="169"/>
      <c r="AE603" s="169"/>
      <c r="AF603" s="169"/>
      <c r="AG603" s="169"/>
      <c r="AH603" s="169"/>
      <c r="AJ603" s="169"/>
      <c r="AK603" s="169"/>
      <c r="AM603" s="169"/>
      <c r="AN603" s="64"/>
      <c r="AO603" s="64"/>
      <c r="AP603" s="64"/>
      <c r="AQ603" s="64"/>
      <c r="AR603" s="64"/>
      <c r="AS603" s="42"/>
      <c r="AT603" s="67"/>
      <c r="AU603" s="67"/>
      <c r="AV603" s="67"/>
      <c r="AW603" s="42"/>
      <c r="AX603" s="64"/>
      <c r="AY603" s="69"/>
      <c r="AZ603" s="67"/>
      <c r="BA603" s="67"/>
      <c r="BB603" s="67"/>
      <c r="BC603" s="67"/>
      <c r="BD603" s="69"/>
      <c r="BE603" s="69"/>
      <c r="BF603" s="72"/>
      <c r="BG603" s="69"/>
      <c r="BH603" s="69"/>
      <c r="BI603" s="94"/>
      <c r="BJ603" s="42"/>
      <c r="BK603" s="42"/>
      <c r="BL603" s="209"/>
      <c r="BM603" s="67"/>
      <c r="BN603" s="67"/>
      <c r="BO603" s="95"/>
      <c r="BP603" s="42"/>
      <c r="BQ603" s="42"/>
      <c r="BR603" s="206"/>
      <c r="BS603" s="41"/>
      <c r="BT603" s="41"/>
      <c r="BU603" s="30"/>
      <c r="BW603" s="30"/>
      <c r="BX603" s="30"/>
      <c r="BY603" s="30"/>
      <c r="BZ603" s="160"/>
      <c r="CP603" s="42"/>
      <c r="CQ603" s="42"/>
      <c r="CR603" s="42"/>
      <c r="CS603" s="95"/>
      <c r="CV603" s="69"/>
      <c r="CW603" s="31"/>
      <c r="CX603" s="19"/>
      <c r="CY603" s="43"/>
      <c r="DC603" s="160"/>
      <c r="DU603" s="30"/>
      <c r="DV603" s="30"/>
      <c r="DW603" s="30"/>
      <c r="DX603" s="30"/>
      <c r="DY603" s="30"/>
      <c r="DZ603" s="160"/>
      <c r="EA603" s="160"/>
      <c r="EC603" s="160"/>
      <c r="ED603" s="160"/>
      <c r="EG603" s="160"/>
      <c r="EH603" s="30"/>
      <c r="EI603" s="30"/>
      <c r="EK603" s="160"/>
      <c r="EL603" s="160"/>
      <c r="EM603" s="160"/>
      <c r="EN603" s="160"/>
      <c r="EO603" s="160"/>
      <c r="EP603" s="160"/>
    </row>
    <row r="604" spans="2:146" s="105" customFormat="1" x14ac:dyDescent="0.25">
      <c r="B604" s="38"/>
      <c r="C604" s="38"/>
      <c r="D604" s="38"/>
      <c r="E604" s="38"/>
      <c r="F604" s="38"/>
      <c r="G604" s="38"/>
      <c r="J604" s="160"/>
      <c r="K604" s="160"/>
      <c r="L604" s="42"/>
      <c r="M604" s="42"/>
      <c r="N604" s="42"/>
      <c r="O604" s="42"/>
      <c r="P604" s="42"/>
      <c r="Q604" s="42"/>
      <c r="R604" s="42"/>
      <c r="S604" s="42"/>
      <c r="T604" s="42"/>
      <c r="U604" s="169"/>
      <c r="V604" s="169"/>
      <c r="W604" s="169"/>
      <c r="X604" s="169"/>
      <c r="Y604" s="169"/>
      <c r="AA604" s="169"/>
      <c r="AB604" s="169"/>
      <c r="AC604" s="169"/>
      <c r="AD604" s="169"/>
      <c r="AE604" s="169"/>
      <c r="AF604" s="169"/>
      <c r="AG604" s="169"/>
      <c r="AH604" s="169"/>
      <c r="AJ604" s="169"/>
      <c r="AK604" s="169"/>
      <c r="AM604" s="169"/>
      <c r="AN604" s="64"/>
      <c r="AO604" s="64"/>
      <c r="AP604" s="64"/>
      <c r="AQ604" s="64"/>
      <c r="AR604" s="64"/>
      <c r="AS604" s="42"/>
      <c r="AT604" s="67"/>
      <c r="AU604" s="67"/>
      <c r="AV604" s="67"/>
      <c r="AW604" s="42"/>
      <c r="AX604" s="64"/>
      <c r="AY604" s="69"/>
      <c r="AZ604" s="67"/>
      <c r="BA604" s="67"/>
      <c r="BB604" s="67"/>
      <c r="BC604" s="67"/>
      <c r="BD604" s="69"/>
      <c r="BE604" s="69"/>
      <c r="BF604" s="72"/>
      <c r="BG604" s="69"/>
      <c r="BH604" s="69"/>
      <c r="BI604" s="94"/>
      <c r="BJ604" s="42"/>
      <c r="BK604" s="42"/>
      <c r="BL604" s="209"/>
      <c r="BM604" s="67"/>
      <c r="BN604" s="67"/>
      <c r="BO604" s="95"/>
      <c r="BP604" s="42"/>
      <c r="BQ604" s="42"/>
      <c r="BR604" s="206"/>
      <c r="BS604" s="41"/>
      <c r="BT604" s="41"/>
      <c r="BU604" s="30"/>
      <c r="BW604" s="30"/>
      <c r="BX604" s="30"/>
      <c r="BY604" s="30"/>
      <c r="BZ604" s="160"/>
      <c r="CP604" s="42"/>
      <c r="CQ604" s="42"/>
      <c r="CR604" s="42"/>
      <c r="CS604" s="95"/>
      <c r="CV604" s="69"/>
      <c r="CW604" s="31"/>
      <c r="CX604" s="19"/>
      <c r="CY604" s="43"/>
      <c r="DC604" s="160"/>
      <c r="DU604" s="30"/>
      <c r="DV604" s="30"/>
      <c r="DW604" s="30"/>
      <c r="DX604" s="30"/>
      <c r="DY604" s="30"/>
      <c r="DZ604" s="160"/>
      <c r="EA604" s="160"/>
      <c r="EC604" s="160"/>
      <c r="ED604" s="160"/>
      <c r="EG604" s="160"/>
      <c r="EH604" s="30"/>
      <c r="EI604" s="30"/>
      <c r="EK604" s="160"/>
      <c r="EL604" s="160"/>
      <c r="EM604" s="160"/>
      <c r="EN604" s="160"/>
      <c r="EO604" s="160"/>
      <c r="EP604" s="160"/>
    </row>
    <row r="605" spans="2:146" s="105" customFormat="1" x14ac:dyDescent="0.25">
      <c r="B605" s="38"/>
      <c r="C605" s="38"/>
      <c r="D605" s="38"/>
      <c r="E605" s="38"/>
      <c r="F605" s="38"/>
      <c r="G605" s="38"/>
      <c r="J605" s="160"/>
      <c r="K605" s="160"/>
      <c r="L605" s="42"/>
      <c r="M605" s="42"/>
      <c r="N605" s="42"/>
      <c r="O605" s="42"/>
      <c r="P605" s="42"/>
      <c r="Q605" s="42"/>
      <c r="R605" s="42"/>
      <c r="S605" s="42"/>
      <c r="T605" s="42"/>
      <c r="U605" s="169"/>
      <c r="V605" s="169"/>
      <c r="W605" s="169"/>
      <c r="X605" s="169"/>
      <c r="Y605" s="169"/>
      <c r="AA605" s="169"/>
      <c r="AB605" s="169"/>
      <c r="AC605" s="169"/>
      <c r="AD605" s="169"/>
      <c r="AE605" s="169"/>
      <c r="AF605" s="169"/>
      <c r="AG605" s="169"/>
      <c r="AH605" s="169"/>
      <c r="AJ605" s="169"/>
      <c r="AK605" s="169"/>
      <c r="AM605" s="169"/>
      <c r="AN605" s="64"/>
      <c r="AO605" s="64"/>
      <c r="AP605" s="64"/>
      <c r="AQ605" s="64"/>
      <c r="AR605" s="64"/>
      <c r="AS605" s="42"/>
      <c r="AT605" s="67"/>
      <c r="AU605" s="67"/>
      <c r="AV605" s="67"/>
      <c r="AW605" s="42"/>
      <c r="AX605" s="64"/>
      <c r="AY605" s="69"/>
      <c r="AZ605" s="67"/>
      <c r="BA605" s="67"/>
      <c r="BB605" s="67"/>
      <c r="BC605" s="67"/>
      <c r="BD605" s="69"/>
      <c r="BE605" s="69"/>
      <c r="BF605" s="72"/>
      <c r="BG605" s="69"/>
      <c r="BH605" s="69"/>
      <c r="BI605" s="94"/>
      <c r="BJ605" s="42"/>
      <c r="BK605" s="42"/>
      <c r="BL605" s="209"/>
      <c r="BM605" s="67"/>
      <c r="BN605" s="67"/>
      <c r="BO605" s="95"/>
      <c r="BP605" s="42"/>
      <c r="BQ605" s="42"/>
      <c r="BR605" s="206"/>
      <c r="BS605" s="41"/>
      <c r="BT605" s="41"/>
      <c r="BU605" s="30"/>
      <c r="BW605" s="30"/>
      <c r="BX605" s="30"/>
      <c r="BY605" s="30"/>
      <c r="BZ605" s="160"/>
      <c r="CP605" s="42"/>
      <c r="CQ605" s="42"/>
      <c r="CR605" s="42"/>
      <c r="CS605" s="95"/>
      <c r="CV605" s="69"/>
      <c r="CW605" s="31"/>
      <c r="CX605" s="19"/>
      <c r="CY605" s="43"/>
      <c r="DC605" s="160"/>
      <c r="DU605" s="30"/>
      <c r="DV605" s="30"/>
      <c r="DW605" s="30"/>
      <c r="DX605" s="30"/>
      <c r="DY605" s="30"/>
      <c r="DZ605" s="160"/>
      <c r="EA605" s="160"/>
      <c r="EC605" s="160"/>
      <c r="ED605" s="160"/>
      <c r="EG605" s="160"/>
      <c r="EH605" s="30"/>
      <c r="EI605" s="30"/>
      <c r="EK605" s="160"/>
      <c r="EL605" s="160"/>
      <c r="EM605" s="160"/>
      <c r="EN605" s="160"/>
      <c r="EO605" s="160"/>
      <c r="EP605" s="160"/>
    </row>
    <row r="606" spans="2:146" s="105" customFormat="1" x14ac:dyDescent="0.25">
      <c r="B606" s="38"/>
      <c r="C606" s="38"/>
      <c r="D606" s="38"/>
      <c r="E606" s="38"/>
      <c r="F606" s="38"/>
      <c r="G606" s="38"/>
      <c r="J606" s="160"/>
      <c r="K606" s="160"/>
      <c r="L606" s="42"/>
      <c r="M606" s="42"/>
      <c r="N606" s="42"/>
      <c r="O606" s="42"/>
      <c r="P606" s="42"/>
      <c r="Q606" s="42"/>
      <c r="R606" s="42"/>
      <c r="S606" s="42"/>
      <c r="T606" s="42"/>
      <c r="U606" s="169"/>
      <c r="V606" s="169"/>
      <c r="W606" s="169"/>
      <c r="X606" s="169"/>
      <c r="Y606" s="169"/>
      <c r="AA606" s="169"/>
      <c r="AB606" s="169"/>
      <c r="AC606" s="169"/>
      <c r="AD606" s="169"/>
      <c r="AE606" s="169"/>
      <c r="AF606" s="169"/>
      <c r="AG606" s="169"/>
      <c r="AH606" s="169"/>
      <c r="AJ606" s="169"/>
      <c r="AK606" s="169"/>
      <c r="AM606" s="169"/>
      <c r="AN606" s="64"/>
      <c r="AO606" s="64"/>
      <c r="AP606" s="64"/>
      <c r="AQ606" s="64"/>
      <c r="AR606" s="64"/>
      <c r="AS606" s="42"/>
      <c r="AT606" s="67"/>
      <c r="AU606" s="67"/>
      <c r="AV606" s="67"/>
      <c r="AW606" s="42"/>
      <c r="AX606" s="64"/>
      <c r="AY606" s="69"/>
      <c r="AZ606" s="67"/>
      <c r="BA606" s="67"/>
      <c r="BB606" s="67"/>
      <c r="BC606" s="67"/>
      <c r="BD606" s="69"/>
      <c r="BE606" s="69"/>
      <c r="BF606" s="72"/>
      <c r="BG606" s="69"/>
      <c r="BH606" s="69"/>
      <c r="BI606" s="94"/>
      <c r="BJ606" s="42"/>
      <c r="BK606" s="42"/>
      <c r="BL606" s="209"/>
      <c r="BM606" s="42"/>
      <c r="BN606" s="67"/>
      <c r="BO606" s="95"/>
      <c r="BP606" s="42"/>
      <c r="BQ606" s="42"/>
      <c r="BR606" s="206"/>
      <c r="BS606" s="41"/>
      <c r="BT606" s="41"/>
      <c r="BU606" s="30"/>
      <c r="BW606" s="30"/>
      <c r="BX606" s="30"/>
      <c r="BY606" s="30"/>
      <c r="BZ606" s="160"/>
      <c r="CP606" s="42"/>
      <c r="CQ606" s="42"/>
      <c r="CR606" s="42"/>
      <c r="CS606" s="95"/>
      <c r="CV606" s="69"/>
      <c r="CW606" s="31"/>
      <c r="CX606" s="19"/>
      <c r="CY606" s="43"/>
      <c r="DC606" s="160"/>
      <c r="DU606" s="30"/>
      <c r="DV606" s="30"/>
      <c r="DW606" s="30"/>
      <c r="DX606" s="30"/>
      <c r="DY606" s="30"/>
      <c r="DZ606" s="160"/>
      <c r="EA606" s="160"/>
      <c r="EC606" s="160"/>
      <c r="ED606" s="160"/>
      <c r="EG606" s="160"/>
      <c r="EH606" s="30"/>
      <c r="EI606" s="30"/>
      <c r="EK606" s="160"/>
      <c r="EL606" s="160"/>
      <c r="EM606" s="160"/>
      <c r="EN606" s="160"/>
      <c r="EO606" s="160"/>
      <c r="EP606" s="160"/>
    </row>
    <row r="607" spans="2:146" s="105" customFormat="1" x14ac:dyDescent="0.25">
      <c r="J607" s="160"/>
      <c r="K607" s="160"/>
      <c r="L607" s="42"/>
      <c r="M607" s="42"/>
      <c r="N607" s="42"/>
      <c r="O607" s="42"/>
      <c r="P607" s="42"/>
      <c r="Q607" s="42"/>
      <c r="R607" s="42"/>
      <c r="S607" s="42"/>
      <c r="T607" s="42"/>
      <c r="U607" s="169"/>
      <c r="V607" s="169"/>
      <c r="W607" s="169"/>
      <c r="X607" s="169"/>
      <c r="Y607" s="169"/>
      <c r="AA607" s="169"/>
      <c r="AB607" s="169"/>
      <c r="AC607" s="169"/>
      <c r="AD607" s="169"/>
      <c r="AE607" s="169"/>
      <c r="AF607" s="169"/>
      <c r="AG607" s="169"/>
      <c r="AH607" s="169"/>
      <c r="AJ607" s="169"/>
      <c r="AK607" s="169"/>
      <c r="AM607" s="169"/>
      <c r="AN607" s="64"/>
      <c r="AO607" s="64"/>
      <c r="AP607" s="64"/>
      <c r="AQ607" s="64"/>
      <c r="AR607" s="64"/>
      <c r="AS607" s="42"/>
      <c r="AT607" s="64"/>
      <c r="AU607" s="64"/>
      <c r="AV607" s="64"/>
      <c r="AW607" s="42"/>
      <c r="AX607" s="64"/>
      <c r="AY607" s="69"/>
      <c r="AZ607" s="67"/>
      <c r="BA607" s="67"/>
      <c r="BB607" s="67"/>
      <c r="BC607" s="67"/>
      <c r="BD607" s="69"/>
      <c r="BE607" s="69"/>
      <c r="BF607" s="69"/>
      <c r="BG607" s="69"/>
      <c r="BH607" s="69"/>
      <c r="BI607" s="93"/>
      <c r="BJ607" s="42"/>
      <c r="BK607" s="42"/>
      <c r="BL607" s="209"/>
      <c r="BM607" s="42"/>
      <c r="BN607" s="42"/>
      <c r="BO607" s="42"/>
      <c r="BP607" s="42"/>
      <c r="BQ607" s="42"/>
      <c r="BR607" s="168"/>
      <c r="BS607" s="41"/>
      <c r="BT607" s="41"/>
      <c r="BU607" s="41"/>
      <c r="BW607" s="28"/>
      <c r="BX607" s="28"/>
      <c r="BY607" s="28"/>
      <c r="BZ607" s="160"/>
      <c r="CP607" s="42"/>
      <c r="CQ607" s="42"/>
      <c r="CR607" s="42"/>
      <c r="CS607" s="99"/>
      <c r="CV607" s="42"/>
      <c r="CW607" s="19"/>
      <c r="CX607" s="19"/>
      <c r="CY607" s="41"/>
      <c r="DC607" s="160"/>
      <c r="DU607" s="28"/>
      <c r="DV607" s="28"/>
      <c r="DW607" s="28"/>
      <c r="DX607" s="28"/>
      <c r="DY607" s="28"/>
      <c r="DZ607" s="160"/>
      <c r="EA607" s="160"/>
      <c r="EC607" s="160"/>
      <c r="ED607" s="160"/>
      <c r="EG607" s="160"/>
      <c r="EH607" s="28"/>
      <c r="EI607" s="28"/>
      <c r="EK607" s="160"/>
      <c r="EL607" s="160"/>
      <c r="EM607" s="160"/>
      <c r="EN607" s="160"/>
      <c r="EO607" s="160"/>
      <c r="EP607" s="160"/>
    </row>
    <row r="608" spans="2:146" s="105" customFormat="1" x14ac:dyDescent="0.25">
      <c r="B608" s="38"/>
      <c r="C608" s="38"/>
      <c r="D608" s="38"/>
      <c r="E608" s="38"/>
      <c r="F608" s="38"/>
      <c r="G608" s="38"/>
      <c r="I608" s="29"/>
      <c r="J608" s="161"/>
      <c r="K608" s="161"/>
      <c r="L608" s="42"/>
      <c r="M608" s="42"/>
      <c r="N608" s="42"/>
      <c r="O608" s="42"/>
      <c r="P608" s="42"/>
      <c r="Q608" s="42"/>
      <c r="R608" s="42"/>
      <c r="S608" s="42"/>
      <c r="T608" s="42"/>
      <c r="U608" s="169"/>
      <c r="V608" s="169"/>
      <c r="W608" s="169"/>
      <c r="X608" s="169"/>
      <c r="Y608" s="169"/>
      <c r="AA608" s="169"/>
      <c r="AB608" s="169"/>
      <c r="AC608" s="169"/>
      <c r="AD608" s="169"/>
      <c r="AE608" s="169"/>
      <c r="AF608" s="169"/>
      <c r="AG608" s="169"/>
      <c r="AH608" s="169"/>
      <c r="AJ608" s="169"/>
      <c r="AK608" s="169"/>
      <c r="AM608" s="169"/>
      <c r="AN608" s="64"/>
      <c r="AO608" s="64"/>
      <c r="AP608" s="64"/>
      <c r="AQ608" s="64"/>
      <c r="AR608" s="64"/>
      <c r="AS608" s="42"/>
      <c r="AT608" s="67"/>
      <c r="AU608" s="67"/>
      <c r="AV608" s="67"/>
      <c r="AW608" s="42"/>
      <c r="AX608" s="64"/>
      <c r="AY608" s="69"/>
      <c r="AZ608" s="67"/>
      <c r="BA608" s="67"/>
      <c r="BB608" s="67"/>
      <c r="BC608" s="67"/>
      <c r="BD608" s="69"/>
      <c r="BE608" s="69"/>
      <c r="BF608" s="72"/>
      <c r="BG608" s="69"/>
      <c r="BH608" s="69"/>
      <c r="BI608" s="94"/>
      <c r="BJ608" s="42"/>
      <c r="BK608" s="42"/>
      <c r="BL608" s="209"/>
      <c r="BM608" s="67"/>
      <c r="BN608" s="67"/>
      <c r="BO608" s="95"/>
      <c r="BP608" s="42"/>
      <c r="BQ608" s="42"/>
      <c r="BR608" s="206"/>
      <c r="BS608" s="41"/>
      <c r="BT608" s="41"/>
      <c r="BU608" s="30"/>
      <c r="BW608" s="30"/>
      <c r="BX608" s="30"/>
      <c r="BY608" s="30"/>
      <c r="BZ608" s="160"/>
      <c r="CP608" s="42"/>
      <c r="CQ608" s="42"/>
      <c r="CR608" s="42"/>
      <c r="CS608" s="95"/>
      <c r="CV608" s="69"/>
      <c r="CW608" s="31"/>
      <c r="CX608" s="19"/>
      <c r="CY608" s="43"/>
      <c r="DC608" s="160"/>
      <c r="DU608" s="30"/>
      <c r="DV608" s="30"/>
      <c r="DW608" s="30"/>
      <c r="DX608" s="30"/>
      <c r="DY608" s="30"/>
      <c r="DZ608" s="160"/>
      <c r="EA608" s="160"/>
      <c r="EC608" s="160"/>
      <c r="ED608" s="160"/>
      <c r="EG608" s="160"/>
      <c r="EH608" s="30"/>
      <c r="EI608" s="30"/>
      <c r="EK608" s="160"/>
      <c r="EL608" s="160"/>
      <c r="EM608" s="160"/>
      <c r="EN608" s="160"/>
      <c r="EO608" s="160"/>
      <c r="EP608" s="160"/>
    </row>
    <row r="609" spans="2:146" s="105" customFormat="1" x14ac:dyDescent="0.25">
      <c r="B609" s="38"/>
      <c r="C609" s="38"/>
      <c r="D609" s="38"/>
      <c r="E609" s="38"/>
      <c r="F609" s="38"/>
      <c r="G609" s="38"/>
      <c r="I609" s="29"/>
      <c r="J609" s="161"/>
      <c r="K609" s="161"/>
      <c r="L609" s="42"/>
      <c r="M609" s="42"/>
      <c r="N609" s="42"/>
      <c r="O609" s="42"/>
      <c r="P609" s="42"/>
      <c r="Q609" s="42"/>
      <c r="R609" s="42"/>
      <c r="S609" s="42"/>
      <c r="T609" s="42"/>
      <c r="U609" s="169"/>
      <c r="V609" s="169"/>
      <c r="W609" s="169"/>
      <c r="X609" s="169"/>
      <c r="Y609" s="169"/>
      <c r="AA609" s="169"/>
      <c r="AB609" s="169"/>
      <c r="AC609" s="169"/>
      <c r="AD609" s="169"/>
      <c r="AE609" s="169"/>
      <c r="AF609" s="169"/>
      <c r="AG609" s="169"/>
      <c r="AH609" s="169"/>
      <c r="AJ609" s="169"/>
      <c r="AK609" s="169"/>
      <c r="AM609" s="169"/>
      <c r="AN609" s="64"/>
      <c r="AO609" s="64"/>
      <c r="AP609" s="64"/>
      <c r="AQ609" s="64"/>
      <c r="AR609" s="64"/>
      <c r="AS609" s="42"/>
      <c r="AT609" s="67"/>
      <c r="AU609" s="67"/>
      <c r="AV609" s="67"/>
      <c r="AW609" s="42"/>
      <c r="AX609" s="64"/>
      <c r="AY609" s="69"/>
      <c r="AZ609" s="67"/>
      <c r="BA609" s="67"/>
      <c r="BB609" s="67"/>
      <c r="BC609" s="67"/>
      <c r="BD609" s="69"/>
      <c r="BE609" s="69"/>
      <c r="BF609" s="72"/>
      <c r="BG609" s="69"/>
      <c r="BH609" s="69"/>
      <c r="BI609" s="94"/>
      <c r="BJ609" s="42"/>
      <c r="BK609" s="42"/>
      <c r="BL609" s="209"/>
      <c r="BM609" s="67"/>
      <c r="BN609" s="67"/>
      <c r="BO609" s="95"/>
      <c r="BP609" s="42"/>
      <c r="BQ609" s="42"/>
      <c r="BR609" s="206"/>
      <c r="BS609" s="41"/>
      <c r="BT609" s="41"/>
      <c r="BU609" s="30"/>
      <c r="BW609" s="30"/>
      <c r="BX609" s="30"/>
      <c r="BY609" s="30"/>
      <c r="BZ609" s="160"/>
      <c r="CP609" s="42"/>
      <c r="CQ609" s="42"/>
      <c r="CR609" s="42"/>
      <c r="CS609" s="95"/>
      <c r="CV609" s="69"/>
      <c r="CW609" s="31"/>
      <c r="CX609" s="19"/>
      <c r="CY609" s="43"/>
      <c r="DC609" s="160"/>
      <c r="DU609" s="30"/>
      <c r="DV609" s="30"/>
      <c r="DW609" s="30"/>
      <c r="DX609" s="30"/>
      <c r="DY609" s="30"/>
      <c r="DZ609" s="160"/>
      <c r="EA609" s="160"/>
      <c r="EC609" s="160"/>
      <c r="ED609" s="160"/>
      <c r="EG609" s="160"/>
      <c r="EH609" s="30"/>
      <c r="EI609" s="30"/>
      <c r="EK609" s="160"/>
      <c r="EL609" s="160"/>
      <c r="EM609" s="160"/>
      <c r="EN609" s="160"/>
      <c r="EO609" s="160"/>
      <c r="EP609" s="160"/>
    </row>
    <row r="610" spans="2:146" s="105" customFormat="1" x14ac:dyDescent="0.25">
      <c r="B610" s="38"/>
      <c r="C610" s="38"/>
      <c r="D610" s="38"/>
      <c r="E610" s="38"/>
      <c r="F610" s="38"/>
      <c r="G610" s="38"/>
      <c r="I610" s="29"/>
      <c r="J610" s="161"/>
      <c r="K610" s="161"/>
      <c r="L610" s="42"/>
      <c r="M610" s="42"/>
      <c r="N610" s="42"/>
      <c r="O610" s="42"/>
      <c r="P610" s="42"/>
      <c r="Q610" s="42"/>
      <c r="R610" s="42"/>
      <c r="S610" s="42"/>
      <c r="T610" s="42"/>
      <c r="U610" s="169"/>
      <c r="V610" s="169"/>
      <c r="W610" s="169"/>
      <c r="X610" s="169"/>
      <c r="Y610" s="169"/>
      <c r="AA610" s="169"/>
      <c r="AB610" s="169"/>
      <c r="AC610" s="169"/>
      <c r="AD610" s="169"/>
      <c r="AE610" s="169"/>
      <c r="AF610" s="169"/>
      <c r="AG610" s="169"/>
      <c r="AH610" s="169"/>
      <c r="AJ610" s="169"/>
      <c r="AK610" s="169"/>
      <c r="AM610" s="169"/>
      <c r="AN610" s="64"/>
      <c r="AO610" s="64"/>
      <c r="AP610" s="64"/>
      <c r="AQ610" s="64"/>
      <c r="AR610" s="64"/>
      <c r="AS610" s="42"/>
      <c r="AT610" s="67"/>
      <c r="AU610" s="67"/>
      <c r="AV610" s="67"/>
      <c r="AW610" s="42"/>
      <c r="AX610" s="64"/>
      <c r="AY610" s="69"/>
      <c r="AZ610" s="67"/>
      <c r="BA610" s="67"/>
      <c r="BB610" s="67"/>
      <c r="BC610" s="67"/>
      <c r="BD610" s="69"/>
      <c r="BE610" s="69"/>
      <c r="BF610" s="72"/>
      <c r="BG610" s="69"/>
      <c r="BH610" s="69"/>
      <c r="BI610" s="94"/>
      <c r="BJ610" s="42"/>
      <c r="BK610" s="42"/>
      <c r="BL610" s="209"/>
      <c r="BM610" s="67"/>
      <c r="BN610" s="67"/>
      <c r="BO610" s="95"/>
      <c r="BP610" s="42"/>
      <c r="BQ610" s="42"/>
      <c r="BR610" s="206"/>
      <c r="BS610" s="41"/>
      <c r="BT610" s="41"/>
      <c r="BU610" s="30"/>
      <c r="BW610" s="30"/>
      <c r="BX610" s="30"/>
      <c r="BY610" s="30"/>
      <c r="BZ610" s="160"/>
      <c r="CP610" s="42"/>
      <c r="CQ610" s="42"/>
      <c r="CR610" s="42"/>
      <c r="CS610" s="95"/>
      <c r="CV610" s="69"/>
      <c r="CW610" s="31"/>
      <c r="CX610" s="19"/>
      <c r="CY610" s="43"/>
      <c r="DC610" s="160"/>
      <c r="DU610" s="30"/>
      <c r="DV610" s="30"/>
      <c r="DW610" s="30"/>
      <c r="DX610" s="30"/>
      <c r="DY610" s="30"/>
      <c r="DZ610" s="160"/>
      <c r="EA610" s="160"/>
      <c r="EC610" s="160"/>
      <c r="ED610" s="160"/>
      <c r="EG610" s="160"/>
      <c r="EH610" s="30"/>
      <c r="EI610" s="30"/>
      <c r="EK610" s="160"/>
      <c r="EL610" s="160"/>
      <c r="EM610" s="160"/>
      <c r="EN610" s="160"/>
      <c r="EO610" s="160"/>
      <c r="EP610" s="160"/>
    </row>
    <row r="611" spans="2:146" s="105" customFormat="1" x14ac:dyDescent="0.25">
      <c r="B611" s="38"/>
      <c r="C611" s="38"/>
      <c r="D611" s="38"/>
      <c r="E611" s="38"/>
      <c r="F611" s="38"/>
      <c r="G611" s="38"/>
      <c r="I611" s="29"/>
      <c r="J611" s="161"/>
      <c r="K611" s="161"/>
      <c r="L611" s="42"/>
      <c r="M611" s="42"/>
      <c r="N611" s="42"/>
      <c r="O611" s="42"/>
      <c r="P611" s="42"/>
      <c r="Q611" s="42"/>
      <c r="R611" s="42"/>
      <c r="S611" s="42"/>
      <c r="T611" s="42"/>
      <c r="U611" s="169"/>
      <c r="V611" s="169"/>
      <c r="W611" s="169"/>
      <c r="X611" s="169"/>
      <c r="Y611" s="169"/>
      <c r="AA611" s="169"/>
      <c r="AB611" s="169"/>
      <c r="AC611" s="169"/>
      <c r="AD611" s="169"/>
      <c r="AE611" s="169"/>
      <c r="AF611" s="169"/>
      <c r="AG611" s="169"/>
      <c r="AH611" s="169"/>
      <c r="AJ611" s="169"/>
      <c r="AK611" s="169"/>
      <c r="AM611" s="169"/>
      <c r="AN611" s="64"/>
      <c r="AO611" s="64"/>
      <c r="AP611" s="64"/>
      <c r="AQ611" s="64"/>
      <c r="AR611" s="64"/>
      <c r="AS611" s="42"/>
      <c r="AT611" s="67"/>
      <c r="AU611" s="67"/>
      <c r="AV611" s="67"/>
      <c r="AW611" s="42"/>
      <c r="AX611" s="64"/>
      <c r="AY611" s="69"/>
      <c r="AZ611" s="67"/>
      <c r="BA611" s="67"/>
      <c r="BB611" s="67"/>
      <c r="BC611" s="67"/>
      <c r="BD611" s="69"/>
      <c r="BE611" s="69"/>
      <c r="BF611" s="72"/>
      <c r="BG611" s="69"/>
      <c r="BH611" s="69"/>
      <c r="BI611" s="94"/>
      <c r="BJ611" s="42"/>
      <c r="BK611" s="42"/>
      <c r="BL611" s="209"/>
      <c r="BM611" s="67"/>
      <c r="BN611" s="67"/>
      <c r="BO611" s="95"/>
      <c r="BP611" s="42"/>
      <c r="BQ611" s="42"/>
      <c r="BR611" s="206"/>
      <c r="BS611" s="41"/>
      <c r="BT611" s="41"/>
      <c r="BU611" s="30"/>
      <c r="BW611" s="30"/>
      <c r="BX611" s="30"/>
      <c r="BY611" s="30"/>
      <c r="BZ611" s="160"/>
      <c r="CP611" s="42"/>
      <c r="CQ611" s="42"/>
      <c r="CR611" s="42"/>
      <c r="CS611" s="95"/>
      <c r="CV611" s="69"/>
      <c r="CW611" s="31"/>
      <c r="CX611" s="19"/>
      <c r="CY611" s="43"/>
      <c r="DC611" s="160"/>
      <c r="DU611" s="30"/>
      <c r="DV611" s="30"/>
      <c r="DW611" s="30"/>
      <c r="DX611" s="30"/>
      <c r="DY611" s="30"/>
      <c r="DZ611" s="160"/>
      <c r="EA611" s="160"/>
      <c r="EC611" s="160"/>
      <c r="ED611" s="160"/>
      <c r="EG611" s="160"/>
      <c r="EH611" s="30"/>
      <c r="EI611" s="30"/>
      <c r="EK611" s="160"/>
      <c r="EL611" s="160"/>
      <c r="EM611" s="160"/>
      <c r="EN611" s="160"/>
      <c r="EO611" s="160"/>
      <c r="EP611" s="160"/>
    </row>
    <row r="612" spans="2:146" s="105" customFormat="1" x14ac:dyDescent="0.25">
      <c r="B612" s="38"/>
      <c r="C612" s="38"/>
      <c r="D612" s="38"/>
      <c r="E612" s="38"/>
      <c r="F612" s="38"/>
      <c r="G612" s="38"/>
      <c r="I612" s="29"/>
      <c r="J612" s="161"/>
      <c r="K612" s="161"/>
      <c r="L612" s="42"/>
      <c r="M612" s="42"/>
      <c r="N612" s="42"/>
      <c r="O612" s="42"/>
      <c r="P612" s="42"/>
      <c r="Q612" s="42"/>
      <c r="R612" s="42"/>
      <c r="S612" s="42"/>
      <c r="T612" s="42"/>
      <c r="U612" s="169"/>
      <c r="V612" s="169"/>
      <c r="W612" s="169"/>
      <c r="X612" s="169"/>
      <c r="Y612" s="169"/>
      <c r="AA612" s="169"/>
      <c r="AB612" s="169"/>
      <c r="AC612" s="169"/>
      <c r="AD612" s="169"/>
      <c r="AE612" s="169"/>
      <c r="AF612" s="169"/>
      <c r="AG612" s="169"/>
      <c r="AH612" s="169"/>
      <c r="AJ612" s="169"/>
      <c r="AK612" s="169"/>
      <c r="AM612" s="169"/>
      <c r="AN612" s="64"/>
      <c r="AO612" s="64"/>
      <c r="AP612" s="64"/>
      <c r="AQ612" s="64"/>
      <c r="AR612" s="64"/>
      <c r="AS612" s="42"/>
      <c r="AT612" s="67"/>
      <c r="AU612" s="67"/>
      <c r="AV612" s="67"/>
      <c r="AW612" s="42"/>
      <c r="AX612" s="64"/>
      <c r="AY612" s="69"/>
      <c r="AZ612" s="67"/>
      <c r="BA612" s="67"/>
      <c r="BB612" s="67"/>
      <c r="BC612" s="67"/>
      <c r="BD612" s="69"/>
      <c r="BE612" s="69"/>
      <c r="BF612" s="72"/>
      <c r="BG612" s="69"/>
      <c r="BH612" s="69"/>
      <c r="BI612" s="94"/>
      <c r="BJ612" s="42"/>
      <c r="BK612" s="42"/>
      <c r="BL612" s="209"/>
      <c r="BM612" s="67"/>
      <c r="BN612" s="67"/>
      <c r="BO612" s="95"/>
      <c r="BP612" s="42"/>
      <c r="BQ612" s="42"/>
      <c r="BR612" s="206"/>
      <c r="BS612" s="41"/>
      <c r="BT612" s="41"/>
      <c r="BU612" s="30"/>
      <c r="BW612" s="30"/>
      <c r="BX612" s="30"/>
      <c r="BY612" s="30"/>
      <c r="BZ612" s="160"/>
      <c r="CP612" s="42"/>
      <c r="CQ612" s="42"/>
      <c r="CR612" s="42"/>
      <c r="CS612" s="95"/>
      <c r="CV612" s="69"/>
      <c r="CW612" s="31"/>
      <c r="CX612" s="19"/>
      <c r="CY612" s="43"/>
      <c r="DC612" s="160"/>
      <c r="DU612" s="30"/>
      <c r="DV612" s="30"/>
      <c r="DW612" s="30"/>
      <c r="DX612" s="30"/>
      <c r="DY612" s="30"/>
      <c r="DZ612" s="160"/>
      <c r="EA612" s="160"/>
      <c r="EC612" s="160"/>
      <c r="ED612" s="160"/>
      <c r="EG612" s="160"/>
      <c r="EH612" s="30"/>
      <c r="EI612" s="30"/>
      <c r="EK612" s="160"/>
      <c r="EL612" s="160"/>
      <c r="EM612" s="160"/>
      <c r="EN612" s="160"/>
      <c r="EO612" s="160"/>
      <c r="EP612" s="160"/>
    </row>
    <row r="613" spans="2:146" s="105" customFormat="1" x14ac:dyDescent="0.25">
      <c r="B613" s="38"/>
      <c r="C613" s="38"/>
      <c r="D613" s="38"/>
      <c r="E613" s="38"/>
      <c r="F613" s="38"/>
      <c r="G613" s="38"/>
      <c r="I613" s="29"/>
      <c r="J613" s="161"/>
      <c r="K613" s="161"/>
      <c r="L613" s="42"/>
      <c r="M613" s="42"/>
      <c r="N613" s="42"/>
      <c r="O613" s="42"/>
      <c r="P613" s="42"/>
      <c r="Q613" s="42"/>
      <c r="R613" s="42"/>
      <c r="S613" s="42"/>
      <c r="T613" s="42"/>
      <c r="U613" s="169"/>
      <c r="V613" s="169"/>
      <c r="W613" s="169"/>
      <c r="X613" s="169"/>
      <c r="Y613" s="169"/>
      <c r="AA613" s="169"/>
      <c r="AB613" s="169"/>
      <c r="AC613" s="169"/>
      <c r="AD613" s="169"/>
      <c r="AE613" s="169"/>
      <c r="AF613" s="169"/>
      <c r="AG613" s="169"/>
      <c r="AH613" s="169"/>
      <c r="AJ613" s="169"/>
      <c r="AK613" s="169"/>
      <c r="AM613" s="169"/>
      <c r="AN613" s="64"/>
      <c r="AO613" s="64"/>
      <c r="AP613" s="64"/>
      <c r="AQ613" s="64"/>
      <c r="AR613" s="64"/>
      <c r="AS613" s="42"/>
      <c r="AT613" s="67"/>
      <c r="AU613" s="67"/>
      <c r="AV613" s="67"/>
      <c r="AW613" s="42"/>
      <c r="AX613" s="64"/>
      <c r="AY613" s="69"/>
      <c r="AZ613" s="67"/>
      <c r="BA613" s="67"/>
      <c r="BB613" s="67"/>
      <c r="BC613" s="67"/>
      <c r="BD613" s="69"/>
      <c r="BE613" s="69"/>
      <c r="BF613" s="72"/>
      <c r="BG613" s="69"/>
      <c r="BH613" s="69"/>
      <c r="BI613" s="94"/>
      <c r="BJ613" s="42"/>
      <c r="BK613" s="42"/>
      <c r="BL613" s="209"/>
      <c r="BM613" s="67"/>
      <c r="BN613" s="67"/>
      <c r="BO613" s="95"/>
      <c r="BP613" s="42"/>
      <c r="BQ613" s="42"/>
      <c r="BR613" s="206"/>
      <c r="BS613" s="41"/>
      <c r="BT613" s="41"/>
      <c r="BU613" s="30"/>
      <c r="BW613" s="30"/>
      <c r="BX613" s="30"/>
      <c r="BY613" s="30"/>
      <c r="BZ613" s="160"/>
      <c r="CP613" s="42"/>
      <c r="CQ613" s="42"/>
      <c r="CR613" s="42"/>
      <c r="CS613" s="95"/>
      <c r="CV613" s="69"/>
      <c r="CW613" s="31"/>
      <c r="CX613" s="19"/>
      <c r="CY613" s="43"/>
      <c r="DC613" s="160"/>
      <c r="DU613" s="30"/>
      <c r="DV613" s="30"/>
      <c r="DW613" s="30"/>
      <c r="DX613" s="30"/>
      <c r="DY613" s="30"/>
      <c r="DZ613" s="160"/>
      <c r="EA613" s="160"/>
      <c r="EC613" s="160"/>
      <c r="ED613" s="160"/>
      <c r="EG613" s="160"/>
      <c r="EH613" s="30"/>
      <c r="EI613" s="30"/>
      <c r="EK613" s="160"/>
      <c r="EL613" s="160"/>
      <c r="EM613" s="160"/>
      <c r="EN613" s="160"/>
      <c r="EO613" s="160"/>
      <c r="EP613" s="160"/>
    </row>
    <row r="614" spans="2:146" s="105" customFormat="1" x14ac:dyDescent="0.25">
      <c r="B614" s="38"/>
      <c r="C614" s="38"/>
      <c r="D614" s="38"/>
      <c r="E614" s="38"/>
      <c r="F614" s="38"/>
      <c r="G614" s="38"/>
      <c r="I614" s="29"/>
      <c r="J614" s="161"/>
      <c r="K614" s="161"/>
      <c r="L614" s="42"/>
      <c r="M614" s="42"/>
      <c r="N614" s="42"/>
      <c r="O614" s="42"/>
      <c r="P614" s="42"/>
      <c r="Q614" s="42"/>
      <c r="R614" s="42"/>
      <c r="S614" s="42"/>
      <c r="T614" s="42"/>
      <c r="U614" s="169"/>
      <c r="V614" s="169"/>
      <c r="W614" s="169"/>
      <c r="X614" s="169"/>
      <c r="Y614" s="169"/>
      <c r="AA614" s="169"/>
      <c r="AB614" s="169"/>
      <c r="AC614" s="169"/>
      <c r="AD614" s="169"/>
      <c r="AE614" s="169"/>
      <c r="AF614" s="169"/>
      <c r="AG614" s="169"/>
      <c r="AH614" s="169"/>
      <c r="AJ614" s="169"/>
      <c r="AK614" s="169"/>
      <c r="AM614" s="169"/>
      <c r="AN614" s="64"/>
      <c r="AO614" s="64"/>
      <c r="AP614" s="64"/>
      <c r="AQ614" s="64"/>
      <c r="AR614" s="64"/>
      <c r="AS614" s="42"/>
      <c r="AT614" s="67"/>
      <c r="AU614" s="67"/>
      <c r="AV614" s="67"/>
      <c r="AW614" s="42"/>
      <c r="AX614" s="64"/>
      <c r="AY614" s="69"/>
      <c r="AZ614" s="67"/>
      <c r="BA614" s="67"/>
      <c r="BB614" s="67"/>
      <c r="BC614" s="67"/>
      <c r="BD614" s="69"/>
      <c r="BE614" s="69"/>
      <c r="BF614" s="72"/>
      <c r="BG614" s="69"/>
      <c r="BH614" s="69"/>
      <c r="BI614" s="94"/>
      <c r="BJ614" s="42"/>
      <c r="BK614" s="42"/>
      <c r="BL614" s="209"/>
      <c r="BM614" s="67"/>
      <c r="BN614" s="67"/>
      <c r="BO614" s="95"/>
      <c r="BP614" s="42"/>
      <c r="BQ614" s="42"/>
      <c r="BR614" s="206"/>
      <c r="BS614" s="41"/>
      <c r="BT614" s="41"/>
      <c r="BU614" s="30"/>
      <c r="BW614" s="30"/>
      <c r="BX614" s="30"/>
      <c r="BY614" s="30"/>
      <c r="BZ614" s="160"/>
      <c r="CP614" s="42"/>
      <c r="CQ614" s="42"/>
      <c r="CR614" s="42"/>
      <c r="CS614" s="95"/>
      <c r="CV614" s="69"/>
      <c r="CW614" s="31"/>
      <c r="CX614" s="19"/>
      <c r="CY614" s="43"/>
      <c r="DC614" s="160"/>
      <c r="DU614" s="30"/>
      <c r="DV614" s="30"/>
      <c r="DW614" s="30"/>
      <c r="DX614" s="30"/>
      <c r="DY614" s="30"/>
      <c r="DZ614" s="160"/>
      <c r="EA614" s="160"/>
      <c r="EC614" s="160"/>
      <c r="ED614" s="160"/>
      <c r="EG614" s="160"/>
      <c r="EH614" s="30"/>
      <c r="EI614" s="30"/>
      <c r="EK614" s="160"/>
      <c r="EL614" s="160"/>
      <c r="EM614" s="160"/>
      <c r="EN614" s="160"/>
      <c r="EO614" s="160"/>
      <c r="EP614" s="160"/>
    </row>
    <row r="615" spans="2:146" s="105" customFormat="1" x14ac:dyDescent="0.25">
      <c r="B615" s="38"/>
      <c r="C615" s="38"/>
      <c r="D615" s="38"/>
      <c r="E615" s="38"/>
      <c r="F615" s="38"/>
      <c r="G615" s="38"/>
      <c r="I615" s="29"/>
      <c r="J615" s="161"/>
      <c r="K615" s="161"/>
      <c r="L615" s="42"/>
      <c r="M615" s="42"/>
      <c r="N615" s="42"/>
      <c r="O615" s="42"/>
      <c r="P615" s="42"/>
      <c r="Q615" s="42"/>
      <c r="R615" s="42"/>
      <c r="S615" s="42"/>
      <c r="T615" s="42"/>
      <c r="U615" s="169"/>
      <c r="V615" s="169"/>
      <c r="W615" s="169"/>
      <c r="X615" s="169"/>
      <c r="Y615" s="169"/>
      <c r="AA615" s="169"/>
      <c r="AB615" s="169"/>
      <c r="AC615" s="169"/>
      <c r="AD615" s="169"/>
      <c r="AE615" s="169"/>
      <c r="AF615" s="169"/>
      <c r="AG615" s="169"/>
      <c r="AH615" s="169"/>
      <c r="AJ615" s="169"/>
      <c r="AK615" s="169"/>
      <c r="AM615" s="169"/>
      <c r="AN615" s="64"/>
      <c r="AO615" s="64"/>
      <c r="AP615" s="64"/>
      <c r="AQ615" s="64"/>
      <c r="AR615" s="64"/>
      <c r="AS615" s="42"/>
      <c r="AT615" s="67"/>
      <c r="AU615" s="67"/>
      <c r="AV615" s="67"/>
      <c r="AW615" s="42"/>
      <c r="AX615" s="64"/>
      <c r="AY615" s="69"/>
      <c r="AZ615" s="67"/>
      <c r="BA615" s="67"/>
      <c r="BB615" s="67"/>
      <c r="BC615" s="67"/>
      <c r="BD615" s="69"/>
      <c r="BE615" s="69"/>
      <c r="BF615" s="72"/>
      <c r="BG615" s="69"/>
      <c r="BH615" s="69"/>
      <c r="BI615" s="94"/>
      <c r="BJ615" s="42"/>
      <c r="BK615" s="42"/>
      <c r="BL615" s="209"/>
      <c r="BM615" s="67"/>
      <c r="BN615" s="67"/>
      <c r="BO615" s="95"/>
      <c r="BP615" s="42"/>
      <c r="BQ615" s="42"/>
      <c r="BR615" s="206"/>
      <c r="BS615" s="41"/>
      <c r="BT615" s="41"/>
      <c r="BU615" s="30"/>
      <c r="BW615" s="30"/>
      <c r="BX615" s="30"/>
      <c r="BY615" s="30"/>
      <c r="BZ615" s="160"/>
      <c r="CP615" s="42"/>
      <c r="CQ615" s="42"/>
      <c r="CR615" s="42"/>
      <c r="CS615" s="95"/>
      <c r="CV615" s="69"/>
      <c r="CW615" s="31"/>
      <c r="CX615" s="19"/>
      <c r="CY615" s="43"/>
      <c r="DC615" s="160"/>
      <c r="DU615" s="30"/>
      <c r="DV615" s="30"/>
      <c r="DW615" s="30"/>
      <c r="DX615" s="30"/>
      <c r="DY615" s="30"/>
      <c r="DZ615" s="160"/>
      <c r="EA615" s="160"/>
      <c r="EC615" s="160"/>
      <c r="ED615" s="160"/>
      <c r="EG615" s="160"/>
      <c r="EH615" s="30"/>
      <c r="EI615" s="30"/>
      <c r="EK615" s="160"/>
      <c r="EL615" s="160"/>
      <c r="EM615" s="160"/>
      <c r="EN615" s="160"/>
      <c r="EO615" s="160"/>
      <c r="EP615" s="160"/>
    </row>
    <row r="616" spans="2:146" s="105" customFormat="1" x14ac:dyDescent="0.25">
      <c r="B616" s="38"/>
      <c r="C616" s="38"/>
      <c r="D616" s="38"/>
      <c r="E616" s="38"/>
      <c r="F616" s="38"/>
      <c r="G616" s="38"/>
      <c r="I616" s="29"/>
      <c r="J616" s="161"/>
      <c r="K616" s="161"/>
      <c r="L616" s="42"/>
      <c r="M616" s="42"/>
      <c r="N616" s="42"/>
      <c r="O616" s="42"/>
      <c r="P616" s="42"/>
      <c r="Q616" s="42"/>
      <c r="R616" s="42"/>
      <c r="S616" s="42"/>
      <c r="T616" s="42"/>
      <c r="U616" s="169"/>
      <c r="V616" s="169"/>
      <c r="W616" s="169"/>
      <c r="X616" s="169"/>
      <c r="Y616" s="169"/>
      <c r="AA616" s="169"/>
      <c r="AB616" s="169"/>
      <c r="AC616" s="169"/>
      <c r="AD616" s="169"/>
      <c r="AE616" s="169"/>
      <c r="AF616" s="169"/>
      <c r="AG616" s="169"/>
      <c r="AH616" s="169"/>
      <c r="AJ616" s="169"/>
      <c r="AK616" s="169"/>
      <c r="AM616" s="169"/>
      <c r="AN616" s="64"/>
      <c r="AO616" s="64"/>
      <c r="AP616" s="64"/>
      <c r="AQ616" s="64"/>
      <c r="AR616" s="64"/>
      <c r="AS616" s="42"/>
      <c r="AT616" s="67"/>
      <c r="AU616" s="67"/>
      <c r="AV616" s="67"/>
      <c r="AW616" s="42"/>
      <c r="AX616" s="64"/>
      <c r="AY616" s="69"/>
      <c r="AZ616" s="67"/>
      <c r="BA616" s="67"/>
      <c r="BB616" s="67"/>
      <c r="BC616" s="67"/>
      <c r="BD616" s="69"/>
      <c r="BE616" s="69"/>
      <c r="BF616" s="72"/>
      <c r="BG616" s="69"/>
      <c r="BH616" s="69"/>
      <c r="BI616" s="94"/>
      <c r="BJ616" s="42"/>
      <c r="BK616" s="42"/>
      <c r="BL616" s="209"/>
      <c r="BM616" s="67"/>
      <c r="BN616" s="67"/>
      <c r="BO616" s="95"/>
      <c r="BP616" s="42"/>
      <c r="BQ616" s="42"/>
      <c r="BR616" s="206"/>
      <c r="BS616" s="41"/>
      <c r="BT616" s="41"/>
      <c r="BU616" s="30"/>
      <c r="BW616" s="30"/>
      <c r="BX616" s="30"/>
      <c r="BY616" s="30"/>
      <c r="BZ616" s="160"/>
      <c r="CP616" s="42"/>
      <c r="CQ616" s="42"/>
      <c r="CR616" s="42"/>
      <c r="CS616" s="95"/>
      <c r="CV616" s="69"/>
      <c r="CW616" s="31"/>
      <c r="CX616" s="19"/>
      <c r="CY616" s="43"/>
      <c r="DC616" s="160"/>
      <c r="DU616" s="30"/>
      <c r="DV616" s="30"/>
      <c r="DW616" s="30"/>
      <c r="DX616" s="30"/>
      <c r="DY616" s="30"/>
      <c r="DZ616" s="160"/>
      <c r="EA616" s="160"/>
      <c r="EC616" s="160"/>
      <c r="ED616" s="160"/>
      <c r="EG616" s="160"/>
      <c r="EH616" s="30"/>
      <c r="EI616" s="30"/>
      <c r="EK616" s="160"/>
      <c r="EL616" s="160"/>
      <c r="EM616" s="160"/>
      <c r="EN616" s="160"/>
      <c r="EO616" s="160"/>
      <c r="EP616" s="160"/>
    </row>
    <row r="617" spans="2:146" s="105" customFormat="1" x14ac:dyDescent="0.25">
      <c r="B617" s="38"/>
      <c r="C617" s="38"/>
      <c r="D617" s="38"/>
      <c r="E617" s="38"/>
      <c r="F617" s="38"/>
      <c r="G617" s="38"/>
      <c r="I617" s="29"/>
      <c r="J617" s="161"/>
      <c r="K617" s="161"/>
      <c r="L617" s="42"/>
      <c r="M617" s="42"/>
      <c r="N617" s="42"/>
      <c r="O617" s="42"/>
      <c r="P617" s="42"/>
      <c r="Q617" s="42"/>
      <c r="R617" s="42"/>
      <c r="S617" s="42"/>
      <c r="T617" s="42"/>
      <c r="U617" s="169"/>
      <c r="V617" s="169"/>
      <c r="W617" s="169"/>
      <c r="X617" s="169"/>
      <c r="Y617" s="169"/>
      <c r="AA617" s="169"/>
      <c r="AB617" s="169"/>
      <c r="AC617" s="169"/>
      <c r="AD617" s="169"/>
      <c r="AE617" s="169"/>
      <c r="AF617" s="169"/>
      <c r="AG617" s="169"/>
      <c r="AH617" s="169"/>
      <c r="AJ617" s="169"/>
      <c r="AK617" s="169"/>
      <c r="AM617" s="169"/>
      <c r="AN617" s="64"/>
      <c r="AO617" s="64"/>
      <c r="AP617" s="64"/>
      <c r="AQ617" s="64"/>
      <c r="AR617" s="64"/>
      <c r="AS617" s="42"/>
      <c r="AT617" s="67"/>
      <c r="AU617" s="67"/>
      <c r="AV617" s="67"/>
      <c r="AW617" s="42"/>
      <c r="AX617" s="64"/>
      <c r="AY617" s="69"/>
      <c r="AZ617" s="67"/>
      <c r="BA617" s="67"/>
      <c r="BB617" s="67"/>
      <c r="BC617" s="67"/>
      <c r="BD617" s="69"/>
      <c r="BE617" s="69"/>
      <c r="BF617" s="72"/>
      <c r="BG617" s="69"/>
      <c r="BH617" s="69"/>
      <c r="BI617" s="94"/>
      <c r="BJ617" s="42"/>
      <c r="BK617" s="42"/>
      <c r="BL617" s="209"/>
      <c r="BM617" s="67"/>
      <c r="BN617" s="67"/>
      <c r="BO617" s="95"/>
      <c r="BP617" s="42"/>
      <c r="BQ617" s="42"/>
      <c r="BR617" s="206"/>
      <c r="BS617" s="41"/>
      <c r="BT617" s="41"/>
      <c r="BU617" s="30"/>
      <c r="BW617" s="30"/>
      <c r="BX617" s="30"/>
      <c r="BY617" s="30"/>
      <c r="BZ617" s="160"/>
      <c r="CP617" s="42"/>
      <c r="CQ617" s="42"/>
      <c r="CR617" s="42"/>
      <c r="CS617" s="95"/>
      <c r="CV617" s="69"/>
      <c r="CW617" s="31"/>
      <c r="CX617" s="19"/>
      <c r="CY617" s="43"/>
      <c r="DC617" s="160"/>
      <c r="DU617" s="30"/>
      <c r="DV617" s="30"/>
      <c r="DW617" s="30"/>
      <c r="DX617" s="30"/>
      <c r="DY617" s="30"/>
      <c r="DZ617" s="160"/>
      <c r="EA617" s="160"/>
      <c r="EC617" s="160"/>
      <c r="ED617" s="160"/>
      <c r="EG617" s="160"/>
      <c r="EH617" s="30"/>
      <c r="EI617" s="30"/>
      <c r="EK617" s="160"/>
      <c r="EL617" s="160"/>
      <c r="EM617" s="160"/>
      <c r="EN617" s="160"/>
      <c r="EO617" s="160"/>
      <c r="EP617" s="160"/>
    </row>
    <row r="618" spans="2:146" s="105" customFormat="1" x14ac:dyDescent="0.25">
      <c r="B618" s="38"/>
      <c r="C618" s="38"/>
      <c r="D618" s="38"/>
      <c r="E618" s="38"/>
      <c r="F618" s="38"/>
      <c r="G618" s="38"/>
      <c r="I618" s="29"/>
      <c r="J618" s="161"/>
      <c r="K618" s="161"/>
      <c r="L618" s="42"/>
      <c r="M618" s="42"/>
      <c r="N618" s="42"/>
      <c r="O618" s="42"/>
      <c r="P618" s="42"/>
      <c r="Q618" s="42"/>
      <c r="R618" s="42"/>
      <c r="S618" s="42"/>
      <c r="T618" s="42"/>
      <c r="U618" s="169"/>
      <c r="V618" s="169"/>
      <c r="W618" s="169"/>
      <c r="X618" s="169"/>
      <c r="Y618" s="169"/>
      <c r="AA618" s="169"/>
      <c r="AB618" s="169"/>
      <c r="AC618" s="169"/>
      <c r="AD618" s="169"/>
      <c r="AE618" s="169"/>
      <c r="AF618" s="169"/>
      <c r="AG618" s="169"/>
      <c r="AH618" s="169"/>
      <c r="AJ618" s="169"/>
      <c r="AK618" s="169"/>
      <c r="AM618" s="169"/>
      <c r="AN618" s="64"/>
      <c r="AO618" s="64"/>
      <c r="AP618" s="64"/>
      <c r="AQ618" s="64"/>
      <c r="AR618" s="64"/>
      <c r="AS618" s="42"/>
      <c r="AT618" s="67"/>
      <c r="AU618" s="67"/>
      <c r="AV618" s="67"/>
      <c r="AW618" s="42"/>
      <c r="AX618" s="64"/>
      <c r="AY618" s="69"/>
      <c r="AZ618" s="67"/>
      <c r="BA618" s="67"/>
      <c r="BB618" s="67"/>
      <c r="BC618" s="67"/>
      <c r="BD618" s="69"/>
      <c r="BE618" s="69"/>
      <c r="BF618" s="72"/>
      <c r="BG618" s="69"/>
      <c r="BH618" s="69"/>
      <c r="BI618" s="94"/>
      <c r="BJ618" s="42"/>
      <c r="BK618" s="42"/>
      <c r="BL618" s="209"/>
      <c r="BM618" s="42"/>
      <c r="BN618" s="67"/>
      <c r="BO618" s="95"/>
      <c r="BP618" s="42"/>
      <c r="BQ618" s="42"/>
      <c r="BR618" s="206"/>
      <c r="BS618" s="41"/>
      <c r="BT618" s="41"/>
      <c r="BU618" s="30"/>
      <c r="BW618" s="30"/>
      <c r="BX618" s="30"/>
      <c r="BY618" s="30"/>
      <c r="BZ618" s="160"/>
      <c r="CP618" s="42"/>
      <c r="CQ618" s="42"/>
      <c r="CR618" s="42"/>
      <c r="CS618" s="95"/>
      <c r="CV618" s="69"/>
      <c r="CW618" s="31"/>
      <c r="CX618" s="19"/>
      <c r="CY618" s="43"/>
      <c r="DC618" s="160"/>
      <c r="DU618" s="30"/>
      <c r="DV618" s="30"/>
      <c r="DW618" s="30"/>
      <c r="DX618" s="30"/>
      <c r="DY618" s="30"/>
      <c r="DZ618" s="160"/>
      <c r="EA618" s="160"/>
      <c r="EC618" s="160"/>
      <c r="ED618" s="160"/>
      <c r="EG618" s="160"/>
      <c r="EH618" s="30"/>
      <c r="EI618" s="30"/>
      <c r="EK618" s="160"/>
      <c r="EL618" s="160"/>
      <c r="EM618" s="160"/>
      <c r="EN618" s="160"/>
      <c r="EO618" s="160"/>
      <c r="EP618" s="160"/>
    </row>
    <row r="619" spans="2:146" s="105" customFormat="1" x14ac:dyDescent="0.25">
      <c r="B619" s="38"/>
      <c r="C619" s="38"/>
      <c r="D619" s="38"/>
      <c r="E619" s="38"/>
      <c r="F619" s="38"/>
      <c r="G619" s="38"/>
      <c r="I619" s="29"/>
      <c r="J619" s="161"/>
      <c r="K619" s="161"/>
      <c r="L619" s="42"/>
      <c r="M619" s="42"/>
      <c r="N619" s="42"/>
      <c r="O619" s="42"/>
      <c r="P619" s="42"/>
      <c r="Q619" s="42"/>
      <c r="R619" s="42"/>
      <c r="S619" s="42"/>
      <c r="T619" s="42"/>
      <c r="U619" s="169"/>
      <c r="V619" s="169"/>
      <c r="W619" s="169"/>
      <c r="X619" s="169"/>
      <c r="Y619" s="169"/>
      <c r="AA619" s="169"/>
      <c r="AB619" s="169"/>
      <c r="AC619" s="169"/>
      <c r="AD619" s="169"/>
      <c r="AE619" s="169"/>
      <c r="AF619" s="169"/>
      <c r="AG619" s="169"/>
      <c r="AH619" s="169"/>
      <c r="AJ619" s="169"/>
      <c r="AK619" s="169"/>
      <c r="AM619" s="169"/>
      <c r="AN619" s="64"/>
      <c r="AO619" s="64"/>
      <c r="AP619" s="64"/>
      <c r="AQ619" s="64"/>
      <c r="AR619" s="64"/>
      <c r="AS619" s="42"/>
      <c r="AT619" s="67"/>
      <c r="AU619" s="67"/>
      <c r="AV619" s="67"/>
      <c r="AW619" s="42"/>
      <c r="AX619" s="64"/>
      <c r="AY619" s="69"/>
      <c r="AZ619" s="67"/>
      <c r="BA619" s="67"/>
      <c r="BB619" s="67"/>
      <c r="BC619" s="67"/>
      <c r="BD619" s="69"/>
      <c r="BE619" s="69"/>
      <c r="BF619" s="72"/>
      <c r="BG619" s="69"/>
      <c r="BH619" s="69"/>
      <c r="BI619" s="94"/>
      <c r="BJ619" s="42"/>
      <c r="BK619" s="42"/>
      <c r="BL619" s="209"/>
      <c r="BM619" s="67"/>
      <c r="BN619" s="67"/>
      <c r="BO619" s="95"/>
      <c r="BP619" s="42"/>
      <c r="BQ619" s="42"/>
      <c r="BR619" s="206"/>
      <c r="BS619" s="41"/>
      <c r="BT619" s="41"/>
      <c r="BU619" s="30"/>
      <c r="BW619" s="30"/>
      <c r="BX619" s="30"/>
      <c r="BY619" s="30"/>
      <c r="BZ619" s="160"/>
      <c r="CP619" s="42"/>
      <c r="CQ619" s="42"/>
      <c r="CR619" s="42"/>
      <c r="CS619" s="95"/>
      <c r="CV619" s="69"/>
      <c r="CW619" s="31"/>
      <c r="CX619" s="19"/>
      <c r="CY619" s="43"/>
      <c r="DC619" s="160"/>
      <c r="DU619" s="30"/>
      <c r="DV619" s="30"/>
      <c r="DW619" s="30"/>
      <c r="DX619" s="30"/>
      <c r="DY619" s="30"/>
      <c r="DZ619" s="160"/>
      <c r="EA619" s="160"/>
      <c r="EC619" s="160"/>
      <c r="ED619" s="160"/>
      <c r="EG619" s="160"/>
      <c r="EH619" s="30"/>
      <c r="EI619" s="30"/>
      <c r="EK619" s="160"/>
      <c r="EL619" s="160"/>
      <c r="EM619" s="160"/>
      <c r="EN619" s="160"/>
      <c r="EO619" s="160"/>
      <c r="EP619" s="160"/>
    </row>
    <row r="620" spans="2:146" s="105" customFormat="1" x14ac:dyDescent="0.25">
      <c r="B620" s="38"/>
      <c r="C620" s="38"/>
      <c r="D620" s="38"/>
      <c r="E620" s="38"/>
      <c r="F620" s="38"/>
      <c r="G620" s="38"/>
      <c r="J620" s="160"/>
      <c r="K620" s="160"/>
      <c r="L620" s="42"/>
      <c r="M620" s="42"/>
      <c r="N620" s="42"/>
      <c r="O620" s="42"/>
      <c r="P620" s="42"/>
      <c r="Q620" s="42"/>
      <c r="R620" s="42"/>
      <c r="S620" s="42"/>
      <c r="T620" s="42"/>
      <c r="U620" s="169"/>
      <c r="V620" s="169"/>
      <c r="W620" s="169"/>
      <c r="X620" s="169"/>
      <c r="Y620" s="169"/>
      <c r="AA620" s="169"/>
      <c r="AB620" s="169"/>
      <c r="AC620" s="169"/>
      <c r="AD620" s="169"/>
      <c r="AE620" s="169"/>
      <c r="AF620" s="169"/>
      <c r="AG620" s="169"/>
      <c r="AH620" s="169"/>
      <c r="AJ620" s="169"/>
      <c r="AK620" s="169"/>
      <c r="AM620" s="169"/>
      <c r="AN620" s="64"/>
      <c r="AO620" s="64"/>
      <c r="AP620" s="64"/>
      <c r="AQ620" s="64"/>
      <c r="AR620" s="64"/>
      <c r="AS620" s="42"/>
      <c r="AT620" s="67"/>
      <c r="AU620" s="67"/>
      <c r="AV620" s="67"/>
      <c r="AW620" s="42"/>
      <c r="AX620" s="64"/>
      <c r="AY620" s="69"/>
      <c r="AZ620" s="67"/>
      <c r="BA620" s="67"/>
      <c r="BB620" s="67"/>
      <c r="BC620" s="67"/>
      <c r="BD620" s="69"/>
      <c r="BE620" s="69"/>
      <c r="BF620" s="72"/>
      <c r="BG620" s="69"/>
      <c r="BH620" s="69"/>
      <c r="BI620" s="94"/>
      <c r="BJ620" s="42"/>
      <c r="BK620" s="42"/>
      <c r="BL620" s="209"/>
      <c r="BM620" s="67"/>
      <c r="BN620" s="67"/>
      <c r="BO620" s="95"/>
      <c r="BP620" s="42"/>
      <c r="BQ620" s="42"/>
      <c r="BR620" s="206"/>
      <c r="BS620" s="41"/>
      <c r="BT620" s="41"/>
      <c r="BU620" s="30"/>
      <c r="BW620" s="30"/>
      <c r="BX620" s="30"/>
      <c r="BY620" s="30"/>
      <c r="BZ620" s="160"/>
      <c r="CP620" s="42"/>
      <c r="CQ620" s="42"/>
      <c r="CR620" s="42"/>
      <c r="CS620" s="95"/>
      <c r="CV620" s="69"/>
      <c r="CW620" s="31"/>
      <c r="CX620" s="19"/>
      <c r="CY620" s="43"/>
      <c r="DC620" s="160"/>
      <c r="DU620" s="30"/>
      <c r="DV620" s="30"/>
      <c r="DW620" s="30"/>
      <c r="DX620" s="30"/>
      <c r="DY620" s="30"/>
      <c r="DZ620" s="160"/>
      <c r="EA620" s="160"/>
      <c r="EC620" s="160"/>
      <c r="ED620" s="160"/>
      <c r="EG620" s="160"/>
      <c r="EH620" s="30"/>
      <c r="EI620" s="30"/>
      <c r="EK620" s="160"/>
      <c r="EL620" s="160"/>
      <c r="EM620" s="160"/>
      <c r="EN620" s="160"/>
      <c r="EO620" s="160"/>
      <c r="EP620" s="160"/>
    </row>
    <row r="621" spans="2:146" s="105" customFormat="1" x14ac:dyDescent="0.25">
      <c r="B621" s="38"/>
      <c r="C621" s="38"/>
      <c r="D621" s="38"/>
      <c r="E621" s="38"/>
      <c r="F621" s="38"/>
      <c r="G621" s="38"/>
      <c r="J621" s="160"/>
      <c r="K621" s="160"/>
      <c r="L621" s="42"/>
      <c r="M621" s="42"/>
      <c r="N621" s="42"/>
      <c r="O621" s="42"/>
      <c r="P621" s="42"/>
      <c r="Q621" s="42"/>
      <c r="R621" s="42"/>
      <c r="S621" s="42"/>
      <c r="T621" s="42"/>
      <c r="U621" s="169"/>
      <c r="V621" s="169"/>
      <c r="W621" s="169"/>
      <c r="X621" s="169"/>
      <c r="Y621" s="169"/>
      <c r="AA621" s="169"/>
      <c r="AB621" s="169"/>
      <c r="AC621" s="169"/>
      <c r="AD621" s="169"/>
      <c r="AE621" s="169"/>
      <c r="AF621" s="169"/>
      <c r="AG621" s="169"/>
      <c r="AH621" s="169"/>
      <c r="AJ621" s="169"/>
      <c r="AK621" s="169"/>
      <c r="AM621" s="169"/>
      <c r="AN621" s="64"/>
      <c r="AO621" s="64"/>
      <c r="AP621" s="64"/>
      <c r="AQ621" s="64"/>
      <c r="AR621" s="64"/>
      <c r="AS621" s="42"/>
      <c r="AT621" s="67"/>
      <c r="AU621" s="67"/>
      <c r="AV621" s="67"/>
      <c r="AW621" s="42"/>
      <c r="AX621" s="64"/>
      <c r="AY621" s="69"/>
      <c r="AZ621" s="67"/>
      <c r="BA621" s="67"/>
      <c r="BB621" s="67"/>
      <c r="BC621" s="67"/>
      <c r="BD621" s="69"/>
      <c r="BE621" s="69"/>
      <c r="BF621" s="72"/>
      <c r="BG621" s="69"/>
      <c r="BH621" s="69"/>
      <c r="BI621" s="94"/>
      <c r="BJ621" s="42"/>
      <c r="BK621" s="42"/>
      <c r="BL621" s="209"/>
      <c r="BM621" s="67"/>
      <c r="BN621" s="67"/>
      <c r="BO621" s="95"/>
      <c r="BP621" s="42"/>
      <c r="BQ621" s="42"/>
      <c r="BR621" s="206"/>
      <c r="BS621" s="41"/>
      <c r="BT621" s="41"/>
      <c r="BU621" s="30"/>
      <c r="BW621" s="30"/>
      <c r="BX621" s="30"/>
      <c r="BY621" s="30"/>
      <c r="BZ621" s="160"/>
      <c r="CP621" s="42"/>
      <c r="CQ621" s="42"/>
      <c r="CR621" s="42"/>
      <c r="CS621" s="95"/>
      <c r="CV621" s="69"/>
      <c r="CW621" s="31"/>
      <c r="CX621" s="19"/>
      <c r="CY621" s="43"/>
      <c r="DC621" s="160"/>
      <c r="DU621" s="30"/>
      <c r="DV621" s="30"/>
      <c r="DW621" s="30"/>
      <c r="DX621" s="30"/>
      <c r="DY621" s="30"/>
      <c r="DZ621" s="160"/>
      <c r="EA621" s="160"/>
      <c r="EC621" s="160"/>
      <c r="ED621" s="160"/>
      <c r="EG621" s="160"/>
      <c r="EH621" s="30"/>
      <c r="EI621" s="30"/>
      <c r="EK621" s="160"/>
      <c r="EL621" s="160"/>
      <c r="EM621" s="160"/>
      <c r="EN621" s="160"/>
      <c r="EO621" s="160"/>
      <c r="EP621" s="160"/>
    </row>
    <row r="622" spans="2:146" s="105" customFormat="1" x14ac:dyDescent="0.25">
      <c r="B622" s="38"/>
      <c r="C622" s="38"/>
      <c r="D622" s="38"/>
      <c r="E622" s="38"/>
      <c r="F622" s="38"/>
      <c r="G622" s="38"/>
      <c r="J622" s="160"/>
      <c r="K622" s="160"/>
      <c r="L622" s="42"/>
      <c r="M622" s="42"/>
      <c r="N622" s="42"/>
      <c r="O622" s="42"/>
      <c r="P622" s="42"/>
      <c r="Q622" s="42"/>
      <c r="R622" s="42"/>
      <c r="S622" s="42"/>
      <c r="T622" s="42"/>
      <c r="U622" s="169"/>
      <c r="V622" s="169"/>
      <c r="W622" s="169"/>
      <c r="X622" s="169"/>
      <c r="Y622" s="169"/>
      <c r="AA622" s="169"/>
      <c r="AB622" s="169"/>
      <c r="AC622" s="169"/>
      <c r="AD622" s="169"/>
      <c r="AE622" s="169"/>
      <c r="AF622" s="169"/>
      <c r="AG622" s="169"/>
      <c r="AH622" s="169"/>
      <c r="AJ622" s="169"/>
      <c r="AK622" s="169"/>
      <c r="AM622" s="169"/>
      <c r="AN622" s="64"/>
      <c r="AO622" s="64"/>
      <c r="AP622" s="64"/>
      <c r="AQ622" s="64"/>
      <c r="AR622" s="64"/>
      <c r="AS622" s="42"/>
      <c r="AT622" s="67"/>
      <c r="AU622" s="67"/>
      <c r="AV622" s="67"/>
      <c r="AW622" s="42"/>
      <c r="AX622" s="64"/>
      <c r="AY622" s="69"/>
      <c r="AZ622" s="67"/>
      <c r="BA622" s="67"/>
      <c r="BB622" s="67"/>
      <c r="BC622" s="67"/>
      <c r="BD622" s="69"/>
      <c r="BE622" s="69"/>
      <c r="BF622" s="72"/>
      <c r="BG622" s="69"/>
      <c r="BH622" s="69"/>
      <c r="BI622" s="94"/>
      <c r="BJ622" s="42"/>
      <c r="BK622" s="42"/>
      <c r="BL622" s="209"/>
      <c r="BM622" s="67"/>
      <c r="BN622" s="67"/>
      <c r="BO622" s="95"/>
      <c r="BP622" s="42"/>
      <c r="BQ622" s="42"/>
      <c r="BR622" s="206"/>
      <c r="BS622" s="41"/>
      <c r="BT622" s="41"/>
      <c r="BU622" s="30"/>
      <c r="BW622" s="30"/>
      <c r="BX622" s="30"/>
      <c r="BY622" s="30"/>
      <c r="BZ622" s="160"/>
      <c r="CP622" s="42"/>
      <c r="CQ622" s="42"/>
      <c r="CR622" s="42"/>
      <c r="CS622" s="95"/>
      <c r="CV622" s="69"/>
      <c r="CW622" s="31"/>
      <c r="CX622" s="19"/>
      <c r="CY622" s="43"/>
      <c r="DC622" s="160"/>
      <c r="DU622" s="30"/>
      <c r="DV622" s="30"/>
      <c r="DW622" s="30"/>
      <c r="DX622" s="30"/>
      <c r="DY622" s="30"/>
      <c r="DZ622" s="160"/>
      <c r="EA622" s="160"/>
      <c r="EC622" s="160"/>
      <c r="ED622" s="160"/>
      <c r="EG622" s="160"/>
      <c r="EH622" s="30"/>
      <c r="EI622" s="30"/>
      <c r="EK622" s="160"/>
      <c r="EL622" s="160"/>
      <c r="EM622" s="160"/>
      <c r="EN622" s="160"/>
      <c r="EO622" s="160"/>
      <c r="EP622" s="160"/>
    </row>
    <row r="623" spans="2:146" s="105" customFormat="1" x14ac:dyDescent="0.25">
      <c r="B623" s="38"/>
      <c r="C623" s="38"/>
      <c r="D623" s="38"/>
      <c r="E623" s="38"/>
      <c r="F623" s="38"/>
      <c r="G623" s="38"/>
      <c r="J623" s="160"/>
      <c r="K623" s="160"/>
      <c r="L623" s="42"/>
      <c r="M623" s="42"/>
      <c r="N623" s="42"/>
      <c r="O623" s="42"/>
      <c r="P623" s="42"/>
      <c r="Q623" s="42"/>
      <c r="R623" s="42"/>
      <c r="S623" s="42"/>
      <c r="T623" s="42"/>
      <c r="U623" s="169"/>
      <c r="V623" s="169"/>
      <c r="W623" s="169"/>
      <c r="X623" s="169"/>
      <c r="Y623" s="169"/>
      <c r="AA623" s="169"/>
      <c r="AB623" s="169"/>
      <c r="AC623" s="169"/>
      <c r="AD623" s="169"/>
      <c r="AE623" s="169"/>
      <c r="AF623" s="169"/>
      <c r="AG623" s="169"/>
      <c r="AH623" s="169"/>
      <c r="AJ623" s="169"/>
      <c r="AK623" s="169"/>
      <c r="AM623" s="169"/>
      <c r="AN623" s="64"/>
      <c r="AO623" s="64"/>
      <c r="AP623" s="64"/>
      <c r="AQ623" s="64"/>
      <c r="AR623" s="64"/>
      <c r="AS623" s="42"/>
      <c r="AT623" s="67"/>
      <c r="AU623" s="67"/>
      <c r="AV623" s="67"/>
      <c r="AW623" s="42"/>
      <c r="AX623" s="64"/>
      <c r="AY623" s="69"/>
      <c r="AZ623" s="67"/>
      <c r="BA623" s="67"/>
      <c r="BB623" s="67"/>
      <c r="BC623" s="67"/>
      <c r="BD623" s="69"/>
      <c r="BE623" s="69"/>
      <c r="BF623" s="72"/>
      <c r="BG623" s="69"/>
      <c r="BH623" s="69"/>
      <c r="BI623" s="94"/>
      <c r="BJ623" s="42"/>
      <c r="BK623" s="42"/>
      <c r="BL623" s="209"/>
      <c r="BM623" s="67"/>
      <c r="BN623" s="67"/>
      <c r="BO623" s="95"/>
      <c r="BP623" s="42"/>
      <c r="BQ623" s="42"/>
      <c r="BR623" s="206"/>
      <c r="BS623" s="41"/>
      <c r="BT623" s="41"/>
      <c r="BU623" s="30"/>
      <c r="BW623" s="30"/>
      <c r="BX623" s="30"/>
      <c r="BY623" s="30"/>
      <c r="BZ623" s="160"/>
      <c r="CP623" s="42"/>
      <c r="CQ623" s="42"/>
      <c r="CR623" s="42"/>
      <c r="CS623" s="95"/>
      <c r="CV623" s="69"/>
      <c r="CW623" s="31"/>
      <c r="CX623" s="19"/>
      <c r="CY623" s="43"/>
      <c r="DC623" s="160"/>
      <c r="DU623" s="30"/>
      <c r="DV623" s="30"/>
      <c r="DW623" s="30"/>
      <c r="DX623" s="30"/>
      <c r="DY623" s="30"/>
      <c r="DZ623" s="160"/>
      <c r="EA623" s="160"/>
      <c r="EC623" s="160"/>
      <c r="ED623" s="160"/>
      <c r="EG623" s="160"/>
      <c r="EH623" s="30"/>
      <c r="EI623" s="30"/>
      <c r="EK623" s="160"/>
      <c r="EL623" s="160"/>
      <c r="EM623" s="160"/>
      <c r="EN623" s="160"/>
      <c r="EO623" s="160"/>
      <c r="EP623" s="160"/>
    </row>
    <row r="624" spans="2:146" s="105" customFormat="1" x14ac:dyDescent="0.25">
      <c r="B624" s="38"/>
      <c r="C624" s="38"/>
      <c r="D624" s="38"/>
      <c r="E624" s="38"/>
      <c r="F624" s="38"/>
      <c r="G624" s="38"/>
      <c r="J624" s="160"/>
      <c r="K624" s="160"/>
      <c r="L624" s="42"/>
      <c r="M624" s="42"/>
      <c r="N624" s="42"/>
      <c r="O624" s="42"/>
      <c r="P624" s="42"/>
      <c r="Q624" s="42"/>
      <c r="R624" s="42"/>
      <c r="S624" s="42"/>
      <c r="T624" s="42"/>
      <c r="U624" s="169"/>
      <c r="V624" s="169"/>
      <c r="W624" s="169"/>
      <c r="X624" s="169"/>
      <c r="Y624" s="169"/>
      <c r="AA624" s="169"/>
      <c r="AB624" s="169"/>
      <c r="AC624" s="169"/>
      <c r="AD624" s="169"/>
      <c r="AE624" s="169"/>
      <c r="AF624" s="169"/>
      <c r="AG624" s="169"/>
      <c r="AH624" s="169"/>
      <c r="AJ624" s="169"/>
      <c r="AK624" s="169"/>
      <c r="AM624" s="169"/>
      <c r="AN624" s="64"/>
      <c r="AO624" s="64"/>
      <c r="AP624" s="64"/>
      <c r="AQ624" s="64"/>
      <c r="AR624" s="64"/>
      <c r="AS624" s="42"/>
      <c r="AT624" s="67"/>
      <c r="AU624" s="67"/>
      <c r="AV624" s="67"/>
      <c r="AW624" s="42"/>
      <c r="AX624" s="64"/>
      <c r="AY624" s="69"/>
      <c r="AZ624" s="67"/>
      <c r="BA624" s="67"/>
      <c r="BB624" s="67"/>
      <c r="BC624" s="67"/>
      <c r="BD624" s="69"/>
      <c r="BE624" s="69"/>
      <c r="BF624" s="72"/>
      <c r="BG624" s="69"/>
      <c r="BH624" s="69"/>
      <c r="BI624" s="94"/>
      <c r="BJ624" s="42"/>
      <c r="BK624" s="42"/>
      <c r="BL624" s="209"/>
      <c r="BM624" s="67"/>
      <c r="BN624" s="67"/>
      <c r="BO624" s="95"/>
      <c r="BP624" s="42"/>
      <c r="BQ624" s="42"/>
      <c r="BR624" s="206"/>
      <c r="BS624" s="41"/>
      <c r="BT624" s="41"/>
      <c r="BU624" s="30"/>
      <c r="BW624" s="30"/>
      <c r="BX624" s="30"/>
      <c r="BY624" s="30"/>
      <c r="BZ624" s="160"/>
      <c r="CP624" s="42"/>
      <c r="CQ624" s="42"/>
      <c r="CR624" s="42"/>
      <c r="CS624" s="95"/>
      <c r="CV624" s="69"/>
      <c r="CW624" s="31"/>
      <c r="CX624" s="19"/>
      <c r="CY624" s="43"/>
      <c r="DC624" s="160"/>
      <c r="DU624" s="30"/>
      <c r="DV624" s="30"/>
      <c r="DW624" s="30"/>
      <c r="DX624" s="30"/>
      <c r="DY624" s="30"/>
      <c r="DZ624" s="160"/>
      <c r="EA624" s="160"/>
      <c r="EC624" s="160"/>
      <c r="ED624" s="160"/>
      <c r="EG624" s="160"/>
      <c r="EH624" s="30"/>
      <c r="EI624" s="30"/>
      <c r="EK624" s="160"/>
      <c r="EL624" s="160"/>
      <c r="EM624" s="160"/>
      <c r="EN624" s="160"/>
      <c r="EO624" s="160"/>
      <c r="EP624" s="160"/>
    </row>
    <row r="625" spans="2:146" s="105" customFormat="1" x14ac:dyDescent="0.25">
      <c r="B625" s="38"/>
      <c r="C625" s="38"/>
      <c r="D625" s="38"/>
      <c r="E625" s="38"/>
      <c r="F625" s="38"/>
      <c r="G625" s="38"/>
      <c r="J625" s="160"/>
      <c r="K625" s="160"/>
      <c r="L625" s="42"/>
      <c r="M625" s="42"/>
      <c r="N625" s="42"/>
      <c r="O625" s="42"/>
      <c r="P625" s="42"/>
      <c r="Q625" s="42"/>
      <c r="R625" s="42"/>
      <c r="S625" s="42"/>
      <c r="T625" s="42"/>
      <c r="U625" s="169"/>
      <c r="V625" s="169"/>
      <c r="W625" s="169"/>
      <c r="X625" s="169"/>
      <c r="Y625" s="169"/>
      <c r="AA625" s="169"/>
      <c r="AB625" s="169"/>
      <c r="AC625" s="169"/>
      <c r="AD625" s="169"/>
      <c r="AE625" s="169"/>
      <c r="AF625" s="169"/>
      <c r="AG625" s="169"/>
      <c r="AH625" s="169"/>
      <c r="AJ625" s="169"/>
      <c r="AK625" s="169"/>
      <c r="AM625" s="169"/>
      <c r="AN625" s="64"/>
      <c r="AO625" s="64"/>
      <c r="AP625" s="64"/>
      <c r="AQ625" s="64"/>
      <c r="AR625" s="64"/>
      <c r="AS625" s="42"/>
      <c r="AT625" s="67"/>
      <c r="AU625" s="67"/>
      <c r="AV625" s="67"/>
      <c r="AW625" s="42"/>
      <c r="AX625" s="64"/>
      <c r="AY625" s="69"/>
      <c r="AZ625" s="67"/>
      <c r="BA625" s="67"/>
      <c r="BB625" s="67"/>
      <c r="BC625" s="67"/>
      <c r="BD625" s="69"/>
      <c r="BE625" s="69"/>
      <c r="BF625" s="72"/>
      <c r="BG625" s="69"/>
      <c r="BH625" s="69"/>
      <c r="BI625" s="94"/>
      <c r="BJ625" s="42"/>
      <c r="BK625" s="42"/>
      <c r="BL625" s="209"/>
      <c r="BM625" s="67"/>
      <c r="BN625" s="67"/>
      <c r="BO625" s="95"/>
      <c r="BP625" s="42"/>
      <c r="BQ625" s="42"/>
      <c r="BR625" s="206"/>
      <c r="BS625" s="41"/>
      <c r="BT625" s="41"/>
      <c r="BU625" s="30"/>
      <c r="BW625" s="30"/>
      <c r="BX625" s="30"/>
      <c r="BY625" s="30"/>
      <c r="BZ625" s="160"/>
      <c r="CP625" s="42"/>
      <c r="CQ625" s="42"/>
      <c r="CR625" s="42"/>
      <c r="CS625" s="95"/>
      <c r="CV625" s="69"/>
      <c r="CW625" s="31"/>
      <c r="CX625" s="19"/>
      <c r="CY625" s="43"/>
      <c r="DC625" s="160"/>
      <c r="DU625" s="30"/>
      <c r="DV625" s="30"/>
      <c r="DW625" s="30"/>
      <c r="DX625" s="30"/>
      <c r="DY625" s="30"/>
      <c r="DZ625" s="160"/>
      <c r="EA625" s="160"/>
      <c r="EC625" s="160"/>
      <c r="ED625" s="160"/>
      <c r="EG625" s="160"/>
      <c r="EH625" s="30"/>
      <c r="EI625" s="30"/>
      <c r="EK625" s="160"/>
      <c r="EL625" s="160"/>
      <c r="EM625" s="160"/>
      <c r="EN625" s="160"/>
      <c r="EO625" s="160"/>
      <c r="EP625" s="160"/>
    </row>
    <row r="626" spans="2:146" s="105" customFormat="1" x14ac:dyDescent="0.25">
      <c r="B626" s="38"/>
      <c r="C626" s="38"/>
      <c r="D626" s="38"/>
      <c r="E626" s="38"/>
      <c r="F626" s="38"/>
      <c r="G626" s="38"/>
      <c r="J626" s="160"/>
      <c r="K626" s="160"/>
      <c r="L626" s="42"/>
      <c r="M626" s="42"/>
      <c r="N626" s="42"/>
      <c r="O626" s="42"/>
      <c r="P626" s="42"/>
      <c r="Q626" s="42"/>
      <c r="R626" s="42"/>
      <c r="S626" s="42"/>
      <c r="T626" s="42"/>
      <c r="U626" s="169"/>
      <c r="V626" s="169"/>
      <c r="W626" s="169"/>
      <c r="X626" s="169"/>
      <c r="Y626" s="169"/>
      <c r="AA626" s="169"/>
      <c r="AB626" s="169"/>
      <c r="AC626" s="169"/>
      <c r="AD626" s="169"/>
      <c r="AE626" s="169"/>
      <c r="AF626" s="169"/>
      <c r="AG626" s="169"/>
      <c r="AH626" s="169"/>
      <c r="AJ626" s="169"/>
      <c r="AK626" s="169"/>
      <c r="AM626" s="169"/>
      <c r="AN626" s="64"/>
      <c r="AO626" s="64"/>
      <c r="AP626" s="64"/>
      <c r="AQ626" s="64"/>
      <c r="AR626" s="64"/>
      <c r="AS626" s="42"/>
      <c r="AT626" s="67"/>
      <c r="AU626" s="67"/>
      <c r="AV626" s="67"/>
      <c r="AW626" s="42"/>
      <c r="AX626" s="64"/>
      <c r="AY626" s="69"/>
      <c r="AZ626" s="67"/>
      <c r="BA626" s="67"/>
      <c r="BB626" s="67"/>
      <c r="BC626" s="67"/>
      <c r="BD626" s="69"/>
      <c r="BE626" s="69"/>
      <c r="BF626" s="72"/>
      <c r="BG626" s="69"/>
      <c r="BH626" s="69"/>
      <c r="BI626" s="94"/>
      <c r="BJ626" s="42"/>
      <c r="BK626" s="42"/>
      <c r="BL626" s="209"/>
      <c r="BM626" s="67"/>
      <c r="BN626" s="67"/>
      <c r="BO626" s="95"/>
      <c r="BP626" s="42"/>
      <c r="BQ626" s="42"/>
      <c r="BR626" s="206"/>
      <c r="BS626" s="41"/>
      <c r="BT626" s="41"/>
      <c r="BU626" s="30"/>
      <c r="BW626" s="30"/>
      <c r="BX626" s="30"/>
      <c r="BY626" s="30"/>
      <c r="BZ626" s="160"/>
      <c r="CP626" s="42"/>
      <c r="CQ626" s="42"/>
      <c r="CR626" s="42"/>
      <c r="CS626" s="95"/>
      <c r="CV626" s="69"/>
      <c r="CW626" s="31"/>
      <c r="CX626" s="19"/>
      <c r="CY626" s="43"/>
      <c r="DC626" s="160"/>
      <c r="DU626" s="30"/>
      <c r="DV626" s="30"/>
      <c r="DW626" s="30"/>
      <c r="DX626" s="30"/>
      <c r="DY626" s="30"/>
      <c r="DZ626" s="160"/>
      <c r="EA626" s="160"/>
      <c r="EC626" s="160"/>
      <c r="ED626" s="160"/>
      <c r="EG626" s="160"/>
      <c r="EH626" s="30"/>
      <c r="EI626" s="30"/>
      <c r="EK626" s="160"/>
      <c r="EL626" s="160"/>
      <c r="EM626" s="160"/>
      <c r="EN626" s="160"/>
      <c r="EO626" s="160"/>
      <c r="EP626" s="160"/>
    </row>
    <row r="627" spans="2:146" s="105" customFormat="1" x14ac:dyDescent="0.25">
      <c r="B627" s="38"/>
      <c r="C627" s="38"/>
      <c r="D627" s="38"/>
      <c r="E627" s="38"/>
      <c r="F627" s="38"/>
      <c r="G627" s="38"/>
      <c r="J627" s="160"/>
      <c r="K627" s="160"/>
      <c r="L627" s="42"/>
      <c r="M627" s="42"/>
      <c r="N627" s="42"/>
      <c r="O627" s="42"/>
      <c r="P627" s="42"/>
      <c r="Q627" s="42"/>
      <c r="R627" s="42"/>
      <c r="S627" s="42"/>
      <c r="T627" s="42"/>
      <c r="U627" s="169"/>
      <c r="V627" s="169"/>
      <c r="W627" s="169"/>
      <c r="X627" s="169"/>
      <c r="Y627" s="169"/>
      <c r="AA627" s="169"/>
      <c r="AB627" s="169"/>
      <c r="AC627" s="169"/>
      <c r="AD627" s="169"/>
      <c r="AE627" s="169"/>
      <c r="AF627" s="169"/>
      <c r="AG627" s="169"/>
      <c r="AH627" s="169"/>
      <c r="AJ627" s="169"/>
      <c r="AK627" s="169"/>
      <c r="AM627" s="169"/>
      <c r="AN627" s="64"/>
      <c r="AO627" s="64"/>
      <c r="AP627" s="64"/>
      <c r="AQ627" s="64"/>
      <c r="AR627" s="64"/>
      <c r="AS627" s="42"/>
      <c r="AT627" s="67"/>
      <c r="AU627" s="67"/>
      <c r="AV627" s="67"/>
      <c r="AW627" s="42"/>
      <c r="AX627" s="64"/>
      <c r="AY627" s="69"/>
      <c r="AZ627" s="67"/>
      <c r="BA627" s="67"/>
      <c r="BB627" s="67"/>
      <c r="BC627" s="67"/>
      <c r="BD627" s="69"/>
      <c r="BE627" s="69"/>
      <c r="BF627" s="72"/>
      <c r="BG627" s="69"/>
      <c r="BH627" s="69"/>
      <c r="BI627" s="94"/>
      <c r="BJ627" s="42"/>
      <c r="BK627" s="42"/>
      <c r="BL627" s="209"/>
      <c r="BM627" s="67"/>
      <c r="BN627" s="67"/>
      <c r="BO627" s="95"/>
      <c r="BP627" s="42"/>
      <c r="BQ627" s="42"/>
      <c r="BR627" s="206"/>
      <c r="BS627" s="41"/>
      <c r="BT627" s="41"/>
      <c r="BU627" s="30"/>
      <c r="BW627" s="30"/>
      <c r="BX627" s="30"/>
      <c r="BY627" s="30"/>
      <c r="BZ627" s="160"/>
      <c r="CP627" s="42"/>
      <c r="CQ627" s="42"/>
      <c r="CR627" s="42"/>
      <c r="CS627" s="95"/>
      <c r="CV627" s="69"/>
      <c r="CW627" s="31"/>
      <c r="CX627" s="19"/>
      <c r="CY627" s="43"/>
      <c r="DC627" s="160"/>
      <c r="DU627" s="30"/>
      <c r="DV627" s="30"/>
      <c r="DW627" s="30"/>
      <c r="DX627" s="30"/>
      <c r="DY627" s="30"/>
      <c r="DZ627" s="160"/>
      <c r="EA627" s="160"/>
      <c r="EC627" s="160"/>
      <c r="ED627" s="160"/>
      <c r="EG627" s="160"/>
      <c r="EH627" s="30"/>
      <c r="EI627" s="30"/>
      <c r="EK627" s="160"/>
      <c r="EL627" s="160"/>
      <c r="EM627" s="160"/>
      <c r="EN627" s="160"/>
      <c r="EO627" s="160"/>
      <c r="EP627" s="160"/>
    </row>
    <row r="628" spans="2:146" s="105" customFormat="1" x14ac:dyDescent="0.25">
      <c r="B628" s="38"/>
      <c r="C628" s="38"/>
      <c r="D628" s="38"/>
      <c r="E628" s="38"/>
      <c r="F628" s="38"/>
      <c r="G628" s="38"/>
      <c r="J628" s="160"/>
      <c r="K628" s="160"/>
      <c r="L628" s="42"/>
      <c r="M628" s="42"/>
      <c r="N628" s="42"/>
      <c r="O628" s="42"/>
      <c r="P628" s="42"/>
      <c r="Q628" s="42"/>
      <c r="R628" s="42"/>
      <c r="S628" s="42"/>
      <c r="T628" s="42"/>
      <c r="U628" s="169"/>
      <c r="V628" s="169"/>
      <c r="W628" s="169"/>
      <c r="X628" s="169"/>
      <c r="Y628" s="169"/>
      <c r="AA628" s="169"/>
      <c r="AB628" s="169"/>
      <c r="AC628" s="169"/>
      <c r="AD628" s="169"/>
      <c r="AE628" s="169"/>
      <c r="AF628" s="169"/>
      <c r="AG628" s="169"/>
      <c r="AH628" s="169"/>
      <c r="AJ628" s="169"/>
      <c r="AK628" s="169"/>
      <c r="AM628" s="169"/>
      <c r="AN628" s="64"/>
      <c r="AO628" s="64"/>
      <c r="AP628" s="64"/>
      <c r="AQ628" s="64"/>
      <c r="AR628" s="64"/>
      <c r="AS628" s="42"/>
      <c r="AT628" s="67"/>
      <c r="AU628" s="67"/>
      <c r="AV628" s="67"/>
      <c r="AW628" s="42"/>
      <c r="AX628" s="64"/>
      <c r="AY628" s="69"/>
      <c r="AZ628" s="67"/>
      <c r="BA628" s="67"/>
      <c r="BB628" s="67"/>
      <c r="BC628" s="67"/>
      <c r="BD628" s="69"/>
      <c r="BE628" s="69"/>
      <c r="BF628" s="72"/>
      <c r="BG628" s="69"/>
      <c r="BH628" s="69"/>
      <c r="BI628" s="94"/>
      <c r="BJ628" s="42"/>
      <c r="BK628" s="42"/>
      <c r="BL628" s="209"/>
      <c r="BM628" s="67"/>
      <c r="BN628" s="67"/>
      <c r="BO628" s="95"/>
      <c r="BP628" s="42"/>
      <c r="BQ628" s="42"/>
      <c r="BR628" s="206"/>
      <c r="BS628" s="41"/>
      <c r="BT628" s="41"/>
      <c r="BU628" s="30"/>
      <c r="BW628" s="30"/>
      <c r="BX628" s="30"/>
      <c r="BY628" s="30"/>
      <c r="BZ628" s="160"/>
      <c r="CP628" s="42"/>
      <c r="CQ628" s="42"/>
      <c r="CR628" s="42"/>
      <c r="CS628" s="95"/>
      <c r="CV628" s="69"/>
      <c r="CW628" s="31"/>
      <c r="CX628" s="19"/>
      <c r="CY628" s="43"/>
      <c r="DC628" s="160"/>
      <c r="DU628" s="30"/>
      <c r="DV628" s="30"/>
      <c r="DW628" s="30"/>
      <c r="DX628" s="30"/>
      <c r="DY628" s="30"/>
      <c r="DZ628" s="160"/>
      <c r="EA628" s="160"/>
      <c r="EC628" s="160"/>
      <c r="ED628" s="160"/>
      <c r="EG628" s="160"/>
      <c r="EH628" s="30"/>
      <c r="EI628" s="30"/>
      <c r="EK628" s="160"/>
      <c r="EL628" s="160"/>
      <c r="EM628" s="160"/>
      <c r="EN628" s="160"/>
      <c r="EO628" s="160"/>
      <c r="EP628" s="160"/>
    </row>
    <row r="629" spans="2:146" s="105" customFormat="1" x14ac:dyDescent="0.25">
      <c r="B629" s="38"/>
      <c r="C629" s="38"/>
      <c r="D629" s="38"/>
      <c r="E629" s="38"/>
      <c r="F629" s="38"/>
      <c r="G629" s="38"/>
      <c r="J629" s="160"/>
      <c r="K629" s="160"/>
      <c r="L629" s="42"/>
      <c r="M629" s="42"/>
      <c r="N629" s="42"/>
      <c r="O629" s="42"/>
      <c r="P629" s="42"/>
      <c r="Q629" s="42"/>
      <c r="R629" s="42"/>
      <c r="S629" s="42"/>
      <c r="T629" s="42"/>
      <c r="U629" s="169"/>
      <c r="V629" s="169"/>
      <c r="W629" s="169"/>
      <c r="X629" s="169"/>
      <c r="Y629" s="169"/>
      <c r="AA629" s="169"/>
      <c r="AB629" s="169"/>
      <c r="AC629" s="169"/>
      <c r="AD629" s="169"/>
      <c r="AE629" s="169"/>
      <c r="AF629" s="169"/>
      <c r="AG629" s="169"/>
      <c r="AH629" s="169"/>
      <c r="AJ629" s="169"/>
      <c r="AK629" s="169"/>
      <c r="AM629" s="169"/>
      <c r="AN629" s="64"/>
      <c r="AO629" s="64"/>
      <c r="AP629" s="64"/>
      <c r="AQ629" s="64"/>
      <c r="AR629" s="64"/>
      <c r="AS629" s="42"/>
      <c r="AT629" s="67"/>
      <c r="AU629" s="67"/>
      <c r="AV629" s="67"/>
      <c r="AW629" s="42"/>
      <c r="AX629" s="64"/>
      <c r="AY629" s="69"/>
      <c r="AZ629" s="67"/>
      <c r="BA629" s="67"/>
      <c r="BB629" s="67"/>
      <c r="BC629" s="67"/>
      <c r="BD629" s="69"/>
      <c r="BE629" s="69"/>
      <c r="BF629" s="72"/>
      <c r="BG629" s="69"/>
      <c r="BH629" s="69"/>
      <c r="BI629" s="94"/>
      <c r="BJ629" s="42"/>
      <c r="BK629" s="42"/>
      <c r="BL629" s="209"/>
      <c r="BM629" s="67"/>
      <c r="BN629" s="67"/>
      <c r="BO629" s="95"/>
      <c r="BP629" s="42"/>
      <c r="BQ629" s="42"/>
      <c r="BR629" s="206"/>
      <c r="BS629" s="41"/>
      <c r="BT629" s="41"/>
      <c r="BU629" s="30"/>
      <c r="BW629" s="30"/>
      <c r="BX629" s="30"/>
      <c r="BY629" s="30"/>
      <c r="BZ629" s="160"/>
      <c r="CP629" s="42"/>
      <c r="CQ629" s="42"/>
      <c r="CR629" s="42"/>
      <c r="CS629" s="95"/>
      <c r="CV629" s="69"/>
      <c r="CW629" s="31"/>
      <c r="CX629" s="19"/>
      <c r="CY629" s="43"/>
      <c r="DC629" s="160"/>
      <c r="DU629" s="30"/>
      <c r="DV629" s="30"/>
      <c r="DW629" s="30"/>
      <c r="DX629" s="30"/>
      <c r="DY629" s="30"/>
      <c r="DZ629" s="160"/>
      <c r="EA629" s="160"/>
      <c r="EC629" s="160"/>
      <c r="ED629" s="160"/>
      <c r="EG629" s="160"/>
      <c r="EH629" s="30"/>
      <c r="EI629" s="30"/>
      <c r="EK629" s="160"/>
      <c r="EL629" s="160"/>
      <c r="EM629" s="160"/>
      <c r="EN629" s="160"/>
      <c r="EO629" s="160"/>
      <c r="EP629" s="160"/>
    </row>
    <row r="630" spans="2:146" s="105" customFormat="1" x14ac:dyDescent="0.25">
      <c r="B630" s="38"/>
      <c r="C630" s="38"/>
      <c r="D630" s="38"/>
      <c r="E630" s="38"/>
      <c r="F630" s="38"/>
      <c r="G630" s="38"/>
      <c r="J630" s="160"/>
      <c r="K630" s="160"/>
      <c r="L630" s="42"/>
      <c r="M630" s="42"/>
      <c r="N630" s="42"/>
      <c r="O630" s="42"/>
      <c r="P630" s="42"/>
      <c r="Q630" s="42"/>
      <c r="R630" s="42"/>
      <c r="S630" s="42"/>
      <c r="T630" s="42"/>
      <c r="U630" s="169"/>
      <c r="V630" s="169"/>
      <c r="W630" s="169"/>
      <c r="X630" s="169"/>
      <c r="Y630" s="169"/>
      <c r="AA630" s="169"/>
      <c r="AB630" s="169"/>
      <c r="AC630" s="169"/>
      <c r="AD630" s="169"/>
      <c r="AE630" s="169"/>
      <c r="AF630" s="169"/>
      <c r="AG630" s="169"/>
      <c r="AH630" s="169"/>
      <c r="AJ630" s="169"/>
      <c r="AK630" s="169"/>
      <c r="AM630" s="169"/>
      <c r="AN630" s="64"/>
      <c r="AO630" s="64"/>
      <c r="AP630" s="64"/>
      <c r="AQ630" s="64"/>
      <c r="AR630" s="64"/>
      <c r="AS630" s="42"/>
      <c r="AT630" s="67"/>
      <c r="AU630" s="67"/>
      <c r="AV630" s="67"/>
      <c r="AW630" s="42"/>
      <c r="AX630" s="64"/>
      <c r="AY630" s="69"/>
      <c r="AZ630" s="67"/>
      <c r="BA630" s="67"/>
      <c r="BB630" s="67"/>
      <c r="BC630" s="67"/>
      <c r="BD630" s="69"/>
      <c r="BE630" s="69"/>
      <c r="BF630" s="72"/>
      <c r="BG630" s="69"/>
      <c r="BH630" s="69"/>
      <c r="BI630" s="94"/>
      <c r="BJ630" s="42"/>
      <c r="BK630" s="42"/>
      <c r="BL630" s="209"/>
      <c r="BM630" s="67"/>
      <c r="BN630" s="67"/>
      <c r="BO630" s="95"/>
      <c r="BP630" s="42"/>
      <c r="BQ630" s="42"/>
      <c r="BR630" s="206"/>
      <c r="BS630" s="41"/>
      <c r="BT630" s="41"/>
      <c r="BU630" s="30"/>
      <c r="BW630" s="30"/>
      <c r="BX630" s="30"/>
      <c r="BY630" s="30"/>
      <c r="BZ630" s="160"/>
      <c r="CP630" s="42"/>
      <c r="CQ630" s="42"/>
      <c r="CR630" s="42"/>
      <c r="CS630" s="95"/>
      <c r="CV630" s="69"/>
      <c r="CW630" s="31"/>
      <c r="CX630" s="19"/>
      <c r="CY630" s="43"/>
      <c r="DC630" s="160"/>
      <c r="DU630" s="30"/>
      <c r="DV630" s="30"/>
      <c r="DW630" s="30"/>
      <c r="DX630" s="30"/>
      <c r="DY630" s="30"/>
      <c r="DZ630" s="160"/>
      <c r="EA630" s="160"/>
      <c r="EC630" s="160"/>
      <c r="ED630" s="160"/>
      <c r="EG630" s="160"/>
      <c r="EH630" s="30"/>
      <c r="EI630" s="30"/>
      <c r="EK630" s="160"/>
      <c r="EL630" s="160"/>
      <c r="EM630" s="160"/>
      <c r="EN630" s="160"/>
      <c r="EO630" s="160"/>
      <c r="EP630" s="160"/>
    </row>
    <row r="631" spans="2:146" s="105" customFormat="1" x14ac:dyDescent="0.25">
      <c r="B631" s="38"/>
      <c r="C631" s="38"/>
      <c r="D631" s="38"/>
      <c r="E631" s="38"/>
      <c r="F631" s="38"/>
      <c r="G631" s="38"/>
      <c r="J631" s="160"/>
      <c r="K631" s="160"/>
      <c r="L631" s="42"/>
      <c r="M631" s="42"/>
      <c r="N631" s="42"/>
      <c r="O631" s="42"/>
      <c r="P631" s="42"/>
      <c r="Q631" s="42"/>
      <c r="R631" s="42"/>
      <c r="S631" s="42"/>
      <c r="T631" s="42"/>
      <c r="U631" s="169"/>
      <c r="V631" s="169"/>
      <c r="W631" s="169"/>
      <c r="X631" s="169"/>
      <c r="Y631" s="169"/>
      <c r="AA631" s="169"/>
      <c r="AB631" s="169"/>
      <c r="AC631" s="169"/>
      <c r="AD631" s="169"/>
      <c r="AE631" s="169"/>
      <c r="AF631" s="169"/>
      <c r="AG631" s="169"/>
      <c r="AH631" s="169"/>
      <c r="AJ631" s="169"/>
      <c r="AK631" s="169"/>
      <c r="AM631" s="169"/>
      <c r="AN631" s="64"/>
      <c r="AO631" s="64"/>
      <c r="AP631" s="64"/>
      <c r="AQ631" s="64"/>
      <c r="AR631" s="64"/>
      <c r="AS631" s="42"/>
      <c r="AT631" s="67"/>
      <c r="AU631" s="67"/>
      <c r="AV631" s="67"/>
      <c r="AW631" s="42"/>
      <c r="AX631" s="64"/>
      <c r="AY631" s="69"/>
      <c r="AZ631" s="67"/>
      <c r="BA631" s="67"/>
      <c r="BB631" s="67"/>
      <c r="BC631" s="67"/>
      <c r="BD631" s="69"/>
      <c r="BE631" s="69"/>
      <c r="BF631" s="72"/>
      <c r="BG631" s="69"/>
      <c r="BH631" s="69"/>
      <c r="BI631" s="94"/>
      <c r="BJ631" s="42"/>
      <c r="BK631" s="42"/>
      <c r="BL631" s="209"/>
      <c r="BM631" s="67"/>
      <c r="BN631" s="67"/>
      <c r="BO631" s="95"/>
      <c r="BP631" s="42"/>
      <c r="BQ631" s="42"/>
      <c r="BR631" s="206"/>
      <c r="BS631" s="41"/>
      <c r="BT631" s="41"/>
      <c r="BU631" s="30"/>
      <c r="BW631" s="30"/>
      <c r="BX631" s="30"/>
      <c r="BY631" s="30"/>
      <c r="BZ631" s="160"/>
      <c r="CP631" s="42"/>
      <c r="CQ631" s="42"/>
      <c r="CR631" s="42"/>
      <c r="CS631" s="95"/>
      <c r="CV631" s="69"/>
      <c r="CW631" s="31"/>
      <c r="CX631" s="19"/>
      <c r="CY631" s="43"/>
      <c r="DC631" s="160"/>
      <c r="DU631" s="30"/>
      <c r="DV631" s="30"/>
      <c r="DW631" s="30"/>
      <c r="DX631" s="30"/>
      <c r="DY631" s="30"/>
      <c r="DZ631" s="160"/>
      <c r="EA631" s="160"/>
      <c r="EC631" s="160"/>
      <c r="ED631" s="160"/>
      <c r="EG631" s="160"/>
      <c r="EH631" s="30"/>
      <c r="EI631" s="30"/>
      <c r="EK631" s="160"/>
      <c r="EL631" s="160"/>
      <c r="EM631" s="160"/>
      <c r="EN631" s="160"/>
      <c r="EO631" s="160"/>
      <c r="EP631" s="160"/>
    </row>
    <row r="632" spans="2:146" s="105" customFormat="1" x14ac:dyDescent="0.25">
      <c r="B632" s="38"/>
      <c r="C632" s="38"/>
      <c r="D632" s="38"/>
      <c r="E632" s="38"/>
      <c r="F632" s="38"/>
      <c r="G632" s="38"/>
      <c r="J632" s="160"/>
      <c r="K632" s="160"/>
      <c r="L632" s="42"/>
      <c r="M632" s="42"/>
      <c r="N632" s="42"/>
      <c r="O632" s="42"/>
      <c r="P632" s="42"/>
      <c r="Q632" s="42"/>
      <c r="R632" s="42"/>
      <c r="S632" s="42"/>
      <c r="T632" s="42"/>
      <c r="U632" s="169"/>
      <c r="V632" s="169"/>
      <c r="W632" s="169"/>
      <c r="X632" s="169"/>
      <c r="Y632" s="169"/>
      <c r="AA632" s="169"/>
      <c r="AB632" s="169"/>
      <c r="AC632" s="169"/>
      <c r="AD632" s="169"/>
      <c r="AE632" s="169"/>
      <c r="AF632" s="169"/>
      <c r="AG632" s="169"/>
      <c r="AH632" s="169"/>
      <c r="AJ632" s="169"/>
      <c r="AK632" s="169"/>
      <c r="AM632" s="169"/>
      <c r="AN632" s="64"/>
      <c r="AO632" s="64"/>
      <c r="AP632" s="64"/>
      <c r="AQ632" s="64"/>
      <c r="AR632" s="64"/>
      <c r="AS632" s="42"/>
      <c r="AT632" s="67"/>
      <c r="AU632" s="67"/>
      <c r="AV632" s="67"/>
      <c r="AW632" s="42"/>
      <c r="AX632" s="64"/>
      <c r="AY632" s="69"/>
      <c r="AZ632" s="67"/>
      <c r="BA632" s="67"/>
      <c r="BB632" s="67"/>
      <c r="BC632" s="67"/>
      <c r="BD632" s="69"/>
      <c r="BE632" s="69"/>
      <c r="BF632" s="72"/>
      <c r="BG632" s="69"/>
      <c r="BH632" s="69"/>
      <c r="BI632" s="94"/>
      <c r="BJ632" s="42"/>
      <c r="BK632" s="42"/>
      <c r="BL632" s="209"/>
      <c r="BM632" s="67"/>
      <c r="BN632" s="67"/>
      <c r="BO632" s="95"/>
      <c r="BP632" s="42"/>
      <c r="BQ632" s="42"/>
      <c r="BR632" s="206"/>
      <c r="BS632" s="41"/>
      <c r="BT632" s="41"/>
      <c r="BU632" s="30"/>
      <c r="BW632" s="30"/>
      <c r="BX632" s="30"/>
      <c r="BY632" s="30"/>
      <c r="BZ632" s="160"/>
      <c r="CP632" s="42"/>
      <c r="CQ632" s="42"/>
      <c r="CR632" s="42"/>
      <c r="CS632" s="95"/>
      <c r="CV632" s="69"/>
      <c r="CW632" s="31"/>
      <c r="CX632" s="19"/>
      <c r="CY632" s="43"/>
      <c r="DC632" s="160"/>
      <c r="DU632" s="30"/>
      <c r="DV632" s="30"/>
      <c r="DW632" s="30"/>
      <c r="DX632" s="30"/>
      <c r="DY632" s="30"/>
      <c r="DZ632" s="160"/>
      <c r="EA632" s="160"/>
      <c r="EC632" s="160"/>
      <c r="ED632" s="160"/>
      <c r="EG632" s="160"/>
      <c r="EH632" s="30"/>
      <c r="EI632" s="30"/>
      <c r="EK632" s="160"/>
      <c r="EL632" s="160"/>
      <c r="EM632" s="160"/>
      <c r="EN632" s="160"/>
      <c r="EO632" s="160"/>
      <c r="EP632" s="160"/>
    </row>
    <row r="633" spans="2:146" s="105" customFormat="1" x14ac:dyDescent="0.25">
      <c r="B633" s="38"/>
      <c r="C633" s="38"/>
      <c r="D633" s="38"/>
      <c r="E633" s="38"/>
      <c r="F633" s="38"/>
      <c r="G633" s="38"/>
      <c r="J633" s="160"/>
      <c r="K633" s="160"/>
      <c r="L633" s="42"/>
      <c r="M633" s="42"/>
      <c r="N633" s="42"/>
      <c r="O633" s="42"/>
      <c r="P633" s="42"/>
      <c r="Q633" s="42"/>
      <c r="R633" s="42"/>
      <c r="S633" s="42"/>
      <c r="T633" s="42"/>
      <c r="U633" s="169"/>
      <c r="V633" s="169"/>
      <c r="W633" s="169"/>
      <c r="X633" s="169"/>
      <c r="Y633" s="169"/>
      <c r="AA633" s="169"/>
      <c r="AB633" s="169"/>
      <c r="AC633" s="169"/>
      <c r="AD633" s="169"/>
      <c r="AE633" s="169"/>
      <c r="AF633" s="169"/>
      <c r="AG633" s="169"/>
      <c r="AH633" s="169"/>
      <c r="AJ633" s="169"/>
      <c r="AK633" s="169"/>
      <c r="AM633" s="169"/>
      <c r="AN633" s="64"/>
      <c r="AO633" s="64"/>
      <c r="AP633" s="64"/>
      <c r="AQ633" s="64"/>
      <c r="AR633" s="64"/>
      <c r="AS633" s="42"/>
      <c r="AT633" s="67"/>
      <c r="AU633" s="67"/>
      <c r="AV633" s="67"/>
      <c r="AW633" s="42"/>
      <c r="AX633" s="64"/>
      <c r="AY633" s="69"/>
      <c r="AZ633" s="67"/>
      <c r="BA633" s="67"/>
      <c r="BB633" s="67"/>
      <c r="BC633" s="67"/>
      <c r="BD633" s="69"/>
      <c r="BE633" s="69"/>
      <c r="BF633" s="72"/>
      <c r="BG633" s="69"/>
      <c r="BH633" s="69"/>
      <c r="BI633" s="94"/>
      <c r="BJ633" s="42"/>
      <c r="BK633" s="42"/>
      <c r="BL633" s="209"/>
      <c r="BM633" s="67"/>
      <c r="BN633" s="67"/>
      <c r="BO633" s="95"/>
      <c r="BP633" s="42"/>
      <c r="BQ633" s="42"/>
      <c r="BR633" s="206"/>
      <c r="BS633" s="41"/>
      <c r="BT633" s="41"/>
      <c r="BU633" s="30"/>
      <c r="BW633" s="30"/>
      <c r="BX633" s="30"/>
      <c r="BY633" s="30"/>
      <c r="BZ633" s="160"/>
      <c r="CP633" s="42"/>
      <c r="CQ633" s="42"/>
      <c r="CR633" s="42"/>
      <c r="CS633" s="95"/>
      <c r="CV633" s="69"/>
      <c r="CW633" s="31"/>
      <c r="CX633" s="19"/>
      <c r="CY633" s="43"/>
      <c r="DC633" s="160"/>
      <c r="DU633" s="30"/>
      <c r="DV633" s="30"/>
      <c r="DW633" s="30"/>
      <c r="DX633" s="30"/>
      <c r="DY633" s="30"/>
      <c r="DZ633" s="160"/>
      <c r="EA633" s="160"/>
      <c r="EC633" s="160"/>
      <c r="ED633" s="160"/>
      <c r="EG633" s="160"/>
      <c r="EH633" s="30"/>
      <c r="EI633" s="30"/>
      <c r="EK633" s="160"/>
      <c r="EL633" s="160"/>
      <c r="EM633" s="160"/>
      <c r="EN633" s="160"/>
      <c r="EO633" s="160"/>
      <c r="EP633" s="160"/>
    </row>
    <row r="634" spans="2:146" s="105" customFormat="1" x14ac:dyDescent="0.25">
      <c r="B634" s="38"/>
      <c r="C634" s="38"/>
      <c r="D634" s="38"/>
      <c r="E634" s="38"/>
      <c r="F634" s="38"/>
      <c r="G634" s="38"/>
      <c r="J634" s="160"/>
      <c r="K634" s="160"/>
      <c r="L634" s="42"/>
      <c r="M634" s="42"/>
      <c r="N634" s="42"/>
      <c r="O634" s="42"/>
      <c r="P634" s="42"/>
      <c r="Q634" s="42"/>
      <c r="R634" s="42"/>
      <c r="S634" s="42"/>
      <c r="T634" s="42"/>
      <c r="U634" s="169"/>
      <c r="V634" s="169"/>
      <c r="W634" s="169"/>
      <c r="X634" s="169"/>
      <c r="Y634" s="169"/>
      <c r="AA634" s="169"/>
      <c r="AB634" s="169"/>
      <c r="AC634" s="169"/>
      <c r="AD634" s="169"/>
      <c r="AE634" s="169"/>
      <c r="AF634" s="169"/>
      <c r="AG634" s="169"/>
      <c r="AH634" s="169"/>
      <c r="AJ634" s="169"/>
      <c r="AK634" s="169"/>
      <c r="AM634" s="169"/>
      <c r="AN634" s="64"/>
      <c r="AO634" s="64"/>
      <c r="AP634" s="64"/>
      <c r="AQ634" s="64"/>
      <c r="AR634" s="64"/>
      <c r="AS634" s="42"/>
      <c r="AT634" s="67"/>
      <c r="AU634" s="67"/>
      <c r="AV634" s="67"/>
      <c r="AW634" s="42"/>
      <c r="AX634" s="64"/>
      <c r="AY634" s="69"/>
      <c r="AZ634" s="67"/>
      <c r="BA634" s="67"/>
      <c r="BB634" s="67"/>
      <c r="BC634" s="67"/>
      <c r="BD634" s="69"/>
      <c r="BE634" s="69"/>
      <c r="BF634" s="72"/>
      <c r="BG634" s="69"/>
      <c r="BH634" s="69"/>
      <c r="BI634" s="94"/>
      <c r="BJ634" s="42"/>
      <c r="BK634" s="42"/>
      <c r="BL634" s="209"/>
      <c r="BM634" s="67"/>
      <c r="BN634" s="67"/>
      <c r="BO634" s="95"/>
      <c r="BP634" s="42"/>
      <c r="BQ634" s="42"/>
      <c r="BR634" s="206"/>
      <c r="BS634" s="41"/>
      <c r="BT634" s="41"/>
      <c r="BU634" s="30"/>
      <c r="BW634" s="30"/>
      <c r="BX634" s="30"/>
      <c r="BY634" s="30"/>
      <c r="BZ634" s="160"/>
      <c r="CP634" s="42"/>
      <c r="CQ634" s="42"/>
      <c r="CR634" s="42"/>
      <c r="CS634" s="95"/>
      <c r="CV634" s="69"/>
      <c r="CW634" s="31"/>
      <c r="CX634" s="19"/>
      <c r="CY634" s="43"/>
      <c r="DC634" s="160"/>
      <c r="DU634" s="30"/>
      <c r="DV634" s="30"/>
      <c r="DW634" s="30"/>
      <c r="DX634" s="30"/>
      <c r="DY634" s="30"/>
      <c r="DZ634" s="160"/>
      <c r="EA634" s="160"/>
      <c r="EC634" s="160"/>
      <c r="ED634" s="160"/>
      <c r="EG634" s="160"/>
      <c r="EH634" s="30"/>
      <c r="EI634" s="30"/>
      <c r="EK634" s="160"/>
      <c r="EL634" s="160"/>
      <c r="EM634" s="160"/>
      <c r="EN634" s="160"/>
      <c r="EO634" s="160"/>
      <c r="EP634" s="160"/>
    </row>
    <row r="635" spans="2:146" s="105" customFormat="1" x14ac:dyDescent="0.25">
      <c r="B635" s="38"/>
      <c r="C635" s="38"/>
      <c r="D635" s="38"/>
      <c r="E635" s="38"/>
      <c r="F635" s="38"/>
      <c r="G635" s="38"/>
      <c r="J635" s="160"/>
      <c r="K635" s="160"/>
      <c r="L635" s="42"/>
      <c r="M635" s="42"/>
      <c r="N635" s="42"/>
      <c r="O635" s="42"/>
      <c r="P635" s="42"/>
      <c r="Q635" s="42"/>
      <c r="R635" s="42"/>
      <c r="S635" s="42"/>
      <c r="T635" s="42"/>
      <c r="U635" s="169"/>
      <c r="V635" s="169"/>
      <c r="W635" s="169"/>
      <c r="X635" s="169"/>
      <c r="Y635" s="169"/>
      <c r="AA635" s="169"/>
      <c r="AB635" s="169"/>
      <c r="AC635" s="169"/>
      <c r="AD635" s="169"/>
      <c r="AE635" s="169"/>
      <c r="AF635" s="169"/>
      <c r="AG635" s="169"/>
      <c r="AH635" s="169"/>
      <c r="AJ635" s="169"/>
      <c r="AK635" s="169"/>
      <c r="AM635" s="169"/>
      <c r="AN635" s="64"/>
      <c r="AO635" s="64"/>
      <c r="AP635" s="64"/>
      <c r="AQ635" s="64"/>
      <c r="AR635" s="64"/>
      <c r="AS635" s="42"/>
      <c r="AT635" s="67"/>
      <c r="AU635" s="67"/>
      <c r="AV635" s="67"/>
      <c r="AW635" s="42"/>
      <c r="AX635" s="64"/>
      <c r="AY635" s="69"/>
      <c r="AZ635" s="67"/>
      <c r="BA635" s="67"/>
      <c r="BB635" s="67"/>
      <c r="BC635" s="67"/>
      <c r="BD635" s="69"/>
      <c r="BE635" s="69"/>
      <c r="BF635" s="72"/>
      <c r="BG635" s="69"/>
      <c r="BH635" s="69"/>
      <c r="BI635" s="94"/>
      <c r="BJ635" s="42"/>
      <c r="BK635" s="42"/>
      <c r="BL635" s="209"/>
      <c r="BM635" s="67"/>
      <c r="BN635" s="67"/>
      <c r="BO635" s="95"/>
      <c r="BP635" s="42"/>
      <c r="BQ635" s="42"/>
      <c r="BR635" s="206"/>
      <c r="BS635" s="41"/>
      <c r="BT635" s="41"/>
      <c r="BU635" s="30"/>
      <c r="BW635" s="30"/>
      <c r="BX635" s="30"/>
      <c r="BY635" s="30"/>
      <c r="BZ635" s="160"/>
      <c r="CP635" s="42"/>
      <c r="CQ635" s="42"/>
      <c r="CR635" s="42"/>
      <c r="CS635" s="95"/>
      <c r="CV635" s="69"/>
      <c r="CW635" s="31"/>
      <c r="CX635" s="19"/>
      <c r="CY635" s="43"/>
      <c r="DC635" s="160"/>
      <c r="DU635" s="30"/>
      <c r="DV635" s="30"/>
      <c r="DW635" s="30"/>
      <c r="DX635" s="30"/>
      <c r="DY635" s="30"/>
      <c r="DZ635" s="160"/>
      <c r="EA635" s="160"/>
      <c r="EC635" s="160"/>
      <c r="ED635" s="160"/>
      <c r="EG635" s="160"/>
      <c r="EH635" s="30"/>
      <c r="EI635" s="30"/>
      <c r="EK635" s="160"/>
      <c r="EL635" s="160"/>
      <c r="EM635" s="160"/>
      <c r="EN635" s="160"/>
      <c r="EO635" s="160"/>
      <c r="EP635" s="160"/>
    </row>
    <row r="636" spans="2:146" s="105" customFormat="1" x14ac:dyDescent="0.25">
      <c r="B636" s="38"/>
      <c r="C636" s="38"/>
      <c r="D636" s="38"/>
      <c r="E636" s="38"/>
      <c r="F636" s="38"/>
      <c r="G636" s="38"/>
      <c r="J636" s="160"/>
      <c r="K636" s="160"/>
      <c r="L636" s="42"/>
      <c r="M636" s="42"/>
      <c r="N636" s="42"/>
      <c r="O636" s="42"/>
      <c r="P636" s="42"/>
      <c r="Q636" s="42"/>
      <c r="R636" s="42"/>
      <c r="S636" s="42"/>
      <c r="T636" s="42"/>
      <c r="U636" s="169"/>
      <c r="V636" s="169"/>
      <c r="W636" s="169"/>
      <c r="X636" s="169"/>
      <c r="Y636" s="169"/>
      <c r="AA636" s="169"/>
      <c r="AB636" s="169"/>
      <c r="AC636" s="169"/>
      <c r="AD636" s="169"/>
      <c r="AE636" s="169"/>
      <c r="AF636" s="169"/>
      <c r="AG636" s="169"/>
      <c r="AH636" s="169"/>
      <c r="AJ636" s="169"/>
      <c r="AK636" s="169"/>
      <c r="AM636" s="169"/>
      <c r="AN636" s="64"/>
      <c r="AO636" s="64"/>
      <c r="AP636" s="64"/>
      <c r="AQ636" s="64"/>
      <c r="AR636" s="64"/>
      <c r="AS636" s="42"/>
      <c r="AT636" s="67"/>
      <c r="AU636" s="67"/>
      <c r="AV636" s="67"/>
      <c r="AW636" s="42"/>
      <c r="AX636" s="64"/>
      <c r="AY636" s="69"/>
      <c r="AZ636" s="67"/>
      <c r="BA636" s="67"/>
      <c r="BB636" s="67"/>
      <c r="BC636" s="67"/>
      <c r="BD636" s="69"/>
      <c r="BE636" s="69"/>
      <c r="BF636" s="72"/>
      <c r="BG636" s="69"/>
      <c r="BH636" s="69"/>
      <c r="BI636" s="94"/>
      <c r="BJ636" s="42"/>
      <c r="BK636" s="42"/>
      <c r="BL636" s="209"/>
      <c r="BM636" s="67"/>
      <c r="BN636" s="67"/>
      <c r="BO636" s="95"/>
      <c r="BP636" s="42"/>
      <c r="BQ636" s="42"/>
      <c r="BR636" s="206"/>
      <c r="BS636" s="41"/>
      <c r="BT636" s="41"/>
      <c r="BU636" s="30"/>
      <c r="BW636" s="30"/>
      <c r="BX636" s="30"/>
      <c r="BY636" s="30"/>
      <c r="BZ636" s="160"/>
      <c r="CP636" s="42"/>
      <c r="CQ636" s="42"/>
      <c r="CR636" s="42"/>
      <c r="CS636" s="95"/>
      <c r="CV636" s="69"/>
      <c r="CW636" s="31"/>
      <c r="CX636" s="19"/>
      <c r="CY636" s="43"/>
      <c r="DC636" s="160"/>
      <c r="DU636" s="30"/>
      <c r="DV636" s="30"/>
      <c r="DW636" s="30"/>
      <c r="DX636" s="30"/>
      <c r="DY636" s="30"/>
      <c r="DZ636" s="160"/>
      <c r="EA636" s="160"/>
      <c r="EC636" s="160"/>
      <c r="ED636" s="160"/>
      <c r="EG636" s="160"/>
      <c r="EH636" s="30"/>
      <c r="EI636" s="30"/>
      <c r="EK636" s="160"/>
      <c r="EL636" s="160"/>
      <c r="EM636" s="160"/>
      <c r="EN636" s="160"/>
      <c r="EO636" s="160"/>
      <c r="EP636" s="160"/>
    </row>
    <row r="637" spans="2:146" s="105" customFormat="1" x14ac:dyDescent="0.25">
      <c r="B637" s="38"/>
      <c r="C637" s="38"/>
      <c r="D637" s="38"/>
      <c r="E637" s="38"/>
      <c r="F637" s="38"/>
      <c r="G637" s="38"/>
      <c r="J637" s="160"/>
      <c r="K637" s="160"/>
      <c r="L637" s="42"/>
      <c r="M637" s="42"/>
      <c r="N637" s="42"/>
      <c r="O637" s="42"/>
      <c r="P637" s="42"/>
      <c r="Q637" s="42"/>
      <c r="R637" s="42"/>
      <c r="S637" s="42"/>
      <c r="T637" s="42"/>
      <c r="U637" s="169"/>
      <c r="V637" s="169"/>
      <c r="W637" s="169"/>
      <c r="X637" s="169"/>
      <c r="Y637" s="169"/>
      <c r="AA637" s="169"/>
      <c r="AB637" s="169"/>
      <c r="AC637" s="169"/>
      <c r="AD637" s="169"/>
      <c r="AE637" s="169"/>
      <c r="AF637" s="169"/>
      <c r="AG637" s="169"/>
      <c r="AH637" s="169"/>
      <c r="AJ637" s="169"/>
      <c r="AK637" s="169"/>
      <c r="AM637" s="169"/>
      <c r="AN637" s="64"/>
      <c r="AO637" s="64"/>
      <c r="AP637" s="64"/>
      <c r="AQ637" s="64"/>
      <c r="AR637" s="64"/>
      <c r="AS637" s="42"/>
      <c r="AT637" s="67"/>
      <c r="AU637" s="67"/>
      <c r="AV637" s="67"/>
      <c r="AW637" s="42"/>
      <c r="AX637" s="64"/>
      <c r="AY637" s="69"/>
      <c r="AZ637" s="67"/>
      <c r="BA637" s="67"/>
      <c r="BB637" s="67"/>
      <c r="BC637" s="67"/>
      <c r="BD637" s="69"/>
      <c r="BE637" s="69"/>
      <c r="BF637" s="72"/>
      <c r="BG637" s="69"/>
      <c r="BH637" s="69"/>
      <c r="BI637" s="94"/>
      <c r="BJ637" s="42"/>
      <c r="BK637" s="42"/>
      <c r="BL637" s="209"/>
      <c r="BM637" s="67"/>
      <c r="BN637" s="67"/>
      <c r="BO637" s="95"/>
      <c r="BP637" s="42"/>
      <c r="BQ637" s="42"/>
      <c r="BR637" s="206"/>
      <c r="BS637" s="41"/>
      <c r="BT637" s="41"/>
      <c r="BU637" s="30"/>
      <c r="BW637" s="30"/>
      <c r="BX637" s="30"/>
      <c r="BY637" s="30"/>
      <c r="BZ637" s="160"/>
      <c r="CP637" s="42"/>
      <c r="CQ637" s="42"/>
      <c r="CR637" s="42"/>
      <c r="CS637" s="95"/>
      <c r="CV637" s="69"/>
      <c r="CW637" s="31"/>
      <c r="CX637" s="19"/>
      <c r="CY637" s="43"/>
      <c r="DC637" s="160"/>
      <c r="DU637" s="30"/>
      <c r="DV637" s="30"/>
      <c r="DW637" s="30"/>
      <c r="DX637" s="30"/>
      <c r="DY637" s="30"/>
      <c r="DZ637" s="160"/>
      <c r="EA637" s="160"/>
      <c r="EC637" s="160"/>
      <c r="ED637" s="160"/>
      <c r="EG637" s="160"/>
      <c r="EH637" s="30"/>
      <c r="EI637" s="30"/>
      <c r="EK637" s="160"/>
      <c r="EL637" s="160"/>
      <c r="EM637" s="160"/>
      <c r="EN637" s="160"/>
      <c r="EO637" s="160"/>
      <c r="EP637" s="160"/>
    </row>
    <row r="638" spans="2:146" s="105" customFormat="1" x14ac:dyDescent="0.25">
      <c r="B638" s="38"/>
      <c r="C638" s="38"/>
      <c r="D638" s="38"/>
      <c r="E638" s="38"/>
      <c r="F638" s="38"/>
      <c r="G638" s="38"/>
      <c r="J638" s="160"/>
      <c r="K638" s="160"/>
      <c r="L638" s="42"/>
      <c r="M638" s="42"/>
      <c r="N638" s="42"/>
      <c r="O638" s="42"/>
      <c r="P638" s="42"/>
      <c r="Q638" s="42"/>
      <c r="R638" s="42"/>
      <c r="S638" s="42"/>
      <c r="T638" s="42"/>
      <c r="U638" s="169"/>
      <c r="V638" s="169"/>
      <c r="W638" s="169"/>
      <c r="X638" s="169"/>
      <c r="Y638" s="169"/>
      <c r="AA638" s="169"/>
      <c r="AB638" s="169"/>
      <c r="AC638" s="169"/>
      <c r="AD638" s="169"/>
      <c r="AE638" s="169"/>
      <c r="AF638" s="169"/>
      <c r="AG638" s="169"/>
      <c r="AH638" s="169"/>
      <c r="AJ638" s="169"/>
      <c r="AK638" s="169"/>
      <c r="AM638" s="169"/>
      <c r="AN638" s="64"/>
      <c r="AO638" s="64"/>
      <c r="AP638" s="64"/>
      <c r="AQ638" s="64"/>
      <c r="AR638" s="64"/>
      <c r="AS638" s="42"/>
      <c r="AT638" s="67"/>
      <c r="AU638" s="67"/>
      <c r="AV638" s="67"/>
      <c r="AW638" s="42"/>
      <c r="AX638" s="64"/>
      <c r="AY638" s="69"/>
      <c r="AZ638" s="67"/>
      <c r="BA638" s="67"/>
      <c r="BB638" s="67"/>
      <c r="BC638" s="67"/>
      <c r="BD638" s="69"/>
      <c r="BE638" s="69"/>
      <c r="BF638" s="72"/>
      <c r="BG638" s="69"/>
      <c r="BH638" s="69"/>
      <c r="BI638" s="94"/>
      <c r="BJ638" s="42"/>
      <c r="BK638" s="42"/>
      <c r="BL638" s="209"/>
      <c r="BM638" s="42"/>
      <c r="BN638" s="67"/>
      <c r="BO638" s="95"/>
      <c r="BP638" s="42"/>
      <c r="BQ638" s="42"/>
      <c r="BR638" s="206"/>
      <c r="BS638" s="41"/>
      <c r="BT638" s="41"/>
      <c r="BU638" s="30"/>
      <c r="BW638" s="30"/>
      <c r="BX638" s="30"/>
      <c r="BY638" s="30"/>
      <c r="BZ638" s="160"/>
      <c r="CP638" s="42"/>
      <c r="CQ638" s="42"/>
      <c r="CR638" s="42"/>
      <c r="CS638" s="95"/>
      <c r="CV638" s="69"/>
      <c r="CW638" s="31"/>
      <c r="CX638" s="19"/>
      <c r="CY638" s="43"/>
      <c r="DC638" s="160"/>
      <c r="DU638" s="30"/>
      <c r="DV638" s="30"/>
      <c r="DW638" s="30"/>
      <c r="DX638" s="30"/>
      <c r="DY638" s="30"/>
      <c r="DZ638" s="160"/>
      <c r="EA638" s="160"/>
      <c r="EC638" s="160"/>
      <c r="ED638" s="160"/>
      <c r="EG638" s="160"/>
      <c r="EH638" s="30"/>
      <c r="EI638" s="30"/>
      <c r="EK638" s="160"/>
      <c r="EL638" s="160"/>
      <c r="EM638" s="160"/>
      <c r="EN638" s="160"/>
      <c r="EO638" s="160"/>
      <c r="EP638" s="160"/>
    </row>
    <row r="639" spans="2:146" s="105" customFormat="1" x14ac:dyDescent="0.25">
      <c r="B639" s="38"/>
      <c r="C639" s="38"/>
      <c r="D639" s="38"/>
      <c r="E639" s="38"/>
      <c r="F639" s="38"/>
      <c r="G639" s="38"/>
      <c r="J639" s="160"/>
      <c r="K639" s="160"/>
      <c r="L639" s="42"/>
      <c r="M639" s="42"/>
      <c r="N639" s="42"/>
      <c r="O639" s="42"/>
      <c r="P639" s="42"/>
      <c r="Q639" s="42"/>
      <c r="R639" s="42"/>
      <c r="S639" s="42"/>
      <c r="T639" s="42"/>
      <c r="U639" s="169"/>
      <c r="V639" s="169"/>
      <c r="W639" s="169"/>
      <c r="X639" s="169"/>
      <c r="Y639" s="169"/>
      <c r="AA639" s="169"/>
      <c r="AB639" s="169"/>
      <c r="AC639" s="169"/>
      <c r="AD639" s="169"/>
      <c r="AE639" s="169"/>
      <c r="AF639" s="169"/>
      <c r="AG639" s="169"/>
      <c r="AH639" s="169"/>
      <c r="AJ639" s="169"/>
      <c r="AK639" s="169"/>
      <c r="AM639" s="169"/>
      <c r="AN639" s="64"/>
      <c r="AO639" s="64"/>
      <c r="AP639" s="64"/>
      <c r="AQ639" s="64"/>
      <c r="AR639" s="64"/>
      <c r="AS639" s="42"/>
      <c r="AT639" s="67"/>
      <c r="AU639" s="67"/>
      <c r="AV639" s="67"/>
      <c r="AW639" s="42"/>
      <c r="AX639" s="64"/>
      <c r="AY639" s="69"/>
      <c r="AZ639" s="67"/>
      <c r="BA639" s="67"/>
      <c r="BB639" s="67"/>
      <c r="BC639" s="67"/>
      <c r="BD639" s="69"/>
      <c r="BE639" s="69"/>
      <c r="BF639" s="72"/>
      <c r="BG639" s="69"/>
      <c r="BH639" s="69"/>
      <c r="BI639" s="94"/>
      <c r="BJ639" s="42"/>
      <c r="BK639" s="42"/>
      <c r="BL639" s="209"/>
      <c r="BM639" s="67"/>
      <c r="BN639" s="67"/>
      <c r="BO639" s="95"/>
      <c r="BP639" s="42"/>
      <c r="BQ639" s="42"/>
      <c r="BR639" s="206"/>
      <c r="BS639" s="41"/>
      <c r="BT639" s="41"/>
      <c r="BU639" s="30"/>
      <c r="BW639" s="30"/>
      <c r="BX639" s="30"/>
      <c r="BY639" s="30"/>
      <c r="BZ639" s="160"/>
      <c r="CP639" s="42"/>
      <c r="CQ639" s="42"/>
      <c r="CR639" s="42"/>
      <c r="CS639" s="95"/>
      <c r="CV639" s="69"/>
      <c r="CW639" s="31"/>
      <c r="CX639" s="19"/>
      <c r="CY639" s="43"/>
      <c r="DC639" s="160"/>
      <c r="DU639" s="30"/>
      <c r="DV639" s="30"/>
      <c r="DW639" s="30"/>
      <c r="DX639" s="30"/>
      <c r="DY639" s="30"/>
      <c r="DZ639" s="160"/>
      <c r="EA639" s="160"/>
      <c r="EC639" s="160"/>
      <c r="ED639" s="160"/>
      <c r="EG639" s="160"/>
      <c r="EH639" s="30"/>
      <c r="EI639" s="30"/>
      <c r="EK639" s="160"/>
      <c r="EL639" s="160"/>
      <c r="EM639" s="160"/>
      <c r="EN639" s="160"/>
      <c r="EO639" s="160"/>
      <c r="EP639" s="160"/>
    </row>
    <row r="640" spans="2:146" s="105" customFormat="1" x14ac:dyDescent="0.25">
      <c r="B640" s="38"/>
      <c r="C640" s="38"/>
      <c r="D640" s="38"/>
      <c r="E640" s="38"/>
      <c r="F640" s="38"/>
      <c r="G640" s="38"/>
      <c r="J640" s="160"/>
      <c r="K640" s="160"/>
      <c r="L640" s="42"/>
      <c r="M640" s="42"/>
      <c r="N640" s="42"/>
      <c r="O640" s="42"/>
      <c r="P640" s="42"/>
      <c r="Q640" s="42"/>
      <c r="R640" s="42"/>
      <c r="S640" s="42"/>
      <c r="T640" s="42"/>
      <c r="U640" s="169"/>
      <c r="V640" s="169"/>
      <c r="W640" s="169"/>
      <c r="X640" s="169"/>
      <c r="Y640" s="169"/>
      <c r="AA640" s="169"/>
      <c r="AB640" s="169"/>
      <c r="AC640" s="169"/>
      <c r="AD640" s="169"/>
      <c r="AE640" s="169"/>
      <c r="AF640" s="169"/>
      <c r="AG640" s="169"/>
      <c r="AH640" s="169"/>
      <c r="AJ640" s="169"/>
      <c r="AK640" s="169"/>
      <c r="AM640" s="169"/>
      <c r="AN640" s="64"/>
      <c r="AO640" s="64"/>
      <c r="AP640" s="64"/>
      <c r="AQ640" s="64"/>
      <c r="AR640" s="64"/>
      <c r="AS640" s="42"/>
      <c r="AT640" s="67"/>
      <c r="AU640" s="67"/>
      <c r="AV640" s="67"/>
      <c r="AW640" s="42"/>
      <c r="AX640" s="64"/>
      <c r="AY640" s="69"/>
      <c r="AZ640" s="67"/>
      <c r="BA640" s="67"/>
      <c r="BB640" s="67"/>
      <c r="BC640" s="67"/>
      <c r="BD640" s="69"/>
      <c r="BE640" s="69"/>
      <c r="BF640" s="72"/>
      <c r="BG640" s="69"/>
      <c r="BH640" s="69"/>
      <c r="BI640" s="94"/>
      <c r="BJ640" s="42"/>
      <c r="BK640" s="42"/>
      <c r="BL640" s="209"/>
      <c r="BM640" s="67"/>
      <c r="BN640" s="67"/>
      <c r="BO640" s="95"/>
      <c r="BP640" s="42"/>
      <c r="BQ640" s="42"/>
      <c r="BR640" s="206"/>
      <c r="BS640" s="41"/>
      <c r="BT640" s="41"/>
      <c r="BU640" s="30"/>
      <c r="BW640" s="30"/>
      <c r="BX640" s="30"/>
      <c r="BY640" s="30"/>
      <c r="BZ640" s="160"/>
      <c r="CP640" s="42"/>
      <c r="CQ640" s="42"/>
      <c r="CR640" s="42"/>
      <c r="CS640" s="95"/>
      <c r="CV640" s="69"/>
      <c r="CW640" s="31"/>
      <c r="CX640" s="19"/>
      <c r="CY640" s="43"/>
      <c r="DC640" s="160"/>
      <c r="DU640" s="30"/>
      <c r="DV640" s="30"/>
      <c r="DW640" s="30"/>
      <c r="DX640" s="30"/>
      <c r="DY640" s="30"/>
      <c r="DZ640" s="160"/>
      <c r="EA640" s="160"/>
      <c r="EC640" s="160"/>
      <c r="ED640" s="160"/>
      <c r="EG640" s="160"/>
      <c r="EH640" s="30"/>
      <c r="EI640" s="30"/>
      <c r="EK640" s="160"/>
      <c r="EL640" s="160"/>
      <c r="EM640" s="160"/>
      <c r="EN640" s="160"/>
      <c r="EO640" s="160"/>
      <c r="EP640" s="160"/>
    </row>
    <row r="641" spans="2:146" s="105" customFormat="1" x14ac:dyDescent="0.25">
      <c r="B641" s="38"/>
      <c r="C641" s="38"/>
      <c r="D641" s="38"/>
      <c r="E641" s="38"/>
      <c r="F641" s="38"/>
      <c r="G641" s="38"/>
      <c r="J641" s="160"/>
      <c r="K641" s="160"/>
      <c r="L641" s="42"/>
      <c r="M641" s="42"/>
      <c r="N641" s="42"/>
      <c r="O641" s="42"/>
      <c r="P641" s="42"/>
      <c r="Q641" s="42"/>
      <c r="R641" s="42"/>
      <c r="S641" s="42"/>
      <c r="T641" s="42"/>
      <c r="U641" s="169"/>
      <c r="V641" s="169"/>
      <c r="W641" s="169"/>
      <c r="X641" s="169"/>
      <c r="Y641" s="169"/>
      <c r="AA641" s="169"/>
      <c r="AB641" s="169"/>
      <c r="AC641" s="169"/>
      <c r="AD641" s="169"/>
      <c r="AE641" s="169"/>
      <c r="AF641" s="169"/>
      <c r="AG641" s="169"/>
      <c r="AH641" s="169"/>
      <c r="AJ641" s="169"/>
      <c r="AK641" s="169"/>
      <c r="AM641" s="169"/>
      <c r="AN641" s="64"/>
      <c r="AO641" s="64"/>
      <c r="AP641" s="64"/>
      <c r="AQ641" s="64"/>
      <c r="AR641" s="64"/>
      <c r="AS641" s="42"/>
      <c r="AT641" s="67"/>
      <c r="AU641" s="67"/>
      <c r="AV641" s="67"/>
      <c r="AW641" s="42"/>
      <c r="AX641" s="64"/>
      <c r="AY641" s="69"/>
      <c r="AZ641" s="67"/>
      <c r="BA641" s="67"/>
      <c r="BB641" s="67"/>
      <c r="BC641" s="67"/>
      <c r="BD641" s="69"/>
      <c r="BE641" s="69"/>
      <c r="BF641" s="72"/>
      <c r="BG641" s="69"/>
      <c r="BH641" s="69"/>
      <c r="BI641" s="94"/>
      <c r="BJ641" s="42"/>
      <c r="BK641" s="42"/>
      <c r="BL641" s="209"/>
      <c r="BM641" s="67"/>
      <c r="BN641" s="67"/>
      <c r="BO641" s="95"/>
      <c r="BP641" s="42"/>
      <c r="BQ641" s="42"/>
      <c r="BR641" s="206"/>
      <c r="BS641" s="41"/>
      <c r="BT641" s="41"/>
      <c r="BU641" s="30"/>
      <c r="BW641" s="30"/>
      <c r="BX641" s="30"/>
      <c r="BY641" s="30"/>
      <c r="BZ641" s="160"/>
      <c r="CP641" s="42"/>
      <c r="CQ641" s="42"/>
      <c r="CR641" s="42"/>
      <c r="CS641" s="95"/>
      <c r="CV641" s="69"/>
      <c r="CW641" s="31"/>
      <c r="CX641" s="19"/>
      <c r="CY641" s="43"/>
      <c r="DC641" s="160"/>
      <c r="DU641" s="30"/>
      <c r="DV641" s="30"/>
      <c r="DW641" s="30"/>
      <c r="DX641" s="30"/>
      <c r="DY641" s="30"/>
      <c r="DZ641" s="160"/>
      <c r="EA641" s="160"/>
      <c r="EC641" s="160"/>
      <c r="ED641" s="160"/>
      <c r="EG641" s="160"/>
      <c r="EH641" s="30"/>
      <c r="EI641" s="30"/>
      <c r="EK641" s="160"/>
      <c r="EL641" s="160"/>
      <c r="EM641" s="160"/>
      <c r="EN641" s="160"/>
      <c r="EO641" s="160"/>
      <c r="EP641" s="160"/>
    </row>
    <row r="642" spans="2:146" s="105" customFormat="1" x14ac:dyDescent="0.25">
      <c r="B642" s="38"/>
      <c r="C642" s="38"/>
      <c r="D642" s="38"/>
      <c r="E642" s="38"/>
      <c r="F642" s="38"/>
      <c r="G642" s="38"/>
      <c r="J642" s="160"/>
      <c r="K642" s="160"/>
      <c r="L642" s="42"/>
      <c r="M642" s="42"/>
      <c r="N642" s="42"/>
      <c r="O642" s="42"/>
      <c r="P642" s="42"/>
      <c r="Q642" s="42"/>
      <c r="R642" s="42"/>
      <c r="S642" s="42"/>
      <c r="T642" s="42"/>
      <c r="U642" s="169"/>
      <c r="V642" s="169"/>
      <c r="W642" s="169"/>
      <c r="X642" s="169"/>
      <c r="Y642" s="169"/>
      <c r="AA642" s="169"/>
      <c r="AB642" s="169"/>
      <c r="AC642" s="169"/>
      <c r="AD642" s="169"/>
      <c r="AE642" s="169"/>
      <c r="AF642" s="169"/>
      <c r="AG642" s="169"/>
      <c r="AH642" s="169"/>
      <c r="AJ642" s="169"/>
      <c r="AK642" s="169"/>
      <c r="AM642" s="169"/>
      <c r="AN642" s="64"/>
      <c r="AO642" s="64"/>
      <c r="AP642" s="64"/>
      <c r="AQ642" s="64"/>
      <c r="AR642" s="64"/>
      <c r="AS642" s="42"/>
      <c r="AT642" s="67"/>
      <c r="AU642" s="67"/>
      <c r="AV642" s="67"/>
      <c r="AW642" s="42"/>
      <c r="AX642" s="64"/>
      <c r="AY642" s="69"/>
      <c r="AZ642" s="67"/>
      <c r="BA642" s="67"/>
      <c r="BB642" s="67"/>
      <c r="BC642" s="67"/>
      <c r="BD642" s="69"/>
      <c r="BE642" s="69"/>
      <c r="BF642" s="72"/>
      <c r="BG642" s="69"/>
      <c r="BH642" s="69"/>
      <c r="BI642" s="94"/>
      <c r="BJ642" s="42"/>
      <c r="BK642" s="42"/>
      <c r="BL642" s="209"/>
      <c r="BM642" s="67"/>
      <c r="BN642" s="67"/>
      <c r="BO642" s="95"/>
      <c r="BP642" s="42"/>
      <c r="BQ642" s="42"/>
      <c r="BR642" s="206"/>
      <c r="BS642" s="41"/>
      <c r="BT642" s="41"/>
      <c r="BU642" s="30"/>
      <c r="BW642" s="30"/>
      <c r="BX642" s="30"/>
      <c r="BY642" s="30"/>
      <c r="BZ642" s="160"/>
      <c r="CP642" s="42"/>
      <c r="CQ642" s="42"/>
      <c r="CR642" s="42"/>
      <c r="CS642" s="95"/>
      <c r="CV642" s="69"/>
      <c r="CW642" s="31"/>
      <c r="CX642" s="19"/>
      <c r="CY642" s="43"/>
      <c r="DC642" s="160"/>
      <c r="DU642" s="30"/>
      <c r="DV642" s="30"/>
      <c r="DW642" s="30"/>
      <c r="DX642" s="30"/>
      <c r="DY642" s="30"/>
      <c r="DZ642" s="160"/>
      <c r="EA642" s="160"/>
      <c r="EC642" s="160"/>
      <c r="ED642" s="160"/>
      <c r="EG642" s="160"/>
      <c r="EH642" s="30"/>
      <c r="EI642" s="30"/>
      <c r="EK642" s="160"/>
      <c r="EL642" s="160"/>
      <c r="EM642" s="160"/>
      <c r="EN642" s="160"/>
      <c r="EO642" s="160"/>
      <c r="EP642" s="160"/>
    </row>
    <row r="643" spans="2:146" s="105" customFormat="1" x14ac:dyDescent="0.25">
      <c r="B643" s="38"/>
      <c r="C643" s="38"/>
      <c r="D643" s="38"/>
      <c r="E643" s="38"/>
      <c r="F643" s="38"/>
      <c r="G643" s="38"/>
      <c r="J643" s="160"/>
      <c r="K643" s="160"/>
      <c r="L643" s="42"/>
      <c r="M643" s="42"/>
      <c r="N643" s="42"/>
      <c r="O643" s="42"/>
      <c r="P643" s="42"/>
      <c r="Q643" s="42"/>
      <c r="R643" s="42"/>
      <c r="S643" s="42"/>
      <c r="T643" s="42"/>
      <c r="U643" s="169"/>
      <c r="V643" s="169"/>
      <c r="W643" s="169"/>
      <c r="X643" s="169"/>
      <c r="Y643" s="169"/>
      <c r="AA643" s="169"/>
      <c r="AB643" s="169"/>
      <c r="AC643" s="169"/>
      <c r="AD643" s="169"/>
      <c r="AE643" s="169"/>
      <c r="AF643" s="169"/>
      <c r="AG643" s="169"/>
      <c r="AH643" s="169"/>
      <c r="AJ643" s="169"/>
      <c r="AK643" s="169"/>
      <c r="AM643" s="169"/>
      <c r="AN643" s="64"/>
      <c r="AO643" s="64"/>
      <c r="AP643" s="64"/>
      <c r="AQ643" s="64"/>
      <c r="AR643" s="64"/>
      <c r="AS643" s="42"/>
      <c r="AT643" s="67"/>
      <c r="AU643" s="67"/>
      <c r="AV643" s="67"/>
      <c r="AW643" s="42"/>
      <c r="AX643" s="64"/>
      <c r="AY643" s="69"/>
      <c r="AZ643" s="67"/>
      <c r="BA643" s="67"/>
      <c r="BB643" s="67"/>
      <c r="BC643" s="67"/>
      <c r="BD643" s="69"/>
      <c r="BE643" s="69"/>
      <c r="BF643" s="72"/>
      <c r="BG643" s="69"/>
      <c r="BH643" s="69"/>
      <c r="BI643" s="94"/>
      <c r="BJ643" s="42"/>
      <c r="BK643" s="42"/>
      <c r="BL643" s="209"/>
      <c r="BM643" s="67"/>
      <c r="BN643" s="67"/>
      <c r="BO643" s="95"/>
      <c r="BP643" s="42"/>
      <c r="BQ643" s="42"/>
      <c r="BR643" s="206"/>
      <c r="BS643" s="41"/>
      <c r="BT643" s="41"/>
      <c r="BU643" s="30"/>
      <c r="BW643" s="30"/>
      <c r="BX643" s="30"/>
      <c r="BY643" s="30"/>
      <c r="BZ643" s="160"/>
      <c r="CP643" s="42"/>
      <c r="CQ643" s="42"/>
      <c r="CR643" s="42"/>
      <c r="CS643" s="95"/>
      <c r="CV643" s="69"/>
      <c r="CW643" s="31"/>
      <c r="CX643" s="19"/>
      <c r="CY643" s="43"/>
      <c r="DC643" s="160"/>
      <c r="DU643" s="30"/>
      <c r="DV643" s="30"/>
      <c r="DW643" s="30"/>
      <c r="DX643" s="30"/>
      <c r="DY643" s="30"/>
      <c r="DZ643" s="160"/>
      <c r="EA643" s="160"/>
      <c r="EC643" s="160"/>
      <c r="ED643" s="160"/>
      <c r="EG643" s="160"/>
      <c r="EH643" s="30"/>
      <c r="EI643" s="30"/>
      <c r="EK643" s="160"/>
      <c r="EL643" s="160"/>
      <c r="EM643" s="160"/>
      <c r="EN643" s="160"/>
      <c r="EO643" s="160"/>
      <c r="EP643" s="160"/>
    </row>
    <row r="644" spans="2:146" s="105" customFormat="1" x14ac:dyDescent="0.25">
      <c r="B644" s="38"/>
      <c r="C644" s="38"/>
      <c r="D644" s="38"/>
      <c r="E644" s="38"/>
      <c r="F644" s="38"/>
      <c r="G644" s="38"/>
      <c r="J644" s="160"/>
      <c r="K644" s="160"/>
      <c r="L644" s="42"/>
      <c r="M644" s="42"/>
      <c r="N644" s="42"/>
      <c r="O644" s="42"/>
      <c r="P644" s="42"/>
      <c r="Q644" s="42"/>
      <c r="R644" s="42"/>
      <c r="S644" s="42"/>
      <c r="T644" s="42"/>
      <c r="U644" s="169"/>
      <c r="V644" s="169"/>
      <c r="W644" s="169"/>
      <c r="X644" s="169"/>
      <c r="Y644" s="169"/>
      <c r="AA644" s="169"/>
      <c r="AB644" s="169"/>
      <c r="AC644" s="169"/>
      <c r="AD644" s="169"/>
      <c r="AE644" s="169"/>
      <c r="AF644" s="169"/>
      <c r="AG644" s="169"/>
      <c r="AH644" s="169"/>
      <c r="AJ644" s="169"/>
      <c r="AK644" s="169"/>
      <c r="AM644" s="169"/>
      <c r="AN644" s="64"/>
      <c r="AO644" s="64"/>
      <c r="AP644" s="64"/>
      <c r="AQ644" s="64"/>
      <c r="AR644" s="64"/>
      <c r="AS644" s="42"/>
      <c r="AT644" s="67"/>
      <c r="AU644" s="67"/>
      <c r="AV644" s="67"/>
      <c r="AW644" s="42"/>
      <c r="AX644" s="64"/>
      <c r="AY644" s="69"/>
      <c r="AZ644" s="67"/>
      <c r="BA644" s="67"/>
      <c r="BB644" s="67"/>
      <c r="BC644" s="67"/>
      <c r="BD644" s="69"/>
      <c r="BE644" s="69"/>
      <c r="BF644" s="72"/>
      <c r="BG644" s="69"/>
      <c r="BH644" s="69"/>
      <c r="BI644" s="94"/>
      <c r="BJ644" s="42"/>
      <c r="BK644" s="42"/>
      <c r="BL644" s="209"/>
      <c r="BM644" s="67"/>
      <c r="BN644" s="67"/>
      <c r="BO644" s="95"/>
      <c r="BP644" s="42"/>
      <c r="BQ644" s="42"/>
      <c r="BR644" s="206"/>
      <c r="BS644" s="41"/>
      <c r="BT644" s="41"/>
      <c r="BU644" s="30"/>
      <c r="BW644" s="30"/>
      <c r="BX644" s="30"/>
      <c r="BY644" s="30"/>
      <c r="BZ644" s="160"/>
      <c r="CP644" s="42"/>
      <c r="CQ644" s="42"/>
      <c r="CR644" s="42"/>
      <c r="CS644" s="95"/>
      <c r="CV644" s="69"/>
      <c r="CW644" s="31"/>
      <c r="CX644" s="19"/>
      <c r="CY644" s="43"/>
      <c r="DC644" s="160"/>
      <c r="DU644" s="30"/>
      <c r="DV644" s="30"/>
      <c r="DW644" s="30"/>
      <c r="DX644" s="30"/>
      <c r="DY644" s="30"/>
      <c r="DZ644" s="160"/>
      <c r="EA644" s="160"/>
      <c r="EC644" s="160"/>
      <c r="ED644" s="160"/>
      <c r="EG644" s="160"/>
      <c r="EH644" s="30"/>
      <c r="EI644" s="30"/>
      <c r="EK644" s="160"/>
      <c r="EL644" s="160"/>
      <c r="EM644" s="160"/>
      <c r="EN644" s="160"/>
      <c r="EO644" s="160"/>
      <c r="EP644" s="160"/>
    </row>
    <row r="645" spans="2:146" s="105" customFormat="1" x14ac:dyDescent="0.25">
      <c r="B645" s="38"/>
      <c r="C645" s="38"/>
      <c r="D645" s="38"/>
      <c r="E645" s="38"/>
      <c r="F645" s="38"/>
      <c r="G645" s="38"/>
      <c r="J645" s="160"/>
      <c r="K645" s="160"/>
      <c r="L645" s="42"/>
      <c r="M645" s="42"/>
      <c r="N645" s="42"/>
      <c r="O645" s="42"/>
      <c r="P645" s="42"/>
      <c r="Q645" s="42"/>
      <c r="R645" s="42"/>
      <c r="S645" s="42"/>
      <c r="T645" s="42"/>
      <c r="U645" s="169"/>
      <c r="V645" s="169"/>
      <c r="W645" s="169"/>
      <c r="X645" s="169"/>
      <c r="Y645" s="169"/>
      <c r="AA645" s="169"/>
      <c r="AB645" s="169"/>
      <c r="AC645" s="169"/>
      <c r="AD645" s="169"/>
      <c r="AE645" s="169"/>
      <c r="AF645" s="169"/>
      <c r="AG645" s="169"/>
      <c r="AH645" s="169"/>
      <c r="AJ645" s="169"/>
      <c r="AK645" s="169"/>
      <c r="AM645" s="169"/>
      <c r="AN645" s="64"/>
      <c r="AO645" s="64"/>
      <c r="AP645" s="64"/>
      <c r="AQ645" s="64"/>
      <c r="AR645" s="64"/>
      <c r="AS645" s="42"/>
      <c r="AT645" s="67"/>
      <c r="AU645" s="67"/>
      <c r="AV645" s="67"/>
      <c r="AW645" s="42"/>
      <c r="AX645" s="64"/>
      <c r="AY645" s="69"/>
      <c r="AZ645" s="67"/>
      <c r="BA645" s="67"/>
      <c r="BB645" s="67"/>
      <c r="BC645" s="67"/>
      <c r="BD645" s="69"/>
      <c r="BE645" s="69"/>
      <c r="BF645" s="72"/>
      <c r="BG645" s="69"/>
      <c r="BH645" s="69"/>
      <c r="BI645" s="94"/>
      <c r="BJ645" s="42"/>
      <c r="BK645" s="42"/>
      <c r="BL645" s="209"/>
      <c r="BM645" s="67"/>
      <c r="BN645" s="67"/>
      <c r="BO645" s="95"/>
      <c r="BP645" s="42"/>
      <c r="BQ645" s="42"/>
      <c r="BR645" s="206"/>
      <c r="BS645" s="41"/>
      <c r="BT645" s="41"/>
      <c r="BU645" s="30"/>
      <c r="BW645" s="30"/>
      <c r="BX645" s="30"/>
      <c r="BY645" s="30"/>
      <c r="BZ645" s="160"/>
      <c r="CP645" s="42"/>
      <c r="CQ645" s="42"/>
      <c r="CR645" s="42"/>
      <c r="CS645" s="95"/>
      <c r="CV645" s="69"/>
      <c r="CW645" s="31"/>
      <c r="CX645" s="19"/>
      <c r="CY645" s="43"/>
      <c r="DC645" s="160"/>
      <c r="DU645" s="30"/>
      <c r="DV645" s="30"/>
      <c r="DW645" s="30"/>
      <c r="DX645" s="30"/>
      <c r="DY645" s="30"/>
      <c r="DZ645" s="160"/>
      <c r="EA645" s="160"/>
      <c r="EC645" s="160"/>
      <c r="ED645" s="160"/>
      <c r="EG645" s="160"/>
      <c r="EH645" s="30"/>
      <c r="EI645" s="30"/>
      <c r="EK645" s="160"/>
      <c r="EL645" s="160"/>
      <c r="EM645" s="160"/>
      <c r="EN645" s="160"/>
      <c r="EO645" s="160"/>
      <c r="EP645" s="160"/>
    </row>
    <row r="646" spans="2:146" s="105" customFormat="1" x14ac:dyDescent="0.25">
      <c r="B646" s="38"/>
      <c r="C646" s="38"/>
      <c r="D646" s="38"/>
      <c r="E646" s="38"/>
      <c r="F646" s="38"/>
      <c r="G646" s="38"/>
      <c r="J646" s="160"/>
      <c r="K646" s="160"/>
      <c r="L646" s="42"/>
      <c r="M646" s="42"/>
      <c r="N646" s="42"/>
      <c r="O646" s="42"/>
      <c r="P646" s="42"/>
      <c r="Q646" s="42"/>
      <c r="R646" s="42"/>
      <c r="S646" s="42"/>
      <c r="T646" s="42"/>
      <c r="U646" s="169"/>
      <c r="V646" s="169"/>
      <c r="W646" s="169"/>
      <c r="X646" s="169"/>
      <c r="Y646" s="169"/>
      <c r="AA646" s="169"/>
      <c r="AB646" s="169"/>
      <c r="AC646" s="169"/>
      <c r="AD646" s="169"/>
      <c r="AE646" s="169"/>
      <c r="AF646" s="169"/>
      <c r="AG646" s="169"/>
      <c r="AH646" s="169"/>
      <c r="AJ646" s="169"/>
      <c r="AK646" s="169"/>
      <c r="AM646" s="169"/>
      <c r="AN646" s="64"/>
      <c r="AO646" s="64"/>
      <c r="AP646" s="64"/>
      <c r="AQ646" s="64"/>
      <c r="AR646" s="64"/>
      <c r="AS646" s="42"/>
      <c r="AT646" s="67"/>
      <c r="AU646" s="67"/>
      <c r="AV646" s="67"/>
      <c r="AW646" s="42"/>
      <c r="AX646" s="64"/>
      <c r="AY646" s="69"/>
      <c r="AZ646" s="67"/>
      <c r="BA646" s="67"/>
      <c r="BB646" s="67"/>
      <c r="BC646" s="67"/>
      <c r="BD646" s="69"/>
      <c r="BE646" s="69"/>
      <c r="BF646" s="72"/>
      <c r="BG646" s="69"/>
      <c r="BH646" s="69"/>
      <c r="BI646" s="94"/>
      <c r="BJ646" s="42"/>
      <c r="BK646" s="42"/>
      <c r="BL646" s="209"/>
      <c r="BM646" s="67"/>
      <c r="BN646" s="67"/>
      <c r="BO646" s="95"/>
      <c r="BP646" s="42"/>
      <c r="BQ646" s="42"/>
      <c r="BR646" s="206"/>
      <c r="BS646" s="41"/>
      <c r="BT646" s="41"/>
      <c r="BU646" s="30"/>
      <c r="BW646" s="30"/>
      <c r="BX646" s="30"/>
      <c r="BY646" s="30"/>
      <c r="BZ646" s="160"/>
      <c r="CP646" s="42"/>
      <c r="CQ646" s="42"/>
      <c r="CR646" s="42"/>
      <c r="CS646" s="95"/>
      <c r="CV646" s="69"/>
      <c r="CW646" s="31"/>
      <c r="CX646" s="19"/>
      <c r="CY646" s="43"/>
      <c r="DC646" s="160"/>
      <c r="DU646" s="30"/>
      <c r="DV646" s="30"/>
      <c r="DW646" s="30"/>
      <c r="DX646" s="30"/>
      <c r="DY646" s="30"/>
      <c r="DZ646" s="160"/>
      <c r="EA646" s="160"/>
      <c r="EC646" s="160"/>
      <c r="ED646" s="160"/>
      <c r="EG646" s="160"/>
      <c r="EH646" s="30"/>
      <c r="EI646" s="30"/>
      <c r="EK646" s="160"/>
      <c r="EL646" s="160"/>
      <c r="EM646" s="160"/>
      <c r="EN646" s="160"/>
      <c r="EO646" s="160"/>
      <c r="EP646" s="160"/>
    </row>
    <row r="647" spans="2:146" s="105" customFormat="1" x14ac:dyDescent="0.25">
      <c r="B647" s="38"/>
      <c r="C647" s="38"/>
      <c r="D647" s="38"/>
      <c r="E647" s="38"/>
      <c r="F647" s="38"/>
      <c r="G647" s="38"/>
      <c r="J647" s="160"/>
      <c r="K647" s="160"/>
      <c r="L647" s="42"/>
      <c r="M647" s="42"/>
      <c r="N647" s="42"/>
      <c r="O647" s="42"/>
      <c r="P647" s="42"/>
      <c r="Q647" s="42"/>
      <c r="R647" s="42"/>
      <c r="S647" s="42"/>
      <c r="T647" s="42"/>
      <c r="U647" s="169"/>
      <c r="V647" s="169"/>
      <c r="W647" s="169"/>
      <c r="X647" s="169"/>
      <c r="Y647" s="169"/>
      <c r="AA647" s="169"/>
      <c r="AB647" s="169"/>
      <c r="AC647" s="169"/>
      <c r="AD647" s="169"/>
      <c r="AE647" s="169"/>
      <c r="AF647" s="169"/>
      <c r="AG647" s="169"/>
      <c r="AH647" s="169"/>
      <c r="AJ647" s="169"/>
      <c r="AK647" s="169"/>
      <c r="AM647" s="169"/>
      <c r="AN647" s="64"/>
      <c r="AO647" s="64"/>
      <c r="AP647" s="64"/>
      <c r="AQ647" s="64"/>
      <c r="AR647" s="64"/>
      <c r="AS647" s="42"/>
      <c r="AT647" s="67"/>
      <c r="AU647" s="67"/>
      <c r="AV647" s="67"/>
      <c r="AW647" s="42"/>
      <c r="AX647" s="64"/>
      <c r="AY647" s="69"/>
      <c r="AZ647" s="67"/>
      <c r="BA647" s="67"/>
      <c r="BB647" s="67"/>
      <c r="BC647" s="67"/>
      <c r="BD647" s="69"/>
      <c r="BE647" s="69"/>
      <c r="BF647" s="72"/>
      <c r="BG647" s="69"/>
      <c r="BH647" s="69"/>
      <c r="BI647" s="94"/>
      <c r="BJ647" s="42"/>
      <c r="BK647" s="42"/>
      <c r="BL647" s="209"/>
      <c r="BM647" s="67"/>
      <c r="BN647" s="67"/>
      <c r="BO647" s="95"/>
      <c r="BP647" s="42"/>
      <c r="BQ647" s="42"/>
      <c r="BR647" s="206"/>
      <c r="BS647" s="41"/>
      <c r="BT647" s="41"/>
      <c r="BU647" s="30"/>
      <c r="BW647" s="30"/>
      <c r="BX647" s="30"/>
      <c r="BY647" s="30"/>
      <c r="BZ647" s="160"/>
      <c r="CP647" s="42"/>
      <c r="CQ647" s="42"/>
      <c r="CR647" s="42"/>
      <c r="CS647" s="95"/>
      <c r="CV647" s="69"/>
      <c r="CW647" s="31"/>
      <c r="CX647" s="19"/>
      <c r="CY647" s="43"/>
      <c r="DC647" s="160"/>
      <c r="DU647" s="30"/>
      <c r="DV647" s="30"/>
      <c r="DW647" s="30"/>
      <c r="DX647" s="30"/>
      <c r="DY647" s="30"/>
      <c r="DZ647" s="160"/>
      <c r="EA647" s="160"/>
      <c r="EC647" s="160"/>
      <c r="ED647" s="160"/>
      <c r="EG647" s="160"/>
      <c r="EH647" s="30"/>
      <c r="EI647" s="30"/>
      <c r="EK647" s="160"/>
      <c r="EL647" s="160"/>
      <c r="EM647" s="160"/>
      <c r="EN647" s="160"/>
      <c r="EO647" s="160"/>
      <c r="EP647" s="160"/>
    </row>
    <row r="648" spans="2:146" s="105" customFormat="1" x14ac:dyDescent="0.25">
      <c r="B648" s="38"/>
      <c r="C648" s="38"/>
      <c r="D648" s="38"/>
      <c r="E648" s="38"/>
      <c r="F648" s="38"/>
      <c r="G648" s="38"/>
      <c r="J648" s="160"/>
      <c r="K648" s="160"/>
      <c r="L648" s="42"/>
      <c r="M648" s="42"/>
      <c r="N648" s="42"/>
      <c r="O648" s="42"/>
      <c r="P648" s="42"/>
      <c r="Q648" s="42"/>
      <c r="R648" s="42"/>
      <c r="S648" s="42"/>
      <c r="T648" s="42"/>
      <c r="U648" s="169"/>
      <c r="V648" s="169"/>
      <c r="W648" s="169"/>
      <c r="X648" s="169"/>
      <c r="Y648" s="169"/>
      <c r="AA648" s="169"/>
      <c r="AB648" s="169"/>
      <c r="AC648" s="169"/>
      <c r="AD648" s="169"/>
      <c r="AE648" s="169"/>
      <c r="AF648" s="169"/>
      <c r="AG648" s="169"/>
      <c r="AH648" s="169"/>
      <c r="AJ648" s="169"/>
      <c r="AK648" s="169"/>
      <c r="AM648" s="169"/>
      <c r="AN648" s="64"/>
      <c r="AO648" s="64"/>
      <c r="AP648" s="64"/>
      <c r="AQ648" s="64"/>
      <c r="AR648" s="64"/>
      <c r="AS648" s="42"/>
      <c r="AT648" s="67"/>
      <c r="AU648" s="67"/>
      <c r="AV648" s="67"/>
      <c r="AW648" s="42"/>
      <c r="AX648" s="64"/>
      <c r="AY648" s="69"/>
      <c r="AZ648" s="67"/>
      <c r="BA648" s="67"/>
      <c r="BB648" s="67"/>
      <c r="BC648" s="67"/>
      <c r="BD648" s="69"/>
      <c r="BE648" s="69"/>
      <c r="BF648" s="72"/>
      <c r="BG648" s="69"/>
      <c r="BH648" s="69"/>
      <c r="BI648" s="94"/>
      <c r="BJ648" s="42"/>
      <c r="BK648" s="42"/>
      <c r="BL648" s="209"/>
      <c r="BM648" s="67"/>
      <c r="BN648" s="67"/>
      <c r="BO648" s="95"/>
      <c r="BP648" s="42"/>
      <c r="BQ648" s="42"/>
      <c r="BR648" s="206"/>
      <c r="BS648" s="41"/>
      <c r="BT648" s="41"/>
      <c r="BU648" s="30"/>
      <c r="BW648" s="30"/>
      <c r="BX648" s="30"/>
      <c r="BY648" s="30"/>
      <c r="BZ648" s="160"/>
      <c r="CP648" s="42"/>
      <c r="CQ648" s="42"/>
      <c r="CR648" s="42"/>
      <c r="CS648" s="95"/>
      <c r="CV648" s="69"/>
      <c r="CW648" s="31"/>
      <c r="CX648" s="19"/>
      <c r="CY648" s="43"/>
      <c r="DC648" s="160"/>
      <c r="DU648" s="30"/>
      <c r="DV648" s="30"/>
      <c r="DW648" s="30"/>
      <c r="DX648" s="30"/>
      <c r="DY648" s="30"/>
      <c r="DZ648" s="160"/>
      <c r="EA648" s="160"/>
      <c r="EC648" s="160"/>
      <c r="ED648" s="160"/>
      <c r="EG648" s="160"/>
      <c r="EH648" s="30"/>
      <c r="EI648" s="30"/>
      <c r="EK648" s="160"/>
      <c r="EL648" s="160"/>
      <c r="EM648" s="160"/>
      <c r="EN648" s="160"/>
      <c r="EO648" s="160"/>
      <c r="EP648" s="160"/>
    </row>
    <row r="649" spans="2:146" s="105" customFormat="1" x14ac:dyDescent="0.25">
      <c r="B649" s="38"/>
      <c r="C649" s="38"/>
      <c r="D649" s="38"/>
      <c r="E649" s="38"/>
      <c r="F649" s="38"/>
      <c r="G649" s="38"/>
      <c r="J649" s="160"/>
      <c r="K649" s="160"/>
      <c r="L649" s="42"/>
      <c r="M649" s="42"/>
      <c r="N649" s="42"/>
      <c r="O649" s="42"/>
      <c r="P649" s="42"/>
      <c r="Q649" s="42"/>
      <c r="R649" s="42"/>
      <c r="S649" s="42"/>
      <c r="T649" s="42"/>
      <c r="U649" s="169"/>
      <c r="V649" s="169"/>
      <c r="W649" s="169"/>
      <c r="X649" s="169"/>
      <c r="Y649" s="169"/>
      <c r="AA649" s="169"/>
      <c r="AB649" s="169"/>
      <c r="AC649" s="169"/>
      <c r="AD649" s="169"/>
      <c r="AE649" s="169"/>
      <c r="AF649" s="169"/>
      <c r="AG649" s="169"/>
      <c r="AH649" s="169"/>
      <c r="AJ649" s="169"/>
      <c r="AK649" s="169"/>
      <c r="AM649" s="169"/>
      <c r="AN649" s="64"/>
      <c r="AO649" s="64"/>
      <c r="AP649" s="64"/>
      <c r="AQ649" s="64"/>
      <c r="AR649" s="64"/>
      <c r="AS649" s="42"/>
      <c r="AT649" s="67"/>
      <c r="AU649" s="67"/>
      <c r="AV649" s="67"/>
      <c r="AW649" s="42"/>
      <c r="AX649" s="64"/>
      <c r="AY649" s="69"/>
      <c r="AZ649" s="67"/>
      <c r="BA649" s="67"/>
      <c r="BB649" s="67"/>
      <c r="BC649" s="67"/>
      <c r="BD649" s="69"/>
      <c r="BE649" s="69"/>
      <c r="BF649" s="72"/>
      <c r="BG649" s="69"/>
      <c r="BH649" s="69"/>
      <c r="BI649" s="94"/>
      <c r="BJ649" s="42"/>
      <c r="BK649" s="42"/>
      <c r="BL649" s="209"/>
      <c r="BM649" s="67"/>
      <c r="BN649" s="67"/>
      <c r="BO649" s="95"/>
      <c r="BP649" s="42"/>
      <c r="BQ649" s="42"/>
      <c r="BR649" s="206"/>
      <c r="BS649" s="41"/>
      <c r="BT649" s="41"/>
      <c r="BU649" s="30"/>
      <c r="BW649" s="30"/>
      <c r="BX649" s="30"/>
      <c r="BY649" s="30"/>
      <c r="BZ649" s="160"/>
      <c r="CP649" s="42"/>
      <c r="CQ649" s="42"/>
      <c r="CR649" s="42"/>
      <c r="CS649" s="95"/>
      <c r="CV649" s="69"/>
      <c r="CW649" s="31"/>
      <c r="CX649" s="19"/>
      <c r="CY649" s="43"/>
      <c r="DC649" s="160"/>
      <c r="DU649" s="30"/>
      <c r="DV649" s="30"/>
      <c r="DW649" s="30"/>
      <c r="DX649" s="30"/>
      <c r="DY649" s="30"/>
      <c r="DZ649" s="160"/>
      <c r="EA649" s="160"/>
      <c r="EC649" s="160"/>
      <c r="ED649" s="160"/>
      <c r="EG649" s="160"/>
      <c r="EH649" s="30"/>
      <c r="EI649" s="30"/>
      <c r="EK649" s="160"/>
      <c r="EL649" s="160"/>
      <c r="EM649" s="160"/>
      <c r="EN649" s="160"/>
      <c r="EO649" s="160"/>
      <c r="EP649" s="160"/>
    </row>
    <row r="650" spans="2:146" s="105" customFormat="1" x14ac:dyDescent="0.25">
      <c r="B650" s="38"/>
      <c r="C650" s="38"/>
      <c r="D650" s="38"/>
      <c r="E650" s="38"/>
      <c r="F650" s="38"/>
      <c r="G650" s="38"/>
      <c r="J650" s="160"/>
      <c r="K650" s="160"/>
      <c r="L650" s="42"/>
      <c r="M650" s="42"/>
      <c r="N650" s="42"/>
      <c r="O650" s="42"/>
      <c r="P650" s="42"/>
      <c r="Q650" s="42"/>
      <c r="R650" s="42"/>
      <c r="S650" s="42"/>
      <c r="T650" s="42"/>
      <c r="U650" s="169"/>
      <c r="V650" s="169"/>
      <c r="W650" s="169"/>
      <c r="X650" s="169"/>
      <c r="Y650" s="169"/>
      <c r="AA650" s="169"/>
      <c r="AB650" s="169"/>
      <c r="AC650" s="169"/>
      <c r="AD650" s="169"/>
      <c r="AE650" s="169"/>
      <c r="AF650" s="169"/>
      <c r="AG650" s="169"/>
      <c r="AH650" s="169"/>
      <c r="AJ650" s="169"/>
      <c r="AK650" s="169"/>
      <c r="AM650" s="169"/>
      <c r="AN650" s="64"/>
      <c r="AO650" s="64"/>
      <c r="AP650" s="64"/>
      <c r="AQ650" s="64"/>
      <c r="AR650" s="64"/>
      <c r="AS650" s="42"/>
      <c r="AT650" s="67"/>
      <c r="AU650" s="67"/>
      <c r="AV650" s="67"/>
      <c r="AW650" s="42"/>
      <c r="AX650" s="64"/>
      <c r="AY650" s="69"/>
      <c r="AZ650" s="67"/>
      <c r="BA650" s="67"/>
      <c r="BB650" s="67"/>
      <c r="BC650" s="67"/>
      <c r="BD650" s="69"/>
      <c r="BE650" s="69"/>
      <c r="BF650" s="72"/>
      <c r="BG650" s="69"/>
      <c r="BH650" s="69"/>
      <c r="BI650" s="94"/>
      <c r="BJ650" s="42"/>
      <c r="BK650" s="42"/>
      <c r="BL650" s="209"/>
      <c r="BM650" s="67"/>
      <c r="BN650" s="67"/>
      <c r="BO650" s="95"/>
      <c r="BP650" s="42"/>
      <c r="BQ650" s="42"/>
      <c r="BR650" s="206"/>
      <c r="BS650" s="41"/>
      <c r="BT650" s="41"/>
      <c r="BU650" s="30"/>
      <c r="BW650" s="30"/>
      <c r="BX650" s="30"/>
      <c r="BY650" s="30"/>
      <c r="BZ650" s="160"/>
      <c r="CP650" s="42"/>
      <c r="CQ650" s="42"/>
      <c r="CR650" s="42"/>
      <c r="CS650" s="95"/>
      <c r="CV650" s="69"/>
      <c r="CW650" s="31"/>
      <c r="CX650" s="19"/>
      <c r="CY650" s="43"/>
      <c r="DC650" s="160"/>
      <c r="DU650" s="30"/>
      <c r="DV650" s="30"/>
      <c r="DW650" s="30"/>
      <c r="DX650" s="30"/>
      <c r="DY650" s="30"/>
      <c r="DZ650" s="160"/>
      <c r="EA650" s="160"/>
      <c r="EC650" s="160"/>
      <c r="ED650" s="160"/>
      <c r="EG650" s="160"/>
      <c r="EH650" s="30"/>
      <c r="EI650" s="30"/>
      <c r="EK650" s="160"/>
      <c r="EL650" s="160"/>
      <c r="EM650" s="160"/>
      <c r="EN650" s="160"/>
      <c r="EO650" s="160"/>
      <c r="EP650" s="160"/>
    </row>
    <row r="651" spans="2:146" s="105" customFormat="1" x14ac:dyDescent="0.25">
      <c r="B651" s="38"/>
      <c r="C651" s="38"/>
      <c r="D651" s="38"/>
      <c r="E651" s="38"/>
      <c r="F651" s="38"/>
      <c r="G651" s="38"/>
      <c r="J651" s="160"/>
      <c r="K651" s="160"/>
      <c r="L651" s="42"/>
      <c r="M651" s="42"/>
      <c r="N651" s="42"/>
      <c r="O651" s="42"/>
      <c r="P651" s="42"/>
      <c r="Q651" s="42"/>
      <c r="R651" s="42"/>
      <c r="S651" s="42"/>
      <c r="T651" s="42"/>
      <c r="U651" s="169"/>
      <c r="V651" s="169"/>
      <c r="W651" s="169"/>
      <c r="X651" s="169"/>
      <c r="Y651" s="169"/>
      <c r="AA651" s="169"/>
      <c r="AB651" s="169"/>
      <c r="AC651" s="169"/>
      <c r="AD651" s="169"/>
      <c r="AE651" s="169"/>
      <c r="AF651" s="169"/>
      <c r="AG651" s="169"/>
      <c r="AH651" s="169"/>
      <c r="AJ651" s="169"/>
      <c r="AK651" s="169"/>
      <c r="AM651" s="169"/>
      <c r="AN651" s="64"/>
      <c r="AO651" s="64"/>
      <c r="AP651" s="64"/>
      <c r="AQ651" s="64"/>
      <c r="AR651" s="64"/>
      <c r="AS651" s="42"/>
      <c r="AT651" s="67"/>
      <c r="AU651" s="67"/>
      <c r="AV651" s="67"/>
      <c r="AW651" s="42"/>
      <c r="AX651" s="64"/>
      <c r="AY651" s="69"/>
      <c r="AZ651" s="67"/>
      <c r="BA651" s="67"/>
      <c r="BB651" s="67"/>
      <c r="BC651" s="67"/>
      <c r="BD651" s="69"/>
      <c r="BE651" s="69"/>
      <c r="BF651" s="72"/>
      <c r="BG651" s="69"/>
      <c r="BH651" s="69"/>
      <c r="BI651" s="94"/>
      <c r="BJ651" s="42"/>
      <c r="BK651" s="42"/>
      <c r="BL651" s="209"/>
      <c r="BM651" s="67"/>
      <c r="BN651" s="67"/>
      <c r="BO651" s="95"/>
      <c r="BP651" s="42"/>
      <c r="BQ651" s="42"/>
      <c r="BR651" s="206"/>
      <c r="BS651" s="41"/>
      <c r="BT651" s="41"/>
      <c r="BU651" s="30"/>
      <c r="BW651" s="30"/>
      <c r="BX651" s="30"/>
      <c r="BY651" s="30"/>
      <c r="BZ651" s="160"/>
      <c r="CP651" s="42"/>
      <c r="CQ651" s="42"/>
      <c r="CR651" s="42"/>
      <c r="CS651" s="95"/>
      <c r="CV651" s="69"/>
      <c r="CW651" s="31"/>
      <c r="CX651" s="19"/>
      <c r="CY651" s="43"/>
      <c r="DC651" s="160"/>
      <c r="DU651" s="30"/>
      <c r="DV651" s="30"/>
      <c r="DW651" s="30"/>
      <c r="DX651" s="30"/>
      <c r="DY651" s="30"/>
      <c r="DZ651" s="160"/>
      <c r="EA651" s="160"/>
      <c r="EC651" s="160"/>
      <c r="ED651" s="160"/>
      <c r="EG651" s="160"/>
      <c r="EH651" s="30"/>
      <c r="EI651" s="30"/>
      <c r="EK651" s="160"/>
      <c r="EL651" s="160"/>
      <c r="EM651" s="160"/>
      <c r="EN651" s="160"/>
      <c r="EO651" s="160"/>
      <c r="EP651" s="160"/>
    </row>
    <row r="652" spans="2:146" s="105" customFormat="1" x14ac:dyDescent="0.25">
      <c r="B652" s="38"/>
      <c r="C652" s="38"/>
      <c r="D652" s="38"/>
      <c r="E652" s="38"/>
      <c r="F652" s="38"/>
      <c r="G652" s="38"/>
      <c r="J652" s="160"/>
      <c r="K652" s="160"/>
      <c r="L652" s="42"/>
      <c r="M652" s="42"/>
      <c r="N652" s="42"/>
      <c r="O652" s="42"/>
      <c r="P652" s="42"/>
      <c r="Q652" s="42"/>
      <c r="R652" s="42"/>
      <c r="S652" s="42"/>
      <c r="T652" s="42"/>
      <c r="U652" s="169"/>
      <c r="V652" s="169"/>
      <c r="W652" s="169"/>
      <c r="X652" s="169"/>
      <c r="Y652" s="169"/>
      <c r="AA652" s="169"/>
      <c r="AB652" s="169"/>
      <c r="AC652" s="169"/>
      <c r="AD652" s="169"/>
      <c r="AE652" s="169"/>
      <c r="AF652" s="169"/>
      <c r="AG652" s="169"/>
      <c r="AH652" s="169"/>
      <c r="AJ652" s="169"/>
      <c r="AK652" s="169"/>
      <c r="AM652" s="169"/>
      <c r="AN652" s="64"/>
      <c r="AO652" s="64"/>
      <c r="AP652" s="64"/>
      <c r="AQ652" s="64"/>
      <c r="AR652" s="64"/>
      <c r="AS652" s="42"/>
      <c r="AT652" s="67"/>
      <c r="AU652" s="67"/>
      <c r="AV652" s="67"/>
      <c r="AW652" s="42"/>
      <c r="AX652" s="64"/>
      <c r="AY652" s="69"/>
      <c r="AZ652" s="67"/>
      <c r="BA652" s="67"/>
      <c r="BB652" s="67"/>
      <c r="BC652" s="67"/>
      <c r="BD652" s="69"/>
      <c r="BE652" s="69"/>
      <c r="BF652" s="72"/>
      <c r="BG652" s="69"/>
      <c r="BH652" s="69"/>
      <c r="BI652" s="94"/>
      <c r="BJ652" s="42"/>
      <c r="BK652" s="42"/>
      <c r="BL652" s="209"/>
      <c r="BM652" s="67"/>
      <c r="BN652" s="67"/>
      <c r="BO652" s="95"/>
      <c r="BP652" s="42"/>
      <c r="BQ652" s="42"/>
      <c r="BR652" s="206"/>
      <c r="BS652" s="41"/>
      <c r="BT652" s="41"/>
      <c r="BU652" s="30"/>
      <c r="BW652" s="30"/>
      <c r="BX652" s="30"/>
      <c r="BY652" s="30"/>
      <c r="BZ652" s="160"/>
      <c r="CP652" s="42"/>
      <c r="CQ652" s="42"/>
      <c r="CR652" s="42"/>
      <c r="CS652" s="95"/>
      <c r="CV652" s="69"/>
      <c r="CW652" s="31"/>
      <c r="CX652" s="19"/>
      <c r="CY652" s="43"/>
      <c r="DC652" s="160"/>
      <c r="DU652" s="30"/>
      <c r="DV652" s="30"/>
      <c r="DW652" s="30"/>
      <c r="DX652" s="30"/>
      <c r="DY652" s="30"/>
      <c r="DZ652" s="160"/>
      <c r="EA652" s="160"/>
      <c r="EC652" s="160"/>
      <c r="ED652" s="160"/>
      <c r="EG652" s="160"/>
      <c r="EH652" s="30"/>
      <c r="EI652" s="30"/>
      <c r="EK652" s="160"/>
      <c r="EL652" s="160"/>
      <c r="EM652" s="160"/>
      <c r="EN652" s="160"/>
      <c r="EO652" s="160"/>
      <c r="EP652" s="160"/>
    </row>
    <row r="653" spans="2:146" s="105" customFormat="1" x14ac:dyDescent="0.25">
      <c r="B653" s="38"/>
      <c r="C653" s="38"/>
      <c r="D653" s="38"/>
      <c r="E653" s="38"/>
      <c r="F653" s="38"/>
      <c r="G653" s="38"/>
      <c r="J653" s="160"/>
      <c r="K653" s="160"/>
      <c r="L653" s="42"/>
      <c r="M653" s="42"/>
      <c r="N653" s="42"/>
      <c r="O653" s="42"/>
      <c r="P653" s="42"/>
      <c r="Q653" s="42"/>
      <c r="R653" s="42"/>
      <c r="S653" s="42"/>
      <c r="T653" s="42"/>
      <c r="U653" s="169"/>
      <c r="V653" s="169"/>
      <c r="W653" s="169"/>
      <c r="X653" s="169"/>
      <c r="Y653" s="169"/>
      <c r="AA653" s="169"/>
      <c r="AB653" s="169"/>
      <c r="AC653" s="169"/>
      <c r="AD653" s="169"/>
      <c r="AE653" s="169"/>
      <c r="AF653" s="169"/>
      <c r="AG653" s="169"/>
      <c r="AH653" s="169"/>
      <c r="AJ653" s="169"/>
      <c r="AK653" s="169"/>
      <c r="AM653" s="169"/>
      <c r="AN653" s="64"/>
      <c r="AO653" s="64"/>
      <c r="AP653" s="64"/>
      <c r="AQ653" s="64"/>
      <c r="AR653" s="64"/>
      <c r="AS653" s="42"/>
      <c r="AT653" s="67"/>
      <c r="AU653" s="67"/>
      <c r="AV653" s="67"/>
      <c r="AW653" s="42"/>
      <c r="AX653" s="64"/>
      <c r="AY653" s="69"/>
      <c r="AZ653" s="67"/>
      <c r="BA653" s="67"/>
      <c r="BB653" s="67"/>
      <c r="BC653" s="67"/>
      <c r="BD653" s="69"/>
      <c r="BE653" s="69"/>
      <c r="BF653" s="72"/>
      <c r="BG653" s="69"/>
      <c r="BH653" s="69"/>
      <c r="BI653" s="94"/>
      <c r="BJ653" s="42"/>
      <c r="BK653" s="42"/>
      <c r="BL653" s="209"/>
      <c r="BM653" s="67"/>
      <c r="BN653" s="67"/>
      <c r="BO653" s="95"/>
      <c r="BP653" s="42"/>
      <c r="BQ653" s="42"/>
      <c r="BR653" s="206"/>
      <c r="BS653" s="41"/>
      <c r="BT653" s="41"/>
      <c r="BU653" s="30"/>
      <c r="BW653" s="30"/>
      <c r="BX653" s="30"/>
      <c r="BY653" s="30"/>
      <c r="BZ653" s="160"/>
      <c r="CP653" s="42"/>
      <c r="CQ653" s="42"/>
      <c r="CR653" s="42"/>
      <c r="CS653" s="95"/>
      <c r="CV653" s="69"/>
      <c r="CW653" s="31"/>
      <c r="CX653" s="19"/>
      <c r="CY653" s="43"/>
      <c r="DC653" s="160"/>
      <c r="DU653" s="30"/>
      <c r="DV653" s="30"/>
      <c r="DW653" s="30"/>
      <c r="DX653" s="30"/>
      <c r="DY653" s="30"/>
      <c r="DZ653" s="160"/>
      <c r="EA653" s="160"/>
      <c r="EC653" s="160"/>
      <c r="ED653" s="160"/>
      <c r="EG653" s="160"/>
      <c r="EH653" s="30"/>
      <c r="EI653" s="30"/>
      <c r="EK653" s="160"/>
      <c r="EL653" s="160"/>
      <c r="EM653" s="160"/>
      <c r="EN653" s="160"/>
      <c r="EO653" s="160"/>
      <c r="EP653" s="160"/>
    </row>
    <row r="654" spans="2:146" s="105" customFormat="1" x14ac:dyDescent="0.25">
      <c r="B654" s="38"/>
      <c r="C654" s="38"/>
      <c r="D654" s="38"/>
      <c r="E654" s="38"/>
      <c r="F654" s="38"/>
      <c r="G654" s="38"/>
      <c r="J654" s="160"/>
      <c r="K654" s="160"/>
      <c r="L654" s="42"/>
      <c r="M654" s="42"/>
      <c r="N654" s="42"/>
      <c r="O654" s="42"/>
      <c r="P654" s="42"/>
      <c r="Q654" s="42"/>
      <c r="R654" s="42"/>
      <c r="S654" s="42"/>
      <c r="T654" s="42"/>
      <c r="U654" s="169"/>
      <c r="V654" s="169"/>
      <c r="W654" s="169"/>
      <c r="X654" s="169"/>
      <c r="Y654" s="169"/>
      <c r="AA654" s="169"/>
      <c r="AB654" s="169"/>
      <c r="AC654" s="169"/>
      <c r="AD654" s="169"/>
      <c r="AE654" s="169"/>
      <c r="AF654" s="169"/>
      <c r="AG654" s="169"/>
      <c r="AH654" s="169"/>
      <c r="AJ654" s="169"/>
      <c r="AK654" s="169"/>
      <c r="AM654" s="169"/>
      <c r="AN654" s="64"/>
      <c r="AO654" s="64"/>
      <c r="AP654" s="64"/>
      <c r="AQ654" s="64"/>
      <c r="AR654" s="64"/>
      <c r="AS654" s="42"/>
      <c r="AT654" s="67"/>
      <c r="AU654" s="67"/>
      <c r="AV654" s="67"/>
      <c r="AW654" s="42"/>
      <c r="AX654" s="64"/>
      <c r="AY654" s="69"/>
      <c r="AZ654" s="67"/>
      <c r="BA654" s="67"/>
      <c r="BB654" s="67"/>
      <c r="BC654" s="67"/>
      <c r="BD654" s="69"/>
      <c r="BE654" s="69"/>
      <c r="BF654" s="72"/>
      <c r="BG654" s="69"/>
      <c r="BH654" s="69"/>
      <c r="BI654" s="94"/>
      <c r="BJ654" s="42"/>
      <c r="BK654" s="42"/>
      <c r="BL654" s="209"/>
      <c r="BM654" s="67"/>
      <c r="BN654" s="67"/>
      <c r="BO654" s="95"/>
      <c r="BP654" s="42"/>
      <c r="BQ654" s="42"/>
      <c r="BR654" s="206"/>
      <c r="BS654" s="41"/>
      <c r="BT654" s="41"/>
      <c r="BU654" s="30"/>
      <c r="BW654" s="30"/>
      <c r="BX654" s="30"/>
      <c r="BY654" s="30"/>
      <c r="BZ654" s="160"/>
      <c r="CP654" s="42"/>
      <c r="CQ654" s="42"/>
      <c r="CR654" s="42"/>
      <c r="CS654" s="95"/>
      <c r="CV654" s="69"/>
      <c r="CW654" s="31"/>
      <c r="CX654" s="19"/>
      <c r="CY654" s="43"/>
      <c r="DC654" s="160"/>
      <c r="DU654" s="30"/>
      <c r="DV654" s="30"/>
      <c r="DW654" s="30"/>
      <c r="DX654" s="30"/>
      <c r="DY654" s="30"/>
      <c r="DZ654" s="160"/>
      <c r="EA654" s="160"/>
      <c r="EC654" s="160"/>
      <c r="ED654" s="160"/>
      <c r="EG654" s="160"/>
      <c r="EH654" s="30"/>
      <c r="EI654" s="30"/>
      <c r="EK654" s="160"/>
      <c r="EL654" s="160"/>
      <c r="EM654" s="160"/>
      <c r="EN654" s="160"/>
      <c r="EO654" s="160"/>
      <c r="EP654" s="160"/>
    </row>
    <row r="655" spans="2:146" s="105" customFormat="1" x14ac:dyDescent="0.25">
      <c r="B655" s="38"/>
      <c r="C655" s="38"/>
      <c r="D655" s="38"/>
      <c r="E655" s="38"/>
      <c r="F655" s="38"/>
      <c r="G655" s="38"/>
      <c r="J655" s="160"/>
      <c r="K655" s="160"/>
      <c r="L655" s="42"/>
      <c r="M655" s="42"/>
      <c r="N655" s="42"/>
      <c r="O655" s="42"/>
      <c r="P655" s="42"/>
      <c r="Q655" s="42"/>
      <c r="R655" s="42"/>
      <c r="S655" s="42"/>
      <c r="T655" s="42"/>
      <c r="U655" s="169"/>
      <c r="V655" s="169"/>
      <c r="W655" s="169"/>
      <c r="X655" s="169"/>
      <c r="Y655" s="169"/>
      <c r="AA655" s="169"/>
      <c r="AB655" s="169"/>
      <c r="AC655" s="169"/>
      <c r="AD655" s="169"/>
      <c r="AE655" s="169"/>
      <c r="AF655" s="169"/>
      <c r="AG655" s="169"/>
      <c r="AH655" s="169"/>
      <c r="AJ655" s="169"/>
      <c r="AK655" s="169"/>
      <c r="AM655" s="169"/>
      <c r="AN655" s="64"/>
      <c r="AO655" s="64"/>
      <c r="AP655" s="64"/>
      <c r="AQ655" s="64"/>
      <c r="AR655" s="64"/>
      <c r="AS655" s="42"/>
      <c r="AT655" s="67"/>
      <c r="AU655" s="67"/>
      <c r="AV655" s="67"/>
      <c r="AW655" s="42"/>
      <c r="AX655" s="64"/>
      <c r="AY655" s="69"/>
      <c r="AZ655" s="67"/>
      <c r="BA655" s="67"/>
      <c r="BB655" s="67"/>
      <c r="BC655" s="67"/>
      <c r="BD655" s="69"/>
      <c r="BE655" s="69"/>
      <c r="BF655" s="72"/>
      <c r="BG655" s="69"/>
      <c r="BH655" s="69"/>
      <c r="BI655" s="94"/>
      <c r="BJ655" s="42"/>
      <c r="BK655" s="42"/>
      <c r="BL655" s="209"/>
      <c r="BM655" s="67"/>
      <c r="BN655" s="67"/>
      <c r="BO655" s="95"/>
      <c r="BP655" s="42"/>
      <c r="BQ655" s="42"/>
      <c r="BR655" s="206"/>
      <c r="BS655" s="41"/>
      <c r="BT655" s="41"/>
      <c r="BU655" s="30"/>
      <c r="BW655" s="30"/>
      <c r="BX655" s="30"/>
      <c r="BY655" s="30"/>
      <c r="BZ655" s="160"/>
      <c r="CP655" s="42"/>
      <c r="CQ655" s="42"/>
      <c r="CR655" s="42"/>
      <c r="CS655" s="95"/>
      <c r="CV655" s="69"/>
      <c r="CW655" s="31"/>
      <c r="CX655" s="19"/>
      <c r="CY655" s="43"/>
      <c r="DC655" s="160"/>
      <c r="DU655" s="30"/>
      <c r="DV655" s="30"/>
      <c r="DW655" s="30"/>
      <c r="DX655" s="30"/>
      <c r="DY655" s="30"/>
      <c r="DZ655" s="160"/>
      <c r="EA655" s="160"/>
      <c r="EC655" s="160"/>
      <c r="ED655" s="160"/>
      <c r="EG655" s="160"/>
      <c r="EH655" s="30"/>
      <c r="EI655" s="30"/>
      <c r="EK655" s="160"/>
      <c r="EL655" s="160"/>
      <c r="EM655" s="160"/>
      <c r="EN655" s="160"/>
      <c r="EO655" s="160"/>
      <c r="EP655" s="160"/>
    </row>
    <row r="656" spans="2:146" s="105" customFormat="1" x14ac:dyDescent="0.25">
      <c r="B656" s="38"/>
      <c r="C656" s="38"/>
      <c r="D656" s="38"/>
      <c r="E656" s="38"/>
      <c r="F656" s="38"/>
      <c r="G656" s="38"/>
      <c r="J656" s="160"/>
      <c r="K656" s="160"/>
      <c r="L656" s="42"/>
      <c r="M656" s="42"/>
      <c r="N656" s="42"/>
      <c r="O656" s="42"/>
      <c r="P656" s="42"/>
      <c r="Q656" s="42"/>
      <c r="R656" s="42"/>
      <c r="S656" s="42"/>
      <c r="T656" s="42"/>
      <c r="U656" s="169"/>
      <c r="V656" s="169"/>
      <c r="W656" s="169"/>
      <c r="X656" s="169"/>
      <c r="Y656" s="169"/>
      <c r="AA656" s="169"/>
      <c r="AB656" s="169"/>
      <c r="AC656" s="169"/>
      <c r="AD656" s="169"/>
      <c r="AE656" s="169"/>
      <c r="AF656" s="169"/>
      <c r="AG656" s="169"/>
      <c r="AH656" s="169"/>
      <c r="AJ656" s="169"/>
      <c r="AK656" s="169"/>
      <c r="AM656" s="169"/>
      <c r="AN656" s="64"/>
      <c r="AO656" s="64"/>
      <c r="AP656" s="64"/>
      <c r="AQ656" s="64"/>
      <c r="AR656" s="64"/>
      <c r="AS656" s="42"/>
      <c r="AT656" s="67"/>
      <c r="AU656" s="67"/>
      <c r="AV656" s="67"/>
      <c r="AW656" s="42"/>
      <c r="AX656" s="64"/>
      <c r="AY656" s="69"/>
      <c r="AZ656" s="67"/>
      <c r="BA656" s="67"/>
      <c r="BB656" s="67"/>
      <c r="BC656" s="67"/>
      <c r="BD656" s="69"/>
      <c r="BE656" s="69"/>
      <c r="BF656" s="72"/>
      <c r="BG656" s="69"/>
      <c r="BH656" s="69"/>
      <c r="BI656" s="94"/>
      <c r="BJ656" s="42"/>
      <c r="BK656" s="42"/>
      <c r="BL656" s="209"/>
      <c r="BM656" s="67"/>
      <c r="BN656" s="67"/>
      <c r="BO656" s="95"/>
      <c r="BP656" s="42"/>
      <c r="BQ656" s="42"/>
      <c r="BR656" s="206"/>
      <c r="BS656" s="41"/>
      <c r="BT656" s="41"/>
      <c r="BU656" s="30"/>
      <c r="BW656" s="30"/>
      <c r="BX656" s="30"/>
      <c r="BY656" s="30"/>
      <c r="BZ656" s="160"/>
      <c r="CP656" s="42"/>
      <c r="CQ656" s="42"/>
      <c r="CR656" s="42"/>
      <c r="CS656" s="95"/>
      <c r="CV656" s="69"/>
      <c r="CW656" s="31"/>
      <c r="CX656" s="19"/>
      <c r="CY656" s="43"/>
      <c r="DC656" s="160"/>
      <c r="DU656" s="30"/>
      <c r="DV656" s="30"/>
      <c r="DW656" s="30"/>
      <c r="DX656" s="30"/>
      <c r="DY656" s="30"/>
      <c r="DZ656" s="160"/>
      <c r="EA656" s="160"/>
      <c r="EC656" s="160"/>
      <c r="ED656" s="160"/>
      <c r="EG656" s="160"/>
      <c r="EH656" s="30"/>
      <c r="EI656" s="30"/>
      <c r="EK656" s="160"/>
      <c r="EL656" s="160"/>
      <c r="EM656" s="160"/>
      <c r="EN656" s="160"/>
      <c r="EO656" s="160"/>
      <c r="EP656" s="160"/>
    </row>
    <row r="657" spans="2:146" s="105" customFormat="1" x14ac:dyDescent="0.25">
      <c r="B657" s="38"/>
      <c r="C657" s="38"/>
      <c r="D657" s="38"/>
      <c r="E657" s="38"/>
      <c r="F657" s="38"/>
      <c r="G657" s="38"/>
      <c r="J657" s="160"/>
      <c r="K657" s="160"/>
      <c r="L657" s="42"/>
      <c r="M657" s="42"/>
      <c r="N657" s="42"/>
      <c r="O657" s="42"/>
      <c r="P657" s="42"/>
      <c r="Q657" s="42"/>
      <c r="R657" s="42"/>
      <c r="S657" s="42"/>
      <c r="T657" s="42"/>
      <c r="U657" s="169"/>
      <c r="V657" s="169"/>
      <c r="W657" s="169"/>
      <c r="X657" s="169"/>
      <c r="Y657" s="169"/>
      <c r="AA657" s="169"/>
      <c r="AB657" s="169"/>
      <c r="AC657" s="169"/>
      <c r="AD657" s="169"/>
      <c r="AE657" s="169"/>
      <c r="AF657" s="169"/>
      <c r="AG657" s="169"/>
      <c r="AH657" s="169"/>
      <c r="AJ657" s="169"/>
      <c r="AK657" s="169"/>
      <c r="AM657" s="169"/>
      <c r="AN657" s="64"/>
      <c r="AO657" s="64"/>
      <c r="AP657" s="64"/>
      <c r="AQ657" s="64"/>
      <c r="AR657" s="64"/>
      <c r="AS657" s="42"/>
      <c r="AT657" s="67"/>
      <c r="AU657" s="67"/>
      <c r="AV657" s="67"/>
      <c r="AW657" s="42"/>
      <c r="AX657" s="64"/>
      <c r="AY657" s="69"/>
      <c r="AZ657" s="67"/>
      <c r="BA657" s="67"/>
      <c r="BB657" s="67"/>
      <c r="BC657" s="67"/>
      <c r="BD657" s="69"/>
      <c r="BE657" s="69"/>
      <c r="BF657" s="72"/>
      <c r="BG657" s="69"/>
      <c r="BH657" s="69"/>
      <c r="BI657" s="94"/>
      <c r="BJ657" s="42"/>
      <c r="BK657" s="42"/>
      <c r="BL657" s="209"/>
      <c r="BM657" s="67"/>
      <c r="BN657" s="67"/>
      <c r="BO657" s="95"/>
      <c r="BP657" s="42"/>
      <c r="BQ657" s="42"/>
      <c r="BR657" s="206"/>
      <c r="BS657" s="41"/>
      <c r="BT657" s="41"/>
      <c r="BU657" s="30"/>
      <c r="BW657" s="30"/>
      <c r="BX657" s="30"/>
      <c r="BY657" s="30"/>
      <c r="BZ657" s="160"/>
      <c r="CP657" s="42"/>
      <c r="CQ657" s="42"/>
      <c r="CR657" s="42"/>
      <c r="CS657" s="95"/>
      <c r="CV657" s="69"/>
      <c r="CW657" s="31"/>
      <c r="CX657" s="19"/>
      <c r="CY657" s="43"/>
      <c r="DC657" s="160"/>
      <c r="DU657" s="30"/>
      <c r="DV657" s="30"/>
      <c r="DW657" s="30"/>
      <c r="DX657" s="30"/>
      <c r="DY657" s="30"/>
      <c r="DZ657" s="160"/>
      <c r="EA657" s="160"/>
      <c r="EC657" s="160"/>
      <c r="ED657" s="160"/>
      <c r="EG657" s="160"/>
      <c r="EH657" s="30"/>
      <c r="EI657" s="30"/>
      <c r="EK657" s="160"/>
      <c r="EL657" s="160"/>
      <c r="EM657" s="160"/>
      <c r="EN657" s="160"/>
      <c r="EO657" s="160"/>
      <c r="EP657" s="160"/>
    </row>
    <row r="658" spans="2:146" s="105" customFormat="1" x14ac:dyDescent="0.25">
      <c r="B658" s="38"/>
      <c r="C658" s="38"/>
      <c r="D658" s="38"/>
      <c r="E658" s="38"/>
      <c r="F658" s="38"/>
      <c r="G658" s="38"/>
      <c r="J658" s="160"/>
      <c r="K658" s="160"/>
      <c r="L658" s="42"/>
      <c r="M658" s="42"/>
      <c r="N658" s="42"/>
      <c r="O658" s="42"/>
      <c r="P658" s="42"/>
      <c r="Q658" s="42"/>
      <c r="R658" s="42"/>
      <c r="S658" s="42"/>
      <c r="T658" s="42"/>
      <c r="U658" s="169"/>
      <c r="V658" s="169"/>
      <c r="W658" s="169"/>
      <c r="X658" s="169"/>
      <c r="Y658" s="169"/>
      <c r="AA658" s="169"/>
      <c r="AB658" s="169"/>
      <c r="AC658" s="169"/>
      <c r="AD658" s="169"/>
      <c r="AE658" s="169"/>
      <c r="AF658" s="169"/>
      <c r="AG658" s="169"/>
      <c r="AH658" s="169"/>
      <c r="AJ658" s="169"/>
      <c r="AK658" s="169"/>
      <c r="AM658" s="169"/>
      <c r="AN658" s="64"/>
      <c r="AO658" s="64"/>
      <c r="AP658" s="64"/>
      <c r="AQ658" s="64"/>
      <c r="AR658" s="64"/>
      <c r="AS658" s="42"/>
      <c r="AT658" s="67"/>
      <c r="AU658" s="67"/>
      <c r="AV658" s="67"/>
      <c r="AW658" s="42"/>
      <c r="AX658" s="64"/>
      <c r="AY658" s="69"/>
      <c r="AZ658" s="67"/>
      <c r="BA658" s="67"/>
      <c r="BB658" s="67"/>
      <c r="BC658" s="67"/>
      <c r="BD658" s="69"/>
      <c r="BE658" s="69"/>
      <c r="BF658" s="72"/>
      <c r="BG658" s="69"/>
      <c r="BH658" s="69"/>
      <c r="BI658" s="94"/>
      <c r="BJ658" s="42"/>
      <c r="BK658" s="42"/>
      <c r="BL658" s="209"/>
      <c r="BM658" s="42"/>
      <c r="BN658" s="67"/>
      <c r="BO658" s="95"/>
      <c r="BP658" s="42"/>
      <c r="BQ658" s="42"/>
      <c r="BR658" s="206"/>
      <c r="BS658" s="41"/>
      <c r="BT658" s="41"/>
      <c r="BU658" s="30"/>
      <c r="BW658" s="30"/>
      <c r="BX658" s="30"/>
      <c r="BY658" s="30"/>
      <c r="BZ658" s="160"/>
      <c r="CP658" s="42"/>
      <c r="CQ658" s="42"/>
      <c r="CR658" s="42"/>
      <c r="CS658" s="95"/>
      <c r="CV658" s="69"/>
      <c r="CW658" s="31"/>
      <c r="CX658" s="19"/>
      <c r="CY658" s="43"/>
      <c r="DC658" s="160"/>
      <c r="DU658" s="30"/>
      <c r="DV658" s="30"/>
      <c r="DW658" s="30"/>
      <c r="DX658" s="30"/>
      <c r="DY658" s="30"/>
      <c r="DZ658" s="160"/>
      <c r="EA658" s="160"/>
      <c r="EC658" s="160"/>
      <c r="ED658" s="160"/>
      <c r="EG658" s="160"/>
      <c r="EH658" s="30"/>
      <c r="EI658" s="30"/>
      <c r="EK658" s="160"/>
      <c r="EL658" s="160"/>
      <c r="EM658" s="160"/>
      <c r="EN658" s="160"/>
      <c r="EO658" s="160"/>
      <c r="EP658" s="160"/>
    </row>
    <row r="659" spans="2:146" s="105" customFormat="1" x14ac:dyDescent="0.25">
      <c r="B659" s="38"/>
      <c r="C659" s="38"/>
      <c r="D659" s="38"/>
      <c r="E659" s="38"/>
      <c r="F659" s="38"/>
      <c r="G659" s="38"/>
      <c r="J659" s="160"/>
      <c r="K659" s="160"/>
      <c r="L659" s="42"/>
      <c r="M659" s="42"/>
      <c r="N659" s="42"/>
      <c r="O659" s="42"/>
      <c r="P659" s="42"/>
      <c r="Q659" s="42"/>
      <c r="R659" s="42"/>
      <c r="S659" s="42"/>
      <c r="T659" s="42"/>
      <c r="U659" s="169"/>
      <c r="V659" s="169"/>
      <c r="W659" s="169"/>
      <c r="X659" s="169"/>
      <c r="Y659" s="169"/>
      <c r="AA659" s="169"/>
      <c r="AB659" s="169"/>
      <c r="AC659" s="169"/>
      <c r="AD659" s="169"/>
      <c r="AE659" s="169"/>
      <c r="AF659" s="169"/>
      <c r="AG659" s="169"/>
      <c r="AH659" s="169"/>
      <c r="AJ659" s="169"/>
      <c r="AK659" s="169"/>
      <c r="AM659" s="169"/>
      <c r="AN659" s="64"/>
      <c r="AO659" s="64"/>
      <c r="AP659" s="64"/>
      <c r="AQ659" s="64"/>
      <c r="AR659" s="64"/>
      <c r="AS659" s="42"/>
      <c r="AT659" s="67"/>
      <c r="AU659" s="67"/>
      <c r="AV659" s="67"/>
      <c r="AW659" s="42"/>
      <c r="AX659" s="64"/>
      <c r="AY659" s="69"/>
      <c r="AZ659" s="67"/>
      <c r="BA659" s="67"/>
      <c r="BB659" s="67"/>
      <c r="BC659" s="67"/>
      <c r="BD659" s="69"/>
      <c r="BE659" s="69"/>
      <c r="BF659" s="72"/>
      <c r="BG659" s="69"/>
      <c r="BH659" s="69"/>
      <c r="BI659" s="94"/>
      <c r="BJ659" s="42"/>
      <c r="BK659" s="42"/>
      <c r="BL659" s="209"/>
      <c r="BM659" s="67"/>
      <c r="BN659" s="67"/>
      <c r="BO659" s="95"/>
      <c r="BP659" s="42"/>
      <c r="BQ659" s="42"/>
      <c r="BR659" s="206"/>
      <c r="BS659" s="41"/>
      <c r="BT659" s="41"/>
      <c r="BU659" s="30"/>
      <c r="BW659" s="30"/>
      <c r="BX659" s="30"/>
      <c r="BY659" s="30"/>
      <c r="BZ659" s="160"/>
      <c r="CP659" s="42"/>
      <c r="CQ659" s="42"/>
      <c r="CR659" s="42"/>
      <c r="CS659" s="95"/>
      <c r="CV659" s="69"/>
      <c r="CW659" s="31"/>
      <c r="CX659" s="19"/>
      <c r="CY659" s="43"/>
      <c r="DC659" s="160"/>
      <c r="DU659" s="30"/>
      <c r="DV659" s="30"/>
      <c r="DW659" s="30"/>
      <c r="DX659" s="30"/>
      <c r="DY659" s="30"/>
      <c r="DZ659" s="160"/>
      <c r="EA659" s="160"/>
      <c r="EC659" s="160"/>
      <c r="ED659" s="160"/>
      <c r="EG659" s="160"/>
      <c r="EH659" s="30"/>
      <c r="EI659" s="30"/>
      <c r="EK659" s="160"/>
      <c r="EL659" s="160"/>
      <c r="EM659" s="160"/>
      <c r="EN659" s="160"/>
      <c r="EO659" s="160"/>
      <c r="EP659" s="160"/>
    </row>
    <row r="660" spans="2:146" s="105" customFormat="1" x14ac:dyDescent="0.25">
      <c r="B660" s="38"/>
      <c r="C660" s="38"/>
      <c r="D660" s="38"/>
      <c r="E660" s="38"/>
      <c r="F660" s="38"/>
      <c r="G660" s="38"/>
      <c r="J660" s="160"/>
      <c r="K660" s="160"/>
      <c r="L660" s="42"/>
      <c r="M660" s="42"/>
      <c r="N660" s="42"/>
      <c r="O660" s="42"/>
      <c r="P660" s="42"/>
      <c r="Q660" s="42"/>
      <c r="R660" s="42"/>
      <c r="S660" s="42"/>
      <c r="T660" s="42"/>
      <c r="U660" s="169"/>
      <c r="V660" s="169"/>
      <c r="W660" s="169"/>
      <c r="X660" s="169"/>
      <c r="Y660" s="169"/>
      <c r="AA660" s="169"/>
      <c r="AB660" s="169"/>
      <c r="AC660" s="169"/>
      <c r="AD660" s="169"/>
      <c r="AE660" s="169"/>
      <c r="AF660" s="169"/>
      <c r="AG660" s="169"/>
      <c r="AH660" s="169"/>
      <c r="AJ660" s="169"/>
      <c r="AK660" s="169"/>
      <c r="AM660" s="169"/>
      <c r="AN660" s="64"/>
      <c r="AO660" s="64"/>
      <c r="AP660" s="64"/>
      <c r="AQ660" s="64"/>
      <c r="AR660" s="64"/>
      <c r="AS660" s="42"/>
      <c r="AT660" s="67"/>
      <c r="AU660" s="67"/>
      <c r="AV660" s="67"/>
      <c r="AW660" s="42"/>
      <c r="AX660" s="64"/>
      <c r="AY660" s="69"/>
      <c r="AZ660" s="67"/>
      <c r="BA660" s="67"/>
      <c r="BB660" s="67"/>
      <c r="BC660" s="67"/>
      <c r="BD660" s="69"/>
      <c r="BE660" s="69"/>
      <c r="BF660" s="72"/>
      <c r="BG660" s="69"/>
      <c r="BH660" s="69"/>
      <c r="BI660" s="94"/>
      <c r="BJ660" s="42"/>
      <c r="BK660" s="42"/>
      <c r="BL660" s="209"/>
      <c r="BM660" s="67"/>
      <c r="BN660" s="67"/>
      <c r="BO660" s="95"/>
      <c r="BP660" s="42"/>
      <c r="BQ660" s="42"/>
      <c r="BR660" s="206"/>
      <c r="BS660" s="41"/>
      <c r="BT660" s="41"/>
      <c r="BU660" s="30"/>
      <c r="BW660" s="30"/>
      <c r="BX660" s="30"/>
      <c r="BY660" s="30"/>
      <c r="BZ660" s="160"/>
      <c r="CP660" s="42"/>
      <c r="CQ660" s="42"/>
      <c r="CR660" s="42"/>
      <c r="CS660" s="95"/>
      <c r="CV660" s="69"/>
      <c r="CW660" s="31"/>
      <c r="CX660" s="19"/>
      <c r="CY660" s="43"/>
      <c r="DC660" s="160"/>
      <c r="DU660" s="30"/>
      <c r="DV660" s="30"/>
      <c r="DW660" s="30"/>
      <c r="DX660" s="30"/>
      <c r="DY660" s="30"/>
      <c r="DZ660" s="160"/>
      <c r="EA660" s="160"/>
      <c r="EC660" s="160"/>
      <c r="ED660" s="160"/>
      <c r="EG660" s="160"/>
      <c r="EH660" s="30"/>
      <c r="EI660" s="30"/>
      <c r="EK660" s="160"/>
      <c r="EL660" s="160"/>
      <c r="EM660" s="160"/>
      <c r="EN660" s="160"/>
      <c r="EO660" s="160"/>
      <c r="EP660" s="160"/>
    </row>
    <row r="661" spans="2:146" s="105" customFormat="1" x14ac:dyDescent="0.25">
      <c r="B661" s="38"/>
      <c r="C661" s="38"/>
      <c r="D661" s="38"/>
      <c r="E661" s="38"/>
      <c r="F661" s="38"/>
      <c r="G661" s="38"/>
      <c r="J661" s="160"/>
      <c r="K661" s="160"/>
      <c r="L661" s="42"/>
      <c r="M661" s="42"/>
      <c r="N661" s="42"/>
      <c r="O661" s="42"/>
      <c r="P661" s="42"/>
      <c r="Q661" s="42"/>
      <c r="R661" s="42"/>
      <c r="S661" s="42"/>
      <c r="T661" s="42"/>
      <c r="U661" s="169"/>
      <c r="V661" s="169"/>
      <c r="W661" s="169"/>
      <c r="X661" s="169"/>
      <c r="Y661" s="169"/>
      <c r="AA661" s="169"/>
      <c r="AB661" s="169"/>
      <c r="AC661" s="169"/>
      <c r="AD661" s="169"/>
      <c r="AE661" s="169"/>
      <c r="AF661" s="169"/>
      <c r="AG661" s="169"/>
      <c r="AH661" s="169"/>
      <c r="AJ661" s="169"/>
      <c r="AK661" s="169"/>
      <c r="AM661" s="169"/>
      <c r="AN661" s="64"/>
      <c r="AO661" s="64"/>
      <c r="AP661" s="64"/>
      <c r="AQ661" s="64"/>
      <c r="AR661" s="64"/>
      <c r="AS661" s="42"/>
      <c r="AT661" s="67"/>
      <c r="AU661" s="67"/>
      <c r="AV661" s="67"/>
      <c r="AW661" s="42"/>
      <c r="AX661" s="64"/>
      <c r="AY661" s="69"/>
      <c r="AZ661" s="67"/>
      <c r="BA661" s="67"/>
      <c r="BB661" s="67"/>
      <c r="BC661" s="67"/>
      <c r="BD661" s="69"/>
      <c r="BE661" s="69"/>
      <c r="BF661" s="72"/>
      <c r="BG661" s="69"/>
      <c r="BH661" s="69"/>
      <c r="BI661" s="94"/>
      <c r="BJ661" s="42"/>
      <c r="BK661" s="42"/>
      <c r="BL661" s="209"/>
      <c r="BM661" s="67"/>
      <c r="BN661" s="67"/>
      <c r="BO661" s="95"/>
      <c r="BP661" s="42"/>
      <c r="BQ661" s="42"/>
      <c r="BR661" s="206"/>
      <c r="BS661" s="41"/>
      <c r="BT661" s="41"/>
      <c r="BU661" s="30"/>
      <c r="BW661" s="30"/>
      <c r="BX661" s="30"/>
      <c r="BY661" s="30"/>
      <c r="BZ661" s="160"/>
      <c r="CP661" s="42"/>
      <c r="CQ661" s="42"/>
      <c r="CR661" s="42"/>
      <c r="CS661" s="95"/>
      <c r="CV661" s="69"/>
      <c r="CW661" s="31"/>
      <c r="CX661" s="19"/>
      <c r="CY661" s="43"/>
      <c r="DC661" s="160"/>
      <c r="DU661" s="30"/>
      <c r="DV661" s="30"/>
      <c r="DW661" s="30"/>
      <c r="DX661" s="30"/>
      <c r="DY661" s="30"/>
      <c r="DZ661" s="160"/>
      <c r="EA661" s="160"/>
      <c r="EC661" s="160"/>
      <c r="ED661" s="160"/>
      <c r="EG661" s="160"/>
      <c r="EH661" s="30"/>
      <c r="EI661" s="30"/>
      <c r="EK661" s="160"/>
      <c r="EL661" s="160"/>
      <c r="EM661" s="160"/>
      <c r="EN661" s="160"/>
      <c r="EO661" s="160"/>
      <c r="EP661" s="160"/>
    </row>
    <row r="662" spans="2:146" s="105" customFormat="1" x14ac:dyDescent="0.25">
      <c r="B662" s="38"/>
      <c r="C662" s="38"/>
      <c r="D662" s="38"/>
      <c r="E662" s="38"/>
      <c r="F662" s="38"/>
      <c r="G662" s="38"/>
      <c r="J662" s="160"/>
      <c r="K662" s="160"/>
      <c r="L662" s="42"/>
      <c r="M662" s="42"/>
      <c r="N662" s="42"/>
      <c r="O662" s="42"/>
      <c r="P662" s="42"/>
      <c r="Q662" s="42"/>
      <c r="R662" s="42"/>
      <c r="S662" s="42"/>
      <c r="T662" s="42"/>
      <c r="U662" s="169"/>
      <c r="V662" s="169"/>
      <c r="W662" s="169"/>
      <c r="X662" s="169"/>
      <c r="Y662" s="169"/>
      <c r="AA662" s="169"/>
      <c r="AB662" s="169"/>
      <c r="AC662" s="169"/>
      <c r="AD662" s="169"/>
      <c r="AE662" s="169"/>
      <c r="AF662" s="169"/>
      <c r="AG662" s="169"/>
      <c r="AH662" s="169"/>
      <c r="AJ662" s="169"/>
      <c r="AK662" s="169"/>
      <c r="AM662" s="169"/>
      <c r="AN662" s="64"/>
      <c r="AO662" s="64"/>
      <c r="AP662" s="64"/>
      <c r="AQ662" s="64"/>
      <c r="AR662" s="64"/>
      <c r="AS662" s="42"/>
      <c r="AT662" s="67"/>
      <c r="AU662" s="67"/>
      <c r="AV662" s="67"/>
      <c r="AW662" s="42"/>
      <c r="AX662" s="64"/>
      <c r="AY662" s="69"/>
      <c r="AZ662" s="67"/>
      <c r="BA662" s="67"/>
      <c r="BB662" s="67"/>
      <c r="BC662" s="67"/>
      <c r="BD662" s="69"/>
      <c r="BE662" s="69"/>
      <c r="BF662" s="72"/>
      <c r="BG662" s="69"/>
      <c r="BH662" s="69"/>
      <c r="BI662" s="94"/>
      <c r="BJ662" s="42"/>
      <c r="BK662" s="42"/>
      <c r="BL662" s="209"/>
      <c r="BM662" s="67"/>
      <c r="BN662" s="67"/>
      <c r="BO662" s="95"/>
      <c r="BP662" s="42"/>
      <c r="BQ662" s="42"/>
      <c r="BR662" s="206"/>
      <c r="BS662" s="41"/>
      <c r="BT662" s="41"/>
      <c r="BU662" s="30"/>
      <c r="BW662" s="30"/>
      <c r="BX662" s="30"/>
      <c r="BY662" s="30"/>
      <c r="BZ662" s="160"/>
      <c r="CP662" s="42"/>
      <c r="CQ662" s="42"/>
      <c r="CR662" s="42"/>
      <c r="CS662" s="95"/>
      <c r="CV662" s="69"/>
      <c r="CW662" s="31"/>
      <c r="CX662" s="19"/>
      <c r="CY662" s="43"/>
      <c r="DC662" s="160"/>
      <c r="DU662" s="30"/>
      <c r="DV662" s="30"/>
      <c r="DW662" s="30"/>
      <c r="DX662" s="30"/>
      <c r="DY662" s="30"/>
      <c r="DZ662" s="160"/>
      <c r="EA662" s="160"/>
      <c r="EC662" s="160"/>
      <c r="ED662" s="160"/>
      <c r="EG662" s="160"/>
      <c r="EH662" s="30"/>
      <c r="EI662" s="30"/>
      <c r="EK662" s="160"/>
      <c r="EL662" s="160"/>
      <c r="EM662" s="160"/>
      <c r="EN662" s="160"/>
      <c r="EO662" s="160"/>
      <c r="EP662" s="160"/>
    </row>
    <row r="663" spans="2:146" s="105" customFormat="1" x14ac:dyDescent="0.25">
      <c r="B663" s="38"/>
      <c r="C663" s="38"/>
      <c r="D663" s="38"/>
      <c r="E663" s="38"/>
      <c r="F663" s="38"/>
      <c r="G663" s="38"/>
      <c r="J663" s="160"/>
      <c r="K663" s="160"/>
      <c r="L663" s="42"/>
      <c r="M663" s="42"/>
      <c r="N663" s="42"/>
      <c r="O663" s="42"/>
      <c r="P663" s="42"/>
      <c r="Q663" s="42"/>
      <c r="R663" s="42"/>
      <c r="S663" s="42"/>
      <c r="T663" s="42"/>
      <c r="U663" s="169"/>
      <c r="V663" s="169"/>
      <c r="W663" s="169"/>
      <c r="X663" s="169"/>
      <c r="Y663" s="169"/>
      <c r="AA663" s="169"/>
      <c r="AB663" s="169"/>
      <c r="AC663" s="169"/>
      <c r="AD663" s="169"/>
      <c r="AE663" s="169"/>
      <c r="AF663" s="169"/>
      <c r="AG663" s="169"/>
      <c r="AH663" s="169"/>
      <c r="AJ663" s="169"/>
      <c r="AK663" s="169"/>
      <c r="AM663" s="169"/>
      <c r="AN663" s="64"/>
      <c r="AO663" s="64"/>
      <c r="AP663" s="64"/>
      <c r="AQ663" s="64"/>
      <c r="AR663" s="64"/>
      <c r="AS663" s="42"/>
      <c r="AT663" s="67"/>
      <c r="AU663" s="67"/>
      <c r="AV663" s="67"/>
      <c r="AW663" s="42"/>
      <c r="AX663" s="64"/>
      <c r="AY663" s="69"/>
      <c r="AZ663" s="67"/>
      <c r="BA663" s="67"/>
      <c r="BB663" s="67"/>
      <c r="BC663" s="67"/>
      <c r="BD663" s="69"/>
      <c r="BE663" s="69"/>
      <c r="BF663" s="72"/>
      <c r="BG663" s="69"/>
      <c r="BH663" s="69"/>
      <c r="BI663" s="94"/>
      <c r="BJ663" s="42"/>
      <c r="BK663" s="42"/>
      <c r="BL663" s="209"/>
      <c r="BM663" s="67"/>
      <c r="BN663" s="67"/>
      <c r="BO663" s="95"/>
      <c r="BP663" s="42"/>
      <c r="BQ663" s="42"/>
      <c r="BR663" s="206"/>
      <c r="BS663" s="41"/>
      <c r="BT663" s="41"/>
      <c r="BU663" s="30"/>
      <c r="BW663" s="30"/>
      <c r="BX663" s="30"/>
      <c r="BY663" s="30"/>
      <c r="BZ663" s="160"/>
      <c r="CP663" s="42"/>
      <c r="CQ663" s="42"/>
      <c r="CR663" s="42"/>
      <c r="CS663" s="95"/>
      <c r="CV663" s="69"/>
      <c r="CW663" s="31"/>
      <c r="CX663" s="19"/>
      <c r="CY663" s="43"/>
      <c r="DC663" s="160"/>
      <c r="DU663" s="30"/>
      <c r="DV663" s="30"/>
      <c r="DW663" s="30"/>
      <c r="DX663" s="30"/>
      <c r="DY663" s="30"/>
      <c r="DZ663" s="160"/>
      <c r="EA663" s="160"/>
      <c r="EC663" s="160"/>
      <c r="ED663" s="160"/>
      <c r="EG663" s="160"/>
      <c r="EH663" s="30"/>
      <c r="EI663" s="30"/>
      <c r="EK663" s="160"/>
      <c r="EL663" s="160"/>
      <c r="EM663" s="160"/>
      <c r="EN663" s="160"/>
      <c r="EO663" s="160"/>
      <c r="EP663" s="160"/>
    </row>
    <row r="664" spans="2:146" s="105" customFormat="1" x14ac:dyDescent="0.25">
      <c r="B664" s="38"/>
      <c r="C664" s="38"/>
      <c r="D664" s="38"/>
      <c r="E664" s="38"/>
      <c r="F664" s="38"/>
      <c r="G664" s="38"/>
      <c r="J664" s="160"/>
      <c r="K664" s="160"/>
      <c r="L664" s="42"/>
      <c r="M664" s="42"/>
      <c r="N664" s="42"/>
      <c r="O664" s="42"/>
      <c r="P664" s="42"/>
      <c r="Q664" s="42"/>
      <c r="R664" s="42"/>
      <c r="S664" s="42"/>
      <c r="T664" s="42"/>
      <c r="U664" s="169"/>
      <c r="V664" s="169"/>
      <c r="W664" s="169"/>
      <c r="X664" s="169"/>
      <c r="Y664" s="169"/>
      <c r="AA664" s="169"/>
      <c r="AB664" s="169"/>
      <c r="AC664" s="169"/>
      <c r="AD664" s="169"/>
      <c r="AE664" s="169"/>
      <c r="AF664" s="169"/>
      <c r="AG664" s="169"/>
      <c r="AH664" s="169"/>
      <c r="AJ664" s="169"/>
      <c r="AK664" s="169"/>
      <c r="AM664" s="169"/>
      <c r="AN664" s="64"/>
      <c r="AO664" s="64"/>
      <c r="AP664" s="64"/>
      <c r="AQ664" s="64"/>
      <c r="AR664" s="64"/>
      <c r="AS664" s="42"/>
      <c r="AT664" s="67"/>
      <c r="AU664" s="67"/>
      <c r="AV664" s="67"/>
      <c r="AW664" s="42"/>
      <c r="AX664" s="64"/>
      <c r="AY664" s="69"/>
      <c r="AZ664" s="67"/>
      <c r="BA664" s="67"/>
      <c r="BB664" s="67"/>
      <c r="BC664" s="67"/>
      <c r="BD664" s="69"/>
      <c r="BE664" s="69"/>
      <c r="BF664" s="72"/>
      <c r="BG664" s="69"/>
      <c r="BH664" s="69"/>
      <c r="BI664" s="94"/>
      <c r="BJ664" s="42"/>
      <c r="BK664" s="42"/>
      <c r="BL664" s="209"/>
      <c r="BM664" s="67"/>
      <c r="BN664" s="67"/>
      <c r="BO664" s="95"/>
      <c r="BP664" s="42"/>
      <c r="BQ664" s="42"/>
      <c r="BR664" s="206"/>
      <c r="BS664" s="41"/>
      <c r="BT664" s="41"/>
      <c r="BU664" s="30"/>
      <c r="BW664" s="30"/>
      <c r="BX664" s="30"/>
      <c r="BY664" s="30"/>
      <c r="BZ664" s="160"/>
      <c r="CP664" s="42"/>
      <c r="CQ664" s="42"/>
      <c r="CR664" s="42"/>
      <c r="CS664" s="95"/>
      <c r="CV664" s="69"/>
      <c r="CW664" s="31"/>
      <c r="CX664" s="19"/>
      <c r="CY664" s="43"/>
      <c r="DC664" s="160"/>
      <c r="DU664" s="30"/>
      <c r="DV664" s="30"/>
      <c r="DW664" s="30"/>
      <c r="DX664" s="30"/>
      <c r="DY664" s="30"/>
      <c r="DZ664" s="160"/>
      <c r="EA664" s="160"/>
      <c r="EC664" s="160"/>
      <c r="ED664" s="160"/>
      <c r="EG664" s="160"/>
      <c r="EH664" s="30"/>
      <c r="EI664" s="30"/>
      <c r="EK664" s="160"/>
      <c r="EL664" s="160"/>
      <c r="EM664" s="160"/>
      <c r="EN664" s="160"/>
      <c r="EO664" s="160"/>
      <c r="EP664" s="160"/>
    </row>
    <row r="665" spans="2:146" s="105" customFormat="1" x14ac:dyDescent="0.25">
      <c r="B665" s="38"/>
      <c r="C665" s="38"/>
      <c r="D665" s="38"/>
      <c r="E665" s="38"/>
      <c r="F665" s="38"/>
      <c r="G665" s="38"/>
      <c r="J665" s="160"/>
      <c r="K665" s="160"/>
      <c r="L665" s="42"/>
      <c r="M665" s="42"/>
      <c r="N665" s="42"/>
      <c r="O665" s="42"/>
      <c r="P665" s="42"/>
      <c r="Q665" s="42"/>
      <c r="R665" s="42"/>
      <c r="S665" s="42"/>
      <c r="T665" s="42"/>
      <c r="U665" s="169"/>
      <c r="V665" s="169"/>
      <c r="W665" s="169"/>
      <c r="X665" s="169"/>
      <c r="Y665" s="169"/>
      <c r="AA665" s="169"/>
      <c r="AB665" s="169"/>
      <c r="AC665" s="169"/>
      <c r="AD665" s="169"/>
      <c r="AE665" s="169"/>
      <c r="AF665" s="169"/>
      <c r="AG665" s="169"/>
      <c r="AH665" s="169"/>
      <c r="AJ665" s="169"/>
      <c r="AK665" s="169"/>
      <c r="AM665" s="169"/>
      <c r="AN665" s="64"/>
      <c r="AO665" s="64"/>
      <c r="AP665" s="64"/>
      <c r="AQ665" s="64"/>
      <c r="AR665" s="64"/>
      <c r="AS665" s="42"/>
      <c r="AT665" s="67"/>
      <c r="AU665" s="67"/>
      <c r="AV665" s="67"/>
      <c r="AW665" s="42"/>
      <c r="AX665" s="64"/>
      <c r="AY665" s="69"/>
      <c r="AZ665" s="67"/>
      <c r="BA665" s="67"/>
      <c r="BB665" s="67"/>
      <c r="BC665" s="67"/>
      <c r="BD665" s="69"/>
      <c r="BE665" s="69"/>
      <c r="BF665" s="72"/>
      <c r="BG665" s="69"/>
      <c r="BH665" s="69"/>
      <c r="BI665" s="94"/>
      <c r="BJ665" s="42"/>
      <c r="BK665" s="42"/>
      <c r="BL665" s="209"/>
      <c r="BM665" s="67"/>
      <c r="BN665" s="67"/>
      <c r="BO665" s="95"/>
      <c r="BP665" s="42"/>
      <c r="BQ665" s="42"/>
      <c r="BR665" s="206"/>
      <c r="BS665" s="41"/>
      <c r="BT665" s="41"/>
      <c r="BU665" s="30"/>
      <c r="BW665" s="30"/>
      <c r="BX665" s="30"/>
      <c r="BY665" s="30"/>
      <c r="BZ665" s="160"/>
      <c r="CP665" s="42"/>
      <c r="CQ665" s="42"/>
      <c r="CR665" s="42"/>
      <c r="CS665" s="95"/>
      <c r="CV665" s="69"/>
      <c r="CW665" s="31"/>
      <c r="CX665" s="19"/>
      <c r="CY665" s="43"/>
      <c r="DC665" s="160"/>
      <c r="DU665" s="30"/>
      <c r="DV665" s="30"/>
      <c r="DW665" s="30"/>
      <c r="DX665" s="30"/>
      <c r="DY665" s="30"/>
      <c r="DZ665" s="160"/>
      <c r="EA665" s="160"/>
      <c r="EC665" s="160"/>
      <c r="ED665" s="160"/>
      <c r="EG665" s="160"/>
      <c r="EH665" s="30"/>
      <c r="EI665" s="30"/>
      <c r="EK665" s="160"/>
      <c r="EL665" s="160"/>
      <c r="EM665" s="160"/>
      <c r="EN665" s="160"/>
      <c r="EO665" s="160"/>
      <c r="EP665" s="160"/>
    </row>
    <row r="666" spans="2:146" s="105" customFormat="1" x14ac:dyDescent="0.25">
      <c r="B666" s="38"/>
      <c r="C666" s="38"/>
      <c r="D666" s="38"/>
      <c r="E666" s="38"/>
      <c r="F666" s="38"/>
      <c r="G666" s="38"/>
      <c r="J666" s="160"/>
      <c r="K666" s="160"/>
      <c r="L666" s="42"/>
      <c r="M666" s="42"/>
      <c r="N666" s="42"/>
      <c r="O666" s="42"/>
      <c r="P666" s="42"/>
      <c r="Q666" s="42"/>
      <c r="R666" s="42"/>
      <c r="S666" s="42"/>
      <c r="T666" s="42"/>
      <c r="U666" s="169"/>
      <c r="V666" s="169"/>
      <c r="W666" s="169"/>
      <c r="X666" s="169"/>
      <c r="Y666" s="169"/>
      <c r="AA666" s="169"/>
      <c r="AB666" s="169"/>
      <c r="AC666" s="169"/>
      <c r="AD666" s="169"/>
      <c r="AE666" s="169"/>
      <c r="AF666" s="169"/>
      <c r="AG666" s="169"/>
      <c r="AH666" s="169"/>
      <c r="AJ666" s="169"/>
      <c r="AK666" s="169"/>
      <c r="AM666" s="169"/>
      <c r="AN666" s="64"/>
      <c r="AO666" s="64"/>
      <c r="AP666" s="64"/>
      <c r="AQ666" s="64"/>
      <c r="AR666" s="64"/>
      <c r="AS666" s="42"/>
      <c r="AT666" s="67"/>
      <c r="AU666" s="67"/>
      <c r="AV666" s="67"/>
      <c r="AW666" s="42"/>
      <c r="AX666" s="64"/>
      <c r="AY666" s="69"/>
      <c r="AZ666" s="67"/>
      <c r="BA666" s="67"/>
      <c r="BB666" s="67"/>
      <c r="BC666" s="67"/>
      <c r="BD666" s="69"/>
      <c r="BE666" s="69"/>
      <c r="BF666" s="72"/>
      <c r="BG666" s="69"/>
      <c r="BH666" s="69"/>
      <c r="BI666" s="94"/>
      <c r="BJ666" s="42"/>
      <c r="BK666" s="42"/>
      <c r="BL666" s="209"/>
      <c r="BM666" s="67"/>
      <c r="BN666" s="67"/>
      <c r="BO666" s="95"/>
      <c r="BP666" s="42"/>
      <c r="BQ666" s="42"/>
      <c r="BR666" s="206"/>
      <c r="BS666" s="41"/>
      <c r="BT666" s="41"/>
      <c r="BU666" s="30"/>
      <c r="BW666" s="30"/>
      <c r="BX666" s="30"/>
      <c r="BY666" s="30"/>
      <c r="BZ666" s="160"/>
      <c r="CP666" s="42"/>
      <c r="CQ666" s="42"/>
      <c r="CR666" s="42"/>
      <c r="CS666" s="95"/>
      <c r="CV666" s="69"/>
      <c r="CW666" s="31"/>
      <c r="CX666" s="19"/>
      <c r="CY666" s="43"/>
      <c r="DC666" s="160"/>
      <c r="DU666" s="30"/>
      <c r="DV666" s="30"/>
      <c r="DW666" s="30"/>
      <c r="DX666" s="30"/>
      <c r="DY666" s="30"/>
      <c r="DZ666" s="160"/>
      <c r="EA666" s="160"/>
      <c r="EC666" s="160"/>
      <c r="ED666" s="160"/>
      <c r="EG666" s="160"/>
      <c r="EH666" s="30"/>
      <c r="EI666" s="30"/>
      <c r="EK666" s="160"/>
      <c r="EL666" s="160"/>
      <c r="EM666" s="160"/>
      <c r="EN666" s="160"/>
      <c r="EO666" s="160"/>
      <c r="EP666" s="160"/>
    </row>
    <row r="667" spans="2:146" s="105" customFormat="1" x14ac:dyDescent="0.25">
      <c r="B667" s="38"/>
      <c r="C667" s="38"/>
      <c r="D667" s="38"/>
      <c r="E667" s="38"/>
      <c r="F667" s="38"/>
      <c r="G667" s="38"/>
      <c r="J667" s="160"/>
      <c r="K667" s="160"/>
      <c r="L667" s="42"/>
      <c r="M667" s="42"/>
      <c r="N667" s="42"/>
      <c r="O667" s="42"/>
      <c r="P667" s="42"/>
      <c r="Q667" s="42"/>
      <c r="R667" s="42"/>
      <c r="S667" s="42"/>
      <c r="T667" s="42"/>
      <c r="U667" s="169"/>
      <c r="V667" s="169"/>
      <c r="W667" s="169"/>
      <c r="X667" s="169"/>
      <c r="Y667" s="169"/>
      <c r="AA667" s="169"/>
      <c r="AB667" s="169"/>
      <c r="AC667" s="169"/>
      <c r="AD667" s="169"/>
      <c r="AE667" s="169"/>
      <c r="AF667" s="169"/>
      <c r="AG667" s="169"/>
      <c r="AH667" s="169"/>
      <c r="AJ667" s="169"/>
      <c r="AK667" s="169"/>
      <c r="AM667" s="169"/>
      <c r="AN667" s="64"/>
      <c r="AO667" s="64"/>
      <c r="AP667" s="64"/>
      <c r="AQ667" s="64"/>
      <c r="AR667" s="64"/>
      <c r="AS667" s="42"/>
      <c r="AT667" s="67"/>
      <c r="AU667" s="67"/>
      <c r="AV667" s="67"/>
      <c r="AW667" s="42"/>
      <c r="AX667" s="64"/>
      <c r="AY667" s="69"/>
      <c r="AZ667" s="67"/>
      <c r="BA667" s="67"/>
      <c r="BB667" s="67"/>
      <c r="BC667" s="67"/>
      <c r="BD667" s="69"/>
      <c r="BE667" s="69"/>
      <c r="BF667" s="72"/>
      <c r="BG667" s="69"/>
      <c r="BH667" s="69"/>
      <c r="BI667" s="94"/>
      <c r="BJ667" s="42"/>
      <c r="BK667" s="42"/>
      <c r="BL667" s="209"/>
      <c r="BM667" s="67"/>
      <c r="BN667" s="67"/>
      <c r="BO667" s="95"/>
      <c r="BP667" s="42"/>
      <c r="BQ667" s="42"/>
      <c r="BR667" s="206"/>
      <c r="BS667" s="41"/>
      <c r="BT667" s="41"/>
      <c r="BU667" s="30"/>
      <c r="BW667" s="30"/>
      <c r="BX667" s="30"/>
      <c r="BY667" s="30"/>
      <c r="BZ667" s="160"/>
      <c r="CP667" s="42"/>
      <c r="CQ667" s="42"/>
      <c r="CR667" s="42"/>
      <c r="CS667" s="95"/>
      <c r="CV667" s="69"/>
      <c r="CW667" s="31"/>
      <c r="CX667" s="19"/>
      <c r="CY667" s="43"/>
      <c r="DC667" s="160"/>
      <c r="DU667" s="30"/>
      <c r="DV667" s="30"/>
      <c r="DW667" s="30"/>
      <c r="DX667" s="30"/>
      <c r="DY667" s="30"/>
      <c r="DZ667" s="160"/>
      <c r="EA667" s="160"/>
      <c r="EC667" s="160"/>
      <c r="ED667" s="160"/>
      <c r="EG667" s="160"/>
      <c r="EH667" s="30"/>
      <c r="EI667" s="30"/>
      <c r="EK667" s="160"/>
      <c r="EL667" s="160"/>
      <c r="EM667" s="160"/>
      <c r="EN667" s="160"/>
      <c r="EO667" s="160"/>
      <c r="EP667" s="160"/>
    </row>
    <row r="668" spans="2:146" s="105" customFormat="1" x14ac:dyDescent="0.25">
      <c r="B668" s="38"/>
      <c r="C668" s="38"/>
      <c r="D668" s="38"/>
      <c r="E668" s="38"/>
      <c r="F668" s="38"/>
      <c r="G668" s="38"/>
      <c r="J668" s="160"/>
      <c r="K668" s="160"/>
      <c r="L668" s="42"/>
      <c r="M668" s="42"/>
      <c r="N668" s="42"/>
      <c r="O668" s="42"/>
      <c r="P668" s="42"/>
      <c r="Q668" s="42"/>
      <c r="R668" s="42"/>
      <c r="S668" s="42"/>
      <c r="T668" s="42"/>
      <c r="U668" s="169"/>
      <c r="V668" s="169"/>
      <c r="W668" s="169"/>
      <c r="X668" s="169"/>
      <c r="Y668" s="169"/>
      <c r="AA668" s="169"/>
      <c r="AB668" s="169"/>
      <c r="AC668" s="169"/>
      <c r="AD668" s="169"/>
      <c r="AE668" s="169"/>
      <c r="AF668" s="169"/>
      <c r="AG668" s="169"/>
      <c r="AH668" s="169"/>
      <c r="AJ668" s="169"/>
      <c r="AK668" s="169"/>
      <c r="AM668" s="169"/>
      <c r="AN668" s="64"/>
      <c r="AO668" s="64"/>
      <c r="AP668" s="64"/>
      <c r="AQ668" s="64"/>
      <c r="AR668" s="64"/>
      <c r="AS668" s="42"/>
      <c r="AT668" s="67"/>
      <c r="AU668" s="67"/>
      <c r="AV668" s="67"/>
      <c r="AW668" s="42"/>
      <c r="AX668" s="64"/>
      <c r="AY668" s="69"/>
      <c r="AZ668" s="67"/>
      <c r="BA668" s="67"/>
      <c r="BB668" s="67"/>
      <c r="BC668" s="67"/>
      <c r="BD668" s="69"/>
      <c r="BE668" s="69"/>
      <c r="BF668" s="72"/>
      <c r="BG668" s="69"/>
      <c r="BH668" s="69"/>
      <c r="BI668" s="94"/>
      <c r="BJ668" s="42"/>
      <c r="BK668" s="42"/>
      <c r="BL668" s="209"/>
      <c r="BM668" s="67"/>
      <c r="BN668" s="67"/>
      <c r="BO668" s="95"/>
      <c r="BP668" s="42"/>
      <c r="BQ668" s="42"/>
      <c r="BR668" s="206"/>
      <c r="BS668" s="41"/>
      <c r="BT668" s="41"/>
      <c r="BU668" s="30"/>
      <c r="BW668" s="30"/>
      <c r="BX668" s="30"/>
      <c r="BY668" s="30"/>
      <c r="BZ668" s="160"/>
      <c r="CP668" s="42"/>
      <c r="CQ668" s="42"/>
      <c r="CR668" s="42"/>
      <c r="CS668" s="95"/>
      <c r="CV668" s="69"/>
      <c r="CW668" s="31"/>
      <c r="CX668" s="19"/>
      <c r="CY668" s="43"/>
      <c r="DC668" s="160"/>
      <c r="DU668" s="30"/>
      <c r="DV668" s="30"/>
      <c r="DW668" s="30"/>
      <c r="DX668" s="30"/>
      <c r="DY668" s="30"/>
      <c r="DZ668" s="160"/>
      <c r="EA668" s="160"/>
      <c r="EC668" s="160"/>
      <c r="ED668" s="160"/>
      <c r="EG668" s="160"/>
      <c r="EH668" s="30"/>
      <c r="EI668" s="30"/>
      <c r="EK668" s="160"/>
      <c r="EL668" s="160"/>
      <c r="EM668" s="160"/>
      <c r="EN668" s="160"/>
      <c r="EO668" s="160"/>
      <c r="EP668" s="160"/>
    </row>
    <row r="669" spans="2:146" s="105" customFormat="1" x14ac:dyDescent="0.25">
      <c r="B669" s="38"/>
      <c r="C669" s="38"/>
      <c r="D669" s="38"/>
      <c r="E669" s="38"/>
      <c r="F669" s="38"/>
      <c r="G669" s="38"/>
      <c r="J669" s="160"/>
      <c r="K669" s="160"/>
      <c r="L669" s="42"/>
      <c r="M669" s="42"/>
      <c r="N669" s="42"/>
      <c r="O669" s="42"/>
      <c r="P669" s="42"/>
      <c r="Q669" s="42"/>
      <c r="R669" s="42"/>
      <c r="S669" s="42"/>
      <c r="T669" s="42"/>
      <c r="U669" s="169"/>
      <c r="V669" s="169"/>
      <c r="W669" s="169"/>
      <c r="X669" s="169"/>
      <c r="Y669" s="169"/>
      <c r="AA669" s="169"/>
      <c r="AB669" s="169"/>
      <c r="AC669" s="169"/>
      <c r="AD669" s="169"/>
      <c r="AE669" s="169"/>
      <c r="AF669" s="169"/>
      <c r="AG669" s="169"/>
      <c r="AH669" s="169"/>
      <c r="AJ669" s="169"/>
      <c r="AK669" s="169"/>
      <c r="AM669" s="169"/>
      <c r="AN669" s="64"/>
      <c r="AO669" s="64"/>
      <c r="AP669" s="64"/>
      <c r="AQ669" s="64"/>
      <c r="AR669" s="64"/>
      <c r="AS669" s="42"/>
      <c r="AT669" s="67"/>
      <c r="AU669" s="67"/>
      <c r="AV669" s="67"/>
      <c r="AW669" s="42"/>
      <c r="AX669" s="64"/>
      <c r="AY669" s="69"/>
      <c r="AZ669" s="67"/>
      <c r="BA669" s="67"/>
      <c r="BB669" s="67"/>
      <c r="BC669" s="67"/>
      <c r="BD669" s="69"/>
      <c r="BE669" s="69"/>
      <c r="BF669" s="72"/>
      <c r="BG669" s="69"/>
      <c r="BH669" s="69"/>
      <c r="BI669" s="94"/>
      <c r="BJ669" s="42"/>
      <c r="BK669" s="42"/>
      <c r="BL669" s="209"/>
      <c r="BM669" s="67"/>
      <c r="BN669" s="67"/>
      <c r="BO669" s="95"/>
      <c r="BP669" s="42"/>
      <c r="BQ669" s="42"/>
      <c r="BR669" s="206"/>
      <c r="BS669" s="41"/>
      <c r="BT669" s="41"/>
      <c r="BU669" s="30"/>
      <c r="BW669" s="30"/>
      <c r="BX669" s="30"/>
      <c r="BY669" s="30"/>
      <c r="BZ669" s="160"/>
      <c r="CP669" s="42"/>
      <c r="CQ669" s="42"/>
      <c r="CR669" s="42"/>
      <c r="CS669" s="95"/>
      <c r="CV669" s="69"/>
      <c r="CW669" s="31"/>
      <c r="CX669" s="19"/>
      <c r="CY669" s="43"/>
      <c r="DC669" s="160"/>
      <c r="DU669" s="30"/>
      <c r="DV669" s="30"/>
      <c r="DW669" s="30"/>
      <c r="DX669" s="30"/>
      <c r="DY669" s="30"/>
      <c r="DZ669" s="160"/>
      <c r="EA669" s="160"/>
      <c r="EC669" s="160"/>
      <c r="ED669" s="160"/>
      <c r="EG669" s="160"/>
      <c r="EH669" s="30"/>
      <c r="EI669" s="30"/>
      <c r="EK669" s="160"/>
      <c r="EL669" s="160"/>
      <c r="EM669" s="160"/>
      <c r="EN669" s="160"/>
      <c r="EO669" s="160"/>
      <c r="EP669" s="160"/>
    </row>
    <row r="670" spans="2:146" s="105" customFormat="1" x14ac:dyDescent="0.25">
      <c r="B670" s="38"/>
      <c r="C670" s="38"/>
      <c r="D670" s="38"/>
      <c r="E670" s="38"/>
      <c r="F670" s="38"/>
      <c r="G670" s="38"/>
      <c r="J670" s="160"/>
      <c r="K670" s="160"/>
      <c r="L670" s="42"/>
      <c r="M670" s="42"/>
      <c r="N670" s="42"/>
      <c r="O670" s="42"/>
      <c r="P670" s="42"/>
      <c r="Q670" s="42"/>
      <c r="R670" s="42"/>
      <c r="S670" s="42"/>
      <c r="T670" s="42"/>
      <c r="U670" s="169"/>
      <c r="V670" s="169"/>
      <c r="W670" s="169"/>
      <c r="X670" s="169"/>
      <c r="Y670" s="169"/>
      <c r="AA670" s="169"/>
      <c r="AB670" s="169"/>
      <c r="AC670" s="169"/>
      <c r="AD670" s="169"/>
      <c r="AE670" s="169"/>
      <c r="AF670" s="169"/>
      <c r="AG670" s="169"/>
      <c r="AH670" s="169"/>
      <c r="AJ670" s="169"/>
      <c r="AK670" s="169"/>
      <c r="AM670" s="169"/>
      <c r="AN670" s="64"/>
      <c r="AO670" s="64"/>
      <c r="AP670" s="64"/>
      <c r="AQ670" s="64"/>
      <c r="AR670" s="64"/>
      <c r="AS670" s="42"/>
      <c r="AT670" s="67"/>
      <c r="AU670" s="67"/>
      <c r="AV670" s="67"/>
      <c r="AW670" s="42"/>
      <c r="AX670" s="64"/>
      <c r="AY670" s="69"/>
      <c r="AZ670" s="67"/>
      <c r="BA670" s="67"/>
      <c r="BB670" s="67"/>
      <c r="BC670" s="67"/>
      <c r="BD670" s="69"/>
      <c r="BE670" s="69"/>
      <c r="BF670" s="72"/>
      <c r="BG670" s="69"/>
      <c r="BH670" s="69"/>
      <c r="BI670" s="94"/>
      <c r="BJ670" s="42"/>
      <c r="BK670" s="42"/>
      <c r="BL670" s="209"/>
      <c r="BM670" s="67"/>
      <c r="BN670" s="67"/>
      <c r="BO670" s="95"/>
      <c r="BP670" s="42"/>
      <c r="BQ670" s="42"/>
      <c r="BR670" s="206"/>
      <c r="BS670" s="41"/>
      <c r="BT670" s="41"/>
      <c r="BU670" s="30"/>
      <c r="BW670" s="30"/>
      <c r="BX670" s="30"/>
      <c r="BY670" s="30"/>
      <c r="BZ670" s="160"/>
      <c r="CP670" s="42"/>
      <c r="CQ670" s="42"/>
      <c r="CR670" s="42"/>
      <c r="CS670" s="95"/>
      <c r="CV670" s="69"/>
      <c r="CW670" s="31"/>
      <c r="CX670" s="19"/>
      <c r="CY670" s="43"/>
      <c r="DC670" s="160"/>
      <c r="DU670" s="30"/>
      <c r="DV670" s="30"/>
      <c r="DW670" s="30"/>
      <c r="DX670" s="30"/>
      <c r="DY670" s="30"/>
      <c r="DZ670" s="160"/>
      <c r="EA670" s="160"/>
      <c r="EC670" s="160"/>
      <c r="ED670" s="160"/>
      <c r="EG670" s="160"/>
      <c r="EH670" s="30"/>
      <c r="EI670" s="30"/>
      <c r="EK670" s="160"/>
      <c r="EL670" s="160"/>
      <c r="EM670" s="160"/>
      <c r="EN670" s="160"/>
      <c r="EO670" s="160"/>
      <c r="EP670" s="160"/>
    </row>
    <row r="671" spans="2:146" s="105" customFormat="1" x14ac:dyDescent="0.25">
      <c r="B671" s="38"/>
      <c r="C671" s="38"/>
      <c r="D671" s="38"/>
      <c r="E671" s="38"/>
      <c r="F671" s="38"/>
      <c r="G671" s="38"/>
      <c r="J671" s="160"/>
      <c r="K671" s="160"/>
      <c r="L671" s="42"/>
      <c r="M671" s="42"/>
      <c r="N671" s="42"/>
      <c r="O671" s="42"/>
      <c r="P671" s="42"/>
      <c r="Q671" s="42"/>
      <c r="R671" s="42"/>
      <c r="S671" s="42"/>
      <c r="T671" s="42"/>
      <c r="U671" s="169"/>
      <c r="V671" s="169"/>
      <c r="W671" s="169"/>
      <c r="X671" s="169"/>
      <c r="Y671" s="169"/>
      <c r="AA671" s="169"/>
      <c r="AB671" s="169"/>
      <c r="AC671" s="169"/>
      <c r="AD671" s="169"/>
      <c r="AE671" s="169"/>
      <c r="AF671" s="169"/>
      <c r="AG671" s="169"/>
      <c r="AH671" s="169"/>
      <c r="AJ671" s="169"/>
      <c r="AK671" s="169"/>
      <c r="AM671" s="169"/>
      <c r="AN671" s="64"/>
      <c r="AO671" s="64"/>
      <c r="AP671" s="64"/>
      <c r="AQ671" s="64"/>
      <c r="AR671" s="64"/>
      <c r="AS671" s="42"/>
      <c r="AT671" s="67"/>
      <c r="AU671" s="67"/>
      <c r="AV671" s="67"/>
      <c r="AW671" s="42"/>
      <c r="AX671" s="64"/>
      <c r="AY671" s="69"/>
      <c r="AZ671" s="67"/>
      <c r="BA671" s="67"/>
      <c r="BB671" s="67"/>
      <c r="BC671" s="67"/>
      <c r="BD671" s="69"/>
      <c r="BE671" s="69"/>
      <c r="BF671" s="72"/>
      <c r="BG671" s="69"/>
      <c r="BH671" s="69"/>
      <c r="BI671" s="94"/>
      <c r="BJ671" s="42"/>
      <c r="BK671" s="42"/>
      <c r="BL671" s="209"/>
      <c r="BM671" s="67"/>
      <c r="BN671" s="67"/>
      <c r="BO671" s="95"/>
      <c r="BP671" s="42"/>
      <c r="BQ671" s="42"/>
      <c r="BR671" s="206"/>
      <c r="BS671" s="41"/>
      <c r="BT671" s="41"/>
      <c r="BU671" s="30"/>
      <c r="BW671" s="30"/>
      <c r="BX671" s="30"/>
      <c r="BY671" s="30"/>
      <c r="BZ671" s="160"/>
      <c r="CP671" s="42"/>
      <c r="CQ671" s="42"/>
      <c r="CR671" s="42"/>
      <c r="CS671" s="95"/>
      <c r="CV671" s="69"/>
      <c r="CW671" s="31"/>
      <c r="CX671" s="19"/>
      <c r="CY671" s="43"/>
      <c r="DC671" s="160"/>
      <c r="DU671" s="30"/>
      <c r="DV671" s="30"/>
      <c r="DW671" s="30"/>
      <c r="DX671" s="30"/>
      <c r="DY671" s="30"/>
      <c r="DZ671" s="160"/>
      <c r="EA671" s="160"/>
      <c r="EC671" s="160"/>
      <c r="ED671" s="160"/>
      <c r="EG671" s="160"/>
      <c r="EH671" s="30"/>
      <c r="EI671" s="30"/>
      <c r="EK671" s="160"/>
      <c r="EL671" s="160"/>
      <c r="EM671" s="160"/>
      <c r="EN671" s="160"/>
      <c r="EO671" s="160"/>
      <c r="EP671" s="160"/>
    </row>
    <row r="672" spans="2:146" s="105" customFormat="1" x14ac:dyDescent="0.25">
      <c r="B672" s="38"/>
      <c r="C672" s="38"/>
      <c r="D672" s="38"/>
      <c r="E672" s="38"/>
      <c r="F672" s="38"/>
      <c r="G672" s="38"/>
      <c r="J672" s="160"/>
      <c r="K672" s="160"/>
      <c r="L672" s="42"/>
      <c r="M672" s="42"/>
      <c r="N672" s="42"/>
      <c r="O672" s="42"/>
      <c r="P672" s="42"/>
      <c r="Q672" s="42"/>
      <c r="R672" s="42"/>
      <c r="S672" s="42"/>
      <c r="T672" s="42"/>
      <c r="U672" s="169"/>
      <c r="V672" s="169"/>
      <c r="W672" s="169"/>
      <c r="X672" s="169"/>
      <c r="Y672" s="169"/>
      <c r="AA672" s="169"/>
      <c r="AB672" s="169"/>
      <c r="AC672" s="169"/>
      <c r="AD672" s="169"/>
      <c r="AE672" s="169"/>
      <c r="AF672" s="169"/>
      <c r="AG672" s="169"/>
      <c r="AH672" s="169"/>
      <c r="AJ672" s="169"/>
      <c r="AK672" s="169"/>
      <c r="AM672" s="169"/>
      <c r="AN672" s="64"/>
      <c r="AO672" s="64"/>
      <c r="AP672" s="64"/>
      <c r="AQ672" s="64"/>
      <c r="AR672" s="64"/>
      <c r="AS672" s="42"/>
      <c r="AT672" s="67"/>
      <c r="AU672" s="67"/>
      <c r="AV672" s="67"/>
      <c r="AW672" s="42"/>
      <c r="AX672" s="64"/>
      <c r="AY672" s="69"/>
      <c r="AZ672" s="67"/>
      <c r="BA672" s="67"/>
      <c r="BB672" s="67"/>
      <c r="BC672" s="67"/>
      <c r="BD672" s="69"/>
      <c r="BE672" s="69"/>
      <c r="BF672" s="72"/>
      <c r="BG672" s="69"/>
      <c r="BH672" s="69"/>
      <c r="BI672" s="94"/>
      <c r="BJ672" s="42"/>
      <c r="BK672" s="42"/>
      <c r="BL672" s="209"/>
      <c r="BM672" s="67"/>
      <c r="BN672" s="67"/>
      <c r="BO672" s="95"/>
      <c r="BP672" s="42"/>
      <c r="BQ672" s="42"/>
      <c r="BR672" s="206"/>
      <c r="BS672" s="41"/>
      <c r="BT672" s="41"/>
      <c r="BU672" s="30"/>
      <c r="BW672" s="30"/>
      <c r="BX672" s="30"/>
      <c r="BY672" s="30"/>
      <c r="BZ672" s="160"/>
      <c r="CP672" s="42"/>
      <c r="CQ672" s="42"/>
      <c r="CR672" s="42"/>
      <c r="CS672" s="95"/>
      <c r="CV672" s="69"/>
      <c r="CW672" s="31"/>
      <c r="CX672" s="19"/>
      <c r="CY672" s="43"/>
      <c r="DC672" s="160"/>
      <c r="DU672" s="30"/>
      <c r="DV672" s="30"/>
      <c r="DW672" s="30"/>
      <c r="DX672" s="30"/>
      <c r="DY672" s="30"/>
      <c r="DZ672" s="160"/>
      <c r="EA672" s="160"/>
      <c r="EC672" s="160"/>
      <c r="ED672" s="160"/>
      <c r="EG672" s="160"/>
      <c r="EH672" s="30"/>
      <c r="EI672" s="30"/>
      <c r="EK672" s="160"/>
      <c r="EL672" s="160"/>
      <c r="EM672" s="160"/>
      <c r="EN672" s="160"/>
      <c r="EO672" s="160"/>
      <c r="EP672" s="160"/>
    </row>
    <row r="673" spans="2:146" s="105" customFormat="1" x14ac:dyDescent="0.25">
      <c r="B673" s="38"/>
      <c r="C673" s="38"/>
      <c r="D673" s="38"/>
      <c r="E673" s="38"/>
      <c r="F673" s="38"/>
      <c r="G673" s="38"/>
      <c r="J673" s="160"/>
      <c r="K673" s="160"/>
      <c r="L673" s="42"/>
      <c r="M673" s="42"/>
      <c r="N673" s="42"/>
      <c r="O673" s="42"/>
      <c r="P673" s="42"/>
      <c r="Q673" s="42"/>
      <c r="R673" s="42"/>
      <c r="S673" s="42"/>
      <c r="T673" s="42"/>
      <c r="U673" s="169"/>
      <c r="V673" s="169"/>
      <c r="W673" s="169"/>
      <c r="X673" s="169"/>
      <c r="Y673" s="169"/>
      <c r="AA673" s="169"/>
      <c r="AB673" s="169"/>
      <c r="AC673" s="169"/>
      <c r="AD673" s="169"/>
      <c r="AE673" s="169"/>
      <c r="AF673" s="169"/>
      <c r="AG673" s="169"/>
      <c r="AH673" s="169"/>
      <c r="AJ673" s="169"/>
      <c r="AK673" s="169"/>
      <c r="AM673" s="169"/>
      <c r="AN673" s="64"/>
      <c r="AO673" s="64"/>
      <c r="AP673" s="64"/>
      <c r="AQ673" s="64"/>
      <c r="AR673" s="64"/>
      <c r="AS673" s="42"/>
      <c r="AT673" s="67"/>
      <c r="AU673" s="67"/>
      <c r="AV673" s="67"/>
      <c r="AW673" s="42"/>
      <c r="AX673" s="64"/>
      <c r="AY673" s="69"/>
      <c r="AZ673" s="67"/>
      <c r="BA673" s="67"/>
      <c r="BB673" s="67"/>
      <c r="BC673" s="67"/>
      <c r="BD673" s="69"/>
      <c r="BE673" s="69"/>
      <c r="BF673" s="72"/>
      <c r="BG673" s="69"/>
      <c r="BH673" s="69"/>
      <c r="BI673" s="94"/>
      <c r="BJ673" s="42"/>
      <c r="BK673" s="42"/>
      <c r="BL673" s="209"/>
      <c r="BM673" s="67"/>
      <c r="BN673" s="67"/>
      <c r="BO673" s="95"/>
      <c r="BP673" s="42"/>
      <c r="BQ673" s="42"/>
      <c r="BR673" s="206"/>
      <c r="BS673" s="41"/>
      <c r="BT673" s="41"/>
      <c r="BU673" s="30"/>
      <c r="BW673" s="30"/>
      <c r="BX673" s="30"/>
      <c r="BY673" s="30"/>
      <c r="BZ673" s="160"/>
      <c r="CP673" s="42"/>
      <c r="CQ673" s="42"/>
      <c r="CR673" s="42"/>
      <c r="CS673" s="95"/>
      <c r="CV673" s="69"/>
      <c r="CW673" s="31"/>
      <c r="CX673" s="19"/>
      <c r="CY673" s="43"/>
      <c r="DC673" s="160"/>
      <c r="DU673" s="30"/>
      <c r="DV673" s="30"/>
      <c r="DW673" s="30"/>
      <c r="DX673" s="30"/>
      <c r="DY673" s="30"/>
      <c r="DZ673" s="160"/>
      <c r="EA673" s="160"/>
      <c r="EC673" s="160"/>
      <c r="ED673" s="160"/>
      <c r="EG673" s="160"/>
      <c r="EH673" s="30"/>
      <c r="EI673" s="30"/>
      <c r="EK673" s="160"/>
      <c r="EL673" s="160"/>
      <c r="EM673" s="160"/>
      <c r="EN673" s="160"/>
      <c r="EO673" s="160"/>
      <c r="EP673" s="160"/>
    </row>
    <row r="674" spans="2:146" s="105" customFormat="1" x14ac:dyDescent="0.25">
      <c r="B674" s="38"/>
      <c r="C674" s="38"/>
      <c r="D674" s="38"/>
      <c r="E674" s="38"/>
      <c r="F674" s="38"/>
      <c r="G674" s="38"/>
      <c r="J674" s="160"/>
      <c r="K674" s="160"/>
      <c r="L674" s="42"/>
      <c r="M674" s="42"/>
      <c r="N674" s="42"/>
      <c r="O674" s="42"/>
      <c r="P674" s="42"/>
      <c r="Q674" s="42"/>
      <c r="R674" s="42"/>
      <c r="S674" s="42"/>
      <c r="T674" s="42"/>
      <c r="U674" s="169"/>
      <c r="V674" s="169"/>
      <c r="W674" s="169"/>
      <c r="X674" s="169"/>
      <c r="Y674" s="169"/>
      <c r="AA674" s="169"/>
      <c r="AB674" s="169"/>
      <c r="AC674" s="169"/>
      <c r="AD674" s="169"/>
      <c r="AE674" s="169"/>
      <c r="AF674" s="169"/>
      <c r="AG674" s="169"/>
      <c r="AH674" s="169"/>
      <c r="AJ674" s="169"/>
      <c r="AK674" s="169"/>
      <c r="AM674" s="169"/>
      <c r="AN674" s="64"/>
      <c r="AO674" s="64"/>
      <c r="AP674" s="64"/>
      <c r="AQ674" s="64"/>
      <c r="AR674" s="64"/>
      <c r="AS674" s="42"/>
      <c r="AT674" s="67"/>
      <c r="AU674" s="67"/>
      <c r="AV674" s="67"/>
      <c r="AW674" s="42"/>
      <c r="AX674" s="64"/>
      <c r="AY674" s="69"/>
      <c r="AZ674" s="67"/>
      <c r="BA674" s="67"/>
      <c r="BB674" s="67"/>
      <c r="BC674" s="67"/>
      <c r="BD674" s="69"/>
      <c r="BE674" s="69"/>
      <c r="BF674" s="72"/>
      <c r="BG674" s="69"/>
      <c r="BH674" s="69"/>
      <c r="BI674" s="94"/>
      <c r="BJ674" s="42"/>
      <c r="BK674" s="42"/>
      <c r="BL674" s="209"/>
      <c r="BM674" s="67"/>
      <c r="BN674" s="67"/>
      <c r="BO674" s="95"/>
      <c r="BP674" s="42"/>
      <c r="BQ674" s="42"/>
      <c r="BR674" s="206"/>
      <c r="BS674" s="41"/>
      <c r="BT674" s="41"/>
      <c r="BU674" s="30"/>
      <c r="BW674" s="30"/>
      <c r="BX674" s="30"/>
      <c r="BY674" s="30"/>
      <c r="BZ674" s="160"/>
      <c r="CP674" s="42"/>
      <c r="CQ674" s="42"/>
      <c r="CR674" s="42"/>
      <c r="CS674" s="95"/>
      <c r="CV674" s="69"/>
      <c r="CW674" s="31"/>
      <c r="CX674" s="19"/>
      <c r="CY674" s="43"/>
      <c r="DC674" s="160"/>
      <c r="DU674" s="30"/>
      <c r="DV674" s="30"/>
      <c r="DW674" s="30"/>
      <c r="DX674" s="30"/>
      <c r="DY674" s="30"/>
      <c r="DZ674" s="160"/>
      <c r="EA674" s="160"/>
      <c r="EC674" s="160"/>
      <c r="ED674" s="160"/>
      <c r="EG674" s="160"/>
      <c r="EH674" s="30"/>
      <c r="EI674" s="30"/>
      <c r="EK674" s="160"/>
      <c r="EL674" s="160"/>
      <c r="EM674" s="160"/>
      <c r="EN674" s="160"/>
      <c r="EO674" s="160"/>
      <c r="EP674" s="160"/>
    </row>
    <row r="675" spans="2:146" s="105" customFormat="1" x14ac:dyDescent="0.25">
      <c r="B675" s="38"/>
      <c r="C675" s="38"/>
      <c r="D675" s="38"/>
      <c r="E675" s="38"/>
      <c r="F675" s="38"/>
      <c r="G675" s="38"/>
      <c r="J675" s="160"/>
      <c r="K675" s="160"/>
      <c r="L675" s="42"/>
      <c r="M675" s="42"/>
      <c r="N675" s="42"/>
      <c r="O675" s="42"/>
      <c r="P675" s="42"/>
      <c r="Q675" s="42"/>
      <c r="R675" s="42"/>
      <c r="S675" s="42"/>
      <c r="T675" s="42"/>
      <c r="U675" s="169"/>
      <c r="V675" s="169"/>
      <c r="W675" s="169"/>
      <c r="X675" s="169"/>
      <c r="Y675" s="169"/>
      <c r="AA675" s="169"/>
      <c r="AB675" s="169"/>
      <c r="AC675" s="169"/>
      <c r="AD675" s="169"/>
      <c r="AE675" s="169"/>
      <c r="AF675" s="169"/>
      <c r="AG675" s="169"/>
      <c r="AH675" s="169"/>
      <c r="AJ675" s="169"/>
      <c r="AK675" s="169"/>
      <c r="AM675" s="169"/>
      <c r="AN675" s="64"/>
      <c r="AO675" s="64"/>
      <c r="AP675" s="64"/>
      <c r="AQ675" s="64"/>
      <c r="AR675" s="64"/>
      <c r="AS675" s="42"/>
      <c r="AT675" s="67"/>
      <c r="AU675" s="67"/>
      <c r="AV675" s="67"/>
      <c r="AW675" s="42"/>
      <c r="AX675" s="64"/>
      <c r="AY675" s="69"/>
      <c r="AZ675" s="67"/>
      <c r="BA675" s="67"/>
      <c r="BB675" s="67"/>
      <c r="BC675" s="67"/>
      <c r="BD675" s="69"/>
      <c r="BE675" s="69"/>
      <c r="BF675" s="72"/>
      <c r="BG675" s="69"/>
      <c r="BH675" s="69"/>
      <c r="BI675" s="94"/>
      <c r="BJ675" s="42"/>
      <c r="BK675" s="42"/>
      <c r="BL675" s="209"/>
      <c r="BM675" s="67"/>
      <c r="BN675" s="67"/>
      <c r="BO675" s="95"/>
      <c r="BP675" s="42"/>
      <c r="BQ675" s="42"/>
      <c r="BR675" s="206"/>
      <c r="BS675" s="41"/>
      <c r="BT675" s="41"/>
      <c r="BU675" s="30"/>
      <c r="BW675" s="30"/>
      <c r="BX675" s="30"/>
      <c r="BY675" s="30"/>
      <c r="BZ675" s="160"/>
      <c r="CP675" s="42"/>
      <c r="CQ675" s="42"/>
      <c r="CR675" s="42"/>
      <c r="CS675" s="95"/>
      <c r="CV675" s="69"/>
      <c r="CW675" s="31"/>
      <c r="CX675" s="19"/>
      <c r="CY675" s="43"/>
      <c r="DC675" s="160"/>
      <c r="DU675" s="30"/>
      <c r="DV675" s="30"/>
      <c r="DW675" s="30"/>
      <c r="DX675" s="30"/>
      <c r="DY675" s="30"/>
      <c r="DZ675" s="160"/>
      <c r="EA675" s="160"/>
      <c r="EC675" s="160"/>
      <c r="ED675" s="160"/>
      <c r="EG675" s="160"/>
      <c r="EH675" s="30"/>
      <c r="EI675" s="30"/>
      <c r="EK675" s="160"/>
      <c r="EL675" s="160"/>
      <c r="EM675" s="160"/>
      <c r="EN675" s="160"/>
      <c r="EO675" s="160"/>
      <c r="EP675" s="160"/>
    </row>
    <row r="676" spans="2:146" s="105" customFormat="1" x14ac:dyDescent="0.25">
      <c r="B676" s="38"/>
      <c r="C676" s="38"/>
      <c r="D676" s="38"/>
      <c r="E676" s="38"/>
      <c r="F676" s="38"/>
      <c r="G676" s="38"/>
      <c r="J676" s="160"/>
      <c r="K676" s="160"/>
      <c r="L676" s="42"/>
      <c r="M676" s="42"/>
      <c r="N676" s="42"/>
      <c r="O676" s="42"/>
      <c r="P676" s="42"/>
      <c r="Q676" s="42"/>
      <c r="R676" s="42"/>
      <c r="S676" s="42"/>
      <c r="T676" s="42"/>
      <c r="U676" s="169"/>
      <c r="V676" s="169"/>
      <c r="W676" s="169"/>
      <c r="X676" s="169"/>
      <c r="Y676" s="169"/>
      <c r="AA676" s="169"/>
      <c r="AB676" s="169"/>
      <c r="AC676" s="169"/>
      <c r="AD676" s="169"/>
      <c r="AE676" s="169"/>
      <c r="AF676" s="169"/>
      <c r="AG676" s="169"/>
      <c r="AH676" s="169"/>
      <c r="AJ676" s="169"/>
      <c r="AK676" s="169"/>
      <c r="AM676" s="169"/>
      <c r="AN676" s="64"/>
      <c r="AO676" s="64"/>
      <c r="AP676" s="64"/>
      <c r="AQ676" s="64"/>
      <c r="AR676" s="64"/>
      <c r="AS676" s="42"/>
      <c r="AT676" s="67"/>
      <c r="AU676" s="67"/>
      <c r="AV676" s="67"/>
      <c r="AW676" s="42"/>
      <c r="AX676" s="64"/>
      <c r="AY676" s="69"/>
      <c r="AZ676" s="67"/>
      <c r="BA676" s="67"/>
      <c r="BB676" s="67"/>
      <c r="BC676" s="67"/>
      <c r="BD676" s="69"/>
      <c r="BE676" s="69"/>
      <c r="BF676" s="72"/>
      <c r="BG676" s="69"/>
      <c r="BH676" s="69"/>
      <c r="BI676" s="94"/>
      <c r="BJ676" s="42"/>
      <c r="BK676" s="42"/>
      <c r="BL676" s="209"/>
      <c r="BM676" s="67"/>
      <c r="BN676" s="67"/>
      <c r="BO676" s="95"/>
      <c r="BP676" s="42"/>
      <c r="BQ676" s="42"/>
      <c r="BR676" s="206"/>
      <c r="BS676" s="41"/>
      <c r="BT676" s="41"/>
      <c r="BU676" s="30"/>
      <c r="BW676" s="30"/>
      <c r="BX676" s="30"/>
      <c r="BY676" s="30"/>
      <c r="BZ676" s="160"/>
      <c r="CP676" s="42"/>
      <c r="CQ676" s="42"/>
      <c r="CR676" s="42"/>
      <c r="CS676" s="95"/>
      <c r="CV676" s="69"/>
      <c r="CW676" s="31"/>
      <c r="CX676" s="19"/>
      <c r="CY676" s="43"/>
      <c r="DC676" s="160"/>
      <c r="DU676" s="30"/>
      <c r="DV676" s="30"/>
      <c r="DW676" s="30"/>
      <c r="DX676" s="30"/>
      <c r="DY676" s="30"/>
      <c r="DZ676" s="160"/>
      <c r="EA676" s="160"/>
      <c r="EC676" s="160"/>
      <c r="ED676" s="160"/>
      <c r="EG676" s="160"/>
      <c r="EH676" s="30"/>
      <c r="EI676" s="30"/>
      <c r="EK676" s="160"/>
      <c r="EL676" s="160"/>
      <c r="EM676" s="160"/>
      <c r="EN676" s="160"/>
      <c r="EO676" s="160"/>
      <c r="EP676" s="160"/>
    </row>
    <row r="677" spans="2:146" s="105" customFormat="1" x14ac:dyDescent="0.25">
      <c r="B677" s="38"/>
      <c r="C677" s="38"/>
      <c r="D677" s="38"/>
      <c r="E677" s="38"/>
      <c r="F677" s="38"/>
      <c r="G677" s="38"/>
      <c r="J677" s="160"/>
      <c r="K677" s="160"/>
      <c r="L677" s="42"/>
      <c r="M677" s="42"/>
      <c r="N677" s="42"/>
      <c r="O677" s="42"/>
      <c r="P677" s="42"/>
      <c r="Q677" s="42"/>
      <c r="R677" s="42"/>
      <c r="S677" s="42"/>
      <c r="T677" s="42"/>
      <c r="U677" s="169"/>
      <c r="V677" s="169"/>
      <c r="W677" s="169"/>
      <c r="X677" s="169"/>
      <c r="Y677" s="169"/>
      <c r="AA677" s="169"/>
      <c r="AB677" s="169"/>
      <c r="AC677" s="169"/>
      <c r="AD677" s="169"/>
      <c r="AE677" s="169"/>
      <c r="AF677" s="169"/>
      <c r="AG677" s="169"/>
      <c r="AH677" s="169"/>
      <c r="AJ677" s="169"/>
      <c r="AK677" s="169"/>
      <c r="AM677" s="169"/>
      <c r="AN677" s="64"/>
      <c r="AO677" s="64"/>
      <c r="AP677" s="64"/>
      <c r="AQ677" s="64"/>
      <c r="AR677" s="64"/>
      <c r="AS677" s="42"/>
      <c r="AT677" s="67"/>
      <c r="AU677" s="67"/>
      <c r="AV677" s="67"/>
      <c r="AW677" s="42"/>
      <c r="AX677" s="64"/>
      <c r="AY677" s="69"/>
      <c r="AZ677" s="67"/>
      <c r="BA677" s="67"/>
      <c r="BB677" s="67"/>
      <c r="BC677" s="67"/>
      <c r="BD677" s="69"/>
      <c r="BE677" s="69"/>
      <c r="BF677" s="72"/>
      <c r="BG677" s="69"/>
      <c r="BH677" s="69"/>
      <c r="BI677" s="94"/>
      <c r="BJ677" s="42"/>
      <c r="BK677" s="42"/>
      <c r="BL677" s="209"/>
      <c r="BM677" s="67"/>
      <c r="BN677" s="67"/>
      <c r="BO677" s="95"/>
      <c r="BP677" s="42"/>
      <c r="BQ677" s="42"/>
      <c r="BR677" s="206"/>
      <c r="BS677" s="41"/>
      <c r="BT677" s="41"/>
      <c r="BU677" s="30"/>
      <c r="BW677" s="30"/>
      <c r="BX677" s="30"/>
      <c r="BY677" s="30"/>
      <c r="BZ677" s="160"/>
      <c r="CP677" s="42"/>
      <c r="CQ677" s="42"/>
      <c r="CR677" s="42"/>
      <c r="CS677" s="95"/>
      <c r="CV677" s="69"/>
      <c r="CW677" s="31"/>
      <c r="CX677" s="19"/>
      <c r="CY677" s="43"/>
      <c r="DC677" s="160"/>
      <c r="DU677" s="30"/>
      <c r="DV677" s="30"/>
      <c r="DW677" s="30"/>
      <c r="DX677" s="30"/>
      <c r="DY677" s="30"/>
      <c r="DZ677" s="160"/>
      <c r="EA677" s="160"/>
      <c r="EC677" s="160"/>
      <c r="ED677" s="160"/>
      <c r="EG677" s="160"/>
      <c r="EH677" s="30"/>
      <c r="EI677" s="30"/>
      <c r="EK677" s="160"/>
      <c r="EL677" s="160"/>
      <c r="EM677" s="160"/>
      <c r="EN677" s="160"/>
      <c r="EO677" s="160"/>
      <c r="EP677" s="160"/>
    </row>
    <row r="678" spans="2:146" s="105" customFormat="1" x14ac:dyDescent="0.25">
      <c r="B678" s="38"/>
      <c r="C678" s="38"/>
      <c r="D678" s="38"/>
      <c r="E678" s="38"/>
      <c r="F678" s="38"/>
      <c r="G678" s="38"/>
      <c r="J678" s="160"/>
      <c r="K678" s="160"/>
      <c r="L678" s="42"/>
      <c r="M678" s="42"/>
      <c r="N678" s="42"/>
      <c r="O678" s="42"/>
      <c r="P678" s="42"/>
      <c r="Q678" s="42"/>
      <c r="R678" s="42"/>
      <c r="S678" s="42"/>
      <c r="T678" s="42"/>
      <c r="U678" s="169"/>
      <c r="V678" s="169"/>
      <c r="W678" s="169"/>
      <c r="X678" s="169"/>
      <c r="Y678" s="169"/>
      <c r="AA678" s="169"/>
      <c r="AB678" s="169"/>
      <c r="AC678" s="169"/>
      <c r="AD678" s="169"/>
      <c r="AE678" s="169"/>
      <c r="AF678" s="169"/>
      <c r="AG678" s="169"/>
      <c r="AH678" s="169"/>
      <c r="AJ678" s="169"/>
      <c r="AK678" s="169"/>
      <c r="AM678" s="169"/>
      <c r="AN678" s="64"/>
      <c r="AO678" s="64"/>
      <c r="AP678" s="64"/>
      <c r="AQ678" s="64"/>
      <c r="AR678" s="64"/>
      <c r="AS678" s="42"/>
      <c r="AT678" s="67"/>
      <c r="AU678" s="67"/>
      <c r="AV678" s="67"/>
      <c r="AW678" s="42"/>
      <c r="AX678" s="64"/>
      <c r="AY678" s="69"/>
      <c r="AZ678" s="67"/>
      <c r="BA678" s="67"/>
      <c r="BB678" s="67"/>
      <c r="BC678" s="67"/>
      <c r="BD678" s="69"/>
      <c r="BE678" s="69"/>
      <c r="BF678" s="72"/>
      <c r="BG678" s="69"/>
      <c r="BH678" s="69"/>
      <c r="BI678" s="94"/>
      <c r="BJ678" s="42"/>
      <c r="BK678" s="42"/>
      <c r="BL678" s="209"/>
      <c r="BM678" s="42"/>
      <c r="BN678" s="67"/>
      <c r="BO678" s="95"/>
      <c r="BP678" s="42"/>
      <c r="BQ678" s="42"/>
      <c r="BR678" s="206"/>
      <c r="BS678" s="41"/>
      <c r="BT678" s="41"/>
      <c r="BU678" s="30"/>
      <c r="BW678" s="30"/>
      <c r="BX678" s="30"/>
      <c r="BY678" s="30"/>
      <c r="BZ678" s="160"/>
      <c r="CP678" s="42"/>
      <c r="CQ678" s="42"/>
      <c r="CR678" s="42"/>
      <c r="CS678" s="95"/>
      <c r="CV678" s="69"/>
      <c r="CW678" s="31"/>
      <c r="CX678" s="19"/>
      <c r="CY678" s="43"/>
      <c r="DC678" s="160"/>
      <c r="DU678" s="30"/>
      <c r="DV678" s="30"/>
      <c r="DW678" s="30"/>
      <c r="DX678" s="30"/>
      <c r="DY678" s="30"/>
      <c r="DZ678" s="160"/>
      <c r="EA678" s="160"/>
      <c r="EC678" s="160"/>
      <c r="ED678" s="160"/>
      <c r="EG678" s="160"/>
      <c r="EH678" s="30"/>
      <c r="EI678" s="30"/>
      <c r="EK678" s="160"/>
      <c r="EL678" s="160"/>
      <c r="EM678" s="160"/>
      <c r="EN678" s="160"/>
      <c r="EO678" s="160"/>
      <c r="EP678" s="160"/>
    </row>
    <row r="679" spans="2:146" s="105" customFormat="1" x14ac:dyDescent="0.25">
      <c r="B679" s="38"/>
      <c r="C679" s="38"/>
      <c r="D679" s="38"/>
      <c r="E679" s="38"/>
      <c r="F679" s="38"/>
      <c r="G679" s="38"/>
      <c r="J679" s="160"/>
      <c r="K679" s="160"/>
      <c r="L679" s="42"/>
      <c r="M679" s="42"/>
      <c r="N679" s="42"/>
      <c r="O679" s="42"/>
      <c r="P679" s="42"/>
      <c r="Q679" s="42"/>
      <c r="R679" s="42"/>
      <c r="S679" s="42"/>
      <c r="T679" s="42"/>
      <c r="U679" s="169"/>
      <c r="V679" s="169"/>
      <c r="W679" s="169"/>
      <c r="X679" s="169"/>
      <c r="Y679" s="169"/>
      <c r="AA679" s="169"/>
      <c r="AB679" s="169"/>
      <c r="AC679" s="169"/>
      <c r="AD679" s="169"/>
      <c r="AE679" s="169"/>
      <c r="AF679" s="169"/>
      <c r="AG679" s="169"/>
      <c r="AH679" s="169"/>
      <c r="AJ679" s="169"/>
      <c r="AK679" s="169"/>
      <c r="AM679" s="169"/>
      <c r="AN679" s="64"/>
      <c r="AO679" s="64"/>
      <c r="AP679" s="64"/>
      <c r="AQ679" s="64"/>
      <c r="AR679" s="64"/>
      <c r="AS679" s="42"/>
      <c r="AT679" s="67"/>
      <c r="AU679" s="67"/>
      <c r="AV679" s="67"/>
      <c r="AW679" s="42"/>
      <c r="AX679" s="64"/>
      <c r="AY679" s="69"/>
      <c r="AZ679" s="67"/>
      <c r="BA679" s="67"/>
      <c r="BB679" s="67"/>
      <c r="BC679" s="67"/>
      <c r="BD679" s="69"/>
      <c r="BE679" s="69"/>
      <c r="BF679" s="72"/>
      <c r="BG679" s="69"/>
      <c r="BH679" s="69"/>
      <c r="BI679" s="94"/>
      <c r="BJ679" s="42"/>
      <c r="BK679" s="42"/>
      <c r="BL679" s="209"/>
      <c r="BM679" s="67"/>
      <c r="BN679" s="67"/>
      <c r="BO679" s="95"/>
      <c r="BP679" s="42"/>
      <c r="BQ679" s="42"/>
      <c r="BR679" s="206"/>
      <c r="BS679" s="41"/>
      <c r="BT679" s="41"/>
      <c r="BU679" s="30"/>
      <c r="BW679" s="30"/>
      <c r="BX679" s="30"/>
      <c r="BY679" s="30"/>
      <c r="BZ679" s="160"/>
      <c r="CP679" s="42"/>
      <c r="CQ679" s="42"/>
      <c r="CR679" s="42"/>
      <c r="CS679" s="95"/>
      <c r="CV679" s="69"/>
      <c r="CW679" s="31"/>
      <c r="CX679" s="19"/>
      <c r="CY679" s="43"/>
      <c r="DC679" s="160"/>
      <c r="DU679" s="30"/>
      <c r="DV679" s="30"/>
      <c r="DW679" s="30"/>
      <c r="DX679" s="30"/>
      <c r="DY679" s="30"/>
      <c r="DZ679" s="160"/>
      <c r="EA679" s="160"/>
      <c r="EC679" s="160"/>
      <c r="ED679" s="160"/>
      <c r="EG679" s="160"/>
      <c r="EH679" s="30"/>
      <c r="EI679" s="30"/>
      <c r="EK679" s="160"/>
      <c r="EL679" s="160"/>
      <c r="EM679" s="160"/>
      <c r="EN679" s="160"/>
      <c r="EO679" s="160"/>
      <c r="EP679" s="160"/>
    </row>
    <row r="680" spans="2:146" s="105" customFormat="1" x14ac:dyDescent="0.25">
      <c r="B680" s="38"/>
      <c r="C680" s="38"/>
      <c r="D680" s="38"/>
      <c r="E680" s="38"/>
      <c r="F680" s="38"/>
      <c r="G680" s="38"/>
      <c r="J680" s="160"/>
      <c r="K680" s="160"/>
      <c r="L680" s="42"/>
      <c r="M680" s="42"/>
      <c r="N680" s="42"/>
      <c r="O680" s="42"/>
      <c r="P680" s="42"/>
      <c r="Q680" s="42"/>
      <c r="R680" s="42"/>
      <c r="S680" s="42"/>
      <c r="T680" s="42"/>
      <c r="U680" s="169"/>
      <c r="V680" s="169"/>
      <c r="W680" s="169"/>
      <c r="X680" s="169"/>
      <c r="Y680" s="169"/>
      <c r="AA680" s="169"/>
      <c r="AB680" s="169"/>
      <c r="AC680" s="169"/>
      <c r="AD680" s="169"/>
      <c r="AE680" s="169"/>
      <c r="AF680" s="169"/>
      <c r="AG680" s="169"/>
      <c r="AH680" s="169"/>
      <c r="AJ680" s="169"/>
      <c r="AK680" s="169"/>
      <c r="AM680" s="169"/>
      <c r="AN680" s="64"/>
      <c r="AO680" s="64"/>
      <c r="AP680" s="64"/>
      <c r="AQ680" s="64"/>
      <c r="AR680" s="64"/>
      <c r="AS680" s="42"/>
      <c r="AT680" s="67"/>
      <c r="AU680" s="67"/>
      <c r="AV680" s="67"/>
      <c r="AW680" s="42"/>
      <c r="AX680" s="64"/>
      <c r="AY680" s="69"/>
      <c r="AZ680" s="67"/>
      <c r="BA680" s="67"/>
      <c r="BB680" s="67"/>
      <c r="BC680" s="67"/>
      <c r="BD680" s="69"/>
      <c r="BE680" s="69"/>
      <c r="BF680" s="72"/>
      <c r="BG680" s="69"/>
      <c r="BH680" s="69"/>
      <c r="BI680" s="94"/>
      <c r="BJ680" s="42"/>
      <c r="BK680" s="42"/>
      <c r="BL680" s="209"/>
      <c r="BM680" s="67"/>
      <c r="BN680" s="67"/>
      <c r="BO680" s="95"/>
      <c r="BP680" s="42"/>
      <c r="BQ680" s="42"/>
      <c r="BR680" s="206"/>
      <c r="BS680" s="41"/>
      <c r="BT680" s="41"/>
      <c r="BU680" s="30"/>
      <c r="BW680" s="30"/>
      <c r="BX680" s="30"/>
      <c r="BY680" s="30"/>
      <c r="BZ680" s="160"/>
      <c r="CP680" s="42"/>
      <c r="CQ680" s="42"/>
      <c r="CR680" s="42"/>
      <c r="CS680" s="95"/>
      <c r="CV680" s="69"/>
      <c r="CW680" s="31"/>
      <c r="CX680" s="19"/>
      <c r="CY680" s="43"/>
      <c r="DC680" s="160"/>
      <c r="DU680" s="30"/>
      <c r="DV680" s="30"/>
      <c r="DW680" s="30"/>
      <c r="DX680" s="30"/>
      <c r="DY680" s="30"/>
      <c r="DZ680" s="160"/>
      <c r="EA680" s="160"/>
      <c r="EC680" s="160"/>
      <c r="ED680" s="160"/>
      <c r="EG680" s="160"/>
      <c r="EH680" s="30"/>
      <c r="EI680" s="30"/>
      <c r="EK680" s="160"/>
      <c r="EL680" s="160"/>
      <c r="EM680" s="160"/>
      <c r="EN680" s="160"/>
      <c r="EO680" s="160"/>
      <c r="EP680" s="160"/>
    </row>
    <row r="681" spans="2:146" s="105" customFormat="1" x14ac:dyDescent="0.25">
      <c r="B681" s="38"/>
      <c r="C681" s="38"/>
      <c r="D681" s="38"/>
      <c r="E681" s="38"/>
      <c r="F681" s="38"/>
      <c r="G681" s="38"/>
      <c r="J681" s="160"/>
      <c r="K681" s="160"/>
      <c r="L681" s="42"/>
      <c r="M681" s="42"/>
      <c r="N681" s="42"/>
      <c r="O681" s="42"/>
      <c r="P681" s="42"/>
      <c r="Q681" s="42"/>
      <c r="R681" s="42"/>
      <c r="S681" s="42"/>
      <c r="T681" s="42"/>
      <c r="U681" s="169"/>
      <c r="V681" s="169"/>
      <c r="W681" s="169"/>
      <c r="X681" s="169"/>
      <c r="Y681" s="169"/>
      <c r="AA681" s="169"/>
      <c r="AB681" s="169"/>
      <c r="AC681" s="169"/>
      <c r="AD681" s="169"/>
      <c r="AE681" s="169"/>
      <c r="AF681" s="169"/>
      <c r="AG681" s="169"/>
      <c r="AH681" s="169"/>
      <c r="AJ681" s="169"/>
      <c r="AK681" s="169"/>
      <c r="AM681" s="169"/>
      <c r="AN681" s="64"/>
      <c r="AO681" s="64"/>
      <c r="AP681" s="64"/>
      <c r="AQ681" s="64"/>
      <c r="AR681" s="64"/>
      <c r="AS681" s="42"/>
      <c r="AT681" s="67"/>
      <c r="AU681" s="67"/>
      <c r="AV681" s="67"/>
      <c r="AW681" s="42"/>
      <c r="AX681" s="64"/>
      <c r="AY681" s="69"/>
      <c r="AZ681" s="67"/>
      <c r="BA681" s="67"/>
      <c r="BB681" s="67"/>
      <c r="BC681" s="67"/>
      <c r="BD681" s="69"/>
      <c r="BE681" s="69"/>
      <c r="BF681" s="72"/>
      <c r="BG681" s="69"/>
      <c r="BH681" s="69"/>
      <c r="BI681" s="94"/>
      <c r="BJ681" s="42"/>
      <c r="BK681" s="42"/>
      <c r="BL681" s="209"/>
      <c r="BM681" s="67"/>
      <c r="BN681" s="67"/>
      <c r="BO681" s="95"/>
      <c r="BP681" s="42"/>
      <c r="BQ681" s="42"/>
      <c r="BR681" s="206"/>
      <c r="BS681" s="41"/>
      <c r="BT681" s="41"/>
      <c r="BU681" s="30"/>
      <c r="BW681" s="30"/>
      <c r="BX681" s="30"/>
      <c r="BY681" s="30"/>
      <c r="BZ681" s="160"/>
      <c r="CP681" s="42"/>
      <c r="CQ681" s="42"/>
      <c r="CR681" s="42"/>
      <c r="CS681" s="95"/>
      <c r="CV681" s="69"/>
      <c r="CW681" s="31"/>
      <c r="CX681" s="19"/>
      <c r="CY681" s="43"/>
      <c r="DC681" s="160"/>
      <c r="DU681" s="30"/>
      <c r="DV681" s="30"/>
      <c r="DW681" s="30"/>
      <c r="DX681" s="30"/>
      <c r="DY681" s="30"/>
      <c r="DZ681" s="160"/>
      <c r="EA681" s="160"/>
      <c r="EC681" s="160"/>
      <c r="ED681" s="160"/>
      <c r="EG681" s="160"/>
      <c r="EH681" s="30"/>
      <c r="EI681" s="30"/>
      <c r="EK681" s="160"/>
      <c r="EL681" s="160"/>
      <c r="EM681" s="160"/>
      <c r="EN681" s="160"/>
      <c r="EO681" s="160"/>
      <c r="EP681" s="160"/>
    </row>
    <row r="682" spans="2:146" s="105" customFormat="1" x14ac:dyDescent="0.25">
      <c r="B682" s="38"/>
      <c r="C682" s="38"/>
      <c r="D682" s="38"/>
      <c r="E682" s="38"/>
      <c r="F682" s="38"/>
      <c r="G682" s="38"/>
      <c r="J682" s="160"/>
      <c r="K682" s="160"/>
      <c r="L682" s="42"/>
      <c r="M682" s="42"/>
      <c r="N682" s="42"/>
      <c r="O682" s="42"/>
      <c r="P682" s="42"/>
      <c r="Q682" s="42"/>
      <c r="R682" s="42"/>
      <c r="S682" s="42"/>
      <c r="T682" s="42"/>
      <c r="U682" s="169"/>
      <c r="V682" s="169"/>
      <c r="W682" s="169"/>
      <c r="X682" s="169"/>
      <c r="Y682" s="169"/>
      <c r="AA682" s="169"/>
      <c r="AB682" s="169"/>
      <c r="AC682" s="169"/>
      <c r="AD682" s="169"/>
      <c r="AE682" s="169"/>
      <c r="AF682" s="169"/>
      <c r="AG682" s="169"/>
      <c r="AH682" s="169"/>
      <c r="AJ682" s="169"/>
      <c r="AK682" s="169"/>
      <c r="AM682" s="169"/>
      <c r="AN682" s="64"/>
      <c r="AO682" s="64"/>
      <c r="AP682" s="64"/>
      <c r="AQ682" s="64"/>
      <c r="AR682" s="64"/>
      <c r="AS682" s="42"/>
      <c r="AT682" s="67"/>
      <c r="AU682" s="67"/>
      <c r="AV682" s="67"/>
      <c r="AW682" s="42"/>
      <c r="AX682" s="64"/>
      <c r="AY682" s="69"/>
      <c r="AZ682" s="67"/>
      <c r="BA682" s="67"/>
      <c r="BB682" s="67"/>
      <c r="BC682" s="67"/>
      <c r="BD682" s="69"/>
      <c r="BE682" s="69"/>
      <c r="BF682" s="72"/>
      <c r="BG682" s="69"/>
      <c r="BH682" s="69"/>
      <c r="BI682" s="94"/>
      <c r="BJ682" s="42"/>
      <c r="BK682" s="42"/>
      <c r="BL682" s="209"/>
      <c r="BM682" s="67"/>
      <c r="BN682" s="67"/>
      <c r="BO682" s="95"/>
      <c r="BP682" s="42"/>
      <c r="BQ682" s="42"/>
      <c r="BR682" s="206"/>
      <c r="BS682" s="41"/>
      <c r="BT682" s="41"/>
      <c r="BU682" s="30"/>
      <c r="BW682" s="30"/>
      <c r="BX682" s="30"/>
      <c r="BY682" s="30"/>
      <c r="BZ682" s="160"/>
      <c r="CP682" s="42"/>
      <c r="CQ682" s="42"/>
      <c r="CR682" s="42"/>
      <c r="CS682" s="95"/>
      <c r="CV682" s="69"/>
      <c r="CW682" s="31"/>
      <c r="CX682" s="19"/>
      <c r="CY682" s="43"/>
      <c r="DC682" s="160"/>
      <c r="DU682" s="30"/>
      <c r="DV682" s="30"/>
      <c r="DW682" s="30"/>
      <c r="DX682" s="30"/>
      <c r="DY682" s="30"/>
      <c r="DZ682" s="160"/>
      <c r="EA682" s="160"/>
      <c r="EC682" s="160"/>
      <c r="ED682" s="160"/>
      <c r="EG682" s="160"/>
      <c r="EH682" s="30"/>
      <c r="EI682" s="30"/>
      <c r="EK682" s="160"/>
      <c r="EL682" s="160"/>
      <c r="EM682" s="160"/>
      <c r="EN682" s="160"/>
      <c r="EO682" s="160"/>
      <c r="EP682" s="160"/>
    </row>
    <row r="683" spans="2:146" s="105" customFormat="1" x14ac:dyDescent="0.25">
      <c r="B683" s="38"/>
      <c r="C683" s="38"/>
      <c r="D683" s="38"/>
      <c r="E683" s="38"/>
      <c r="F683" s="38"/>
      <c r="G683" s="38"/>
      <c r="J683" s="160"/>
      <c r="K683" s="160"/>
      <c r="L683" s="42"/>
      <c r="M683" s="42"/>
      <c r="N683" s="42"/>
      <c r="O683" s="42"/>
      <c r="P683" s="42"/>
      <c r="Q683" s="42"/>
      <c r="R683" s="42"/>
      <c r="S683" s="42"/>
      <c r="T683" s="42"/>
      <c r="U683" s="169"/>
      <c r="V683" s="169"/>
      <c r="W683" s="169"/>
      <c r="X683" s="169"/>
      <c r="Y683" s="169"/>
      <c r="AA683" s="169"/>
      <c r="AB683" s="169"/>
      <c r="AC683" s="169"/>
      <c r="AD683" s="169"/>
      <c r="AE683" s="169"/>
      <c r="AF683" s="169"/>
      <c r="AG683" s="169"/>
      <c r="AH683" s="169"/>
      <c r="AJ683" s="169"/>
      <c r="AK683" s="169"/>
      <c r="AM683" s="169"/>
      <c r="AN683" s="64"/>
      <c r="AO683" s="64"/>
      <c r="AP683" s="64"/>
      <c r="AQ683" s="64"/>
      <c r="AR683" s="64"/>
      <c r="AS683" s="42"/>
      <c r="AT683" s="67"/>
      <c r="AU683" s="67"/>
      <c r="AV683" s="67"/>
      <c r="AW683" s="42"/>
      <c r="AX683" s="64"/>
      <c r="AY683" s="69"/>
      <c r="AZ683" s="67"/>
      <c r="BA683" s="67"/>
      <c r="BB683" s="67"/>
      <c r="BC683" s="67"/>
      <c r="BD683" s="69"/>
      <c r="BE683" s="69"/>
      <c r="BF683" s="72"/>
      <c r="BG683" s="69"/>
      <c r="BH683" s="69"/>
      <c r="BI683" s="94"/>
      <c r="BJ683" s="42"/>
      <c r="BK683" s="42"/>
      <c r="BL683" s="209"/>
      <c r="BM683" s="67"/>
      <c r="BN683" s="67"/>
      <c r="BO683" s="95"/>
      <c r="BP683" s="42"/>
      <c r="BQ683" s="42"/>
      <c r="BR683" s="206"/>
      <c r="BS683" s="41"/>
      <c r="BT683" s="41"/>
      <c r="BU683" s="30"/>
      <c r="BW683" s="30"/>
      <c r="BX683" s="30"/>
      <c r="BY683" s="30"/>
      <c r="BZ683" s="160"/>
      <c r="CP683" s="42"/>
      <c r="CQ683" s="42"/>
      <c r="CR683" s="42"/>
      <c r="CS683" s="95"/>
      <c r="CV683" s="69"/>
      <c r="CW683" s="31"/>
      <c r="CX683" s="19"/>
      <c r="CY683" s="43"/>
      <c r="DC683" s="160"/>
      <c r="DU683" s="30"/>
      <c r="DV683" s="30"/>
      <c r="DW683" s="30"/>
      <c r="DX683" s="30"/>
      <c r="DY683" s="30"/>
      <c r="DZ683" s="160"/>
      <c r="EA683" s="160"/>
      <c r="EC683" s="160"/>
      <c r="ED683" s="160"/>
      <c r="EG683" s="160"/>
      <c r="EH683" s="30"/>
      <c r="EI683" s="30"/>
      <c r="EK683" s="160"/>
      <c r="EL683" s="160"/>
      <c r="EM683" s="160"/>
      <c r="EN683" s="160"/>
      <c r="EO683" s="160"/>
      <c r="EP683" s="160"/>
    </row>
    <row r="684" spans="2:146" s="105" customFormat="1" x14ac:dyDescent="0.25">
      <c r="B684" s="38"/>
      <c r="C684" s="38"/>
      <c r="D684" s="38"/>
      <c r="E684" s="38"/>
      <c r="F684" s="38"/>
      <c r="G684" s="38"/>
      <c r="J684" s="160"/>
      <c r="K684" s="160"/>
      <c r="L684" s="42"/>
      <c r="M684" s="42"/>
      <c r="N684" s="42"/>
      <c r="O684" s="42"/>
      <c r="P684" s="42"/>
      <c r="Q684" s="42"/>
      <c r="R684" s="42"/>
      <c r="S684" s="42"/>
      <c r="T684" s="42"/>
      <c r="U684" s="169"/>
      <c r="V684" s="169"/>
      <c r="W684" s="169"/>
      <c r="X684" s="169"/>
      <c r="Y684" s="169"/>
      <c r="AA684" s="169"/>
      <c r="AB684" s="169"/>
      <c r="AC684" s="169"/>
      <c r="AD684" s="169"/>
      <c r="AE684" s="169"/>
      <c r="AF684" s="169"/>
      <c r="AG684" s="169"/>
      <c r="AH684" s="169"/>
      <c r="AJ684" s="169"/>
      <c r="AK684" s="169"/>
      <c r="AM684" s="169"/>
      <c r="AN684" s="64"/>
      <c r="AO684" s="64"/>
      <c r="AP684" s="64"/>
      <c r="AQ684" s="64"/>
      <c r="AR684" s="64"/>
      <c r="AS684" s="42"/>
      <c r="AT684" s="67"/>
      <c r="AU684" s="67"/>
      <c r="AV684" s="67"/>
      <c r="AW684" s="42"/>
      <c r="AX684" s="64"/>
      <c r="AY684" s="69"/>
      <c r="AZ684" s="67"/>
      <c r="BA684" s="67"/>
      <c r="BB684" s="67"/>
      <c r="BC684" s="67"/>
      <c r="BD684" s="69"/>
      <c r="BE684" s="69"/>
      <c r="BF684" s="72"/>
      <c r="BG684" s="69"/>
      <c r="BH684" s="69"/>
      <c r="BI684" s="94"/>
      <c r="BJ684" s="42"/>
      <c r="BK684" s="42"/>
      <c r="BL684" s="209"/>
      <c r="BM684" s="67"/>
      <c r="BN684" s="67"/>
      <c r="BO684" s="95"/>
      <c r="BP684" s="42"/>
      <c r="BQ684" s="42"/>
      <c r="BR684" s="206"/>
      <c r="BS684" s="41"/>
      <c r="BT684" s="41"/>
      <c r="BU684" s="30"/>
      <c r="BW684" s="30"/>
      <c r="BX684" s="30"/>
      <c r="BY684" s="30"/>
      <c r="BZ684" s="160"/>
      <c r="CP684" s="42"/>
      <c r="CQ684" s="42"/>
      <c r="CR684" s="42"/>
      <c r="CS684" s="95"/>
      <c r="CV684" s="69"/>
      <c r="CW684" s="31"/>
      <c r="CX684" s="19"/>
      <c r="CY684" s="43"/>
      <c r="DC684" s="160"/>
      <c r="DU684" s="30"/>
      <c r="DV684" s="30"/>
      <c r="DW684" s="30"/>
      <c r="DX684" s="30"/>
      <c r="DY684" s="30"/>
      <c r="DZ684" s="160"/>
      <c r="EA684" s="160"/>
      <c r="EC684" s="160"/>
      <c r="ED684" s="160"/>
      <c r="EG684" s="160"/>
      <c r="EH684" s="30"/>
      <c r="EI684" s="30"/>
      <c r="EK684" s="160"/>
      <c r="EL684" s="160"/>
      <c r="EM684" s="160"/>
      <c r="EN684" s="160"/>
      <c r="EO684" s="160"/>
      <c r="EP684" s="160"/>
    </row>
    <row r="685" spans="2:146" s="105" customFormat="1" x14ac:dyDescent="0.25">
      <c r="B685" s="38"/>
      <c r="C685" s="38"/>
      <c r="D685" s="38"/>
      <c r="E685" s="38"/>
      <c r="F685" s="38"/>
      <c r="G685" s="38"/>
      <c r="J685" s="160"/>
      <c r="K685" s="160"/>
      <c r="L685" s="42"/>
      <c r="M685" s="42"/>
      <c r="N685" s="42"/>
      <c r="O685" s="42"/>
      <c r="P685" s="42"/>
      <c r="Q685" s="42"/>
      <c r="R685" s="42"/>
      <c r="S685" s="42"/>
      <c r="T685" s="42"/>
      <c r="U685" s="169"/>
      <c r="V685" s="169"/>
      <c r="W685" s="169"/>
      <c r="X685" s="169"/>
      <c r="Y685" s="169"/>
      <c r="AA685" s="169"/>
      <c r="AB685" s="169"/>
      <c r="AC685" s="169"/>
      <c r="AD685" s="169"/>
      <c r="AE685" s="169"/>
      <c r="AF685" s="169"/>
      <c r="AG685" s="169"/>
      <c r="AH685" s="169"/>
      <c r="AJ685" s="169"/>
      <c r="AK685" s="169"/>
      <c r="AM685" s="169"/>
      <c r="AN685" s="64"/>
      <c r="AO685" s="64"/>
      <c r="AP685" s="64"/>
      <c r="AQ685" s="64"/>
      <c r="AR685" s="64"/>
      <c r="AS685" s="42"/>
      <c r="AT685" s="67"/>
      <c r="AU685" s="67"/>
      <c r="AV685" s="67"/>
      <c r="AW685" s="42"/>
      <c r="AX685" s="64"/>
      <c r="AY685" s="69"/>
      <c r="AZ685" s="67"/>
      <c r="BA685" s="67"/>
      <c r="BB685" s="67"/>
      <c r="BC685" s="67"/>
      <c r="BD685" s="69"/>
      <c r="BE685" s="69"/>
      <c r="BF685" s="72"/>
      <c r="BG685" s="69"/>
      <c r="BH685" s="69"/>
      <c r="BI685" s="94"/>
      <c r="BJ685" s="42"/>
      <c r="BK685" s="42"/>
      <c r="BL685" s="209"/>
      <c r="BM685" s="67"/>
      <c r="BN685" s="67"/>
      <c r="BO685" s="95"/>
      <c r="BP685" s="42"/>
      <c r="BQ685" s="42"/>
      <c r="BR685" s="206"/>
      <c r="BS685" s="41"/>
      <c r="BT685" s="41"/>
      <c r="BU685" s="30"/>
      <c r="BW685" s="30"/>
      <c r="BX685" s="30"/>
      <c r="BY685" s="30"/>
      <c r="BZ685" s="160"/>
      <c r="CP685" s="42"/>
      <c r="CQ685" s="42"/>
      <c r="CR685" s="42"/>
      <c r="CS685" s="95"/>
      <c r="CV685" s="69"/>
      <c r="CW685" s="31"/>
      <c r="CX685" s="19"/>
      <c r="CY685" s="43"/>
      <c r="DC685" s="160"/>
      <c r="DU685" s="30"/>
      <c r="DV685" s="30"/>
      <c r="DW685" s="30"/>
      <c r="DX685" s="30"/>
      <c r="DY685" s="30"/>
      <c r="DZ685" s="160"/>
      <c r="EA685" s="160"/>
      <c r="EC685" s="160"/>
      <c r="ED685" s="160"/>
      <c r="EG685" s="160"/>
      <c r="EH685" s="30"/>
      <c r="EI685" s="30"/>
      <c r="EK685" s="160"/>
      <c r="EL685" s="160"/>
      <c r="EM685" s="160"/>
      <c r="EN685" s="160"/>
      <c r="EO685" s="160"/>
      <c r="EP685" s="160"/>
    </row>
    <row r="686" spans="2:146" s="105" customFormat="1" x14ac:dyDescent="0.25">
      <c r="B686" s="38"/>
      <c r="C686" s="38"/>
      <c r="D686" s="38"/>
      <c r="E686" s="38"/>
      <c r="F686" s="38"/>
      <c r="G686" s="38"/>
      <c r="J686" s="160"/>
      <c r="K686" s="160"/>
      <c r="L686" s="42"/>
      <c r="M686" s="42"/>
      <c r="N686" s="42"/>
      <c r="O686" s="42"/>
      <c r="P686" s="42"/>
      <c r="Q686" s="42"/>
      <c r="R686" s="42"/>
      <c r="S686" s="42"/>
      <c r="T686" s="42"/>
      <c r="U686" s="169"/>
      <c r="V686" s="169"/>
      <c r="W686" s="169"/>
      <c r="X686" s="169"/>
      <c r="Y686" s="169"/>
      <c r="AA686" s="169"/>
      <c r="AB686" s="169"/>
      <c r="AC686" s="169"/>
      <c r="AD686" s="169"/>
      <c r="AE686" s="169"/>
      <c r="AF686" s="169"/>
      <c r="AG686" s="169"/>
      <c r="AH686" s="169"/>
      <c r="AJ686" s="169"/>
      <c r="AK686" s="169"/>
      <c r="AM686" s="169"/>
      <c r="AN686" s="64"/>
      <c r="AO686" s="64"/>
      <c r="AP686" s="64"/>
      <c r="AQ686" s="64"/>
      <c r="AR686" s="64"/>
      <c r="AS686" s="42"/>
      <c r="AT686" s="67"/>
      <c r="AU686" s="67"/>
      <c r="AV686" s="67"/>
      <c r="AW686" s="42"/>
      <c r="AX686" s="64"/>
      <c r="AY686" s="69"/>
      <c r="AZ686" s="67"/>
      <c r="BA686" s="67"/>
      <c r="BB686" s="67"/>
      <c r="BC686" s="67"/>
      <c r="BD686" s="69"/>
      <c r="BE686" s="69"/>
      <c r="BF686" s="72"/>
      <c r="BG686" s="69"/>
      <c r="BH686" s="69"/>
      <c r="BI686" s="94"/>
      <c r="BJ686" s="42"/>
      <c r="BK686" s="42"/>
      <c r="BL686" s="209"/>
      <c r="BM686" s="67"/>
      <c r="BN686" s="67"/>
      <c r="BO686" s="95"/>
      <c r="BP686" s="42"/>
      <c r="BQ686" s="42"/>
      <c r="BR686" s="206"/>
      <c r="BS686" s="41"/>
      <c r="BT686" s="41"/>
      <c r="BU686" s="30"/>
      <c r="BW686" s="30"/>
      <c r="BX686" s="30"/>
      <c r="BY686" s="30"/>
      <c r="BZ686" s="160"/>
      <c r="CP686" s="42"/>
      <c r="CQ686" s="42"/>
      <c r="CR686" s="42"/>
      <c r="CS686" s="95"/>
      <c r="CV686" s="69"/>
      <c r="CW686" s="31"/>
      <c r="CX686" s="19"/>
      <c r="CY686" s="43"/>
      <c r="DC686" s="160"/>
      <c r="DU686" s="30"/>
      <c r="DV686" s="30"/>
      <c r="DW686" s="30"/>
      <c r="DX686" s="30"/>
      <c r="DY686" s="30"/>
      <c r="DZ686" s="160"/>
      <c r="EA686" s="160"/>
      <c r="EC686" s="160"/>
      <c r="ED686" s="160"/>
      <c r="EG686" s="160"/>
      <c r="EH686" s="30"/>
      <c r="EI686" s="30"/>
      <c r="EK686" s="160"/>
      <c r="EL686" s="160"/>
      <c r="EM686" s="160"/>
      <c r="EN686" s="160"/>
      <c r="EO686" s="160"/>
      <c r="EP686" s="160"/>
    </row>
    <row r="687" spans="2:146" s="105" customFormat="1" x14ac:dyDescent="0.25">
      <c r="B687" s="38"/>
      <c r="C687" s="38"/>
      <c r="D687" s="38"/>
      <c r="E687" s="38"/>
      <c r="F687" s="38"/>
      <c r="G687" s="38"/>
      <c r="J687" s="160"/>
      <c r="K687" s="160"/>
      <c r="L687" s="42"/>
      <c r="M687" s="42"/>
      <c r="N687" s="42"/>
      <c r="O687" s="42"/>
      <c r="P687" s="42"/>
      <c r="Q687" s="42"/>
      <c r="R687" s="42"/>
      <c r="S687" s="42"/>
      <c r="T687" s="42"/>
      <c r="U687" s="169"/>
      <c r="V687" s="169"/>
      <c r="W687" s="169"/>
      <c r="X687" s="169"/>
      <c r="Y687" s="169"/>
      <c r="AA687" s="169"/>
      <c r="AB687" s="169"/>
      <c r="AC687" s="169"/>
      <c r="AD687" s="169"/>
      <c r="AE687" s="169"/>
      <c r="AF687" s="169"/>
      <c r="AG687" s="169"/>
      <c r="AH687" s="169"/>
      <c r="AJ687" s="169"/>
      <c r="AK687" s="169"/>
      <c r="AM687" s="169"/>
      <c r="AN687" s="64"/>
      <c r="AO687" s="64"/>
      <c r="AP687" s="64"/>
      <c r="AQ687" s="64"/>
      <c r="AR687" s="64"/>
      <c r="AS687" s="42"/>
      <c r="AT687" s="67"/>
      <c r="AU687" s="67"/>
      <c r="AV687" s="67"/>
      <c r="AW687" s="42"/>
      <c r="AX687" s="64"/>
      <c r="AY687" s="69"/>
      <c r="AZ687" s="67"/>
      <c r="BA687" s="67"/>
      <c r="BB687" s="67"/>
      <c r="BC687" s="67"/>
      <c r="BD687" s="69"/>
      <c r="BE687" s="69"/>
      <c r="BF687" s="72"/>
      <c r="BG687" s="69"/>
      <c r="BH687" s="69"/>
      <c r="BI687" s="94"/>
      <c r="BJ687" s="42"/>
      <c r="BK687" s="42"/>
      <c r="BL687" s="209"/>
      <c r="BM687" s="67"/>
      <c r="BN687" s="67"/>
      <c r="BO687" s="95"/>
      <c r="BP687" s="42"/>
      <c r="BQ687" s="42"/>
      <c r="BR687" s="206"/>
      <c r="BS687" s="41"/>
      <c r="BT687" s="41"/>
      <c r="BU687" s="30"/>
      <c r="BW687" s="30"/>
      <c r="BX687" s="30"/>
      <c r="BY687" s="30"/>
      <c r="BZ687" s="160"/>
      <c r="CP687" s="42"/>
      <c r="CQ687" s="42"/>
      <c r="CR687" s="42"/>
      <c r="CS687" s="95"/>
      <c r="CV687" s="69"/>
      <c r="CW687" s="31"/>
      <c r="CX687" s="19"/>
      <c r="CY687" s="43"/>
      <c r="DC687" s="160"/>
      <c r="DU687" s="30"/>
      <c r="DV687" s="30"/>
      <c r="DW687" s="30"/>
      <c r="DX687" s="30"/>
      <c r="DY687" s="30"/>
      <c r="DZ687" s="160"/>
      <c r="EA687" s="160"/>
      <c r="EC687" s="160"/>
      <c r="ED687" s="160"/>
      <c r="EG687" s="160"/>
      <c r="EH687" s="30"/>
      <c r="EI687" s="30"/>
      <c r="EK687" s="160"/>
      <c r="EL687" s="160"/>
      <c r="EM687" s="160"/>
      <c r="EN687" s="160"/>
      <c r="EO687" s="160"/>
      <c r="EP687" s="160"/>
    </row>
    <row r="688" spans="2:146" s="105" customFormat="1" x14ac:dyDescent="0.25">
      <c r="B688" s="38"/>
      <c r="C688" s="38"/>
      <c r="D688" s="38"/>
      <c r="E688" s="38"/>
      <c r="F688" s="38"/>
      <c r="G688" s="38"/>
      <c r="J688" s="160"/>
      <c r="K688" s="160"/>
      <c r="L688" s="42"/>
      <c r="M688" s="42"/>
      <c r="N688" s="42"/>
      <c r="O688" s="42"/>
      <c r="P688" s="42"/>
      <c r="Q688" s="42"/>
      <c r="R688" s="42"/>
      <c r="S688" s="42"/>
      <c r="T688" s="42"/>
      <c r="U688" s="169"/>
      <c r="V688" s="169"/>
      <c r="W688" s="169"/>
      <c r="X688" s="169"/>
      <c r="Y688" s="169"/>
      <c r="AA688" s="169"/>
      <c r="AB688" s="169"/>
      <c r="AC688" s="169"/>
      <c r="AD688" s="169"/>
      <c r="AE688" s="169"/>
      <c r="AF688" s="169"/>
      <c r="AG688" s="169"/>
      <c r="AH688" s="169"/>
      <c r="AJ688" s="169"/>
      <c r="AK688" s="169"/>
      <c r="AM688" s="169"/>
      <c r="AN688" s="64"/>
      <c r="AO688" s="64"/>
      <c r="AP688" s="64"/>
      <c r="AQ688" s="64"/>
      <c r="AR688" s="64"/>
      <c r="AS688" s="42"/>
      <c r="AT688" s="67"/>
      <c r="AU688" s="67"/>
      <c r="AV688" s="67"/>
      <c r="AW688" s="42"/>
      <c r="AX688" s="64"/>
      <c r="AY688" s="69"/>
      <c r="AZ688" s="67"/>
      <c r="BA688" s="67"/>
      <c r="BB688" s="67"/>
      <c r="BC688" s="67"/>
      <c r="BD688" s="69"/>
      <c r="BE688" s="69"/>
      <c r="BF688" s="72"/>
      <c r="BG688" s="69"/>
      <c r="BH688" s="69"/>
      <c r="BI688" s="94"/>
      <c r="BJ688" s="42"/>
      <c r="BK688" s="42"/>
      <c r="BL688" s="209"/>
      <c r="BM688" s="67"/>
      <c r="BN688" s="67"/>
      <c r="BO688" s="95"/>
      <c r="BP688" s="42"/>
      <c r="BQ688" s="42"/>
      <c r="BR688" s="206"/>
      <c r="BS688" s="41"/>
      <c r="BT688" s="41"/>
      <c r="BU688" s="30"/>
      <c r="BW688" s="30"/>
      <c r="BX688" s="30"/>
      <c r="BY688" s="30"/>
      <c r="BZ688" s="160"/>
      <c r="CP688" s="42"/>
      <c r="CQ688" s="42"/>
      <c r="CR688" s="42"/>
      <c r="CS688" s="95"/>
      <c r="CV688" s="69"/>
      <c r="CW688" s="31"/>
      <c r="CX688" s="19"/>
      <c r="CY688" s="43"/>
      <c r="DC688" s="160"/>
      <c r="DU688" s="30"/>
      <c r="DV688" s="30"/>
      <c r="DW688" s="30"/>
      <c r="DX688" s="30"/>
      <c r="DY688" s="30"/>
      <c r="DZ688" s="160"/>
      <c r="EA688" s="160"/>
      <c r="EC688" s="160"/>
      <c r="ED688" s="160"/>
      <c r="EG688" s="160"/>
      <c r="EH688" s="30"/>
      <c r="EI688" s="30"/>
      <c r="EK688" s="160"/>
      <c r="EL688" s="160"/>
      <c r="EM688" s="160"/>
      <c r="EN688" s="160"/>
      <c r="EO688" s="160"/>
      <c r="EP688" s="160"/>
    </row>
    <row r="689" spans="2:146" s="105" customFormat="1" x14ac:dyDescent="0.25">
      <c r="B689" s="38"/>
      <c r="C689" s="38"/>
      <c r="D689" s="38"/>
      <c r="E689" s="38"/>
      <c r="F689" s="38"/>
      <c r="G689" s="38"/>
      <c r="J689" s="160"/>
      <c r="K689" s="160"/>
      <c r="L689" s="42"/>
      <c r="M689" s="42"/>
      <c r="N689" s="42"/>
      <c r="O689" s="42"/>
      <c r="P689" s="42"/>
      <c r="Q689" s="42"/>
      <c r="R689" s="42"/>
      <c r="S689" s="42"/>
      <c r="T689" s="42"/>
      <c r="U689" s="169"/>
      <c r="V689" s="169"/>
      <c r="W689" s="169"/>
      <c r="X689" s="169"/>
      <c r="Y689" s="169"/>
      <c r="AA689" s="169"/>
      <c r="AB689" s="169"/>
      <c r="AC689" s="169"/>
      <c r="AD689" s="169"/>
      <c r="AE689" s="169"/>
      <c r="AF689" s="169"/>
      <c r="AG689" s="169"/>
      <c r="AH689" s="169"/>
      <c r="AJ689" s="169"/>
      <c r="AK689" s="169"/>
      <c r="AM689" s="169"/>
      <c r="AN689" s="64"/>
      <c r="AO689" s="64"/>
      <c r="AP689" s="64"/>
      <c r="AQ689" s="64"/>
      <c r="AR689" s="64"/>
      <c r="AS689" s="42"/>
      <c r="AT689" s="67"/>
      <c r="AU689" s="67"/>
      <c r="AV689" s="67"/>
      <c r="AW689" s="42"/>
      <c r="AX689" s="64"/>
      <c r="AY689" s="69"/>
      <c r="AZ689" s="67"/>
      <c r="BA689" s="67"/>
      <c r="BB689" s="67"/>
      <c r="BC689" s="67"/>
      <c r="BD689" s="69"/>
      <c r="BE689" s="69"/>
      <c r="BF689" s="72"/>
      <c r="BG689" s="69"/>
      <c r="BH689" s="69"/>
      <c r="BI689" s="94"/>
      <c r="BJ689" s="42"/>
      <c r="BK689" s="42"/>
      <c r="BL689" s="209"/>
      <c r="BM689" s="67"/>
      <c r="BN689" s="67"/>
      <c r="BO689" s="95"/>
      <c r="BP689" s="42"/>
      <c r="BQ689" s="42"/>
      <c r="BR689" s="206"/>
      <c r="BS689" s="41"/>
      <c r="BT689" s="41"/>
      <c r="BU689" s="30"/>
      <c r="BW689" s="30"/>
      <c r="BX689" s="30"/>
      <c r="BY689" s="30"/>
      <c r="BZ689" s="160"/>
      <c r="CP689" s="42"/>
      <c r="CQ689" s="42"/>
      <c r="CR689" s="42"/>
      <c r="CS689" s="95"/>
      <c r="CV689" s="69"/>
      <c r="CW689" s="31"/>
      <c r="CX689" s="19"/>
      <c r="CY689" s="43"/>
      <c r="DC689" s="160"/>
      <c r="DU689" s="30"/>
      <c r="DV689" s="30"/>
      <c r="DW689" s="30"/>
      <c r="DX689" s="30"/>
      <c r="DY689" s="30"/>
      <c r="DZ689" s="160"/>
      <c r="EA689" s="160"/>
      <c r="EC689" s="160"/>
      <c r="ED689" s="160"/>
      <c r="EG689" s="160"/>
      <c r="EH689" s="30"/>
      <c r="EI689" s="30"/>
      <c r="EK689" s="160"/>
      <c r="EL689" s="160"/>
      <c r="EM689" s="160"/>
      <c r="EN689" s="160"/>
      <c r="EO689" s="160"/>
      <c r="EP689" s="160"/>
    </row>
    <row r="690" spans="2:146" s="105" customFormat="1" x14ac:dyDescent="0.25">
      <c r="B690" s="38"/>
      <c r="C690" s="38"/>
      <c r="D690" s="38"/>
      <c r="E690" s="38"/>
      <c r="F690" s="38"/>
      <c r="G690" s="38"/>
      <c r="J690" s="160"/>
      <c r="K690" s="160"/>
      <c r="L690" s="42"/>
      <c r="M690" s="42"/>
      <c r="N690" s="42"/>
      <c r="O690" s="42"/>
      <c r="P690" s="42"/>
      <c r="Q690" s="42"/>
      <c r="R690" s="42"/>
      <c r="S690" s="42"/>
      <c r="T690" s="42"/>
      <c r="U690" s="169"/>
      <c r="V690" s="169"/>
      <c r="W690" s="169"/>
      <c r="X690" s="169"/>
      <c r="Y690" s="169"/>
      <c r="AA690" s="169"/>
      <c r="AB690" s="169"/>
      <c r="AC690" s="169"/>
      <c r="AD690" s="169"/>
      <c r="AE690" s="169"/>
      <c r="AF690" s="169"/>
      <c r="AG690" s="169"/>
      <c r="AH690" s="169"/>
      <c r="AJ690" s="169"/>
      <c r="AK690" s="169"/>
      <c r="AM690" s="169"/>
      <c r="AN690" s="64"/>
      <c r="AO690" s="64"/>
      <c r="AP690" s="64"/>
      <c r="AQ690" s="64"/>
      <c r="AR690" s="64"/>
      <c r="AS690" s="42"/>
      <c r="AT690" s="67"/>
      <c r="AU690" s="67"/>
      <c r="AV690" s="67"/>
      <c r="AW690" s="42"/>
      <c r="AX690" s="64"/>
      <c r="AY690" s="69"/>
      <c r="AZ690" s="67"/>
      <c r="BA690" s="67"/>
      <c r="BB690" s="67"/>
      <c r="BC690" s="67"/>
      <c r="BD690" s="69"/>
      <c r="BE690" s="69"/>
      <c r="BF690" s="72"/>
      <c r="BG690" s="69"/>
      <c r="BH690" s="69"/>
      <c r="BI690" s="94"/>
      <c r="BJ690" s="42"/>
      <c r="BK690" s="42"/>
      <c r="BL690" s="209"/>
      <c r="BM690" s="67"/>
      <c r="BN690" s="67"/>
      <c r="BO690" s="95"/>
      <c r="BP690" s="42"/>
      <c r="BQ690" s="42"/>
      <c r="BR690" s="206"/>
      <c r="BS690" s="41"/>
      <c r="BT690" s="41"/>
      <c r="BU690" s="30"/>
      <c r="BW690" s="30"/>
      <c r="BX690" s="30"/>
      <c r="BY690" s="30"/>
      <c r="BZ690" s="160"/>
      <c r="CP690" s="42"/>
      <c r="CQ690" s="42"/>
      <c r="CR690" s="42"/>
      <c r="CS690" s="95"/>
      <c r="CV690" s="69"/>
      <c r="CW690" s="31"/>
      <c r="CX690" s="19"/>
      <c r="CY690" s="43"/>
      <c r="DC690" s="160"/>
      <c r="DU690" s="30"/>
      <c r="DV690" s="30"/>
      <c r="DW690" s="30"/>
      <c r="DX690" s="30"/>
      <c r="DY690" s="30"/>
      <c r="DZ690" s="160"/>
      <c r="EA690" s="160"/>
      <c r="EC690" s="160"/>
      <c r="ED690" s="160"/>
      <c r="EG690" s="160"/>
      <c r="EH690" s="30"/>
      <c r="EI690" s="30"/>
      <c r="EK690" s="160"/>
      <c r="EL690" s="160"/>
      <c r="EM690" s="160"/>
      <c r="EN690" s="160"/>
      <c r="EO690" s="160"/>
      <c r="EP690" s="160"/>
    </row>
    <row r="691" spans="2:146" s="105" customFormat="1" x14ac:dyDescent="0.25">
      <c r="B691" s="38"/>
      <c r="C691" s="38"/>
      <c r="D691" s="38"/>
      <c r="E691" s="38"/>
      <c r="F691" s="38"/>
      <c r="G691" s="38"/>
      <c r="J691" s="160"/>
      <c r="K691" s="160"/>
      <c r="L691" s="42"/>
      <c r="M691" s="42"/>
      <c r="N691" s="42"/>
      <c r="O691" s="42"/>
      <c r="P691" s="42"/>
      <c r="Q691" s="42"/>
      <c r="R691" s="42"/>
      <c r="S691" s="42"/>
      <c r="T691" s="42"/>
      <c r="U691" s="169"/>
      <c r="V691" s="169"/>
      <c r="W691" s="169"/>
      <c r="X691" s="169"/>
      <c r="Y691" s="169"/>
      <c r="AA691" s="169"/>
      <c r="AB691" s="169"/>
      <c r="AC691" s="169"/>
      <c r="AD691" s="169"/>
      <c r="AE691" s="169"/>
      <c r="AF691" s="169"/>
      <c r="AG691" s="169"/>
      <c r="AH691" s="169"/>
      <c r="AJ691" s="169"/>
      <c r="AK691" s="169"/>
      <c r="AM691" s="169"/>
      <c r="AN691" s="64"/>
      <c r="AO691" s="64"/>
      <c r="AP691" s="64"/>
      <c r="AQ691" s="64"/>
      <c r="AR691" s="64"/>
      <c r="AS691" s="42"/>
      <c r="AT691" s="67"/>
      <c r="AU691" s="67"/>
      <c r="AV691" s="67"/>
      <c r="AW691" s="42"/>
      <c r="AX691" s="64"/>
      <c r="AY691" s="69"/>
      <c r="AZ691" s="67"/>
      <c r="BA691" s="67"/>
      <c r="BB691" s="67"/>
      <c r="BC691" s="67"/>
      <c r="BD691" s="69"/>
      <c r="BE691" s="69"/>
      <c r="BF691" s="72"/>
      <c r="BG691" s="69"/>
      <c r="BH691" s="69"/>
      <c r="BI691" s="94"/>
      <c r="BJ691" s="42"/>
      <c r="BK691" s="42"/>
      <c r="BL691" s="209"/>
      <c r="BM691" s="67"/>
      <c r="BN691" s="67"/>
      <c r="BO691" s="95"/>
      <c r="BP691" s="42"/>
      <c r="BQ691" s="42"/>
      <c r="BR691" s="206"/>
      <c r="BS691" s="41"/>
      <c r="BT691" s="41"/>
      <c r="BU691" s="30"/>
      <c r="BW691" s="30"/>
      <c r="BX691" s="30"/>
      <c r="BY691" s="30"/>
      <c r="BZ691" s="160"/>
      <c r="CP691" s="42"/>
      <c r="CQ691" s="42"/>
      <c r="CR691" s="42"/>
      <c r="CS691" s="95"/>
      <c r="CV691" s="69"/>
      <c r="CW691" s="31"/>
      <c r="CX691" s="19"/>
      <c r="CY691" s="43"/>
      <c r="DC691" s="160"/>
      <c r="DU691" s="30"/>
      <c r="DV691" s="30"/>
      <c r="DW691" s="30"/>
      <c r="DX691" s="30"/>
      <c r="DY691" s="30"/>
      <c r="DZ691" s="160"/>
      <c r="EA691" s="160"/>
      <c r="EC691" s="160"/>
      <c r="ED691" s="160"/>
      <c r="EG691" s="160"/>
      <c r="EH691" s="30"/>
      <c r="EI691" s="30"/>
      <c r="EK691" s="160"/>
      <c r="EL691" s="160"/>
      <c r="EM691" s="160"/>
      <c r="EN691" s="160"/>
      <c r="EO691" s="160"/>
      <c r="EP691" s="160"/>
    </row>
    <row r="692" spans="2:146" s="105" customFormat="1" x14ac:dyDescent="0.25">
      <c r="B692" s="38"/>
      <c r="C692" s="38"/>
      <c r="D692" s="38"/>
      <c r="E692" s="38"/>
      <c r="F692" s="38"/>
      <c r="G692" s="38"/>
      <c r="J692" s="160"/>
      <c r="K692" s="160"/>
      <c r="L692" s="42"/>
      <c r="M692" s="42"/>
      <c r="N692" s="42"/>
      <c r="O692" s="42"/>
      <c r="P692" s="42"/>
      <c r="Q692" s="42"/>
      <c r="R692" s="42"/>
      <c r="S692" s="42"/>
      <c r="T692" s="42"/>
      <c r="U692" s="169"/>
      <c r="V692" s="169"/>
      <c r="W692" s="169"/>
      <c r="X692" s="169"/>
      <c r="Y692" s="169"/>
      <c r="AA692" s="169"/>
      <c r="AB692" s="169"/>
      <c r="AC692" s="169"/>
      <c r="AD692" s="169"/>
      <c r="AE692" s="169"/>
      <c r="AF692" s="169"/>
      <c r="AG692" s="169"/>
      <c r="AH692" s="169"/>
      <c r="AJ692" s="169"/>
      <c r="AK692" s="169"/>
      <c r="AM692" s="169"/>
      <c r="AN692" s="64"/>
      <c r="AO692" s="64"/>
      <c r="AP692" s="64"/>
      <c r="AQ692" s="64"/>
      <c r="AR692" s="64"/>
      <c r="AS692" s="42"/>
      <c r="AT692" s="67"/>
      <c r="AU692" s="67"/>
      <c r="AV692" s="67"/>
      <c r="AW692" s="42"/>
      <c r="AX692" s="64"/>
      <c r="AY692" s="69"/>
      <c r="AZ692" s="67"/>
      <c r="BA692" s="67"/>
      <c r="BB692" s="67"/>
      <c r="BC692" s="67"/>
      <c r="BD692" s="69"/>
      <c r="BE692" s="69"/>
      <c r="BF692" s="72"/>
      <c r="BG692" s="69"/>
      <c r="BH692" s="69"/>
      <c r="BI692" s="94"/>
      <c r="BJ692" s="42"/>
      <c r="BK692" s="42"/>
      <c r="BL692" s="209"/>
      <c r="BM692" s="67"/>
      <c r="BN692" s="67"/>
      <c r="BO692" s="95"/>
      <c r="BP692" s="42"/>
      <c r="BQ692" s="42"/>
      <c r="BR692" s="206"/>
      <c r="BS692" s="41"/>
      <c r="BT692" s="41"/>
      <c r="BU692" s="30"/>
      <c r="BW692" s="30"/>
      <c r="BX692" s="30"/>
      <c r="BY692" s="30"/>
      <c r="BZ692" s="160"/>
      <c r="CP692" s="42"/>
      <c r="CQ692" s="42"/>
      <c r="CR692" s="42"/>
      <c r="CS692" s="95"/>
      <c r="CV692" s="69"/>
      <c r="CW692" s="31"/>
      <c r="CX692" s="19"/>
      <c r="CY692" s="43"/>
      <c r="DC692" s="160"/>
      <c r="DU692" s="30"/>
      <c r="DV692" s="30"/>
      <c r="DW692" s="30"/>
      <c r="DX692" s="30"/>
      <c r="DY692" s="30"/>
      <c r="DZ692" s="160"/>
      <c r="EA692" s="160"/>
      <c r="EC692" s="160"/>
      <c r="ED692" s="160"/>
      <c r="EG692" s="160"/>
      <c r="EH692" s="30"/>
      <c r="EI692" s="30"/>
      <c r="EK692" s="160"/>
      <c r="EL692" s="160"/>
      <c r="EM692" s="160"/>
      <c r="EN692" s="160"/>
      <c r="EO692" s="160"/>
      <c r="EP692" s="160"/>
    </row>
    <row r="693" spans="2:146" s="105" customFormat="1" x14ac:dyDescent="0.25">
      <c r="B693" s="38"/>
      <c r="C693" s="38"/>
      <c r="D693" s="38"/>
      <c r="E693" s="38"/>
      <c r="F693" s="38"/>
      <c r="G693" s="38"/>
      <c r="J693" s="160"/>
      <c r="K693" s="160"/>
      <c r="L693" s="42"/>
      <c r="M693" s="42"/>
      <c r="N693" s="42"/>
      <c r="O693" s="42"/>
      <c r="P693" s="42"/>
      <c r="Q693" s="42"/>
      <c r="R693" s="42"/>
      <c r="S693" s="42"/>
      <c r="T693" s="42"/>
      <c r="U693" s="169"/>
      <c r="V693" s="169"/>
      <c r="W693" s="169"/>
      <c r="X693" s="169"/>
      <c r="Y693" s="169"/>
      <c r="AA693" s="169"/>
      <c r="AB693" s="169"/>
      <c r="AC693" s="169"/>
      <c r="AD693" s="169"/>
      <c r="AE693" s="169"/>
      <c r="AF693" s="169"/>
      <c r="AG693" s="169"/>
      <c r="AH693" s="169"/>
      <c r="AJ693" s="169"/>
      <c r="AK693" s="169"/>
      <c r="AM693" s="169"/>
      <c r="AN693" s="64"/>
      <c r="AO693" s="64"/>
      <c r="AP693" s="64"/>
      <c r="AQ693" s="64"/>
      <c r="AR693" s="64"/>
      <c r="AS693" s="42"/>
      <c r="AT693" s="67"/>
      <c r="AU693" s="67"/>
      <c r="AV693" s="67"/>
      <c r="AW693" s="42"/>
      <c r="AX693" s="64"/>
      <c r="AY693" s="69"/>
      <c r="AZ693" s="67"/>
      <c r="BA693" s="67"/>
      <c r="BB693" s="67"/>
      <c r="BC693" s="67"/>
      <c r="BD693" s="69"/>
      <c r="BE693" s="69"/>
      <c r="BF693" s="72"/>
      <c r="BG693" s="69"/>
      <c r="BH693" s="69"/>
      <c r="BI693" s="94"/>
      <c r="BJ693" s="42"/>
      <c r="BK693" s="42"/>
      <c r="BL693" s="209"/>
      <c r="BM693" s="67"/>
      <c r="BN693" s="67"/>
      <c r="BO693" s="95"/>
      <c r="BP693" s="42"/>
      <c r="BQ693" s="42"/>
      <c r="BR693" s="206"/>
      <c r="BS693" s="41"/>
      <c r="BT693" s="41"/>
      <c r="BU693" s="30"/>
      <c r="BW693" s="30"/>
      <c r="BX693" s="30"/>
      <c r="BY693" s="30"/>
      <c r="BZ693" s="160"/>
      <c r="CP693" s="42"/>
      <c r="CQ693" s="42"/>
      <c r="CR693" s="42"/>
      <c r="CS693" s="95"/>
      <c r="CV693" s="69"/>
      <c r="CW693" s="31"/>
      <c r="CX693" s="19"/>
      <c r="CY693" s="43"/>
      <c r="DC693" s="160"/>
      <c r="DU693" s="30"/>
      <c r="DV693" s="30"/>
      <c r="DW693" s="30"/>
      <c r="DX693" s="30"/>
      <c r="DY693" s="30"/>
      <c r="DZ693" s="160"/>
      <c r="EA693" s="160"/>
      <c r="EC693" s="160"/>
      <c r="ED693" s="160"/>
      <c r="EG693" s="160"/>
      <c r="EH693" s="30"/>
      <c r="EI693" s="30"/>
      <c r="EK693" s="160"/>
      <c r="EL693" s="160"/>
      <c r="EM693" s="160"/>
      <c r="EN693" s="160"/>
      <c r="EO693" s="160"/>
      <c r="EP693" s="160"/>
    </row>
    <row r="694" spans="2:146" s="105" customFormat="1" x14ac:dyDescent="0.25">
      <c r="B694" s="38"/>
      <c r="C694" s="38"/>
      <c r="D694" s="38"/>
      <c r="E694" s="38"/>
      <c r="F694" s="38"/>
      <c r="G694" s="38"/>
      <c r="J694" s="160"/>
      <c r="K694" s="160"/>
      <c r="L694" s="42"/>
      <c r="M694" s="42"/>
      <c r="N694" s="42"/>
      <c r="O694" s="42"/>
      <c r="P694" s="42"/>
      <c r="Q694" s="42"/>
      <c r="R694" s="42"/>
      <c r="S694" s="42"/>
      <c r="T694" s="42"/>
      <c r="U694" s="169"/>
      <c r="V694" s="169"/>
      <c r="W694" s="169"/>
      <c r="X694" s="169"/>
      <c r="Y694" s="169"/>
      <c r="AA694" s="169"/>
      <c r="AB694" s="169"/>
      <c r="AC694" s="169"/>
      <c r="AD694" s="169"/>
      <c r="AE694" s="169"/>
      <c r="AF694" s="169"/>
      <c r="AG694" s="169"/>
      <c r="AH694" s="169"/>
      <c r="AJ694" s="169"/>
      <c r="AK694" s="169"/>
      <c r="AM694" s="169"/>
      <c r="AN694" s="64"/>
      <c r="AO694" s="64"/>
      <c r="AP694" s="64"/>
      <c r="AQ694" s="64"/>
      <c r="AR694" s="64"/>
      <c r="AS694" s="42"/>
      <c r="AT694" s="67"/>
      <c r="AU694" s="67"/>
      <c r="AV694" s="67"/>
      <c r="AW694" s="42"/>
      <c r="AX694" s="64"/>
      <c r="AY694" s="69"/>
      <c r="AZ694" s="67"/>
      <c r="BA694" s="67"/>
      <c r="BB694" s="67"/>
      <c r="BC694" s="67"/>
      <c r="BD694" s="69"/>
      <c r="BE694" s="69"/>
      <c r="BF694" s="72"/>
      <c r="BG694" s="69"/>
      <c r="BH694" s="69"/>
      <c r="BI694" s="94"/>
      <c r="BJ694" s="42"/>
      <c r="BK694" s="42"/>
      <c r="BL694" s="209"/>
      <c r="BM694" s="67"/>
      <c r="BN694" s="67"/>
      <c r="BO694" s="95"/>
      <c r="BP694" s="42"/>
      <c r="BQ694" s="42"/>
      <c r="BR694" s="206"/>
      <c r="BS694" s="41"/>
      <c r="BT694" s="41"/>
      <c r="BU694" s="30"/>
      <c r="BW694" s="30"/>
      <c r="BX694" s="30"/>
      <c r="BY694" s="30"/>
      <c r="BZ694" s="160"/>
      <c r="CP694" s="42"/>
      <c r="CQ694" s="42"/>
      <c r="CR694" s="42"/>
      <c r="CS694" s="95"/>
      <c r="CV694" s="69"/>
      <c r="CW694" s="31"/>
      <c r="CX694" s="19"/>
      <c r="CY694" s="43"/>
      <c r="DC694" s="160"/>
      <c r="DU694" s="30"/>
      <c r="DV694" s="30"/>
      <c r="DW694" s="30"/>
      <c r="DX694" s="30"/>
      <c r="DY694" s="30"/>
      <c r="DZ694" s="160"/>
      <c r="EA694" s="160"/>
      <c r="EC694" s="160"/>
      <c r="ED694" s="160"/>
      <c r="EG694" s="160"/>
      <c r="EH694" s="30"/>
      <c r="EI694" s="30"/>
      <c r="EK694" s="160"/>
      <c r="EL694" s="160"/>
      <c r="EM694" s="160"/>
      <c r="EN694" s="160"/>
      <c r="EO694" s="160"/>
      <c r="EP694" s="160"/>
    </row>
    <row r="695" spans="2:146" s="105" customFormat="1" x14ac:dyDescent="0.25">
      <c r="B695" s="38"/>
      <c r="C695" s="38"/>
      <c r="D695" s="38"/>
      <c r="E695" s="38"/>
      <c r="F695" s="38"/>
      <c r="G695" s="38"/>
      <c r="J695" s="160"/>
      <c r="K695" s="160"/>
      <c r="L695" s="42"/>
      <c r="M695" s="42"/>
      <c r="N695" s="42"/>
      <c r="O695" s="42"/>
      <c r="P695" s="42"/>
      <c r="Q695" s="42"/>
      <c r="R695" s="42"/>
      <c r="S695" s="42"/>
      <c r="T695" s="42"/>
      <c r="U695" s="169"/>
      <c r="V695" s="169"/>
      <c r="W695" s="169"/>
      <c r="X695" s="169"/>
      <c r="Y695" s="169"/>
      <c r="AA695" s="169"/>
      <c r="AB695" s="169"/>
      <c r="AC695" s="169"/>
      <c r="AD695" s="169"/>
      <c r="AE695" s="169"/>
      <c r="AF695" s="169"/>
      <c r="AG695" s="169"/>
      <c r="AH695" s="169"/>
      <c r="AJ695" s="169"/>
      <c r="AK695" s="169"/>
      <c r="AM695" s="169"/>
      <c r="AN695" s="64"/>
      <c r="AO695" s="64"/>
      <c r="AP695" s="64"/>
      <c r="AQ695" s="64"/>
      <c r="AR695" s="64"/>
      <c r="AS695" s="42"/>
      <c r="AT695" s="67"/>
      <c r="AU695" s="67"/>
      <c r="AV695" s="67"/>
      <c r="AW695" s="42"/>
      <c r="AX695" s="64"/>
      <c r="AY695" s="69"/>
      <c r="AZ695" s="67"/>
      <c r="BA695" s="67"/>
      <c r="BB695" s="67"/>
      <c r="BC695" s="67"/>
      <c r="BD695" s="69"/>
      <c r="BE695" s="69"/>
      <c r="BF695" s="72"/>
      <c r="BG695" s="69"/>
      <c r="BH695" s="69"/>
      <c r="BI695" s="94"/>
      <c r="BJ695" s="42"/>
      <c r="BK695" s="42"/>
      <c r="BL695" s="209"/>
      <c r="BM695" s="67"/>
      <c r="BN695" s="67"/>
      <c r="BO695" s="95"/>
      <c r="BP695" s="42"/>
      <c r="BQ695" s="42"/>
      <c r="BR695" s="206"/>
      <c r="BS695" s="41"/>
      <c r="BT695" s="41"/>
      <c r="BU695" s="30"/>
      <c r="BW695" s="30"/>
      <c r="BX695" s="30"/>
      <c r="BY695" s="30"/>
      <c r="BZ695" s="160"/>
      <c r="CP695" s="42"/>
      <c r="CQ695" s="42"/>
      <c r="CR695" s="42"/>
      <c r="CS695" s="95"/>
      <c r="CV695" s="69"/>
      <c r="CW695" s="31"/>
      <c r="CX695" s="19"/>
      <c r="CY695" s="43"/>
      <c r="DC695" s="160"/>
      <c r="DU695" s="30"/>
      <c r="DV695" s="30"/>
      <c r="DW695" s="30"/>
      <c r="DX695" s="30"/>
      <c r="DY695" s="30"/>
      <c r="DZ695" s="160"/>
      <c r="EA695" s="160"/>
      <c r="EC695" s="160"/>
      <c r="ED695" s="160"/>
      <c r="EG695" s="160"/>
      <c r="EH695" s="30"/>
      <c r="EI695" s="30"/>
      <c r="EK695" s="160"/>
      <c r="EL695" s="160"/>
      <c r="EM695" s="160"/>
      <c r="EN695" s="160"/>
      <c r="EO695" s="160"/>
      <c r="EP695" s="160"/>
    </row>
    <row r="696" spans="2:146" s="105" customFormat="1" x14ac:dyDescent="0.25">
      <c r="B696" s="38"/>
      <c r="C696" s="38"/>
      <c r="D696" s="38"/>
      <c r="E696" s="38"/>
      <c r="F696" s="38"/>
      <c r="G696" s="38"/>
      <c r="J696" s="160"/>
      <c r="K696" s="160"/>
      <c r="L696" s="42"/>
      <c r="M696" s="42"/>
      <c r="N696" s="42"/>
      <c r="O696" s="42"/>
      <c r="P696" s="42"/>
      <c r="Q696" s="42"/>
      <c r="R696" s="42"/>
      <c r="S696" s="42"/>
      <c r="T696" s="42"/>
      <c r="U696" s="169"/>
      <c r="V696" s="169"/>
      <c r="W696" s="169"/>
      <c r="X696" s="169"/>
      <c r="Y696" s="169"/>
      <c r="AA696" s="169"/>
      <c r="AB696" s="169"/>
      <c r="AC696" s="169"/>
      <c r="AD696" s="169"/>
      <c r="AE696" s="169"/>
      <c r="AF696" s="169"/>
      <c r="AG696" s="169"/>
      <c r="AH696" s="169"/>
      <c r="AJ696" s="169"/>
      <c r="AK696" s="169"/>
      <c r="AM696" s="169"/>
      <c r="AN696" s="64"/>
      <c r="AO696" s="64"/>
      <c r="AP696" s="64"/>
      <c r="AQ696" s="64"/>
      <c r="AR696" s="64"/>
      <c r="AS696" s="42"/>
      <c r="AT696" s="67"/>
      <c r="AU696" s="67"/>
      <c r="AV696" s="67"/>
      <c r="AW696" s="42"/>
      <c r="AX696" s="64"/>
      <c r="AY696" s="69"/>
      <c r="AZ696" s="67"/>
      <c r="BA696" s="67"/>
      <c r="BB696" s="67"/>
      <c r="BC696" s="67"/>
      <c r="BD696" s="69"/>
      <c r="BE696" s="69"/>
      <c r="BF696" s="72"/>
      <c r="BG696" s="69"/>
      <c r="BH696" s="69"/>
      <c r="BI696" s="94"/>
      <c r="BJ696" s="42"/>
      <c r="BK696" s="42"/>
      <c r="BL696" s="209"/>
      <c r="BM696" s="67"/>
      <c r="BN696" s="67"/>
      <c r="BO696" s="95"/>
      <c r="BP696" s="42"/>
      <c r="BQ696" s="42"/>
      <c r="BR696" s="206"/>
      <c r="BS696" s="41"/>
      <c r="BT696" s="41"/>
      <c r="BU696" s="30"/>
      <c r="BW696" s="30"/>
      <c r="BX696" s="30"/>
      <c r="BY696" s="30"/>
      <c r="BZ696" s="160"/>
      <c r="CP696" s="42"/>
      <c r="CQ696" s="42"/>
      <c r="CR696" s="42"/>
      <c r="CS696" s="95"/>
      <c r="CV696" s="69"/>
      <c r="CW696" s="31"/>
      <c r="CX696" s="19"/>
      <c r="CY696" s="43"/>
      <c r="DC696" s="160"/>
      <c r="DU696" s="30"/>
      <c r="DV696" s="30"/>
      <c r="DW696" s="30"/>
      <c r="DX696" s="30"/>
      <c r="DY696" s="30"/>
      <c r="DZ696" s="160"/>
      <c r="EA696" s="160"/>
      <c r="EC696" s="160"/>
      <c r="ED696" s="160"/>
      <c r="EG696" s="160"/>
      <c r="EH696" s="30"/>
      <c r="EI696" s="30"/>
      <c r="EK696" s="160"/>
      <c r="EL696" s="160"/>
      <c r="EM696" s="160"/>
      <c r="EN696" s="160"/>
      <c r="EO696" s="160"/>
      <c r="EP696" s="160"/>
    </row>
    <row r="697" spans="2:146" s="105" customFormat="1" x14ac:dyDescent="0.25">
      <c r="B697" s="38"/>
      <c r="C697" s="38"/>
      <c r="D697" s="38"/>
      <c r="E697" s="38"/>
      <c r="F697" s="38"/>
      <c r="G697" s="38"/>
      <c r="J697" s="160"/>
      <c r="K697" s="160"/>
      <c r="L697" s="42"/>
      <c r="M697" s="42"/>
      <c r="N697" s="42"/>
      <c r="O697" s="42"/>
      <c r="P697" s="42"/>
      <c r="Q697" s="42"/>
      <c r="R697" s="42"/>
      <c r="S697" s="42"/>
      <c r="T697" s="42"/>
      <c r="U697" s="169"/>
      <c r="V697" s="169"/>
      <c r="W697" s="169"/>
      <c r="X697" s="169"/>
      <c r="Y697" s="169"/>
      <c r="AA697" s="169"/>
      <c r="AB697" s="169"/>
      <c r="AC697" s="169"/>
      <c r="AD697" s="169"/>
      <c r="AE697" s="169"/>
      <c r="AF697" s="169"/>
      <c r="AG697" s="169"/>
      <c r="AH697" s="169"/>
      <c r="AJ697" s="169"/>
      <c r="AK697" s="169"/>
      <c r="AM697" s="169"/>
      <c r="AN697" s="64"/>
      <c r="AO697" s="64"/>
      <c r="AP697" s="64"/>
      <c r="AQ697" s="64"/>
      <c r="AR697" s="64"/>
      <c r="AS697" s="42"/>
      <c r="AT697" s="67"/>
      <c r="AU697" s="67"/>
      <c r="AV697" s="67"/>
      <c r="AW697" s="42"/>
      <c r="AX697" s="64"/>
      <c r="AY697" s="69"/>
      <c r="AZ697" s="67"/>
      <c r="BA697" s="67"/>
      <c r="BB697" s="67"/>
      <c r="BC697" s="67"/>
      <c r="BD697" s="69"/>
      <c r="BE697" s="69"/>
      <c r="BF697" s="72"/>
      <c r="BG697" s="69"/>
      <c r="BH697" s="69"/>
      <c r="BI697" s="94"/>
      <c r="BJ697" s="42"/>
      <c r="BK697" s="42"/>
      <c r="BL697" s="209"/>
      <c r="BM697" s="67"/>
      <c r="BN697" s="67"/>
      <c r="BO697" s="95"/>
      <c r="BP697" s="42"/>
      <c r="BQ697" s="42"/>
      <c r="BR697" s="206"/>
      <c r="BS697" s="41"/>
      <c r="BT697" s="41"/>
      <c r="BU697" s="30"/>
      <c r="BW697" s="30"/>
      <c r="BX697" s="30"/>
      <c r="BY697" s="30"/>
      <c r="BZ697" s="160"/>
      <c r="CP697" s="42"/>
      <c r="CQ697" s="42"/>
      <c r="CR697" s="42"/>
      <c r="CS697" s="95"/>
      <c r="CV697" s="69"/>
      <c r="CW697" s="31"/>
      <c r="CX697" s="19"/>
      <c r="CY697" s="43"/>
      <c r="DC697" s="160"/>
      <c r="DU697" s="30"/>
      <c r="DV697" s="30"/>
      <c r="DW697" s="30"/>
      <c r="DX697" s="30"/>
      <c r="DY697" s="30"/>
      <c r="DZ697" s="160"/>
      <c r="EA697" s="160"/>
      <c r="EC697" s="160"/>
      <c r="ED697" s="160"/>
      <c r="EG697" s="160"/>
      <c r="EH697" s="30"/>
      <c r="EI697" s="30"/>
      <c r="EK697" s="160"/>
      <c r="EL697" s="160"/>
      <c r="EM697" s="160"/>
      <c r="EN697" s="160"/>
      <c r="EO697" s="160"/>
      <c r="EP697" s="160"/>
    </row>
    <row r="698" spans="2:146" s="105" customFormat="1" x14ac:dyDescent="0.25">
      <c r="B698" s="38"/>
      <c r="C698" s="38"/>
      <c r="D698" s="38"/>
      <c r="E698" s="38"/>
      <c r="F698" s="38"/>
      <c r="G698" s="38"/>
      <c r="J698" s="160"/>
      <c r="K698" s="160"/>
      <c r="L698" s="42"/>
      <c r="M698" s="42"/>
      <c r="N698" s="42"/>
      <c r="O698" s="42"/>
      <c r="P698" s="42"/>
      <c r="Q698" s="42"/>
      <c r="R698" s="42"/>
      <c r="S698" s="42"/>
      <c r="T698" s="42"/>
      <c r="U698" s="169"/>
      <c r="V698" s="169"/>
      <c r="W698" s="169"/>
      <c r="X698" s="169"/>
      <c r="Y698" s="169"/>
      <c r="AA698" s="169"/>
      <c r="AB698" s="169"/>
      <c r="AC698" s="169"/>
      <c r="AD698" s="169"/>
      <c r="AE698" s="169"/>
      <c r="AF698" s="169"/>
      <c r="AG698" s="169"/>
      <c r="AH698" s="169"/>
      <c r="AJ698" s="169"/>
      <c r="AK698" s="169"/>
      <c r="AM698" s="169"/>
      <c r="AN698" s="64"/>
      <c r="AO698" s="64"/>
      <c r="AP698" s="64"/>
      <c r="AQ698" s="64"/>
      <c r="AR698" s="64"/>
      <c r="AS698" s="42"/>
      <c r="AT698" s="67"/>
      <c r="AU698" s="67"/>
      <c r="AV698" s="67"/>
      <c r="AW698" s="42"/>
      <c r="AX698" s="64"/>
      <c r="AY698" s="69"/>
      <c r="AZ698" s="67"/>
      <c r="BA698" s="67"/>
      <c r="BB698" s="67"/>
      <c r="BC698" s="67"/>
      <c r="BD698" s="69"/>
      <c r="BE698" s="69"/>
      <c r="BF698" s="72"/>
      <c r="BG698" s="69"/>
      <c r="BH698" s="69"/>
      <c r="BI698" s="94"/>
      <c r="BJ698" s="42"/>
      <c r="BK698" s="42"/>
      <c r="BL698" s="209"/>
      <c r="BM698" s="42"/>
      <c r="BN698" s="67"/>
      <c r="BO698" s="95"/>
      <c r="BP698" s="42"/>
      <c r="BQ698" s="42"/>
      <c r="BR698" s="206"/>
      <c r="BS698" s="41"/>
      <c r="BT698" s="41"/>
      <c r="BU698" s="30"/>
      <c r="BW698" s="30"/>
      <c r="BX698" s="30"/>
      <c r="BY698" s="30"/>
      <c r="BZ698" s="160"/>
      <c r="CP698" s="42"/>
      <c r="CQ698" s="42"/>
      <c r="CR698" s="42"/>
      <c r="CS698" s="95"/>
      <c r="CV698" s="69"/>
      <c r="CW698" s="31"/>
      <c r="CX698" s="19"/>
      <c r="CY698" s="43"/>
      <c r="DC698" s="160"/>
      <c r="DU698" s="30"/>
      <c r="DV698" s="30"/>
      <c r="DW698" s="30"/>
      <c r="DX698" s="30"/>
      <c r="DY698" s="30"/>
      <c r="DZ698" s="160"/>
      <c r="EA698" s="160"/>
      <c r="EC698" s="160"/>
      <c r="ED698" s="160"/>
      <c r="EG698" s="160"/>
      <c r="EH698" s="30"/>
      <c r="EI698" s="30"/>
      <c r="EK698" s="160"/>
      <c r="EL698" s="160"/>
      <c r="EM698" s="160"/>
      <c r="EN698" s="160"/>
      <c r="EO698" s="160"/>
      <c r="EP698" s="160"/>
    </row>
    <row r="699" spans="2:146" s="105" customFormat="1" x14ac:dyDescent="0.25">
      <c r="B699" s="38"/>
      <c r="C699" s="38"/>
      <c r="D699" s="38"/>
      <c r="E699" s="38"/>
      <c r="F699" s="38"/>
      <c r="G699" s="38"/>
      <c r="J699" s="160"/>
      <c r="K699" s="160"/>
      <c r="L699" s="42"/>
      <c r="M699" s="42"/>
      <c r="N699" s="42"/>
      <c r="O699" s="42"/>
      <c r="P699" s="42"/>
      <c r="Q699" s="42"/>
      <c r="R699" s="42"/>
      <c r="S699" s="42"/>
      <c r="T699" s="42"/>
      <c r="U699" s="169"/>
      <c r="V699" s="169"/>
      <c r="W699" s="169"/>
      <c r="X699" s="169"/>
      <c r="Y699" s="169"/>
      <c r="AA699" s="169"/>
      <c r="AB699" s="169"/>
      <c r="AC699" s="169"/>
      <c r="AD699" s="169"/>
      <c r="AE699" s="169"/>
      <c r="AF699" s="169"/>
      <c r="AG699" s="169"/>
      <c r="AH699" s="169"/>
      <c r="AJ699" s="169"/>
      <c r="AK699" s="169"/>
      <c r="AM699" s="169"/>
      <c r="AN699" s="64"/>
      <c r="AO699" s="64"/>
      <c r="AP699" s="64"/>
      <c r="AQ699" s="64"/>
      <c r="AR699" s="64"/>
      <c r="AS699" s="42"/>
      <c r="AT699" s="67"/>
      <c r="AU699" s="67"/>
      <c r="AV699" s="67"/>
      <c r="AW699" s="42"/>
      <c r="AX699" s="64"/>
      <c r="AY699" s="69"/>
      <c r="AZ699" s="67"/>
      <c r="BA699" s="67"/>
      <c r="BB699" s="67"/>
      <c r="BC699" s="67"/>
      <c r="BD699" s="69"/>
      <c r="BE699" s="69"/>
      <c r="BF699" s="72"/>
      <c r="BG699" s="69"/>
      <c r="BH699" s="69"/>
      <c r="BI699" s="94"/>
      <c r="BJ699" s="42"/>
      <c r="BK699" s="42"/>
      <c r="BL699" s="209"/>
      <c r="BM699" s="67"/>
      <c r="BN699" s="67"/>
      <c r="BO699" s="95"/>
      <c r="BP699" s="42"/>
      <c r="BQ699" s="42"/>
      <c r="BR699" s="206"/>
      <c r="BS699" s="41"/>
      <c r="BT699" s="41"/>
      <c r="BU699" s="30"/>
      <c r="BW699" s="30"/>
      <c r="BX699" s="30"/>
      <c r="BY699" s="30"/>
      <c r="BZ699" s="160"/>
      <c r="CP699" s="42"/>
      <c r="CQ699" s="42"/>
      <c r="CR699" s="42"/>
      <c r="CS699" s="95"/>
      <c r="CV699" s="69"/>
      <c r="CW699" s="31"/>
      <c r="CX699" s="19"/>
      <c r="CY699" s="43"/>
      <c r="DC699" s="160"/>
      <c r="DU699" s="30"/>
      <c r="DV699" s="30"/>
      <c r="DW699" s="30"/>
      <c r="DX699" s="30"/>
      <c r="DY699" s="30"/>
      <c r="DZ699" s="160"/>
      <c r="EA699" s="160"/>
      <c r="EC699" s="160"/>
      <c r="ED699" s="160"/>
      <c r="EG699" s="160"/>
      <c r="EH699" s="30"/>
      <c r="EI699" s="30"/>
      <c r="EK699" s="160"/>
      <c r="EL699" s="160"/>
      <c r="EM699" s="160"/>
      <c r="EN699" s="160"/>
      <c r="EO699" s="160"/>
      <c r="EP699" s="160"/>
    </row>
    <row r="700" spans="2:146" s="105" customFormat="1" x14ac:dyDescent="0.25">
      <c r="B700" s="38"/>
      <c r="C700" s="38"/>
      <c r="D700" s="38"/>
      <c r="E700" s="38"/>
      <c r="F700" s="38"/>
      <c r="G700" s="38"/>
      <c r="J700" s="160"/>
      <c r="K700" s="160"/>
      <c r="L700" s="42"/>
      <c r="M700" s="42"/>
      <c r="N700" s="42"/>
      <c r="O700" s="42"/>
      <c r="P700" s="42"/>
      <c r="Q700" s="42"/>
      <c r="R700" s="42"/>
      <c r="S700" s="42"/>
      <c r="T700" s="42"/>
      <c r="U700" s="169"/>
      <c r="V700" s="169"/>
      <c r="W700" s="169"/>
      <c r="X700" s="169"/>
      <c r="Y700" s="169"/>
      <c r="AA700" s="169"/>
      <c r="AB700" s="169"/>
      <c r="AC700" s="169"/>
      <c r="AD700" s="169"/>
      <c r="AE700" s="169"/>
      <c r="AF700" s="169"/>
      <c r="AG700" s="169"/>
      <c r="AH700" s="169"/>
      <c r="AJ700" s="169"/>
      <c r="AK700" s="169"/>
      <c r="AM700" s="169"/>
      <c r="AN700" s="64"/>
      <c r="AO700" s="64"/>
      <c r="AP700" s="64"/>
      <c r="AQ700" s="64"/>
      <c r="AR700" s="64"/>
      <c r="AS700" s="42"/>
      <c r="AT700" s="67"/>
      <c r="AU700" s="67"/>
      <c r="AV700" s="67"/>
      <c r="AW700" s="42"/>
      <c r="AX700" s="64"/>
      <c r="AY700" s="69"/>
      <c r="AZ700" s="67"/>
      <c r="BA700" s="67"/>
      <c r="BB700" s="67"/>
      <c r="BC700" s="67"/>
      <c r="BD700" s="69"/>
      <c r="BE700" s="69"/>
      <c r="BF700" s="72"/>
      <c r="BG700" s="69"/>
      <c r="BH700" s="69"/>
      <c r="BI700" s="94"/>
      <c r="BJ700" s="42"/>
      <c r="BK700" s="42"/>
      <c r="BL700" s="209"/>
      <c r="BM700" s="67"/>
      <c r="BN700" s="67"/>
      <c r="BO700" s="95"/>
      <c r="BP700" s="42"/>
      <c r="BQ700" s="42"/>
      <c r="BR700" s="206"/>
      <c r="BS700" s="41"/>
      <c r="BT700" s="41"/>
      <c r="BU700" s="30"/>
      <c r="BW700" s="30"/>
      <c r="BX700" s="30"/>
      <c r="BY700" s="30"/>
      <c r="BZ700" s="160"/>
      <c r="CP700" s="42"/>
      <c r="CQ700" s="42"/>
      <c r="CR700" s="42"/>
      <c r="CS700" s="95"/>
      <c r="CV700" s="69"/>
      <c r="CW700" s="31"/>
      <c r="CX700" s="19"/>
      <c r="CY700" s="43"/>
      <c r="DC700" s="160"/>
      <c r="DU700" s="30"/>
      <c r="DV700" s="30"/>
      <c r="DW700" s="30"/>
      <c r="DX700" s="30"/>
      <c r="DY700" s="30"/>
      <c r="DZ700" s="160"/>
      <c r="EA700" s="160"/>
      <c r="EC700" s="160"/>
      <c r="ED700" s="160"/>
      <c r="EG700" s="160"/>
      <c r="EH700" s="30"/>
      <c r="EI700" s="30"/>
      <c r="EK700" s="160"/>
      <c r="EL700" s="160"/>
      <c r="EM700" s="160"/>
      <c r="EN700" s="160"/>
      <c r="EO700" s="160"/>
      <c r="EP700" s="160"/>
    </row>
    <row r="701" spans="2:146" s="105" customFormat="1" x14ac:dyDescent="0.25">
      <c r="B701" s="38"/>
      <c r="C701" s="38"/>
      <c r="D701" s="38"/>
      <c r="E701" s="38"/>
      <c r="F701" s="38"/>
      <c r="G701" s="38"/>
      <c r="J701" s="160"/>
      <c r="K701" s="160"/>
      <c r="L701" s="42"/>
      <c r="M701" s="42"/>
      <c r="N701" s="42"/>
      <c r="O701" s="42"/>
      <c r="P701" s="42"/>
      <c r="Q701" s="42"/>
      <c r="R701" s="42"/>
      <c r="S701" s="42"/>
      <c r="T701" s="42"/>
      <c r="U701" s="169"/>
      <c r="V701" s="169"/>
      <c r="W701" s="169"/>
      <c r="X701" s="169"/>
      <c r="Y701" s="169"/>
      <c r="AA701" s="169"/>
      <c r="AB701" s="169"/>
      <c r="AC701" s="169"/>
      <c r="AD701" s="169"/>
      <c r="AE701" s="169"/>
      <c r="AF701" s="169"/>
      <c r="AG701" s="169"/>
      <c r="AH701" s="169"/>
      <c r="AJ701" s="169"/>
      <c r="AK701" s="169"/>
      <c r="AM701" s="169"/>
      <c r="AN701" s="64"/>
      <c r="AO701" s="64"/>
      <c r="AP701" s="64"/>
      <c r="AQ701" s="64"/>
      <c r="AR701" s="64"/>
      <c r="AS701" s="42"/>
      <c r="AT701" s="67"/>
      <c r="AU701" s="67"/>
      <c r="AV701" s="67"/>
      <c r="AW701" s="42"/>
      <c r="AX701" s="64"/>
      <c r="AY701" s="69"/>
      <c r="AZ701" s="67"/>
      <c r="BA701" s="67"/>
      <c r="BB701" s="67"/>
      <c r="BC701" s="67"/>
      <c r="BD701" s="69"/>
      <c r="BE701" s="69"/>
      <c r="BF701" s="72"/>
      <c r="BG701" s="69"/>
      <c r="BH701" s="69"/>
      <c r="BI701" s="94"/>
      <c r="BJ701" s="42"/>
      <c r="BK701" s="42"/>
      <c r="BL701" s="209"/>
      <c r="BM701" s="67"/>
      <c r="BN701" s="67"/>
      <c r="BO701" s="95"/>
      <c r="BP701" s="42"/>
      <c r="BQ701" s="42"/>
      <c r="BR701" s="206"/>
      <c r="BS701" s="41"/>
      <c r="BT701" s="41"/>
      <c r="BU701" s="30"/>
      <c r="BW701" s="30"/>
      <c r="BX701" s="30"/>
      <c r="BY701" s="30"/>
      <c r="BZ701" s="160"/>
      <c r="CP701" s="42"/>
      <c r="CQ701" s="42"/>
      <c r="CR701" s="42"/>
      <c r="CS701" s="95"/>
      <c r="CV701" s="69"/>
      <c r="CW701" s="31"/>
      <c r="CX701" s="19"/>
      <c r="CY701" s="43"/>
      <c r="DC701" s="160"/>
      <c r="DU701" s="30"/>
      <c r="DV701" s="30"/>
      <c r="DW701" s="30"/>
      <c r="DX701" s="30"/>
      <c r="DY701" s="30"/>
      <c r="DZ701" s="160"/>
      <c r="EA701" s="160"/>
      <c r="EC701" s="160"/>
      <c r="ED701" s="160"/>
      <c r="EG701" s="160"/>
      <c r="EH701" s="30"/>
      <c r="EI701" s="30"/>
      <c r="EK701" s="160"/>
      <c r="EL701" s="160"/>
      <c r="EM701" s="160"/>
      <c r="EN701" s="160"/>
      <c r="EO701" s="160"/>
      <c r="EP701" s="160"/>
    </row>
    <row r="702" spans="2:146" s="105" customFormat="1" x14ac:dyDescent="0.25">
      <c r="B702" s="38"/>
      <c r="C702" s="38"/>
      <c r="D702" s="38"/>
      <c r="E702" s="38"/>
      <c r="F702" s="38"/>
      <c r="G702" s="38"/>
      <c r="J702" s="160"/>
      <c r="K702" s="160"/>
      <c r="L702" s="42"/>
      <c r="M702" s="42"/>
      <c r="N702" s="42"/>
      <c r="O702" s="42"/>
      <c r="P702" s="42"/>
      <c r="Q702" s="42"/>
      <c r="R702" s="42"/>
      <c r="S702" s="42"/>
      <c r="T702" s="42"/>
      <c r="U702" s="169"/>
      <c r="V702" s="169"/>
      <c r="W702" s="169"/>
      <c r="X702" s="169"/>
      <c r="Y702" s="169"/>
      <c r="AA702" s="169"/>
      <c r="AB702" s="169"/>
      <c r="AC702" s="169"/>
      <c r="AD702" s="169"/>
      <c r="AE702" s="169"/>
      <c r="AF702" s="169"/>
      <c r="AG702" s="169"/>
      <c r="AH702" s="169"/>
      <c r="AJ702" s="169"/>
      <c r="AK702" s="169"/>
      <c r="AM702" s="169"/>
      <c r="AN702" s="64"/>
      <c r="AO702" s="64"/>
      <c r="AP702" s="64"/>
      <c r="AQ702" s="64"/>
      <c r="AR702" s="64"/>
      <c r="AS702" s="42"/>
      <c r="AT702" s="67"/>
      <c r="AU702" s="67"/>
      <c r="AV702" s="67"/>
      <c r="AW702" s="42"/>
      <c r="AX702" s="64"/>
      <c r="AY702" s="69"/>
      <c r="AZ702" s="67"/>
      <c r="BA702" s="67"/>
      <c r="BB702" s="67"/>
      <c r="BC702" s="67"/>
      <c r="BD702" s="69"/>
      <c r="BE702" s="69"/>
      <c r="BF702" s="72"/>
      <c r="BG702" s="69"/>
      <c r="BH702" s="69"/>
      <c r="BI702" s="94"/>
      <c r="BJ702" s="42"/>
      <c r="BK702" s="42"/>
      <c r="BL702" s="209"/>
      <c r="BM702" s="67"/>
      <c r="BN702" s="67"/>
      <c r="BO702" s="95"/>
      <c r="BP702" s="42"/>
      <c r="BQ702" s="42"/>
      <c r="BR702" s="206"/>
      <c r="BS702" s="41"/>
      <c r="BT702" s="41"/>
      <c r="BU702" s="30"/>
      <c r="BW702" s="30"/>
      <c r="BX702" s="30"/>
      <c r="BY702" s="30"/>
      <c r="BZ702" s="160"/>
      <c r="CP702" s="42"/>
      <c r="CQ702" s="42"/>
      <c r="CR702" s="42"/>
      <c r="CS702" s="95"/>
      <c r="CV702" s="69"/>
      <c r="CW702" s="31"/>
      <c r="CX702" s="19"/>
      <c r="CY702" s="43"/>
      <c r="DC702" s="160"/>
      <c r="DU702" s="30"/>
      <c r="DV702" s="30"/>
      <c r="DW702" s="30"/>
      <c r="DX702" s="30"/>
      <c r="DY702" s="30"/>
      <c r="DZ702" s="160"/>
      <c r="EA702" s="160"/>
      <c r="EC702" s="160"/>
      <c r="ED702" s="160"/>
      <c r="EG702" s="160"/>
      <c r="EH702" s="30"/>
      <c r="EI702" s="30"/>
      <c r="EK702" s="160"/>
      <c r="EL702" s="160"/>
      <c r="EM702" s="160"/>
      <c r="EN702" s="160"/>
      <c r="EO702" s="160"/>
      <c r="EP702" s="160"/>
    </row>
    <row r="703" spans="2:146" s="105" customFormat="1" x14ac:dyDescent="0.25">
      <c r="B703" s="38"/>
      <c r="C703" s="38"/>
      <c r="D703" s="38"/>
      <c r="E703" s="38"/>
      <c r="F703" s="38"/>
      <c r="G703" s="38"/>
      <c r="J703" s="160"/>
      <c r="K703" s="160"/>
      <c r="L703" s="42"/>
      <c r="M703" s="42"/>
      <c r="N703" s="42"/>
      <c r="O703" s="42"/>
      <c r="P703" s="42"/>
      <c r="Q703" s="42"/>
      <c r="R703" s="42"/>
      <c r="S703" s="42"/>
      <c r="T703" s="42"/>
      <c r="U703" s="169"/>
      <c r="V703" s="169"/>
      <c r="W703" s="169"/>
      <c r="X703" s="169"/>
      <c r="Y703" s="169"/>
      <c r="AA703" s="169"/>
      <c r="AB703" s="169"/>
      <c r="AC703" s="169"/>
      <c r="AD703" s="169"/>
      <c r="AE703" s="169"/>
      <c r="AF703" s="169"/>
      <c r="AG703" s="169"/>
      <c r="AH703" s="169"/>
      <c r="AJ703" s="169"/>
      <c r="AK703" s="169"/>
      <c r="AM703" s="169"/>
      <c r="AN703" s="64"/>
      <c r="AO703" s="64"/>
      <c r="AP703" s="64"/>
      <c r="AQ703" s="64"/>
      <c r="AR703" s="64"/>
      <c r="AS703" s="42"/>
      <c r="AT703" s="67"/>
      <c r="AU703" s="67"/>
      <c r="AV703" s="67"/>
      <c r="AW703" s="42"/>
      <c r="AX703" s="64"/>
      <c r="AY703" s="69"/>
      <c r="AZ703" s="67"/>
      <c r="BA703" s="67"/>
      <c r="BB703" s="67"/>
      <c r="BC703" s="67"/>
      <c r="BD703" s="69"/>
      <c r="BE703" s="69"/>
      <c r="BF703" s="72"/>
      <c r="BG703" s="69"/>
      <c r="BH703" s="69"/>
      <c r="BI703" s="94"/>
      <c r="BJ703" s="42"/>
      <c r="BK703" s="42"/>
      <c r="BL703" s="209"/>
      <c r="BM703" s="67"/>
      <c r="BN703" s="67"/>
      <c r="BO703" s="95"/>
      <c r="BP703" s="42"/>
      <c r="BQ703" s="42"/>
      <c r="BR703" s="206"/>
      <c r="BS703" s="41"/>
      <c r="BT703" s="41"/>
      <c r="BU703" s="30"/>
      <c r="BW703" s="30"/>
      <c r="BX703" s="30"/>
      <c r="BY703" s="30"/>
      <c r="BZ703" s="160"/>
      <c r="CP703" s="42"/>
      <c r="CQ703" s="42"/>
      <c r="CR703" s="42"/>
      <c r="CS703" s="95"/>
      <c r="CV703" s="69"/>
      <c r="CW703" s="31"/>
      <c r="CX703" s="19"/>
      <c r="CY703" s="43"/>
      <c r="DC703" s="160"/>
      <c r="DU703" s="30"/>
      <c r="DV703" s="30"/>
      <c r="DW703" s="30"/>
      <c r="DX703" s="30"/>
      <c r="DY703" s="30"/>
      <c r="DZ703" s="160"/>
      <c r="EA703" s="160"/>
      <c r="EC703" s="160"/>
      <c r="ED703" s="160"/>
      <c r="EG703" s="160"/>
      <c r="EH703" s="30"/>
      <c r="EI703" s="30"/>
      <c r="EK703" s="160"/>
      <c r="EL703" s="160"/>
      <c r="EM703" s="160"/>
      <c r="EN703" s="160"/>
      <c r="EO703" s="160"/>
      <c r="EP703" s="160"/>
    </row>
    <row r="704" spans="2:146" s="105" customFormat="1" x14ac:dyDescent="0.25">
      <c r="B704" s="38"/>
      <c r="C704" s="38"/>
      <c r="D704" s="38"/>
      <c r="E704" s="38"/>
      <c r="F704" s="38"/>
      <c r="G704" s="38"/>
      <c r="J704" s="160"/>
      <c r="K704" s="160"/>
      <c r="L704" s="42"/>
      <c r="M704" s="42"/>
      <c r="N704" s="42"/>
      <c r="O704" s="42"/>
      <c r="P704" s="42"/>
      <c r="Q704" s="42"/>
      <c r="R704" s="42"/>
      <c r="S704" s="42"/>
      <c r="T704" s="42"/>
      <c r="U704" s="169"/>
      <c r="V704" s="169"/>
      <c r="W704" s="169"/>
      <c r="X704" s="169"/>
      <c r="Y704" s="169"/>
      <c r="AA704" s="169"/>
      <c r="AB704" s="169"/>
      <c r="AC704" s="169"/>
      <c r="AD704" s="169"/>
      <c r="AE704" s="169"/>
      <c r="AF704" s="169"/>
      <c r="AG704" s="169"/>
      <c r="AH704" s="169"/>
      <c r="AJ704" s="169"/>
      <c r="AK704" s="169"/>
      <c r="AM704" s="169"/>
      <c r="AN704" s="64"/>
      <c r="AO704" s="64"/>
      <c r="AP704" s="64"/>
      <c r="AQ704" s="64"/>
      <c r="AR704" s="64"/>
      <c r="AS704" s="42"/>
      <c r="AT704" s="67"/>
      <c r="AU704" s="67"/>
      <c r="AV704" s="67"/>
      <c r="AW704" s="42"/>
      <c r="AX704" s="64"/>
      <c r="AY704" s="69"/>
      <c r="AZ704" s="67"/>
      <c r="BA704" s="67"/>
      <c r="BB704" s="67"/>
      <c r="BC704" s="67"/>
      <c r="BD704" s="69"/>
      <c r="BE704" s="69"/>
      <c r="BF704" s="72"/>
      <c r="BG704" s="69"/>
      <c r="BH704" s="69"/>
      <c r="BI704" s="94"/>
      <c r="BJ704" s="42"/>
      <c r="BK704" s="42"/>
      <c r="BL704" s="209"/>
      <c r="BM704" s="67"/>
      <c r="BN704" s="67"/>
      <c r="BO704" s="95"/>
      <c r="BP704" s="42"/>
      <c r="BQ704" s="42"/>
      <c r="BR704" s="206"/>
      <c r="BS704" s="41"/>
      <c r="BT704" s="41"/>
      <c r="BU704" s="30"/>
      <c r="BW704" s="30"/>
      <c r="BX704" s="30"/>
      <c r="BY704" s="30"/>
      <c r="BZ704" s="160"/>
      <c r="CP704" s="42"/>
      <c r="CQ704" s="42"/>
      <c r="CR704" s="42"/>
      <c r="CS704" s="95"/>
      <c r="CV704" s="69"/>
      <c r="CW704" s="31"/>
      <c r="CX704" s="19"/>
      <c r="CY704" s="43"/>
      <c r="DC704" s="160"/>
      <c r="DU704" s="30"/>
      <c r="DV704" s="30"/>
      <c r="DW704" s="30"/>
      <c r="DX704" s="30"/>
      <c r="DY704" s="30"/>
      <c r="DZ704" s="160"/>
      <c r="EA704" s="160"/>
      <c r="EC704" s="160"/>
      <c r="ED704" s="160"/>
      <c r="EG704" s="160"/>
      <c r="EH704" s="30"/>
      <c r="EI704" s="30"/>
      <c r="EK704" s="160"/>
      <c r="EL704" s="160"/>
      <c r="EM704" s="160"/>
      <c r="EN704" s="160"/>
      <c r="EO704" s="160"/>
      <c r="EP704" s="160"/>
    </row>
    <row r="705" spans="2:146" s="105" customFormat="1" x14ac:dyDescent="0.25">
      <c r="B705" s="38"/>
      <c r="C705" s="38"/>
      <c r="D705" s="38"/>
      <c r="E705" s="38"/>
      <c r="F705" s="38"/>
      <c r="G705" s="38"/>
      <c r="J705" s="160"/>
      <c r="K705" s="160"/>
      <c r="L705" s="42"/>
      <c r="M705" s="42"/>
      <c r="N705" s="42"/>
      <c r="O705" s="42"/>
      <c r="P705" s="42"/>
      <c r="Q705" s="42"/>
      <c r="R705" s="42"/>
      <c r="S705" s="42"/>
      <c r="T705" s="42"/>
      <c r="U705" s="169"/>
      <c r="V705" s="169"/>
      <c r="W705" s="169"/>
      <c r="X705" s="169"/>
      <c r="Y705" s="169"/>
      <c r="AA705" s="169"/>
      <c r="AB705" s="169"/>
      <c r="AC705" s="169"/>
      <c r="AD705" s="169"/>
      <c r="AE705" s="169"/>
      <c r="AF705" s="169"/>
      <c r="AG705" s="169"/>
      <c r="AH705" s="169"/>
      <c r="AJ705" s="169"/>
      <c r="AK705" s="169"/>
      <c r="AM705" s="169"/>
      <c r="AN705" s="64"/>
      <c r="AO705" s="64"/>
      <c r="AP705" s="64"/>
      <c r="AQ705" s="64"/>
      <c r="AR705" s="64"/>
      <c r="AS705" s="42"/>
      <c r="AT705" s="67"/>
      <c r="AU705" s="67"/>
      <c r="AV705" s="67"/>
      <c r="AW705" s="42"/>
      <c r="AX705" s="64"/>
      <c r="AY705" s="69"/>
      <c r="AZ705" s="67"/>
      <c r="BA705" s="67"/>
      <c r="BB705" s="67"/>
      <c r="BC705" s="67"/>
      <c r="BD705" s="69"/>
      <c r="BE705" s="69"/>
      <c r="BF705" s="72"/>
      <c r="BG705" s="69"/>
      <c r="BH705" s="69"/>
      <c r="BI705" s="94"/>
      <c r="BJ705" s="42"/>
      <c r="BK705" s="42"/>
      <c r="BL705" s="209"/>
      <c r="BM705" s="67"/>
      <c r="BN705" s="67"/>
      <c r="BO705" s="95"/>
      <c r="BP705" s="42"/>
      <c r="BQ705" s="42"/>
      <c r="BR705" s="206"/>
      <c r="BS705" s="41"/>
      <c r="BT705" s="41"/>
      <c r="BU705" s="30"/>
      <c r="BW705" s="30"/>
      <c r="BX705" s="30"/>
      <c r="BY705" s="30"/>
      <c r="BZ705" s="160"/>
      <c r="CP705" s="42"/>
      <c r="CQ705" s="42"/>
      <c r="CR705" s="42"/>
      <c r="CS705" s="95"/>
      <c r="CV705" s="69"/>
      <c r="CW705" s="31"/>
      <c r="CX705" s="19"/>
      <c r="CY705" s="43"/>
      <c r="DC705" s="160"/>
      <c r="DU705" s="30"/>
      <c r="DV705" s="30"/>
      <c r="DW705" s="30"/>
      <c r="DX705" s="30"/>
      <c r="DY705" s="30"/>
      <c r="DZ705" s="160"/>
      <c r="EA705" s="160"/>
      <c r="EC705" s="160"/>
      <c r="ED705" s="160"/>
      <c r="EG705" s="160"/>
      <c r="EH705" s="30"/>
      <c r="EI705" s="30"/>
      <c r="EK705" s="160"/>
      <c r="EL705" s="160"/>
      <c r="EM705" s="160"/>
      <c r="EN705" s="160"/>
      <c r="EO705" s="160"/>
      <c r="EP705" s="160"/>
    </row>
    <row r="706" spans="2:146" s="105" customFormat="1" x14ac:dyDescent="0.25">
      <c r="B706" s="38"/>
      <c r="C706" s="38"/>
      <c r="D706" s="38"/>
      <c r="E706" s="38"/>
      <c r="F706" s="38"/>
      <c r="G706" s="38"/>
      <c r="J706" s="160"/>
      <c r="K706" s="160"/>
      <c r="L706" s="42"/>
      <c r="M706" s="42"/>
      <c r="N706" s="42"/>
      <c r="O706" s="42"/>
      <c r="P706" s="42"/>
      <c r="Q706" s="42"/>
      <c r="R706" s="42"/>
      <c r="S706" s="42"/>
      <c r="T706" s="42"/>
      <c r="U706" s="169"/>
      <c r="V706" s="169"/>
      <c r="W706" s="169"/>
      <c r="X706" s="169"/>
      <c r="Y706" s="169"/>
      <c r="AA706" s="169"/>
      <c r="AB706" s="169"/>
      <c r="AC706" s="169"/>
      <c r="AD706" s="169"/>
      <c r="AE706" s="169"/>
      <c r="AF706" s="169"/>
      <c r="AG706" s="169"/>
      <c r="AH706" s="169"/>
      <c r="AJ706" s="169"/>
      <c r="AK706" s="169"/>
      <c r="AM706" s="169"/>
      <c r="AN706" s="64"/>
      <c r="AO706" s="64"/>
      <c r="AP706" s="64"/>
      <c r="AQ706" s="64"/>
      <c r="AR706" s="64"/>
      <c r="AS706" s="42"/>
      <c r="AT706" s="67"/>
      <c r="AU706" s="67"/>
      <c r="AV706" s="67"/>
      <c r="AW706" s="42"/>
      <c r="AX706" s="64"/>
      <c r="AY706" s="69"/>
      <c r="AZ706" s="67"/>
      <c r="BA706" s="67"/>
      <c r="BB706" s="67"/>
      <c r="BC706" s="67"/>
      <c r="BD706" s="69"/>
      <c r="BE706" s="69"/>
      <c r="BF706" s="72"/>
      <c r="BG706" s="69"/>
      <c r="BH706" s="69"/>
      <c r="BI706" s="94"/>
      <c r="BJ706" s="42"/>
      <c r="BK706" s="42"/>
      <c r="BL706" s="209"/>
      <c r="BM706" s="67"/>
      <c r="BN706" s="67"/>
      <c r="BO706" s="95"/>
      <c r="BP706" s="42"/>
      <c r="BQ706" s="42"/>
      <c r="BR706" s="206"/>
      <c r="BS706" s="41"/>
      <c r="BT706" s="41"/>
      <c r="BU706" s="30"/>
      <c r="BW706" s="30"/>
      <c r="BX706" s="30"/>
      <c r="BY706" s="30"/>
      <c r="BZ706" s="160"/>
      <c r="CS706" s="40"/>
      <c r="CV706" s="69"/>
      <c r="CW706" s="31"/>
      <c r="CX706" s="19"/>
      <c r="CY706" s="43"/>
      <c r="DC706" s="160"/>
      <c r="DU706" s="30"/>
      <c r="DV706" s="30"/>
      <c r="DW706" s="30"/>
      <c r="DX706" s="30"/>
      <c r="DY706" s="30"/>
      <c r="DZ706" s="160"/>
      <c r="EA706" s="160"/>
      <c r="EC706" s="160"/>
      <c r="ED706" s="160"/>
      <c r="EG706" s="160"/>
      <c r="EH706" s="30"/>
      <c r="EI706" s="30"/>
      <c r="EK706" s="160"/>
      <c r="EL706" s="160"/>
      <c r="EM706" s="160"/>
      <c r="EN706" s="160"/>
      <c r="EO706" s="160"/>
      <c r="EP706" s="160"/>
    </row>
    <row r="707" spans="2:146" s="105" customFormat="1" x14ac:dyDescent="0.25">
      <c r="B707" s="38"/>
      <c r="C707" s="38"/>
      <c r="D707" s="38"/>
      <c r="E707" s="38"/>
      <c r="F707" s="38"/>
      <c r="G707" s="38"/>
      <c r="J707" s="160"/>
      <c r="K707" s="160"/>
      <c r="L707" s="42"/>
      <c r="M707" s="42"/>
      <c r="N707" s="42"/>
      <c r="O707" s="42"/>
      <c r="P707" s="42"/>
      <c r="Q707" s="42"/>
      <c r="R707" s="42"/>
      <c r="S707" s="42"/>
      <c r="T707" s="42"/>
      <c r="U707" s="169"/>
      <c r="V707" s="169"/>
      <c r="W707" s="169"/>
      <c r="X707" s="169"/>
      <c r="Y707" s="169"/>
      <c r="AA707" s="169"/>
      <c r="AB707" s="169"/>
      <c r="AC707" s="169"/>
      <c r="AD707" s="169"/>
      <c r="AE707" s="169"/>
      <c r="AF707" s="169"/>
      <c r="AG707" s="169"/>
      <c r="AH707" s="169"/>
      <c r="AJ707" s="169"/>
      <c r="AK707" s="169"/>
      <c r="AM707" s="169"/>
      <c r="AN707" s="64"/>
      <c r="AO707" s="64"/>
      <c r="AP707" s="64"/>
      <c r="AQ707" s="64"/>
      <c r="AR707" s="64"/>
      <c r="AS707" s="42"/>
      <c r="AT707" s="67"/>
      <c r="AU707" s="67"/>
      <c r="AV707" s="67"/>
      <c r="AW707" s="42"/>
      <c r="AX707" s="64"/>
      <c r="AY707" s="69"/>
      <c r="AZ707" s="67"/>
      <c r="BA707" s="67"/>
      <c r="BB707" s="67"/>
      <c r="BC707" s="67"/>
      <c r="BD707" s="69"/>
      <c r="BE707" s="69"/>
      <c r="BF707" s="72"/>
      <c r="BG707" s="69"/>
      <c r="BH707" s="69"/>
      <c r="BI707" s="94"/>
      <c r="BJ707" s="42"/>
      <c r="BK707" s="42"/>
      <c r="BL707" s="209"/>
      <c r="BM707" s="67"/>
      <c r="BN707" s="67"/>
      <c r="BO707" s="95"/>
      <c r="BP707" s="42"/>
      <c r="BQ707" s="42"/>
      <c r="BR707" s="206"/>
      <c r="BS707" s="41"/>
      <c r="BT707" s="41"/>
      <c r="BU707" s="30"/>
      <c r="BW707" s="30"/>
      <c r="BX707" s="30"/>
      <c r="BY707" s="30"/>
      <c r="BZ707" s="160"/>
      <c r="CS707" s="40"/>
      <c r="CV707" s="69"/>
      <c r="CW707" s="31"/>
      <c r="CX707" s="19"/>
      <c r="CY707" s="43"/>
      <c r="DC707" s="160"/>
      <c r="DU707" s="30"/>
      <c r="DV707" s="30"/>
      <c r="DW707" s="30"/>
      <c r="DX707" s="30"/>
      <c r="DY707" s="30"/>
      <c r="DZ707" s="160"/>
      <c r="EA707" s="160"/>
      <c r="EC707" s="160"/>
      <c r="ED707" s="160"/>
      <c r="EG707" s="160"/>
      <c r="EH707" s="30"/>
      <c r="EI707" s="30"/>
      <c r="EK707" s="160"/>
      <c r="EL707" s="160"/>
      <c r="EM707" s="160"/>
      <c r="EN707" s="160"/>
      <c r="EO707" s="160"/>
      <c r="EP707" s="160"/>
    </row>
    <row r="708" spans="2:146" s="105" customFormat="1" x14ac:dyDescent="0.25">
      <c r="B708" s="38"/>
      <c r="C708" s="38"/>
      <c r="D708" s="38"/>
      <c r="E708" s="38"/>
      <c r="F708" s="38"/>
      <c r="G708" s="38"/>
      <c r="J708" s="160"/>
      <c r="K708" s="160"/>
      <c r="L708" s="42"/>
      <c r="M708" s="42"/>
      <c r="N708" s="42"/>
      <c r="O708" s="42"/>
      <c r="P708" s="42"/>
      <c r="Q708" s="42"/>
      <c r="R708" s="42"/>
      <c r="S708" s="42"/>
      <c r="T708" s="42"/>
      <c r="U708" s="169"/>
      <c r="V708" s="169"/>
      <c r="W708" s="169"/>
      <c r="X708" s="169"/>
      <c r="Y708" s="169"/>
      <c r="AA708" s="169"/>
      <c r="AB708" s="169"/>
      <c r="AC708" s="169"/>
      <c r="AD708" s="169"/>
      <c r="AE708" s="169"/>
      <c r="AF708" s="169"/>
      <c r="AG708" s="169"/>
      <c r="AH708" s="169"/>
      <c r="AJ708" s="169"/>
      <c r="AK708" s="169"/>
      <c r="AM708" s="169"/>
      <c r="AN708" s="64"/>
      <c r="AO708" s="64"/>
      <c r="AP708" s="64"/>
      <c r="AQ708" s="64"/>
      <c r="AR708" s="64"/>
      <c r="AS708" s="42"/>
      <c r="AT708" s="67"/>
      <c r="AU708" s="67"/>
      <c r="AV708" s="67"/>
      <c r="AW708" s="42"/>
      <c r="AX708" s="64"/>
      <c r="AY708" s="69"/>
      <c r="AZ708" s="67"/>
      <c r="BA708" s="67"/>
      <c r="BB708" s="67"/>
      <c r="BC708" s="67"/>
      <c r="BD708" s="69"/>
      <c r="BE708" s="69"/>
      <c r="BF708" s="72"/>
      <c r="BG708" s="69"/>
      <c r="BH708" s="69"/>
      <c r="BI708" s="94"/>
      <c r="BJ708" s="42"/>
      <c r="BK708" s="42"/>
      <c r="BL708" s="209"/>
      <c r="BM708" s="42"/>
      <c r="BN708" s="67"/>
      <c r="BO708" s="95"/>
      <c r="BP708" s="42"/>
      <c r="BQ708" s="42"/>
      <c r="BR708" s="206"/>
      <c r="BS708" s="41"/>
      <c r="BT708" s="41"/>
      <c r="BU708" s="30"/>
      <c r="BW708" s="30"/>
      <c r="BX708" s="30"/>
      <c r="BY708" s="30"/>
      <c r="BZ708" s="160"/>
      <c r="CS708" s="40"/>
      <c r="CV708" s="69"/>
      <c r="CW708" s="31"/>
      <c r="CX708" s="19"/>
      <c r="CY708" s="43"/>
      <c r="DC708" s="160"/>
      <c r="DU708" s="30"/>
      <c r="DV708" s="30"/>
      <c r="DW708" s="30"/>
      <c r="DX708" s="30"/>
      <c r="DY708" s="30"/>
      <c r="DZ708" s="160"/>
      <c r="EA708" s="160"/>
      <c r="EC708" s="160"/>
      <c r="ED708" s="160"/>
      <c r="EG708" s="160"/>
      <c r="EH708" s="30"/>
      <c r="EI708" s="30"/>
      <c r="EK708" s="160"/>
      <c r="EL708" s="160"/>
      <c r="EM708" s="160"/>
      <c r="EN708" s="160"/>
      <c r="EO708" s="160"/>
      <c r="EP708" s="160"/>
    </row>
    <row r="709" spans="2:146" s="105" customFormat="1" x14ac:dyDescent="0.25">
      <c r="J709" s="160"/>
      <c r="K709" s="160"/>
      <c r="L709" s="42"/>
      <c r="M709" s="42"/>
      <c r="N709" s="42"/>
      <c r="O709" s="42"/>
      <c r="P709" s="42"/>
      <c r="Q709" s="42"/>
      <c r="R709" s="42"/>
      <c r="S709" s="42"/>
      <c r="T709" s="42"/>
      <c r="U709" s="169"/>
      <c r="V709" s="169"/>
      <c r="W709" s="169"/>
      <c r="X709" s="169"/>
      <c r="Y709" s="169"/>
      <c r="AA709" s="169"/>
      <c r="AB709" s="169"/>
      <c r="AC709" s="169"/>
      <c r="AD709" s="169"/>
      <c r="AE709" s="169"/>
      <c r="AF709" s="169"/>
      <c r="AG709" s="169"/>
      <c r="AH709" s="169"/>
      <c r="AJ709" s="169"/>
      <c r="AK709" s="169"/>
      <c r="AM709" s="169"/>
      <c r="AN709" s="64"/>
      <c r="AO709" s="64"/>
      <c r="AP709" s="64"/>
      <c r="AQ709" s="64"/>
      <c r="AR709" s="64"/>
      <c r="AS709" s="42"/>
      <c r="AT709" s="64"/>
      <c r="AU709" s="64"/>
      <c r="AV709" s="64"/>
      <c r="AW709" s="42"/>
      <c r="AX709" s="64"/>
      <c r="AY709" s="69"/>
      <c r="AZ709" s="67"/>
      <c r="BA709" s="67"/>
      <c r="BB709" s="67"/>
      <c r="BC709" s="67"/>
      <c r="BD709" s="69"/>
      <c r="BE709" s="69"/>
      <c r="BF709" s="69"/>
      <c r="BG709" s="69"/>
      <c r="BH709" s="69"/>
      <c r="BI709" s="93"/>
      <c r="BJ709" s="42"/>
      <c r="BK709" s="42"/>
      <c r="BL709" s="209"/>
      <c r="BM709" s="42"/>
      <c r="BN709" s="42"/>
      <c r="BO709" s="42"/>
      <c r="BP709" s="42"/>
      <c r="BQ709" s="42"/>
      <c r="BR709" s="168"/>
      <c r="BS709" s="41"/>
      <c r="BT709" s="41"/>
      <c r="BU709" s="41"/>
      <c r="BW709" s="28"/>
      <c r="BX709" s="28"/>
      <c r="BY709" s="28"/>
      <c r="BZ709" s="160"/>
      <c r="CS709" s="51"/>
      <c r="CV709" s="42"/>
      <c r="CW709" s="19"/>
      <c r="CX709" s="19"/>
      <c r="CY709" s="41"/>
      <c r="DC709" s="160"/>
      <c r="DU709" s="28"/>
      <c r="DV709" s="28"/>
      <c r="DW709" s="28"/>
      <c r="DX709" s="28"/>
      <c r="DY709" s="28"/>
      <c r="DZ709" s="160"/>
      <c r="EA709" s="160"/>
      <c r="EC709" s="160"/>
      <c r="ED709" s="160"/>
      <c r="EG709" s="160"/>
      <c r="EH709" s="28"/>
      <c r="EI709" s="28"/>
      <c r="EK709" s="160"/>
      <c r="EL709" s="160"/>
      <c r="EM709" s="160"/>
      <c r="EN709" s="160"/>
      <c r="EO709" s="160"/>
      <c r="EP709" s="160"/>
    </row>
    <row r="710" spans="2:146" s="105" customFormat="1" x14ac:dyDescent="0.25">
      <c r="B710" s="38"/>
      <c r="C710" s="38"/>
      <c r="D710" s="38"/>
      <c r="E710" s="38"/>
      <c r="F710" s="38"/>
      <c r="G710" s="38"/>
      <c r="I710" s="29"/>
      <c r="J710" s="161"/>
      <c r="K710" s="161"/>
      <c r="L710" s="42"/>
      <c r="M710" s="42"/>
      <c r="N710" s="42"/>
      <c r="O710" s="42"/>
      <c r="P710" s="42"/>
      <c r="Q710" s="42"/>
      <c r="R710" s="42"/>
      <c r="S710" s="42"/>
      <c r="T710" s="42"/>
      <c r="U710" s="169"/>
      <c r="V710" s="169"/>
      <c r="W710" s="169"/>
      <c r="X710" s="169"/>
      <c r="Y710" s="169"/>
      <c r="AA710" s="169"/>
      <c r="AB710" s="169"/>
      <c r="AC710" s="169"/>
      <c r="AD710" s="169"/>
      <c r="AE710" s="169"/>
      <c r="AF710" s="169"/>
      <c r="AG710" s="169"/>
      <c r="AH710" s="169"/>
      <c r="AJ710" s="169"/>
      <c r="AK710" s="169"/>
      <c r="AM710" s="169"/>
      <c r="AN710" s="64"/>
      <c r="AO710" s="64"/>
      <c r="AP710" s="64"/>
      <c r="AQ710" s="64"/>
      <c r="AR710" s="64"/>
      <c r="AS710" s="42"/>
      <c r="AT710" s="67"/>
      <c r="AU710" s="67"/>
      <c r="AV710" s="67"/>
      <c r="AW710" s="42"/>
      <c r="AX710" s="64"/>
      <c r="AY710" s="69"/>
      <c r="AZ710" s="67"/>
      <c r="BA710" s="67"/>
      <c r="BB710" s="67"/>
      <c r="BC710" s="67"/>
      <c r="BD710" s="69"/>
      <c r="BE710" s="69"/>
      <c r="BF710" s="72"/>
      <c r="BG710" s="69"/>
      <c r="BH710" s="69"/>
      <c r="BI710" s="94"/>
      <c r="BJ710" s="42"/>
      <c r="BK710" s="42"/>
      <c r="BL710" s="209"/>
      <c r="BM710" s="67"/>
      <c r="BN710" s="67"/>
      <c r="BO710" s="95"/>
      <c r="BP710" s="42"/>
      <c r="BQ710" s="42"/>
      <c r="BR710" s="206"/>
      <c r="BS710" s="41"/>
      <c r="BT710" s="41"/>
      <c r="BU710" s="30"/>
      <c r="BW710" s="30"/>
      <c r="BX710" s="30"/>
      <c r="BY710" s="30"/>
      <c r="BZ710" s="160"/>
      <c r="CS710" s="40"/>
      <c r="CV710" s="69"/>
      <c r="CW710" s="31"/>
      <c r="CX710" s="19"/>
      <c r="CY710" s="43"/>
      <c r="DC710" s="160"/>
      <c r="DU710" s="30"/>
      <c r="DV710" s="30"/>
      <c r="DW710" s="30"/>
      <c r="DX710" s="30"/>
      <c r="DY710" s="30"/>
      <c r="DZ710" s="160"/>
      <c r="EA710" s="160"/>
      <c r="EC710" s="160"/>
      <c r="ED710" s="160"/>
      <c r="EG710" s="160"/>
      <c r="EH710" s="30"/>
      <c r="EI710" s="30"/>
      <c r="EK710" s="160"/>
      <c r="EL710" s="160"/>
      <c r="EM710" s="160"/>
      <c r="EN710" s="160"/>
      <c r="EO710" s="160"/>
      <c r="EP710" s="160"/>
    </row>
    <row r="711" spans="2:146" s="105" customFormat="1" x14ac:dyDescent="0.25">
      <c r="B711" s="38"/>
      <c r="C711" s="38"/>
      <c r="D711" s="38"/>
      <c r="E711" s="38"/>
      <c r="F711" s="38"/>
      <c r="G711" s="38"/>
      <c r="I711" s="29"/>
      <c r="J711" s="161"/>
      <c r="K711" s="161"/>
      <c r="L711" s="42"/>
      <c r="M711" s="42"/>
      <c r="N711" s="42"/>
      <c r="O711" s="42"/>
      <c r="P711" s="42"/>
      <c r="Q711" s="42"/>
      <c r="R711" s="42"/>
      <c r="S711" s="42"/>
      <c r="T711" s="42"/>
      <c r="U711" s="169"/>
      <c r="V711" s="169"/>
      <c r="W711" s="169"/>
      <c r="X711" s="169"/>
      <c r="Y711" s="169"/>
      <c r="AA711" s="169"/>
      <c r="AB711" s="169"/>
      <c r="AC711" s="169"/>
      <c r="AD711" s="169"/>
      <c r="AE711" s="169"/>
      <c r="AF711" s="169"/>
      <c r="AG711" s="169"/>
      <c r="AH711" s="169"/>
      <c r="AJ711" s="169"/>
      <c r="AK711" s="169"/>
      <c r="AM711" s="169"/>
      <c r="AN711" s="64"/>
      <c r="AO711" s="64"/>
      <c r="AP711" s="64"/>
      <c r="AQ711" s="64"/>
      <c r="AR711" s="64"/>
      <c r="AS711" s="42"/>
      <c r="AT711" s="67"/>
      <c r="AU711" s="67"/>
      <c r="AV711" s="67"/>
      <c r="AW711" s="42"/>
      <c r="AX711" s="64"/>
      <c r="AY711" s="69"/>
      <c r="AZ711" s="67"/>
      <c r="BA711" s="67"/>
      <c r="BB711" s="67"/>
      <c r="BC711" s="67"/>
      <c r="BD711" s="69"/>
      <c r="BE711" s="69"/>
      <c r="BF711" s="72"/>
      <c r="BG711" s="69"/>
      <c r="BH711" s="69"/>
      <c r="BI711" s="94"/>
      <c r="BJ711" s="42"/>
      <c r="BK711" s="42"/>
      <c r="BL711" s="209"/>
      <c r="BM711" s="67"/>
      <c r="BN711" s="67"/>
      <c r="BO711" s="95"/>
      <c r="BP711" s="42"/>
      <c r="BQ711" s="42"/>
      <c r="BR711" s="206"/>
      <c r="BS711" s="41"/>
      <c r="BT711" s="41"/>
      <c r="BU711" s="30"/>
      <c r="BW711" s="30"/>
      <c r="BX711" s="30"/>
      <c r="BY711" s="30"/>
      <c r="BZ711" s="160"/>
      <c r="CS711" s="40"/>
      <c r="CV711" s="69"/>
      <c r="CW711" s="31"/>
      <c r="CX711" s="19"/>
      <c r="CY711" s="43"/>
      <c r="DC711" s="160"/>
      <c r="DU711" s="30"/>
      <c r="DV711" s="30"/>
      <c r="DW711" s="30"/>
      <c r="DX711" s="30"/>
      <c r="DY711" s="30"/>
      <c r="DZ711" s="160"/>
      <c r="EA711" s="160"/>
      <c r="EC711" s="160"/>
      <c r="ED711" s="160"/>
      <c r="EG711" s="160"/>
      <c r="EH711" s="30"/>
      <c r="EI711" s="30"/>
      <c r="EK711" s="160"/>
      <c r="EL711" s="160"/>
      <c r="EM711" s="160"/>
      <c r="EN711" s="160"/>
      <c r="EO711" s="160"/>
      <c r="EP711" s="160"/>
    </row>
    <row r="712" spans="2:146" s="105" customFormat="1" x14ac:dyDescent="0.25">
      <c r="B712" s="38"/>
      <c r="C712" s="38"/>
      <c r="D712" s="38"/>
      <c r="E712" s="38"/>
      <c r="F712" s="38"/>
      <c r="G712" s="38"/>
      <c r="I712" s="29"/>
      <c r="J712" s="161"/>
      <c r="K712" s="161"/>
      <c r="L712" s="42"/>
      <c r="M712" s="42"/>
      <c r="N712" s="42"/>
      <c r="O712" s="42"/>
      <c r="P712" s="42"/>
      <c r="Q712" s="42"/>
      <c r="R712" s="42"/>
      <c r="S712" s="42"/>
      <c r="T712" s="42"/>
      <c r="U712" s="169"/>
      <c r="V712" s="169"/>
      <c r="W712" s="169"/>
      <c r="X712" s="169"/>
      <c r="Y712" s="169"/>
      <c r="AA712" s="169"/>
      <c r="AB712" s="169"/>
      <c r="AC712" s="169"/>
      <c r="AD712" s="169"/>
      <c r="AE712" s="169"/>
      <c r="AF712" s="169"/>
      <c r="AG712" s="169"/>
      <c r="AH712" s="169"/>
      <c r="AJ712" s="169"/>
      <c r="AK712" s="169"/>
      <c r="AM712" s="169"/>
      <c r="AN712" s="64"/>
      <c r="AO712" s="64"/>
      <c r="AP712" s="64"/>
      <c r="AQ712" s="64"/>
      <c r="AR712" s="64"/>
      <c r="AS712" s="42"/>
      <c r="AT712" s="67"/>
      <c r="AU712" s="67"/>
      <c r="AV712" s="67"/>
      <c r="AW712" s="42"/>
      <c r="AX712" s="64"/>
      <c r="AY712" s="69"/>
      <c r="AZ712" s="67"/>
      <c r="BA712" s="67"/>
      <c r="BB712" s="67"/>
      <c r="BC712" s="67"/>
      <c r="BD712" s="69"/>
      <c r="BE712" s="69"/>
      <c r="BF712" s="72"/>
      <c r="BG712" s="69"/>
      <c r="BH712" s="69"/>
      <c r="BI712" s="94"/>
      <c r="BJ712" s="42"/>
      <c r="BK712" s="42"/>
      <c r="BL712" s="209"/>
      <c r="BM712" s="67"/>
      <c r="BN712" s="67"/>
      <c r="BO712" s="95"/>
      <c r="BP712" s="42"/>
      <c r="BQ712" s="42"/>
      <c r="BR712" s="206"/>
      <c r="BS712" s="41"/>
      <c r="BT712" s="41"/>
      <c r="BU712" s="30"/>
      <c r="BW712" s="30"/>
      <c r="BX712" s="30"/>
      <c r="BY712" s="30"/>
      <c r="BZ712" s="160"/>
      <c r="CS712" s="40"/>
      <c r="CV712" s="69"/>
      <c r="CW712" s="31"/>
      <c r="CX712" s="19"/>
      <c r="CY712" s="43"/>
      <c r="DC712" s="160"/>
      <c r="DU712" s="30"/>
      <c r="DV712" s="30"/>
      <c r="DW712" s="30"/>
      <c r="DX712" s="30"/>
      <c r="DY712" s="30"/>
      <c r="DZ712" s="160"/>
      <c r="EA712" s="160"/>
      <c r="EC712" s="160"/>
      <c r="ED712" s="160"/>
      <c r="EG712" s="160"/>
      <c r="EH712" s="30"/>
      <c r="EI712" s="30"/>
      <c r="EK712" s="160"/>
      <c r="EL712" s="160"/>
      <c r="EM712" s="160"/>
      <c r="EN712" s="160"/>
      <c r="EO712" s="160"/>
      <c r="EP712" s="160"/>
    </row>
    <row r="713" spans="2:146" s="105" customFormat="1" x14ac:dyDescent="0.25">
      <c r="B713" s="38"/>
      <c r="C713" s="38"/>
      <c r="D713" s="38"/>
      <c r="E713" s="38"/>
      <c r="F713" s="38"/>
      <c r="G713" s="38"/>
      <c r="I713" s="29"/>
      <c r="J713" s="161"/>
      <c r="K713" s="161"/>
      <c r="L713" s="42"/>
      <c r="M713" s="42"/>
      <c r="N713" s="42"/>
      <c r="O713" s="42"/>
      <c r="P713" s="42"/>
      <c r="Q713" s="42"/>
      <c r="R713" s="42"/>
      <c r="S713" s="42"/>
      <c r="T713" s="42"/>
      <c r="U713" s="169"/>
      <c r="V713" s="169"/>
      <c r="W713" s="169"/>
      <c r="X713" s="169"/>
      <c r="Y713" s="169"/>
      <c r="AA713" s="169"/>
      <c r="AB713" s="169"/>
      <c r="AC713" s="169"/>
      <c r="AD713" s="169"/>
      <c r="AE713" s="169"/>
      <c r="AF713" s="169"/>
      <c r="AG713" s="169"/>
      <c r="AH713" s="169"/>
      <c r="AJ713" s="169"/>
      <c r="AK713" s="169"/>
      <c r="AM713" s="169"/>
      <c r="AN713" s="64"/>
      <c r="AO713" s="64"/>
      <c r="AP713" s="64"/>
      <c r="AQ713" s="64"/>
      <c r="AR713" s="64"/>
      <c r="AS713" s="42"/>
      <c r="AT713" s="67"/>
      <c r="AU713" s="67"/>
      <c r="AV713" s="67"/>
      <c r="AW713" s="42"/>
      <c r="AX713" s="64"/>
      <c r="AY713" s="69"/>
      <c r="AZ713" s="67"/>
      <c r="BA713" s="67"/>
      <c r="BB713" s="67"/>
      <c r="BC713" s="67"/>
      <c r="BD713" s="69"/>
      <c r="BE713" s="69"/>
      <c r="BF713" s="72"/>
      <c r="BG713" s="69"/>
      <c r="BH713" s="69"/>
      <c r="BI713" s="94"/>
      <c r="BJ713" s="42"/>
      <c r="BK713" s="42"/>
      <c r="BL713" s="209"/>
      <c r="BM713" s="67"/>
      <c r="BN713" s="67"/>
      <c r="BO713" s="95"/>
      <c r="BP713" s="42"/>
      <c r="BQ713" s="42"/>
      <c r="BR713" s="206"/>
      <c r="BS713" s="41"/>
      <c r="BT713" s="41"/>
      <c r="BU713" s="30"/>
      <c r="BW713" s="30"/>
      <c r="BX713" s="30"/>
      <c r="BY713" s="30"/>
      <c r="BZ713" s="160"/>
      <c r="CS713" s="40"/>
      <c r="CV713" s="69"/>
      <c r="CW713" s="31"/>
      <c r="CX713" s="19"/>
      <c r="CY713" s="43"/>
      <c r="DC713" s="160"/>
      <c r="DU713" s="30"/>
      <c r="DV713" s="30"/>
      <c r="DW713" s="30"/>
      <c r="DX713" s="30"/>
      <c r="DY713" s="30"/>
      <c r="DZ713" s="160"/>
      <c r="EA713" s="160"/>
      <c r="EC713" s="160"/>
      <c r="ED713" s="160"/>
      <c r="EG713" s="160"/>
      <c r="EH713" s="30"/>
      <c r="EI713" s="30"/>
      <c r="EK713" s="160"/>
      <c r="EL713" s="160"/>
      <c r="EM713" s="160"/>
      <c r="EN713" s="160"/>
      <c r="EO713" s="160"/>
      <c r="EP713" s="160"/>
    </row>
    <row r="714" spans="2:146" s="105" customFormat="1" x14ac:dyDescent="0.25">
      <c r="B714" s="38"/>
      <c r="C714" s="38"/>
      <c r="D714" s="38"/>
      <c r="E714" s="38"/>
      <c r="F714" s="38"/>
      <c r="G714" s="38"/>
      <c r="I714" s="29"/>
      <c r="J714" s="161"/>
      <c r="K714" s="161"/>
      <c r="L714" s="42"/>
      <c r="M714" s="42"/>
      <c r="N714" s="42"/>
      <c r="O714" s="42"/>
      <c r="P714" s="42"/>
      <c r="Q714" s="42"/>
      <c r="R714" s="42"/>
      <c r="S714" s="42"/>
      <c r="T714" s="42"/>
      <c r="U714" s="169"/>
      <c r="V714" s="169"/>
      <c r="W714" s="169"/>
      <c r="X714" s="169"/>
      <c r="Y714" s="169"/>
      <c r="AA714" s="169"/>
      <c r="AB714" s="169"/>
      <c r="AC714" s="169"/>
      <c r="AD714" s="169"/>
      <c r="AE714" s="169"/>
      <c r="AF714" s="169"/>
      <c r="AG714" s="169"/>
      <c r="AH714" s="169"/>
      <c r="AJ714" s="169"/>
      <c r="AK714" s="169"/>
      <c r="AM714" s="169"/>
      <c r="AN714" s="64"/>
      <c r="AO714" s="64"/>
      <c r="AP714" s="64"/>
      <c r="AQ714" s="64"/>
      <c r="AR714" s="64"/>
      <c r="AS714" s="42"/>
      <c r="AT714" s="67"/>
      <c r="AU714" s="67"/>
      <c r="AV714" s="67"/>
      <c r="AW714" s="42"/>
      <c r="AX714" s="64"/>
      <c r="AY714" s="69"/>
      <c r="AZ714" s="67"/>
      <c r="BA714" s="67"/>
      <c r="BB714" s="67"/>
      <c r="BC714" s="67"/>
      <c r="BD714" s="69"/>
      <c r="BE714" s="69"/>
      <c r="BF714" s="72"/>
      <c r="BG714" s="69"/>
      <c r="BH714" s="69"/>
      <c r="BI714" s="94"/>
      <c r="BJ714" s="42"/>
      <c r="BK714" s="42"/>
      <c r="BL714" s="209"/>
      <c r="BM714" s="67"/>
      <c r="BN714" s="67"/>
      <c r="BO714" s="95"/>
      <c r="BP714" s="42"/>
      <c r="BQ714" s="42"/>
      <c r="BR714" s="206"/>
      <c r="BS714" s="41"/>
      <c r="BT714" s="41"/>
      <c r="BU714" s="30"/>
      <c r="BW714" s="30"/>
      <c r="BX714" s="30"/>
      <c r="BY714" s="30"/>
      <c r="BZ714" s="160"/>
      <c r="CS714" s="40"/>
      <c r="CV714" s="69"/>
      <c r="CW714" s="31"/>
      <c r="CX714" s="19"/>
      <c r="CY714" s="43"/>
      <c r="DC714" s="160"/>
      <c r="DU714" s="30"/>
      <c r="DV714" s="30"/>
      <c r="DW714" s="30"/>
      <c r="DX714" s="30"/>
      <c r="DY714" s="30"/>
      <c r="DZ714" s="160"/>
      <c r="EA714" s="160"/>
      <c r="EC714" s="160"/>
      <c r="ED714" s="160"/>
      <c r="EG714" s="160"/>
      <c r="EH714" s="30"/>
      <c r="EI714" s="30"/>
      <c r="EK714" s="160"/>
      <c r="EL714" s="160"/>
      <c r="EM714" s="160"/>
      <c r="EN714" s="160"/>
      <c r="EO714" s="160"/>
      <c r="EP714" s="160"/>
    </row>
    <row r="715" spans="2:146" s="105" customFormat="1" x14ac:dyDescent="0.25">
      <c r="B715" s="38"/>
      <c r="C715" s="38"/>
      <c r="D715" s="38"/>
      <c r="E715" s="38"/>
      <c r="F715" s="38"/>
      <c r="G715" s="38"/>
      <c r="I715" s="29"/>
      <c r="J715" s="161"/>
      <c r="K715" s="161"/>
      <c r="L715" s="42"/>
      <c r="M715" s="42"/>
      <c r="N715" s="42"/>
      <c r="O715" s="42"/>
      <c r="P715" s="42"/>
      <c r="Q715" s="42"/>
      <c r="R715" s="42"/>
      <c r="S715" s="42"/>
      <c r="T715" s="42"/>
      <c r="U715" s="169"/>
      <c r="V715" s="169"/>
      <c r="W715" s="169"/>
      <c r="X715" s="169"/>
      <c r="Y715" s="169"/>
      <c r="AA715" s="169"/>
      <c r="AB715" s="169"/>
      <c r="AC715" s="169"/>
      <c r="AD715" s="169"/>
      <c r="AE715" s="169"/>
      <c r="AF715" s="169"/>
      <c r="AG715" s="169"/>
      <c r="AH715" s="169"/>
      <c r="AJ715" s="169"/>
      <c r="AK715" s="169"/>
      <c r="AM715" s="169"/>
      <c r="AN715" s="64"/>
      <c r="AO715" s="64"/>
      <c r="AP715" s="64"/>
      <c r="AQ715" s="64"/>
      <c r="AR715" s="64"/>
      <c r="AS715" s="42"/>
      <c r="AT715" s="67"/>
      <c r="AU715" s="67"/>
      <c r="AV715" s="67"/>
      <c r="AW715" s="42"/>
      <c r="AX715" s="64"/>
      <c r="AY715" s="69"/>
      <c r="AZ715" s="67"/>
      <c r="BA715" s="67"/>
      <c r="BB715" s="67"/>
      <c r="BC715" s="67"/>
      <c r="BD715" s="69"/>
      <c r="BE715" s="69"/>
      <c r="BF715" s="72"/>
      <c r="BG715" s="69"/>
      <c r="BH715" s="69"/>
      <c r="BI715" s="94"/>
      <c r="BJ715" s="42"/>
      <c r="BK715" s="42"/>
      <c r="BL715" s="209"/>
      <c r="BM715" s="67"/>
      <c r="BN715" s="67"/>
      <c r="BO715" s="95"/>
      <c r="BP715" s="42"/>
      <c r="BQ715" s="42"/>
      <c r="BR715" s="206"/>
      <c r="BS715" s="41"/>
      <c r="BT715" s="41"/>
      <c r="BU715" s="30"/>
      <c r="BW715" s="30"/>
      <c r="BX715" s="30"/>
      <c r="BY715" s="30"/>
      <c r="BZ715" s="160"/>
      <c r="CS715" s="40"/>
      <c r="CV715" s="69"/>
      <c r="CW715" s="31"/>
      <c r="CX715" s="19"/>
      <c r="CY715" s="43"/>
      <c r="DC715" s="160"/>
      <c r="DU715" s="30"/>
      <c r="DV715" s="30"/>
      <c r="DW715" s="30"/>
      <c r="DX715" s="30"/>
      <c r="DY715" s="30"/>
      <c r="DZ715" s="160"/>
      <c r="EA715" s="160"/>
      <c r="EC715" s="160"/>
      <c r="ED715" s="160"/>
      <c r="EG715" s="160"/>
      <c r="EH715" s="30"/>
      <c r="EI715" s="30"/>
      <c r="EK715" s="160"/>
      <c r="EL715" s="160"/>
      <c r="EM715" s="160"/>
      <c r="EN715" s="160"/>
      <c r="EO715" s="160"/>
      <c r="EP715" s="160"/>
    </row>
    <row r="716" spans="2:146" s="105" customFormat="1" x14ac:dyDescent="0.25">
      <c r="B716" s="38"/>
      <c r="C716" s="38"/>
      <c r="D716" s="38"/>
      <c r="E716" s="38"/>
      <c r="F716" s="38"/>
      <c r="G716" s="38"/>
      <c r="I716" s="29"/>
      <c r="J716" s="161"/>
      <c r="K716" s="161"/>
      <c r="L716" s="42"/>
      <c r="M716" s="42"/>
      <c r="N716" s="42"/>
      <c r="O716" s="42"/>
      <c r="P716" s="42"/>
      <c r="Q716" s="42"/>
      <c r="R716" s="42"/>
      <c r="S716" s="42"/>
      <c r="T716" s="42"/>
      <c r="U716" s="169"/>
      <c r="V716" s="169"/>
      <c r="W716" s="169"/>
      <c r="X716" s="169"/>
      <c r="Y716" s="169"/>
      <c r="AA716" s="169"/>
      <c r="AB716" s="169"/>
      <c r="AC716" s="169"/>
      <c r="AD716" s="169"/>
      <c r="AE716" s="169"/>
      <c r="AF716" s="169"/>
      <c r="AG716" s="169"/>
      <c r="AH716" s="169"/>
      <c r="AJ716" s="169"/>
      <c r="AK716" s="169"/>
      <c r="AM716" s="169"/>
      <c r="AN716" s="64"/>
      <c r="AO716" s="64"/>
      <c r="AP716" s="64"/>
      <c r="AQ716" s="64"/>
      <c r="AR716" s="64"/>
      <c r="AS716" s="42"/>
      <c r="AT716" s="67"/>
      <c r="AU716" s="67"/>
      <c r="AV716" s="67"/>
      <c r="AW716" s="42"/>
      <c r="AX716" s="64"/>
      <c r="AY716" s="69"/>
      <c r="AZ716" s="67"/>
      <c r="BA716" s="67"/>
      <c r="BB716" s="67"/>
      <c r="BC716" s="67"/>
      <c r="BD716" s="69"/>
      <c r="BE716" s="69"/>
      <c r="BF716" s="72"/>
      <c r="BG716" s="69"/>
      <c r="BH716" s="69"/>
      <c r="BI716" s="94"/>
      <c r="BJ716" s="42"/>
      <c r="BK716" s="42"/>
      <c r="BL716" s="209"/>
      <c r="BM716" s="67"/>
      <c r="BN716" s="67"/>
      <c r="BO716" s="95"/>
      <c r="BP716" s="42"/>
      <c r="BQ716" s="42"/>
      <c r="BR716" s="206"/>
      <c r="BS716" s="41"/>
      <c r="BT716" s="41"/>
      <c r="BU716" s="30"/>
      <c r="BW716" s="30"/>
      <c r="BX716" s="30"/>
      <c r="BY716" s="30"/>
      <c r="BZ716" s="160"/>
      <c r="CS716" s="40"/>
      <c r="CV716" s="69"/>
      <c r="CW716" s="31"/>
      <c r="CX716" s="19"/>
      <c r="CY716" s="43"/>
      <c r="DC716" s="160"/>
      <c r="DU716" s="30"/>
      <c r="DV716" s="30"/>
      <c r="DW716" s="30"/>
      <c r="DX716" s="30"/>
      <c r="DY716" s="30"/>
      <c r="DZ716" s="160"/>
      <c r="EA716" s="160"/>
      <c r="EC716" s="160"/>
      <c r="ED716" s="160"/>
      <c r="EG716" s="160"/>
      <c r="EH716" s="30"/>
      <c r="EI716" s="30"/>
      <c r="EK716" s="160"/>
      <c r="EL716" s="160"/>
      <c r="EM716" s="160"/>
      <c r="EN716" s="160"/>
      <c r="EO716" s="160"/>
      <c r="EP716" s="160"/>
    </row>
    <row r="717" spans="2:146" s="105" customFormat="1" x14ac:dyDescent="0.25">
      <c r="B717" s="38"/>
      <c r="C717" s="38"/>
      <c r="D717" s="38"/>
      <c r="E717" s="38"/>
      <c r="F717" s="38"/>
      <c r="G717" s="38"/>
      <c r="I717" s="29"/>
      <c r="J717" s="161"/>
      <c r="K717" s="161"/>
      <c r="L717" s="42"/>
      <c r="M717" s="42"/>
      <c r="N717" s="42"/>
      <c r="O717" s="42"/>
      <c r="P717" s="42"/>
      <c r="Q717" s="42"/>
      <c r="R717" s="42"/>
      <c r="S717" s="42"/>
      <c r="T717" s="42"/>
      <c r="U717" s="169"/>
      <c r="V717" s="169"/>
      <c r="W717" s="169"/>
      <c r="X717" s="169"/>
      <c r="Y717" s="169"/>
      <c r="AA717" s="169"/>
      <c r="AB717" s="169"/>
      <c r="AC717" s="169"/>
      <c r="AD717" s="169"/>
      <c r="AE717" s="169"/>
      <c r="AF717" s="169"/>
      <c r="AG717" s="169"/>
      <c r="AH717" s="169"/>
      <c r="AJ717" s="169"/>
      <c r="AK717" s="169"/>
      <c r="AM717" s="169"/>
      <c r="AN717" s="64"/>
      <c r="AO717" s="64"/>
      <c r="AP717" s="64"/>
      <c r="AQ717" s="64"/>
      <c r="AR717" s="64"/>
      <c r="AS717" s="42"/>
      <c r="AT717" s="67"/>
      <c r="AU717" s="67"/>
      <c r="AV717" s="67"/>
      <c r="AW717" s="42"/>
      <c r="AX717" s="64"/>
      <c r="AY717" s="69"/>
      <c r="AZ717" s="67"/>
      <c r="BA717" s="67"/>
      <c r="BB717" s="67"/>
      <c r="BC717" s="67"/>
      <c r="BD717" s="69"/>
      <c r="BE717" s="69"/>
      <c r="BF717" s="72"/>
      <c r="BG717" s="69"/>
      <c r="BH717" s="69"/>
      <c r="BI717" s="94"/>
      <c r="BJ717" s="42"/>
      <c r="BK717" s="42"/>
      <c r="BL717" s="209"/>
      <c r="BM717" s="67"/>
      <c r="BN717" s="67"/>
      <c r="BO717" s="95"/>
      <c r="BP717" s="42"/>
      <c r="BQ717" s="42"/>
      <c r="BR717" s="206"/>
      <c r="BS717" s="41"/>
      <c r="BT717" s="41"/>
      <c r="BU717" s="30"/>
      <c r="BW717" s="30"/>
      <c r="BX717" s="30"/>
      <c r="BY717" s="30"/>
      <c r="BZ717" s="160"/>
      <c r="CS717" s="40"/>
      <c r="CV717" s="69"/>
      <c r="CW717" s="31"/>
      <c r="CX717" s="19"/>
      <c r="CY717" s="43"/>
      <c r="DC717" s="160"/>
      <c r="DU717" s="30"/>
      <c r="DV717" s="30"/>
      <c r="DW717" s="30"/>
      <c r="DX717" s="30"/>
      <c r="DY717" s="30"/>
      <c r="DZ717" s="160"/>
      <c r="EA717" s="160"/>
      <c r="EC717" s="160"/>
      <c r="ED717" s="160"/>
      <c r="EG717" s="160"/>
      <c r="EH717" s="30"/>
      <c r="EI717" s="30"/>
      <c r="EK717" s="160"/>
      <c r="EL717" s="160"/>
      <c r="EM717" s="160"/>
      <c r="EN717" s="160"/>
      <c r="EO717" s="160"/>
      <c r="EP717" s="160"/>
    </row>
    <row r="718" spans="2:146" s="105" customFormat="1" x14ac:dyDescent="0.25">
      <c r="B718" s="38"/>
      <c r="C718" s="38"/>
      <c r="D718" s="38"/>
      <c r="E718" s="38"/>
      <c r="F718" s="38"/>
      <c r="G718" s="38"/>
      <c r="I718" s="29"/>
      <c r="J718" s="161"/>
      <c r="K718" s="161"/>
      <c r="L718" s="42"/>
      <c r="M718" s="42"/>
      <c r="N718" s="42"/>
      <c r="O718" s="42"/>
      <c r="P718" s="42"/>
      <c r="Q718" s="42"/>
      <c r="R718" s="42"/>
      <c r="S718" s="42"/>
      <c r="T718" s="42"/>
      <c r="U718" s="169"/>
      <c r="V718" s="169"/>
      <c r="W718" s="169"/>
      <c r="X718" s="169"/>
      <c r="Y718" s="169"/>
      <c r="AA718" s="169"/>
      <c r="AB718" s="169"/>
      <c r="AC718" s="169"/>
      <c r="AD718" s="169"/>
      <c r="AE718" s="169"/>
      <c r="AF718" s="169"/>
      <c r="AG718" s="169"/>
      <c r="AH718" s="169"/>
      <c r="AJ718" s="169"/>
      <c r="AK718" s="169"/>
      <c r="AM718" s="169"/>
      <c r="AN718" s="64"/>
      <c r="AO718" s="64"/>
      <c r="AP718" s="64"/>
      <c r="AQ718" s="64"/>
      <c r="AR718" s="64"/>
      <c r="AS718" s="42"/>
      <c r="AT718" s="67"/>
      <c r="AU718" s="67"/>
      <c r="AV718" s="67"/>
      <c r="AW718" s="42"/>
      <c r="AX718" s="64"/>
      <c r="AY718" s="69"/>
      <c r="AZ718" s="67"/>
      <c r="BA718" s="67"/>
      <c r="BB718" s="67"/>
      <c r="BC718" s="67"/>
      <c r="BD718" s="69"/>
      <c r="BE718" s="69"/>
      <c r="BF718" s="72"/>
      <c r="BG718" s="69"/>
      <c r="BH718" s="69"/>
      <c r="BI718" s="94"/>
      <c r="BJ718" s="42"/>
      <c r="BK718" s="42"/>
      <c r="BL718" s="209"/>
      <c r="BM718" s="67"/>
      <c r="BN718" s="67"/>
      <c r="BO718" s="95"/>
      <c r="BP718" s="42"/>
      <c r="BQ718" s="42"/>
      <c r="BR718" s="206"/>
      <c r="BS718" s="41"/>
      <c r="BT718" s="41"/>
      <c r="BU718" s="30"/>
      <c r="BW718" s="30"/>
      <c r="BX718" s="30"/>
      <c r="BY718" s="30"/>
      <c r="BZ718" s="160"/>
      <c r="CS718" s="40"/>
      <c r="CV718" s="69"/>
      <c r="CW718" s="31"/>
      <c r="CX718" s="19"/>
      <c r="CY718" s="43"/>
      <c r="DC718" s="160"/>
      <c r="DU718" s="30"/>
      <c r="DV718" s="30"/>
      <c r="DW718" s="30"/>
      <c r="DX718" s="30"/>
      <c r="DY718" s="30"/>
      <c r="DZ718" s="160"/>
      <c r="EA718" s="160"/>
      <c r="EC718" s="160"/>
      <c r="ED718" s="160"/>
      <c r="EG718" s="160"/>
      <c r="EH718" s="30"/>
      <c r="EI718" s="30"/>
      <c r="EK718" s="160"/>
      <c r="EL718" s="160"/>
      <c r="EM718" s="160"/>
      <c r="EN718" s="160"/>
      <c r="EO718" s="160"/>
      <c r="EP718" s="160"/>
    </row>
    <row r="719" spans="2:146" s="105" customFormat="1" x14ac:dyDescent="0.25">
      <c r="B719" s="38"/>
      <c r="C719" s="38"/>
      <c r="D719" s="38"/>
      <c r="E719" s="38"/>
      <c r="F719" s="38"/>
      <c r="G719" s="38"/>
      <c r="I719" s="29"/>
      <c r="J719" s="161"/>
      <c r="K719" s="161"/>
      <c r="L719" s="42"/>
      <c r="M719" s="42"/>
      <c r="N719" s="42"/>
      <c r="O719" s="42"/>
      <c r="P719" s="42"/>
      <c r="Q719" s="42"/>
      <c r="R719" s="42"/>
      <c r="S719" s="42"/>
      <c r="T719" s="42"/>
      <c r="U719" s="169"/>
      <c r="V719" s="169"/>
      <c r="W719" s="169"/>
      <c r="X719" s="169"/>
      <c r="Y719" s="169"/>
      <c r="AA719" s="169"/>
      <c r="AB719" s="169"/>
      <c r="AC719" s="169"/>
      <c r="AD719" s="169"/>
      <c r="AE719" s="169"/>
      <c r="AF719" s="169"/>
      <c r="AG719" s="169"/>
      <c r="AH719" s="169"/>
      <c r="AJ719" s="169"/>
      <c r="AK719" s="169"/>
      <c r="AM719" s="169"/>
      <c r="AN719" s="64"/>
      <c r="AO719" s="64"/>
      <c r="AP719" s="64"/>
      <c r="AQ719" s="64"/>
      <c r="AR719" s="64"/>
      <c r="AS719" s="42"/>
      <c r="AT719" s="67"/>
      <c r="AU719" s="67"/>
      <c r="AV719" s="67"/>
      <c r="AW719" s="42"/>
      <c r="AX719" s="64"/>
      <c r="AY719" s="69"/>
      <c r="AZ719" s="67"/>
      <c r="BA719" s="67"/>
      <c r="BB719" s="67"/>
      <c r="BC719" s="67"/>
      <c r="BD719" s="69"/>
      <c r="BE719" s="69"/>
      <c r="BF719" s="72"/>
      <c r="BG719" s="69"/>
      <c r="BH719" s="69"/>
      <c r="BI719" s="94"/>
      <c r="BJ719" s="42"/>
      <c r="BK719" s="42"/>
      <c r="BL719" s="209"/>
      <c r="BM719" s="67"/>
      <c r="BN719" s="67"/>
      <c r="BO719" s="95"/>
      <c r="BP719" s="42"/>
      <c r="BQ719" s="42"/>
      <c r="BR719" s="206"/>
      <c r="BS719" s="41"/>
      <c r="BT719" s="41"/>
      <c r="BU719" s="30"/>
      <c r="BW719" s="30"/>
      <c r="BX719" s="30"/>
      <c r="BY719" s="30"/>
      <c r="BZ719" s="160"/>
      <c r="CS719" s="40"/>
      <c r="CV719" s="69"/>
      <c r="CW719" s="31"/>
      <c r="CX719" s="19"/>
      <c r="CY719" s="43"/>
      <c r="DC719" s="160"/>
      <c r="DU719" s="30"/>
      <c r="DV719" s="30"/>
      <c r="DW719" s="30"/>
      <c r="DX719" s="30"/>
      <c r="DY719" s="30"/>
      <c r="DZ719" s="160"/>
      <c r="EA719" s="160"/>
      <c r="EC719" s="160"/>
      <c r="ED719" s="160"/>
      <c r="EG719" s="160"/>
      <c r="EH719" s="30"/>
      <c r="EI719" s="30"/>
      <c r="EK719" s="160"/>
      <c r="EL719" s="160"/>
      <c r="EM719" s="160"/>
      <c r="EN719" s="160"/>
      <c r="EO719" s="160"/>
      <c r="EP719" s="160"/>
    </row>
    <row r="720" spans="2:146" s="105" customFormat="1" x14ac:dyDescent="0.25">
      <c r="B720" s="38"/>
      <c r="C720" s="38"/>
      <c r="D720" s="38"/>
      <c r="E720" s="38"/>
      <c r="F720" s="38"/>
      <c r="G720" s="38"/>
      <c r="I720" s="29"/>
      <c r="J720" s="161"/>
      <c r="K720" s="161"/>
      <c r="L720" s="42"/>
      <c r="M720" s="42"/>
      <c r="N720" s="42"/>
      <c r="O720" s="42"/>
      <c r="P720" s="42"/>
      <c r="Q720" s="42"/>
      <c r="R720" s="42"/>
      <c r="S720" s="42"/>
      <c r="T720" s="42"/>
      <c r="U720" s="169"/>
      <c r="V720" s="169"/>
      <c r="W720" s="169"/>
      <c r="X720" s="169"/>
      <c r="Y720" s="169"/>
      <c r="AA720" s="169"/>
      <c r="AB720" s="169"/>
      <c r="AC720" s="169"/>
      <c r="AD720" s="169"/>
      <c r="AE720" s="169"/>
      <c r="AF720" s="169"/>
      <c r="AG720" s="169"/>
      <c r="AH720" s="169"/>
      <c r="AJ720" s="169"/>
      <c r="AK720" s="169"/>
      <c r="AM720" s="169"/>
      <c r="AN720" s="64"/>
      <c r="AO720" s="64"/>
      <c r="AP720" s="64"/>
      <c r="AQ720" s="64"/>
      <c r="AR720" s="64"/>
      <c r="AS720" s="42"/>
      <c r="AT720" s="67"/>
      <c r="AU720" s="67"/>
      <c r="AV720" s="67"/>
      <c r="AW720" s="42"/>
      <c r="AX720" s="64"/>
      <c r="AY720" s="69"/>
      <c r="AZ720" s="67"/>
      <c r="BA720" s="67"/>
      <c r="BB720" s="67"/>
      <c r="BC720" s="67"/>
      <c r="BD720" s="69"/>
      <c r="BE720" s="69"/>
      <c r="BF720" s="72"/>
      <c r="BG720" s="69"/>
      <c r="BH720" s="69"/>
      <c r="BI720" s="94"/>
      <c r="BJ720" s="42"/>
      <c r="BK720" s="42"/>
      <c r="BL720" s="209"/>
      <c r="BM720" s="42"/>
      <c r="BN720" s="67"/>
      <c r="BO720" s="95"/>
      <c r="BP720" s="42"/>
      <c r="BQ720" s="42"/>
      <c r="BR720" s="206"/>
      <c r="BS720" s="41"/>
      <c r="BT720" s="41"/>
      <c r="BU720" s="30"/>
      <c r="BW720" s="30"/>
      <c r="BX720" s="30"/>
      <c r="BY720" s="30"/>
      <c r="BZ720" s="160"/>
      <c r="CS720" s="40"/>
      <c r="CV720" s="69"/>
      <c r="CW720" s="31"/>
      <c r="CX720" s="19"/>
      <c r="CY720" s="43"/>
      <c r="DC720" s="160"/>
      <c r="DU720" s="30"/>
      <c r="DV720" s="30"/>
      <c r="DW720" s="30"/>
      <c r="DX720" s="30"/>
      <c r="DY720" s="30"/>
      <c r="DZ720" s="160"/>
      <c r="EA720" s="160"/>
      <c r="EC720" s="160"/>
      <c r="ED720" s="160"/>
      <c r="EG720" s="160"/>
      <c r="EH720" s="30"/>
      <c r="EI720" s="30"/>
      <c r="EK720" s="160"/>
      <c r="EL720" s="160"/>
      <c r="EM720" s="160"/>
      <c r="EN720" s="160"/>
      <c r="EO720" s="160"/>
      <c r="EP720" s="160"/>
    </row>
    <row r="721" spans="2:146" s="105" customFormat="1" x14ac:dyDescent="0.25">
      <c r="B721" s="38"/>
      <c r="C721" s="38"/>
      <c r="D721" s="38"/>
      <c r="E721" s="38"/>
      <c r="F721" s="38"/>
      <c r="G721" s="38"/>
      <c r="I721" s="29"/>
      <c r="J721" s="161"/>
      <c r="K721" s="161"/>
      <c r="L721" s="42"/>
      <c r="M721" s="42"/>
      <c r="N721" s="42"/>
      <c r="O721" s="42"/>
      <c r="P721" s="42"/>
      <c r="Q721" s="42"/>
      <c r="R721" s="42"/>
      <c r="S721" s="42"/>
      <c r="T721" s="42"/>
      <c r="U721" s="169"/>
      <c r="V721" s="169"/>
      <c r="W721" s="169"/>
      <c r="X721" s="169"/>
      <c r="Y721" s="169"/>
      <c r="AA721" s="169"/>
      <c r="AB721" s="169"/>
      <c r="AC721" s="169"/>
      <c r="AD721" s="169"/>
      <c r="AE721" s="169"/>
      <c r="AF721" s="169"/>
      <c r="AG721" s="169"/>
      <c r="AH721" s="169"/>
      <c r="AJ721" s="169"/>
      <c r="AK721" s="169"/>
      <c r="AM721" s="169"/>
      <c r="AN721" s="64"/>
      <c r="AO721" s="64"/>
      <c r="AP721" s="64"/>
      <c r="AQ721" s="64"/>
      <c r="AR721" s="64"/>
      <c r="AS721" s="42"/>
      <c r="AT721" s="67"/>
      <c r="AU721" s="67"/>
      <c r="AV721" s="67"/>
      <c r="AW721" s="42"/>
      <c r="AX721" s="64"/>
      <c r="AY721" s="69"/>
      <c r="AZ721" s="67"/>
      <c r="BA721" s="67"/>
      <c r="BB721" s="67"/>
      <c r="BC721" s="67"/>
      <c r="BD721" s="69"/>
      <c r="BE721" s="69"/>
      <c r="BF721" s="72"/>
      <c r="BG721" s="69"/>
      <c r="BH721" s="69"/>
      <c r="BI721" s="94"/>
      <c r="BJ721" s="42"/>
      <c r="BK721" s="42"/>
      <c r="BL721" s="209"/>
      <c r="BM721" s="67"/>
      <c r="BN721" s="67"/>
      <c r="BO721" s="95"/>
      <c r="BP721" s="42"/>
      <c r="BQ721" s="42"/>
      <c r="BR721" s="206"/>
      <c r="BS721" s="41"/>
      <c r="BT721" s="41"/>
      <c r="BU721" s="30"/>
      <c r="BW721" s="30"/>
      <c r="BX721" s="30"/>
      <c r="BY721" s="30"/>
      <c r="BZ721" s="160"/>
      <c r="CS721" s="40"/>
      <c r="CV721" s="69"/>
      <c r="CW721" s="31"/>
      <c r="CX721" s="19"/>
      <c r="CY721" s="43"/>
      <c r="DC721" s="160"/>
      <c r="DU721" s="30"/>
      <c r="DV721" s="30"/>
      <c r="DW721" s="30"/>
      <c r="DX721" s="30"/>
      <c r="DY721" s="30"/>
      <c r="DZ721" s="160"/>
      <c r="EA721" s="160"/>
      <c r="EC721" s="160"/>
      <c r="ED721" s="160"/>
      <c r="EG721" s="160"/>
      <c r="EH721" s="30"/>
      <c r="EI721" s="30"/>
      <c r="EK721" s="160"/>
      <c r="EL721" s="160"/>
      <c r="EM721" s="160"/>
      <c r="EN721" s="160"/>
      <c r="EO721" s="160"/>
      <c r="EP721" s="160"/>
    </row>
    <row r="722" spans="2:146" s="105" customFormat="1" x14ac:dyDescent="0.25">
      <c r="B722" s="38"/>
      <c r="C722" s="38"/>
      <c r="D722" s="38"/>
      <c r="E722" s="38"/>
      <c r="F722" s="38"/>
      <c r="G722" s="38"/>
      <c r="J722" s="160"/>
      <c r="K722" s="160"/>
      <c r="L722" s="42"/>
      <c r="M722" s="42"/>
      <c r="N722" s="42"/>
      <c r="O722" s="42"/>
      <c r="P722" s="42"/>
      <c r="Q722" s="42"/>
      <c r="R722" s="42"/>
      <c r="S722" s="42"/>
      <c r="T722" s="42"/>
      <c r="U722" s="169"/>
      <c r="V722" s="169"/>
      <c r="W722" s="169"/>
      <c r="X722" s="169"/>
      <c r="Y722" s="169"/>
      <c r="AA722" s="169"/>
      <c r="AB722" s="169"/>
      <c r="AC722" s="169"/>
      <c r="AD722" s="169"/>
      <c r="AE722" s="169"/>
      <c r="AF722" s="169"/>
      <c r="AG722" s="169"/>
      <c r="AH722" s="169"/>
      <c r="AJ722" s="169"/>
      <c r="AK722" s="169"/>
      <c r="AM722" s="169"/>
      <c r="AN722" s="64"/>
      <c r="AO722" s="64"/>
      <c r="AP722" s="64"/>
      <c r="AQ722" s="64"/>
      <c r="AR722" s="64"/>
      <c r="AS722" s="42"/>
      <c r="AT722" s="67"/>
      <c r="AU722" s="67"/>
      <c r="AV722" s="67"/>
      <c r="AW722" s="42"/>
      <c r="AX722" s="64"/>
      <c r="AY722" s="69"/>
      <c r="AZ722" s="67"/>
      <c r="BA722" s="67"/>
      <c r="BB722" s="67"/>
      <c r="BC722" s="67"/>
      <c r="BD722" s="69"/>
      <c r="BE722" s="69"/>
      <c r="BF722" s="72"/>
      <c r="BG722" s="69"/>
      <c r="BH722" s="69"/>
      <c r="BI722" s="94"/>
      <c r="BJ722" s="42"/>
      <c r="BK722" s="42"/>
      <c r="BL722" s="209"/>
      <c r="BM722" s="67"/>
      <c r="BN722" s="67"/>
      <c r="BO722" s="95"/>
      <c r="BP722" s="42"/>
      <c r="BQ722" s="42"/>
      <c r="BR722" s="206"/>
      <c r="BS722" s="41"/>
      <c r="BT722" s="41"/>
      <c r="BU722" s="30"/>
      <c r="BW722" s="30"/>
      <c r="BX722" s="30"/>
      <c r="BY722" s="30"/>
      <c r="BZ722" s="160"/>
      <c r="CS722" s="40"/>
      <c r="CV722" s="69"/>
      <c r="CW722" s="31"/>
      <c r="CX722" s="19"/>
      <c r="CY722" s="43"/>
      <c r="DC722" s="160"/>
      <c r="DU722" s="30"/>
      <c r="DV722" s="30"/>
      <c r="DW722" s="30"/>
      <c r="DX722" s="30"/>
      <c r="DY722" s="30"/>
      <c r="DZ722" s="160"/>
      <c r="EA722" s="160"/>
      <c r="EC722" s="160"/>
      <c r="ED722" s="160"/>
      <c r="EG722" s="160"/>
      <c r="EH722" s="30"/>
      <c r="EI722" s="30"/>
      <c r="EK722" s="160"/>
      <c r="EL722" s="160"/>
      <c r="EM722" s="160"/>
      <c r="EN722" s="160"/>
      <c r="EO722" s="160"/>
      <c r="EP722" s="160"/>
    </row>
    <row r="723" spans="2:146" s="105" customFormat="1" x14ac:dyDescent="0.25">
      <c r="B723" s="38"/>
      <c r="C723" s="38"/>
      <c r="D723" s="38"/>
      <c r="E723" s="38"/>
      <c r="F723" s="38"/>
      <c r="G723" s="38"/>
      <c r="J723" s="160"/>
      <c r="K723" s="160"/>
      <c r="L723" s="42"/>
      <c r="M723" s="42"/>
      <c r="N723" s="42"/>
      <c r="O723" s="42"/>
      <c r="P723" s="42"/>
      <c r="Q723" s="42"/>
      <c r="R723" s="42"/>
      <c r="S723" s="42"/>
      <c r="T723" s="42"/>
      <c r="U723" s="169"/>
      <c r="V723" s="169"/>
      <c r="W723" s="169"/>
      <c r="X723" s="169"/>
      <c r="Y723" s="169"/>
      <c r="AA723" s="169"/>
      <c r="AB723" s="169"/>
      <c r="AC723" s="169"/>
      <c r="AD723" s="169"/>
      <c r="AE723" s="169"/>
      <c r="AF723" s="169"/>
      <c r="AG723" s="169"/>
      <c r="AH723" s="169"/>
      <c r="AJ723" s="169"/>
      <c r="AK723" s="169"/>
      <c r="AM723" s="169"/>
      <c r="AN723" s="64"/>
      <c r="AO723" s="64"/>
      <c r="AP723" s="64"/>
      <c r="AQ723" s="64"/>
      <c r="AR723" s="64"/>
      <c r="AS723" s="42"/>
      <c r="AT723" s="67"/>
      <c r="AU723" s="67"/>
      <c r="AV723" s="67"/>
      <c r="AW723" s="42"/>
      <c r="AX723" s="64"/>
      <c r="AY723" s="69"/>
      <c r="AZ723" s="67"/>
      <c r="BA723" s="67"/>
      <c r="BB723" s="67"/>
      <c r="BC723" s="67"/>
      <c r="BD723" s="69"/>
      <c r="BE723" s="69"/>
      <c r="BF723" s="72"/>
      <c r="BG723" s="69"/>
      <c r="BH723" s="69"/>
      <c r="BI723" s="94"/>
      <c r="BJ723" s="42"/>
      <c r="BK723" s="42"/>
      <c r="BL723" s="209"/>
      <c r="BM723" s="67"/>
      <c r="BN723" s="67"/>
      <c r="BO723" s="95"/>
      <c r="BP723" s="42"/>
      <c r="BQ723" s="42"/>
      <c r="BR723" s="206"/>
      <c r="BS723" s="41"/>
      <c r="BT723" s="41"/>
      <c r="BU723" s="30"/>
      <c r="BW723" s="30"/>
      <c r="BX723" s="30"/>
      <c r="BY723" s="30"/>
      <c r="BZ723" s="160"/>
      <c r="CS723" s="40"/>
      <c r="CV723" s="69"/>
      <c r="CW723" s="31"/>
      <c r="CX723" s="19"/>
      <c r="CY723" s="43"/>
      <c r="DC723" s="160"/>
      <c r="DU723" s="30"/>
      <c r="DV723" s="30"/>
      <c r="DW723" s="30"/>
      <c r="DX723" s="30"/>
      <c r="DY723" s="30"/>
      <c r="DZ723" s="160"/>
      <c r="EA723" s="160"/>
      <c r="EC723" s="160"/>
      <c r="ED723" s="160"/>
      <c r="EG723" s="160"/>
      <c r="EH723" s="30"/>
      <c r="EI723" s="30"/>
      <c r="EK723" s="160"/>
      <c r="EL723" s="160"/>
      <c r="EM723" s="160"/>
      <c r="EN723" s="160"/>
      <c r="EO723" s="160"/>
      <c r="EP723" s="160"/>
    </row>
    <row r="724" spans="2:146" s="105" customFormat="1" x14ac:dyDescent="0.25">
      <c r="B724" s="38"/>
      <c r="C724" s="38"/>
      <c r="D724" s="38"/>
      <c r="E724" s="38"/>
      <c r="F724" s="38"/>
      <c r="G724" s="38"/>
      <c r="J724" s="160"/>
      <c r="K724" s="160"/>
      <c r="L724" s="42"/>
      <c r="M724" s="42"/>
      <c r="N724" s="42"/>
      <c r="O724" s="42"/>
      <c r="P724" s="42"/>
      <c r="Q724" s="42"/>
      <c r="R724" s="42"/>
      <c r="S724" s="42"/>
      <c r="T724" s="42"/>
      <c r="U724" s="169"/>
      <c r="V724" s="169"/>
      <c r="W724" s="169"/>
      <c r="X724" s="169"/>
      <c r="Y724" s="169"/>
      <c r="AA724" s="169"/>
      <c r="AB724" s="169"/>
      <c r="AC724" s="169"/>
      <c r="AD724" s="169"/>
      <c r="AE724" s="169"/>
      <c r="AF724" s="169"/>
      <c r="AG724" s="169"/>
      <c r="AH724" s="169"/>
      <c r="AJ724" s="169"/>
      <c r="AK724" s="169"/>
      <c r="AM724" s="169"/>
      <c r="AN724" s="64"/>
      <c r="AO724" s="64"/>
      <c r="AP724" s="64"/>
      <c r="AQ724" s="64"/>
      <c r="AR724" s="64"/>
      <c r="AS724" s="42"/>
      <c r="AT724" s="67"/>
      <c r="AU724" s="67"/>
      <c r="AV724" s="67"/>
      <c r="AW724" s="42"/>
      <c r="AX724" s="64"/>
      <c r="AY724" s="69"/>
      <c r="AZ724" s="67"/>
      <c r="BA724" s="67"/>
      <c r="BB724" s="67"/>
      <c r="BC724" s="67"/>
      <c r="BD724" s="69"/>
      <c r="BE724" s="69"/>
      <c r="BF724" s="72"/>
      <c r="BG724" s="69"/>
      <c r="BH724" s="69"/>
      <c r="BI724" s="94"/>
      <c r="BJ724" s="42"/>
      <c r="BK724" s="42"/>
      <c r="BL724" s="209"/>
      <c r="BM724" s="67"/>
      <c r="BN724" s="67"/>
      <c r="BO724" s="95"/>
      <c r="BP724" s="42"/>
      <c r="BQ724" s="42"/>
      <c r="BR724" s="206"/>
      <c r="BS724" s="41"/>
      <c r="BT724" s="41"/>
      <c r="BU724" s="30"/>
      <c r="BW724" s="30"/>
      <c r="BX724" s="30"/>
      <c r="BY724" s="30"/>
      <c r="BZ724" s="160"/>
      <c r="CS724" s="40"/>
      <c r="CV724" s="69"/>
      <c r="CW724" s="31"/>
      <c r="CX724" s="19"/>
      <c r="CY724" s="43"/>
      <c r="DC724" s="160"/>
      <c r="DU724" s="30"/>
      <c r="DV724" s="30"/>
      <c r="DW724" s="30"/>
      <c r="DX724" s="30"/>
      <c r="DY724" s="30"/>
      <c r="DZ724" s="160"/>
      <c r="EA724" s="160"/>
      <c r="EC724" s="160"/>
      <c r="ED724" s="160"/>
      <c r="EG724" s="160"/>
      <c r="EH724" s="30"/>
      <c r="EI724" s="30"/>
      <c r="EK724" s="160"/>
      <c r="EL724" s="160"/>
      <c r="EM724" s="160"/>
      <c r="EN724" s="160"/>
      <c r="EO724" s="160"/>
      <c r="EP724" s="160"/>
    </row>
    <row r="725" spans="2:146" s="105" customFormat="1" x14ac:dyDescent="0.25">
      <c r="B725" s="38"/>
      <c r="C725" s="38"/>
      <c r="D725" s="38"/>
      <c r="E725" s="38"/>
      <c r="F725" s="38"/>
      <c r="G725" s="38"/>
      <c r="J725" s="160"/>
      <c r="K725" s="160"/>
      <c r="L725" s="42"/>
      <c r="M725" s="42"/>
      <c r="N725" s="42"/>
      <c r="O725" s="42"/>
      <c r="P725" s="42"/>
      <c r="Q725" s="42"/>
      <c r="R725" s="42"/>
      <c r="S725" s="42"/>
      <c r="T725" s="42"/>
      <c r="U725" s="169"/>
      <c r="V725" s="169"/>
      <c r="W725" s="169"/>
      <c r="X725" s="169"/>
      <c r="Y725" s="169"/>
      <c r="AA725" s="169"/>
      <c r="AB725" s="169"/>
      <c r="AC725" s="169"/>
      <c r="AD725" s="169"/>
      <c r="AE725" s="169"/>
      <c r="AF725" s="169"/>
      <c r="AG725" s="169"/>
      <c r="AH725" s="169"/>
      <c r="AJ725" s="169"/>
      <c r="AK725" s="169"/>
      <c r="AM725" s="169"/>
      <c r="AN725" s="64"/>
      <c r="AO725" s="64"/>
      <c r="AP725" s="64"/>
      <c r="AQ725" s="64"/>
      <c r="AR725" s="64"/>
      <c r="AS725" s="42"/>
      <c r="AT725" s="67"/>
      <c r="AU725" s="67"/>
      <c r="AV725" s="67"/>
      <c r="AW725" s="42"/>
      <c r="AX725" s="64"/>
      <c r="AY725" s="69"/>
      <c r="AZ725" s="67"/>
      <c r="BA725" s="67"/>
      <c r="BB725" s="67"/>
      <c r="BC725" s="67"/>
      <c r="BD725" s="69"/>
      <c r="BE725" s="69"/>
      <c r="BF725" s="72"/>
      <c r="BG725" s="69"/>
      <c r="BH725" s="69"/>
      <c r="BI725" s="94"/>
      <c r="BJ725" s="42"/>
      <c r="BK725" s="42"/>
      <c r="BL725" s="209"/>
      <c r="BM725" s="67"/>
      <c r="BN725" s="67"/>
      <c r="BO725" s="95"/>
      <c r="BP725" s="42"/>
      <c r="BQ725" s="42"/>
      <c r="BR725" s="206"/>
      <c r="BS725" s="41"/>
      <c r="BT725" s="41"/>
      <c r="BU725" s="30"/>
      <c r="BW725" s="30"/>
      <c r="BX725" s="30"/>
      <c r="BY725" s="30"/>
      <c r="BZ725" s="160"/>
      <c r="CS725" s="40"/>
      <c r="CV725" s="69"/>
      <c r="CW725" s="31"/>
      <c r="CX725" s="19"/>
      <c r="CY725" s="43"/>
      <c r="DC725" s="160"/>
      <c r="DU725" s="30"/>
      <c r="DV725" s="30"/>
      <c r="DW725" s="30"/>
      <c r="DX725" s="30"/>
      <c r="DY725" s="30"/>
      <c r="DZ725" s="160"/>
      <c r="EA725" s="160"/>
      <c r="EC725" s="160"/>
      <c r="ED725" s="160"/>
      <c r="EG725" s="160"/>
      <c r="EH725" s="30"/>
      <c r="EI725" s="30"/>
      <c r="EK725" s="160"/>
      <c r="EL725" s="160"/>
      <c r="EM725" s="160"/>
      <c r="EN725" s="160"/>
      <c r="EO725" s="160"/>
      <c r="EP725" s="160"/>
    </row>
    <row r="726" spans="2:146" s="105" customFormat="1" x14ac:dyDescent="0.25">
      <c r="B726" s="38"/>
      <c r="C726" s="38"/>
      <c r="D726" s="38"/>
      <c r="E726" s="38"/>
      <c r="F726" s="38"/>
      <c r="G726" s="38"/>
      <c r="J726" s="160"/>
      <c r="K726" s="160"/>
      <c r="L726" s="42"/>
      <c r="M726" s="42"/>
      <c r="N726" s="42"/>
      <c r="O726" s="42"/>
      <c r="P726" s="42"/>
      <c r="Q726" s="42"/>
      <c r="R726" s="42"/>
      <c r="S726" s="42"/>
      <c r="T726" s="42"/>
      <c r="U726" s="169"/>
      <c r="V726" s="169"/>
      <c r="W726" s="169"/>
      <c r="X726" s="169"/>
      <c r="Y726" s="169"/>
      <c r="AA726" s="169"/>
      <c r="AB726" s="169"/>
      <c r="AC726" s="169"/>
      <c r="AD726" s="169"/>
      <c r="AE726" s="169"/>
      <c r="AF726" s="169"/>
      <c r="AG726" s="169"/>
      <c r="AH726" s="169"/>
      <c r="AJ726" s="169"/>
      <c r="AK726" s="169"/>
      <c r="AM726" s="169"/>
      <c r="AN726" s="64"/>
      <c r="AO726" s="64"/>
      <c r="AP726" s="64"/>
      <c r="AQ726" s="64"/>
      <c r="AR726" s="64"/>
      <c r="AS726" s="42"/>
      <c r="AT726" s="67"/>
      <c r="AU726" s="67"/>
      <c r="AV726" s="67"/>
      <c r="AW726" s="42"/>
      <c r="AX726" s="64"/>
      <c r="AY726" s="69"/>
      <c r="AZ726" s="67"/>
      <c r="BA726" s="67"/>
      <c r="BB726" s="67"/>
      <c r="BC726" s="67"/>
      <c r="BD726" s="69"/>
      <c r="BE726" s="69"/>
      <c r="BF726" s="72"/>
      <c r="BG726" s="69"/>
      <c r="BH726" s="69"/>
      <c r="BI726" s="94"/>
      <c r="BJ726" s="42"/>
      <c r="BK726" s="42"/>
      <c r="BL726" s="209"/>
      <c r="BM726" s="67"/>
      <c r="BN726" s="67"/>
      <c r="BO726" s="95"/>
      <c r="BP726" s="42"/>
      <c r="BQ726" s="42"/>
      <c r="BR726" s="206"/>
      <c r="BS726" s="41"/>
      <c r="BT726" s="41"/>
      <c r="BU726" s="30"/>
      <c r="BW726" s="30"/>
      <c r="BX726" s="30"/>
      <c r="BY726" s="30"/>
      <c r="BZ726" s="160"/>
      <c r="CS726" s="40"/>
      <c r="CV726" s="69"/>
      <c r="CW726" s="31"/>
      <c r="CX726" s="19"/>
      <c r="CY726" s="43"/>
      <c r="DC726" s="160"/>
      <c r="DU726" s="30"/>
      <c r="DV726" s="30"/>
      <c r="DW726" s="30"/>
      <c r="DX726" s="30"/>
      <c r="DY726" s="30"/>
      <c r="DZ726" s="160"/>
      <c r="EA726" s="160"/>
      <c r="EC726" s="160"/>
      <c r="ED726" s="160"/>
      <c r="EG726" s="160"/>
      <c r="EH726" s="30"/>
      <c r="EI726" s="30"/>
      <c r="EK726" s="160"/>
      <c r="EL726" s="160"/>
      <c r="EM726" s="160"/>
      <c r="EN726" s="160"/>
      <c r="EO726" s="160"/>
      <c r="EP726" s="160"/>
    </row>
    <row r="727" spans="2:146" s="105" customFormat="1" x14ac:dyDescent="0.25">
      <c r="B727" s="38"/>
      <c r="C727" s="38"/>
      <c r="D727" s="38"/>
      <c r="E727" s="38"/>
      <c r="F727" s="38"/>
      <c r="G727" s="38"/>
      <c r="J727" s="160"/>
      <c r="K727" s="160"/>
      <c r="L727" s="42"/>
      <c r="M727" s="42"/>
      <c r="N727" s="42"/>
      <c r="O727" s="42"/>
      <c r="P727" s="42"/>
      <c r="Q727" s="42"/>
      <c r="R727" s="42"/>
      <c r="S727" s="42"/>
      <c r="T727" s="42"/>
      <c r="U727" s="169"/>
      <c r="V727" s="169"/>
      <c r="W727" s="169"/>
      <c r="X727" s="169"/>
      <c r="Y727" s="169"/>
      <c r="AA727" s="169"/>
      <c r="AB727" s="169"/>
      <c r="AC727" s="169"/>
      <c r="AD727" s="169"/>
      <c r="AE727" s="169"/>
      <c r="AF727" s="169"/>
      <c r="AG727" s="169"/>
      <c r="AH727" s="169"/>
      <c r="AJ727" s="169"/>
      <c r="AK727" s="169"/>
      <c r="AM727" s="169"/>
      <c r="AN727" s="64"/>
      <c r="AO727" s="64"/>
      <c r="AP727" s="64"/>
      <c r="AQ727" s="64"/>
      <c r="AR727" s="64"/>
      <c r="AS727" s="42"/>
      <c r="AT727" s="67"/>
      <c r="AU727" s="67"/>
      <c r="AV727" s="67"/>
      <c r="AW727" s="42"/>
      <c r="AX727" s="64"/>
      <c r="AY727" s="69"/>
      <c r="AZ727" s="67"/>
      <c r="BA727" s="67"/>
      <c r="BB727" s="67"/>
      <c r="BC727" s="67"/>
      <c r="BD727" s="69"/>
      <c r="BE727" s="69"/>
      <c r="BF727" s="72"/>
      <c r="BG727" s="69"/>
      <c r="BH727" s="69"/>
      <c r="BI727" s="94"/>
      <c r="BJ727" s="42"/>
      <c r="BK727" s="42"/>
      <c r="BL727" s="209"/>
      <c r="BM727" s="67"/>
      <c r="BN727" s="67"/>
      <c r="BO727" s="95"/>
      <c r="BP727" s="42"/>
      <c r="BQ727" s="42"/>
      <c r="BR727" s="206"/>
      <c r="BS727" s="41"/>
      <c r="BT727" s="41"/>
      <c r="BU727" s="30"/>
      <c r="BW727" s="30"/>
      <c r="BX727" s="30"/>
      <c r="BY727" s="30"/>
      <c r="BZ727" s="160"/>
      <c r="CS727" s="40"/>
      <c r="CV727" s="69"/>
      <c r="CW727" s="31"/>
      <c r="CX727" s="19"/>
      <c r="CY727" s="43"/>
      <c r="DC727" s="160"/>
      <c r="DU727" s="30"/>
      <c r="DV727" s="30"/>
      <c r="DW727" s="30"/>
      <c r="DX727" s="30"/>
      <c r="DY727" s="30"/>
      <c r="DZ727" s="160"/>
      <c r="EA727" s="160"/>
      <c r="EC727" s="160"/>
      <c r="ED727" s="160"/>
      <c r="EG727" s="160"/>
      <c r="EH727" s="30"/>
      <c r="EI727" s="30"/>
      <c r="EK727" s="160"/>
      <c r="EL727" s="160"/>
      <c r="EM727" s="160"/>
      <c r="EN727" s="160"/>
      <c r="EO727" s="160"/>
      <c r="EP727" s="160"/>
    </row>
    <row r="728" spans="2:146" s="105" customFormat="1" x14ac:dyDescent="0.25">
      <c r="B728" s="38"/>
      <c r="C728" s="38"/>
      <c r="D728" s="38"/>
      <c r="E728" s="38"/>
      <c r="F728" s="38"/>
      <c r="G728" s="38"/>
      <c r="J728" s="160"/>
      <c r="K728" s="160"/>
      <c r="L728" s="42"/>
      <c r="M728" s="42"/>
      <c r="N728" s="42"/>
      <c r="O728" s="42"/>
      <c r="P728" s="42"/>
      <c r="Q728" s="42"/>
      <c r="R728" s="42"/>
      <c r="S728" s="42"/>
      <c r="T728" s="42"/>
      <c r="U728" s="169"/>
      <c r="V728" s="169"/>
      <c r="W728" s="169"/>
      <c r="X728" s="169"/>
      <c r="Y728" s="169"/>
      <c r="AA728" s="169"/>
      <c r="AB728" s="169"/>
      <c r="AC728" s="169"/>
      <c r="AD728" s="169"/>
      <c r="AE728" s="169"/>
      <c r="AF728" s="169"/>
      <c r="AG728" s="169"/>
      <c r="AH728" s="169"/>
      <c r="AJ728" s="169"/>
      <c r="AK728" s="169"/>
      <c r="AM728" s="169"/>
      <c r="AN728" s="64"/>
      <c r="AO728" s="64"/>
      <c r="AP728" s="64"/>
      <c r="AQ728" s="64"/>
      <c r="AR728" s="64"/>
      <c r="AS728" s="42"/>
      <c r="AT728" s="67"/>
      <c r="AU728" s="67"/>
      <c r="AV728" s="67"/>
      <c r="AW728" s="42"/>
      <c r="AX728" s="64"/>
      <c r="AY728" s="69"/>
      <c r="AZ728" s="67"/>
      <c r="BA728" s="67"/>
      <c r="BB728" s="67"/>
      <c r="BC728" s="67"/>
      <c r="BD728" s="69"/>
      <c r="BE728" s="69"/>
      <c r="BF728" s="72"/>
      <c r="BG728" s="69"/>
      <c r="BH728" s="69"/>
      <c r="BI728" s="94"/>
      <c r="BJ728" s="42"/>
      <c r="BK728" s="42"/>
      <c r="BL728" s="209"/>
      <c r="BM728" s="67"/>
      <c r="BN728" s="67"/>
      <c r="BO728" s="95"/>
      <c r="BP728" s="42"/>
      <c r="BQ728" s="42"/>
      <c r="BR728" s="206"/>
      <c r="BS728" s="41"/>
      <c r="BT728" s="41"/>
      <c r="BU728" s="30"/>
      <c r="BW728" s="30"/>
      <c r="BX728" s="30"/>
      <c r="BY728" s="30"/>
      <c r="BZ728" s="160"/>
      <c r="CS728" s="40"/>
      <c r="CV728" s="69"/>
      <c r="CW728" s="31"/>
      <c r="CX728" s="19"/>
      <c r="CY728" s="43"/>
      <c r="DC728" s="160"/>
      <c r="DU728" s="30"/>
      <c r="DV728" s="30"/>
      <c r="DW728" s="30"/>
      <c r="DX728" s="30"/>
      <c r="DY728" s="30"/>
      <c r="DZ728" s="160"/>
      <c r="EA728" s="160"/>
      <c r="EC728" s="160"/>
      <c r="ED728" s="160"/>
      <c r="EG728" s="160"/>
      <c r="EH728" s="30"/>
      <c r="EI728" s="30"/>
      <c r="EK728" s="160"/>
      <c r="EL728" s="160"/>
      <c r="EM728" s="160"/>
      <c r="EN728" s="160"/>
      <c r="EO728" s="160"/>
      <c r="EP728" s="160"/>
    </row>
    <row r="729" spans="2:146" s="105" customFormat="1" x14ac:dyDescent="0.25">
      <c r="B729" s="38"/>
      <c r="C729" s="38"/>
      <c r="D729" s="38"/>
      <c r="E729" s="38"/>
      <c r="F729" s="38"/>
      <c r="G729" s="38"/>
      <c r="J729" s="160"/>
      <c r="K729" s="160"/>
      <c r="L729" s="42"/>
      <c r="M729" s="42"/>
      <c r="N729" s="42"/>
      <c r="O729" s="42"/>
      <c r="P729" s="42"/>
      <c r="Q729" s="42"/>
      <c r="R729" s="42"/>
      <c r="S729" s="42"/>
      <c r="T729" s="42"/>
      <c r="U729" s="169"/>
      <c r="V729" s="169"/>
      <c r="W729" s="169"/>
      <c r="X729" s="169"/>
      <c r="Y729" s="169"/>
      <c r="AA729" s="169"/>
      <c r="AB729" s="169"/>
      <c r="AC729" s="169"/>
      <c r="AD729" s="169"/>
      <c r="AE729" s="169"/>
      <c r="AF729" s="169"/>
      <c r="AG729" s="169"/>
      <c r="AH729" s="169"/>
      <c r="AJ729" s="169"/>
      <c r="AK729" s="169"/>
      <c r="AM729" s="169"/>
      <c r="AN729" s="64"/>
      <c r="AO729" s="64"/>
      <c r="AP729" s="64"/>
      <c r="AQ729" s="64"/>
      <c r="AR729" s="64"/>
      <c r="AS729" s="42"/>
      <c r="AT729" s="67"/>
      <c r="AU729" s="67"/>
      <c r="AV729" s="67"/>
      <c r="AW729" s="42"/>
      <c r="AX729" s="64"/>
      <c r="AY729" s="69"/>
      <c r="AZ729" s="67"/>
      <c r="BA729" s="67"/>
      <c r="BB729" s="67"/>
      <c r="BC729" s="67"/>
      <c r="BD729" s="69"/>
      <c r="BE729" s="69"/>
      <c r="BF729" s="72"/>
      <c r="BG729" s="69"/>
      <c r="BH729" s="69"/>
      <c r="BI729" s="94"/>
      <c r="BJ729" s="42"/>
      <c r="BK729" s="42"/>
      <c r="BL729" s="209"/>
      <c r="BM729" s="67"/>
      <c r="BN729" s="67"/>
      <c r="BO729" s="95"/>
      <c r="BP729" s="42"/>
      <c r="BQ729" s="42"/>
      <c r="BR729" s="206"/>
      <c r="BS729" s="41"/>
      <c r="BT729" s="41"/>
      <c r="BU729" s="30"/>
      <c r="BW729" s="30"/>
      <c r="BX729" s="30"/>
      <c r="BY729" s="30"/>
      <c r="BZ729" s="160"/>
      <c r="CS729" s="40"/>
      <c r="CV729" s="69"/>
      <c r="CW729" s="31"/>
      <c r="CX729" s="19"/>
      <c r="CY729" s="43"/>
      <c r="DC729" s="160"/>
      <c r="DU729" s="30"/>
      <c r="DV729" s="30"/>
      <c r="DW729" s="30"/>
      <c r="DX729" s="30"/>
      <c r="DY729" s="30"/>
      <c r="DZ729" s="160"/>
      <c r="EA729" s="160"/>
      <c r="EC729" s="160"/>
      <c r="ED729" s="160"/>
      <c r="EG729" s="160"/>
      <c r="EH729" s="30"/>
      <c r="EI729" s="30"/>
      <c r="EK729" s="160"/>
      <c r="EL729" s="160"/>
      <c r="EM729" s="160"/>
      <c r="EN729" s="160"/>
      <c r="EO729" s="160"/>
      <c r="EP729" s="160"/>
    </row>
    <row r="730" spans="2:146" s="105" customFormat="1" x14ac:dyDescent="0.25">
      <c r="B730" s="38"/>
      <c r="C730" s="38"/>
      <c r="D730" s="38"/>
      <c r="E730" s="38"/>
      <c r="F730" s="38"/>
      <c r="G730" s="38"/>
      <c r="J730" s="160"/>
      <c r="K730" s="160"/>
      <c r="L730" s="42"/>
      <c r="M730" s="42"/>
      <c r="N730" s="42"/>
      <c r="O730" s="42"/>
      <c r="P730" s="42"/>
      <c r="Q730" s="42"/>
      <c r="R730" s="42"/>
      <c r="S730" s="42"/>
      <c r="T730" s="42"/>
      <c r="U730" s="169"/>
      <c r="V730" s="169"/>
      <c r="W730" s="169"/>
      <c r="X730" s="169"/>
      <c r="Y730" s="169"/>
      <c r="AA730" s="169"/>
      <c r="AB730" s="169"/>
      <c r="AC730" s="169"/>
      <c r="AD730" s="169"/>
      <c r="AE730" s="169"/>
      <c r="AF730" s="169"/>
      <c r="AG730" s="169"/>
      <c r="AH730" s="169"/>
      <c r="AJ730" s="169"/>
      <c r="AK730" s="169"/>
      <c r="AM730" s="169"/>
      <c r="AN730" s="64"/>
      <c r="AO730" s="64"/>
      <c r="AP730" s="64"/>
      <c r="AQ730" s="64"/>
      <c r="AR730" s="64"/>
      <c r="AS730" s="42"/>
      <c r="AT730" s="67"/>
      <c r="AU730" s="67"/>
      <c r="AV730" s="67"/>
      <c r="AW730" s="42"/>
      <c r="AX730" s="64"/>
      <c r="AY730" s="69"/>
      <c r="AZ730" s="67"/>
      <c r="BA730" s="67"/>
      <c r="BB730" s="67"/>
      <c r="BC730" s="67"/>
      <c r="BD730" s="69"/>
      <c r="BE730" s="69"/>
      <c r="BF730" s="72"/>
      <c r="BG730" s="69"/>
      <c r="BH730" s="69"/>
      <c r="BI730" s="94"/>
      <c r="BJ730" s="42"/>
      <c r="BK730" s="42"/>
      <c r="BL730" s="209"/>
      <c r="BM730" s="67"/>
      <c r="BN730" s="67"/>
      <c r="BO730" s="95"/>
      <c r="BP730" s="42"/>
      <c r="BQ730" s="42"/>
      <c r="BR730" s="206"/>
      <c r="BS730" s="41"/>
      <c r="BT730" s="41"/>
      <c r="BU730" s="30"/>
      <c r="BW730" s="30"/>
      <c r="BX730" s="30"/>
      <c r="BY730" s="30"/>
      <c r="BZ730" s="160"/>
      <c r="CS730" s="40"/>
      <c r="CV730" s="69"/>
      <c r="CW730" s="31"/>
      <c r="CX730" s="19"/>
      <c r="CY730" s="43"/>
      <c r="DC730" s="160"/>
      <c r="DU730" s="30"/>
      <c r="DV730" s="30"/>
      <c r="DW730" s="30"/>
      <c r="DX730" s="30"/>
      <c r="DY730" s="30"/>
      <c r="DZ730" s="160"/>
      <c r="EA730" s="160"/>
      <c r="EC730" s="160"/>
      <c r="ED730" s="160"/>
      <c r="EG730" s="160"/>
      <c r="EH730" s="30"/>
      <c r="EI730" s="30"/>
      <c r="EK730" s="160"/>
      <c r="EL730" s="160"/>
      <c r="EM730" s="160"/>
      <c r="EN730" s="160"/>
      <c r="EO730" s="160"/>
      <c r="EP730" s="160"/>
    </row>
    <row r="731" spans="2:146" s="105" customFormat="1" x14ac:dyDescent="0.25">
      <c r="B731" s="38"/>
      <c r="C731" s="38"/>
      <c r="D731" s="38"/>
      <c r="E731" s="38"/>
      <c r="F731" s="38"/>
      <c r="G731" s="38"/>
      <c r="J731" s="160"/>
      <c r="K731" s="160"/>
      <c r="L731" s="42"/>
      <c r="M731" s="42"/>
      <c r="N731" s="42"/>
      <c r="O731" s="42"/>
      <c r="P731" s="42"/>
      <c r="Q731" s="42"/>
      <c r="R731" s="42"/>
      <c r="S731" s="42"/>
      <c r="T731" s="42"/>
      <c r="U731" s="169"/>
      <c r="V731" s="169"/>
      <c r="W731" s="169"/>
      <c r="X731" s="169"/>
      <c r="Y731" s="169"/>
      <c r="AA731" s="169"/>
      <c r="AB731" s="169"/>
      <c r="AC731" s="169"/>
      <c r="AD731" s="169"/>
      <c r="AE731" s="169"/>
      <c r="AF731" s="169"/>
      <c r="AG731" s="169"/>
      <c r="AH731" s="169"/>
      <c r="AJ731" s="169"/>
      <c r="AK731" s="169"/>
      <c r="AM731" s="169"/>
      <c r="AN731" s="64"/>
      <c r="AO731" s="64"/>
      <c r="AP731" s="64"/>
      <c r="AQ731" s="64"/>
      <c r="AR731" s="64"/>
      <c r="AS731" s="42"/>
      <c r="AT731" s="67"/>
      <c r="AU731" s="67"/>
      <c r="AV731" s="67"/>
      <c r="AW731" s="42"/>
      <c r="AX731" s="64"/>
      <c r="AY731" s="69"/>
      <c r="AZ731" s="67"/>
      <c r="BA731" s="67"/>
      <c r="BB731" s="67"/>
      <c r="BC731" s="67"/>
      <c r="BD731" s="69"/>
      <c r="BE731" s="69"/>
      <c r="BF731" s="72"/>
      <c r="BG731" s="69"/>
      <c r="BH731" s="69"/>
      <c r="BI731" s="94"/>
      <c r="BJ731" s="42"/>
      <c r="BK731" s="42"/>
      <c r="BL731" s="209"/>
      <c r="BM731" s="67"/>
      <c r="BN731" s="67"/>
      <c r="BO731" s="95"/>
      <c r="BP731" s="42"/>
      <c r="BQ731" s="42"/>
      <c r="BR731" s="206"/>
      <c r="BS731" s="41"/>
      <c r="BT731" s="41"/>
      <c r="BU731" s="30"/>
      <c r="BW731" s="30"/>
      <c r="BX731" s="30"/>
      <c r="BY731" s="30"/>
      <c r="BZ731" s="160"/>
      <c r="CS731" s="40"/>
      <c r="CV731" s="69"/>
      <c r="CW731" s="31"/>
      <c r="CX731" s="19"/>
      <c r="CY731" s="43"/>
      <c r="DC731" s="160"/>
      <c r="DU731" s="30"/>
      <c r="DV731" s="30"/>
      <c r="DW731" s="30"/>
      <c r="DX731" s="30"/>
      <c r="DY731" s="30"/>
      <c r="DZ731" s="160"/>
      <c r="EA731" s="160"/>
      <c r="EC731" s="160"/>
      <c r="ED731" s="160"/>
      <c r="EG731" s="160"/>
      <c r="EH731" s="30"/>
      <c r="EI731" s="30"/>
      <c r="EK731" s="160"/>
      <c r="EL731" s="160"/>
      <c r="EM731" s="160"/>
      <c r="EN731" s="160"/>
      <c r="EO731" s="160"/>
      <c r="EP731" s="160"/>
    </row>
    <row r="732" spans="2:146" s="105" customFormat="1" x14ac:dyDescent="0.25">
      <c r="B732" s="38"/>
      <c r="C732" s="38"/>
      <c r="D732" s="38"/>
      <c r="E732" s="38"/>
      <c r="F732" s="38"/>
      <c r="G732" s="38"/>
      <c r="J732" s="160"/>
      <c r="K732" s="160"/>
      <c r="L732" s="42"/>
      <c r="M732" s="42"/>
      <c r="N732" s="42"/>
      <c r="O732" s="42"/>
      <c r="P732" s="42"/>
      <c r="Q732" s="42"/>
      <c r="R732" s="42"/>
      <c r="S732" s="42"/>
      <c r="T732" s="42"/>
      <c r="U732" s="169"/>
      <c r="V732" s="169"/>
      <c r="W732" s="169"/>
      <c r="X732" s="169"/>
      <c r="Y732" s="169"/>
      <c r="AA732" s="169"/>
      <c r="AB732" s="169"/>
      <c r="AC732" s="169"/>
      <c r="AD732" s="169"/>
      <c r="AE732" s="169"/>
      <c r="AF732" s="169"/>
      <c r="AG732" s="169"/>
      <c r="AH732" s="169"/>
      <c r="AJ732" s="169"/>
      <c r="AK732" s="169"/>
      <c r="AM732" s="169"/>
      <c r="AN732" s="64"/>
      <c r="AO732" s="64"/>
      <c r="AP732" s="64"/>
      <c r="AQ732" s="64"/>
      <c r="AR732" s="64"/>
      <c r="AS732" s="42"/>
      <c r="AT732" s="67"/>
      <c r="AU732" s="67"/>
      <c r="AV732" s="67"/>
      <c r="AW732" s="42"/>
      <c r="AX732" s="64"/>
      <c r="AY732" s="69"/>
      <c r="AZ732" s="67"/>
      <c r="BA732" s="67"/>
      <c r="BB732" s="67"/>
      <c r="BC732" s="67"/>
      <c r="BD732" s="69"/>
      <c r="BE732" s="69"/>
      <c r="BF732" s="72"/>
      <c r="BG732" s="69"/>
      <c r="BH732" s="69"/>
      <c r="BI732" s="94"/>
      <c r="BJ732" s="42"/>
      <c r="BK732" s="42"/>
      <c r="BL732" s="209"/>
      <c r="BM732" s="67"/>
      <c r="BN732" s="67"/>
      <c r="BO732" s="95"/>
      <c r="BP732" s="42"/>
      <c r="BQ732" s="42"/>
      <c r="BR732" s="206"/>
      <c r="BS732" s="41"/>
      <c r="BT732" s="41"/>
      <c r="BU732" s="30"/>
      <c r="BW732" s="30"/>
      <c r="BX732" s="30"/>
      <c r="BY732" s="30"/>
      <c r="BZ732" s="160"/>
      <c r="CS732" s="40"/>
      <c r="CV732" s="69"/>
      <c r="CW732" s="31"/>
      <c r="CX732" s="19"/>
      <c r="CY732" s="43"/>
      <c r="DC732" s="160"/>
      <c r="DU732" s="30"/>
      <c r="DV732" s="30"/>
      <c r="DW732" s="30"/>
      <c r="DX732" s="30"/>
      <c r="DY732" s="30"/>
      <c r="DZ732" s="160"/>
      <c r="EA732" s="160"/>
      <c r="EC732" s="160"/>
      <c r="ED732" s="160"/>
      <c r="EG732" s="160"/>
      <c r="EH732" s="30"/>
      <c r="EI732" s="30"/>
      <c r="EK732" s="160"/>
      <c r="EL732" s="160"/>
      <c r="EM732" s="160"/>
      <c r="EN732" s="160"/>
      <c r="EO732" s="160"/>
      <c r="EP732" s="160"/>
    </row>
    <row r="733" spans="2:146" s="105" customFormat="1" x14ac:dyDescent="0.25">
      <c r="B733" s="38"/>
      <c r="C733" s="38"/>
      <c r="D733" s="38"/>
      <c r="E733" s="38"/>
      <c r="F733" s="38"/>
      <c r="G733" s="38"/>
      <c r="J733" s="160"/>
      <c r="K733" s="160"/>
      <c r="L733" s="42"/>
      <c r="M733" s="42"/>
      <c r="N733" s="42"/>
      <c r="O733" s="42"/>
      <c r="P733" s="42"/>
      <c r="Q733" s="42"/>
      <c r="R733" s="42"/>
      <c r="S733" s="42"/>
      <c r="T733" s="42"/>
      <c r="U733" s="169"/>
      <c r="V733" s="169"/>
      <c r="W733" s="169"/>
      <c r="X733" s="169"/>
      <c r="Y733" s="169"/>
      <c r="AA733" s="169"/>
      <c r="AB733" s="169"/>
      <c r="AC733" s="169"/>
      <c r="AD733" s="169"/>
      <c r="AE733" s="169"/>
      <c r="AF733" s="169"/>
      <c r="AG733" s="169"/>
      <c r="AH733" s="169"/>
      <c r="AJ733" s="169"/>
      <c r="AK733" s="169"/>
      <c r="AM733" s="169"/>
      <c r="AN733" s="64"/>
      <c r="AO733" s="64"/>
      <c r="AP733" s="64"/>
      <c r="AQ733" s="64"/>
      <c r="AR733" s="64"/>
      <c r="AS733" s="42"/>
      <c r="AT733" s="67"/>
      <c r="AU733" s="67"/>
      <c r="AV733" s="67"/>
      <c r="AW733" s="42"/>
      <c r="AX733" s="64"/>
      <c r="AY733" s="69"/>
      <c r="AZ733" s="67"/>
      <c r="BA733" s="67"/>
      <c r="BB733" s="67"/>
      <c r="BC733" s="67"/>
      <c r="BD733" s="69"/>
      <c r="BE733" s="69"/>
      <c r="BF733" s="72"/>
      <c r="BG733" s="69"/>
      <c r="BH733" s="69"/>
      <c r="BI733" s="94"/>
      <c r="BJ733" s="42"/>
      <c r="BK733" s="42"/>
      <c r="BL733" s="209"/>
      <c r="BM733" s="67"/>
      <c r="BN733" s="67"/>
      <c r="BO733" s="95"/>
      <c r="BP733" s="42"/>
      <c r="BQ733" s="42"/>
      <c r="BR733" s="206"/>
      <c r="BS733" s="41"/>
      <c r="BT733" s="41"/>
      <c r="BU733" s="30"/>
      <c r="BW733" s="30"/>
      <c r="BX733" s="30"/>
      <c r="BY733" s="30"/>
      <c r="BZ733" s="160"/>
      <c r="CS733" s="40"/>
      <c r="CV733" s="69"/>
      <c r="CW733" s="31"/>
      <c r="CX733" s="19"/>
      <c r="CY733" s="43"/>
      <c r="DC733" s="160"/>
      <c r="DU733" s="30"/>
      <c r="DV733" s="30"/>
      <c r="DW733" s="30"/>
      <c r="DX733" s="30"/>
      <c r="DY733" s="30"/>
      <c r="DZ733" s="160"/>
      <c r="EA733" s="160"/>
      <c r="EC733" s="160"/>
      <c r="ED733" s="160"/>
      <c r="EG733" s="160"/>
      <c r="EH733" s="30"/>
      <c r="EI733" s="30"/>
      <c r="EK733" s="160"/>
      <c r="EL733" s="160"/>
      <c r="EM733" s="160"/>
      <c r="EN733" s="160"/>
      <c r="EO733" s="160"/>
      <c r="EP733" s="160"/>
    </row>
    <row r="734" spans="2:146" s="105" customFormat="1" x14ac:dyDescent="0.25">
      <c r="B734" s="38"/>
      <c r="C734" s="38"/>
      <c r="D734" s="38"/>
      <c r="E734" s="38"/>
      <c r="F734" s="38"/>
      <c r="G734" s="38"/>
      <c r="J734" s="160"/>
      <c r="K734" s="160"/>
      <c r="L734" s="42"/>
      <c r="M734" s="42"/>
      <c r="N734" s="42"/>
      <c r="O734" s="42"/>
      <c r="P734" s="42"/>
      <c r="Q734" s="42"/>
      <c r="R734" s="42"/>
      <c r="S734" s="42"/>
      <c r="T734" s="42"/>
      <c r="U734" s="169"/>
      <c r="V734" s="169"/>
      <c r="W734" s="169"/>
      <c r="X734" s="169"/>
      <c r="Y734" s="169"/>
      <c r="AA734" s="169"/>
      <c r="AB734" s="169"/>
      <c r="AC734" s="169"/>
      <c r="AD734" s="169"/>
      <c r="AE734" s="169"/>
      <c r="AF734" s="169"/>
      <c r="AG734" s="169"/>
      <c r="AH734" s="169"/>
      <c r="AJ734" s="169"/>
      <c r="AK734" s="169"/>
      <c r="AM734" s="169"/>
      <c r="AN734" s="64"/>
      <c r="AO734" s="64"/>
      <c r="AP734" s="64"/>
      <c r="AQ734" s="64"/>
      <c r="AR734" s="64"/>
      <c r="AS734" s="42"/>
      <c r="AT734" s="67"/>
      <c r="AU734" s="67"/>
      <c r="AV734" s="67"/>
      <c r="AW734" s="42"/>
      <c r="AX734" s="64"/>
      <c r="AY734" s="69"/>
      <c r="AZ734" s="67"/>
      <c r="BA734" s="67"/>
      <c r="BB734" s="67"/>
      <c r="BC734" s="67"/>
      <c r="BD734" s="69"/>
      <c r="BE734" s="69"/>
      <c r="BF734" s="72"/>
      <c r="BG734" s="69"/>
      <c r="BH734" s="69"/>
      <c r="BI734" s="94"/>
      <c r="BJ734" s="42"/>
      <c r="BK734" s="42"/>
      <c r="BL734" s="209"/>
      <c r="BM734" s="67"/>
      <c r="BN734" s="67"/>
      <c r="BO734" s="95"/>
      <c r="BP734" s="42"/>
      <c r="BQ734" s="42"/>
      <c r="BR734" s="206"/>
      <c r="BS734" s="41"/>
      <c r="BT734" s="41"/>
      <c r="BU734" s="30"/>
      <c r="BW734" s="30"/>
      <c r="BX734" s="30"/>
      <c r="BY734" s="30"/>
      <c r="BZ734" s="160"/>
      <c r="CS734" s="40"/>
      <c r="CV734" s="69"/>
      <c r="CW734" s="31"/>
      <c r="CX734" s="19"/>
      <c r="CY734" s="43"/>
      <c r="DC734" s="160"/>
      <c r="DU734" s="30"/>
      <c r="DV734" s="30"/>
      <c r="DW734" s="30"/>
      <c r="DX734" s="30"/>
      <c r="DY734" s="30"/>
      <c r="DZ734" s="160"/>
      <c r="EA734" s="160"/>
      <c r="EC734" s="160"/>
      <c r="ED734" s="160"/>
      <c r="EG734" s="160"/>
      <c r="EH734" s="30"/>
      <c r="EI734" s="30"/>
      <c r="EK734" s="160"/>
      <c r="EL734" s="160"/>
      <c r="EM734" s="160"/>
      <c r="EN734" s="160"/>
      <c r="EO734" s="160"/>
      <c r="EP734" s="160"/>
    </row>
    <row r="735" spans="2:146" s="105" customFormat="1" x14ac:dyDescent="0.25">
      <c r="B735" s="38"/>
      <c r="C735" s="38"/>
      <c r="D735" s="38"/>
      <c r="E735" s="38"/>
      <c r="F735" s="38"/>
      <c r="G735" s="38"/>
      <c r="J735" s="160"/>
      <c r="K735" s="160"/>
      <c r="L735" s="42"/>
      <c r="M735" s="42"/>
      <c r="N735" s="42"/>
      <c r="O735" s="42"/>
      <c r="P735" s="42"/>
      <c r="Q735" s="42"/>
      <c r="R735" s="42"/>
      <c r="S735" s="42"/>
      <c r="T735" s="42"/>
      <c r="U735" s="169"/>
      <c r="V735" s="169"/>
      <c r="W735" s="169"/>
      <c r="X735" s="169"/>
      <c r="Y735" s="169"/>
      <c r="AA735" s="169"/>
      <c r="AB735" s="169"/>
      <c r="AC735" s="169"/>
      <c r="AD735" s="169"/>
      <c r="AE735" s="169"/>
      <c r="AF735" s="169"/>
      <c r="AG735" s="169"/>
      <c r="AH735" s="169"/>
      <c r="AJ735" s="169"/>
      <c r="AK735" s="169"/>
      <c r="AM735" s="169"/>
      <c r="AN735" s="64"/>
      <c r="AO735" s="64"/>
      <c r="AP735" s="64"/>
      <c r="AQ735" s="64"/>
      <c r="AR735" s="64"/>
      <c r="AS735" s="42"/>
      <c r="AT735" s="67"/>
      <c r="AU735" s="67"/>
      <c r="AV735" s="67"/>
      <c r="AW735" s="42"/>
      <c r="AX735" s="64"/>
      <c r="AY735" s="69"/>
      <c r="AZ735" s="67"/>
      <c r="BA735" s="67"/>
      <c r="BB735" s="67"/>
      <c r="BC735" s="67"/>
      <c r="BD735" s="69"/>
      <c r="BE735" s="69"/>
      <c r="BF735" s="72"/>
      <c r="BG735" s="69"/>
      <c r="BH735" s="69"/>
      <c r="BI735" s="94"/>
      <c r="BJ735" s="42"/>
      <c r="BK735" s="42"/>
      <c r="BL735" s="209"/>
      <c r="BM735" s="67"/>
      <c r="BN735" s="67"/>
      <c r="BO735" s="95"/>
      <c r="BP735" s="42"/>
      <c r="BQ735" s="42"/>
      <c r="BR735" s="206"/>
      <c r="BS735" s="41"/>
      <c r="BT735" s="41"/>
      <c r="BU735" s="30"/>
      <c r="BW735" s="30"/>
      <c r="BX735" s="30"/>
      <c r="BY735" s="30"/>
      <c r="BZ735" s="160"/>
      <c r="CS735" s="40"/>
      <c r="CV735" s="69"/>
      <c r="CW735" s="31"/>
      <c r="CX735" s="19"/>
      <c r="CY735" s="43"/>
      <c r="DC735" s="160"/>
      <c r="DU735" s="30"/>
      <c r="DV735" s="30"/>
      <c r="DW735" s="30"/>
      <c r="DX735" s="30"/>
      <c r="DY735" s="30"/>
      <c r="DZ735" s="160"/>
      <c r="EA735" s="160"/>
      <c r="EC735" s="160"/>
      <c r="ED735" s="160"/>
      <c r="EG735" s="160"/>
      <c r="EH735" s="30"/>
      <c r="EI735" s="30"/>
      <c r="EK735" s="160"/>
      <c r="EL735" s="160"/>
      <c r="EM735" s="160"/>
      <c r="EN735" s="160"/>
      <c r="EO735" s="160"/>
      <c r="EP735" s="160"/>
    </row>
    <row r="736" spans="2:146" s="105" customFormat="1" x14ac:dyDescent="0.25">
      <c r="B736" s="38"/>
      <c r="C736" s="38"/>
      <c r="D736" s="38"/>
      <c r="E736" s="38"/>
      <c r="F736" s="38"/>
      <c r="G736" s="38"/>
      <c r="J736" s="160"/>
      <c r="K736" s="160"/>
      <c r="L736" s="42"/>
      <c r="M736" s="42"/>
      <c r="N736" s="42"/>
      <c r="O736" s="42"/>
      <c r="P736" s="42"/>
      <c r="Q736" s="42"/>
      <c r="R736" s="42"/>
      <c r="S736" s="42"/>
      <c r="T736" s="42"/>
      <c r="U736" s="169"/>
      <c r="V736" s="169"/>
      <c r="W736" s="169"/>
      <c r="X736" s="169"/>
      <c r="Y736" s="169"/>
      <c r="AA736" s="169"/>
      <c r="AB736" s="169"/>
      <c r="AC736" s="169"/>
      <c r="AD736" s="169"/>
      <c r="AE736" s="169"/>
      <c r="AF736" s="169"/>
      <c r="AG736" s="169"/>
      <c r="AH736" s="169"/>
      <c r="AJ736" s="169"/>
      <c r="AK736" s="169"/>
      <c r="AM736" s="169"/>
      <c r="AN736" s="64"/>
      <c r="AO736" s="64"/>
      <c r="AP736" s="64"/>
      <c r="AQ736" s="64"/>
      <c r="AR736" s="64"/>
      <c r="AS736" s="42"/>
      <c r="AT736" s="67"/>
      <c r="AU736" s="67"/>
      <c r="AV736" s="67"/>
      <c r="AW736" s="42"/>
      <c r="AX736" s="64"/>
      <c r="AY736" s="69"/>
      <c r="AZ736" s="67"/>
      <c r="BA736" s="67"/>
      <c r="BB736" s="67"/>
      <c r="BC736" s="67"/>
      <c r="BD736" s="69"/>
      <c r="BE736" s="69"/>
      <c r="BF736" s="72"/>
      <c r="BG736" s="69"/>
      <c r="BH736" s="69"/>
      <c r="BI736" s="94"/>
      <c r="BJ736" s="42"/>
      <c r="BK736" s="42"/>
      <c r="BL736" s="209"/>
      <c r="BM736" s="67"/>
      <c r="BN736" s="67"/>
      <c r="BO736" s="95"/>
      <c r="BP736" s="42"/>
      <c r="BQ736" s="42"/>
      <c r="BR736" s="206"/>
      <c r="BS736" s="41"/>
      <c r="BT736" s="41"/>
      <c r="BU736" s="30"/>
      <c r="BW736" s="30"/>
      <c r="BX736" s="30"/>
      <c r="BY736" s="30"/>
      <c r="BZ736" s="160"/>
      <c r="CS736" s="40"/>
      <c r="CV736" s="69"/>
      <c r="CW736" s="31"/>
      <c r="CX736" s="19"/>
      <c r="CY736" s="43"/>
      <c r="DC736" s="160"/>
      <c r="DU736" s="30"/>
      <c r="DV736" s="30"/>
      <c r="DW736" s="30"/>
      <c r="DX736" s="30"/>
      <c r="DY736" s="30"/>
      <c r="DZ736" s="160"/>
      <c r="EA736" s="160"/>
      <c r="EC736" s="160"/>
      <c r="ED736" s="160"/>
      <c r="EG736" s="160"/>
      <c r="EH736" s="30"/>
      <c r="EI736" s="30"/>
      <c r="EK736" s="160"/>
      <c r="EL736" s="160"/>
      <c r="EM736" s="160"/>
      <c r="EN736" s="160"/>
      <c r="EO736" s="160"/>
      <c r="EP736" s="160"/>
    </row>
    <row r="737" spans="2:146" s="105" customFormat="1" x14ac:dyDescent="0.25">
      <c r="B737" s="38"/>
      <c r="C737" s="38"/>
      <c r="D737" s="38"/>
      <c r="E737" s="38"/>
      <c r="F737" s="38"/>
      <c r="G737" s="38"/>
      <c r="J737" s="160"/>
      <c r="K737" s="160"/>
      <c r="L737" s="42"/>
      <c r="M737" s="42"/>
      <c r="N737" s="42"/>
      <c r="O737" s="42"/>
      <c r="P737" s="42"/>
      <c r="Q737" s="42"/>
      <c r="R737" s="42"/>
      <c r="S737" s="42"/>
      <c r="T737" s="42"/>
      <c r="U737" s="169"/>
      <c r="V737" s="169"/>
      <c r="W737" s="169"/>
      <c r="X737" s="169"/>
      <c r="Y737" s="169"/>
      <c r="AA737" s="169"/>
      <c r="AB737" s="169"/>
      <c r="AC737" s="169"/>
      <c r="AD737" s="169"/>
      <c r="AE737" s="169"/>
      <c r="AF737" s="169"/>
      <c r="AG737" s="169"/>
      <c r="AH737" s="169"/>
      <c r="AJ737" s="169"/>
      <c r="AK737" s="169"/>
      <c r="AM737" s="169"/>
      <c r="AN737" s="64"/>
      <c r="AO737" s="64"/>
      <c r="AP737" s="64"/>
      <c r="AQ737" s="64"/>
      <c r="AR737" s="64"/>
      <c r="AS737" s="42"/>
      <c r="AT737" s="67"/>
      <c r="AU737" s="67"/>
      <c r="AV737" s="67"/>
      <c r="AW737" s="42"/>
      <c r="AX737" s="64"/>
      <c r="AY737" s="69"/>
      <c r="AZ737" s="67"/>
      <c r="BA737" s="67"/>
      <c r="BB737" s="67"/>
      <c r="BC737" s="67"/>
      <c r="BD737" s="69"/>
      <c r="BE737" s="69"/>
      <c r="BF737" s="72"/>
      <c r="BG737" s="69"/>
      <c r="BH737" s="69"/>
      <c r="BI737" s="94"/>
      <c r="BJ737" s="42"/>
      <c r="BK737" s="42"/>
      <c r="BL737" s="209"/>
      <c r="BM737" s="67"/>
      <c r="BN737" s="67"/>
      <c r="BO737" s="95"/>
      <c r="BP737" s="42"/>
      <c r="BQ737" s="42"/>
      <c r="BR737" s="206"/>
      <c r="BS737" s="41"/>
      <c r="BT737" s="41"/>
      <c r="BU737" s="30"/>
      <c r="BW737" s="30"/>
      <c r="BX737" s="30"/>
      <c r="BY737" s="30"/>
      <c r="BZ737" s="160"/>
      <c r="CS737" s="40"/>
      <c r="CV737" s="69"/>
      <c r="CW737" s="31"/>
      <c r="CX737" s="19"/>
      <c r="CY737" s="43"/>
      <c r="DC737" s="160"/>
      <c r="DU737" s="30"/>
      <c r="DV737" s="30"/>
      <c r="DW737" s="30"/>
      <c r="DX737" s="30"/>
      <c r="DY737" s="30"/>
      <c r="DZ737" s="160"/>
      <c r="EA737" s="160"/>
      <c r="EC737" s="160"/>
      <c r="ED737" s="160"/>
      <c r="EG737" s="160"/>
      <c r="EH737" s="30"/>
      <c r="EI737" s="30"/>
      <c r="EK737" s="160"/>
      <c r="EL737" s="160"/>
      <c r="EM737" s="160"/>
      <c r="EN737" s="160"/>
      <c r="EO737" s="160"/>
      <c r="EP737" s="160"/>
    </row>
    <row r="738" spans="2:146" s="105" customFormat="1" x14ac:dyDescent="0.25">
      <c r="B738" s="38"/>
      <c r="C738" s="38"/>
      <c r="D738" s="38"/>
      <c r="E738" s="38"/>
      <c r="F738" s="38"/>
      <c r="G738" s="38"/>
      <c r="J738" s="160"/>
      <c r="K738" s="160"/>
      <c r="L738" s="42"/>
      <c r="M738" s="42"/>
      <c r="N738" s="42"/>
      <c r="O738" s="42"/>
      <c r="P738" s="42"/>
      <c r="Q738" s="42"/>
      <c r="R738" s="42"/>
      <c r="S738" s="42"/>
      <c r="T738" s="42"/>
      <c r="U738" s="169"/>
      <c r="V738" s="169"/>
      <c r="W738" s="169"/>
      <c r="X738" s="169"/>
      <c r="Y738" s="169"/>
      <c r="AA738" s="169"/>
      <c r="AB738" s="169"/>
      <c r="AC738" s="169"/>
      <c r="AD738" s="169"/>
      <c r="AE738" s="169"/>
      <c r="AF738" s="169"/>
      <c r="AG738" s="169"/>
      <c r="AH738" s="169"/>
      <c r="AJ738" s="169"/>
      <c r="AK738" s="169"/>
      <c r="AM738" s="169"/>
      <c r="AN738" s="64"/>
      <c r="AO738" s="64"/>
      <c r="AP738" s="64"/>
      <c r="AQ738" s="64"/>
      <c r="AR738" s="64"/>
      <c r="AS738" s="42"/>
      <c r="AT738" s="67"/>
      <c r="AU738" s="67"/>
      <c r="AV738" s="67"/>
      <c r="AW738" s="42"/>
      <c r="AX738" s="64"/>
      <c r="AY738" s="69"/>
      <c r="AZ738" s="67"/>
      <c r="BA738" s="67"/>
      <c r="BB738" s="67"/>
      <c r="BC738" s="67"/>
      <c r="BD738" s="69"/>
      <c r="BE738" s="69"/>
      <c r="BF738" s="72"/>
      <c r="BG738" s="69"/>
      <c r="BH738" s="69"/>
      <c r="BI738" s="94"/>
      <c r="BJ738" s="42"/>
      <c r="BK738" s="42"/>
      <c r="BL738" s="209"/>
      <c r="BM738" s="67"/>
      <c r="BN738" s="67"/>
      <c r="BO738" s="95"/>
      <c r="BP738" s="42"/>
      <c r="BQ738" s="42"/>
      <c r="BR738" s="206"/>
      <c r="BS738" s="41"/>
      <c r="BT738" s="41"/>
      <c r="BU738" s="30"/>
      <c r="BW738" s="30"/>
      <c r="BX738" s="30"/>
      <c r="BY738" s="30"/>
      <c r="BZ738" s="160"/>
      <c r="CS738" s="40"/>
      <c r="CV738" s="69"/>
      <c r="CW738" s="31"/>
      <c r="CX738" s="19"/>
      <c r="CY738" s="43"/>
      <c r="DC738" s="160"/>
      <c r="DU738" s="30"/>
      <c r="DV738" s="30"/>
      <c r="DW738" s="30"/>
      <c r="DX738" s="30"/>
      <c r="DY738" s="30"/>
      <c r="DZ738" s="160"/>
      <c r="EA738" s="160"/>
      <c r="EC738" s="160"/>
      <c r="ED738" s="160"/>
      <c r="EG738" s="160"/>
      <c r="EH738" s="30"/>
      <c r="EI738" s="30"/>
      <c r="EK738" s="160"/>
      <c r="EL738" s="160"/>
      <c r="EM738" s="160"/>
      <c r="EN738" s="160"/>
      <c r="EO738" s="160"/>
      <c r="EP738" s="160"/>
    </row>
    <row r="739" spans="2:146" s="105" customFormat="1" x14ac:dyDescent="0.25">
      <c r="B739" s="38"/>
      <c r="C739" s="38"/>
      <c r="D739" s="38"/>
      <c r="E739" s="38"/>
      <c r="F739" s="38"/>
      <c r="G739" s="38"/>
      <c r="J739" s="160"/>
      <c r="K739" s="160"/>
      <c r="L739" s="42"/>
      <c r="M739" s="42"/>
      <c r="N739" s="42"/>
      <c r="O739" s="42"/>
      <c r="P739" s="42"/>
      <c r="Q739" s="42"/>
      <c r="R739" s="42"/>
      <c r="S739" s="42"/>
      <c r="T739" s="42"/>
      <c r="U739" s="169"/>
      <c r="V739" s="169"/>
      <c r="W739" s="169"/>
      <c r="X739" s="169"/>
      <c r="Y739" s="169"/>
      <c r="AA739" s="169"/>
      <c r="AB739" s="169"/>
      <c r="AC739" s="169"/>
      <c r="AD739" s="169"/>
      <c r="AE739" s="169"/>
      <c r="AF739" s="169"/>
      <c r="AG739" s="169"/>
      <c r="AH739" s="169"/>
      <c r="AJ739" s="169"/>
      <c r="AK739" s="169"/>
      <c r="AM739" s="169"/>
      <c r="AN739" s="64"/>
      <c r="AO739" s="64"/>
      <c r="AP739" s="64"/>
      <c r="AQ739" s="64"/>
      <c r="AR739" s="64"/>
      <c r="AS739" s="42"/>
      <c r="AT739" s="67"/>
      <c r="AU739" s="67"/>
      <c r="AV739" s="67"/>
      <c r="AW739" s="42"/>
      <c r="AX739" s="64"/>
      <c r="AY739" s="69"/>
      <c r="AZ739" s="67"/>
      <c r="BA739" s="67"/>
      <c r="BB739" s="67"/>
      <c r="BC739" s="67"/>
      <c r="BD739" s="69"/>
      <c r="BE739" s="69"/>
      <c r="BF739" s="72"/>
      <c r="BG739" s="69"/>
      <c r="BH739" s="69"/>
      <c r="BI739" s="94"/>
      <c r="BJ739" s="42"/>
      <c r="BK739" s="42"/>
      <c r="BL739" s="209"/>
      <c r="BM739" s="67"/>
      <c r="BN739" s="67"/>
      <c r="BO739" s="95"/>
      <c r="BP739" s="42"/>
      <c r="BQ739" s="42"/>
      <c r="BR739" s="206"/>
      <c r="BS739" s="41"/>
      <c r="BT739" s="41"/>
      <c r="BU739" s="30"/>
      <c r="BW739" s="30"/>
      <c r="BX739" s="30"/>
      <c r="BY739" s="30"/>
      <c r="BZ739" s="160"/>
      <c r="CS739" s="40"/>
      <c r="CV739" s="69"/>
      <c r="CW739" s="31"/>
      <c r="CX739" s="19"/>
      <c r="CY739" s="43"/>
      <c r="DC739" s="160"/>
      <c r="DU739" s="30"/>
      <c r="DV739" s="30"/>
      <c r="DW739" s="30"/>
      <c r="DX739" s="30"/>
      <c r="DY739" s="30"/>
      <c r="DZ739" s="160"/>
      <c r="EA739" s="160"/>
      <c r="EC739" s="160"/>
      <c r="ED739" s="160"/>
      <c r="EG739" s="160"/>
      <c r="EH739" s="30"/>
      <c r="EI739" s="30"/>
      <c r="EK739" s="160"/>
      <c r="EL739" s="160"/>
      <c r="EM739" s="160"/>
      <c r="EN739" s="160"/>
      <c r="EO739" s="160"/>
      <c r="EP739" s="160"/>
    </row>
    <row r="740" spans="2:146" s="105" customFormat="1" x14ac:dyDescent="0.25">
      <c r="B740" s="38"/>
      <c r="C740" s="38"/>
      <c r="D740" s="38"/>
      <c r="E740" s="38"/>
      <c r="F740" s="38"/>
      <c r="G740" s="38"/>
      <c r="J740" s="160"/>
      <c r="K740" s="160"/>
      <c r="L740" s="42"/>
      <c r="M740" s="42"/>
      <c r="N740" s="42"/>
      <c r="O740" s="42"/>
      <c r="P740" s="42"/>
      <c r="Q740" s="42"/>
      <c r="R740" s="42"/>
      <c r="S740" s="42"/>
      <c r="T740" s="42"/>
      <c r="U740" s="169"/>
      <c r="V740" s="169"/>
      <c r="W740" s="169"/>
      <c r="X740" s="169"/>
      <c r="Y740" s="169"/>
      <c r="AA740" s="169"/>
      <c r="AB740" s="169"/>
      <c r="AC740" s="169"/>
      <c r="AD740" s="169"/>
      <c r="AE740" s="169"/>
      <c r="AF740" s="169"/>
      <c r="AG740" s="169"/>
      <c r="AH740" s="169"/>
      <c r="AJ740" s="169"/>
      <c r="AK740" s="169"/>
      <c r="AM740" s="169"/>
      <c r="AN740" s="64"/>
      <c r="AO740" s="64"/>
      <c r="AP740" s="64"/>
      <c r="AQ740" s="64"/>
      <c r="AR740" s="64"/>
      <c r="AS740" s="42"/>
      <c r="AT740" s="67"/>
      <c r="AU740" s="67"/>
      <c r="AV740" s="67"/>
      <c r="AW740" s="42"/>
      <c r="AX740" s="64"/>
      <c r="AY740" s="69"/>
      <c r="AZ740" s="67"/>
      <c r="BA740" s="67"/>
      <c r="BB740" s="67"/>
      <c r="BC740" s="67"/>
      <c r="BD740" s="69"/>
      <c r="BE740" s="69"/>
      <c r="BF740" s="72"/>
      <c r="BG740" s="69"/>
      <c r="BH740" s="69"/>
      <c r="BI740" s="94"/>
      <c r="BJ740" s="42"/>
      <c r="BK740" s="42"/>
      <c r="BL740" s="209"/>
      <c r="BM740" s="42"/>
      <c r="BN740" s="67"/>
      <c r="BO740" s="95"/>
      <c r="BP740" s="42"/>
      <c r="BQ740" s="42"/>
      <c r="BR740" s="206"/>
      <c r="BS740" s="41"/>
      <c r="BT740" s="41"/>
      <c r="BU740" s="30"/>
      <c r="BW740" s="30"/>
      <c r="BX740" s="30"/>
      <c r="BY740" s="30"/>
      <c r="BZ740" s="160"/>
      <c r="CS740" s="40"/>
      <c r="CV740" s="69"/>
      <c r="CW740" s="31"/>
      <c r="CX740" s="19"/>
      <c r="CY740" s="43"/>
      <c r="DC740" s="160"/>
      <c r="DU740" s="30"/>
      <c r="DV740" s="30"/>
      <c r="DW740" s="30"/>
      <c r="DX740" s="30"/>
      <c r="DY740" s="30"/>
      <c r="DZ740" s="160"/>
      <c r="EA740" s="160"/>
      <c r="EC740" s="160"/>
      <c r="ED740" s="160"/>
      <c r="EG740" s="160"/>
      <c r="EH740" s="30"/>
      <c r="EI740" s="30"/>
      <c r="EK740" s="160"/>
      <c r="EL740" s="160"/>
      <c r="EM740" s="160"/>
      <c r="EN740" s="160"/>
      <c r="EO740" s="160"/>
      <c r="EP740" s="160"/>
    </row>
    <row r="741" spans="2:146" s="105" customFormat="1" x14ac:dyDescent="0.25">
      <c r="B741" s="38"/>
      <c r="C741" s="38"/>
      <c r="D741" s="38"/>
      <c r="E741" s="38"/>
      <c r="F741" s="38"/>
      <c r="G741" s="38"/>
      <c r="J741" s="160"/>
      <c r="K741" s="160"/>
      <c r="L741" s="42"/>
      <c r="M741" s="42"/>
      <c r="N741" s="42"/>
      <c r="O741" s="42"/>
      <c r="P741" s="42"/>
      <c r="Q741" s="42"/>
      <c r="R741" s="42"/>
      <c r="S741" s="42"/>
      <c r="T741" s="42"/>
      <c r="U741" s="169"/>
      <c r="V741" s="169"/>
      <c r="W741" s="169"/>
      <c r="X741" s="169"/>
      <c r="Y741" s="169"/>
      <c r="AA741" s="169"/>
      <c r="AB741" s="169"/>
      <c r="AC741" s="169"/>
      <c r="AD741" s="169"/>
      <c r="AE741" s="169"/>
      <c r="AF741" s="169"/>
      <c r="AG741" s="169"/>
      <c r="AH741" s="169"/>
      <c r="AJ741" s="169"/>
      <c r="AK741" s="169"/>
      <c r="AM741" s="169"/>
      <c r="AN741" s="64"/>
      <c r="AO741" s="64"/>
      <c r="AP741" s="64"/>
      <c r="AQ741" s="64"/>
      <c r="AR741" s="64"/>
      <c r="AS741" s="42"/>
      <c r="AT741" s="67"/>
      <c r="AU741" s="67"/>
      <c r="AV741" s="67"/>
      <c r="AW741" s="42"/>
      <c r="AX741" s="64"/>
      <c r="AY741" s="69"/>
      <c r="AZ741" s="67"/>
      <c r="BA741" s="67"/>
      <c r="BB741" s="67"/>
      <c r="BC741" s="67"/>
      <c r="BD741" s="69"/>
      <c r="BE741" s="69"/>
      <c r="BF741" s="72"/>
      <c r="BG741" s="69"/>
      <c r="BH741" s="69"/>
      <c r="BI741" s="94"/>
      <c r="BJ741" s="42"/>
      <c r="BK741" s="42"/>
      <c r="BL741" s="209"/>
      <c r="BM741" s="67"/>
      <c r="BN741" s="67"/>
      <c r="BO741" s="95"/>
      <c r="BP741" s="42"/>
      <c r="BQ741" s="42"/>
      <c r="BR741" s="206"/>
      <c r="BS741" s="41"/>
      <c r="BT741" s="41"/>
      <c r="BU741" s="30"/>
      <c r="BW741" s="30"/>
      <c r="BX741" s="30"/>
      <c r="BY741" s="30"/>
      <c r="BZ741" s="160"/>
      <c r="CS741" s="40"/>
      <c r="CV741" s="69"/>
      <c r="CW741" s="31"/>
      <c r="CX741" s="19"/>
      <c r="CY741" s="43"/>
      <c r="DC741" s="160"/>
      <c r="DU741" s="30"/>
      <c r="DV741" s="30"/>
      <c r="DW741" s="30"/>
      <c r="DX741" s="30"/>
      <c r="DY741" s="30"/>
      <c r="DZ741" s="160"/>
      <c r="EA741" s="160"/>
      <c r="EC741" s="160"/>
      <c r="ED741" s="160"/>
      <c r="EG741" s="160"/>
      <c r="EH741" s="30"/>
      <c r="EI741" s="30"/>
      <c r="EK741" s="160"/>
      <c r="EL741" s="160"/>
      <c r="EM741" s="160"/>
      <c r="EN741" s="160"/>
      <c r="EO741" s="160"/>
      <c r="EP741" s="160"/>
    </row>
    <row r="742" spans="2:146" s="105" customFormat="1" x14ac:dyDescent="0.25">
      <c r="B742" s="38"/>
      <c r="C742" s="38"/>
      <c r="D742" s="38"/>
      <c r="E742" s="38"/>
      <c r="F742" s="38"/>
      <c r="G742" s="38"/>
      <c r="J742" s="160"/>
      <c r="K742" s="160"/>
      <c r="L742" s="42"/>
      <c r="M742" s="42"/>
      <c r="N742" s="42"/>
      <c r="O742" s="42"/>
      <c r="P742" s="42"/>
      <c r="Q742" s="42"/>
      <c r="R742" s="42"/>
      <c r="S742" s="42"/>
      <c r="T742" s="42"/>
      <c r="U742" s="169"/>
      <c r="V742" s="169"/>
      <c r="W742" s="169"/>
      <c r="X742" s="169"/>
      <c r="Y742" s="169"/>
      <c r="AA742" s="169"/>
      <c r="AB742" s="169"/>
      <c r="AC742" s="169"/>
      <c r="AD742" s="169"/>
      <c r="AE742" s="169"/>
      <c r="AF742" s="169"/>
      <c r="AG742" s="169"/>
      <c r="AH742" s="169"/>
      <c r="AJ742" s="169"/>
      <c r="AK742" s="169"/>
      <c r="AM742" s="169"/>
      <c r="AN742" s="64"/>
      <c r="AO742" s="64"/>
      <c r="AP742" s="64"/>
      <c r="AQ742" s="64"/>
      <c r="AR742" s="64"/>
      <c r="AS742" s="42"/>
      <c r="AT742" s="67"/>
      <c r="AU742" s="67"/>
      <c r="AV742" s="67"/>
      <c r="AW742" s="42"/>
      <c r="AX742" s="64"/>
      <c r="AY742" s="69"/>
      <c r="AZ742" s="67"/>
      <c r="BA742" s="67"/>
      <c r="BB742" s="67"/>
      <c r="BC742" s="67"/>
      <c r="BD742" s="69"/>
      <c r="BE742" s="69"/>
      <c r="BF742" s="72"/>
      <c r="BG742" s="69"/>
      <c r="BH742" s="69"/>
      <c r="BI742" s="94"/>
      <c r="BJ742" s="42"/>
      <c r="BK742" s="42"/>
      <c r="BL742" s="209"/>
      <c r="BM742" s="67"/>
      <c r="BN742" s="67"/>
      <c r="BO742" s="95"/>
      <c r="BP742" s="42"/>
      <c r="BQ742" s="42"/>
      <c r="BR742" s="206"/>
      <c r="BS742" s="41"/>
      <c r="BT742" s="41"/>
      <c r="BU742" s="30"/>
      <c r="BW742" s="30"/>
      <c r="BX742" s="30"/>
      <c r="BY742" s="30"/>
      <c r="BZ742" s="160"/>
      <c r="CS742" s="40"/>
      <c r="CV742" s="69"/>
      <c r="CW742" s="31"/>
      <c r="CX742" s="19"/>
      <c r="CY742" s="43"/>
      <c r="DC742" s="160"/>
      <c r="DU742" s="30"/>
      <c r="DV742" s="30"/>
      <c r="DW742" s="30"/>
      <c r="DX742" s="30"/>
      <c r="DY742" s="30"/>
      <c r="DZ742" s="160"/>
      <c r="EA742" s="160"/>
      <c r="EC742" s="160"/>
      <c r="ED742" s="160"/>
      <c r="EG742" s="160"/>
      <c r="EH742" s="30"/>
      <c r="EI742" s="30"/>
      <c r="EK742" s="160"/>
      <c r="EL742" s="160"/>
      <c r="EM742" s="160"/>
      <c r="EN742" s="160"/>
      <c r="EO742" s="160"/>
      <c r="EP742" s="160"/>
    </row>
    <row r="743" spans="2:146" s="105" customFormat="1" x14ac:dyDescent="0.25">
      <c r="B743" s="38"/>
      <c r="C743" s="38"/>
      <c r="D743" s="38"/>
      <c r="E743" s="38"/>
      <c r="F743" s="38"/>
      <c r="G743" s="38"/>
      <c r="J743" s="160"/>
      <c r="K743" s="160"/>
      <c r="L743" s="42"/>
      <c r="M743" s="42"/>
      <c r="N743" s="42"/>
      <c r="O743" s="42"/>
      <c r="P743" s="42"/>
      <c r="Q743" s="42"/>
      <c r="R743" s="42"/>
      <c r="S743" s="42"/>
      <c r="T743" s="42"/>
      <c r="U743" s="169"/>
      <c r="V743" s="169"/>
      <c r="W743" s="169"/>
      <c r="X743" s="169"/>
      <c r="Y743" s="169"/>
      <c r="AA743" s="169"/>
      <c r="AB743" s="169"/>
      <c r="AC743" s="169"/>
      <c r="AD743" s="169"/>
      <c r="AE743" s="169"/>
      <c r="AF743" s="169"/>
      <c r="AG743" s="169"/>
      <c r="AH743" s="169"/>
      <c r="AJ743" s="169"/>
      <c r="AK743" s="169"/>
      <c r="AM743" s="169"/>
      <c r="AN743" s="64"/>
      <c r="AO743" s="64"/>
      <c r="AP743" s="64"/>
      <c r="AQ743" s="64"/>
      <c r="AR743" s="64"/>
      <c r="AS743" s="42"/>
      <c r="AT743" s="67"/>
      <c r="AU743" s="67"/>
      <c r="AV743" s="67"/>
      <c r="AW743" s="42"/>
      <c r="AX743" s="64"/>
      <c r="AY743" s="69"/>
      <c r="AZ743" s="67"/>
      <c r="BA743" s="67"/>
      <c r="BB743" s="67"/>
      <c r="BC743" s="67"/>
      <c r="BD743" s="69"/>
      <c r="BE743" s="69"/>
      <c r="BF743" s="72"/>
      <c r="BG743" s="69"/>
      <c r="BH743" s="69"/>
      <c r="BI743" s="94"/>
      <c r="BJ743" s="42"/>
      <c r="BK743" s="42"/>
      <c r="BL743" s="209"/>
      <c r="BM743" s="67"/>
      <c r="BN743" s="67"/>
      <c r="BO743" s="95"/>
      <c r="BP743" s="42"/>
      <c r="BQ743" s="42"/>
      <c r="BR743" s="206"/>
      <c r="BS743" s="41"/>
      <c r="BT743" s="41"/>
      <c r="BU743" s="30"/>
      <c r="BW743" s="30"/>
      <c r="BX743" s="30"/>
      <c r="BY743" s="30"/>
      <c r="BZ743" s="160"/>
      <c r="CS743" s="40"/>
      <c r="CV743" s="69"/>
      <c r="CW743" s="31"/>
      <c r="CX743" s="19"/>
      <c r="CY743" s="43"/>
      <c r="DC743" s="160"/>
      <c r="DU743" s="30"/>
      <c r="DV743" s="30"/>
      <c r="DW743" s="30"/>
      <c r="DX743" s="30"/>
      <c r="DY743" s="30"/>
      <c r="DZ743" s="160"/>
      <c r="EA743" s="160"/>
      <c r="EC743" s="160"/>
      <c r="ED743" s="160"/>
      <c r="EG743" s="160"/>
      <c r="EH743" s="30"/>
      <c r="EI743" s="30"/>
      <c r="EK743" s="160"/>
      <c r="EL743" s="160"/>
      <c r="EM743" s="160"/>
      <c r="EN743" s="160"/>
      <c r="EO743" s="160"/>
      <c r="EP743" s="160"/>
    </row>
    <row r="744" spans="2:146" s="105" customFormat="1" x14ac:dyDescent="0.25">
      <c r="B744" s="38"/>
      <c r="C744" s="38"/>
      <c r="D744" s="38"/>
      <c r="E744" s="38"/>
      <c r="F744" s="38"/>
      <c r="G744" s="38"/>
      <c r="J744" s="160"/>
      <c r="K744" s="160"/>
      <c r="L744" s="42"/>
      <c r="M744" s="42"/>
      <c r="N744" s="42"/>
      <c r="O744" s="42"/>
      <c r="P744" s="42"/>
      <c r="Q744" s="42"/>
      <c r="R744" s="42"/>
      <c r="S744" s="42"/>
      <c r="T744" s="42"/>
      <c r="U744" s="169"/>
      <c r="V744" s="169"/>
      <c r="W744" s="169"/>
      <c r="X744" s="169"/>
      <c r="Y744" s="169"/>
      <c r="AA744" s="169"/>
      <c r="AB744" s="169"/>
      <c r="AC744" s="169"/>
      <c r="AD744" s="169"/>
      <c r="AE744" s="169"/>
      <c r="AF744" s="169"/>
      <c r="AG744" s="169"/>
      <c r="AH744" s="169"/>
      <c r="AJ744" s="169"/>
      <c r="AK744" s="169"/>
      <c r="AM744" s="169"/>
      <c r="AN744" s="64"/>
      <c r="AO744" s="64"/>
      <c r="AP744" s="64"/>
      <c r="AQ744" s="64"/>
      <c r="AR744" s="64"/>
      <c r="AS744" s="42"/>
      <c r="AT744" s="67"/>
      <c r="AU744" s="67"/>
      <c r="AV744" s="67"/>
      <c r="AW744" s="42"/>
      <c r="AX744" s="64"/>
      <c r="AY744" s="69"/>
      <c r="AZ744" s="67"/>
      <c r="BA744" s="67"/>
      <c r="BB744" s="67"/>
      <c r="BC744" s="67"/>
      <c r="BD744" s="69"/>
      <c r="BE744" s="69"/>
      <c r="BF744" s="72"/>
      <c r="BG744" s="69"/>
      <c r="BH744" s="69"/>
      <c r="BI744" s="94"/>
      <c r="BJ744" s="42"/>
      <c r="BK744" s="42"/>
      <c r="BL744" s="209"/>
      <c r="BM744" s="67"/>
      <c r="BN744" s="67"/>
      <c r="BO744" s="95"/>
      <c r="BP744" s="42"/>
      <c r="BQ744" s="42"/>
      <c r="BR744" s="206"/>
      <c r="BS744" s="41"/>
      <c r="BT744" s="41"/>
      <c r="BU744" s="30"/>
      <c r="BW744" s="30"/>
      <c r="BX744" s="30"/>
      <c r="BY744" s="30"/>
      <c r="BZ744" s="160"/>
      <c r="CS744" s="40"/>
      <c r="CV744" s="69"/>
      <c r="CW744" s="31"/>
      <c r="CX744" s="19"/>
      <c r="CY744" s="43"/>
      <c r="DC744" s="160"/>
      <c r="DU744" s="30"/>
      <c r="DV744" s="30"/>
      <c r="DW744" s="30"/>
      <c r="DX744" s="30"/>
      <c r="DY744" s="30"/>
      <c r="DZ744" s="160"/>
      <c r="EA744" s="160"/>
      <c r="EC744" s="160"/>
      <c r="ED744" s="160"/>
      <c r="EG744" s="160"/>
      <c r="EH744" s="30"/>
      <c r="EI744" s="30"/>
      <c r="EK744" s="160"/>
      <c r="EL744" s="160"/>
      <c r="EM744" s="160"/>
      <c r="EN744" s="160"/>
      <c r="EO744" s="160"/>
      <c r="EP744" s="160"/>
    </row>
    <row r="745" spans="2:146" s="105" customFormat="1" x14ac:dyDescent="0.25">
      <c r="B745" s="38"/>
      <c r="C745" s="38"/>
      <c r="D745" s="38"/>
      <c r="E745" s="38"/>
      <c r="F745" s="38"/>
      <c r="G745" s="38"/>
      <c r="J745" s="160"/>
      <c r="K745" s="160"/>
      <c r="L745" s="42"/>
      <c r="M745" s="42"/>
      <c r="N745" s="42"/>
      <c r="O745" s="42"/>
      <c r="P745" s="42"/>
      <c r="Q745" s="42"/>
      <c r="R745" s="42"/>
      <c r="S745" s="42"/>
      <c r="T745" s="42"/>
      <c r="U745" s="169"/>
      <c r="V745" s="169"/>
      <c r="W745" s="169"/>
      <c r="X745" s="169"/>
      <c r="Y745" s="169"/>
      <c r="AA745" s="169"/>
      <c r="AB745" s="169"/>
      <c r="AC745" s="169"/>
      <c r="AD745" s="169"/>
      <c r="AE745" s="169"/>
      <c r="AF745" s="169"/>
      <c r="AG745" s="169"/>
      <c r="AH745" s="169"/>
      <c r="AJ745" s="169"/>
      <c r="AK745" s="169"/>
      <c r="AM745" s="169"/>
      <c r="AN745" s="64"/>
      <c r="AO745" s="64"/>
      <c r="AP745" s="64"/>
      <c r="AQ745" s="64"/>
      <c r="AR745" s="64"/>
      <c r="AS745" s="42"/>
      <c r="AT745" s="67"/>
      <c r="AU745" s="67"/>
      <c r="AV745" s="67"/>
      <c r="AW745" s="42"/>
      <c r="AX745" s="64"/>
      <c r="AY745" s="69"/>
      <c r="AZ745" s="67"/>
      <c r="BA745" s="67"/>
      <c r="BB745" s="67"/>
      <c r="BC745" s="67"/>
      <c r="BD745" s="69"/>
      <c r="BE745" s="69"/>
      <c r="BF745" s="72"/>
      <c r="BG745" s="69"/>
      <c r="BH745" s="69"/>
      <c r="BI745" s="94"/>
      <c r="BJ745" s="42"/>
      <c r="BK745" s="42"/>
      <c r="BL745" s="209"/>
      <c r="BM745" s="67"/>
      <c r="BN745" s="67"/>
      <c r="BO745" s="95"/>
      <c r="BP745" s="42"/>
      <c r="BQ745" s="42"/>
      <c r="BR745" s="206"/>
      <c r="BS745" s="41"/>
      <c r="BT745" s="41"/>
      <c r="BU745" s="30"/>
      <c r="BW745" s="30"/>
      <c r="BX745" s="30"/>
      <c r="BY745" s="30"/>
      <c r="BZ745" s="160"/>
      <c r="CS745" s="40"/>
      <c r="CV745" s="69"/>
      <c r="CW745" s="31"/>
      <c r="CX745" s="19"/>
      <c r="CY745" s="43"/>
      <c r="DC745" s="160"/>
      <c r="DU745" s="30"/>
      <c r="DV745" s="30"/>
      <c r="DW745" s="30"/>
      <c r="DX745" s="30"/>
      <c r="DY745" s="30"/>
      <c r="DZ745" s="160"/>
      <c r="EA745" s="160"/>
      <c r="EC745" s="160"/>
      <c r="ED745" s="160"/>
      <c r="EG745" s="160"/>
      <c r="EH745" s="30"/>
      <c r="EI745" s="30"/>
      <c r="EK745" s="160"/>
      <c r="EL745" s="160"/>
      <c r="EM745" s="160"/>
      <c r="EN745" s="160"/>
      <c r="EO745" s="160"/>
      <c r="EP745" s="160"/>
    </row>
    <row r="746" spans="2:146" s="105" customFormat="1" x14ac:dyDescent="0.25">
      <c r="B746" s="38"/>
      <c r="C746" s="38"/>
      <c r="D746" s="38"/>
      <c r="E746" s="38"/>
      <c r="F746" s="38"/>
      <c r="G746" s="38"/>
      <c r="J746" s="160"/>
      <c r="K746" s="160"/>
      <c r="L746" s="42"/>
      <c r="M746" s="42"/>
      <c r="N746" s="42"/>
      <c r="O746" s="42"/>
      <c r="P746" s="42"/>
      <c r="Q746" s="42"/>
      <c r="R746" s="42"/>
      <c r="S746" s="42"/>
      <c r="T746" s="42"/>
      <c r="U746" s="169"/>
      <c r="V746" s="169"/>
      <c r="W746" s="169"/>
      <c r="X746" s="169"/>
      <c r="Y746" s="169"/>
      <c r="AA746" s="169"/>
      <c r="AB746" s="169"/>
      <c r="AC746" s="169"/>
      <c r="AD746" s="169"/>
      <c r="AE746" s="169"/>
      <c r="AF746" s="169"/>
      <c r="AG746" s="169"/>
      <c r="AH746" s="169"/>
      <c r="AJ746" s="169"/>
      <c r="AK746" s="169"/>
      <c r="AM746" s="169"/>
      <c r="AN746" s="64"/>
      <c r="AO746" s="64"/>
      <c r="AP746" s="64"/>
      <c r="AQ746" s="64"/>
      <c r="AR746" s="64"/>
      <c r="AS746" s="42"/>
      <c r="AT746" s="67"/>
      <c r="AU746" s="67"/>
      <c r="AV746" s="67"/>
      <c r="AW746" s="42"/>
      <c r="AX746" s="64"/>
      <c r="AY746" s="69"/>
      <c r="AZ746" s="67"/>
      <c r="BA746" s="67"/>
      <c r="BB746" s="67"/>
      <c r="BC746" s="67"/>
      <c r="BD746" s="69"/>
      <c r="BE746" s="69"/>
      <c r="BF746" s="72"/>
      <c r="BG746" s="69"/>
      <c r="BH746" s="69"/>
      <c r="BI746" s="94"/>
      <c r="BJ746" s="42"/>
      <c r="BK746" s="42"/>
      <c r="BL746" s="209"/>
      <c r="BM746" s="67"/>
      <c r="BN746" s="67"/>
      <c r="BO746" s="95"/>
      <c r="BP746" s="42"/>
      <c r="BQ746" s="42"/>
      <c r="BR746" s="206"/>
      <c r="BS746" s="41"/>
      <c r="BT746" s="41"/>
      <c r="BU746" s="30"/>
      <c r="BW746" s="30"/>
      <c r="BX746" s="30"/>
      <c r="BY746" s="30"/>
      <c r="BZ746" s="160"/>
      <c r="CS746" s="40"/>
      <c r="CV746" s="69"/>
      <c r="CW746" s="31"/>
      <c r="CX746" s="19"/>
      <c r="CY746" s="43"/>
      <c r="DC746" s="160"/>
      <c r="DU746" s="30"/>
      <c r="DV746" s="30"/>
      <c r="DW746" s="30"/>
      <c r="DX746" s="30"/>
      <c r="DY746" s="30"/>
      <c r="DZ746" s="160"/>
      <c r="EA746" s="160"/>
      <c r="EC746" s="160"/>
      <c r="ED746" s="160"/>
      <c r="EG746" s="160"/>
      <c r="EH746" s="30"/>
      <c r="EI746" s="30"/>
      <c r="EK746" s="160"/>
      <c r="EL746" s="160"/>
      <c r="EM746" s="160"/>
      <c r="EN746" s="160"/>
      <c r="EO746" s="160"/>
      <c r="EP746" s="160"/>
    </row>
    <row r="747" spans="2:146" s="105" customFormat="1" x14ac:dyDescent="0.25">
      <c r="B747" s="38"/>
      <c r="C747" s="38"/>
      <c r="D747" s="38"/>
      <c r="E747" s="38"/>
      <c r="F747" s="38"/>
      <c r="G747" s="38"/>
      <c r="J747" s="160"/>
      <c r="K747" s="160"/>
      <c r="L747" s="42"/>
      <c r="M747" s="42"/>
      <c r="N747" s="42"/>
      <c r="O747" s="42"/>
      <c r="P747" s="42"/>
      <c r="Q747" s="42"/>
      <c r="R747" s="42"/>
      <c r="S747" s="42"/>
      <c r="T747" s="42"/>
      <c r="U747" s="169"/>
      <c r="V747" s="169"/>
      <c r="W747" s="169"/>
      <c r="X747" s="169"/>
      <c r="Y747" s="169"/>
      <c r="AA747" s="169"/>
      <c r="AB747" s="169"/>
      <c r="AC747" s="169"/>
      <c r="AD747" s="169"/>
      <c r="AE747" s="169"/>
      <c r="AF747" s="169"/>
      <c r="AG747" s="169"/>
      <c r="AH747" s="169"/>
      <c r="AJ747" s="169"/>
      <c r="AK747" s="169"/>
      <c r="AM747" s="169"/>
      <c r="AN747" s="64"/>
      <c r="AO747" s="64"/>
      <c r="AP747" s="64"/>
      <c r="AQ747" s="64"/>
      <c r="AR747" s="64"/>
      <c r="AS747" s="42"/>
      <c r="AT747" s="67"/>
      <c r="AU747" s="67"/>
      <c r="AV747" s="67"/>
      <c r="AW747" s="42"/>
      <c r="AX747" s="64"/>
      <c r="AY747" s="69"/>
      <c r="AZ747" s="67"/>
      <c r="BA747" s="67"/>
      <c r="BB747" s="67"/>
      <c r="BC747" s="67"/>
      <c r="BD747" s="69"/>
      <c r="BE747" s="69"/>
      <c r="BF747" s="72"/>
      <c r="BG747" s="69"/>
      <c r="BH747" s="69"/>
      <c r="BI747" s="94"/>
      <c r="BJ747" s="42"/>
      <c r="BK747" s="42"/>
      <c r="BL747" s="209"/>
      <c r="BM747" s="67"/>
      <c r="BN747" s="67"/>
      <c r="BO747" s="95"/>
      <c r="BP747" s="42"/>
      <c r="BQ747" s="42"/>
      <c r="BR747" s="206"/>
      <c r="BS747" s="41"/>
      <c r="BT747" s="41"/>
      <c r="BU747" s="30"/>
      <c r="BW747" s="30"/>
      <c r="BX747" s="30"/>
      <c r="BY747" s="30"/>
      <c r="BZ747" s="160"/>
      <c r="CS747" s="40"/>
      <c r="CV747" s="69"/>
      <c r="CW747" s="31"/>
      <c r="CX747" s="19"/>
      <c r="CY747" s="43"/>
      <c r="DC747" s="160"/>
      <c r="DU747" s="30"/>
      <c r="DV747" s="30"/>
      <c r="DW747" s="30"/>
      <c r="DX747" s="30"/>
      <c r="DY747" s="30"/>
      <c r="DZ747" s="160"/>
      <c r="EA747" s="160"/>
      <c r="EC747" s="160"/>
      <c r="ED747" s="160"/>
      <c r="EG747" s="160"/>
      <c r="EH747" s="30"/>
      <c r="EI747" s="30"/>
      <c r="EK747" s="160"/>
      <c r="EL747" s="160"/>
      <c r="EM747" s="160"/>
      <c r="EN747" s="160"/>
      <c r="EO747" s="160"/>
      <c r="EP747" s="160"/>
    </row>
    <row r="748" spans="2:146" s="105" customFormat="1" x14ac:dyDescent="0.25">
      <c r="B748" s="38"/>
      <c r="C748" s="38"/>
      <c r="D748" s="38"/>
      <c r="E748" s="38"/>
      <c r="F748" s="38"/>
      <c r="G748" s="38"/>
      <c r="J748" s="160"/>
      <c r="K748" s="160"/>
      <c r="L748" s="42"/>
      <c r="M748" s="42"/>
      <c r="N748" s="42"/>
      <c r="O748" s="42"/>
      <c r="P748" s="42"/>
      <c r="Q748" s="42"/>
      <c r="R748" s="42"/>
      <c r="S748" s="42"/>
      <c r="T748" s="42"/>
      <c r="U748" s="169"/>
      <c r="V748" s="169"/>
      <c r="W748" s="169"/>
      <c r="X748" s="169"/>
      <c r="Y748" s="169"/>
      <c r="AA748" s="169"/>
      <c r="AB748" s="169"/>
      <c r="AC748" s="169"/>
      <c r="AD748" s="169"/>
      <c r="AE748" s="169"/>
      <c r="AF748" s="169"/>
      <c r="AG748" s="169"/>
      <c r="AH748" s="169"/>
      <c r="AJ748" s="169"/>
      <c r="AK748" s="169"/>
      <c r="AM748" s="169"/>
      <c r="AN748" s="64"/>
      <c r="AO748" s="64"/>
      <c r="AP748" s="64"/>
      <c r="AQ748" s="64"/>
      <c r="AR748" s="64"/>
      <c r="AS748" s="42"/>
      <c r="AT748" s="67"/>
      <c r="AU748" s="67"/>
      <c r="AV748" s="67"/>
      <c r="AW748" s="42"/>
      <c r="AX748" s="64"/>
      <c r="AY748" s="69"/>
      <c r="AZ748" s="67"/>
      <c r="BA748" s="67"/>
      <c r="BB748" s="67"/>
      <c r="BC748" s="67"/>
      <c r="BD748" s="69"/>
      <c r="BE748" s="69"/>
      <c r="BF748" s="72"/>
      <c r="BG748" s="69"/>
      <c r="BH748" s="69"/>
      <c r="BI748" s="94"/>
      <c r="BJ748" s="42"/>
      <c r="BK748" s="42"/>
      <c r="BL748" s="209"/>
      <c r="BM748" s="67"/>
      <c r="BN748" s="67"/>
      <c r="BO748" s="95"/>
      <c r="BP748" s="42"/>
      <c r="BQ748" s="42"/>
      <c r="BR748" s="206"/>
      <c r="BS748" s="41"/>
      <c r="BT748" s="41"/>
      <c r="BU748" s="30"/>
      <c r="BW748" s="30"/>
      <c r="BX748" s="30"/>
      <c r="BY748" s="30"/>
      <c r="BZ748" s="160"/>
      <c r="CS748" s="40"/>
      <c r="CV748" s="69"/>
      <c r="CW748" s="31"/>
      <c r="CX748" s="19"/>
      <c r="CY748" s="43"/>
      <c r="DC748" s="160"/>
      <c r="DU748" s="30"/>
      <c r="DV748" s="30"/>
      <c r="DW748" s="30"/>
      <c r="DX748" s="30"/>
      <c r="DY748" s="30"/>
      <c r="DZ748" s="160"/>
      <c r="EA748" s="160"/>
      <c r="EC748" s="160"/>
      <c r="ED748" s="160"/>
      <c r="EG748" s="160"/>
      <c r="EH748" s="30"/>
      <c r="EI748" s="30"/>
      <c r="EK748" s="160"/>
      <c r="EL748" s="160"/>
      <c r="EM748" s="160"/>
      <c r="EN748" s="160"/>
      <c r="EO748" s="160"/>
      <c r="EP748" s="160"/>
    </row>
    <row r="749" spans="2:146" s="105" customFormat="1" x14ac:dyDescent="0.25">
      <c r="B749" s="38"/>
      <c r="C749" s="38"/>
      <c r="D749" s="38"/>
      <c r="E749" s="38"/>
      <c r="F749" s="38"/>
      <c r="G749" s="38"/>
      <c r="J749" s="160"/>
      <c r="K749" s="160"/>
      <c r="L749" s="42"/>
      <c r="M749" s="42"/>
      <c r="N749" s="42"/>
      <c r="O749" s="42"/>
      <c r="P749" s="42"/>
      <c r="Q749" s="42"/>
      <c r="R749" s="42"/>
      <c r="S749" s="42"/>
      <c r="T749" s="42"/>
      <c r="U749" s="169"/>
      <c r="V749" s="169"/>
      <c r="W749" s="169"/>
      <c r="X749" s="169"/>
      <c r="Y749" s="169"/>
      <c r="AA749" s="169"/>
      <c r="AB749" s="169"/>
      <c r="AC749" s="169"/>
      <c r="AD749" s="169"/>
      <c r="AE749" s="169"/>
      <c r="AF749" s="169"/>
      <c r="AG749" s="169"/>
      <c r="AH749" s="169"/>
      <c r="AJ749" s="169"/>
      <c r="AK749" s="169"/>
      <c r="AM749" s="169"/>
      <c r="AN749" s="64"/>
      <c r="AO749" s="64"/>
      <c r="AP749" s="64"/>
      <c r="AQ749" s="64"/>
      <c r="AR749" s="64"/>
      <c r="AS749" s="42"/>
      <c r="AT749" s="67"/>
      <c r="AU749" s="67"/>
      <c r="AV749" s="67"/>
      <c r="AW749" s="42"/>
      <c r="AX749" s="64"/>
      <c r="AY749" s="69"/>
      <c r="AZ749" s="67"/>
      <c r="BA749" s="67"/>
      <c r="BB749" s="67"/>
      <c r="BC749" s="67"/>
      <c r="BD749" s="69"/>
      <c r="BE749" s="69"/>
      <c r="BF749" s="72"/>
      <c r="BG749" s="69"/>
      <c r="BH749" s="69"/>
      <c r="BI749" s="94"/>
      <c r="BJ749" s="42"/>
      <c r="BK749" s="42"/>
      <c r="BL749" s="209"/>
      <c r="BM749" s="67"/>
      <c r="BN749" s="67"/>
      <c r="BO749" s="95"/>
      <c r="BP749" s="42"/>
      <c r="BQ749" s="42"/>
      <c r="BR749" s="206"/>
      <c r="BS749" s="41"/>
      <c r="BT749" s="41"/>
      <c r="BU749" s="30"/>
      <c r="BW749" s="30"/>
      <c r="BX749" s="30"/>
      <c r="BY749" s="30"/>
      <c r="BZ749" s="160"/>
      <c r="CS749" s="40"/>
      <c r="CV749" s="69"/>
      <c r="CW749" s="31"/>
      <c r="CX749" s="19"/>
      <c r="CY749" s="43"/>
      <c r="DC749" s="160"/>
      <c r="DU749" s="30"/>
      <c r="DV749" s="30"/>
      <c r="DW749" s="30"/>
      <c r="DX749" s="30"/>
      <c r="DY749" s="30"/>
      <c r="DZ749" s="160"/>
      <c r="EA749" s="160"/>
      <c r="EC749" s="160"/>
      <c r="ED749" s="160"/>
      <c r="EG749" s="160"/>
      <c r="EH749" s="30"/>
      <c r="EI749" s="30"/>
      <c r="EK749" s="160"/>
      <c r="EL749" s="160"/>
      <c r="EM749" s="160"/>
      <c r="EN749" s="160"/>
      <c r="EO749" s="160"/>
      <c r="EP749" s="160"/>
    </row>
    <row r="750" spans="2:146" s="105" customFormat="1" x14ac:dyDescent="0.25">
      <c r="B750" s="38"/>
      <c r="C750" s="38"/>
      <c r="D750" s="38"/>
      <c r="E750" s="38"/>
      <c r="F750" s="38"/>
      <c r="G750" s="38"/>
      <c r="J750" s="160"/>
      <c r="K750" s="160"/>
      <c r="L750" s="42"/>
      <c r="M750" s="42"/>
      <c r="N750" s="42"/>
      <c r="O750" s="42"/>
      <c r="P750" s="42"/>
      <c r="Q750" s="42"/>
      <c r="R750" s="42"/>
      <c r="S750" s="42"/>
      <c r="T750" s="42"/>
      <c r="U750" s="169"/>
      <c r="V750" s="169"/>
      <c r="W750" s="169"/>
      <c r="X750" s="169"/>
      <c r="Y750" s="169"/>
      <c r="AA750" s="169"/>
      <c r="AB750" s="169"/>
      <c r="AC750" s="169"/>
      <c r="AD750" s="169"/>
      <c r="AE750" s="169"/>
      <c r="AF750" s="169"/>
      <c r="AG750" s="169"/>
      <c r="AH750" s="169"/>
      <c r="AJ750" s="169"/>
      <c r="AK750" s="169"/>
      <c r="AM750" s="169"/>
      <c r="AN750" s="64"/>
      <c r="AO750" s="64"/>
      <c r="AP750" s="64"/>
      <c r="AQ750" s="64"/>
      <c r="AR750" s="64"/>
      <c r="AS750" s="42"/>
      <c r="AT750" s="67"/>
      <c r="AU750" s="67"/>
      <c r="AV750" s="67"/>
      <c r="AW750" s="42"/>
      <c r="AX750" s="64"/>
      <c r="AY750" s="69"/>
      <c r="AZ750" s="67"/>
      <c r="BA750" s="67"/>
      <c r="BB750" s="67"/>
      <c r="BC750" s="67"/>
      <c r="BD750" s="69"/>
      <c r="BE750" s="69"/>
      <c r="BF750" s="72"/>
      <c r="BG750" s="69"/>
      <c r="BH750" s="69"/>
      <c r="BI750" s="94"/>
      <c r="BJ750" s="42"/>
      <c r="BK750" s="42"/>
      <c r="BL750" s="209"/>
      <c r="BM750" s="67"/>
      <c r="BN750" s="67"/>
      <c r="BO750" s="95"/>
      <c r="BP750" s="42"/>
      <c r="BQ750" s="42"/>
      <c r="BR750" s="206"/>
      <c r="BS750" s="41"/>
      <c r="BT750" s="41"/>
      <c r="BU750" s="30"/>
      <c r="BW750" s="30"/>
      <c r="BX750" s="30"/>
      <c r="BY750" s="30"/>
      <c r="BZ750" s="160"/>
      <c r="CS750" s="40"/>
      <c r="CV750" s="69"/>
      <c r="CW750" s="31"/>
      <c r="CX750" s="19"/>
      <c r="CY750" s="43"/>
      <c r="DC750" s="160"/>
      <c r="DU750" s="30"/>
      <c r="DV750" s="30"/>
      <c r="DW750" s="30"/>
      <c r="DX750" s="30"/>
      <c r="DY750" s="30"/>
      <c r="DZ750" s="160"/>
      <c r="EA750" s="160"/>
      <c r="EC750" s="160"/>
      <c r="ED750" s="160"/>
      <c r="EG750" s="160"/>
      <c r="EH750" s="30"/>
      <c r="EI750" s="30"/>
      <c r="EK750" s="160"/>
      <c r="EL750" s="160"/>
      <c r="EM750" s="160"/>
      <c r="EN750" s="160"/>
      <c r="EO750" s="160"/>
      <c r="EP750" s="160"/>
    </row>
    <row r="751" spans="2:146" s="105" customFormat="1" x14ac:dyDescent="0.25">
      <c r="B751" s="38"/>
      <c r="C751" s="38"/>
      <c r="D751" s="38"/>
      <c r="E751" s="38"/>
      <c r="F751" s="38"/>
      <c r="G751" s="38"/>
      <c r="J751" s="160"/>
      <c r="K751" s="160"/>
      <c r="L751" s="42"/>
      <c r="M751" s="42"/>
      <c r="N751" s="42"/>
      <c r="O751" s="42"/>
      <c r="P751" s="42"/>
      <c r="Q751" s="42"/>
      <c r="R751" s="42"/>
      <c r="S751" s="42"/>
      <c r="T751" s="42"/>
      <c r="U751" s="169"/>
      <c r="V751" s="169"/>
      <c r="W751" s="169"/>
      <c r="X751" s="169"/>
      <c r="Y751" s="169"/>
      <c r="AA751" s="169"/>
      <c r="AB751" s="169"/>
      <c r="AC751" s="169"/>
      <c r="AD751" s="169"/>
      <c r="AE751" s="169"/>
      <c r="AF751" s="169"/>
      <c r="AG751" s="169"/>
      <c r="AH751" s="169"/>
      <c r="AJ751" s="169"/>
      <c r="AK751" s="169"/>
      <c r="AM751" s="169"/>
      <c r="AN751" s="64"/>
      <c r="AO751" s="64"/>
      <c r="AP751" s="64"/>
      <c r="AQ751" s="64"/>
      <c r="AR751" s="64"/>
      <c r="AS751" s="42"/>
      <c r="AT751" s="67"/>
      <c r="AU751" s="67"/>
      <c r="AV751" s="67"/>
      <c r="AW751" s="42"/>
      <c r="AX751" s="64"/>
      <c r="AY751" s="69"/>
      <c r="AZ751" s="67"/>
      <c r="BA751" s="67"/>
      <c r="BB751" s="67"/>
      <c r="BC751" s="67"/>
      <c r="BD751" s="69"/>
      <c r="BE751" s="69"/>
      <c r="BF751" s="72"/>
      <c r="BG751" s="69"/>
      <c r="BH751" s="69"/>
      <c r="BI751" s="94"/>
      <c r="BJ751" s="42"/>
      <c r="BK751" s="42"/>
      <c r="BL751" s="209"/>
      <c r="BM751" s="67"/>
      <c r="BN751" s="67"/>
      <c r="BO751" s="95"/>
      <c r="BP751" s="42"/>
      <c r="BQ751" s="42"/>
      <c r="BR751" s="206"/>
      <c r="BS751" s="41"/>
      <c r="BT751" s="41"/>
      <c r="BU751" s="30"/>
      <c r="BW751" s="30"/>
      <c r="BX751" s="30"/>
      <c r="BY751" s="30"/>
      <c r="BZ751" s="160"/>
      <c r="CS751" s="40"/>
      <c r="CV751" s="69"/>
      <c r="CW751" s="31"/>
      <c r="CX751" s="19"/>
      <c r="CY751" s="43"/>
      <c r="DC751" s="160"/>
      <c r="DU751" s="30"/>
      <c r="DV751" s="30"/>
      <c r="DW751" s="30"/>
      <c r="DX751" s="30"/>
      <c r="DY751" s="30"/>
      <c r="DZ751" s="160"/>
      <c r="EA751" s="160"/>
      <c r="EC751" s="160"/>
      <c r="ED751" s="160"/>
      <c r="EG751" s="160"/>
      <c r="EH751" s="30"/>
      <c r="EI751" s="30"/>
      <c r="EK751" s="160"/>
      <c r="EL751" s="160"/>
      <c r="EM751" s="160"/>
      <c r="EN751" s="160"/>
      <c r="EO751" s="160"/>
      <c r="EP751" s="160"/>
    </row>
    <row r="752" spans="2:146" s="105" customFormat="1" x14ac:dyDescent="0.25">
      <c r="B752" s="38"/>
      <c r="C752" s="38"/>
      <c r="D752" s="38"/>
      <c r="E752" s="38"/>
      <c r="F752" s="38"/>
      <c r="G752" s="38"/>
      <c r="J752" s="160"/>
      <c r="K752" s="160"/>
      <c r="L752" s="42"/>
      <c r="M752" s="42"/>
      <c r="N752" s="42"/>
      <c r="O752" s="42"/>
      <c r="P752" s="42"/>
      <c r="Q752" s="42"/>
      <c r="R752" s="42"/>
      <c r="S752" s="42"/>
      <c r="T752" s="42"/>
      <c r="U752" s="169"/>
      <c r="V752" s="169"/>
      <c r="W752" s="169"/>
      <c r="X752" s="169"/>
      <c r="Y752" s="169"/>
      <c r="AA752" s="169"/>
      <c r="AB752" s="169"/>
      <c r="AC752" s="169"/>
      <c r="AD752" s="169"/>
      <c r="AE752" s="169"/>
      <c r="AF752" s="169"/>
      <c r="AG752" s="169"/>
      <c r="AH752" s="169"/>
      <c r="AJ752" s="169"/>
      <c r="AK752" s="169"/>
      <c r="AM752" s="169"/>
      <c r="AN752" s="64"/>
      <c r="AO752" s="64"/>
      <c r="AP752" s="64"/>
      <c r="AQ752" s="64"/>
      <c r="AR752" s="64"/>
      <c r="AS752" s="42"/>
      <c r="AT752" s="67"/>
      <c r="AU752" s="67"/>
      <c r="AV752" s="67"/>
      <c r="AW752" s="42"/>
      <c r="AX752" s="64"/>
      <c r="AY752" s="69"/>
      <c r="AZ752" s="67"/>
      <c r="BA752" s="67"/>
      <c r="BB752" s="67"/>
      <c r="BC752" s="67"/>
      <c r="BD752" s="69"/>
      <c r="BE752" s="69"/>
      <c r="BF752" s="72"/>
      <c r="BG752" s="69"/>
      <c r="BH752" s="69"/>
      <c r="BI752" s="94"/>
      <c r="BJ752" s="42"/>
      <c r="BK752" s="42"/>
      <c r="BL752" s="209"/>
      <c r="BM752" s="67"/>
      <c r="BN752" s="67"/>
      <c r="BO752" s="95"/>
      <c r="BP752" s="42"/>
      <c r="BQ752" s="42"/>
      <c r="BR752" s="206"/>
      <c r="BS752" s="41"/>
      <c r="BT752" s="41"/>
      <c r="BU752" s="30"/>
      <c r="BW752" s="30"/>
      <c r="BX752" s="30"/>
      <c r="BY752" s="30"/>
      <c r="BZ752" s="160"/>
      <c r="CS752" s="40"/>
      <c r="CV752" s="69"/>
      <c r="CW752" s="31"/>
      <c r="CX752" s="19"/>
      <c r="CY752" s="43"/>
      <c r="DC752" s="160"/>
      <c r="DU752" s="30"/>
      <c r="DV752" s="30"/>
      <c r="DW752" s="30"/>
      <c r="DX752" s="30"/>
      <c r="DY752" s="30"/>
      <c r="DZ752" s="160"/>
      <c r="EA752" s="160"/>
      <c r="EC752" s="160"/>
      <c r="ED752" s="160"/>
      <c r="EG752" s="160"/>
      <c r="EH752" s="30"/>
      <c r="EI752" s="30"/>
      <c r="EK752" s="160"/>
      <c r="EL752" s="160"/>
      <c r="EM752" s="160"/>
      <c r="EN752" s="160"/>
      <c r="EO752" s="160"/>
      <c r="EP752" s="160"/>
    </row>
    <row r="753" spans="2:146" s="105" customFormat="1" x14ac:dyDescent="0.25">
      <c r="B753" s="38"/>
      <c r="C753" s="38"/>
      <c r="D753" s="38"/>
      <c r="E753" s="38"/>
      <c r="F753" s="38"/>
      <c r="G753" s="38"/>
      <c r="J753" s="160"/>
      <c r="K753" s="160"/>
      <c r="L753" s="42"/>
      <c r="M753" s="42"/>
      <c r="N753" s="42"/>
      <c r="O753" s="42"/>
      <c r="P753" s="42"/>
      <c r="Q753" s="42"/>
      <c r="R753" s="42"/>
      <c r="S753" s="42"/>
      <c r="T753" s="42"/>
      <c r="U753" s="169"/>
      <c r="V753" s="169"/>
      <c r="W753" s="169"/>
      <c r="X753" s="169"/>
      <c r="Y753" s="169"/>
      <c r="AA753" s="169"/>
      <c r="AB753" s="169"/>
      <c r="AC753" s="169"/>
      <c r="AD753" s="169"/>
      <c r="AE753" s="169"/>
      <c r="AF753" s="169"/>
      <c r="AG753" s="169"/>
      <c r="AH753" s="169"/>
      <c r="AJ753" s="169"/>
      <c r="AK753" s="169"/>
      <c r="AM753" s="169"/>
      <c r="AN753" s="64"/>
      <c r="AO753" s="64"/>
      <c r="AP753" s="64"/>
      <c r="AQ753" s="64"/>
      <c r="AR753" s="64"/>
      <c r="AS753" s="42"/>
      <c r="AT753" s="67"/>
      <c r="AU753" s="67"/>
      <c r="AV753" s="67"/>
      <c r="AW753" s="42"/>
      <c r="AX753" s="64"/>
      <c r="AY753" s="69"/>
      <c r="AZ753" s="67"/>
      <c r="BA753" s="67"/>
      <c r="BB753" s="67"/>
      <c r="BC753" s="67"/>
      <c r="BD753" s="69"/>
      <c r="BE753" s="69"/>
      <c r="BF753" s="72"/>
      <c r="BG753" s="69"/>
      <c r="BH753" s="69"/>
      <c r="BI753" s="94"/>
      <c r="BJ753" s="42"/>
      <c r="BK753" s="42"/>
      <c r="BL753" s="209"/>
      <c r="BM753" s="67"/>
      <c r="BN753" s="67"/>
      <c r="BO753" s="95"/>
      <c r="BP753" s="42"/>
      <c r="BQ753" s="42"/>
      <c r="BR753" s="206"/>
      <c r="BS753" s="41"/>
      <c r="BT753" s="41"/>
      <c r="BU753" s="30"/>
      <c r="BW753" s="30"/>
      <c r="BX753" s="30"/>
      <c r="BY753" s="30"/>
      <c r="BZ753" s="160"/>
      <c r="CS753" s="40"/>
      <c r="CV753" s="69"/>
      <c r="CW753" s="31"/>
      <c r="CX753" s="19"/>
      <c r="CY753" s="43"/>
      <c r="DC753" s="160"/>
      <c r="DU753" s="30"/>
      <c r="DV753" s="30"/>
      <c r="DW753" s="30"/>
      <c r="DX753" s="30"/>
      <c r="DY753" s="30"/>
      <c r="DZ753" s="160"/>
      <c r="EA753" s="160"/>
      <c r="EC753" s="160"/>
      <c r="ED753" s="160"/>
      <c r="EG753" s="160"/>
      <c r="EH753" s="30"/>
      <c r="EI753" s="30"/>
      <c r="EK753" s="160"/>
      <c r="EL753" s="160"/>
      <c r="EM753" s="160"/>
      <c r="EN753" s="160"/>
      <c r="EO753" s="160"/>
      <c r="EP753" s="160"/>
    </row>
    <row r="754" spans="2:146" s="105" customFormat="1" x14ac:dyDescent="0.25">
      <c r="B754" s="38"/>
      <c r="C754" s="38"/>
      <c r="D754" s="38"/>
      <c r="E754" s="38"/>
      <c r="F754" s="38"/>
      <c r="G754" s="38"/>
      <c r="J754" s="160"/>
      <c r="K754" s="160"/>
      <c r="L754" s="42"/>
      <c r="M754" s="42"/>
      <c r="N754" s="42"/>
      <c r="O754" s="42"/>
      <c r="P754" s="42"/>
      <c r="Q754" s="42"/>
      <c r="R754" s="42"/>
      <c r="S754" s="42"/>
      <c r="T754" s="42"/>
      <c r="U754" s="169"/>
      <c r="V754" s="169"/>
      <c r="W754" s="169"/>
      <c r="X754" s="169"/>
      <c r="Y754" s="169"/>
      <c r="AA754" s="169"/>
      <c r="AB754" s="169"/>
      <c r="AC754" s="169"/>
      <c r="AD754" s="169"/>
      <c r="AE754" s="169"/>
      <c r="AF754" s="169"/>
      <c r="AG754" s="169"/>
      <c r="AH754" s="169"/>
      <c r="AJ754" s="169"/>
      <c r="AK754" s="169"/>
      <c r="AM754" s="169"/>
      <c r="AN754" s="64"/>
      <c r="AO754" s="64"/>
      <c r="AP754" s="64"/>
      <c r="AQ754" s="64"/>
      <c r="AR754" s="64"/>
      <c r="AS754" s="42"/>
      <c r="AT754" s="67"/>
      <c r="AU754" s="67"/>
      <c r="AV754" s="67"/>
      <c r="AW754" s="42"/>
      <c r="AX754" s="64"/>
      <c r="AY754" s="69"/>
      <c r="AZ754" s="67"/>
      <c r="BA754" s="67"/>
      <c r="BB754" s="67"/>
      <c r="BC754" s="67"/>
      <c r="BD754" s="69"/>
      <c r="BE754" s="69"/>
      <c r="BF754" s="72"/>
      <c r="BG754" s="69"/>
      <c r="BH754" s="69"/>
      <c r="BI754" s="94"/>
      <c r="BJ754" s="42"/>
      <c r="BK754" s="42"/>
      <c r="BL754" s="209"/>
      <c r="BM754" s="67"/>
      <c r="BN754" s="67"/>
      <c r="BO754" s="95"/>
      <c r="BP754" s="42"/>
      <c r="BQ754" s="42"/>
      <c r="BR754" s="206"/>
      <c r="BS754" s="41"/>
      <c r="BT754" s="41"/>
      <c r="BU754" s="30"/>
      <c r="BW754" s="30"/>
      <c r="BX754" s="30"/>
      <c r="BY754" s="30"/>
      <c r="BZ754" s="160"/>
      <c r="CS754" s="40"/>
      <c r="CV754" s="69"/>
      <c r="CW754" s="31"/>
      <c r="CX754" s="19"/>
      <c r="CY754" s="43"/>
      <c r="DC754" s="160"/>
      <c r="DU754" s="30"/>
      <c r="DV754" s="30"/>
      <c r="DW754" s="30"/>
      <c r="DX754" s="30"/>
      <c r="DY754" s="30"/>
      <c r="DZ754" s="160"/>
      <c r="EA754" s="160"/>
      <c r="EC754" s="160"/>
      <c r="ED754" s="160"/>
      <c r="EG754" s="160"/>
      <c r="EH754" s="30"/>
      <c r="EI754" s="30"/>
      <c r="EK754" s="160"/>
      <c r="EL754" s="160"/>
      <c r="EM754" s="160"/>
      <c r="EN754" s="160"/>
      <c r="EO754" s="160"/>
      <c r="EP754" s="160"/>
    </row>
    <row r="755" spans="2:146" s="105" customFormat="1" x14ac:dyDescent="0.25">
      <c r="B755" s="38"/>
      <c r="C755" s="38"/>
      <c r="D755" s="38"/>
      <c r="E755" s="38"/>
      <c r="F755" s="38"/>
      <c r="G755" s="38"/>
      <c r="J755" s="160"/>
      <c r="K755" s="160"/>
      <c r="L755" s="42"/>
      <c r="M755" s="42"/>
      <c r="N755" s="42"/>
      <c r="O755" s="42"/>
      <c r="P755" s="42"/>
      <c r="Q755" s="42"/>
      <c r="R755" s="42"/>
      <c r="S755" s="42"/>
      <c r="T755" s="42"/>
      <c r="U755" s="169"/>
      <c r="V755" s="169"/>
      <c r="W755" s="169"/>
      <c r="X755" s="169"/>
      <c r="Y755" s="169"/>
      <c r="AA755" s="169"/>
      <c r="AB755" s="169"/>
      <c r="AC755" s="169"/>
      <c r="AD755" s="169"/>
      <c r="AE755" s="169"/>
      <c r="AF755" s="169"/>
      <c r="AG755" s="169"/>
      <c r="AH755" s="169"/>
      <c r="AJ755" s="169"/>
      <c r="AK755" s="169"/>
      <c r="AM755" s="169"/>
      <c r="AN755" s="64"/>
      <c r="AO755" s="64"/>
      <c r="AP755" s="64"/>
      <c r="AQ755" s="64"/>
      <c r="AR755" s="64"/>
      <c r="AS755" s="42"/>
      <c r="AT755" s="67"/>
      <c r="AU755" s="67"/>
      <c r="AV755" s="67"/>
      <c r="AW755" s="42"/>
      <c r="AX755" s="64"/>
      <c r="AY755" s="69"/>
      <c r="AZ755" s="67"/>
      <c r="BA755" s="67"/>
      <c r="BB755" s="67"/>
      <c r="BC755" s="67"/>
      <c r="BD755" s="69"/>
      <c r="BE755" s="69"/>
      <c r="BF755" s="72"/>
      <c r="BG755" s="69"/>
      <c r="BH755" s="69"/>
      <c r="BI755" s="94"/>
      <c r="BJ755" s="42"/>
      <c r="BK755" s="42"/>
      <c r="BL755" s="209"/>
      <c r="BM755" s="67"/>
      <c r="BN755" s="67"/>
      <c r="BO755" s="95"/>
      <c r="BP755" s="42"/>
      <c r="BQ755" s="42"/>
      <c r="BR755" s="206"/>
      <c r="BS755" s="41"/>
      <c r="BT755" s="41"/>
      <c r="BU755" s="30"/>
      <c r="BW755" s="30"/>
      <c r="BX755" s="30"/>
      <c r="BY755" s="30"/>
      <c r="BZ755" s="160"/>
      <c r="CS755" s="40"/>
      <c r="CV755" s="69"/>
      <c r="CW755" s="31"/>
      <c r="CX755" s="19"/>
      <c r="CY755" s="43"/>
      <c r="DC755" s="160"/>
      <c r="DU755" s="30"/>
      <c r="DV755" s="30"/>
      <c r="DW755" s="30"/>
      <c r="DX755" s="30"/>
      <c r="DY755" s="30"/>
      <c r="DZ755" s="160"/>
      <c r="EA755" s="160"/>
      <c r="EC755" s="160"/>
      <c r="ED755" s="160"/>
      <c r="EG755" s="160"/>
      <c r="EH755" s="30"/>
      <c r="EI755" s="30"/>
      <c r="EK755" s="160"/>
      <c r="EL755" s="160"/>
      <c r="EM755" s="160"/>
      <c r="EN755" s="160"/>
      <c r="EO755" s="160"/>
      <c r="EP755" s="160"/>
    </row>
    <row r="756" spans="2:146" s="105" customFormat="1" x14ac:dyDescent="0.25">
      <c r="B756" s="38"/>
      <c r="C756" s="38"/>
      <c r="D756" s="38"/>
      <c r="E756" s="38"/>
      <c r="F756" s="38"/>
      <c r="G756" s="38"/>
      <c r="J756" s="160"/>
      <c r="K756" s="160"/>
      <c r="L756" s="42"/>
      <c r="M756" s="42"/>
      <c r="N756" s="42"/>
      <c r="O756" s="42"/>
      <c r="P756" s="42"/>
      <c r="Q756" s="42"/>
      <c r="R756" s="42"/>
      <c r="S756" s="42"/>
      <c r="T756" s="42"/>
      <c r="U756" s="169"/>
      <c r="V756" s="169"/>
      <c r="W756" s="169"/>
      <c r="X756" s="169"/>
      <c r="Y756" s="169"/>
      <c r="AA756" s="169"/>
      <c r="AB756" s="169"/>
      <c r="AC756" s="169"/>
      <c r="AD756" s="169"/>
      <c r="AE756" s="169"/>
      <c r="AF756" s="169"/>
      <c r="AG756" s="169"/>
      <c r="AH756" s="169"/>
      <c r="AJ756" s="169"/>
      <c r="AK756" s="169"/>
      <c r="AM756" s="169"/>
      <c r="AN756" s="64"/>
      <c r="AO756" s="64"/>
      <c r="AP756" s="64"/>
      <c r="AQ756" s="64"/>
      <c r="AR756" s="64"/>
      <c r="AS756" s="42"/>
      <c r="AT756" s="67"/>
      <c r="AU756" s="67"/>
      <c r="AV756" s="67"/>
      <c r="AW756" s="42"/>
      <c r="AX756" s="64"/>
      <c r="AY756" s="69"/>
      <c r="AZ756" s="67"/>
      <c r="BA756" s="67"/>
      <c r="BB756" s="67"/>
      <c r="BC756" s="67"/>
      <c r="BD756" s="69"/>
      <c r="BE756" s="69"/>
      <c r="BF756" s="72"/>
      <c r="BG756" s="69"/>
      <c r="BH756" s="69"/>
      <c r="BI756" s="94"/>
      <c r="BJ756" s="42"/>
      <c r="BK756" s="42"/>
      <c r="BL756" s="209"/>
      <c r="BM756" s="67"/>
      <c r="BN756" s="67"/>
      <c r="BO756" s="95"/>
      <c r="BP756" s="42"/>
      <c r="BQ756" s="42"/>
      <c r="BR756" s="206"/>
      <c r="BS756" s="41"/>
      <c r="BT756" s="41"/>
      <c r="BU756" s="30"/>
      <c r="BW756" s="30"/>
      <c r="BX756" s="30"/>
      <c r="BY756" s="30"/>
      <c r="BZ756" s="160"/>
      <c r="CS756" s="40"/>
      <c r="CV756" s="69"/>
      <c r="CW756" s="31"/>
      <c r="CX756" s="19"/>
      <c r="CY756" s="43"/>
      <c r="DC756" s="160"/>
      <c r="DU756" s="30"/>
      <c r="DV756" s="30"/>
      <c r="DW756" s="30"/>
      <c r="DX756" s="30"/>
      <c r="DY756" s="30"/>
      <c r="DZ756" s="160"/>
      <c r="EA756" s="160"/>
      <c r="EC756" s="160"/>
      <c r="ED756" s="160"/>
      <c r="EG756" s="160"/>
      <c r="EH756" s="30"/>
      <c r="EI756" s="30"/>
      <c r="EK756" s="160"/>
      <c r="EL756" s="160"/>
      <c r="EM756" s="160"/>
      <c r="EN756" s="160"/>
      <c r="EO756" s="160"/>
      <c r="EP756" s="160"/>
    </row>
    <row r="757" spans="2:146" s="105" customFormat="1" x14ac:dyDescent="0.25">
      <c r="B757" s="38"/>
      <c r="C757" s="38"/>
      <c r="D757" s="38"/>
      <c r="E757" s="38"/>
      <c r="F757" s="38"/>
      <c r="G757" s="38"/>
      <c r="J757" s="160"/>
      <c r="K757" s="160"/>
      <c r="L757" s="42"/>
      <c r="M757" s="42"/>
      <c r="N757" s="42"/>
      <c r="O757" s="42"/>
      <c r="P757" s="42"/>
      <c r="Q757" s="42"/>
      <c r="R757" s="42"/>
      <c r="S757" s="42"/>
      <c r="T757" s="42"/>
      <c r="U757" s="169"/>
      <c r="V757" s="169"/>
      <c r="W757" s="169"/>
      <c r="X757" s="169"/>
      <c r="Y757" s="169"/>
      <c r="AA757" s="169"/>
      <c r="AB757" s="169"/>
      <c r="AC757" s="169"/>
      <c r="AD757" s="169"/>
      <c r="AE757" s="169"/>
      <c r="AF757" s="169"/>
      <c r="AG757" s="169"/>
      <c r="AH757" s="169"/>
      <c r="AJ757" s="169"/>
      <c r="AK757" s="169"/>
      <c r="AM757" s="169"/>
      <c r="AN757" s="64"/>
      <c r="AO757" s="64"/>
      <c r="AP757" s="64"/>
      <c r="AQ757" s="64"/>
      <c r="AR757" s="64"/>
      <c r="AS757" s="42"/>
      <c r="AT757" s="67"/>
      <c r="AU757" s="67"/>
      <c r="AV757" s="67"/>
      <c r="AW757" s="42"/>
      <c r="AX757" s="64"/>
      <c r="AY757" s="69"/>
      <c r="AZ757" s="67"/>
      <c r="BA757" s="67"/>
      <c r="BB757" s="67"/>
      <c r="BC757" s="67"/>
      <c r="BD757" s="69"/>
      <c r="BE757" s="69"/>
      <c r="BF757" s="72"/>
      <c r="BG757" s="69"/>
      <c r="BH757" s="69"/>
      <c r="BI757" s="94"/>
      <c r="BJ757" s="42"/>
      <c r="BK757" s="42"/>
      <c r="BL757" s="209"/>
      <c r="BM757" s="67"/>
      <c r="BN757" s="67"/>
      <c r="BO757" s="95"/>
      <c r="BP757" s="42"/>
      <c r="BQ757" s="42"/>
      <c r="BR757" s="206"/>
      <c r="BS757" s="41"/>
      <c r="BT757" s="41"/>
      <c r="BU757" s="30"/>
      <c r="BW757" s="30"/>
      <c r="BX757" s="30"/>
      <c r="BY757" s="30"/>
      <c r="BZ757" s="160"/>
      <c r="CS757" s="40"/>
      <c r="CV757" s="69"/>
      <c r="CW757" s="31"/>
      <c r="CX757" s="19"/>
      <c r="CY757" s="43"/>
      <c r="DC757" s="160"/>
      <c r="DU757" s="30"/>
      <c r="DV757" s="30"/>
      <c r="DW757" s="30"/>
      <c r="DX757" s="30"/>
      <c r="DY757" s="30"/>
      <c r="DZ757" s="160"/>
      <c r="EA757" s="160"/>
      <c r="EC757" s="160"/>
      <c r="ED757" s="160"/>
      <c r="EG757" s="160"/>
      <c r="EH757" s="30"/>
      <c r="EI757" s="30"/>
      <c r="EK757" s="160"/>
      <c r="EL757" s="160"/>
      <c r="EM757" s="160"/>
      <c r="EN757" s="160"/>
      <c r="EO757" s="160"/>
      <c r="EP757" s="160"/>
    </row>
    <row r="758" spans="2:146" s="105" customFormat="1" x14ac:dyDescent="0.25">
      <c r="B758" s="38"/>
      <c r="C758" s="38"/>
      <c r="D758" s="38"/>
      <c r="E758" s="38"/>
      <c r="F758" s="38"/>
      <c r="G758" s="38"/>
      <c r="J758" s="160"/>
      <c r="K758" s="160"/>
      <c r="L758" s="42"/>
      <c r="M758" s="42"/>
      <c r="N758" s="42"/>
      <c r="O758" s="42"/>
      <c r="P758" s="42"/>
      <c r="Q758" s="42"/>
      <c r="R758" s="42"/>
      <c r="S758" s="42"/>
      <c r="T758" s="42"/>
      <c r="U758" s="169"/>
      <c r="V758" s="169"/>
      <c r="W758" s="169"/>
      <c r="X758" s="169"/>
      <c r="Y758" s="169"/>
      <c r="AA758" s="169"/>
      <c r="AB758" s="169"/>
      <c r="AC758" s="169"/>
      <c r="AD758" s="169"/>
      <c r="AE758" s="169"/>
      <c r="AF758" s="169"/>
      <c r="AG758" s="169"/>
      <c r="AH758" s="169"/>
      <c r="AJ758" s="169"/>
      <c r="AK758" s="169"/>
      <c r="AM758" s="169"/>
      <c r="AN758" s="64"/>
      <c r="AO758" s="64"/>
      <c r="AP758" s="64"/>
      <c r="AQ758" s="64"/>
      <c r="AR758" s="64"/>
      <c r="AS758" s="42"/>
      <c r="AT758" s="67"/>
      <c r="AU758" s="67"/>
      <c r="AV758" s="67"/>
      <c r="AW758" s="42"/>
      <c r="AX758" s="64"/>
      <c r="AY758" s="69"/>
      <c r="AZ758" s="67"/>
      <c r="BA758" s="67"/>
      <c r="BB758" s="67"/>
      <c r="BC758" s="67"/>
      <c r="BD758" s="69"/>
      <c r="BE758" s="69"/>
      <c r="BF758" s="72"/>
      <c r="BG758" s="69"/>
      <c r="BH758" s="69"/>
      <c r="BI758" s="94"/>
      <c r="BJ758" s="42"/>
      <c r="BK758" s="42"/>
      <c r="BL758" s="209"/>
      <c r="BM758" s="67"/>
      <c r="BN758" s="67"/>
      <c r="BO758" s="95"/>
      <c r="BP758" s="42"/>
      <c r="BQ758" s="42"/>
      <c r="BR758" s="206"/>
      <c r="BS758" s="41"/>
      <c r="BT758" s="41"/>
      <c r="BU758" s="30"/>
      <c r="BW758" s="30"/>
      <c r="BX758" s="30"/>
      <c r="BY758" s="30"/>
      <c r="BZ758" s="160"/>
      <c r="CS758" s="40"/>
      <c r="CV758" s="69"/>
      <c r="CW758" s="31"/>
      <c r="CX758" s="19"/>
      <c r="CY758" s="43"/>
      <c r="DC758" s="160"/>
      <c r="DU758" s="30"/>
      <c r="DV758" s="30"/>
      <c r="DW758" s="30"/>
      <c r="DX758" s="30"/>
      <c r="DY758" s="30"/>
      <c r="DZ758" s="160"/>
      <c r="EA758" s="160"/>
      <c r="EC758" s="160"/>
      <c r="ED758" s="160"/>
      <c r="EG758" s="160"/>
      <c r="EH758" s="30"/>
      <c r="EI758" s="30"/>
      <c r="EK758" s="160"/>
      <c r="EL758" s="160"/>
      <c r="EM758" s="160"/>
      <c r="EN758" s="160"/>
      <c r="EO758" s="160"/>
      <c r="EP758" s="160"/>
    </row>
    <row r="759" spans="2:146" s="105" customFormat="1" x14ac:dyDescent="0.25">
      <c r="B759" s="38"/>
      <c r="C759" s="38"/>
      <c r="D759" s="38"/>
      <c r="E759" s="38"/>
      <c r="F759" s="38"/>
      <c r="G759" s="38"/>
      <c r="J759" s="160"/>
      <c r="K759" s="160"/>
      <c r="L759" s="42"/>
      <c r="M759" s="42"/>
      <c r="N759" s="42"/>
      <c r="O759" s="42"/>
      <c r="P759" s="42"/>
      <c r="Q759" s="42"/>
      <c r="R759" s="42"/>
      <c r="S759" s="42"/>
      <c r="T759" s="42"/>
      <c r="U759" s="169"/>
      <c r="V759" s="169"/>
      <c r="W759" s="169"/>
      <c r="X759" s="169"/>
      <c r="Y759" s="169"/>
      <c r="AA759" s="169"/>
      <c r="AB759" s="169"/>
      <c r="AC759" s="169"/>
      <c r="AD759" s="169"/>
      <c r="AE759" s="169"/>
      <c r="AF759" s="169"/>
      <c r="AG759" s="169"/>
      <c r="AH759" s="169"/>
      <c r="AJ759" s="169"/>
      <c r="AK759" s="169"/>
      <c r="AM759" s="169"/>
      <c r="AN759" s="64"/>
      <c r="AO759" s="64"/>
      <c r="AP759" s="64"/>
      <c r="AQ759" s="64"/>
      <c r="AR759" s="64"/>
      <c r="AS759" s="42"/>
      <c r="AT759" s="67"/>
      <c r="AU759" s="67"/>
      <c r="AV759" s="67"/>
      <c r="AW759" s="42"/>
      <c r="AX759" s="64"/>
      <c r="AY759" s="69"/>
      <c r="AZ759" s="67"/>
      <c r="BA759" s="67"/>
      <c r="BB759" s="67"/>
      <c r="BC759" s="67"/>
      <c r="BD759" s="69"/>
      <c r="BE759" s="69"/>
      <c r="BF759" s="72"/>
      <c r="BG759" s="69"/>
      <c r="BH759" s="69"/>
      <c r="BI759" s="94"/>
      <c r="BJ759" s="42"/>
      <c r="BK759" s="42"/>
      <c r="BL759" s="209"/>
      <c r="BM759" s="67"/>
      <c r="BN759" s="67"/>
      <c r="BO759" s="95"/>
      <c r="BP759" s="42"/>
      <c r="BQ759" s="42"/>
      <c r="BR759" s="206"/>
      <c r="BS759" s="41"/>
      <c r="BT759" s="41"/>
      <c r="BU759" s="30"/>
      <c r="BW759" s="30"/>
      <c r="BX759" s="30"/>
      <c r="BY759" s="30"/>
      <c r="BZ759" s="160"/>
      <c r="CS759" s="40"/>
      <c r="CV759" s="69"/>
      <c r="CW759" s="31"/>
      <c r="CX759" s="19"/>
      <c r="CY759" s="43"/>
      <c r="DC759" s="160"/>
      <c r="DU759" s="30"/>
      <c r="DV759" s="30"/>
      <c r="DW759" s="30"/>
      <c r="DX759" s="30"/>
      <c r="DY759" s="30"/>
      <c r="DZ759" s="160"/>
      <c r="EA759" s="160"/>
      <c r="EC759" s="160"/>
      <c r="ED759" s="160"/>
      <c r="EG759" s="160"/>
      <c r="EH759" s="30"/>
      <c r="EI759" s="30"/>
      <c r="EK759" s="160"/>
      <c r="EL759" s="160"/>
      <c r="EM759" s="160"/>
      <c r="EN759" s="160"/>
      <c r="EO759" s="160"/>
      <c r="EP759" s="160"/>
    </row>
    <row r="760" spans="2:146" s="105" customFormat="1" x14ac:dyDescent="0.25">
      <c r="B760" s="38"/>
      <c r="C760" s="38"/>
      <c r="D760" s="38"/>
      <c r="E760" s="38"/>
      <c r="F760" s="38"/>
      <c r="G760" s="38"/>
      <c r="J760" s="160"/>
      <c r="K760" s="160"/>
      <c r="L760" s="42"/>
      <c r="M760" s="42"/>
      <c r="N760" s="42"/>
      <c r="O760" s="42"/>
      <c r="P760" s="42"/>
      <c r="Q760" s="42"/>
      <c r="R760" s="42"/>
      <c r="S760" s="42"/>
      <c r="T760" s="42"/>
      <c r="U760" s="169"/>
      <c r="V760" s="169"/>
      <c r="W760" s="169"/>
      <c r="X760" s="169"/>
      <c r="Y760" s="169"/>
      <c r="AA760" s="169"/>
      <c r="AB760" s="169"/>
      <c r="AC760" s="169"/>
      <c r="AD760" s="169"/>
      <c r="AE760" s="169"/>
      <c r="AF760" s="169"/>
      <c r="AG760" s="169"/>
      <c r="AH760" s="169"/>
      <c r="AJ760" s="169"/>
      <c r="AK760" s="169"/>
      <c r="AM760" s="169"/>
      <c r="AN760" s="64"/>
      <c r="AO760" s="64"/>
      <c r="AP760" s="64"/>
      <c r="AQ760" s="64"/>
      <c r="AR760" s="64"/>
      <c r="AS760" s="42"/>
      <c r="AT760" s="67"/>
      <c r="AU760" s="67"/>
      <c r="AV760" s="67"/>
      <c r="AW760" s="42"/>
      <c r="AX760" s="64"/>
      <c r="AY760" s="69"/>
      <c r="AZ760" s="67"/>
      <c r="BA760" s="67"/>
      <c r="BB760" s="67"/>
      <c r="BC760" s="67"/>
      <c r="BD760" s="69"/>
      <c r="BE760" s="69"/>
      <c r="BF760" s="72"/>
      <c r="BG760" s="69"/>
      <c r="BH760" s="69"/>
      <c r="BI760" s="94"/>
      <c r="BJ760" s="42"/>
      <c r="BK760" s="42"/>
      <c r="BL760" s="209"/>
      <c r="BM760" s="42"/>
      <c r="BN760" s="67"/>
      <c r="BO760" s="95"/>
      <c r="BP760" s="42"/>
      <c r="BQ760" s="42"/>
      <c r="BR760" s="206"/>
      <c r="BS760" s="41"/>
      <c r="BT760" s="41"/>
      <c r="BU760" s="30"/>
      <c r="BW760" s="30"/>
      <c r="BX760" s="30"/>
      <c r="BY760" s="30"/>
      <c r="BZ760" s="160"/>
      <c r="CS760" s="40"/>
      <c r="CV760" s="69"/>
      <c r="CW760" s="31"/>
      <c r="CX760" s="19"/>
      <c r="CY760" s="43"/>
      <c r="DC760" s="160"/>
      <c r="DU760" s="30"/>
      <c r="DV760" s="30"/>
      <c r="DW760" s="30"/>
      <c r="DX760" s="30"/>
      <c r="DY760" s="30"/>
      <c r="DZ760" s="160"/>
      <c r="EA760" s="160"/>
      <c r="EC760" s="160"/>
      <c r="ED760" s="160"/>
      <c r="EG760" s="160"/>
      <c r="EH760" s="30"/>
      <c r="EI760" s="30"/>
      <c r="EK760" s="160"/>
      <c r="EL760" s="160"/>
      <c r="EM760" s="160"/>
      <c r="EN760" s="160"/>
      <c r="EO760" s="160"/>
      <c r="EP760" s="160"/>
    </row>
    <row r="761" spans="2:146" s="105" customFormat="1" x14ac:dyDescent="0.25">
      <c r="B761" s="38"/>
      <c r="C761" s="38"/>
      <c r="D761" s="38"/>
      <c r="E761" s="38"/>
      <c r="F761" s="38"/>
      <c r="G761" s="38"/>
      <c r="J761" s="160"/>
      <c r="K761" s="160"/>
      <c r="L761" s="42"/>
      <c r="M761" s="42"/>
      <c r="N761" s="42"/>
      <c r="O761" s="42"/>
      <c r="P761" s="42"/>
      <c r="Q761" s="42"/>
      <c r="R761" s="42"/>
      <c r="S761" s="42"/>
      <c r="T761" s="42"/>
      <c r="U761" s="169"/>
      <c r="V761" s="169"/>
      <c r="W761" s="169"/>
      <c r="X761" s="169"/>
      <c r="Y761" s="169"/>
      <c r="AA761" s="169"/>
      <c r="AB761" s="169"/>
      <c r="AC761" s="169"/>
      <c r="AD761" s="169"/>
      <c r="AE761" s="169"/>
      <c r="AF761" s="169"/>
      <c r="AG761" s="169"/>
      <c r="AH761" s="169"/>
      <c r="AJ761" s="169"/>
      <c r="AK761" s="169"/>
      <c r="AM761" s="169"/>
      <c r="AN761" s="64"/>
      <c r="AO761" s="64"/>
      <c r="AP761" s="64"/>
      <c r="AQ761" s="64"/>
      <c r="AR761" s="64"/>
      <c r="AS761" s="42"/>
      <c r="AT761" s="67"/>
      <c r="AU761" s="67"/>
      <c r="AV761" s="67"/>
      <c r="AW761" s="42"/>
      <c r="AX761" s="64"/>
      <c r="AY761" s="69"/>
      <c r="AZ761" s="67"/>
      <c r="BA761" s="67"/>
      <c r="BB761" s="67"/>
      <c r="BC761" s="67"/>
      <c r="BD761" s="69"/>
      <c r="BE761" s="69"/>
      <c r="BF761" s="72"/>
      <c r="BG761" s="69"/>
      <c r="BH761" s="69"/>
      <c r="BI761" s="94"/>
      <c r="BJ761" s="42"/>
      <c r="BK761" s="42"/>
      <c r="BL761" s="209"/>
      <c r="BM761" s="67"/>
      <c r="BN761" s="67"/>
      <c r="BO761" s="95"/>
      <c r="BP761" s="42"/>
      <c r="BQ761" s="42"/>
      <c r="BR761" s="206"/>
      <c r="BS761" s="41"/>
      <c r="BT761" s="41"/>
      <c r="BU761" s="30"/>
      <c r="BW761" s="30"/>
      <c r="BX761" s="30"/>
      <c r="BY761" s="30"/>
      <c r="BZ761" s="160"/>
      <c r="CS761" s="40"/>
      <c r="CV761" s="69"/>
      <c r="CW761" s="31"/>
      <c r="CX761" s="19"/>
      <c r="CY761" s="43"/>
      <c r="DC761" s="160"/>
      <c r="DU761" s="30"/>
      <c r="DV761" s="30"/>
      <c r="DW761" s="30"/>
      <c r="DX761" s="30"/>
      <c r="DY761" s="30"/>
      <c r="DZ761" s="160"/>
      <c r="EA761" s="160"/>
      <c r="EC761" s="160"/>
      <c r="ED761" s="160"/>
      <c r="EG761" s="160"/>
      <c r="EH761" s="30"/>
      <c r="EI761" s="30"/>
      <c r="EK761" s="160"/>
      <c r="EL761" s="160"/>
      <c r="EM761" s="160"/>
      <c r="EN761" s="160"/>
      <c r="EO761" s="160"/>
      <c r="EP761" s="160"/>
    </row>
    <row r="762" spans="2:146" s="105" customFormat="1" x14ac:dyDescent="0.25">
      <c r="B762" s="38"/>
      <c r="C762" s="38"/>
      <c r="D762" s="38"/>
      <c r="E762" s="38"/>
      <c r="F762" s="38"/>
      <c r="G762" s="38"/>
      <c r="J762" s="160"/>
      <c r="K762" s="160"/>
      <c r="L762" s="42"/>
      <c r="M762" s="42"/>
      <c r="N762" s="42"/>
      <c r="O762" s="42"/>
      <c r="P762" s="42"/>
      <c r="Q762" s="42"/>
      <c r="R762" s="42"/>
      <c r="S762" s="42"/>
      <c r="T762" s="42"/>
      <c r="U762" s="169"/>
      <c r="V762" s="169"/>
      <c r="W762" s="169"/>
      <c r="X762" s="169"/>
      <c r="Y762" s="169"/>
      <c r="AA762" s="169"/>
      <c r="AB762" s="169"/>
      <c r="AC762" s="169"/>
      <c r="AD762" s="169"/>
      <c r="AE762" s="169"/>
      <c r="AF762" s="169"/>
      <c r="AG762" s="169"/>
      <c r="AH762" s="169"/>
      <c r="AJ762" s="169"/>
      <c r="AK762" s="169"/>
      <c r="AM762" s="169"/>
      <c r="AN762" s="64"/>
      <c r="AO762" s="64"/>
      <c r="AP762" s="64"/>
      <c r="AQ762" s="64"/>
      <c r="AR762" s="64"/>
      <c r="AS762" s="42"/>
      <c r="AT762" s="67"/>
      <c r="AU762" s="67"/>
      <c r="AV762" s="67"/>
      <c r="AW762" s="42"/>
      <c r="AX762" s="64"/>
      <c r="AY762" s="69"/>
      <c r="AZ762" s="67"/>
      <c r="BA762" s="67"/>
      <c r="BB762" s="67"/>
      <c r="BC762" s="67"/>
      <c r="BD762" s="69"/>
      <c r="BE762" s="69"/>
      <c r="BF762" s="72"/>
      <c r="BG762" s="69"/>
      <c r="BH762" s="69"/>
      <c r="BI762" s="94"/>
      <c r="BJ762" s="42"/>
      <c r="BK762" s="42"/>
      <c r="BL762" s="209"/>
      <c r="BM762" s="67"/>
      <c r="BN762" s="67"/>
      <c r="BO762" s="95"/>
      <c r="BP762" s="42"/>
      <c r="BQ762" s="42"/>
      <c r="BR762" s="206"/>
      <c r="BS762" s="41"/>
      <c r="BT762" s="41"/>
      <c r="BU762" s="30"/>
      <c r="BW762" s="30"/>
      <c r="BX762" s="30"/>
      <c r="BY762" s="30"/>
      <c r="BZ762" s="160"/>
      <c r="CS762" s="40"/>
      <c r="CV762" s="69"/>
      <c r="CW762" s="31"/>
      <c r="CX762" s="19"/>
      <c r="CY762" s="43"/>
      <c r="DC762" s="160"/>
      <c r="DU762" s="30"/>
      <c r="DV762" s="30"/>
      <c r="DW762" s="30"/>
      <c r="DX762" s="30"/>
      <c r="DY762" s="30"/>
      <c r="DZ762" s="160"/>
      <c r="EA762" s="160"/>
      <c r="EC762" s="160"/>
      <c r="ED762" s="160"/>
      <c r="EG762" s="160"/>
      <c r="EH762" s="30"/>
      <c r="EI762" s="30"/>
      <c r="EK762" s="160"/>
      <c r="EL762" s="160"/>
      <c r="EM762" s="160"/>
      <c r="EN762" s="160"/>
      <c r="EO762" s="160"/>
      <c r="EP762" s="160"/>
    </row>
    <row r="763" spans="2:146" s="105" customFormat="1" x14ac:dyDescent="0.25">
      <c r="B763" s="38"/>
      <c r="C763" s="38"/>
      <c r="D763" s="38"/>
      <c r="E763" s="38"/>
      <c r="F763" s="38"/>
      <c r="G763" s="38"/>
      <c r="J763" s="160"/>
      <c r="K763" s="160"/>
      <c r="L763" s="42"/>
      <c r="M763" s="42"/>
      <c r="N763" s="42"/>
      <c r="O763" s="42"/>
      <c r="P763" s="42"/>
      <c r="Q763" s="42"/>
      <c r="R763" s="42"/>
      <c r="S763" s="42"/>
      <c r="T763" s="42"/>
      <c r="U763" s="169"/>
      <c r="V763" s="169"/>
      <c r="W763" s="169"/>
      <c r="X763" s="169"/>
      <c r="Y763" s="169"/>
      <c r="AA763" s="169"/>
      <c r="AB763" s="169"/>
      <c r="AC763" s="169"/>
      <c r="AD763" s="169"/>
      <c r="AE763" s="169"/>
      <c r="AF763" s="169"/>
      <c r="AG763" s="169"/>
      <c r="AH763" s="169"/>
      <c r="AJ763" s="169"/>
      <c r="AK763" s="169"/>
      <c r="AM763" s="169"/>
      <c r="AN763" s="64"/>
      <c r="AO763" s="64"/>
      <c r="AP763" s="64"/>
      <c r="AQ763" s="64"/>
      <c r="AR763" s="64"/>
      <c r="AS763" s="42"/>
      <c r="AT763" s="67"/>
      <c r="AU763" s="67"/>
      <c r="AV763" s="67"/>
      <c r="AW763" s="42"/>
      <c r="AX763" s="64"/>
      <c r="AY763" s="69"/>
      <c r="AZ763" s="67"/>
      <c r="BA763" s="67"/>
      <c r="BB763" s="67"/>
      <c r="BC763" s="67"/>
      <c r="BD763" s="69"/>
      <c r="BE763" s="69"/>
      <c r="BF763" s="72"/>
      <c r="BG763" s="69"/>
      <c r="BH763" s="69"/>
      <c r="BI763" s="94"/>
      <c r="BJ763" s="42"/>
      <c r="BK763" s="42"/>
      <c r="BL763" s="209"/>
      <c r="BM763" s="67"/>
      <c r="BN763" s="67"/>
      <c r="BO763" s="95"/>
      <c r="BP763" s="42"/>
      <c r="BQ763" s="42"/>
      <c r="BR763" s="206"/>
      <c r="BS763" s="41"/>
      <c r="BT763" s="41"/>
      <c r="BU763" s="30"/>
      <c r="BW763" s="30"/>
      <c r="BX763" s="30"/>
      <c r="BY763" s="30"/>
      <c r="BZ763" s="160"/>
      <c r="CS763" s="40"/>
      <c r="CV763" s="69"/>
      <c r="CW763" s="31"/>
      <c r="CX763" s="19"/>
      <c r="CY763" s="43"/>
      <c r="DC763" s="160"/>
      <c r="DU763" s="30"/>
      <c r="DV763" s="30"/>
      <c r="DW763" s="30"/>
      <c r="DX763" s="30"/>
      <c r="DY763" s="30"/>
      <c r="DZ763" s="160"/>
      <c r="EA763" s="160"/>
      <c r="EC763" s="160"/>
      <c r="ED763" s="160"/>
      <c r="EG763" s="160"/>
      <c r="EH763" s="30"/>
      <c r="EI763" s="30"/>
      <c r="EK763" s="160"/>
      <c r="EL763" s="160"/>
      <c r="EM763" s="160"/>
      <c r="EN763" s="160"/>
      <c r="EO763" s="160"/>
      <c r="EP763" s="160"/>
    </row>
    <row r="764" spans="2:146" s="105" customFormat="1" x14ac:dyDescent="0.25">
      <c r="B764" s="38"/>
      <c r="C764" s="38"/>
      <c r="D764" s="38"/>
      <c r="E764" s="38"/>
      <c r="F764" s="38"/>
      <c r="G764" s="38"/>
      <c r="J764" s="160"/>
      <c r="K764" s="160"/>
      <c r="L764" s="42"/>
      <c r="M764" s="42"/>
      <c r="N764" s="42"/>
      <c r="O764" s="42"/>
      <c r="P764" s="42"/>
      <c r="Q764" s="42"/>
      <c r="R764" s="42"/>
      <c r="S764" s="42"/>
      <c r="T764" s="42"/>
      <c r="U764" s="169"/>
      <c r="V764" s="169"/>
      <c r="W764" s="169"/>
      <c r="X764" s="169"/>
      <c r="Y764" s="169"/>
      <c r="AA764" s="169"/>
      <c r="AB764" s="169"/>
      <c r="AC764" s="169"/>
      <c r="AD764" s="169"/>
      <c r="AE764" s="169"/>
      <c r="AF764" s="169"/>
      <c r="AG764" s="169"/>
      <c r="AH764" s="169"/>
      <c r="AJ764" s="169"/>
      <c r="AK764" s="169"/>
      <c r="AM764" s="169"/>
      <c r="AN764" s="64"/>
      <c r="AO764" s="64"/>
      <c r="AP764" s="64"/>
      <c r="AQ764" s="64"/>
      <c r="AR764" s="64"/>
      <c r="AS764" s="42"/>
      <c r="AT764" s="67"/>
      <c r="AU764" s="67"/>
      <c r="AV764" s="67"/>
      <c r="AW764" s="42"/>
      <c r="AX764" s="64"/>
      <c r="AY764" s="69"/>
      <c r="AZ764" s="67"/>
      <c r="BA764" s="67"/>
      <c r="BB764" s="67"/>
      <c r="BC764" s="67"/>
      <c r="BD764" s="69"/>
      <c r="BE764" s="69"/>
      <c r="BF764" s="72"/>
      <c r="BG764" s="69"/>
      <c r="BH764" s="69"/>
      <c r="BI764" s="94"/>
      <c r="BJ764" s="42"/>
      <c r="BK764" s="42"/>
      <c r="BL764" s="209"/>
      <c r="BM764" s="67"/>
      <c r="BN764" s="67"/>
      <c r="BO764" s="95"/>
      <c r="BP764" s="42"/>
      <c r="BQ764" s="42"/>
      <c r="BR764" s="206"/>
      <c r="BS764" s="41"/>
      <c r="BT764" s="41"/>
      <c r="BU764" s="30"/>
      <c r="BW764" s="30"/>
      <c r="BX764" s="30"/>
      <c r="BY764" s="30"/>
      <c r="BZ764" s="160"/>
      <c r="CS764" s="40"/>
      <c r="CV764" s="69"/>
      <c r="CW764" s="31"/>
      <c r="CX764" s="19"/>
      <c r="CY764" s="43"/>
      <c r="DC764" s="160"/>
      <c r="DU764" s="30"/>
      <c r="DV764" s="30"/>
      <c r="DW764" s="30"/>
      <c r="DX764" s="30"/>
      <c r="DY764" s="30"/>
      <c r="DZ764" s="160"/>
      <c r="EA764" s="160"/>
      <c r="EC764" s="160"/>
      <c r="ED764" s="160"/>
      <c r="EG764" s="160"/>
      <c r="EH764" s="30"/>
      <c r="EI764" s="30"/>
      <c r="EK764" s="160"/>
      <c r="EL764" s="160"/>
      <c r="EM764" s="160"/>
      <c r="EN764" s="160"/>
      <c r="EO764" s="160"/>
      <c r="EP764" s="160"/>
    </row>
    <row r="765" spans="2:146" s="105" customFormat="1" x14ac:dyDescent="0.25">
      <c r="B765" s="38"/>
      <c r="C765" s="38"/>
      <c r="D765" s="38"/>
      <c r="E765" s="38"/>
      <c r="F765" s="38"/>
      <c r="G765" s="38"/>
      <c r="J765" s="160"/>
      <c r="K765" s="160"/>
      <c r="L765" s="42"/>
      <c r="M765" s="42"/>
      <c r="N765" s="42"/>
      <c r="O765" s="42"/>
      <c r="P765" s="42"/>
      <c r="Q765" s="42"/>
      <c r="R765" s="42"/>
      <c r="S765" s="42"/>
      <c r="T765" s="42"/>
      <c r="U765" s="169"/>
      <c r="V765" s="169"/>
      <c r="W765" s="169"/>
      <c r="X765" s="169"/>
      <c r="Y765" s="169"/>
      <c r="AA765" s="169"/>
      <c r="AB765" s="169"/>
      <c r="AC765" s="169"/>
      <c r="AD765" s="169"/>
      <c r="AE765" s="169"/>
      <c r="AF765" s="169"/>
      <c r="AG765" s="169"/>
      <c r="AH765" s="169"/>
      <c r="AJ765" s="169"/>
      <c r="AK765" s="169"/>
      <c r="AM765" s="169"/>
      <c r="AN765" s="64"/>
      <c r="AO765" s="64"/>
      <c r="AP765" s="64"/>
      <c r="AQ765" s="64"/>
      <c r="AR765" s="64"/>
      <c r="AS765" s="42"/>
      <c r="AT765" s="67"/>
      <c r="AU765" s="67"/>
      <c r="AV765" s="67"/>
      <c r="AW765" s="42"/>
      <c r="AX765" s="64"/>
      <c r="AY765" s="69"/>
      <c r="AZ765" s="67"/>
      <c r="BA765" s="67"/>
      <c r="BB765" s="67"/>
      <c r="BC765" s="67"/>
      <c r="BD765" s="69"/>
      <c r="BE765" s="69"/>
      <c r="BF765" s="72"/>
      <c r="BG765" s="69"/>
      <c r="BH765" s="69"/>
      <c r="BI765" s="94"/>
      <c r="BJ765" s="42"/>
      <c r="BK765" s="42"/>
      <c r="BL765" s="209"/>
      <c r="BM765" s="67"/>
      <c r="BN765" s="67"/>
      <c r="BO765" s="95"/>
      <c r="BP765" s="42"/>
      <c r="BQ765" s="42"/>
      <c r="BR765" s="206"/>
      <c r="BS765" s="41"/>
      <c r="BT765" s="41"/>
      <c r="BU765" s="30"/>
      <c r="BW765" s="30"/>
      <c r="BX765" s="30"/>
      <c r="BY765" s="30"/>
      <c r="BZ765" s="160"/>
      <c r="CS765" s="40"/>
      <c r="CV765" s="69"/>
      <c r="CW765" s="31"/>
      <c r="CX765" s="19"/>
      <c r="CY765" s="43"/>
      <c r="DC765" s="160"/>
      <c r="DU765" s="30"/>
      <c r="DV765" s="30"/>
      <c r="DW765" s="30"/>
      <c r="DX765" s="30"/>
      <c r="DY765" s="30"/>
      <c r="DZ765" s="160"/>
      <c r="EA765" s="160"/>
      <c r="EC765" s="160"/>
      <c r="ED765" s="160"/>
      <c r="EG765" s="160"/>
      <c r="EH765" s="30"/>
      <c r="EI765" s="30"/>
      <c r="EK765" s="160"/>
      <c r="EL765" s="160"/>
      <c r="EM765" s="160"/>
      <c r="EN765" s="160"/>
      <c r="EO765" s="160"/>
      <c r="EP765" s="160"/>
    </row>
    <row r="766" spans="2:146" s="105" customFormat="1" x14ac:dyDescent="0.25">
      <c r="B766" s="38"/>
      <c r="C766" s="38"/>
      <c r="D766" s="38"/>
      <c r="E766" s="38"/>
      <c r="F766" s="38"/>
      <c r="G766" s="38"/>
      <c r="J766" s="160"/>
      <c r="K766" s="160"/>
      <c r="L766" s="42"/>
      <c r="M766" s="42"/>
      <c r="N766" s="42"/>
      <c r="O766" s="42"/>
      <c r="P766" s="42"/>
      <c r="Q766" s="42"/>
      <c r="R766" s="42"/>
      <c r="S766" s="42"/>
      <c r="T766" s="42"/>
      <c r="U766" s="169"/>
      <c r="V766" s="169"/>
      <c r="W766" s="169"/>
      <c r="X766" s="169"/>
      <c r="Y766" s="169"/>
      <c r="AA766" s="169"/>
      <c r="AB766" s="169"/>
      <c r="AC766" s="169"/>
      <c r="AD766" s="169"/>
      <c r="AE766" s="169"/>
      <c r="AF766" s="169"/>
      <c r="AG766" s="169"/>
      <c r="AH766" s="169"/>
      <c r="AJ766" s="169"/>
      <c r="AK766" s="169"/>
      <c r="AM766" s="169"/>
      <c r="AN766" s="64"/>
      <c r="AO766" s="64"/>
      <c r="AP766" s="64"/>
      <c r="AQ766" s="64"/>
      <c r="AR766" s="64"/>
      <c r="AS766" s="42"/>
      <c r="AT766" s="67"/>
      <c r="AU766" s="67"/>
      <c r="AV766" s="67"/>
      <c r="AW766" s="42"/>
      <c r="AX766" s="64"/>
      <c r="AY766" s="69"/>
      <c r="AZ766" s="67"/>
      <c r="BA766" s="67"/>
      <c r="BB766" s="67"/>
      <c r="BC766" s="67"/>
      <c r="BD766" s="69"/>
      <c r="BE766" s="69"/>
      <c r="BF766" s="72"/>
      <c r="BG766" s="69"/>
      <c r="BH766" s="69"/>
      <c r="BI766" s="94"/>
      <c r="BJ766" s="42"/>
      <c r="BK766" s="42"/>
      <c r="BL766" s="209"/>
      <c r="BM766" s="67"/>
      <c r="BN766" s="67"/>
      <c r="BO766" s="95"/>
      <c r="BP766" s="42"/>
      <c r="BQ766" s="42"/>
      <c r="BR766" s="206"/>
      <c r="BS766" s="41"/>
      <c r="BT766" s="41"/>
      <c r="BU766" s="30"/>
      <c r="BW766" s="30"/>
      <c r="BX766" s="30"/>
      <c r="BY766" s="30"/>
      <c r="BZ766" s="160"/>
      <c r="CS766" s="40"/>
      <c r="CV766" s="69"/>
      <c r="CW766" s="31"/>
      <c r="CX766" s="19"/>
      <c r="CY766" s="43"/>
      <c r="DC766" s="160"/>
      <c r="DU766" s="30"/>
      <c r="DV766" s="30"/>
      <c r="DW766" s="30"/>
      <c r="DX766" s="30"/>
      <c r="DY766" s="30"/>
      <c r="DZ766" s="160"/>
      <c r="EA766" s="160"/>
      <c r="EC766" s="160"/>
      <c r="ED766" s="160"/>
      <c r="EG766" s="160"/>
      <c r="EH766" s="30"/>
      <c r="EI766" s="30"/>
      <c r="EK766" s="160"/>
      <c r="EL766" s="160"/>
      <c r="EM766" s="160"/>
      <c r="EN766" s="160"/>
      <c r="EO766" s="160"/>
      <c r="EP766" s="160"/>
    </row>
    <row r="767" spans="2:146" s="105" customFormat="1" x14ac:dyDescent="0.25">
      <c r="B767" s="38"/>
      <c r="C767" s="38"/>
      <c r="D767" s="38"/>
      <c r="E767" s="38"/>
      <c r="F767" s="38"/>
      <c r="G767" s="38"/>
      <c r="J767" s="160"/>
      <c r="K767" s="160"/>
      <c r="L767" s="42"/>
      <c r="M767" s="42"/>
      <c r="N767" s="42"/>
      <c r="O767" s="42"/>
      <c r="P767" s="42"/>
      <c r="Q767" s="42"/>
      <c r="R767" s="42"/>
      <c r="S767" s="42"/>
      <c r="T767" s="42"/>
      <c r="U767" s="169"/>
      <c r="V767" s="169"/>
      <c r="W767" s="169"/>
      <c r="X767" s="169"/>
      <c r="Y767" s="169"/>
      <c r="AA767" s="169"/>
      <c r="AB767" s="169"/>
      <c r="AC767" s="169"/>
      <c r="AD767" s="169"/>
      <c r="AE767" s="169"/>
      <c r="AF767" s="169"/>
      <c r="AG767" s="169"/>
      <c r="AH767" s="169"/>
      <c r="AJ767" s="169"/>
      <c r="AK767" s="169"/>
      <c r="AM767" s="169"/>
      <c r="AN767" s="64"/>
      <c r="AO767" s="64"/>
      <c r="AP767" s="64"/>
      <c r="AQ767" s="64"/>
      <c r="AR767" s="64"/>
      <c r="AS767" s="42"/>
      <c r="AT767" s="67"/>
      <c r="AU767" s="67"/>
      <c r="AV767" s="67"/>
      <c r="AW767" s="42"/>
      <c r="AX767" s="64"/>
      <c r="AY767" s="69"/>
      <c r="AZ767" s="67"/>
      <c r="BA767" s="67"/>
      <c r="BB767" s="67"/>
      <c r="BC767" s="67"/>
      <c r="BD767" s="69"/>
      <c r="BE767" s="69"/>
      <c r="BF767" s="72"/>
      <c r="BG767" s="69"/>
      <c r="BH767" s="69"/>
      <c r="BI767" s="94"/>
      <c r="BJ767" s="42"/>
      <c r="BK767" s="42"/>
      <c r="BL767" s="209"/>
      <c r="BM767" s="67"/>
      <c r="BN767" s="67"/>
      <c r="BO767" s="95"/>
      <c r="BP767" s="42"/>
      <c r="BQ767" s="42"/>
      <c r="BR767" s="206"/>
      <c r="BS767" s="41"/>
      <c r="BT767" s="41"/>
      <c r="BU767" s="30"/>
      <c r="BW767" s="30"/>
      <c r="BX767" s="30"/>
      <c r="BY767" s="30"/>
      <c r="BZ767" s="160"/>
      <c r="CS767" s="40"/>
      <c r="CV767" s="69"/>
      <c r="CW767" s="31"/>
      <c r="CX767" s="19"/>
      <c r="CY767" s="43"/>
      <c r="DC767" s="160"/>
      <c r="DU767" s="30"/>
      <c r="DV767" s="30"/>
      <c r="DW767" s="30"/>
      <c r="DX767" s="30"/>
      <c r="DY767" s="30"/>
      <c r="DZ767" s="160"/>
      <c r="EA767" s="160"/>
      <c r="EC767" s="160"/>
      <c r="ED767" s="160"/>
      <c r="EG767" s="160"/>
      <c r="EH767" s="30"/>
      <c r="EI767" s="30"/>
      <c r="EK767" s="160"/>
      <c r="EL767" s="160"/>
      <c r="EM767" s="160"/>
      <c r="EN767" s="160"/>
      <c r="EO767" s="160"/>
      <c r="EP767" s="160"/>
    </row>
    <row r="768" spans="2:146" s="105" customFormat="1" x14ac:dyDescent="0.25">
      <c r="B768" s="38"/>
      <c r="C768" s="38"/>
      <c r="D768" s="38"/>
      <c r="E768" s="38"/>
      <c r="F768" s="38"/>
      <c r="G768" s="38"/>
      <c r="J768" s="160"/>
      <c r="K768" s="160"/>
      <c r="L768" s="42"/>
      <c r="M768" s="42"/>
      <c r="N768" s="42"/>
      <c r="O768" s="42"/>
      <c r="P768" s="42"/>
      <c r="Q768" s="42"/>
      <c r="R768" s="42"/>
      <c r="S768" s="42"/>
      <c r="T768" s="42"/>
      <c r="U768" s="169"/>
      <c r="V768" s="169"/>
      <c r="W768" s="169"/>
      <c r="X768" s="169"/>
      <c r="Y768" s="169"/>
      <c r="AA768" s="169"/>
      <c r="AB768" s="169"/>
      <c r="AC768" s="169"/>
      <c r="AD768" s="169"/>
      <c r="AE768" s="169"/>
      <c r="AF768" s="169"/>
      <c r="AG768" s="169"/>
      <c r="AH768" s="169"/>
      <c r="AJ768" s="169"/>
      <c r="AK768" s="169"/>
      <c r="AM768" s="169"/>
      <c r="AN768" s="64"/>
      <c r="AO768" s="64"/>
      <c r="AP768" s="64"/>
      <c r="AQ768" s="64"/>
      <c r="AR768" s="64"/>
      <c r="AS768" s="42"/>
      <c r="AT768" s="67"/>
      <c r="AU768" s="67"/>
      <c r="AV768" s="67"/>
      <c r="AW768" s="42"/>
      <c r="AX768" s="64"/>
      <c r="AY768" s="69"/>
      <c r="AZ768" s="67"/>
      <c r="BA768" s="67"/>
      <c r="BB768" s="67"/>
      <c r="BC768" s="67"/>
      <c r="BD768" s="69"/>
      <c r="BE768" s="69"/>
      <c r="BF768" s="72"/>
      <c r="BG768" s="69"/>
      <c r="BH768" s="69"/>
      <c r="BI768" s="94"/>
      <c r="BJ768" s="42"/>
      <c r="BK768" s="42"/>
      <c r="BL768" s="209"/>
      <c r="BM768" s="67"/>
      <c r="BN768" s="67"/>
      <c r="BO768" s="95"/>
      <c r="BP768" s="42"/>
      <c r="BQ768" s="42"/>
      <c r="BR768" s="206"/>
      <c r="BS768" s="41"/>
      <c r="BT768" s="41"/>
      <c r="BU768" s="30"/>
      <c r="BW768" s="30"/>
      <c r="BX768" s="30"/>
      <c r="BY768" s="30"/>
      <c r="BZ768" s="160"/>
      <c r="CS768" s="40"/>
      <c r="CV768" s="69"/>
      <c r="CW768" s="31"/>
      <c r="CX768" s="19"/>
      <c r="CY768" s="43"/>
      <c r="DC768" s="160"/>
      <c r="DU768" s="30"/>
      <c r="DV768" s="30"/>
      <c r="DW768" s="30"/>
      <c r="DX768" s="30"/>
      <c r="DY768" s="30"/>
      <c r="DZ768" s="160"/>
      <c r="EA768" s="160"/>
      <c r="EC768" s="160"/>
      <c r="ED768" s="160"/>
      <c r="EG768" s="160"/>
      <c r="EH768" s="30"/>
      <c r="EI768" s="30"/>
      <c r="EK768" s="160"/>
      <c r="EL768" s="160"/>
      <c r="EM768" s="160"/>
      <c r="EN768" s="160"/>
      <c r="EO768" s="160"/>
      <c r="EP768" s="160"/>
    </row>
    <row r="769" spans="2:146" s="105" customFormat="1" x14ac:dyDescent="0.25">
      <c r="B769" s="38"/>
      <c r="C769" s="38"/>
      <c r="D769" s="38"/>
      <c r="E769" s="38"/>
      <c r="F769" s="38"/>
      <c r="G769" s="38"/>
      <c r="J769" s="160"/>
      <c r="K769" s="160"/>
      <c r="L769" s="42"/>
      <c r="M769" s="42"/>
      <c r="N769" s="42"/>
      <c r="O769" s="42"/>
      <c r="P769" s="42"/>
      <c r="Q769" s="42"/>
      <c r="R769" s="42"/>
      <c r="S769" s="42"/>
      <c r="T769" s="42"/>
      <c r="U769" s="169"/>
      <c r="V769" s="169"/>
      <c r="W769" s="169"/>
      <c r="X769" s="169"/>
      <c r="Y769" s="169"/>
      <c r="AA769" s="169"/>
      <c r="AB769" s="169"/>
      <c r="AC769" s="169"/>
      <c r="AD769" s="169"/>
      <c r="AE769" s="169"/>
      <c r="AF769" s="169"/>
      <c r="AG769" s="169"/>
      <c r="AH769" s="169"/>
      <c r="AJ769" s="169"/>
      <c r="AK769" s="169"/>
      <c r="AM769" s="169"/>
      <c r="AN769" s="64"/>
      <c r="AO769" s="64"/>
      <c r="AP769" s="64"/>
      <c r="AQ769" s="64"/>
      <c r="AR769" s="64"/>
      <c r="AS769" s="42"/>
      <c r="AT769" s="67"/>
      <c r="AU769" s="67"/>
      <c r="AV769" s="67"/>
      <c r="AW769" s="42"/>
      <c r="AX769" s="64"/>
      <c r="AY769" s="69"/>
      <c r="AZ769" s="67"/>
      <c r="BA769" s="67"/>
      <c r="BB769" s="67"/>
      <c r="BC769" s="67"/>
      <c r="BD769" s="69"/>
      <c r="BE769" s="69"/>
      <c r="BF769" s="72"/>
      <c r="BG769" s="69"/>
      <c r="BH769" s="69"/>
      <c r="BI769" s="94"/>
      <c r="BJ769" s="42"/>
      <c r="BK769" s="42"/>
      <c r="BL769" s="209"/>
      <c r="BM769" s="67"/>
      <c r="BN769" s="67"/>
      <c r="BO769" s="95"/>
      <c r="BP769" s="42"/>
      <c r="BQ769" s="42"/>
      <c r="BR769" s="206"/>
      <c r="BS769" s="41"/>
      <c r="BT769" s="41"/>
      <c r="BU769" s="30"/>
      <c r="BW769" s="30"/>
      <c r="BX769" s="30"/>
      <c r="BY769" s="30"/>
      <c r="BZ769" s="160"/>
      <c r="CS769" s="40"/>
      <c r="CV769" s="69"/>
      <c r="CW769" s="31"/>
      <c r="CX769" s="19"/>
      <c r="CY769" s="43"/>
      <c r="DC769" s="160"/>
      <c r="DU769" s="30"/>
      <c r="DV769" s="30"/>
      <c r="DW769" s="30"/>
      <c r="DX769" s="30"/>
      <c r="DY769" s="30"/>
      <c r="DZ769" s="160"/>
      <c r="EA769" s="160"/>
      <c r="EC769" s="160"/>
      <c r="ED769" s="160"/>
      <c r="EG769" s="160"/>
      <c r="EH769" s="30"/>
      <c r="EI769" s="30"/>
      <c r="EK769" s="160"/>
      <c r="EL769" s="160"/>
      <c r="EM769" s="160"/>
      <c r="EN769" s="160"/>
      <c r="EO769" s="160"/>
      <c r="EP769" s="160"/>
    </row>
    <row r="770" spans="2:146" s="105" customFormat="1" x14ac:dyDescent="0.25">
      <c r="B770" s="38"/>
      <c r="C770" s="38"/>
      <c r="D770" s="38"/>
      <c r="E770" s="38"/>
      <c r="F770" s="38"/>
      <c r="G770" s="38"/>
      <c r="J770" s="160"/>
      <c r="K770" s="160"/>
      <c r="L770" s="42"/>
      <c r="M770" s="42"/>
      <c r="N770" s="42"/>
      <c r="O770" s="42"/>
      <c r="P770" s="42"/>
      <c r="Q770" s="42"/>
      <c r="R770" s="42"/>
      <c r="S770" s="42"/>
      <c r="T770" s="42"/>
      <c r="U770" s="169"/>
      <c r="V770" s="169"/>
      <c r="W770" s="169"/>
      <c r="X770" s="169"/>
      <c r="Y770" s="169"/>
      <c r="AA770" s="169"/>
      <c r="AB770" s="169"/>
      <c r="AC770" s="169"/>
      <c r="AD770" s="169"/>
      <c r="AE770" s="169"/>
      <c r="AF770" s="169"/>
      <c r="AG770" s="169"/>
      <c r="AH770" s="169"/>
      <c r="AJ770" s="169"/>
      <c r="AK770" s="169"/>
      <c r="AM770" s="169"/>
      <c r="AN770" s="64"/>
      <c r="AO770" s="64"/>
      <c r="AP770" s="64"/>
      <c r="AQ770" s="64"/>
      <c r="AR770" s="64"/>
      <c r="AS770" s="42"/>
      <c r="AT770" s="67"/>
      <c r="AU770" s="67"/>
      <c r="AV770" s="67"/>
      <c r="AW770" s="42"/>
      <c r="AX770" s="64"/>
      <c r="AY770" s="69"/>
      <c r="AZ770" s="67"/>
      <c r="BA770" s="67"/>
      <c r="BB770" s="67"/>
      <c r="BC770" s="67"/>
      <c r="BD770" s="69"/>
      <c r="BE770" s="69"/>
      <c r="BF770" s="72"/>
      <c r="BG770" s="69"/>
      <c r="BH770" s="69"/>
      <c r="BI770" s="94"/>
      <c r="BJ770" s="42"/>
      <c r="BK770" s="42"/>
      <c r="BL770" s="209"/>
      <c r="BM770" s="67"/>
      <c r="BN770" s="67"/>
      <c r="BO770" s="95"/>
      <c r="BP770" s="42"/>
      <c r="BQ770" s="42"/>
      <c r="BR770" s="206"/>
      <c r="BS770" s="41"/>
      <c r="BT770" s="41"/>
      <c r="BU770" s="30"/>
      <c r="BW770" s="30"/>
      <c r="BX770" s="30"/>
      <c r="BY770" s="30"/>
      <c r="BZ770" s="160"/>
      <c r="CS770" s="40"/>
      <c r="CV770" s="69"/>
      <c r="CW770" s="31"/>
      <c r="CX770" s="19"/>
      <c r="CY770" s="43"/>
      <c r="DC770" s="160"/>
      <c r="DU770" s="30"/>
      <c r="DV770" s="30"/>
      <c r="DW770" s="30"/>
      <c r="DX770" s="30"/>
      <c r="DY770" s="30"/>
      <c r="DZ770" s="160"/>
      <c r="EA770" s="160"/>
      <c r="EC770" s="160"/>
      <c r="ED770" s="160"/>
      <c r="EG770" s="160"/>
      <c r="EH770" s="30"/>
      <c r="EI770" s="30"/>
      <c r="EK770" s="160"/>
      <c r="EL770" s="160"/>
      <c r="EM770" s="160"/>
      <c r="EN770" s="160"/>
      <c r="EO770" s="160"/>
      <c r="EP770" s="160"/>
    </row>
    <row r="771" spans="2:146" s="105" customFormat="1" x14ac:dyDescent="0.25">
      <c r="B771" s="38"/>
      <c r="C771" s="38"/>
      <c r="D771" s="38"/>
      <c r="E771" s="38"/>
      <c r="F771" s="38"/>
      <c r="G771" s="38"/>
      <c r="J771" s="160"/>
      <c r="K771" s="160"/>
      <c r="L771" s="42"/>
      <c r="M771" s="42"/>
      <c r="N771" s="42"/>
      <c r="O771" s="42"/>
      <c r="P771" s="42"/>
      <c r="Q771" s="42"/>
      <c r="R771" s="42"/>
      <c r="S771" s="42"/>
      <c r="T771" s="42"/>
      <c r="U771" s="169"/>
      <c r="V771" s="169"/>
      <c r="W771" s="169"/>
      <c r="X771" s="169"/>
      <c r="Y771" s="169"/>
      <c r="AA771" s="169"/>
      <c r="AB771" s="169"/>
      <c r="AC771" s="169"/>
      <c r="AD771" s="169"/>
      <c r="AE771" s="169"/>
      <c r="AF771" s="169"/>
      <c r="AG771" s="169"/>
      <c r="AH771" s="169"/>
      <c r="AJ771" s="169"/>
      <c r="AK771" s="169"/>
      <c r="AM771" s="169"/>
      <c r="AN771" s="64"/>
      <c r="AO771" s="64"/>
      <c r="AP771" s="64"/>
      <c r="AQ771" s="64"/>
      <c r="AR771" s="64"/>
      <c r="AS771" s="42"/>
      <c r="AT771" s="67"/>
      <c r="AU771" s="67"/>
      <c r="AV771" s="67"/>
      <c r="AW771" s="42"/>
      <c r="AX771" s="64"/>
      <c r="AY771" s="69"/>
      <c r="AZ771" s="67"/>
      <c r="BA771" s="67"/>
      <c r="BB771" s="67"/>
      <c r="BC771" s="67"/>
      <c r="BD771" s="69"/>
      <c r="BE771" s="69"/>
      <c r="BF771" s="72"/>
      <c r="BG771" s="69"/>
      <c r="BH771" s="69"/>
      <c r="BI771" s="94"/>
      <c r="BJ771" s="42"/>
      <c r="BK771" s="42"/>
      <c r="BL771" s="209"/>
      <c r="BM771" s="67"/>
      <c r="BN771" s="67"/>
      <c r="BO771" s="95"/>
      <c r="BP771" s="42"/>
      <c r="BQ771" s="42"/>
      <c r="BR771" s="206"/>
      <c r="BS771" s="41"/>
      <c r="BT771" s="41"/>
      <c r="BU771" s="30"/>
      <c r="BW771" s="30"/>
      <c r="BX771" s="30"/>
      <c r="BY771" s="30"/>
      <c r="BZ771" s="160"/>
      <c r="CS771" s="40"/>
      <c r="CV771" s="69"/>
      <c r="CW771" s="31"/>
      <c r="CX771" s="19"/>
      <c r="CY771" s="43"/>
      <c r="DC771" s="160"/>
      <c r="DU771" s="30"/>
      <c r="DV771" s="30"/>
      <c r="DW771" s="30"/>
      <c r="DX771" s="30"/>
      <c r="DY771" s="30"/>
      <c r="DZ771" s="160"/>
      <c r="EA771" s="160"/>
      <c r="EC771" s="160"/>
      <c r="ED771" s="160"/>
      <c r="EG771" s="160"/>
      <c r="EH771" s="30"/>
      <c r="EI771" s="30"/>
      <c r="EK771" s="160"/>
      <c r="EL771" s="160"/>
      <c r="EM771" s="160"/>
      <c r="EN771" s="160"/>
      <c r="EO771" s="160"/>
      <c r="EP771" s="160"/>
    </row>
    <row r="772" spans="2:146" s="105" customFormat="1" x14ac:dyDescent="0.25">
      <c r="B772" s="38"/>
      <c r="C772" s="38"/>
      <c r="D772" s="38"/>
      <c r="E772" s="38"/>
      <c r="F772" s="38"/>
      <c r="G772" s="38"/>
      <c r="J772" s="160"/>
      <c r="K772" s="160"/>
      <c r="L772" s="42"/>
      <c r="M772" s="42"/>
      <c r="N772" s="42"/>
      <c r="O772" s="42"/>
      <c r="P772" s="42"/>
      <c r="Q772" s="42"/>
      <c r="R772" s="42"/>
      <c r="S772" s="42"/>
      <c r="T772" s="42"/>
      <c r="U772" s="169"/>
      <c r="V772" s="169"/>
      <c r="W772" s="169"/>
      <c r="X772" s="169"/>
      <c r="Y772" s="169"/>
      <c r="AA772" s="169"/>
      <c r="AB772" s="169"/>
      <c r="AC772" s="169"/>
      <c r="AD772" s="169"/>
      <c r="AE772" s="169"/>
      <c r="AF772" s="169"/>
      <c r="AG772" s="169"/>
      <c r="AH772" s="169"/>
      <c r="AJ772" s="169"/>
      <c r="AK772" s="169"/>
      <c r="AM772" s="169"/>
      <c r="AN772" s="64"/>
      <c r="AO772" s="64"/>
      <c r="AP772" s="64"/>
      <c r="AQ772" s="64"/>
      <c r="AR772" s="64"/>
      <c r="AS772" s="42"/>
      <c r="AT772" s="67"/>
      <c r="AU772" s="67"/>
      <c r="AV772" s="67"/>
      <c r="AW772" s="42"/>
      <c r="AX772" s="64"/>
      <c r="AY772" s="69"/>
      <c r="AZ772" s="67"/>
      <c r="BA772" s="67"/>
      <c r="BB772" s="67"/>
      <c r="BC772" s="67"/>
      <c r="BD772" s="69"/>
      <c r="BE772" s="69"/>
      <c r="BF772" s="72"/>
      <c r="BG772" s="69"/>
      <c r="BH772" s="69"/>
      <c r="BI772" s="94"/>
      <c r="BJ772" s="42"/>
      <c r="BK772" s="42"/>
      <c r="BL772" s="209"/>
      <c r="BM772" s="67"/>
      <c r="BN772" s="67"/>
      <c r="BO772" s="95"/>
      <c r="BP772" s="42"/>
      <c r="BQ772" s="42"/>
      <c r="BR772" s="206"/>
      <c r="BS772" s="41"/>
      <c r="BT772" s="41"/>
      <c r="BU772" s="30"/>
      <c r="BW772" s="30"/>
      <c r="BX772" s="30"/>
      <c r="BY772" s="30"/>
      <c r="BZ772" s="160"/>
      <c r="CS772" s="40"/>
      <c r="CV772" s="69"/>
      <c r="CW772" s="31"/>
      <c r="CX772" s="19"/>
      <c r="CY772" s="43"/>
      <c r="DC772" s="160"/>
      <c r="DU772" s="30"/>
      <c r="DV772" s="30"/>
      <c r="DW772" s="30"/>
      <c r="DX772" s="30"/>
      <c r="DY772" s="30"/>
      <c r="DZ772" s="160"/>
      <c r="EA772" s="160"/>
      <c r="EC772" s="160"/>
      <c r="ED772" s="160"/>
      <c r="EG772" s="160"/>
      <c r="EH772" s="30"/>
      <c r="EI772" s="30"/>
      <c r="EK772" s="160"/>
      <c r="EL772" s="160"/>
      <c r="EM772" s="160"/>
      <c r="EN772" s="160"/>
      <c r="EO772" s="160"/>
      <c r="EP772" s="160"/>
    </row>
    <row r="773" spans="2:146" s="105" customFormat="1" x14ac:dyDescent="0.25">
      <c r="B773" s="38"/>
      <c r="C773" s="38"/>
      <c r="D773" s="38"/>
      <c r="E773" s="38"/>
      <c r="F773" s="38"/>
      <c r="G773" s="38"/>
      <c r="J773" s="160"/>
      <c r="K773" s="160"/>
      <c r="L773" s="42"/>
      <c r="M773" s="42"/>
      <c r="N773" s="42"/>
      <c r="O773" s="42"/>
      <c r="P773" s="42"/>
      <c r="Q773" s="42"/>
      <c r="R773" s="42"/>
      <c r="S773" s="42"/>
      <c r="T773" s="42"/>
      <c r="U773" s="169"/>
      <c r="V773" s="169"/>
      <c r="W773" s="169"/>
      <c r="X773" s="169"/>
      <c r="Y773" s="169"/>
      <c r="AA773" s="169"/>
      <c r="AB773" s="169"/>
      <c r="AC773" s="169"/>
      <c r="AD773" s="169"/>
      <c r="AE773" s="169"/>
      <c r="AF773" s="169"/>
      <c r="AG773" s="169"/>
      <c r="AH773" s="169"/>
      <c r="AJ773" s="169"/>
      <c r="AK773" s="169"/>
      <c r="AM773" s="169"/>
      <c r="AN773" s="64"/>
      <c r="AO773" s="64"/>
      <c r="AP773" s="64"/>
      <c r="AQ773" s="64"/>
      <c r="AR773" s="64"/>
      <c r="AS773" s="42"/>
      <c r="AT773" s="67"/>
      <c r="AU773" s="67"/>
      <c r="AV773" s="67"/>
      <c r="AW773" s="42"/>
      <c r="AX773" s="64"/>
      <c r="AY773" s="69"/>
      <c r="AZ773" s="67"/>
      <c r="BA773" s="67"/>
      <c r="BB773" s="67"/>
      <c r="BC773" s="67"/>
      <c r="BD773" s="69"/>
      <c r="BE773" s="69"/>
      <c r="BF773" s="72"/>
      <c r="BG773" s="69"/>
      <c r="BH773" s="69"/>
      <c r="BI773" s="94"/>
      <c r="BJ773" s="42"/>
      <c r="BK773" s="42"/>
      <c r="BL773" s="209"/>
      <c r="BM773" s="67"/>
      <c r="BN773" s="67"/>
      <c r="BO773" s="95"/>
      <c r="BP773" s="42"/>
      <c r="BQ773" s="42"/>
      <c r="BR773" s="206"/>
      <c r="BS773" s="41"/>
      <c r="BT773" s="41"/>
      <c r="BU773" s="30"/>
      <c r="BW773" s="30"/>
      <c r="BX773" s="30"/>
      <c r="BY773" s="30"/>
      <c r="BZ773" s="160"/>
      <c r="CS773" s="40"/>
      <c r="CV773" s="69"/>
      <c r="CW773" s="31"/>
      <c r="CX773" s="19"/>
      <c r="CY773" s="43"/>
      <c r="DC773" s="160"/>
      <c r="DU773" s="30"/>
      <c r="DV773" s="30"/>
      <c r="DW773" s="30"/>
      <c r="DX773" s="30"/>
      <c r="DY773" s="30"/>
      <c r="DZ773" s="160"/>
      <c r="EA773" s="160"/>
      <c r="EC773" s="160"/>
      <c r="ED773" s="160"/>
      <c r="EG773" s="160"/>
      <c r="EH773" s="30"/>
      <c r="EI773" s="30"/>
      <c r="EK773" s="160"/>
      <c r="EL773" s="160"/>
      <c r="EM773" s="160"/>
      <c r="EN773" s="160"/>
      <c r="EO773" s="160"/>
      <c r="EP773" s="160"/>
    </row>
    <row r="774" spans="2:146" s="105" customFormat="1" x14ac:dyDescent="0.25">
      <c r="B774" s="38"/>
      <c r="C774" s="38"/>
      <c r="D774" s="38"/>
      <c r="E774" s="38"/>
      <c r="F774" s="38"/>
      <c r="G774" s="38"/>
      <c r="J774" s="160"/>
      <c r="K774" s="160"/>
      <c r="L774" s="42"/>
      <c r="M774" s="42"/>
      <c r="N774" s="42"/>
      <c r="O774" s="42"/>
      <c r="P774" s="42"/>
      <c r="Q774" s="42"/>
      <c r="R774" s="42"/>
      <c r="S774" s="42"/>
      <c r="T774" s="42"/>
      <c r="U774" s="169"/>
      <c r="V774" s="169"/>
      <c r="W774" s="169"/>
      <c r="X774" s="169"/>
      <c r="Y774" s="169"/>
      <c r="AA774" s="169"/>
      <c r="AB774" s="169"/>
      <c r="AC774" s="169"/>
      <c r="AD774" s="169"/>
      <c r="AE774" s="169"/>
      <c r="AF774" s="169"/>
      <c r="AG774" s="169"/>
      <c r="AH774" s="169"/>
      <c r="AJ774" s="169"/>
      <c r="AK774" s="169"/>
      <c r="AM774" s="169"/>
      <c r="AN774" s="64"/>
      <c r="AO774" s="64"/>
      <c r="AP774" s="64"/>
      <c r="AQ774" s="64"/>
      <c r="AR774" s="64"/>
      <c r="AS774" s="42"/>
      <c r="AT774" s="67"/>
      <c r="AU774" s="67"/>
      <c r="AV774" s="67"/>
      <c r="AW774" s="42"/>
      <c r="AX774" s="64"/>
      <c r="AY774" s="69"/>
      <c r="AZ774" s="67"/>
      <c r="BA774" s="67"/>
      <c r="BB774" s="67"/>
      <c r="BC774" s="67"/>
      <c r="BD774" s="69"/>
      <c r="BE774" s="69"/>
      <c r="BF774" s="72"/>
      <c r="BG774" s="69"/>
      <c r="BH774" s="69"/>
      <c r="BI774" s="94"/>
      <c r="BJ774" s="42"/>
      <c r="BK774" s="42"/>
      <c r="BL774" s="209"/>
      <c r="BM774" s="67"/>
      <c r="BN774" s="67"/>
      <c r="BO774" s="95"/>
      <c r="BP774" s="42"/>
      <c r="BQ774" s="42"/>
      <c r="BR774" s="206"/>
      <c r="BS774" s="41"/>
      <c r="BT774" s="41"/>
      <c r="BU774" s="30"/>
      <c r="BW774" s="30"/>
      <c r="BX774" s="30"/>
      <c r="BY774" s="30"/>
      <c r="BZ774" s="160"/>
      <c r="CS774" s="40"/>
      <c r="CV774" s="69"/>
      <c r="CW774" s="31"/>
      <c r="CX774" s="19"/>
      <c r="CY774" s="43"/>
      <c r="DC774" s="160"/>
      <c r="DU774" s="30"/>
      <c r="DV774" s="30"/>
      <c r="DW774" s="30"/>
      <c r="DX774" s="30"/>
      <c r="DY774" s="30"/>
      <c r="DZ774" s="160"/>
      <c r="EA774" s="160"/>
      <c r="EC774" s="160"/>
      <c r="ED774" s="160"/>
      <c r="EG774" s="160"/>
      <c r="EH774" s="30"/>
      <c r="EI774" s="30"/>
      <c r="EK774" s="160"/>
      <c r="EL774" s="160"/>
      <c r="EM774" s="160"/>
      <c r="EN774" s="160"/>
      <c r="EO774" s="160"/>
      <c r="EP774" s="160"/>
    </row>
    <row r="775" spans="2:146" s="105" customFormat="1" x14ac:dyDescent="0.25">
      <c r="B775" s="38"/>
      <c r="C775" s="38"/>
      <c r="D775" s="38"/>
      <c r="E775" s="38"/>
      <c r="F775" s="38"/>
      <c r="G775" s="38"/>
      <c r="J775" s="160"/>
      <c r="K775" s="160"/>
      <c r="L775" s="42"/>
      <c r="M775" s="42"/>
      <c r="N775" s="42"/>
      <c r="O775" s="42"/>
      <c r="P775" s="42"/>
      <c r="Q775" s="42"/>
      <c r="R775" s="42"/>
      <c r="S775" s="42"/>
      <c r="T775" s="42"/>
      <c r="U775" s="169"/>
      <c r="V775" s="169"/>
      <c r="W775" s="169"/>
      <c r="X775" s="169"/>
      <c r="Y775" s="169"/>
      <c r="AA775" s="169"/>
      <c r="AB775" s="169"/>
      <c r="AC775" s="169"/>
      <c r="AD775" s="169"/>
      <c r="AE775" s="169"/>
      <c r="AF775" s="169"/>
      <c r="AG775" s="169"/>
      <c r="AH775" s="169"/>
      <c r="AJ775" s="169"/>
      <c r="AK775" s="169"/>
      <c r="AM775" s="169"/>
      <c r="AN775" s="64"/>
      <c r="AO775" s="64"/>
      <c r="AP775" s="64"/>
      <c r="AQ775" s="64"/>
      <c r="AR775" s="64"/>
      <c r="AS775" s="42"/>
      <c r="AT775" s="67"/>
      <c r="AU775" s="67"/>
      <c r="AV775" s="67"/>
      <c r="AW775" s="42"/>
      <c r="AX775" s="64"/>
      <c r="AY775" s="69"/>
      <c r="AZ775" s="67"/>
      <c r="BA775" s="67"/>
      <c r="BB775" s="67"/>
      <c r="BC775" s="67"/>
      <c r="BD775" s="69"/>
      <c r="BE775" s="69"/>
      <c r="BF775" s="72"/>
      <c r="BG775" s="69"/>
      <c r="BH775" s="69"/>
      <c r="BI775" s="94"/>
      <c r="BJ775" s="42"/>
      <c r="BK775" s="42"/>
      <c r="BL775" s="209"/>
      <c r="BM775" s="67"/>
      <c r="BN775" s="67"/>
      <c r="BO775" s="95"/>
      <c r="BP775" s="42"/>
      <c r="BQ775" s="42"/>
      <c r="BR775" s="206"/>
      <c r="BS775" s="41"/>
      <c r="BT775" s="41"/>
      <c r="BU775" s="30"/>
      <c r="BW775" s="30"/>
      <c r="BX775" s="30"/>
      <c r="BY775" s="30"/>
      <c r="BZ775" s="160"/>
      <c r="CS775" s="40"/>
      <c r="CV775" s="69"/>
      <c r="CW775" s="31"/>
      <c r="CX775" s="19"/>
      <c r="CY775" s="43"/>
      <c r="DC775" s="160"/>
      <c r="DU775" s="30"/>
      <c r="DV775" s="30"/>
      <c r="DW775" s="30"/>
      <c r="DX775" s="30"/>
      <c r="DY775" s="30"/>
      <c r="DZ775" s="160"/>
      <c r="EA775" s="160"/>
      <c r="EC775" s="160"/>
      <c r="ED775" s="160"/>
      <c r="EG775" s="160"/>
      <c r="EH775" s="30"/>
      <c r="EI775" s="30"/>
      <c r="EK775" s="160"/>
      <c r="EL775" s="160"/>
      <c r="EM775" s="160"/>
      <c r="EN775" s="160"/>
      <c r="EO775" s="160"/>
      <c r="EP775" s="160"/>
    </row>
    <row r="776" spans="2:146" s="105" customFormat="1" x14ac:dyDescent="0.25">
      <c r="B776" s="38"/>
      <c r="C776" s="38"/>
      <c r="D776" s="38"/>
      <c r="E776" s="38"/>
      <c r="F776" s="38"/>
      <c r="G776" s="38"/>
      <c r="J776" s="160"/>
      <c r="K776" s="160"/>
      <c r="L776" s="42"/>
      <c r="M776" s="42"/>
      <c r="N776" s="42"/>
      <c r="O776" s="42"/>
      <c r="P776" s="42"/>
      <c r="Q776" s="42"/>
      <c r="R776" s="42"/>
      <c r="S776" s="42"/>
      <c r="T776" s="42"/>
      <c r="U776" s="169"/>
      <c r="V776" s="169"/>
      <c r="W776" s="169"/>
      <c r="X776" s="169"/>
      <c r="Y776" s="169"/>
      <c r="AA776" s="169"/>
      <c r="AB776" s="169"/>
      <c r="AC776" s="169"/>
      <c r="AD776" s="169"/>
      <c r="AE776" s="169"/>
      <c r="AF776" s="169"/>
      <c r="AG776" s="169"/>
      <c r="AH776" s="169"/>
      <c r="AJ776" s="169"/>
      <c r="AK776" s="169"/>
      <c r="AM776" s="169"/>
      <c r="AN776" s="64"/>
      <c r="AO776" s="64"/>
      <c r="AP776" s="64"/>
      <c r="AQ776" s="64"/>
      <c r="AR776" s="64"/>
      <c r="AS776" s="42"/>
      <c r="AT776" s="67"/>
      <c r="AU776" s="67"/>
      <c r="AV776" s="67"/>
      <c r="AW776" s="42"/>
      <c r="AX776" s="64"/>
      <c r="AY776" s="69"/>
      <c r="AZ776" s="67"/>
      <c r="BA776" s="67"/>
      <c r="BB776" s="67"/>
      <c r="BC776" s="67"/>
      <c r="BD776" s="69"/>
      <c r="BE776" s="69"/>
      <c r="BF776" s="72"/>
      <c r="BG776" s="69"/>
      <c r="BH776" s="69"/>
      <c r="BI776" s="94"/>
      <c r="BJ776" s="42"/>
      <c r="BK776" s="42"/>
      <c r="BL776" s="209"/>
      <c r="BM776" s="67"/>
      <c r="BN776" s="67"/>
      <c r="BO776" s="95"/>
      <c r="BP776" s="42"/>
      <c r="BQ776" s="42"/>
      <c r="BR776" s="206"/>
      <c r="BS776" s="41"/>
      <c r="BT776" s="41"/>
      <c r="BU776" s="30"/>
      <c r="BW776" s="30"/>
      <c r="BX776" s="30"/>
      <c r="BY776" s="30"/>
      <c r="BZ776" s="160"/>
      <c r="CS776" s="40"/>
      <c r="CV776" s="69"/>
      <c r="CW776" s="31"/>
      <c r="CX776" s="19"/>
      <c r="CY776" s="43"/>
      <c r="DC776" s="160"/>
      <c r="DU776" s="30"/>
      <c r="DV776" s="30"/>
      <c r="DW776" s="30"/>
      <c r="DX776" s="30"/>
      <c r="DY776" s="30"/>
      <c r="DZ776" s="160"/>
      <c r="EA776" s="160"/>
      <c r="EC776" s="160"/>
      <c r="ED776" s="160"/>
      <c r="EG776" s="160"/>
      <c r="EH776" s="30"/>
      <c r="EI776" s="30"/>
      <c r="EK776" s="160"/>
      <c r="EL776" s="160"/>
      <c r="EM776" s="160"/>
      <c r="EN776" s="160"/>
      <c r="EO776" s="160"/>
      <c r="EP776" s="160"/>
    </row>
    <row r="777" spans="2:146" s="105" customFormat="1" x14ac:dyDescent="0.25">
      <c r="B777" s="38"/>
      <c r="C777" s="38"/>
      <c r="D777" s="38"/>
      <c r="E777" s="38"/>
      <c r="F777" s="38"/>
      <c r="G777" s="38"/>
      <c r="J777" s="160"/>
      <c r="K777" s="160"/>
      <c r="L777" s="42"/>
      <c r="M777" s="42"/>
      <c r="N777" s="42"/>
      <c r="O777" s="42"/>
      <c r="P777" s="42"/>
      <c r="Q777" s="42"/>
      <c r="R777" s="42"/>
      <c r="S777" s="42"/>
      <c r="T777" s="42"/>
      <c r="U777" s="169"/>
      <c r="V777" s="169"/>
      <c r="W777" s="169"/>
      <c r="X777" s="169"/>
      <c r="Y777" s="169"/>
      <c r="AA777" s="169"/>
      <c r="AB777" s="169"/>
      <c r="AC777" s="169"/>
      <c r="AD777" s="169"/>
      <c r="AE777" s="169"/>
      <c r="AF777" s="169"/>
      <c r="AG777" s="169"/>
      <c r="AH777" s="169"/>
      <c r="AJ777" s="169"/>
      <c r="AK777" s="169"/>
      <c r="AM777" s="169"/>
      <c r="AN777" s="64"/>
      <c r="AO777" s="64"/>
      <c r="AP777" s="64"/>
      <c r="AQ777" s="64"/>
      <c r="AR777" s="64"/>
      <c r="AS777" s="42"/>
      <c r="AT777" s="67"/>
      <c r="AU777" s="67"/>
      <c r="AV777" s="67"/>
      <c r="AW777" s="42"/>
      <c r="AX777" s="64"/>
      <c r="AY777" s="69"/>
      <c r="AZ777" s="67"/>
      <c r="BA777" s="67"/>
      <c r="BB777" s="67"/>
      <c r="BC777" s="67"/>
      <c r="BD777" s="69"/>
      <c r="BE777" s="69"/>
      <c r="BF777" s="72"/>
      <c r="BG777" s="69"/>
      <c r="BH777" s="69"/>
      <c r="BI777" s="94"/>
      <c r="BJ777" s="42"/>
      <c r="BK777" s="42"/>
      <c r="BL777" s="209"/>
      <c r="BM777" s="67"/>
      <c r="BN777" s="67"/>
      <c r="BO777" s="95"/>
      <c r="BP777" s="42"/>
      <c r="BQ777" s="42"/>
      <c r="BR777" s="206"/>
      <c r="BS777" s="41"/>
      <c r="BT777" s="41"/>
      <c r="BU777" s="30"/>
      <c r="BW777" s="30"/>
      <c r="BX777" s="30"/>
      <c r="BY777" s="30"/>
      <c r="BZ777" s="160"/>
      <c r="CS777" s="40"/>
      <c r="CV777" s="69"/>
      <c r="CW777" s="31"/>
      <c r="CX777" s="19"/>
      <c r="CY777" s="43"/>
      <c r="DC777" s="160"/>
      <c r="DU777" s="30"/>
      <c r="DV777" s="30"/>
      <c r="DW777" s="30"/>
      <c r="DX777" s="30"/>
      <c r="DY777" s="30"/>
      <c r="DZ777" s="160"/>
      <c r="EA777" s="160"/>
      <c r="EC777" s="160"/>
      <c r="ED777" s="160"/>
      <c r="EG777" s="160"/>
      <c r="EH777" s="30"/>
      <c r="EI777" s="30"/>
      <c r="EK777" s="160"/>
      <c r="EL777" s="160"/>
      <c r="EM777" s="160"/>
      <c r="EN777" s="160"/>
      <c r="EO777" s="160"/>
      <c r="EP777" s="160"/>
    </row>
    <row r="778" spans="2:146" s="105" customFormat="1" x14ac:dyDescent="0.25">
      <c r="B778" s="38"/>
      <c r="C778" s="38"/>
      <c r="D778" s="38"/>
      <c r="E778" s="38"/>
      <c r="F778" s="38"/>
      <c r="G778" s="38"/>
      <c r="J778" s="160"/>
      <c r="K778" s="160"/>
      <c r="L778" s="42"/>
      <c r="M778" s="42"/>
      <c r="N778" s="42"/>
      <c r="O778" s="42"/>
      <c r="P778" s="42"/>
      <c r="Q778" s="42"/>
      <c r="R778" s="42"/>
      <c r="S778" s="42"/>
      <c r="T778" s="42"/>
      <c r="U778" s="169"/>
      <c r="V778" s="169"/>
      <c r="W778" s="169"/>
      <c r="X778" s="169"/>
      <c r="Y778" s="169"/>
      <c r="AA778" s="169"/>
      <c r="AB778" s="169"/>
      <c r="AC778" s="169"/>
      <c r="AD778" s="169"/>
      <c r="AE778" s="169"/>
      <c r="AF778" s="169"/>
      <c r="AG778" s="169"/>
      <c r="AH778" s="169"/>
      <c r="AJ778" s="169"/>
      <c r="AK778" s="169"/>
      <c r="AM778" s="169"/>
      <c r="AN778" s="64"/>
      <c r="AO778" s="64"/>
      <c r="AP778" s="64"/>
      <c r="AQ778" s="64"/>
      <c r="AR778" s="64"/>
      <c r="AS778" s="42"/>
      <c r="AT778" s="67"/>
      <c r="AU778" s="67"/>
      <c r="AV778" s="67"/>
      <c r="AW778" s="42"/>
      <c r="AX778" s="64"/>
      <c r="AY778" s="69"/>
      <c r="AZ778" s="67"/>
      <c r="BA778" s="67"/>
      <c r="BB778" s="67"/>
      <c r="BC778" s="67"/>
      <c r="BD778" s="69"/>
      <c r="BE778" s="69"/>
      <c r="BF778" s="72"/>
      <c r="BG778" s="69"/>
      <c r="BH778" s="69"/>
      <c r="BI778" s="94"/>
      <c r="BJ778" s="42"/>
      <c r="BK778" s="42"/>
      <c r="BL778" s="209"/>
      <c r="BM778" s="67"/>
      <c r="BN778" s="67"/>
      <c r="BO778" s="95"/>
      <c r="BP778" s="42"/>
      <c r="BQ778" s="42"/>
      <c r="BR778" s="206"/>
      <c r="BS778" s="41"/>
      <c r="BT778" s="41"/>
      <c r="BU778" s="30"/>
      <c r="BW778" s="30"/>
      <c r="BX778" s="30"/>
      <c r="BY778" s="30"/>
      <c r="BZ778" s="160"/>
      <c r="CS778" s="40"/>
      <c r="CV778" s="69"/>
      <c r="CW778" s="31"/>
      <c r="CX778" s="19"/>
      <c r="CY778" s="43"/>
      <c r="DC778" s="160"/>
      <c r="DU778" s="30"/>
      <c r="DV778" s="30"/>
      <c r="DW778" s="30"/>
      <c r="DX778" s="30"/>
      <c r="DY778" s="30"/>
      <c r="DZ778" s="160"/>
      <c r="EA778" s="160"/>
      <c r="EC778" s="160"/>
      <c r="ED778" s="160"/>
      <c r="EG778" s="160"/>
      <c r="EH778" s="30"/>
      <c r="EI778" s="30"/>
      <c r="EK778" s="160"/>
      <c r="EL778" s="160"/>
      <c r="EM778" s="160"/>
      <c r="EN778" s="160"/>
      <c r="EO778" s="160"/>
      <c r="EP778" s="160"/>
    </row>
    <row r="779" spans="2:146" s="105" customFormat="1" x14ac:dyDescent="0.25">
      <c r="B779" s="38"/>
      <c r="C779" s="38"/>
      <c r="D779" s="38"/>
      <c r="E779" s="38"/>
      <c r="F779" s="38"/>
      <c r="G779" s="38"/>
      <c r="J779" s="160"/>
      <c r="K779" s="160"/>
      <c r="L779" s="42"/>
      <c r="M779" s="42"/>
      <c r="N779" s="42"/>
      <c r="O779" s="42"/>
      <c r="P779" s="42"/>
      <c r="Q779" s="42"/>
      <c r="R779" s="42"/>
      <c r="S779" s="42"/>
      <c r="T779" s="42"/>
      <c r="U779" s="169"/>
      <c r="V779" s="169"/>
      <c r="W779" s="169"/>
      <c r="X779" s="169"/>
      <c r="Y779" s="169"/>
      <c r="AA779" s="169"/>
      <c r="AB779" s="169"/>
      <c r="AC779" s="169"/>
      <c r="AD779" s="169"/>
      <c r="AE779" s="169"/>
      <c r="AF779" s="169"/>
      <c r="AG779" s="169"/>
      <c r="AH779" s="169"/>
      <c r="AJ779" s="169"/>
      <c r="AK779" s="169"/>
      <c r="AM779" s="169"/>
      <c r="AN779" s="64"/>
      <c r="AO779" s="64"/>
      <c r="AP779" s="64"/>
      <c r="AQ779" s="64"/>
      <c r="AR779" s="64"/>
      <c r="AS779" s="42"/>
      <c r="AT779" s="67"/>
      <c r="AU779" s="67"/>
      <c r="AV779" s="67"/>
      <c r="AW779" s="42"/>
      <c r="AX779" s="64"/>
      <c r="AY779" s="69"/>
      <c r="AZ779" s="67"/>
      <c r="BA779" s="67"/>
      <c r="BB779" s="67"/>
      <c r="BC779" s="67"/>
      <c r="BD779" s="69"/>
      <c r="BE779" s="69"/>
      <c r="BF779" s="72"/>
      <c r="BG779" s="69"/>
      <c r="BH779" s="69"/>
      <c r="BI779" s="94"/>
      <c r="BJ779" s="42"/>
      <c r="BK779" s="42"/>
      <c r="BL779" s="209"/>
      <c r="BM779" s="67"/>
      <c r="BN779" s="67"/>
      <c r="BO779" s="95"/>
      <c r="BP779" s="42"/>
      <c r="BQ779" s="42"/>
      <c r="BR779" s="206"/>
      <c r="BS779" s="41"/>
      <c r="BT779" s="41"/>
      <c r="BU779" s="30"/>
      <c r="BW779" s="30"/>
      <c r="BX779" s="30"/>
      <c r="BY779" s="30"/>
      <c r="BZ779" s="160"/>
      <c r="CS779" s="40"/>
      <c r="CV779" s="69"/>
      <c r="CW779" s="31"/>
      <c r="CX779" s="19"/>
      <c r="CY779" s="43"/>
      <c r="DC779" s="160"/>
      <c r="DU779" s="30"/>
      <c r="DV779" s="30"/>
      <c r="DW779" s="30"/>
      <c r="DX779" s="30"/>
      <c r="DY779" s="30"/>
      <c r="DZ779" s="160"/>
      <c r="EA779" s="160"/>
      <c r="EC779" s="160"/>
      <c r="ED779" s="160"/>
      <c r="EG779" s="160"/>
      <c r="EH779" s="30"/>
      <c r="EI779" s="30"/>
      <c r="EK779" s="160"/>
      <c r="EL779" s="160"/>
      <c r="EM779" s="160"/>
      <c r="EN779" s="160"/>
      <c r="EO779" s="160"/>
      <c r="EP779" s="160"/>
    </row>
    <row r="780" spans="2:146" s="105" customFormat="1" x14ac:dyDescent="0.25">
      <c r="B780" s="38"/>
      <c r="C780" s="38"/>
      <c r="D780" s="38"/>
      <c r="E780" s="38"/>
      <c r="F780" s="38"/>
      <c r="G780" s="38"/>
      <c r="J780" s="160"/>
      <c r="K780" s="160"/>
      <c r="L780" s="42"/>
      <c r="M780" s="42"/>
      <c r="N780" s="42"/>
      <c r="O780" s="42"/>
      <c r="P780" s="42"/>
      <c r="Q780" s="42"/>
      <c r="R780" s="42"/>
      <c r="S780" s="42"/>
      <c r="T780" s="42"/>
      <c r="U780" s="169"/>
      <c r="V780" s="169"/>
      <c r="W780" s="169"/>
      <c r="X780" s="169"/>
      <c r="Y780" s="169"/>
      <c r="AA780" s="169"/>
      <c r="AB780" s="169"/>
      <c r="AC780" s="169"/>
      <c r="AD780" s="169"/>
      <c r="AE780" s="169"/>
      <c r="AF780" s="169"/>
      <c r="AG780" s="169"/>
      <c r="AH780" s="169"/>
      <c r="AJ780" s="169"/>
      <c r="AK780" s="169"/>
      <c r="AM780" s="169"/>
      <c r="AN780" s="64"/>
      <c r="AO780" s="64"/>
      <c r="AP780" s="64"/>
      <c r="AQ780" s="64"/>
      <c r="AR780" s="64"/>
      <c r="AS780" s="42"/>
      <c r="AT780" s="67"/>
      <c r="AU780" s="67"/>
      <c r="AV780" s="67"/>
      <c r="AW780" s="42"/>
      <c r="AX780" s="64"/>
      <c r="AY780" s="69"/>
      <c r="AZ780" s="67"/>
      <c r="BA780" s="67"/>
      <c r="BB780" s="67"/>
      <c r="BC780" s="67"/>
      <c r="BD780" s="69"/>
      <c r="BE780" s="69"/>
      <c r="BF780" s="72"/>
      <c r="BG780" s="69"/>
      <c r="BH780" s="69"/>
      <c r="BI780" s="94"/>
      <c r="BJ780" s="42"/>
      <c r="BK780" s="42"/>
      <c r="BL780" s="209"/>
      <c r="BM780" s="42"/>
      <c r="BN780" s="67"/>
      <c r="BO780" s="95"/>
      <c r="BP780" s="42"/>
      <c r="BQ780" s="42"/>
      <c r="BR780" s="206"/>
      <c r="BS780" s="41"/>
      <c r="BT780" s="41"/>
      <c r="BU780" s="30"/>
      <c r="BW780" s="30"/>
      <c r="BX780" s="30"/>
      <c r="BY780" s="30"/>
      <c r="BZ780" s="160"/>
      <c r="CS780" s="40"/>
      <c r="CV780" s="69"/>
      <c r="CW780" s="31"/>
      <c r="CX780" s="19"/>
      <c r="CY780" s="43"/>
      <c r="DC780" s="160"/>
      <c r="DU780" s="30"/>
      <c r="DV780" s="30"/>
      <c r="DW780" s="30"/>
      <c r="DX780" s="30"/>
      <c r="DY780" s="30"/>
      <c r="DZ780" s="160"/>
      <c r="EA780" s="160"/>
      <c r="EC780" s="160"/>
      <c r="ED780" s="160"/>
      <c r="EG780" s="160"/>
      <c r="EH780" s="30"/>
      <c r="EI780" s="30"/>
      <c r="EK780" s="160"/>
      <c r="EL780" s="160"/>
      <c r="EM780" s="160"/>
      <c r="EN780" s="160"/>
      <c r="EO780" s="160"/>
      <c r="EP780" s="160"/>
    </row>
    <row r="781" spans="2:146" s="105" customFormat="1" x14ac:dyDescent="0.25">
      <c r="B781" s="38"/>
      <c r="C781" s="38"/>
      <c r="D781" s="38"/>
      <c r="E781" s="38"/>
      <c r="F781" s="38"/>
      <c r="G781" s="38"/>
      <c r="J781" s="160"/>
      <c r="K781" s="160"/>
      <c r="L781" s="42"/>
      <c r="M781" s="42"/>
      <c r="N781" s="42"/>
      <c r="O781" s="42"/>
      <c r="P781" s="42"/>
      <c r="Q781" s="42"/>
      <c r="R781" s="42"/>
      <c r="S781" s="42"/>
      <c r="T781" s="42"/>
      <c r="U781" s="169"/>
      <c r="V781" s="169"/>
      <c r="W781" s="169"/>
      <c r="X781" s="169"/>
      <c r="Y781" s="169"/>
      <c r="AA781" s="169"/>
      <c r="AB781" s="169"/>
      <c r="AC781" s="169"/>
      <c r="AD781" s="169"/>
      <c r="AE781" s="169"/>
      <c r="AF781" s="169"/>
      <c r="AG781" s="169"/>
      <c r="AH781" s="169"/>
      <c r="AJ781" s="169"/>
      <c r="AK781" s="169"/>
      <c r="AM781" s="169"/>
      <c r="AN781" s="64"/>
      <c r="AO781" s="64"/>
      <c r="AP781" s="64"/>
      <c r="AQ781" s="64"/>
      <c r="AR781" s="64"/>
      <c r="AS781" s="42"/>
      <c r="AT781" s="67"/>
      <c r="AU781" s="67"/>
      <c r="AV781" s="67"/>
      <c r="AW781" s="42"/>
      <c r="AX781" s="64"/>
      <c r="AY781" s="69"/>
      <c r="AZ781" s="67"/>
      <c r="BA781" s="67"/>
      <c r="BB781" s="67"/>
      <c r="BC781" s="67"/>
      <c r="BD781" s="69"/>
      <c r="BE781" s="69"/>
      <c r="BF781" s="72"/>
      <c r="BG781" s="69"/>
      <c r="BH781" s="69"/>
      <c r="BI781" s="94"/>
      <c r="BJ781" s="42"/>
      <c r="BK781" s="42"/>
      <c r="BL781" s="209"/>
      <c r="BM781" s="67"/>
      <c r="BN781" s="67"/>
      <c r="BO781" s="95"/>
      <c r="BP781" s="42"/>
      <c r="BQ781" s="42"/>
      <c r="BR781" s="206"/>
      <c r="BS781" s="41"/>
      <c r="BT781" s="41"/>
      <c r="BU781" s="30"/>
      <c r="BW781" s="30"/>
      <c r="BX781" s="30"/>
      <c r="BY781" s="30"/>
      <c r="BZ781" s="160"/>
      <c r="CS781" s="40"/>
      <c r="CV781" s="69"/>
      <c r="CW781" s="31"/>
      <c r="CX781" s="19"/>
      <c r="CY781" s="43"/>
      <c r="DC781" s="160"/>
      <c r="DU781" s="30"/>
      <c r="DV781" s="30"/>
      <c r="DW781" s="30"/>
      <c r="DX781" s="30"/>
      <c r="DY781" s="30"/>
      <c r="DZ781" s="160"/>
      <c r="EA781" s="160"/>
      <c r="EC781" s="160"/>
      <c r="ED781" s="160"/>
      <c r="EG781" s="160"/>
      <c r="EH781" s="30"/>
      <c r="EI781" s="30"/>
      <c r="EK781" s="160"/>
      <c r="EL781" s="160"/>
      <c r="EM781" s="160"/>
      <c r="EN781" s="160"/>
      <c r="EO781" s="160"/>
      <c r="EP781" s="160"/>
    </row>
    <row r="782" spans="2:146" s="105" customFormat="1" x14ac:dyDescent="0.25">
      <c r="B782" s="38"/>
      <c r="C782" s="38"/>
      <c r="D782" s="38"/>
      <c r="E782" s="38"/>
      <c r="F782" s="38"/>
      <c r="G782" s="38"/>
      <c r="J782" s="160"/>
      <c r="K782" s="160"/>
      <c r="L782" s="42"/>
      <c r="M782" s="42"/>
      <c r="N782" s="42"/>
      <c r="O782" s="42"/>
      <c r="P782" s="42"/>
      <c r="Q782" s="42"/>
      <c r="R782" s="42"/>
      <c r="S782" s="42"/>
      <c r="T782" s="42"/>
      <c r="U782" s="169"/>
      <c r="V782" s="169"/>
      <c r="W782" s="169"/>
      <c r="X782" s="169"/>
      <c r="Y782" s="169"/>
      <c r="AA782" s="169"/>
      <c r="AB782" s="169"/>
      <c r="AC782" s="169"/>
      <c r="AD782" s="169"/>
      <c r="AE782" s="169"/>
      <c r="AF782" s="169"/>
      <c r="AG782" s="169"/>
      <c r="AH782" s="169"/>
      <c r="AJ782" s="169"/>
      <c r="AK782" s="169"/>
      <c r="AM782" s="169"/>
      <c r="AN782" s="64"/>
      <c r="AO782" s="64"/>
      <c r="AP782" s="64"/>
      <c r="AQ782" s="64"/>
      <c r="AR782" s="64"/>
      <c r="AS782" s="42"/>
      <c r="AT782" s="67"/>
      <c r="AU782" s="67"/>
      <c r="AV782" s="67"/>
      <c r="AW782" s="42"/>
      <c r="AX782" s="64"/>
      <c r="AY782" s="69"/>
      <c r="AZ782" s="67"/>
      <c r="BA782" s="67"/>
      <c r="BB782" s="67"/>
      <c r="BC782" s="67"/>
      <c r="BD782" s="69"/>
      <c r="BE782" s="69"/>
      <c r="BF782" s="72"/>
      <c r="BG782" s="69"/>
      <c r="BH782" s="69"/>
      <c r="BI782" s="94"/>
      <c r="BJ782" s="42"/>
      <c r="BK782" s="42"/>
      <c r="BL782" s="209"/>
      <c r="BM782" s="67"/>
      <c r="BN782" s="67"/>
      <c r="BO782" s="95"/>
      <c r="BP782" s="42"/>
      <c r="BQ782" s="42"/>
      <c r="BR782" s="206"/>
      <c r="BS782" s="41"/>
      <c r="BT782" s="41"/>
      <c r="BU782" s="30"/>
      <c r="BW782" s="30"/>
      <c r="BX782" s="30"/>
      <c r="BY782" s="30"/>
      <c r="BZ782" s="160"/>
      <c r="CS782" s="40"/>
      <c r="CV782" s="69"/>
      <c r="CW782" s="31"/>
      <c r="CX782" s="19"/>
      <c r="CY782" s="43"/>
      <c r="DC782" s="160"/>
      <c r="DU782" s="30"/>
      <c r="DV782" s="30"/>
      <c r="DW782" s="30"/>
      <c r="DX782" s="30"/>
      <c r="DY782" s="30"/>
      <c r="DZ782" s="160"/>
      <c r="EA782" s="160"/>
      <c r="EC782" s="160"/>
      <c r="ED782" s="160"/>
      <c r="EG782" s="160"/>
      <c r="EH782" s="30"/>
      <c r="EI782" s="30"/>
      <c r="EK782" s="160"/>
      <c r="EL782" s="160"/>
      <c r="EM782" s="160"/>
      <c r="EN782" s="160"/>
      <c r="EO782" s="160"/>
      <c r="EP782" s="160"/>
    </row>
    <row r="783" spans="2:146" s="105" customFormat="1" x14ac:dyDescent="0.25">
      <c r="B783" s="38"/>
      <c r="C783" s="38"/>
      <c r="D783" s="38"/>
      <c r="E783" s="38"/>
      <c r="F783" s="38"/>
      <c r="G783" s="38"/>
      <c r="J783" s="160"/>
      <c r="K783" s="160"/>
      <c r="L783" s="42"/>
      <c r="M783" s="42"/>
      <c r="N783" s="42"/>
      <c r="O783" s="42"/>
      <c r="P783" s="42"/>
      <c r="Q783" s="42"/>
      <c r="R783" s="42"/>
      <c r="S783" s="42"/>
      <c r="T783" s="42"/>
      <c r="U783" s="169"/>
      <c r="V783" s="169"/>
      <c r="W783" s="169"/>
      <c r="X783" s="169"/>
      <c r="Y783" s="169"/>
      <c r="AA783" s="169"/>
      <c r="AB783" s="169"/>
      <c r="AC783" s="169"/>
      <c r="AD783" s="169"/>
      <c r="AE783" s="169"/>
      <c r="AF783" s="169"/>
      <c r="AG783" s="169"/>
      <c r="AH783" s="169"/>
      <c r="AJ783" s="169"/>
      <c r="AK783" s="169"/>
      <c r="AM783" s="169"/>
      <c r="AN783" s="64"/>
      <c r="AO783" s="64"/>
      <c r="AP783" s="64"/>
      <c r="AQ783" s="64"/>
      <c r="AR783" s="64"/>
      <c r="AS783" s="42"/>
      <c r="AT783" s="67"/>
      <c r="AU783" s="67"/>
      <c r="AV783" s="67"/>
      <c r="AW783" s="42"/>
      <c r="AX783" s="64"/>
      <c r="AY783" s="69"/>
      <c r="AZ783" s="67"/>
      <c r="BA783" s="67"/>
      <c r="BB783" s="67"/>
      <c r="BC783" s="67"/>
      <c r="BD783" s="69"/>
      <c r="BE783" s="69"/>
      <c r="BF783" s="72"/>
      <c r="BG783" s="69"/>
      <c r="BH783" s="69"/>
      <c r="BI783" s="94"/>
      <c r="BJ783" s="42"/>
      <c r="BK783" s="42"/>
      <c r="BL783" s="209"/>
      <c r="BM783" s="67"/>
      <c r="BN783" s="67"/>
      <c r="BO783" s="95"/>
      <c r="BP783" s="42"/>
      <c r="BQ783" s="42"/>
      <c r="BR783" s="206"/>
      <c r="BS783" s="41"/>
      <c r="BT783" s="41"/>
      <c r="BU783" s="30"/>
      <c r="BW783" s="30"/>
      <c r="BX783" s="30"/>
      <c r="BY783" s="30"/>
      <c r="BZ783" s="160"/>
      <c r="CS783" s="40"/>
      <c r="CV783" s="69"/>
      <c r="CW783" s="31"/>
      <c r="CX783" s="19"/>
      <c r="CY783" s="43"/>
      <c r="DC783" s="160"/>
      <c r="DU783" s="30"/>
      <c r="DV783" s="30"/>
      <c r="DW783" s="30"/>
      <c r="DX783" s="30"/>
      <c r="DY783" s="30"/>
      <c r="DZ783" s="160"/>
      <c r="EA783" s="160"/>
      <c r="EC783" s="160"/>
      <c r="ED783" s="160"/>
      <c r="EG783" s="160"/>
      <c r="EH783" s="30"/>
      <c r="EI783" s="30"/>
      <c r="EK783" s="160"/>
      <c r="EL783" s="160"/>
      <c r="EM783" s="160"/>
      <c r="EN783" s="160"/>
      <c r="EO783" s="160"/>
      <c r="EP783" s="160"/>
    </row>
    <row r="784" spans="2:146" s="105" customFormat="1" x14ac:dyDescent="0.25">
      <c r="B784" s="38"/>
      <c r="C784" s="38"/>
      <c r="D784" s="38"/>
      <c r="E784" s="38"/>
      <c r="F784" s="38"/>
      <c r="G784" s="38"/>
      <c r="J784" s="160"/>
      <c r="K784" s="160"/>
      <c r="L784" s="42"/>
      <c r="M784" s="42"/>
      <c r="N784" s="42"/>
      <c r="O784" s="42"/>
      <c r="P784" s="42"/>
      <c r="Q784" s="42"/>
      <c r="R784" s="42"/>
      <c r="S784" s="42"/>
      <c r="T784" s="42"/>
      <c r="U784" s="169"/>
      <c r="V784" s="169"/>
      <c r="W784" s="169"/>
      <c r="X784" s="169"/>
      <c r="Y784" s="169"/>
      <c r="AA784" s="169"/>
      <c r="AB784" s="169"/>
      <c r="AC784" s="169"/>
      <c r="AD784" s="169"/>
      <c r="AE784" s="169"/>
      <c r="AF784" s="169"/>
      <c r="AG784" s="169"/>
      <c r="AH784" s="169"/>
      <c r="AJ784" s="169"/>
      <c r="AK784" s="169"/>
      <c r="AM784" s="169"/>
      <c r="AN784" s="64"/>
      <c r="AO784" s="64"/>
      <c r="AP784" s="64"/>
      <c r="AQ784" s="64"/>
      <c r="AR784" s="64"/>
      <c r="AS784" s="42"/>
      <c r="AT784" s="67"/>
      <c r="AU784" s="67"/>
      <c r="AV784" s="67"/>
      <c r="AW784" s="42"/>
      <c r="AX784" s="64"/>
      <c r="AY784" s="69"/>
      <c r="AZ784" s="67"/>
      <c r="BA784" s="67"/>
      <c r="BB784" s="67"/>
      <c r="BC784" s="67"/>
      <c r="BD784" s="69"/>
      <c r="BE784" s="69"/>
      <c r="BF784" s="72"/>
      <c r="BG784" s="69"/>
      <c r="BH784" s="69"/>
      <c r="BI784" s="94"/>
      <c r="BJ784" s="42"/>
      <c r="BK784" s="42"/>
      <c r="BL784" s="209"/>
      <c r="BM784" s="67"/>
      <c r="BN784" s="67"/>
      <c r="BO784" s="95"/>
      <c r="BP784" s="42"/>
      <c r="BQ784" s="42"/>
      <c r="BR784" s="206"/>
      <c r="BS784" s="41"/>
      <c r="BT784" s="41"/>
      <c r="BU784" s="30"/>
      <c r="BW784" s="30"/>
      <c r="BX784" s="30"/>
      <c r="BY784" s="30"/>
      <c r="BZ784" s="160"/>
      <c r="CS784" s="40"/>
      <c r="CV784" s="69"/>
      <c r="CW784" s="31"/>
      <c r="CX784" s="19"/>
      <c r="CY784" s="43"/>
      <c r="DC784" s="160"/>
      <c r="DU784" s="30"/>
      <c r="DV784" s="30"/>
      <c r="DW784" s="30"/>
      <c r="DX784" s="30"/>
      <c r="DY784" s="30"/>
      <c r="DZ784" s="160"/>
      <c r="EA784" s="160"/>
      <c r="EC784" s="160"/>
      <c r="ED784" s="160"/>
      <c r="EG784" s="160"/>
      <c r="EH784" s="30"/>
      <c r="EI784" s="30"/>
      <c r="EK784" s="160"/>
      <c r="EL784" s="160"/>
      <c r="EM784" s="160"/>
      <c r="EN784" s="160"/>
      <c r="EO784" s="160"/>
      <c r="EP784" s="160"/>
    </row>
    <row r="785" spans="2:146" s="105" customFormat="1" x14ac:dyDescent="0.25">
      <c r="B785" s="38"/>
      <c r="C785" s="38"/>
      <c r="D785" s="38"/>
      <c r="E785" s="38"/>
      <c r="F785" s="38"/>
      <c r="G785" s="38"/>
      <c r="J785" s="160"/>
      <c r="K785" s="160"/>
      <c r="L785" s="42"/>
      <c r="M785" s="42"/>
      <c r="N785" s="42"/>
      <c r="O785" s="42"/>
      <c r="P785" s="42"/>
      <c r="Q785" s="42"/>
      <c r="R785" s="42"/>
      <c r="S785" s="42"/>
      <c r="T785" s="42"/>
      <c r="U785" s="169"/>
      <c r="V785" s="169"/>
      <c r="W785" s="169"/>
      <c r="X785" s="169"/>
      <c r="Y785" s="169"/>
      <c r="AA785" s="169"/>
      <c r="AB785" s="169"/>
      <c r="AC785" s="169"/>
      <c r="AD785" s="169"/>
      <c r="AE785" s="169"/>
      <c r="AF785" s="169"/>
      <c r="AG785" s="169"/>
      <c r="AH785" s="169"/>
      <c r="AJ785" s="169"/>
      <c r="AK785" s="169"/>
      <c r="AM785" s="169"/>
      <c r="AN785" s="64"/>
      <c r="AO785" s="64"/>
      <c r="AP785" s="64"/>
      <c r="AQ785" s="64"/>
      <c r="AR785" s="64"/>
      <c r="AS785" s="42"/>
      <c r="AT785" s="67"/>
      <c r="AU785" s="67"/>
      <c r="AV785" s="67"/>
      <c r="AW785" s="42"/>
      <c r="AX785" s="64"/>
      <c r="AY785" s="69"/>
      <c r="AZ785" s="67"/>
      <c r="BA785" s="67"/>
      <c r="BB785" s="67"/>
      <c r="BC785" s="67"/>
      <c r="BD785" s="69"/>
      <c r="BE785" s="69"/>
      <c r="BF785" s="72"/>
      <c r="BG785" s="69"/>
      <c r="BH785" s="69"/>
      <c r="BI785" s="94"/>
      <c r="BJ785" s="42"/>
      <c r="BK785" s="42"/>
      <c r="BL785" s="209"/>
      <c r="BM785" s="67"/>
      <c r="BN785" s="67"/>
      <c r="BO785" s="95"/>
      <c r="BP785" s="42"/>
      <c r="BQ785" s="42"/>
      <c r="BR785" s="206"/>
      <c r="BS785" s="41"/>
      <c r="BT785" s="41"/>
      <c r="BU785" s="30"/>
      <c r="BW785" s="30"/>
      <c r="BX785" s="30"/>
      <c r="BY785" s="30"/>
      <c r="BZ785" s="160"/>
      <c r="CS785" s="40"/>
      <c r="CV785" s="69"/>
      <c r="CW785" s="31"/>
      <c r="CX785" s="19"/>
      <c r="CY785" s="43"/>
      <c r="DC785" s="160"/>
      <c r="DU785" s="30"/>
      <c r="DV785" s="30"/>
      <c r="DW785" s="30"/>
      <c r="DX785" s="30"/>
      <c r="DY785" s="30"/>
      <c r="DZ785" s="160"/>
      <c r="EA785" s="160"/>
      <c r="EC785" s="160"/>
      <c r="ED785" s="160"/>
      <c r="EG785" s="160"/>
      <c r="EH785" s="30"/>
      <c r="EI785" s="30"/>
      <c r="EK785" s="160"/>
      <c r="EL785" s="160"/>
      <c r="EM785" s="160"/>
      <c r="EN785" s="160"/>
      <c r="EO785" s="160"/>
      <c r="EP785" s="160"/>
    </row>
    <row r="786" spans="2:146" s="105" customFormat="1" x14ac:dyDescent="0.25">
      <c r="B786" s="38"/>
      <c r="C786" s="38"/>
      <c r="D786" s="38"/>
      <c r="E786" s="38"/>
      <c r="F786" s="38"/>
      <c r="G786" s="38"/>
      <c r="J786" s="160"/>
      <c r="K786" s="160"/>
      <c r="L786" s="42"/>
      <c r="M786" s="42"/>
      <c r="N786" s="42"/>
      <c r="O786" s="42"/>
      <c r="P786" s="42"/>
      <c r="Q786" s="42"/>
      <c r="R786" s="42"/>
      <c r="S786" s="42"/>
      <c r="T786" s="42"/>
      <c r="U786" s="169"/>
      <c r="V786" s="169"/>
      <c r="W786" s="169"/>
      <c r="X786" s="169"/>
      <c r="Y786" s="169"/>
      <c r="AA786" s="169"/>
      <c r="AB786" s="169"/>
      <c r="AC786" s="169"/>
      <c r="AD786" s="169"/>
      <c r="AE786" s="169"/>
      <c r="AF786" s="169"/>
      <c r="AG786" s="169"/>
      <c r="AH786" s="169"/>
      <c r="AJ786" s="169"/>
      <c r="AK786" s="169"/>
      <c r="AM786" s="169"/>
      <c r="AN786" s="64"/>
      <c r="AO786" s="64"/>
      <c r="AP786" s="64"/>
      <c r="AQ786" s="64"/>
      <c r="AR786" s="64"/>
      <c r="AS786" s="42"/>
      <c r="AT786" s="67"/>
      <c r="AU786" s="67"/>
      <c r="AV786" s="67"/>
      <c r="AW786" s="42"/>
      <c r="AX786" s="64"/>
      <c r="AY786" s="69"/>
      <c r="AZ786" s="67"/>
      <c r="BA786" s="67"/>
      <c r="BB786" s="67"/>
      <c r="BC786" s="67"/>
      <c r="BD786" s="69"/>
      <c r="BE786" s="69"/>
      <c r="BF786" s="72"/>
      <c r="BG786" s="69"/>
      <c r="BH786" s="69"/>
      <c r="BI786" s="94"/>
      <c r="BJ786" s="42"/>
      <c r="BK786" s="42"/>
      <c r="BL786" s="209"/>
      <c r="BM786" s="67"/>
      <c r="BN786" s="67"/>
      <c r="BO786" s="95"/>
      <c r="BP786" s="42"/>
      <c r="BQ786" s="42"/>
      <c r="BR786" s="206"/>
      <c r="BS786" s="41"/>
      <c r="BT786" s="41"/>
      <c r="BU786" s="30"/>
      <c r="BW786" s="30"/>
      <c r="BX786" s="30"/>
      <c r="BY786" s="30"/>
      <c r="BZ786" s="160"/>
      <c r="CS786" s="40"/>
      <c r="CV786" s="69"/>
      <c r="CW786" s="31"/>
      <c r="CX786" s="19"/>
      <c r="CY786" s="43"/>
      <c r="DC786" s="160"/>
      <c r="DU786" s="30"/>
      <c r="DV786" s="30"/>
      <c r="DW786" s="30"/>
      <c r="DX786" s="30"/>
      <c r="DY786" s="30"/>
      <c r="DZ786" s="160"/>
      <c r="EA786" s="160"/>
      <c r="EC786" s="160"/>
      <c r="ED786" s="160"/>
      <c r="EG786" s="160"/>
      <c r="EH786" s="30"/>
      <c r="EI786" s="30"/>
      <c r="EK786" s="160"/>
      <c r="EL786" s="160"/>
      <c r="EM786" s="160"/>
      <c r="EN786" s="160"/>
      <c r="EO786" s="160"/>
      <c r="EP786" s="160"/>
    </row>
    <row r="787" spans="2:146" s="105" customFormat="1" x14ac:dyDescent="0.25">
      <c r="B787" s="38"/>
      <c r="C787" s="38"/>
      <c r="D787" s="38"/>
      <c r="E787" s="38"/>
      <c r="F787" s="38"/>
      <c r="G787" s="38"/>
      <c r="J787" s="160"/>
      <c r="K787" s="160"/>
      <c r="L787" s="42"/>
      <c r="M787" s="42"/>
      <c r="N787" s="42"/>
      <c r="O787" s="42"/>
      <c r="P787" s="42"/>
      <c r="Q787" s="42"/>
      <c r="R787" s="42"/>
      <c r="S787" s="42"/>
      <c r="T787" s="42"/>
      <c r="U787" s="169"/>
      <c r="V787" s="169"/>
      <c r="W787" s="169"/>
      <c r="X787" s="169"/>
      <c r="Y787" s="169"/>
      <c r="AA787" s="169"/>
      <c r="AB787" s="169"/>
      <c r="AC787" s="169"/>
      <c r="AD787" s="169"/>
      <c r="AE787" s="169"/>
      <c r="AF787" s="169"/>
      <c r="AG787" s="169"/>
      <c r="AH787" s="169"/>
      <c r="AJ787" s="169"/>
      <c r="AK787" s="169"/>
      <c r="AM787" s="169"/>
      <c r="AN787" s="64"/>
      <c r="AO787" s="64"/>
      <c r="AP787" s="64"/>
      <c r="AQ787" s="64"/>
      <c r="AR787" s="64"/>
      <c r="AS787" s="42"/>
      <c r="AT787" s="67"/>
      <c r="AU787" s="67"/>
      <c r="AV787" s="67"/>
      <c r="AW787" s="42"/>
      <c r="AX787" s="64"/>
      <c r="AY787" s="69"/>
      <c r="AZ787" s="67"/>
      <c r="BA787" s="67"/>
      <c r="BB787" s="67"/>
      <c r="BC787" s="67"/>
      <c r="BD787" s="69"/>
      <c r="BE787" s="69"/>
      <c r="BF787" s="72"/>
      <c r="BG787" s="69"/>
      <c r="BH787" s="69"/>
      <c r="BI787" s="94"/>
      <c r="BJ787" s="42"/>
      <c r="BK787" s="42"/>
      <c r="BL787" s="209"/>
      <c r="BM787" s="67"/>
      <c r="BN787" s="67"/>
      <c r="BO787" s="95"/>
      <c r="BP787" s="42"/>
      <c r="BQ787" s="42"/>
      <c r="BR787" s="206"/>
      <c r="BS787" s="41"/>
      <c r="BT787" s="41"/>
      <c r="BU787" s="30"/>
      <c r="BW787" s="30"/>
      <c r="BX787" s="30"/>
      <c r="BY787" s="30"/>
      <c r="BZ787" s="160"/>
      <c r="CS787" s="40"/>
      <c r="CV787" s="69"/>
      <c r="CW787" s="31"/>
      <c r="CX787" s="19"/>
      <c r="CY787" s="43"/>
      <c r="DC787" s="160"/>
      <c r="DU787" s="30"/>
      <c r="DV787" s="30"/>
      <c r="DW787" s="30"/>
      <c r="DX787" s="30"/>
      <c r="DY787" s="30"/>
      <c r="DZ787" s="160"/>
      <c r="EA787" s="160"/>
      <c r="EC787" s="160"/>
      <c r="ED787" s="160"/>
      <c r="EG787" s="160"/>
      <c r="EH787" s="30"/>
      <c r="EI787" s="30"/>
      <c r="EK787" s="160"/>
      <c r="EL787" s="160"/>
      <c r="EM787" s="160"/>
      <c r="EN787" s="160"/>
      <c r="EO787" s="160"/>
      <c r="EP787" s="160"/>
    </row>
    <row r="788" spans="2:146" s="105" customFormat="1" x14ac:dyDescent="0.25">
      <c r="B788" s="38"/>
      <c r="C788" s="38"/>
      <c r="D788" s="38"/>
      <c r="E788" s="38"/>
      <c r="F788" s="38"/>
      <c r="G788" s="38"/>
      <c r="J788" s="160"/>
      <c r="K788" s="160"/>
      <c r="L788" s="42"/>
      <c r="M788" s="42"/>
      <c r="N788" s="42"/>
      <c r="O788" s="42"/>
      <c r="P788" s="42"/>
      <c r="Q788" s="42"/>
      <c r="R788" s="42"/>
      <c r="S788" s="42"/>
      <c r="T788" s="42"/>
      <c r="U788" s="169"/>
      <c r="V788" s="169"/>
      <c r="W788" s="169"/>
      <c r="X788" s="169"/>
      <c r="Y788" s="169"/>
      <c r="AA788" s="169"/>
      <c r="AB788" s="169"/>
      <c r="AC788" s="169"/>
      <c r="AD788" s="169"/>
      <c r="AE788" s="169"/>
      <c r="AF788" s="169"/>
      <c r="AG788" s="169"/>
      <c r="AH788" s="169"/>
      <c r="AJ788" s="169"/>
      <c r="AK788" s="169"/>
      <c r="AM788" s="169"/>
      <c r="AN788" s="64"/>
      <c r="AO788" s="64"/>
      <c r="AP788" s="64"/>
      <c r="AQ788" s="64"/>
      <c r="AR788" s="64"/>
      <c r="AS788" s="42"/>
      <c r="AT788" s="67"/>
      <c r="AU788" s="67"/>
      <c r="AV788" s="67"/>
      <c r="AW788" s="42"/>
      <c r="AX788" s="64"/>
      <c r="AY788" s="69"/>
      <c r="AZ788" s="67"/>
      <c r="BA788" s="67"/>
      <c r="BB788" s="67"/>
      <c r="BC788" s="67"/>
      <c r="BD788" s="69"/>
      <c r="BE788" s="69"/>
      <c r="BF788" s="72"/>
      <c r="BG788" s="69"/>
      <c r="BH788" s="69"/>
      <c r="BI788" s="94"/>
      <c r="BJ788" s="42"/>
      <c r="BK788" s="42"/>
      <c r="BL788" s="209"/>
      <c r="BM788" s="67"/>
      <c r="BN788" s="67"/>
      <c r="BO788" s="95"/>
      <c r="BP788" s="42"/>
      <c r="BQ788" s="42"/>
      <c r="BR788" s="206"/>
      <c r="BS788" s="41"/>
      <c r="BT788" s="41"/>
      <c r="BU788" s="30"/>
      <c r="BW788" s="30"/>
      <c r="BX788" s="30"/>
      <c r="BY788" s="30"/>
      <c r="BZ788" s="160"/>
      <c r="CS788" s="40"/>
      <c r="CV788" s="69"/>
      <c r="CW788" s="31"/>
      <c r="CX788" s="19"/>
      <c r="CY788" s="43"/>
      <c r="DC788" s="160"/>
      <c r="DU788" s="30"/>
      <c r="DV788" s="30"/>
      <c r="DW788" s="30"/>
      <c r="DX788" s="30"/>
      <c r="DY788" s="30"/>
      <c r="DZ788" s="160"/>
      <c r="EA788" s="160"/>
      <c r="EC788" s="160"/>
      <c r="ED788" s="160"/>
      <c r="EG788" s="160"/>
      <c r="EH788" s="30"/>
      <c r="EI788" s="30"/>
      <c r="EK788" s="160"/>
      <c r="EL788" s="160"/>
      <c r="EM788" s="160"/>
      <c r="EN788" s="160"/>
      <c r="EO788" s="160"/>
      <c r="EP788" s="160"/>
    </row>
    <row r="789" spans="2:146" s="105" customFormat="1" x14ac:dyDescent="0.25">
      <c r="B789" s="38"/>
      <c r="C789" s="38"/>
      <c r="D789" s="38"/>
      <c r="E789" s="38"/>
      <c r="F789" s="38"/>
      <c r="G789" s="38"/>
      <c r="J789" s="160"/>
      <c r="K789" s="160"/>
      <c r="L789" s="42"/>
      <c r="M789" s="42"/>
      <c r="N789" s="42"/>
      <c r="O789" s="42"/>
      <c r="P789" s="42"/>
      <c r="Q789" s="42"/>
      <c r="R789" s="42"/>
      <c r="S789" s="42"/>
      <c r="T789" s="42"/>
      <c r="U789" s="169"/>
      <c r="V789" s="169"/>
      <c r="W789" s="169"/>
      <c r="X789" s="169"/>
      <c r="Y789" s="169"/>
      <c r="AA789" s="169"/>
      <c r="AB789" s="169"/>
      <c r="AC789" s="169"/>
      <c r="AD789" s="169"/>
      <c r="AE789" s="169"/>
      <c r="AF789" s="169"/>
      <c r="AG789" s="169"/>
      <c r="AH789" s="169"/>
      <c r="AJ789" s="169"/>
      <c r="AK789" s="169"/>
      <c r="AM789" s="169"/>
      <c r="AN789" s="64"/>
      <c r="AO789" s="64"/>
      <c r="AP789" s="64"/>
      <c r="AQ789" s="64"/>
      <c r="AR789" s="64"/>
      <c r="AS789" s="42"/>
      <c r="AT789" s="67"/>
      <c r="AU789" s="67"/>
      <c r="AV789" s="67"/>
      <c r="AW789" s="42"/>
      <c r="AX789" s="64"/>
      <c r="AY789" s="69"/>
      <c r="AZ789" s="67"/>
      <c r="BA789" s="67"/>
      <c r="BB789" s="67"/>
      <c r="BC789" s="67"/>
      <c r="BD789" s="69"/>
      <c r="BE789" s="69"/>
      <c r="BF789" s="72"/>
      <c r="BG789" s="69"/>
      <c r="BH789" s="69"/>
      <c r="BI789" s="94"/>
      <c r="BJ789" s="42"/>
      <c r="BK789" s="42"/>
      <c r="BL789" s="209"/>
      <c r="BM789" s="67"/>
      <c r="BN789" s="67"/>
      <c r="BO789" s="95"/>
      <c r="BP789" s="42"/>
      <c r="BQ789" s="42"/>
      <c r="BR789" s="206"/>
      <c r="BS789" s="41"/>
      <c r="BT789" s="41"/>
      <c r="BU789" s="30"/>
      <c r="BW789" s="30"/>
      <c r="BX789" s="30"/>
      <c r="BY789" s="30"/>
      <c r="BZ789" s="160"/>
      <c r="CS789" s="40"/>
      <c r="CV789" s="69"/>
      <c r="CW789" s="31"/>
      <c r="CX789" s="19"/>
      <c r="CY789" s="43"/>
      <c r="DC789" s="160"/>
      <c r="DU789" s="30"/>
      <c r="DV789" s="30"/>
      <c r="DW789" s="30"/>
      <c r="DX789" s="30"/>
      <c r="DY789" s="30"/>
      <c r="DZ789" s="160"/>
      <c r="EA789" s="160"/>
      <c r="EC789" s="160"/>
      <c r="ED789" s="160"/>
      <c r="EG789" s="160"/>
      <c r="EH789" s="30"/>
      <c r="EI789" s="30"/>
      <c r="EK789" s="160"/>
      <c r="EL789" s="160"/>
      <c r="EM789" s="160"/>
      <c r="EN789" s="160"/>
      <c r="EO789" s="160"/>
      <c r="EP789" s="160"/>
    </row>
    <row r="790" spans="2:146" s="105" customFormat="1" x14ac:dyDescent="0.25">
      <c r="B790" s="38"/>
      <c r="C790" s="38"/>
      <c r="D790" s="38"/>
      <c r="E790" s="38"/>
      <c r="F790" s="38"/>
      <c r="G790" s="38"/>
      <c r="J790" s="160"/>
      <c r="K790" s="160"/>
      <c r="L790" s="42"/>
      <c r="M790" s="42"/>
      <c r="N790" s="42"/>
      <c r="O790" s="42"/>
      <c r="P790" s="42"/>
      <c r="Q790" s="42"/>
      <c r="R790" s="42"/>
      <c r="S790" s="42"/>
      <c r="T790" s="42"/>
      <c r="U790" s="169"/>
      <c r="V790" s="169"/>
      <c r="W790" s="169"/>
      <c r="X790" s="169"/>
      <c r="Y790" s="169"/>
      <c r="AA790" s="169"/>
      <c r="AB790" s="169"/>
      <c r="AC790" s="169"/>
      <c r="AD790" s="169"/>
      <c r="AE790" s="169"/>
      <c r="AF790" s="169"/>
      <c r="AG790" s="169"/>
      <c r="AH790" s="169"/>
      <c r="AJ790" s="169"/>
      <c r="AK790" s="169"/>
      <c r="AM790" s="169"/>
      <c r="AN790" s="64"/>
      <c r="AO790" s="64"/>
      <c r="AP790" s="64"/>
      <c r="AQ790" s="64"/>
      <c r="AR790" s="64"/>
      <c r="AS790" s="42"/>
      <c r="AT790" s="67"/>
      <c r="AU790" s="67"/>
      <c r="AV790" s="67"/>
      <c r="AW790" s="42"/>
      <c r="AX790" s="64"/>
      <c r="AY790" s="69"/>
      <c r="AZ790" s="67"/>
      <c r="BA790" s="67"/>
      <c r="BB790" s="67"/>
      <c r="BC790" s="67"/>
      <c r="BD790" s="69"/>
      <c r="BE790" s="69"/>
      <c r="BF790" s="72"/>
      <c r="BG790" s="69"/>
      <c r="BH790" s="69"/>
      <c r="BI790" s="94"/>
      <c r="BJ790" s="42"/>
      <c r="BK790" s="42"/>
      <c r="BL790" s="209"/>
      <c r="BM790" s="67"/>
      <c r="BN790" s="67"/>
      <c r="BO790" s="95"/>
      <c r="BP790" s="42"/>
      <c r="BQ790" s="42"/>
      <c r="BR790" s="206"/>
      <c r="BS790" s="41"/>
      <c r="BT790" s="41"/>
      <c r="BU790" s="30"/>
      <c r="BW790" s="30"/>
      <c r="BX790" s="30"/>
      <c r="BY790" s="30"/>
      <c r="BZ790" s="160"/>
      <c r="CS790" s="40"/>
      <c r="CV790" s="69"/>
      <c r="CW790" s="31"/>
      <c r="CX790" s="19"/>
      <c r="CY790" s="43"/>
      <c r="DC790" s="160"/>
      <c r="DU790" s="30"/>
      <c r="DV790" s="30"/>
      <c r="DW790" s="30"/>
      <c r="DX790" s="30"/>
      <c r="DY790" s="30"/>
      <c r="DZ790" s="160"/>
      <c r="EA790" s="160"/>
      <c r="EC790" s="160"/>
      <c r="ED790" s="160"/>
      <c r="EG790" s="160"/>
      <c r="EH790" s="30"/>
      <c r="EI790" s="30"/>
      <c r="EK790" s="160"/>
      <c r="EL790" s="160"/>
      <c r="EM790" s="160"/>
      <c r="EN790" s="160"/>
      <c r="EO790" s="160"/>
      <c r="EP790" s="160"/>
    </row>
    <row r="791" spans="2:146" s="105" customFormat="1" x14ac:dyDescent="0.25">
      <c r="B791" s="38"/>
      <c r="C791" s="38"/>
      <c r="D791" s="38"/>
      <c r="E791" s="38"/>
      <c r="F791" s="38"/>
      <c r="G791" s="38"/>
      <c r="J791" s="160"/>
      <c r="K791" s="160"/>
      <c r="L791" s="42"/>
      <c r="M791" s="42"/>
      <c r="N791" s="42"/>
      <c r="O791" s="42"/>
      <c r="P791" s="42"/>
      <c r="Q791" s="42"/>
      <c r="R791" s="42"/>
      <c r="S791" s="42"/>
      <c r="T791" s="42"/>
      <c r="U791" s="169"/>
      <c r="V791" s="169"/>
      <c r="W791" s="169"/>
      <c r="X791" s="169"/>
      <c r="Y791" s="169"/>
      <c r="AA791" s="169"/>
      <c r="AB791" s="169"/>
      <c r="AC791" s="169"/>
      <c r="AD791" s="169"/>
      <c r="AE791" s="169"/>
      <c r="AF791" s="169"/>
      <c r="AG791" s="169"/>
      <c r="AH791" s="169"/>
      <c r="AJ791" s="169"/>
      <c r="AK791" s="169"/>
      <c r="AM791" s="169"/>
      <c r="AN791" s="64"/>
      <c r="AO791" s="64"/>
      <c r="AP791" s="64"/>
      <c r="AQ791" s="64"/>
      <c r="AR791" s="64"/>
      <c r="AS791" s="42"/>
      <c r="AT791" s="67"/>
      <c r="AU791" s="67"/>
      <c r="AV791" s="67"/>
      <c r="AW791" s="42"/>
      <c r="AX791" s="64"/>
      <c r="AY791" s="69"/>
      <c r="AZ791" s="67"/>
      <c r="BA791" s="67"/>
      <c r="BB791" s="67"/>
      <c r="BC791" s="67"/>
      <c r="BD791" s="69"/>
      <c r="BE791" s="69"/>
      <c r="BF791" s="72"/>
      <c r="BG791" s="69"/>
      <c r="BH791" s="69"/>
      <c r="BI791" s="94"/>
      <c r="BJ791" s="42"/>
      <c r="BK791" s="42"/>
      <c r="BL791" s="209"/>
      <c r="BM791" s="67"/>
      <c r="BN791" s="67"/>
      <c r="BO791" s="95"/>
      <c r="BP791" s="42"/>
      <c r="BQ791" s="42"/>
      <c r="BR791" s="206"/>
      <c r="BS791" s="41"/>
      <c r="BT791" s="41"/>
      <c r="BU791" s="30"/>
      <c r="BW791" s="30"/>
      <c r="BX791" s="30"/>
      <c r="BY791" s="30"/>
      <c r="BZ791" s="160"/>
      <c r="CS791" s="40"/>
      <c r="CV791" s="69"/>
      <c r="CW791" s="31"/>
      <c r="CX791" s="19"/>
      <c r="CY791" s="43"/>
      <c r="DC791" s="160"/>
      <c r="DU791" s="30"/>
      <c r="DV791" s="30"/>
      <c r="DW791" s="30"/>
      <c r="DX791" s="30"/>
      <c r="DY791" s="30"/>
      <c r="DZ791" s="160"/>
      <c r="EA791" s="160"/>
      <c r="EC791" s="160"/>
      <c r="ED791" s="160"/>
      <c r="EG791" s="160"/>
      <c r="EH791" s="30"/>
      <c r="EI791" s="30"/>
      <c r="EK791" s="160"/>
      <c r="EL791" s="160"/>
      <c r="EM791" s="160"/>
      <c r="EN791" s="160"/>
      <c r="EO791" s="160"/>
      <c r="EP791" s="160"/>
    </row>
    <row r="792" spans="2:146" s="105" customFormat="1" x14ac:dyDescent="0.25">
      <c r="B792" s="38"/>
      <c r="C792" s="38"/>
      <c r="D792" s="38"/>
      <c r="E792" s="38"/>
      <c r="F792" s="38"/>
      <c r="G792" s="38"/>
      <c r="J792" s="160"/>
      <c r="K792" s="160"/>
      <c r="L792" s="42"/>
      <c r="M792" s="42"/>
      <c r="N792" s="42"/>
      <c r="O792" s="42"/>
      <c r="P792" s="42"/>
      <c r="Q792" s="42"/>
      <c r="R792" s="42"/>
      <c r="S792" s="42"/>
      <c r="T792" s="42"/>
      <c r="U792" s="169"/>
      <c r="V792" s="169"/>
      <c r="W792" s="169"/>
      <c r="X792" s="169"/>
      <c r="Y792" s="169"/>
      <c r="AA792" s="169"/>
      <c r="AB792" s="169"/>
      <c r="AC792" s="169"/>
      <c r="AD792" s="169"/>
      <c r="AE792" s="169"/>
      <c r="AF792" s="169"/>
      <c r="AG792" s="169"/>
      <c r="AH792" s="169"/>
      <c r="AJ792" s="169"/>
      <c r="AK792" s="169"/>
      <c r="AM792" s="169"/>
      <c r="AN792" s="64"/>
      <c r="AO792" s="64"/>
      <c r="AP792" s="64"/>
      <c r="AQ792" s="64"/>
      <c r="AR792" s="64"/>
      <c r="AS792" s="42"/>
      <c r="AT792" s="67"/>
      <c r="AU792" s="67"/>
      <c r="AV792" s="67"/>
      <c r="AW792" s="42"/>
      <c r="AX792" s="64"/>
      <c r="AY792" s="69"/>
      <c r="AZ792" s="67"/>
      <c r="BA792" s="67"/>
      <c r="BB792" s="67"/>
      <c r="BC792" s="67"/>
      <c r="BD792" s="69"/>
      <c r="BE792" s="69"/>
      <c r="BF792" s="72"/>
      <c r="BG792" s="69"/>
      <c r="BH792" s="69"/>
      <c r="BI792" s="94"/>
      <c r="BJ792" s="42"/>
      <c r="BK792" s="42"/>
      <c r="BL792" s="209"/>
      <c r="BM792" s="67"/>
      <c r="BN792" s="67"/>
      <c r="BO792" s="95"/>
      <c r="BP792" s="42"/>
      <c r="BQ792" s="42"/>
      <c r="BR792" s="206"/>
      <c r="BS792" s="41"/>
      <c r="BT792" s="41"/>
      <c r="BU792" s="30"/>
      <c r="BW792" s="30"/>
      <c r="BX792" s="30"/>
      <c r="BY792" s="30"/>
      <c r="BZ792" s="160"/>
      <c r="CS792" s="40"/>
      <c r="CV792" s="69"/>
      <c r="CW792" s="31"/>
      <c r="CX792" s="19"/>
      <c r="CY792" s="43"/>
      <c r="DC792" s="160"/>
      <c r="DU792" s="30"/>
      <c r="DV792" s="30"/>
      <c r="DW792" s="30"/>
      <c r="DX792" s="30"/>
      <c r="DY792" s="30"/>
      <c r="DZ792" s="160"/>
      <c r="EA792" s="160"/>
      <c r="EC792" s="160"/>
      <c r="ED792" s="160"/>
      <c r="EG792" s="160"/>
      <c r="EH792" s="30"/>
      <c r="EI792" s="30"/>
      <c r="EK792" s="160"/>
      <c r="EL792" s="160"/>
      <c r="EM792" s="160"/>
      <c r="EN792" s="160"/>
      <c r="EO792" s="160"/>
      <c r="EP792" s="160"/>
    </row>
    <row r="793" spans="2:146" s="105" customFormat="1" x14ac:dyDescent="0.25">
      <c r="B793" s="38"/>
      <c r="C793" s="38"/>
      <c r="D793" s="38"/>
      <c r="E793" s="38"/>
      <c r="F793" s="38"/>
      <c r="G793" s="38"/>
      <c r="J793" s="160"/>
      <c r="K793" s="160"/>
      <c r="L793" s="42"/>
      <c r="M793" s="42"/>
      <c r="N793" s="42"/>
      <c r="O793" s="42"/>
      <c r="P793" s="42"/>
      <c r="Q793" s="42"/>
      <c r="R793" s="42"/>
      <c r="S793" s="42"/>
      <c r="T793" s="42"/>
      <c r="U793" s="169"/>
      <c r="V793" s="169"/>
      <c r="W793" s="169"/>
      <c r="X793" s="169"/>
      <c r="Y793" s="169"/>
      <c r="AA793" s="169"/>
      <c r="AB793" s="169"/>
      <c r="AC793" s="169"/>
      <c r="AD793" s="169"/>
      <c r="AE793" s="169"/>
      <c r="AF793" s="169"/>
      <c r="AG793" s="169"/>
      <c r="AH793" s="169"/>
      <c r="AJ793" s="169"/>
      <c r="AK793" s="169"/>
      <c r="AM793" s="169"/>
      <c r="AN793" s="64"/>
      <c r="AO793" s="64"/>
      <c r="AP793" s="64"/>
      <c r="AQ793" s="64"/>
      <c r="AR793" s="64"/>
      <c r="AS793" s="42"/>
      <c r="AT793" s="67"/>
      <c r="AU793" s="67"/>
      <c r="AV793" s="67"/>
      <c r="AW793" s="42"/>
      <c r="AX793" s="64"/>
      <c r="AY793" s="69"/>
      <c r="AZ793" s="67"/>
      <c r="BA793" s="67"/>
      <c r="BB793" s="67"/>
      <c r="BC793" s="67"/>
      <c r="BD793" s="69"/>
      <c r="BE793" s="69"/>
      <c r="BF793" s="72"/>
      <c r="BG793" s="69"/>
      <c r="BH793" s="69"/>
      <c r="BI793" s="94"/>
      <c r="BJ793" s="42"/>
      <c r="BK793" s="42"/>
      <c r="BL793" s="209"/>
      <c r="BM793" s="67"/>
      <c r="BN793" s="67"/>
      <c r="BO793" s="95"/>
      <c r="BP793" s="42"/>
      <c r="BQ793" s="42"/>
      <c r="BR793" s="206"/>
      <c r="BS793" s="41"/>
      <c r="BT793" s="41"/>
      <c r="BU793" s="30"/>
      <c r="BW793" s="30"/>
      <c r="BX793" s="30"/>
      <c r="BY793" s="30"/>
      <c r="BZ793" s="160"/>
      <c r="CS793" s="40"/>
      <c r="CV793" s="69"/>
      <c r="CW793" s="31"/>
      <c r="CX793" s="19"/>
      <c r="CY793" s="43"/>
      <c r="DC793" s="160"/>
      <c r="DU793" s="30"/>
      <c r="DV793" s="30"/>
      <c r="DW793" s="30"/>
      <c r="DX793" s="30"/>
      <c r="DY793" s="30"/>
      <c r="DZ793" s="160"/>
      <c r="EA793" s="160"/>
      <c r="EC793" s="160"/>
      <c r="ED793" s="160"/>
      <c r="EG793" s="160"/>
      <c r="EH793" s="30"/>
      <c r="EI793" s="30"/>
      <c r="EK793" s="160"/>
      <c r="EL793" s="160"/>
      <c r="EM793" s="160"/>
      <c r="EN793" s="160"/>
      <c r="EO793" s="160"/>
      <c r="EP793" s="160"/>
    </row>
    <row r="794" spans="2:146" s="105" customFormat="1" x14ac:dyDescent="0.25">
      <c r="B794" s="38"/>
      <c r="C794" s="38"/>
      <c r="D794" s="38"/>
      <c r="E794" s="38"/>
      <c r="F794" s="38"/>
      <c r="G794" s="38"/>
      <c r="J794" s="160"/>
      <c r="K794" s="160"/>
      <c r="L794" s="42"/>
      <c r="M794" s="42"/>
      <c r="N794" s="42"/>
      <c r="O794" s="42"/>
      <c r="P794" s="42"/>
      <c r="Q794" s="42"/>
      <c r="R794" s="42"/>
      <c r="S794" s="42"/>
      <c r="T794" s="42"/>
      <c r="U794" s="169"/>
      <c r="V794" s="169"/>
      <c r="W794" s="169"/>
      <c r="X794" s="169"/>
      <c r="Y794" s="169"/>
      <c r="AA794" s="169"/>
      <c r="AB794" s="169"/>
      <c r="AC794" s="169"/>
      <c r="AD794" s="169"/>
      <c r="AE794" s="169"/>
      <c r="AF794" s="169"/>
      <c r="AG794" s="169"/>
      <c r="AH794" s="169"/>
      <c r="AJ794" s="169"/>
      <c r="AK794" s="169"/>
      <c r="AM794" s="169"/>
      <c r="AN794" s="64"/>
      <c r="AO794" s="64"/>
      <c r="AP794" s="64"/>
      <c r="AQ794" s="64"/>
      <c r="AR794" s="64"/>
      <c r="AS794" s="42"/>
      <c r="AT794" s="67"/>
      <c r="AU794" s="67"/>
      <c r="AV794" s="67"/>
      <c r="AW794" s="42"/>
      <c r="AX794" s="64"/>
      <c r="AY794" s="69"/>
      <c r="AZ794" s="67"/>
      <c r="BA794" s="67"/>
      <c r="BB794" s="67"/>
      <c r="BC794" s="67"/>
      <c r="BD794" s="69"/>
      <c r="BE794" s="69"/>
      <c r="BF794" s="72"/>
      <c r="BG794" s="69"/>
      <c r="BH794" s="69"/>
      <c r="BI794" s="94"/>
      <c r="BJ794" s="42"/>
      <c r="BK794" s="42"/>
      <c r="BL794" s="209"/>
      <c r="BM794" s="67"/>
      <c r="BN794" s="67"/>
      <c r="BO794" s="95"/>
      <c r="BP794" s="42"/>
      <c r="BQ794" s="42"/>
      <c r="BR794" s="206"/>
      <c r="BS794" s="41"/>
      <c r="BT794" s="41"/>
      <c r="BU794" s="30"/>
      <c r="BW794" s="30"/>
      <c r="BX794" s="30"/>
      <c r="BY794" s="30"/>
      <c r="BZ794" s="160"/>
      <c r="CS794" s="40"/>
      <c r="CV794" s="69"/>
      <c r="CW794" s="31"/>
      <c r="CX794" s="19"/>
      <c r="CY794" s="43"/>
      <c r="DC794" s="160"/>
      <c r="DU794" s="30"/>
      <c r="DV794" s="30"/>
      <c r="DW794" s="30"/>
      <c r="DX794" s="30"/>
      <c r="DY794" s="30"/>
      <c r="DZ794" s="160"/>
      <c r="EA794" s="160"/>
      <c r="EC794" s="160"/>
      <c r="ED794" s="160"/>
      <c r="EG794" s="160"/>
      <c r="EH794" s="30"/>
      <c r="EI794" s="30"/>
      <c r="EK794" s="160"/>
      <c r="EL794" s="160"/>
      <c r="EM794" s="160"/>
      <c r="EN794" s="160"/>
      <c r="EO794" s="160"/>
      <c r="EP794" s="160"/>
    </row>
    <row r="795" spans="2:146" s="105" customFormat="1" x14ac:dyDescent="0.25">
      <c r="B795" s="38"/>
      <c r="C795" s="38"/>
      <c r="D795" s="38"/>
      <c r="E795" s="38"/>
      <c r="F795" s="38"/>
      <c r="G795" s="38"/>
      <c r="J795" s="160"/>
      <c r="K795" s="160"/>
      <c r="L795" s="42"/>
      <c r="M795" s="42"/>
      <c r="N795" s="42"/>
      <c r="O795" s="42"/>
      <c r="P795" s="42"/>
      <c r="Q795" s="42"/>
      <c r="R795" s="42"/>
      <c r="S795" s="42"/>
      <c r="T795" s="42"/>
      <c r="U795" s="169"/>
      <c r="V795" s="169"/>
      <c r="W795" s="169"/>
      <c r="X795" s="169"/>
      <c r="Y795" s="169"/>
      <c r="AA795" s="169"/>
      <c r="AB795" s="169"/>
      <c r="AC795" s="169"/>
      <c r="AD795" s="169"/>
      <c r="AE795" s="169"/>
      <c r="AF795" s="169"/>
      <c r="AG795" s="169"/>
      <c r="AH795" s="169"/>
      <c r="AJ795" s="169"/>
      <c r="AK795" s="169"/>
      <c r="AM795" s="169"/>
      <c r="AN795" s="64"/>
      <c r="AO795" s="64"/>
      <c r="AP795" s="64"/>
      <c r="AQ795" s="64"/>
      <c r="AR795" s="64"/>
      <c r="AS795" s="42"/>
      <c r="AT795" s="67"/>
      <c r="AU795" s="67"/>
      <c r="AV795" s="67"/>
      <c r="AW795" s="42"/>
      <c r="AX795" s="64"/>
      <c r="AY795" s="69"/>
      <c r="AZ795" s="67"/>
      <c r="BA795" s="67"/>
      <c r="BB795" s="67"/>
      <c r="BC795" s="67"/>
      <c r="BD795" s="69"/>
      <c r="BE795" s="69"/>
      <c r="BF795" s="72"/>
      <c r="BG795" s="69"/>
      <c r="BH795" s="69"/>
      <c r="BI795" s="94"/>
      <c r="BJ795" s="42"/>
      <c r="BK795" s="42"/>
      <c r="BL795" s="209"/>
      <c r="BM795" s="67"/>
      <c r="BN795" s="67"/>
      <c r="BO795" s="95"/>
      <c r="BP795" s="42"/>
      <c r="BQ795" s="42"/>
      <c r="BR795" s="206"/>
      <c r="BS795" s="41"/>
      <c r="BT795" s="41"/>
      <c r="BU795" s="30"/>
      <c r="BW795" s="30"/>
      <c r="BX795" s="30"/>
      <c r="BY795" s="30"/>
      <c r="BZ795" s="160"/>
      <c r="CS795" s="40"/>
      <c r="CV795" s="69"/>
      <c r="CW795" s="31"/>
      <c r="CX795" s="19"/>
      <c r="CY795" s="43"/>
      <c r="DC795" s="160"/>
      <c r="DU795" s="30"/>
      <c r="DV795" s="30"/>
      <c r="DW795" s="30"/>
      <c r="DX795" s="30"/>
      <c r="DY795" s="30"/>
      <c r="DZ795" s="160"/>
      <c r="EA795" s="160"/>
      <c r="EC795" s="160"/>
      <c r="ED795" s="160"/>
      <c r="EG795" s="160"/>
      <c r="EH795" s="30"/>
      <c r="EI795" s="30"/>
      <c r="EK795" s="160"/>
      <c r="EL795" s="160"/>
      <c r="EM795" s="160"/>
      <c r="EN795" s="160"/>
      <c r="EO795" s="160"/>
      <c r="EP795" s="160"/>
    </row>
    <row r="796" spans="2:146" s="105" customFormat="1" x14ac:dyDescent="0.25">
      <c r="B796" s="38"/>
      <c r="C796" s="38"/>
      <c r="D796" s="38"/>
      <c r="E796" s="38"/>
      <c r="F796" s="38"/>
      <c r="G796" s="38"/>
      <c r="J796" s="160"/>
      <c r="K796" s="160"/>
      <c r="L796" s="42"/>
      <c r="M796" s="42"/>
      <c r="N796" s="42"/>
      <c r="O796" s="42"/>
      <c r="P796" s="42"/>
      <c r="Q796" s="42"/>
      <c r="R796" s="42"/>
      <c r="S796" s="42"/>
      <c r="T796" s="42"/>
      <c r="U796" s="169"/>
      <c r="V796" s="169"/>
      <c r="W796" s="169"/>
      <c r="X796" s="169"/>
      <c r="Y796" s="169"/>
      <c r="AA796" s="169"/>
      <c r="AB796" s="169"/>
      <c r="AC796" s="169"/>
      <c r="AD796" s="169"/>
      <c r="AE796" s="169"/>
      <c r="AF796" s="169"/>
      <c r="AG796" s="169"/>
      <c r="AH796" s="169"/>
      <c r="AJ796" s="169"/>
      <c r="AK796" s="169"/>
      <c r="AM796" s="169"/>
      <c r="AN796" s="64"/>
      <c r="AO796" s="64"/>
      <c r="AP796" s="64"/>
      <c r="AQ796" s="64"/>
      <c r="AR796" s="64"/>
      <c r="AS796" s="42"/>
      <c r="AT796" s="67"/>
      <c r="AU796" s="67"/>
      <c r="AV796" s="67"/>
      <c r="AW796" s="42"/>
      <c r="AX796" s="64"/>
      <c r="AY796" s="69"/>
      <c r="AZ796" s="67"/>
      <c r="BA796" s="67"/>
      <c r="BB796" s="67"/>
      <c r="BC796" s="67"/>
      <c r="BD796" s="69"/>
      <c r="BE796" s="69"/>
      <c r="BF796" s="72"/>
      <c r="BG796" s="69"/>
      <c r="BH796" s="69"/>
      <c r="BI796" s="94"/>
      <c r="BJ796" s="42"/>
      <c r="BK796" s="42"/>
      <c r="BL796" s="209"/>
      <c r="BM796" s="67"/>
      <c r="BN796" s="67"/>
      <c r="BO796" s="95"/>
      <c r="BP796" s="42"/>
      <c r="BQ796" s="42"/>
      <c r="BR796" s="206"/>
      <c r="BS796" s="41"/>
      <c r="BT796" s="41"/>
      <c r="BU796" s="30"/>
      <c r="BW796" s="30"/>
      <c r="BX796" s="30"/>
      <c r="BY796" s="30"/>
      <c r="BZ796" s="160"/>
      <c r="CS796" s="40"/>
      <c r="CV796" s="69"/>
      <c r="CW796" s="31"/>
      <c r="CX796" s="19"/>
      <c r="CY796" s="43"/>
      <c r="DC796" s="160"/>
      <c r="DU796" s="30"/>
      <c r="DV796" s="30"/>
      <c r="DW796" s="30"/>
      <c r="DX796" s="30"/>
      <c r="DY796" s="30"/>
      <c r="DZ796" s="160"/>
      <c r="EA796" s="160"/>
      <c r="EC796" s="160"/>
      <c r="ED796" s="160"/>
      <c r="EG796" s="160"/>
      <c r="EH796" s="30"/>
      <c r="EI796" s="30"/>
      <c r="EK796" s="160"/>
      <c r="EL796" s="160"/>
      <c r="EM796" s="160"/>
      <c r="EN796" s="160"/>
      <c r="EO796" s="160"/>
      <c r="EP796" s="160"/>
    </row>
    <row r="797" spans="2:146" s="105" customFormat="1" x14ac:dyDescent="0.25">
      <c r="B797" s="38"/>
      <c r="C797" s="38"/>
      <c r="D797" s="38"/>
      <c r="E797" s="38"/>
      <c r="F797" s="38"/>
      <c r="G797" s="38"/>
      <c r="J797" s="160"/>
      <c r="K797" s="160"/>
      <c r="L797" s="42"/>
      <c r="M797" s="42"/>
      <c r="N797" s="42"/>
      <c r="O797" s="42"/>
      <c r="P797" s="42"/>
      <c r="Q797" s="42"/>
      <c r="R797" s="42"/>
      <c r="S797" s="42"/>
      <c r="T797" s="42"/>
      <c r="U797" s="169"/>
      <c r="V797" s="169"/>
      <c r="W797" s="169"/>
      <c r="X797" s="169"/>
      <c r="Y797" s="169"/>
      <c r="AA797" s="169"/>
      <c r="AB797" s="169"/>
      <c r="AC797" s="169"/>
      <c r="AD797" s="169"/>
      <c r="AE797" s="169"/>
      <c r="AF797" s="169"/>
      <c r="AG797" s="169"/>
      <c r="AH797" s="169"/>
      <c r="AJ797" s="169"/>
      <c r="AK797" s="169"/>
      <c r="AM797" s="169"/>
      <c r="AN797" s="64"/>
      <c r="AO797" s="64"/>
      <c r="AP797" s="64"/>
      <c r="AQ797" s="64"/>
      <c r="AR797" s="64"/>
      <c r="AS797" s="42"/>
      <c r="AT797" s="67"/>
      <c r="AU797" s="67"/>
      <c r="AV797" s="67"/>
      <c r="AW797" s="42"/>
      <c r="AX797" s="64"/>
      <c r="AY797" s="69"/>
      <c r="AZ797" s="67"/>
      <c r="BA797" s="67"/>
      <c r="BB797" s="67"/>
      <c r="BC797" s="67"/>
      <c r="BD797" s="69"/>
      <c r="BE797" s="69"/>
      <c r="BF797" s="72"/>
      <c r="BG797" s="69"/>
      <c r="BH797" s="69"/>
      <c r="BI797" s="94"/>
      <c r="BJ797" s="42"/>
      <c r="BK797" s="42"/>
      <c r="BL797" s="209"/>
      <c r="BM797" s="67"/>
      <c r="BN797" s="67"/>
      <c r="BO797" s="95"/>
      <c r="BP797" s="42"/>
      <c r="BQ797" s="42"/>
      <c r="BR797" s="206"/>
      <c r="BS797" s="41"/>
      <c r="BT797" s="41"/>
      <c r="BU797" s="30"/>
      <c r="BW797" s="30"/>
      <c r="BX797" s="30"/>
      <c r="BY797" s="30"/>
      <c r="BZ797" s="160"/>
      <c r="CS797" s="40"/>
      <c r="CV797" s="69"/>
      <c r="CW797" s="31"/>
      <c r="CX797" s="19"/>
      <c r="CY797" s="43"/>
      <c r="DC797" s="160"/>
      <c r="DU797" s="30"/>
      <c r="DV797" s="30"/>
      <c r="DW797" s="30"/>
      <c r="DX797" s="30"/>
      <c r="DY797" s="30"/>
      <c r="DZ797" s="160"/>
      <c r="EA797" s="160"/>
      <c r="EC797" s="160"/>
      <c r="ED797" s="160"/>
      <c r="EG797" s="160"/>
      <c r="EH797" s="30"/>
      <c r="EI797" s="30"/>
      <c r="EK797" s="160"/>
      <c r="EL797" s="160"/>
      <c r="EM797" s="160"/>
      <c r="EN797" s="160"/>
      <c r="EO797" s="160"/>
      <c r="EP797" s="160"/>
    </row>
    <row r="798" spans="2:146" s="105" customFormat="1" x14ac:dyDescent="0.25">
      <c r="B798" s="38"/>
      <c r="C798" s="38"/>
      <c r="D798" s="38"/>
      <c r="E798" s="38"/>
      <c r="F798" s="38"/>
      <c r="G798" s="38"/>
      <c r="J798" s="160"/>
      <c r="K798" s="160"/>
      <c r="L798" s="42"/>
      <c r="M798" s="42"/>
      <c r="N798" s="42"/>
      <c r="O798" s="42"/>
      <c r="P798" s="42"/>
      <c r="Q798" s="42"/>
      <c r="R798" s="42"/>
      <c r="S798" s="42"/>
      <c r="T798" s="42"/>
      <c r="U798" s="169"/>
      <c r="V798" s="169"/>
      <c r="W798" s="169"/>
      <c r="X798" s="169"/>
      <c r="Y798" s="169"/>
      <c r="AA798" s="169"/>
      <c r="AB798" s="169"/>
      <c r="AC798" s="169"/>
      <c r="AD798" s="169"/>
      <c r="AE798" s="169"/>
      <c r="AF798" s="169"/>
      <c r="AG798" s="169"/>
      <c r="AH798" s="169"/>
      <c r="AJ798" s="169"/>
      <c r="AK798" s="169"/>
      <c r="AM798" s="169"/>
      <c r="AN798" s="64"/>
      <c r="AO798" s="64"/>
      <c r="AP798" s="64"/>
      <c r="AQ798" s="64"/>
      <c r="AR798" s="64"/>
      <c r="AS798" s="42"/>
      <c r="AT798" s="67"/>
      <c r="AU798" s="67"/>
      <c r="AV798" s="67"/>
      <c r="AW798" s="42"/>
      <c r="AX798" s="64"/>
      <c r="AY798" s="69"/>
      <c r="AZ798" s="67"/>
      <c r="BA798" s="67"/>
      <c r="BB798" s="67"/>
      <c r="BC798" s="67"/>
      <c r="BD798" s="69"/>
      <c r="BE798" s="69"/>
      <c r="BF798" s="72"/>
      <c r="BG798" s="69"/>
      <c r="BH798" s="69"/>
      <c r="BI798" s="94"/>
      <c r="BJ798" s="42"/>
      <c r="BK798" s="42"/>
      <c r="BL798" s="209"/>
      <c r="BM798" s="67"/>
      <c r="BN798" s="67"/>
      <c r="BO798" s="95"/>
      <c r="BP798" s="42"/>
      <c r="BQ798" s="42"/>
      <c r="BR798" s="206"/>
      <c r="BS798" s="41"/>
      <c r="BT798" s="41"/>
      <c r="BU798" s="30"/>
      <c r="BW798" s="30"/>
      <c r="BX798" s="30"/>
      <c r="BY798" s="30"/>
      <c r="BZ798" s="160"/>
      <c r="CS798" s="40"/>
      <c r="CV798" s="69"/>
      <c r="CW798" s="31"/>
      <c r="CX798" s="19"/>
      <c r="CY798" s="43"/>
      <c r="DC798" s="160"/>
      <c r="DU798" s="30"/>
      <c r="DV798" s="30"/>
      <c r="DW798" s="30"/>
      <c r="DX798" s="30"/>
      <c r="DY798" s="30"/>
      <c r="DZ798" s="160"/>
      <c r="EA798" s="160"/>
      <c r="EC798" s="160"/>
      <c r="ED798" s="160"/>
      <c r="EG798" s="160"/>
      <c r="EH798" s="30"/>
      <c r="EI798" s="30"/>
      <c r="EK798" s="160"/>
      <c r="EL798" s="160"/>
      <c r="EM798" s="160"/>
      <c r="EN798" s="160"/>
      <c r="EO798" s="160"/>
      <c r="EP798" s="160"/>
    </row>
    <row r="799" spans="2:146" s="105" customFormat="1" x14ac:dyDescent="0.25">
      <c r="B799" s="38"/>
      <c r="C799" s="38"/>
      <c r="D799" s="38"/>
      <c r="E799" s="38"/>
      <c r="F799" s="38"/>
      <c r="G799" s="38"/>
      <c r="J799" s="160"/>
      <c r="K799" s="160"/>
      <c r="L799" s="42"/>
      <c r="M799" s="42"/>
      <c r="N799" s="42"/>
      <c r="O799" s="42"/>
      <c r="P799" s="42"/>
      <c r="Q799" s="42"/>
      <c r="R799" s="42"/>
      <c r="S799" s="42"/>
      <c r="T799" s="42"/>
      <c r="U799" s="169"/>
      <c r="V799" s="169"/>
      <c r="W799" s="169"/>
      <c r="X799" s="169"/>
      <c r="Y799" s="169"/>
      <c r="AA799" s="169"/>
      <c r="AB799" s="169"/>
      <c r="AC799" s="169"/>
      <c r="AD799" s="169"/>
      <c r="AE799" s="169"/>
      <c r="AF799" s="169"/>
      <c r="AG799" s="169"/>
      <c r="AH799" s="169"/>
      <c r="AJ799" s="169"/>
      <c r="AK799" s="169"/>
      <c r="AM799" s="169"/>
      <c r="AN799" s="64"/>
      <c r="AO799" s="64"/>
      <c r="AP799" s="64"/>
      <c r="AQ799" s="64"/>
      <c r="AR799" s="64"/>
      <c r="AS799" s="42"/>
      <c r="AT799" s="67"/>
      <c r="AU799" s="67"/>
      <c r="AV799" s="67"/>
      <c r="AW799" s="42"/>
      <c r="AX799" s="64"/>
      <c r="AY799" s="69"/>
      <c r="AZ799" s="67"/>
      <c r="BA799" s="67"/>
      <c r="BB799" s="67"/>
      <c r="BC799" s="67"/>
      <c r="BD799" s="69"/>
      <c r="BE799" s="69"/>
      <c r="BF799" s="72"/>
      <c r="BG799" s="69"/>
      <c r="BH799" s="69"/>
      <c r="BI799" s="94"/>
      <c r="BJ799" s="42"/>
      <c r="BK799" s="42"/>
      <c r="BL799" s="209"/>
      <c r="BM799" s="67"/>
      <c r="BN799" s="67"/>
      <c r="BO799" s="95"/>
      <c r="BP799" s="42"/>
      <c r="BQ799" s="42"/>
      <c r="BR799" s="206"/>
      <c r="BS799" s="41"/>
      <c r="BT799" s="41"/>
      <c r="BU799" s="30"/>
      <c r="BW799" s="30"/>
      <c r="BX799" s="30"/>
      <c r="BY799" s="30"/>
      <c r="BZ799" s="160"/>
      <c r="CS799" s="40"/>
      <c r="CV799" s="69"/>
      <c r="CW799" s="31"/>
      <c r="CX799" s="19"/>
      <c r="CY799" s="43"/>
      <c r="DC799" s="160"/>
      <c r="DU799" s="30"/>
      <c r="DV799" s="30"/>
      <c r="DW799" s="30"/>
      <c r="DX799" s="30"/>
      <c r="DY799" s="30"/>
      <c r="DZ799" s="160"/>
      <c r="EA799" s="160"/>
      <c r="EC799" s="160"/>
      <c r="ED799" s="160"/>
      <c r="EG799" s="160"/>
      <c r="EH799" s="30"/>
      <c r="EI799" s="30"/>
      <c r="EK799" s="160"/>
      <c r="EL799" s="160"/>
      <c r="EM799" s="160"/>
      <c r="EN799" s="160"/>
      <c r="EO799" s="160"/>
      <c r="EP799" s="160"/>
    </row>
    <row r="800" spans="2:146" s="105" customFormat="1" x14ac:dyDescent="0.25">
      <c r="B800" s="38"/>
      <c r="C800" s="38"/>
      <c r="D800" s="38"/>
      <c r="E800" s="38"/>
      <c r="F800" s="38"/>
      <c r="G800" s="38"/>
      <c r="J800" s="160"/>
      <c r="K800" s="160"/>
      <c r="L800" s="42"/>
      <c r="M800" s="42"/>
      <c r="N800" s="42"/>
      <c r="O800" s="42"/>
      <c r="P800" s="42"/>
      <c r="Q800" s="42"/>
      <c r="R800" s="42"/>
      <c r="S800" s="42"/>
      <c r="T800" s="42"/>
      <c r="U800" s="169"/>
      <c r="V800" s="169"/>
      <c r="W800" s="169"/>
      <c r="X800" s="169"/>
      <c r="Y800" s="169"/>
      <c r="AA800" s="169"/>
      <c r="AB800" s="169"/>
      <c r="AC800" s="169"/>
      <c r="AD800" s="169"/>
      <c r="AE800" s="169"/>
      <c r="AF800" s="169"/>
      <c r="AG800" s="169"/>
      <c r="AH800" s="169"/>
      <c r="AJ800" s="169"/>
      <c r="AK800" s="169"/>
      <c r="AM800" s="169"/>
      <c r="AN800" s="64"/>
      <c r="AO800" s="64"/>
      <c r="AP800" s="64"/>
      <c r="AQ800" s="64"/>
      <c r="AR800" s="64"/>
      <c r="AS800" s="42"/>
      <c r="AT800" s="67"/>
      <c r="AU800" s="67"/>
      <c r="AV800" s="67"/>
      <c r="AW800" s="42"/>
      <c r="AX800" s="64"/>
      <c r="AY800" s="69"/>
      <c r="AZ800" s="67"/>
      <c r="BA800" s="67"/>
      <c r="BB800" s="67"/>
      <c r="BC800" s="67"/>
      <c r="BD800" s="69"/>
      <c r="BE800" s="69"/>
      <c r="BF800" s="72"/>
      <c r="BG800" s="69"/>
      <c r="BH800" s="69"/>
      <c r="BI800" s="94"/>
      <c r="BJ800" s="42"/>
      <c r="BK800" s="42"/>
      <c r="BL800" s="209"/>
      <c r="BM800" s="42"/>
      <c r="BN800" s="67"/>
      <c r="BO800" s="95"/>
      <c r="BP800" s="42"/>
      <c r="BQ800" s="42"/>
      <c r="BR800" s="206"/>
      <c r="BS800" s="41"/>
      <c r="BT800" s="41"/>
      <c r="BU800" s="30"/>
      <c r="BW800" s="30"/>
      <c r="BX800" s="30"/>
      <c r="BY800" s="30"/>
      <c r="BZ800" s="160"/>
      <c r="CS800" s="40"/>
      <c r="CV800" s="69"/>
      <c r="CW800" s="31"/>
      <c r="CX800" s="19"/>
      <c r="CY800" s="43"/>
      <c r="DC800" s="160"/>
      <c r="DU800" s="30"/>
      <c r="DV800" s="30"/>
      <c r="DW800" s="30"/>
      <c r="DX800" s="30"/>
      <c r="DY800" s="30"/>
      <c r="DZ800" s="160"/>
      <c r="EA800" s="160"/>
      <c r="EC800" s="160"/>
      <c r="ED800" s="160"/>
      <c r="EG800" s="160"/>
      <c r="EH800" s="30"/>
      <c r="EI800" s="30"/>
      <c r="EK800" s="160"/>
      <c r="EL800" s="160"/>
      <c r="EM800" s="160"/>
      <c r="EN800" s="160"/>
      <c r="EO800" s="160"/>
      <c r="EP800" s="160"/>
    </row>
    <row r="801" spans="2:146" s="105" customFormat="1" x14ac:dyDescent="0.25">
      <c r="B801" s="38"/>
      <c r="C801" s="38"/>
      <c r="D801" s="38"/>
      <c r="E801" s="38"/>
      <c r="F801" s="38"/>
      <c r="G801" s="38"/>
      <c r="J801" s="160"/>
      <c r="K801" s="160"/>
      <c r="L801" s="42"/>
      <c r="M801" s="42"/>
      <c r="N801" s="42"/>
      <c r="O801" s="42"/>
      <c r="P801" s="42"/>
      <c r="Q801" s="42"/>
      <c r="R801" s="42"/>
      <c r="S801" s="42"/>
      <c r="T801" s="42"/>
      <c r="U801" s="169"/>
      <c r="V801" s="169"/>
      <c r="W801" s="169"/>
      <c r="X801" s="169"/>
      <c r="Y801" s="169"/>
      <c r="AA801" s="169"/>
      <c r="AB801" s="169"/>
      <c r="AC801" s="169"/>
      <c r="AD801" s="169"/>
      <c r="AE801" s="169"/>
      <c r="AF801" s="169"/>
      <c r="AG801" s="169"/>
      <c r="AH801" s="169"/>
      <c r="AJ801" s="169"/>
      <c r="AK801" s="169"/>
      <c r="AM801" s="169"/>
      <c r="AN801" s="64"/>
      <c r="AO801" s="64"/>
      <c r="AP801" s="64"/>
      <c r="AQ801" s="64"/>
      <c r="AR801" s="64"/>
      <c r="AS801" s="42"/>
      <c r="AT801" s="67"/>
      <c r="AU801" s="67"/>
      <c r="AV801" s="67"/>
      <c r="AW801" s="42"/>
      <c r="AX801" s="64"/>
      <c r="AY801" s="69"/>
      <c r="AZ801" s="67"/>
      <c r="BA801" s="67"/>
      <c r="BB801" s="67"/>
      <c r="BC801" s="67"/>
      <c r="BD801" s="69"/>
      <c r="BE801" s="69"/>
      <c r="BF801" s="72"/>
      <c r="BG801" s="69"/>
      <c r="BH801" s="69"/>
      <c r="BI801" s="94"/>
      <c r="BJ801" s="42"/>
      <c r="BK801" s="42"/>
      <c r="BL801" s="209"/>
      <c r="BM801" s="67"/>
      <c r="BN801" s="67"/>
      <c r="BO801" s="95"/>
      <c r="BP801" s="42"/>
      <c r="BQ801" s="42"/>
      <c r="BR801" s="206"/>
      <c r="BS801" s="41"/>
      <c r="BT801" s="41"/>
      <c r="BU801" s="30"/>
      <c r="BW801" s="30"/>
      <c r="BX801" s="30"/>
      <c r="BY801" s="30"/>
      <c r="BZ801" s="160"/>
      <c r="CS801" s="40"/>
      <c r="CV801" s="69"/>
      <c r="CW801" s="31"/>
      <c r="CX801" s="19"/>
      <c r="CY801" s="43"/>
      <c r="DC801" s="160"/>
      <c r="DU801" s="30"/>
      <c r="DV801" s="30"/>
      <c r="DW801" s="30"/>
      <c r="DX801" s="30"/>
      <c r="DY801" s="30"/>
      <c r="DZ801" s="160"/>
      <c r="EA801" s="160"/>
      <c r="EC801" s="160"/>
      <c r="ED801" s="160"/>
      <c r="EG801" s="160"/>
      <c r="EH801" s="30"/>
      <c r="EI801" s="30"/>
      <c r="EK801" s="160"/>
      <c r="EL801" s="160"/>
      <c r="EM801" s="160"/>
      <c r="EN801" s="160"/>
      <c r="EO801" s="160"/>
      <c r="EP801" s="160"/>
    </row>
    <row r="802" spans="2:146" s="105" customFormat="1" x14ac:dyDescent="0.25">
      <c r="B802" s="38"/>
      <c r="C802" s="38"/>
      <c r="D802" s="38"/>
      <c r="E802" s="38"/>
      <c r="F802" s="38"/>
      <c r="G802" s="38"/>
      <c r="J802" s="160"/>
      <c r="K802" s="160"/>
      <c r="L802" s="42"/>
      <c r="M802" s="42"/>
      <c r="N802" s="42"/>
      <c r="O802" s="42"/>
      <c r="P802" s="42"/>
      <c r="Q802" s="42"/>
      <c r="R802" s="42"/>
      <c r="S802" s="42"/>
      <c r="T802" s="42"/>
      <c r="U802" s="169"/>
      <c r="V802" s="169"/>
      <c r="W802" s="169"/>
      <c r="X802" s="169"/>
      <c r="Y802" s="169"/>
      <c r="AA802" s="169"/>
      <c r="AB802" s="169"/>
      <c r="AC802" s="169"/>
      <c r="AD802" s="169"/>
      <c r="AE802" s="169"/>
      <c r="AF802" s="169"/>
      <c r="AG802" s="169"/>
      <c r="AH802" s="169"/>
      <c r="AJ802" s="169"/>
      <c r="AK802" s="169"/>
      <c r="AM802" s="169"/>
      <c r="AN802" s="64"/>
      <c r="AO802" s="64"/>
      <c r="AP802" s="64"/>
      <c r="AQ802" s="64"/>
      <c r="AR802" s="64"/>
      <c r="AS802" s="42"/>
      <c r="AT802" s="67"/>
      <c r="AU802" s="67"/>
      <c r="AV802" s="67"/>
      <c r="AW802" s="42"/>
      <c r="AX802" s="64"/>
      <c r="AY802" s="69"/>
      <c r="AZ802" s="67"/>
      <c r="BA802" s="67"/>
      <c r="BB802" s="67"/>
      <c r="BC802" s="67"/>
      <c r="BD802" s="69"/>
      <c r="BE802" s="69"/>
      <c r="BF802" s="72"/>
      <c r="BG802" s="69"/>
      <c r="BH802" s="69"/>
      <c r="BI802" s="94"/>
      <c r="BJ802" s="42"/>
      <c r="BK802" s="42"/>
      <c r="BL802" s="209"/>
      <c r="BM802" s="67"/>
      <c r="BN802" s="67"/>
      <c r="BO802" s="95"/>
      <c r="BP802" s="42"/>
      <c r="BQ802" s="42"/>
      <c r="BR802" s="206"/>
      <c r="BS802" s="41"/>
      <c r="BT802" s="41"/>
      <c r="BU802" s="30"/>
      <c r="BW802" s="30"/>
      <c r="BX802" s="30"/>
      <c r="BY802" s="30"/>
      <c r="BZ802" s="160"/>
      <c r="CS802" s="40"/>
      <c r="CV802" s="69"/>
      <c r="CW802" s="31"/>
      <c r="CX802" s="19"/>
      <c r="CY802" s="43"/>
      <c r="DC802" s="160"/>
      <c r="DU802" s="30"/>
      <c r="DV802" s="30"/>
      <c r="DW802" s="30"/>
      <c r="DX802" s="30"/>
      <c r="DY802" s="30"/>
      <c r="DZ802" s="160"/>
      <c r="EA802" s="160"/>
      <c r="EC802" s="160"/>
      <c r="ED802" s="160"/>
      <c r="EG802" s="160"/>
      <c r="EH802" s="30"/>
      <c r="EI802" s="30"/>
      <c r="EK802" s="160"/>
      <c r="EL802" s="160"/>
      <c r="EM802" s="160"/>
      <c r="EN802" s="160"/>
      <c r="EO802" s="160"/>
      <c r="EP802" s="160"/>
    </row>
    <row r="803" spans="2:146" s="105" customFormat="1" x14ac:dyDescent="0.25">
      <c r="B803" s="38"/>
      <c r="C803" s="38"/>
      <c r="D803" s="38"/>
      <c r="E803" s="38"/>
      <c r="F803" s="38"/>
      <c r="G803" s="38"/>
      <c r="J803" s="160"/>
      <c r="K803" s="160"/>
      <c r="L803" s="42"/>
      <c r="M803" s="42"/>
      <c r="N803" s="42"/>
      <c r="O803" s="42"/>
      <c r="P803" s="42"/>
      <c r="Q803" s="42"/>
      <c r="R803" s="42"/>
      <c r="S803" s="42"/>
      <c r="T803" s="42"/>
      <c r="U803" s="169"/>
      <c r="V803" s="169"/>
      <c r="W803" s="169"/>
      <c r="X803" s="169"/>
      <c r="Y803" s="169"/>
      <c r="AA803" s="169"/>
      <c r="AB803" s="169"/>
      <c r="AC803" s="169"/>
      <c r="AD803" s="169"/>
      <c r="AE803" s="169"/>
      <c r="AF803" s="169"/>
      <c r="AG803" s="169"/>
      <c r="AH803" s="169"/>
      <c r="AJ803" s="169"/>
      <c r="AK803" s="169"/>
      <c r="AM803" s="169"/>
      <c r="AN803" s="64"/>
      <c r="AO803" s="64"/>
      <c r="AP803" s="64"/>
      <c r="AQ803" s="64"/>
      <c r="AR803" s="64"/>
      <c r="AS803" s="42"/>
      <c r="AT803" s="67"/>
      <c r="AU803" s="67"/>
      <c r="AV803" s="67"/>
      <c r="AW803" s="42"/>
      <c r="AX803" s="64"/>
      <c r="AY803" s="69"/>
      <c r="AZ803" s="67"/>
      <c r="BA803" s="67"/>
      <c r="BB803" s="67"/>
      <c r="BC803" s="67"/>
      <c r="BD803" s="69"/>
      <c r="BE803" s="69"/>
      <c r="BF803" s="72"/>
      <c r="BG803" s="69"/>
      <c r="BH803" s="69"/>
      <c r="BI803" s="94"/>
      <c r="BJ803" s="42"/>
      <c r="BK803" s="42"/>
      <c r="BL803" s="209"/>
      <c r="BM803" s="67"/>
      <c r="BN803" s="67"/>
      <c r="BO803" s="95"/>
      <c r="BP803" s="42"/>
      <c r="BQ803" s="42"/>
      <c r="BR803" s="206"/>
      <c r="BS803" s="41"/>
      <c r="BT803" s="41"/>
      <c r="BU803" s="30"/>
      <c r="BW803" s="30"/>
      <c r="BX803" s="30"/>
      <c r="BY803" s="30"/>
      <c r="BZ803" s="160"/>
      <c r="CS803" s="40"/>
      <c r="CV803" s="69"/>
      <c r="CW803" s="31"/>
      <c r="CX803" s="19"/>
      <c r="CY803" s="43"/>
      <c r="DC803" s="160"/>
      <c r="DU803" s="30"/>
      <c r="DV803" s="30"/>
      <c r="DW803" s="30"/>
      <c r="DX803" s="30"/>
      <c r="DY803" s="30"/>
      <c r="DZ803" s="160"/>
      <c r="EA803" s="160"/>
      <c r="EC803" s="160"/>
      <c r="ED803" s="160"/>
      <c r="EG803" s="160"/>
      <c r="EH803" s="30"/>
      <c r="EI803" s="30"/>
      <c r="EK803" s="160"/>
      <c r="EL803" s="160"/>
      <c r="EM803" s="160"/>
      <c r="EN803" s="160"/>
      <c r="EO803" s="160"/>
      <c r="EP803" s="160"/>
    </row>
    <row r="804" spans="2:146" s="105" customFormat="1" x14ac:dyDescent="0.25">
      <c r="B804" s="38"/>
      <c r="C804" s="38"/>
      <c r="D804" s="38"/>
      <c r="E804" s="38"/>
      <c r="F804" s="38"/>
      <c r="G804" s="38"/>
      <c r="J804" s="160"/>
      <c r="K804" s="160"/>
      <c r="L804" s="42"/>
      <c r="M804" s="42"/>
      <c r="N804" s="42"/>
      <c r="O804" s="42"/>
      <c r="P804" s="42"/>
      <c r="Q804" s="42"/>
      <c r="R804" s="42"/>
      <c r="S804" s="42"/>
      <c r="T804" s="42"/>
      <c r="U804" s="169"/>
      <c r="V804" s="169"/>
      <c r="W804" s="169"/>
      <c r="X804" s="169"/>
      <c r="Y804" s="169"/>
      <c r="AA804" s="169"/>
      <c r="AB804" s="169"/>
      <c r="AC804" s="169"/>
      <c r="AD804" s="169"/>
      <c r="AE804" s="169"/>
      <c r="AF804" s="169"/>
      <c r="AG804" s="169"/>
      <c r="AH804" s="169"/>
      <c r="AJ804" s="169"/>
      <c r="AK804" s="169"/>
      <c r="AM804" s="169"/>
      <c r="AN804" s="64"/>
      <c r="AO804" s="64"/>
      <c r="AP804" s="64"/>
      <c r="AQ804" s="64"/>
      <c r="AR804" s="64"/>
      <c r="AS804" s="42"/>
      <c r="AT804" s="67"/>
      <c r="AU804" s="67"/>
      <c r="AV804" s="67"/>
      <c r="AW804" s="42"/>
      <c r="AX804" s="64"/>
      <c r="AY804" s="69"/>
      <c r="AZ804" s="67"/>
      <c r="BA804" s="67"/>
      <c r="BB804" s="67"/>
      <c r="BC804" s="67"/>
      <c r="BD804" s="69"/>
      <c r="BE804" s="69"/>
      <c r="BF804" s="72"/>
      <c r="BG804" s="69"/>
      <c r="BH804" s="69"/>
      <c r="BI804" s="94"/>
      <c r="BJ804" s="42"/>
      <c r="BK804" s="42"/>
      <c r="BL804" s="209"/>
      <c r="BM804" s="67"/>
      <c r="BN804" s="67"/>
      <c r="BO804" s="95"/>
      <c r="BP804" s="42"/>
      <c r="BQ804" s="42"/>
      <c r="BR804" s="206"/>
      <c r="BS804" s="41"/>
      <c r="BT804" s="41"/>
      <c r="BU804" s="30"/>
      <c r="BW804" s="30"/>
      <c r="BX804" s="30"/>
      <c r="BY804" s="30"/>
      <c r="BZ804" s="160"/>
      <c r="CS804" s="40"/>
      <c r="CV804" s="69"/>
      <c r="CW804" s="31"/>
      <c r="CX804" s="19"/>
      <c r="CY804" s="43"/>
      <c r="DC804" s="160"/>
      <c r="DU804" s="30"/>
      <c r="DV804" s="30"/>
      <c r="DW804" s="30"/>
      <c r="DX804" s="30"/>
      <c r="DY804" s="30"/>
      <c r="DZ804" s="160"/>
      <c r="EA804" s="160"/>
      <c r="EC804" s="160"/>
      <c r="ED804" s="160"/>
      <c r="EG804" s="160"/>
      <c r="EH804" s="30"/>
      <c r="EI804" s="30"/>
      <c r="EK804" s="160"/>
      <c r="EL804" s="160"/>
      <c r="EM804" s="160"/>
      <c r="EN804" s="160"/>
      <c r="EO804" s="160"/>
      <c r="EP804" s="160"/>
    </row>
    <row r="805" spans="2:146" s="105" customFormat="1" x14ac:dyDescent="0.25">
      <c r="B805" s="38"/>
      <c r="C805" s="38"/>
      <c r="D805" s="38"/>
      <c r="E805" s="38"/>
      <c r="F805" s="38"/>
      <c r="G805" s="38"/>
      <c r="J805" s="160"/>
      <c r="K805" s="160"/>
      <c r="L805" s="42"/>
      <c r="M805" s="42"/>
      <c r="N805" s="42"/>
      <c r="O805" s="42"/>
      <c r="P805" s="42"/>
      <c r="Q805" s="42"/>
      <c r="R805" s="42"/>
      <c r="S805" s="42"/>
      <c r="T805" s="42"/>
      <c r="U805" s="169"/>
      <c r="V805" s="169"/>
      <c r="W805" s="169"/>
      <c r="X805" s="169"/>
      <c r="Y805" s="169"/>
      <c r="AA805" s="169"/>
      <c r="AB805" s="169"/>
      <c r="AC805" s="169"/>
      <c r="AD805" s="169"/>
      <c r="AE805" s="169"/>
      <c r="AF805" s="169"/>
      <c r="AG805" s="169"/>
      <c r="AH805" s="169"/>
      <c r="AJ805" s="169"/>
      <c r="AK805" s="169"/>
      <c r="AM805" s="169"/>
      <c r="AN805" s="64"/>
      <c r="AO805" s="64"/>
      <c r="AP805" s="64"/>
      <c r="AQ805" s="64"/>
      <c r="AR805" s="64"/>
      <c r="AS805" s="42"/>
      <c r="AT805" s="67"/>
      <c r="AU805" s="67"/>
      <c r="AV805" s="67"/>
      <c r="AW805" s="42"/>
      <c r="AX805" s="64"/>
      <c r="AY805" s="69"/>
      <c r="AZ805" s="67"/>
      <c r="BA805" s="67"/>
      <c r="BB805" s="67"/>
      <c r="BC805" s="67"/>
      <c r="BD805" s="69"/>
      <c r="BE805" s="69"/>
      <c r="BF805" s="72"/>
      <c r="BG805" s="69"/>
      <c r="BH805" s="69"/>
      <c r="BI805" s="94"/>
      <c r="BJ805" s="42"/>
      <c r="BK805" s="42"/>
      <c r="BL805" s="209"/>
      <c r="BM805" s="67"/>
      <c r="BN805" s="67"/>
      <c r="BO805" s="95"/>
      <c r="BP805" s="42"/>
      <c r="BQ805" s="42"/>
      <c r="BR805" s="206"/>
      <c r="BS805" s="41"/>
      <c r="BT805" s="41"/>
      <c r="BU805" s="30"/>
      <c r="BW805" s="30"/>
      <c r="BX805" s="30"/>
      <c r="BY805" s="30"/>
      <c r="BZ805" s="160"/>
      <c r="CS805" s="40"/>
      <c r="CV805" s="69"/>
      <c r="CW805" s="31"/>
      <c r="CX805" s="19"/>
      <c r="CY805" s="43"/>
      <c r="DC805" s="160"/>
      <c r="DU805" s="30"/>
      <c r="DV805" s="30"/>
      <c r="DW805" s="30"/>
      <c r="DX805" s="30"/>
      <c r="DY805" s="30"/>
      <c r="DZ805" s="160"/>
      <c r="EA805" s="160"/>
      <c r="EC805" s="160"/>
      <c r="ED805" s="160"/>
      <c r="EG805" s="160"/>
      <c r="EH805" s="30"/>
      <c r="EI805" s="30"/>
      <c r="EK805" s="160"/>
      <c r="EL805" s="160"/>
      <c r="EM805" s="160"/>
      <c r="EN805" s="160"/>
      <c r="EO805" s="160"/>
      <c r="EP805" s="160"/>
    </row>
    <row r="806" spans="2:146" s="105" customFormat="1" x14ac:dyDescent="0.25">
      <c r="B806" s="38"/>
      <c r="C806" s="38"/>
      <c r="D806" s="38"/>
      <c r="E806" s="38"/>
      <c r="F806" s="38"/>
      <c r="G806" s="38"/>
      <c r="J806" s="160"/>
      <c r="K806" s="160"/>
      <c r="L806" s="42"/>
      <c r="M806" s="42"/>
      <c r="N806" s="42"/>
      <c r="O806" s="42"/>
      <c r="P806" s="42"/>
      <c r="Q806" s="42"/>
      <c r="R806" s="42"/>
      <c r="S806" s="42"/>
      <c r="T806" s="42"/>
      <c r="U806" s="169"/>
      <c r="V806" s="169"/>
      <c r="W806" s="169"/>
      <c r="X806" s="169"/>
      <c r="Y806" s="169"/>
      <c r="AA806" s="169"/>
      <c r="AB806" s="169"/>
      <c r="AC806" s="169"/>
      <c r="AD806" s="169"/>
      <c r="AE806" s="169"/>
      <c r="AF806" s="169"/>
      <c r="AG806" s="169"/>
      <c r="AH806" s="169"/>
      <c r="AJ806" s="169"/>
      <c r="AK806" s="169"/>
      <c r="AM806" s="169"/>
      <c r="AN806" s="64"/>
      <c r="AO806" s="64"/>
      <c r="AP806" s="64"/>
      <c r="AQ806" s="64"/>
      <c r="AR806" s="64"/>
      <c r="AS806" s="42"/>
      <c r="AT806" s="67"/>
      <c r="AU806" s="67"/>
      <c r="AV806" s="67"/>
      <c r="AW806" s="42"/>
      <c r="AX806" s="64"/>
      <c r="AY806" s="69"/>
      <c r="AZ806" s="67"/>
      <c r="BA806" s="67"/>
      <c r="BB806" s="67"/>
      <c r="BC806" s="67"/>
      <c r="BD806" s="69"/>
      <c r="BE806" s="69"/>
      <c r="BF806" s="72"/>
      <c r="BG806" s="69"/>
      <c r="BH806" s="69"/>
      <c r="BI806" s="94"/>
      <c r="BJ806" s="42"/>
      <c r="BK806" s="42"/>
      <c r="BL806" s="209"/>
      <c r="BM806" s="67"/>
      <c r="BN806" s="67"/>
      <c r="BO806" s="95"/>
      <c r="BP806" s="42"/>
      <c r="BQ806" s="42"/>
      <c r="BR806" s="206"/>
      <c r="BS806" s="41"/>
      <c r="BT806" s="41"/>
      <c r="BU806" s="30"/>
      <c r="BW806" s="30"/>
      <c r="BX806" s="30"/>
      <c r="BY806" s="30"/>
      <c r="BZ806" s="160"/>
      <c r="CS806" s="40"/>
      <c r="CV806" s="69"/>
      <c r="CW806" s="31"/>
      <c r="CX806" s="19"/>
      <c r="CY806" s="43"/>
      <c r="DC806" s="160"/>
      <c r="DU806" s="30"/>
      <c r="DV806" s="30"/>
      <c r="DW806" s="30"/>
      <c r="DX806" s="30"/>
      <c r="DY806" s="30"/>
      <c r="DZ806" s="160"/>
      <c r="EA806" s="160"/>
      <c r="EC806" s="160"/>
      <c r="ED806" s="160"/>
      <c r="EG806" s="160"/>
      <c r="EH806" s="30"/>
      <c r="EI806" s="30"/>
      <c r="EK806" s="160"/>
      <c r="EL806" s="160"/>
      <c r="EM806" s="160"/>
      <c r="EN806" s="160"/>
      <c r="EO806" s="160"/>
      <c r="EP806" s="160"/>
    </row>
    <row r="807" spans="2:146" s="105" customFormat="1" x14ac:dyDescent="0.25">
      <c r="B807" s="38"/>
      <c r="C807" s="38"/>
      <c r="D807" s="38"/>
      <c r="E807" s="38"/>
      <c r="F807" s="38"/>
      <c r="G807" s="38"/>
      <c r="J807" s="160"/>
      <c r="K807" s="160"/>
      <c r="L807" s="42"/>
      <c r="M807" s="42"/>
      <c r="N807" s="42"/>
      <c r="O807" s="42"/>
      <c r="P807" s="42"/>
      <c r="Q807" s="42"/>
      <c r="R807" s="42"/>
      <c r="S807" s="42"/>
      <c r="T807" s="42"/>
      <c r="U807" s="169"/>
      <c r="V807" s="169"/>
      <c r="W807" s="169"/>
      <c r="X807" s="169"/>
      <c r="Y807" s="169"/>
      <c r="AA807" s="169"/>
      <c r="AB807" s="169"/>
      <c r="AC807" s="169"/>
      <c r="AD807" s="169"/>
      <c r="AE807" s="169"/>
      <c r="AF807" s="169"/>
      <c r="AG807" s="169"/>
      <c r="AH807" s="169"/>
      <c r="AJ807" s="169"/>
      <c r="AK807" s="169"/>
      <c r="AM807" s="169"/>
      <c r="AN807" s="64"/>
      <c r="AO807" s="64"/>
      <c r="AP807" s="64"/>
      <c r="AQ807" s="64"/>
      <c r="AR807" s="64"/>
      <c r="AS807" s="42"/>
      <c r="AT807" s="67"/>
      <c r="AU807" s="67"/>
      <c r="AV807" s="67"/>
      <c r="AW807" s="42"/>
      <c r="AX807" s="64"/>
      <c r="AY807" s="69"/>
      <c r="AZ807" s="67"/>
      <c r="BA807" s="67"/>
      <c r="BB807" s="67"/>
      <c r="BC807" s="67"/>
      <c r="BD807" s="69"/>
      <c r="BE807" s="69"/>
      <c r="BF807" s="72"/>
      <c r="BG807" s="69"/>
      <c r="BH807" s="69"/>
      <c r="BI807" s="94"/>
      <c r="BJ807" s="42"/>
      <c r="BK807" s="42"/>
      <c r="BL807" s="209"/>
      <c r="BM807" s="67"/>
      <c r="BN807" s="67"/>
      <c r="BO807" s="95"/>
      <c r="BP807" s="42"/>
      <c r="BQ807" s="42"/>
      <c r="BR807" s="206"/>
      <c r="BS807" s="41"/>
      <c r="BT807" s="41"/>
      <c r="BU807" s="30"/>
      <c r="BW807" s="30"/>
      <c r="BX807" s="30"/>
      <c r="BY807" s="30"/>
      <c r="BZ807" s="160"/>
      <c r="CS807" s="40"/>
      <c r="CV807" s="69"/>
      <c r="CW807" s="31"/>
      <c r="CX807" s="19"/>
      <c r="CY807" s="43"/>
      <c r="DC807" s="160"/>
      <c r="DU807" s="30"/>
      <c r="DV807" s="30"/>
      <c r="DW807" s="30"/>
      <c r="DX807" s="30"/>
      <c r="DY807" s="30"/>
      <c r="DZ807" s="160"/>
      <c r="EA807" s="160"/>
      <c r="EC807" s="160"/>
      <c r="ED807" s="160"/>
      <c r="EG807" s="160"/>
      <c r="EH807" s="30"/>
      <c r="EI807" s="30"/>
      <c r="EK807" s="160"/>
      <c r="EL807" s="160"/>
      <c r="EM807" s="160"/>
      <c r="EN807" s="160"/>
      <c r="EO807" s="160"/>
      <c r="EP807" s="160"/>
    </row>
    <row r="808" spans="2:146" s="105" customFormat="1" x14ac:dyDescent="0.25">
      <c r="B808" s="38"/>
      <c r="C808" s="38"/>
      <c r="D808" s="38"/>
      <c r="E808" s="38"/>
      <c r="F808" s="38"/>
      <c r="G808" s="38"/>
      <c r="J808" s="160"/>
      <c r="K808" s="160"/>
      <c r="L808" s="42"/>
      <c r="M808" s="42"/>
      <c r="N808" s="42"/>
      <c r="O808" s="42"/>
      <c r="P808" s="42"/>
      <c r="Q808" s="42"/>
      <c r="R808" s="42"/>
      <c r="S808" s="42"/>
      <c r="T808" s="42"/>
      <c r="U808" s="169"/>
      <c r="V808" s="169"/>
      <c r="W808" s="169"/>
      <c r="X808" s="169"/>
      <c r="Y808" s="169"/>
      <c r="AA808" s="169"/>
      <c r="AB808" s="169"/>
      <c r="AC808" s="169"/>
      <c r="AD808" s="169"/>
      <c r="AE808" s="169"/>
      <c r="AF808" s="169"/>
      <c r="AG808" s="169"/>
      <c r="AH808" s="169"/>
      <c r="AJ808" s="169"/>
      <c r="AK808" s="169"/>
      <c r="AM808" s="169"/>
      <c r="AN808" s="64"/>
      <c r="AO808" s="64"/>
      <c r="AP808" s="64"/>
      <c r="AQ808" s="64"/>
      <c r="AR808" s="64"/>
      <c r="AS808" s="42"/>
      <c r="AT808" s="67"/>
      <c r="AU808" s="67"/>
      <c r="AV808" s="67"/>
      <c r="AW808" s="42"/>
      <c r="AX808" s="64"/>
      <c r="AY808" s="69"/>
      <c r="AZ808" s="67"/>
      <c r="BA808" s="67"/>
      <c r="BB808" s="67"/>
      <c r="BC808" s="67"/>
      <c r="BD808" s="69"/>
      <c r="BE808" s="69"/>
      <c r="BF808" s="72"/>
      <c r="BG808" s="69"/>
      <c r="BH808" s="69"/>
      <c r="BI808" s="94"/>
      <c r="BJ808" s="42"/>
      <c r="BK808" s="42"/>
      <c r="BL808" s="209"/>
      <c r="BM808" s="67"/>
      <c r="BN808" s="67"/>
      <c r="BO808" s="95"/>
      <c r="BP808" s="42"/>
      <c r="BQ808" s="42"/>
      <c r="BR808" s="206"/>
      <c r="BS808" s="41"/>
      <c r="BT808" s="41"/>
      <c r="BU808" s="30"/>
      <c r="BW808" s="30"/>
      <c r="BX808" s="30"/>
      <c r="BY808" s="30"/>
      <c r="BZ808" s="160"/>
      <c r="CS808" s="40"/>
      <c r="CV808" s="69"/>
      <c r="CW808" s="31"/>
      <c r="CX808" s="19"/>
      <c r="CY808" s="43"/>
      <c r="DC808" s="160"/>
      <c r="DU808" s="30"/>
      <c r="DV808" s="30"/>
      <c r="DW808" s="30"/>
      <c r="DX808" s="30"/>
      <c r="DY808" s="30"/>
      <c r="DZ808" s="160"/>
      <c r="EA808" s="160"/>
      <c r="EC808" s="160"/>
      <c r="ED808" s="160"/>
      <c r="EG808" s="160"/>
      <c r="EH808" s="30"/>
      <c r="EI808" s="30"/>
      <c r="EK808" s="160"/>
      <c r="EL808" s="160"/>
      <c r="EM808" s="160"/>
      <c r="EN808" s="160"/>
      <c r="EO808" s="160"/>
      <c r="EP808" s="160"/>
    </row>
    <row r="809" spans="2:146" s="105" customFormat="1" x14ac:dyDescent="0.25">
      <c r="B809" s="38"/>
      <c r="C809" s="38"/>
      <c r="D809" s="38"/>
      <c r="E809" s="38"/>
      <c r="F809" s="38"/>
      <c r="G809" s="38"/>
      <c r="J809" s="160"/>
      <c r="K809" s="160"/>
      <c r="L809" s="42"/>
      <c r="M809" s="42"/>
      <c r="N809" s="42"/>
      <c r="O809" s="42"/>
      <c r="P809" s="42"/>
      <c r="Q809" s="42"/>
      <c r="R809" s="42"/>
      <c r="S809" s="42"/>
      <c r="T809" s="42"/>
      <c r="U809" s="169"/>
      <c r="V809" s="169"/>
      <c r="W809" s="169"/>
      <c r="X809" s="169"/>
      <c r="Y809" s="169"/>
      <c r="AA809" s="169"/>
      <c r="AB809" s="169"/>
      <c r="AC809" s="169"/>
      <c r="AD809" s="169"/>
      <c r="AE809" s="169"/>
      <c r="AF809" s="169"/>
      <c r="AG809" s="169"/>
      <c r="AH809" s="169"/>
      <c r="AJ809" s="169"/>
      <c r="AK809" s="169"/>
      <c r="AM809" s="169"/>
      <c r="AN809" s="64"/>
      <c r="AO809" s="64"/>
      <c r="AP809" s="64"/>
      <c r="AQ809" s="64"/>
      <c r="AR809" s="64"/>
      <c r="AS809" s="42"/>
      <c r="AT809" s="67"/>
      <c r="AU809" s="67"/>
      <c r="AV809" s="67"/>
      <c r="AW809" s="42"/>
      <c r="AX809" s="64"/>
      <c r="AY809" s="69"/>
      <c r="AZ809" s="67"/>
      <c r="BA809" s="67"/>
      <c r="BB809" s="67"/>
      <c r="BC809" s="67"/>
      <c r="BD809" s="69"/>
      <c r="BE809" s="69"/>
      <c r="BF809" s="72"/>
      <c r="BG809" s="69"/>
      <c r="BH809" s="69"/>
      <c r="BI809" s="94"/>
      <c r="BJ809" s="42"/>
      <c r="BK809" s="42"/>
      <c r="BL809" s="209"/>
      <c r="BM809" s="67"/>
      <c r="BN809" s="67"/>
      <c r="BO809" s="95"/>
      <c r="BP809" s="42"/>
      <c r="BQ809" s="42"/>
      <c r="BR809" s="206"/>
      <c r="BS809" s="41"/>
      <c r="BT809" s="41"/>
      <c r="BU809" s="30"/>
      <c r="BW809" s="30"/>
      <c r="BX809" s="30"/>
      <c r="BY809" s="30"/>
      <c r="BZ809" s="160"/>
      <c r="CS809" s="40"/>
      <c r="CV809" s="69"/>
      <c r="CW809" s="31"/>
      <c r="CX809" s="19"/>
      <c r="CY809" s="43"/>
      <c r="DC809" s="160"/>
      <c r="DU809" s="30"/>
      <c r="DV809" s="30"/>
      <c r="DW809" s="30"/>
      <c r="DX809" s="30"/>
      <c r="DY809" s="30"/>
      <c r="DZ809" s="160"/>
      <c r="EA809" s="160"/>
      <c r="EC809" s="160"/>
      <c r="ED809" s="160"/>
      <c r="EG809" s="160"/>
      <c r="EH809" s="30"/>
      <c r="EI809" s="30"/>
      <c r="EK809" s="160"/>
      <c r="EL809" s="160"/>
      <c r="EM809" s="160"/>
      <c r="EN809" s="160"/>
      <c r="EO809" s="160"/>
      <c r="EP809" s="160"/>
    </row>
    <row r="810" spans="2:146" s="105" customFormat="1" x14ac:dyDescent="0.25">
      <c r="B810" s="38"/>
      <c r="C810" s="38"/>
      <c r="D810" s="38"/>
      <c r="E810" s="38"/>
      <c r="F810" s="38"/>
      <c r="G810" s="38"/>
      <c r="J810" s="160"/>
      <c r="K810" s="160"/>
      <c r="L810" s="42"/>
      <c r="M810" s="42"/>
      <c r="N810" s="42"/>
      <c r="O810" s="42"/>
      <c r="P810" s="42"/>
      <c r="Q810" s="42"/>
      <c r="R810" s="42"/>
      <c r="S810" s="42"/>
      <c r="T810" s="42"/>
      <c r="U810" s="169"/>
      <c r="V810" s="169"/>
      <c r="W810" s="169"/>
      <c r="X810" s="169"/>
      <c r="Y810" s="169"/>
      <c r="AA810" s="169"/>
      <c r="AB810" s="169"/>
      <c r="AC810" s="169"/>
      <c r="AD810" s="169"/>
      <c r="AE810" s="169"/>
      <c r="AF810" s="169"/>
      <c r="AG810" s="169"/>
      <c r="AH810" s="169"/>
      <c r="AJ810" s="169"/>
      <c r="AK810" s="169"/>
      <c r="AM810" s="169"/>
      <c r="AN810" s="64"/>
      <c r="AO810" s="64"/>
      <c r="AP810" s="64"/>
      <c r="AQ810" s="64"/>
      <c r="AR810" s="64"/>
      <c r="AS810" s="42"/>
      <c r="AT810" s="67"/>
      <c r="AU810" s="67"/>
      <c r="AV810" s="67"/>
      <c r="AW810" s="42"/>
      <c r="AX810" s="64"/>
      <c r="AY810" s="69"/>
      <c r="AZ810" s="67"/>
      <c r="BA810" s="67"/>
      <c r="BB810" s="67"/>
      <c r="BC810" s="67"/>
      <c r="BD810" s="69"/>
      <c r="BE810" s="69"/>
      <c r="BF810" s="72"/>
      <c r="BG810" s="69"/>
      <c r="BH810" s="69"/>
      <c r="BI810" s="94"/>
      <c r="BJ810" s="42"/>
      <c r="BK810" s="42"/>
      <c r="BL810" s="209"/>
      <c r="BM810" s="42"/>
      <c r="BN810" s="67"/>
      <c r="BO810" s="95"/>
      <c r="BP810" s="42"/>
      <c r="BQ810" s="42"/>
      <c r="BR810" s="206"/>
      <c r="BS810" s="41"/>
      <c r="BT810" s="41"/>
      <c r="BU810" s="30"/>
      <c r="BW810" s="30"/>
      <c r="BX810" s="30"/>
      <c r="BY810" s="30"/>
      <c r="BZ810" s="160"/>
      <c r="CS810" s="40"/>
      <c r="CV810" s="69"/>
      <c r="CW810" s="31"/>
      <c r="CX810" s="19"/>
      <c r="CY810" s="43"/>
      <c r="DC810" s="160"/>
      <c r="DU810" s="30"/>
      <c r="DV810" s="30"/>
      <c r="DW810" s="30"/>
      <c r="DX810" s="30"/>
      <c r="DY810" s="30"/>
      <c r="DZ810" s="160"/>
      <c r="EA810" s="160"/>
      <c r="EC810" s="160"/>
      <c r="ED810" s="160"/>
      <c r="EG810" s="160"/>
      <c r="EH810" s="30"/>
      <c r="EI810" s="30"/>
      <c r="EK810" s="160"/>
      <c r="EL810" s="160"/>
      <c r="EM810" s="160"/>
      <c r="EN810" s="160"/>
      <c r="EO810" s="160"/>
      <c r="EP810" s="160"/>
    </row>
    <row r="811" spans="2:146" s="105" customFormat="1" x14ac:dyDescent="0.25">
      <c r="J811" s="160"/>
      <c r="K811" s="160"/>
      <c r="L811" s="42"/>
      <c r="M811" s="42"/>
      <c r="N811" s="42"/>
      <c r="O811" s="42"/>
      <c r="P811" s="42"/>
      <c r="Q811" s="42"/>
      <c r="R811" s="42"/>
      <c r="S811" s="42"/>
      <c r="T811" s="42"/>
      <c r="U811" s="169"/>
      <c r="V811" s="169"/>
      <c r="W811" s="169"/>
      <c r="X811" s="169"/>
      <c r="Y811" s="169"/>
      <c r="AA811" s="169"/>
      <c r="AB811" s="169"/>
      <c r="AC811" s="169"/>
      <c r="AD811" s="169"/>
      <c r="AE811" s="169"/>
      <c r="AF811" s="169"/>
      <c r="AG811" s="169"/>
      <c r="AH811" s="169"/>
      <c r="AJ811" s="169"/>
      <c r="AK811" s="169"/>
      <c r="AM811" s="169"/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69"/>
      <c r="BG811" s="42"/>
      <c r="BH811" s="42"/>
      <c r="BI811" s="42"/>
      <c r="BJ811" s="42"/>
      <c r="BK811" s="42"/>
      <c r="BL811" s="209"/>
      <c r="BM811" s="42"/>
      <c r="BN811" s="42"/>
      <c r="BO811" s="42"/>
      <c r="BP811" s="42"/>
      <c r="BQ811" s="42"/>
      <c r="BR811" s="209"/>
      <c r="BS811" s="42"/>
      <c r="BT811" s="42"/>
      <c r="BU811" s="42"/>
      <c r="BZ811" s="160"/>
      <c r="CV811" s="42"/>
      <c r="CW811" s="42"/>
      <c r="CY811" s="42"/>
      <c r="DC811" s="160"/>
      <c r="DU811" s="160"/>
      <c r="DV811" s="160"/>
      <c r="DW811" s="160"/>
      <c r="DX811" s="160"/>
      <c r="DY811" s="160"/>
      <c r="DZ811" s="160"/>
      <c r="EA811" s="160"/>
      <c r="EC811" s="160"/>
      <c r="ED811" s="160"/>
      <c r="EG811" s="160"/>
      <c r="EI811" s="160"/>
      <c r="EK811" s="160"/>
      <c r="EL811" s="160"/>
      <c r="EM811" s="160"/>
      <c r="EN811" s="160"/>
      <c r="EO811" s="160"/>
      <c r="EP811" s="160"/>
    </row>
    <row r="812" spans="2:146" s="105" customFormat="1" x14ac:dyDescent="0.25">
      <c r="B812" s="53"/>
      <c r="C812" s="53"/>
      <c r="D812" s="53"/>
      <c r="E812" s="53"/>
      <c r="F812" s="53"/>
      <c r="G812" s="53"/>
      <c r="I812" s="29"/>
      <c r="J812" s="161"/>
      <c r="K812" s="161"/>
      <c r="L812" s="42"/>
      <c r="M812" s="42"/>
      <c r="N812" s="42"/>
      <c r="O812" s="42"/>
      <c r="P812" s="42"/>
      <c r="Q812" s="42"/>
      <c r="R812" s="42"/>
      <c r="S812" s="42"/>
      <c r="T812" s="42"/>
      <c r="U812" s="169"/>
      <c r="V812" s="169"/>
      <c r="W812" s="169"/>
      <c r="X812" s="169"/>
      <c r="Y812" s="169"/>
      <c r="AA812" s="169"/>
      <c r="AB812" s="169"/>
      <c r="AC812" s="169"/>
      <c r="AD812" s="169"/>
      <c r="AE812" s="169"/>
      <c r="AF812" s="169"/>
      <c r="AG812" s="169"/>
      <c r="AH812" s="169"/>
      <c r="AJ812" s="169"/>
      <c r="AK812" s="169"/>
      <c r="AM812" s="169"/>
      <c r="AN812" s="64"/>
      <c r="AO812" s="64"/>
      <c r="AP812" s="64"/>
      <c r="AQ812" s="64"/>
      <c r="AR812" s="64"/>
      <c r="AS812" s="42"/>
      <c r="AT812" s="67"/>
      <c r="AU812" s="67"/>
      <c r="AV812" s="67"/>
      <c r="AW812" s="42"/>
      <c r="AX812" s="64"/>
      <c r="AY812" s="69"/>
      <c r="AZ812" s="67"/>
      <c r="BA812" s="67"/>
      <c r="BB812" s="67"/>
      <c r="BC812" s="67"/>
      <c r="BD812" s="69"/>
      <c r="BE812" s="69"/>
      <c r="BF812" s="72"/>
      <c r="BG812" s="69"/>
      <c r="BH812" s="69"/>
      <c r="BI812" s="94"/>
      <c r="BJ812" s="42"/>
      <c r="BK812" s="42"/>
      <c r="BL812" s="209"/>
      <c r="BM812" s="67"/>
      <c r="BN812" s="67"/>
      <c r="BO812" s="95"/>
      <c r="BP812" s="42"/>
      <c r="BQ812" s="42"/>
      <c r="BR812" s="206"/>
      <c r="BS812" s="41"/>
      <c r="BT812" s="41"/>
      <c r="BU812" s="30"/>
      <c r="BW812" s="30"/>
      <c r="BX812" s="30"/>
      <c r="BY812" s="30"/>
      <c r="BZ812" s="160"/>
      <c r="CP812" s="26"/>
      <c r="CS812" s="40"/>
      <c r="CV812" s="69"/>
      <c r="CW812" s="31"/>
      <c r="CX812" s="19"/>
      <c r="CY812" s="43"/>
      <c r="DC812" s="160"/>
      <c r="DU812" s="30"/>
      <c r="DV812" s="30"/>
      <c r="DW812" s="30"/>
      <c r="DX812" s="30"/>
      <c r="DY812" s="30"/>
      <c r="DZ812" s="160"/>
      <c r="EA812" s="160"/>
      <c r="EC812" s="160"/>
      <c r="ED812" s="160"/>
      <c r="EG812" s="160"/>
      <c r="EH812" s="30"/>
      <c r="EI812" s="30"/>
      <c r="EK812" s="160"/>
      <c r="EL812" s="160"/>
      <c r="EM812" s="160"/>
      <c r="EN812" s="160"/>
      <c r="EO812" s="160"/>
      <c r="EP812" s="160"/>
    </row>
    <row r="813" spans="2:146" s="105" customFormat="1" x14ac:dyDescent="0.25">
      <c r="B813" s="53"/>
      <c r="C813" s="53"/>
      <c r="D813" s="53"/>
      <c r="E813" s="53"/>
      <c r="F813" s="53"/>
      <c r="G813" s="53"/>
      <c r="J813" s="160"/>
      <c r="K813" s="160"/>
      <c r="L813" s="42"/>
      <c r="M813" s="42"/>
      <c r="N813" s="42"/>
      <c r="O813" s="42"/>
      <c r="P813" s="42"/>
      <c r="Q813" s="42"/>
      <c r="R813" s="42"/>
      <c r="S813" s="42"/>
      <c r="T813" s="42"/>
      <c r="U813" s="169"/>
      <c r="V813" s="169"/>
      <c r="W813" s="169"/>
      <c r="X813" s="169"/>
      <c r="Y813" s="169"/>
      <c r="AA813" s="169"/>
      <c r="AB813" s="169"/>
      <c r="AC813" s="169"/>
      <c r="AD813" s="169"/>
      <c r="AE813" s="169"/>
      <c r="AF813" s="169"/>
      <c r="AG813" s="169"/>
      <c r="AH813" s="169"/>
      <c r="AJ813" s="169"/>
      <c r="AK813" s="169"/>
      <c r="AM813" s="169"/>
      <c r="AN813" s="64"/>
      <c r="AO813" s="64"/>
      <c r="AP813" s="64"/>
      <c r="AQ813" s="64"/>
      <c r="AR813" s="64"/>
      <c r="AS813" s="42"/>
      <c r="AT813" s="67"/>
      <c r="AU813" s="67"/>
      <c r="AV813" s="67"/>
      <c r="AW813" s="42"/>
      <c r="AX813" s="64"/>
      <c r="AY813" s="69"/>
      <c r="AZ813" s="67"/>
      <c r="BA813" s="67"/>
      <c r="BB813" s="67"/>
      <c r="BC813" s="67"/>
      <c r="BD813" s="69"/>
      <c r="BE813" s="69"/>
      <c r="BF813" s="72"/>
      <c r="BG813" s="69"/>
      <c r="BH813" s="69"/>
      <c r="BI813" s="94"/>
      <c r="BJ813" s="42"/>
      <c r="BK813" s="42"/>
      <c r="BL813" s="209"/>
      <c r="BM813" s="67"/>
      <c r="BN813" s="67"/>
      <c r="BO813" s="95"/>
      <c r="BP813" s="42"/>
      <c r="BQ813" s="42"/>
      <c r="BR813" s="206"/>
      <c r="BS813" s="41"/>
      <c r="BT813" s="41"/>
      <c r="BU813" s="30"/>
      <c r="BW813" s="30"/>
      <c r="BX813" s="30"/>
      <c r="BY813" s="30"/>
      <c r="BZ813" s="160"/>
      <c r="CP813" s="26"/>
      <c r="CS813" s="40"/>
      <c r="CV813" s="69"/>
      <c r="CW813" s="31"/>
      <c r="CX813" s="19"/>
      <c r="CY813" s="43"/>
      <c r="DC813" s="160"/>
      <c r="DU813" s="30"/>
      <c r="DV813" s="30"/>
      <c r="DW813" s="30"/>
      <c r="DX813" s="30"/>
      <c r="DY813" s="30"/>
      <c r="DZ813" s="160"/>
      <c r="EA813" s="160"/>
      <c r="EC813" s="160"/>
      <c r="ED813" s="160"/>
      <c r="EG813" s="160"/>
      <c r="EH813" s="30"/>
      <c r="EI813" s="30"/>
      <c r="EK813" s="160"/>
      <c r="EL813" s="160"/>
      <c r="EM813" s="160"/>
      <c r="EN813" s="160"/>
      <c r="EO813" s="160"/>
      <c r="EP813" s="160"/>
    </row>
    <row r="814" spans="2:146" s="105" customFormat="1" x14ac:dyDescent="0.25">
      <c r="B814" s="53"/>
      <c r="C814" s="53"/>
      <c r="D814" s="53"/>
      <c r="E814" s="53"/>
      <c r="F814" s="53"/>
      <c r="G814" s="53"/>
      <c r="I814" s="29"/>
      <c r="J814" s="161"/>
      <c r="K814" s="161"/>
      <c r="L814" s="42"/>
      <c r="M814" s="42"/>
      <c r="N814" s="42"/>
      <c r="O814" s="42"/>
      <c r="P814" s="42"/>
      <c r="Q814" s="42"/>
      <c r="R814" s="42"/>
      <c r="S814" s="42"/>
      <c r="T814" s="42"/>
      <c r="U814" s="169"/>
      <c r="V814" s="169"/>
      <c r="W814" s="169"/>
      <c r="X814" s="169"/>
      <c r="Y814" s="169"/>
      <c r="AA814" s="169"/>
      <c r="AB814" s="169"/>
      <c r="AC814" s="169"/>
      <c r="AD814" s="169"/>
      <c r="AE814" s="169"/>
      <c r="AF814" s="169"/>
      <c r="AG814" s="169"/>
      <c r="AH814" s="169"/>
      <c r="AJ814" s="169"/>
      <c r="AK814" s="169"/>
      <c r="AM814" s="169"/>
      <c r="AN814" s="64"/>
      <c r="AO814" s="64"/>
      <c r="AP814" s="64"/>
      <c r="AQ814" s="64"/>
      <c r="AR814" s="64"/>
      <c r="AS814" s="42"/>
      <c r="AT814" s="67"/>
      <c r="AU814" s="67"/>
      <c r="AV814" s="67"/>
      <c r="AW814" s="42"/>
      <c r="AX814" s="64"/>
      <c r="AY814" s="69"/>
      <c r="AZ814" s="67"/>
      <c r="BA814" s="67"/>
      <c r="BB814" s="67"/>
      <c r="BC814" s="67"/>
      <c r="BD814" s="69"/>
      <c r="BE814" s="69"/>
      <c r="BF814" s="72"/>
      <c r="BG814" s="69"/>
      <c r="BH814" s="69"/>
      <c r="BI814" s="94"/>
      <c r="BJ814" s="42"/>
      <c r="BK814" s="42"/>
      <c r="BL814" s="209"/>
      <c r="BM814" s="67"/>
      <c r="BN814" s="67"/>
      <c r="BO814" s="95"/>
      <c r="BP814" s="42"/>
      <c r="BQ814" s="42"/>
      <c r="BR814" s="206"/>
      <c r="BS814" s="41"/>
      <c r="BT814" s="41"/>
      <c r="BU814" s="30"/>
      <c r="BW814" s="30"/>
      <c r="BX814" s="30"/>
      <c r="BY814" s="30"/>
      <c r="BZ814" s="160"/>
      <c r="CP814" s="26"/>
      <c r="CS814" s="40"/>
      <c r="CV814" s="69"/>
      <c r="CW814" s="31"/>
      <c r="CX814" s="19"/>
      <c r="CY814" s="43"/>
      <c r="DC814" s="160"/>
      <c r="DU814" s="30"/>
      <c r="DV814" s="30"/>
      <c r="DW814" s="30"/>
      <c r="DX814" s="30"/>
      <c r="DY814" s="30"/>
      <c r="DZ814" s="160"/>
      <c r="EA814" s="160"/>
      <c r="EC814" s="160"/>
      <c r="ED814" s="160"/>
      <c r="EG814" s="160"/>
      <c r="EH814" s="30"/>
      <c r="EI814" s="30"/>
      <c r="EK814" s="160"/>
      <c r="EL814" s="160"/>
      <c r="EM814" s="160"/>
      <c r="EN814" s="160"/>
      <c r="EO814" s="160"/>
      <c r="EP814" s="160"/>
    </row>
    <row r="815" spans="2:146" s="105" customFormat="1" x14ac:dyDescent="0.25">
      <c r="B815" s="53"/>
      <c r="C815" s="53"/>
      <c r="D815" s="53"/>
      <c r="E815" s="53"/>
      <c r="F815" s="53"/>
      <c r="G815" s="53"/>
      <c r="J815" s="160"/>
      <c r="K815" s="160"/>
      <c r="L815" s="42"/>
      <c r="M815" s="42"/>
      <c r="N815" s="42"/>
      <c r="O815" s="42"/>
      <c r="P815" s="42"/>
      <c r="Q815" s="42"/>
      <c r="R815" s="42"/>
      <c r="S815" s="42"/>
      <c r="T815" s="42"/>
      <c r="U815" s="169"/>
      <c r="V815" s="169"/>
      <c r="W815" s="169"/>
      <c r="X815" s="169"/>
      <c r="Y815" s="169"/>
      <c r="AA815" s="169"/>
      <c r="AB815" s="169"/>
      <c r="AC815" s="169"/>
      <c r="AD815" s="169"/>
      <c r="AE815" s="169"/>
      <c r="AF815" s="169"/>
      <c r="AG815" s="169"/>
      <c r="AH815" s="169"/>
      <c r="AJ815" s="169"/>
      <c r="AK815" s="169"/>
      <c r="AM815" s="169"/>
      <c r="AN815" s="64"/>
      <c r="AO815" s="64"/>
      <c r="AP815" s="64"/>
      <c r="AQ815" s="64"/>
      <c r="AR815" s="64"/>
      <c r="AS815" s="42"/>
      <c r="AT815" s="67"/>
      <c r="AU815" s="67"/>
      <c r="AV815" s="67"/>
      <c r="AW815" s="42"/>
      <c r="AX815" s="64"/>
      <c r="AY815" s="69"/>
      <c r="AZ815" s="67"/>
      <c r="BA815" s="67"/>
      <c r="BB815" s="67"/>
      <c r="BC815" s="67"/>
      <c r="BD815" s="69"/>
      <c r="BE815" s="69"/>
      <c r="BF815" s="72"/>
      <c r="BG815" s="69"/>
      <c r="BH815" s="69"/>
      <c r="BI815" s="94"/>
      <c r="BJ815" s="42"/>
      <c r="BK815" s="42"/>
      <c r="BL815" s="209"/>
      <c r="BM815" s="67"/>
      <c r="BN815" s="67"/>
      <c r="BO815" s="95"/>
      <c r="BP815" s="42"/>
      <c r="BQ815" s="42"/>
      <c r="BR815" s="206"/>
      <c r="BS815" s="41"/>
      <c r="BT815" s="41"/>
      <c r="BU815" s="30"/>
      <c r="BW815" s="30"/>
      <c r="BX815" s="30"/>
      <c r="BY815" s="30"/>
      <c r="BZ815" s="160"/>
      <c r="CP815" s="26"/>
      <c r="CS815" s="40"/>
      <c r="CV815" s="69"/>
      <c r="CW815" s="31"/>
      <c r="CX815" s="19"/>
      <c r="CY815" s="43"/>
      <c r="DC815" s="160"/>
      <c r="DU815" s="30"/>
      <c r="DV815" s="30"/>
      <c r="DW815" s="30"/>
      <c r="DX815" s="30"/>
      <c r="DY815" s="30"/>
      <c r="DZ815" s="160"/>
      <c r="EA815" s="160"/>
      <c r="EC815" s="160"/>
      <c r="ED815" s="160"/>
      <c r="EG815" s="160"/>
      <c r="EH815" s="30"/>
      <c r="EI815" s="30"/>
      <c r="EK815" s="160"/>
      <c r="EL815" s="160"/>
      <c r="EM815" s="160"/>
      <c r="EN815" s="160"/>
      <c r="EO815" s="160"/>
      <c r="EP815" s="160"/>
    </row>
    <row r="816" spans="2:146" s="105" customFormat="1" x14ac:dyDescent="0.25">
      <c r="B816" s="53"/>
      <c r="C816" s="53"/>
      <c r="D816" s="53"/>
      <c r="E816" s="53"/>
      <c r="F816" s="53"/>
      <c r="G816" s="53"/>
      <c r="I816" s="29"/>
      <c r="J816" s="161"/>
      <c r="K816" s="161"/>
      <c r="L816" s="42"/>
      <c r="M816" s="42"/>
      <c r="N816" s="42"/>
      <c r="O816" s="42"/>
      <c r="P816" s="42"/>
      <c r="Q816" s="42"/>
      <c r="R816" s="42"/>
      <c r="S816" s="42"/>
      <c r="T816" s="42"/>
      <c r="U816" s="169"/>
      <c r="V816" s="169"/>
      <c r="W816" s="169"/>
      <c r="X816" s="169"/>
      <c r="Y816" s="169"/>
      <c r="AA816" s="169"/>
      <c r="AB816" s="169"/>
      <c r="AC816" s="169"/>
      <c r="AD816" s="169"/>
      <c r="AE816" s="169"/>
      <c r="AF816" s="169"/>
      <c r="AG816" s="169"/>
      <c r="AH816" s="169"/>
      <c r="AJ816" s="169"/>
      <c r="AK816" s="169"/>
      <c r="AM816" s="169"/>
      <c r="AN816" s="64"/>
      <c r="AO816" s="64"/>
      <c r="AP816" s="64"/>
      <c r="AQ816" s="64"/>
      <c r="AR816" s="64"/>
      <c r="AS816" s="42"/>
      <c r="AT816" s="67"/>
      <c r="AU816" s="67"/>
      <c r="AV816" s="67"/>
      <c r="AW816" s="42"/>
      <c r="AX816" s="64"/>
      <c r="AY816" s="69"/>
      <c r="AZ816" s="67"/>
      <c r="BA816" s="67"/>
      <c r="BB816" s="67"/>
      <c r="BC816" s="67"/>
      <c r="BD816" s="69"/>
      <c r="BE816" s="69"/>
      <c r="BF816" s="72"/>
      <c r="BG816" s="69"/>
      <c r="BH816" s="69"/>
      <c r="BI816" s="94"/>
      <c r="BJ816" s="42"/>
      <c r="BK816" s="42"/>
      <c r="BL816" s="209"/>
      <c r="BM816" s="67"/>
      <c r="BN816" s="67"/>
      <c r="BO816" s="95"/>
      <c r="BP816" s="42"/>
      <c r="BQ816" s="42"/>
      <c r="BR816" s="206"/>
      <c r="BS816" s="41"/>
      <c r="BT816" s="41"/>
      <c r="BU816" s="30"/>
      <c r="BW816" s="30"/>
      <c r="BX816" s="30"/>
      <c r="BY816" s="30"/>
      <c r="BZ816" s="160"/>
      <c r="CP816" s="26"/>
      <c r="CS816" s="40"/>
      <c r="CV816" s="69"/>
      <c r="CW816" s="31"/>
      <c r="CX816" s="19"/>
      <c r="CY816" s="43"/>
      <c r="DC816" s="160"/>
      <c r="DU816" s="30"/>
      <c r="DV816" s="30"/>
      <c r="DW816" s="30"/>
      <c r="DX816" s="30"/>
      <c r="DY816" s="30"/>
      <c r="DZ816" s="160"/>
      <c r="EA816" s="160"/>
      <c r="EC816" s="160"/>
      <c r="ED816" s="160"/>
      <c r="EG816" s="160"/>
      <c r="EH816" s="30"/>
      <c r="EI816" s="30"/>
      <c r="EK816" s="160"/>
      <c r="EL816" s="160"/>
      <c r="EM816" s="160"/>
      <c r="EN816" s="160"/>
      <c r="EO816" s="160"/>
      <c r="EP816" s="160"/>
    </row>
    <row r="817" spans="2:146" s="105" customFormat="1" x14ac:dyDescent="0.25">
      <c r="B817" s="53"/>
      <c r="C817" s="53"/>
      <c r="D817" s="53"/>
      <c r="E817" s="53"/>
      <c r="F817" s="53"/>
      <c r="G817" s="53"/>
      <c r="J817" s="160"/>
      <c r="K817" s="160"/>
      <c r="L817" s="42"/>
      <c r="M817" s="42"/>
      <c r="N817" s="42"/>
      <c r="O817" s="42"/>
      <c r="P817" s="42"/>
      <c r="Q817" s="42"/>
      <c r="R817" s="42"/>
      <c r="S817" s="42"/>
      <c r="T817" s="42"/>
      <c r="U817" s="169"/>
      <c r="V817" s="169"/>
      <c r="W817" s="169"/>
      <c r="X817" s="169"/>
      <c r="Y817" s="169"/>
      <c r="AA817" s="169"/>
      <c r="AB817" s="169"/>
      <c r="AC817" s="169"/>
      <c r="AD817" s="169"/>
      <c r="AE817" s="169"/>
      <c r="AF817" s="169"/>
      <c r="AG817" s="169"/>
      <c r="AH817" s="169"/>
      <c r="AJ817" s="169"/>
      <c r="AK817" s="169"/>
      <c r="AM817" s="169"/>
      <c r="AN817" s="64"/>
      <c r="AO817" s="64"/>
      <c r="AP817" s="64"/>
      <c r="AQ817" s="64"/>
      <c r="AR817" s="64"/>
      <c r="AS817" s="42"/>
      <c r="AT817" s="67"/>
      <c r="AU817" s="67"/>
      <c r="AV817" s="67"/>
      <c r="AW817" s="42"/>
      <c r="AX817" s="64"/>
      <c r="AY817" s="69"/>
      <c r="AZ817" s="67"/>
      <c r="BA817" s="67"/>
      <c r="BB817" s="67"/>
      <c r="BC817" s="67"/>
      <c r="BD817" s="69"/>
      <c r="BE817" s="69"/>
      <c r="BF817" s="72"/>
      <c r="BG817" s="69"/>
      <c r="BH817" s="69"/>
      <c r="BI817" s="94"/>
      <c r="BJ817" s="42"/>
      <c r="BK817" s="42"/>
      <c r="BL817" s="209"/>
      <c r="BM817" s="67"/>
      <c r="BN817" s="67"/>
      <c r="BO817" s="95"/>
      <c r="BP817" s="42"/>
      <c r="BQ817" s="42"/>
      <c r="BR817" s="206"/>
      <c r="BS817" s="41"/>
      <c r="BT817" s="41"/>
      <c r="BU817" s="30"/>
      <c r="BW817" s="30"/>
      <c r="BX817" s="30"/>
      <c r="BY817" s="30"/>
      <c r="BZ817" s="160"/>
      <c r="CP817" s="26"/>
      <c r="CS817" s="40"/>
      <c r="CV817" s="69"/>
      <c r="CW817" s="31"/>
      <c r="CX817" s="19"/>
      <c r="CY817" s="43"/>
      <c r="DC817" s="160"/>
      <c r="DU817" s="30"/>
      <c r="DV817" s="30"/>
      <c r="DW817" s="30"/>
      <c r="DX817" s="30"/>
      <c r="DY817" s="30"/>
      <c r="DZ817" s="160"/>
      <c r="EA817" s="160"/>
      <c r="EC817" s="160"/>
      <c r="ED817" s="160"/>
      <c r="EG817" s="160"/>
      <c r="EH817" s="30"/>
      <c r="EI817" s="30"/>
      <c r="EK817" s="160"/>
      <c r="EL817" s="160"/>
      <c r="EM817" s="160"/>
      <c r="EN817" s="160"/>
      <c r="EO817" s="160"/>
      <c r="EP817" s="160"/>
    </row>
    <row r="818" spans="2:146" s="105" customFormat="1" x14ac:dyDescent="0.25">
      <c r="B818" s="53"/>
      <c r="C818" s="53"/>
      <c r="D818" s="53"/>
      <c r="E818" s="53"/>
      <c r="F818" s="53"/>
      <c r="G818" s="53"/>
      <c r="I818" s="29"/>
      <c r="J818" s="161"/>
      <c r="K818" s="161"/>
      <c r="L818" s="42"/>
      <c r="M818" s="42"/>
      <c r="N818" s="42"/>
      <c r="O818" s="42"/>
      <c r="P818" s="42"/>
      <c r="Q818" s="42"/>
      <c r="R818" s="42"/>
      <c r="S818" s="42"/>
      <c r="T818" s="42"/>
      <c r="U818" s="169"/>
      <c r="V818" s="169"/>
      <c r="W818" s="169"/>
      <c r="X818" s="169"/>
      <c r="Y818" s="169"/>
      <c r="AA818" s="169"/>
      <c r="AB818" s="169"/>
      <c r="AC818" s="169"/>
      <c r="AD818" s="169"/>
      <c r="AE818" s="169"/>
      <c r="AF818" s="169"/>
      <c r="AG818" s="169"/>
      <c r="AH818" s="169"/>
      <c r="AJ818" s="169"/>
      <c r="AK818" s="169"/>
      <c r="AM818" s="169"/>
      <c r="AN818" s="64"/>
      <c r="AO818" s="64"/>
      <c r="AP818" s="64"/>
      <c r="AQ818" s="64"/>
      <c r="AR818" s="64"/>
      <c r="AS818" s="42"/>
      <c r="AT818" s="67"/>
      <c r="AU818" s="67"/>
      <c r="AV818" s="67"/>
      <c r="AW818" s="42"/>
      <c r="AX818" s="64"/>
      <c r="AY818" s="69"/>
      <c r="AZ818" s="67"/>
      <c r="BA818" s="67"/>
      <c r="BB818" s="67"/>
      <c r="BC818" s="67"/>
      <c r="BD818" s="69"/>
      <c r="BE818" s="69"/>
      <c r="BF818" s="72"/>
      <c r="BG818" s="69"/>
      <c r="BH818" s="69"/>
      <c r="BI818" s="94"/>
      <c r="BJ818" s="42"/>
      <c r="BK818" s="42"/>
      <c r="BL818" s="209"/>
      <c r="BM818" s="67"/>
      <c r="BN818" s="67"/>
      <c r="BO818" s="95"/>
      <c r="BP818" s="42"/>
      <c r="BQ818" s="42"/>
      <c r="BR818" s="206"/>
      <c r="BS818" s="41"/>
      <c r="BT818" s="41"/>
      <c r="BU818" s="30"/>
      <c r="BW818" s="30"/>
      <c r="BX818" s="30"/>
      <c r="BY818" s="30"/>
      <c r="BZ818" s="160"/>
      <c r="CP818" s="26"/>
      <c r="CS818" s="40"/>
      <c r="CV818" s="69"/>
      <c r="CW818" s="31"/>
      <c r="CX818" s="19"/>
      <c r="CY818" s="43"/>
      <c r="DC818" s="160"/>
      <c r="DU818" s="30"/>
      <c r="DV818" s="30"/>
      <c r="DW818" s="30"/>
      <c r="DX818" s="30"/>
      <c r="DY818" s="30"/>
      <c r="DZ818" s="160"/>
      <c r="EA818" s="160"/>
      <c r="EC818" s="160"/>
      <c r="ED818" s="160"/>
      <c r="EG818" s="160"/>
      <c r="EH818" s="30"/>
      <c r="EI818" s="30"/>
      <c r="EK818" s="160"/>
      <c r="EL818" s="160"/>
      <c r="EM818" s="160"/>
      <c r="EN818" s="160"/>
      <c r="EO818" s="160"/>
      <c r="EP818" s="160"/>
    </row>
    <row r="819" spans="2:146" s="105" customFormat="1" x14ac:dyDescent="0.25">
      <c r="B819" s="53"/>
      <c r="C819" s="53"/>
      <c r="D819" s="53"/>
      <c r="E819" s="53"/>
      <c r="F819" s="53"/>
      <c r="G819" s="53"/>
      <c r="J819" s="160"/>
      <c r="K819" s="160"/>
      <c r="L819" s="42"/>
      <c r="M819" s="42"/>
      <c r="N819" s="42"/>
      <c r="O819" s="42"/>
      <c r="P819" s="42"/>
      <c r="Q819" s="42"/>
      <c r="R819" s="42"/>
      <c r="S819" s="42"/>
      <c r="T819" s="42"/>
      <c r="U819" s="169"/>
      <c r="V819" s="169"/>
      <c r="W819" s="169"/>
      <c r="X819" s="169"/>
      <c r="Y819" s="169"/>
      <c r="AA819" s="169"/>
      <c r="AB819" s="169"/>
      <c r="AC819" s="169"/>
      <c r="AD819" s="169"/>
      <c r="AE819" s="169"/>
      <c r="AF819" s="169"/>
      <c r="AG819" s="169"/>
      <c r="AH819" s="169"/>
      <c r="AJ819" s="169"/>
      <c r="AK819" s="169"/>
      <c r="AM819" s="169"/>
      <c r="AN819" s="64"/>
      <c r="AO819" s="64"/>
      <c r="AP819" s="64"/>
      <c r="AQ819" s="64"/>
      <c r="AR819" s="64"/>
      <c r="AS819" s="42"/>
      <c r="AT819" s="67"/>
      <c r="AU819" s="67"/>
      <c r="AV819" s="67"/>
      <c r="AW819" s="42"/>
      <c r="AX819" s="64"/>
      <c r="AY819" s="69"/>
      <c r="AZ819" s="67"/>
      <c r="BA819" s="67"/>
      <c r="BB819" s="67"/>
      <c r="BC819" s="67"/>
      <c r="BD819" s="69"/>
      <c r="BE819" s="69"/>
      <c r="BF819" s="72"/>
      <c r="BG819" s="69"/>
      <c r="BH819" s="69"/>
      <c r="BI819" s="94"/>
      <c r="BJ819" s="42"/>
      <c r="BK819" s="42"/>
      <c r="BL819" s="209"/>
      <c r="BM819" s="67"/>
      <c r="BN819" s="67"/>
      <c r="BO819" s="95"/>
      <c r="BP819" s="42"/>
      <c r="BQ819" s="42"/>
      <c r="BR819" s="206"/>
      <c r="BS819" s="41"/>
      <c r="BT819" s="41"/>
      <c r="BU819" s="30"/>
      <c r="BW819" s="30"/>
      <c r="BX819" s="30"/>
      <c r="BY819" s="30"/>
      <c r="BZ819" s="160"/>
      <c r="CP819" s="26"/>
      <c r="CS819" s="40"/>
      <c r="CV819" s="69"/>
      <c r="CW819" s="31"/>
      <c r="CX819" s="19"/>
      <c r="CY819" s="43"/>
      <c r="DC819" s="160"/>
      <c r="DU819" s="30"/>
      <c r="DV819" s="30"/>
      <c r="DW819" s="30"/>
      <c r="DX819" s="30"/>
      <c r="DY819" s="30"/>
      <c r="DZ819" s="160"/>
      <c r="EA819" s="160"/>
      <c r="EC819" s="160"/>
      <c r="ED819" s="160"/>
      <c r="EG819" s="160"/>
      <c r="EH819" s="30"/>
      <c r="EI819" s="30"/>
      <c r="EK819" s="160"/>
      <c r="EL819" s="160"/>
      <c r="EM819" s="160"/>
      <c r="EN819" s="160"/>
      <c r="EO819" s="160"/>
      <c r="EP819" s="160"/>
    </row>
    <row r="820" spans="2:146" s="105" customFormat="1" x14ac:dyDescent="0.25">
      <c r="B820" s="53"/>
      <c r="C820" s="53"/>
      <c r="D820" s="53"/>
      <c r="E820" s="53"/>
      <c r="F820" s="53"/>
      <c r="G820" s="53"/>
      <c r="I820" s="29"/>
      <c r="J820" s="161"/>
      <c r="K820" s="161"/>
      <c r="L820" s="42"/>
      <c r="M820" s="42"/>
      <c r="N820" s="42"/>
      <c r="O820" s="42"/>
      <c r="P820" s="42"/>
      <c r="Q820" s="42"/>
      <c r="R820" s="42"/>
      <c r="S820" s="42"/>
      <c r="T820" s="42"/>
      <c r="U820" s="169"/>
      <c r="V820" s="169"/>
      <c r="W820" s="169"/>
      <c r="X820" s="169"/>
      <c r="Y820" s="169"/>
      <c r="AA820" s="169"/>
      <c r="AB820" s="169"/>
      <c r="AC820" s="169"/>
      <c r="AD820" s="169"/>
      <c r="AE820" s="169"/>
      <c r="AF820" s="169"/>
      <c r="AG820" s="169"/>
      <c r="AH820" s="169"/>
      <c r="AJ820" s="169"/>
      <c r="AK820" s="169"/>
      <c r="AM820" s="169"/>
      <c r="AN820" s="64"/>
      <c r="AO820" s="64"/>
      <c r="AP820" s="64"/>
      <c r="AQ820" s="64"/>
      <c r="AR820" s="64"/>
      <c r="AS820" s="42"/>
      <c r="AT820" s="67"/>
      <c r="AU820" s="67"/>
      <c r="AV820" s="67"/>
      <c r="AW820" s="42"/>
      <c r="AX820" s="64"/>
      <c r="AY820" s="69"/>
      <c r="AZ820" s="67"/>
      <c r="BA820" s="67"/>
      <c r="BB820" s="67"/>
      <c r="BC820" s="67"/>
      <c r="BD820" s="69"/>
      <c r="BE820" s="69"/>
      <c r="BF820" s="72"/>
      <c r="BG820" s="69"/>
      <c r="BH820" s="69"/>
      <c r="BI820" s="94"/>
      <c r="BJ820" s="42"/>
      <c r="BK820" s="42"/>
      <c r="BL820" s="209"/>
      <c r="BM820" s="67"/>
      <c r="BN820" s="67"/>
      <c r="BO820" s="95"/>
      <c r="BP820" s="42"/>
      <c r="BQ820" s="42"/>
      <c r="BR820" s="206"/>
      <c r="BS820" s="41"/>
      <c r="BT820" s="41"/>
      <c r="BU820" s="30"/>
      <c r="BW820" s="30"/>
      <c r="BX820" s="30"/>
      <c r="BY820" s="30"/>
      <c r="BZ820" s="160"/>
      <c r="CP820" s="26"/>
      <c r="CS820" s="40"/>
      <c r="CV820" s="69"/>
      <c r="CW820" s="31"/>
      <c r="CX820" s="19"/>
      <c r="CY820" s="43"/>
      <c r="DC820" s="160"/>
      <c r="DU820" s="30"/>
      <c r="DV820" s="30"/>
      <c r="DW820" s="30"/>
      <c r="DX820" s="30"/>
      <c r="DY820" s="30"/>
      <c r="DZ820" s="160"/>
      <c r="EA820" s="160"/>
      <c r="EC820" s="160"/>
      <c r="ED820" s="160"/>
      <c r="EG820" s="160"/>
      <c r="EH820" s="30"/>
      <c r="EI820" s="30"/>
      <c r="EK820" s="160"/>
      <c r="EL820" s="160"/>
      <c r="EM820" s="160"/>
      <c r="EN820" s="160"/>
      <c r="EO820" s="160"/>
      <c r="EP820" s="160"/>
    </row>
    <row r="821" spans="2:146" s="105" customFormat="1" x14ac:dyDescent="0.25">
      <c r="B821" s="53"/>
      <c r="C821" s="53"/>
      <c r="D821" s="53"/>
      <c r="E821" s="53"/>
      <c r="F821" s="53"/>
      <c r="G821" s="53"/>
      <c r="J821" s="160"/>
      <c r="K821" s="160"/>
      <c r="L821" s="42"/>
      <c r="M821" s="42"/>
      <c r="N821" s="42"/>
      <c r="O821" s="42"/>
      <c r="P821" s="42"/>
      <c r="Q821" s="42"/>
      <c r="R821" s="42"/>
      <c r="S821" s="42"/>
      <c r="T821" s="42"/>
      <c r="U821" s="169"/>
      <c r="V821" s="169"/>
      <c r="W821" s="169"/>
      <c r="X821" s="169"/>
      <c r="Y821" s="169"/>
      <c r="AA821" s="169"/>
      <c r="AB821" s="169"/>
      <c r="AC821" s="169"/>
      <c r="AD821" s="169"/>
      <c r="AE821" s="169"/>
      <c r="AF821" s="169"/>
      <c r="AG821" s="169"/>
      <c r="AH821" s="169"/>
      <c r="AJ821" s="169"/>
      <c r="AK821" s="169"/>
      <c r="AM821" s="169"/>
      <c r="AN821" s="64"/>
      <c r="AO821" s="64"/>
      <c r="AP821" s="64"/>
      <c r="AQ821" s="64"/>
      <c r="AR821" s="64"/>
      <c r="AS821" s="42"/>
      <c r="AT821" s="67"/>
      <c r="AU821" s="67"/>
      <c r="AV821" s="67"/>
      <c r="AW821" s="42"/>
      <c r="AX821" s="64"/>
      <c r="AY821" s="69"/>
      <c r="AZ821" s="67"/>
      <c r="BA821" s="67"/>
      <c r="BB821" s="67"/>
      <c r="BC821" s="67"/>
      <c r="BD821" s="69"/>
      <c r="BE821" s="69"/>
      <c r="BF821" s="72"/>
      <c r="BG821" s="69"/>
      <c r="BH821" s="69"/>
      <c r="BI821" s="94"/>
      <c r="BJ821" s="42"/>
      <c r="BK821" s="42"/>
      <c r="BL821" s="209"/>
      <c r="BM821" s="67"/>
      <c r="BN821" s="67"/>
      <c r="BO821" s="95"/>
      <c r="BP821" s="42"/>
      <c r="BQ821" s="42"/>
      <c r="BR821" s="206"/>
      <c r="BS821" s="41"/>
      <c r="BT821" s="41"/>
      <c r="BU821" s="30"/>
      <c r="BW821" s="30"/>
      <c r="BX821" s="30"/>
      <c r="BY821" s="30"/>
      <c r="BZ821" s="160"/>
      <c r="CP821" s="26"/>
      <c r="CS821" s="40"/>
      <c r="CV821" s="69"/>
      <c r="CW821" s="31"/>
      <c r="CX821" s="19"/>
      <c r="CY821" s="43"/>
      <c r="DC821" s="160"/>
      <c r="DU821" s="30"/>
      <c r="DV821" s="30"/>
      <c r="DW821" s="30"/>
      <c r="DX821" s="30"/>
      <c r="DY821" s="30"/>
      <c r="DZ821" s="160"/>
      <c r="EA821" s="160"/>
      <c r="EC821" s="160"/>
      <c r="ED821" s="160"/>
      <c r="EG821" s="160"/>
      <c r="EH821" s="30"/>
      <c r="EI821" s="30"/>
      <c r="EK821" s="160"/>
      <c r="EL821" s="160"/>
      <c r="EM821" s="160"/>
      <c r="EN821" s="160"/>
      <c r="EO821" s="160"/>
      <c r="EP821" s="160"/>
    </row>
    <row r="822" spans="2:146" s="105" customFormat="1" x14ac:dyDescent="0.25">
      <c r="B822" s="53"/>
      <c r="C822" s="53"/>
      <c r="D822" s="53"/>
      <c r="E822" s="53"/>
      <c r="F822" s="53"/>
      <c r="G822" s="53"/>
      <c r="I822" s="29"/>
      <c r="J822" s="161"/>
      <c r="K822" s="161"/>
      <c r="L822" s="42"/>
      <c r="M822" s="42"/>
      <c r="N822" s="42"/>
      <c r="O822" s="42"/>
      <c r="P822" s="42"/>
      <c r="Q822" s="42"/>
      <c r="R822" s="42"/>
      <c r="S822" s="42"/>
      <c r="T822" s="42"/>
      <c r="U822" s="169"/>
      <c r="V822" s="169"/>
      <c r="W822" s="169"/>
      <c r="X822" s="169"/>
      <c r="Y822" s="169"/>
      <c r="AA822" s="169"/>
      <c r="AB822" s="169"/>
      <c r="AC822" s="169"/>
      <c r="AD822" s="169"/>
      <c r="AE822" s="169"/>
      <c r="AF822" s="169"/>
      <c r="AG822" s="169"/>
      <c r="AH822" s="169"/>
      <c r="AJ822" s="169"/>
      <c r="AK822" s="169"/>
      <c r="AM822" s="169"/>
      <c r="AN822" s="64"/>
      <c r="AO822" s="64"/>
      <c r="AP822" s="64"/>
      <c r="AQ822" s="64"/>
      <c r="AR822" s="64"/>
      <c r="AS822" s="42"/>
      <c r="AT822" s="67"/>
      <c r="AU822" s="67"/>
      <c r="AV822" s="67"/>
      <c r="AW822" s="42"/>
      <c r="AX822" s="64"/>
      <c r="AY822" s="69"/>
      <c r="AZ822" s="67"/>
      <c r="BA822" s="67"/>
      <c r="BB822" s="67"/>
      <c r="BC822" s="67"/>
      <c r="BD822" s="69"/>
      <c r="BE822" s="69"/>
      <c r="BF822" s="72"/>
      <c r="BG822" s="69"/>
      <c r="BH822" s="69"/>
      <c r="BI822" s="94"/>
      <c r="BJ822" s="42"/>
      <c r="BK822" s="42"/>
      <c r="BL822" s="209"/>
      <c r="BM822" s="67"/>
      <c r="BN822" s="67"/>
      <c r="BO822" s="95"/>
      <c r="BP822" s="42"/>
      <c r="BQ822" s="42"/>
      <c r="BR822" s="206"/>
      <c r="BS822" s="41"/>
      <c r="BT822" s="41"/>
      <c r="BU822" s="30"/>
      <c r="BW822" s="30"/>
      <c r="BX822" s="30"/>
      <c r="BY822" s="30"/>
      <c r="BZ822" s="160"/>
      <c r="CP822" s="26"/>
      <c r="CS822" s="40"/>
      <c r="CV822" s="69"/>
      <c r="CW822" s="31"/>
      <c r="CX822" s="19"/>
      <c r="CY822" s="43"/>
      <c r="DC822" s="160"/>
      <c r="DU822" s="30"/>
      <c r="DV822" s="30"/>
      <c r="DW822" s="30"/>
      <c r="DX822" s="30"/>
      <c r="DY822" s="30"/>
      <c r="DZ822" s="160"/>
      <c r="EA822" s="160"/>
      <c r="EC822" s="160"/>
      <c r="ED822" s="160"/>
      <c r="EG822" s="160"/>
      <c r="EH822" s="30"/>
      <c r="EI822" s="30"/>
      <c r="EK822" s="160"/>
      <c r="EL822" s="160"/>
      <c r="EM822" s="160"/>
      <c r="EN822" s="160"/>
      <c r="EO822" s="160"/>
      <c r="EP822" s="160"/>
    </row>
    <row r="823" spans="2:146" s="105" customFormat="1" x14ac:dyDescent="0.25">
      <c r="B823" s="53"/>
      <c r="C823" s="53"/>
      <c r="D823" s="53"/>
      <c r="E823" s="53"/>
      <c r="F823" s="53"/>
      <c r="G823" s="53"/>
      <c r="J823" s="160"/>
      <c r="K823" s="160"/>
      <c r="L823" s="42"/>
      <c r="M823" s="42"/>
      <c r="N823" s="42"/>
      <c r="O823" s="42"/>
      <c r="P823" s="42"/>
      <c r="Q823" s="42"/>
      <c r="R823" s="42"/>
      <c r="S823" s="42"/>
      <c r="T823" s="42"/>
      <c r="U823" s="169"/>
      <c r="V823" s="169"/>
      <c r="W823" s="169"/>
      <c r="X823" s="169"/>
      <c r="Y823" s="169"/>
      <c r="AA823" s="169"/>
      <c r="AB823" s="169"/>
      <c r="AC823" s="169"/>
      <c r="AD823" s="169"/>
      <c r="AE823" s="169"/>
      <c r="AF823" s="169"/>
      <c r="AG823" s="169"/>
      <c r="AH823" s="169"/>
      <c r="AJ823" s="169"/>
      <c r="AK823" s="169"/>
      <c r="AM823" s="169"/>
      <c r="AN823" s="64"/>
      <c r="AO823" s="64"/>
      <c r="AP823" s="64"/>
      <c r="AQ823" s="64"/>
      <c r="AR823" s="64"/>
      <c r="AS823" s="42"/>
      <c r="AT823" s="67"/>
      <c r="AU823" s="67"/>
      <c r="AV823" s="67"/>
      <c r="AW823" s="42"/>
      <c r="AX823" s="64"/>
      <c r="AY823" s="69"/>
      <c r="AZ823" s="67"/>
      <c r="BA823" s="67"/>
      <c r="BB823" s="67"/>
      <c r="BC823" s="67"/>
      <c r="BD823" s="69"/>
      <c r="BE823" s="69"/>
      <c r="BF823" s="72"/>
      <c r="BG823" s="69"/>
      <c r="BH823" s="69"/>
      <c r="BI823" s="94"/>
      <c r="BJ823" s="42"/>
      <c r="BK823" s="42"/>
      <c r="BL823" s="209"/>
      <c r="BM823" s="67"/>
      <c r="BN823" s="67"/>
      <c r="BO823" s="95"/>
      <c r="BP823" s="42"/>
      <c r="BQ823" s="42"/>
      <c r="BR823" s="206"/>
      <c r="BS823" s="41"/>
      <c r="BT823" s="41"/>
      <c r="BU823" s="30"/>
      <c r="BW823" s="30"/>
      <c r="BX823" s="30"/>
      <c r="BY823" s="30"/>
      <c r="BZ823" s="160"/>
      <c r="CP823" s="26"/>
      <c r="CS823" s="40"/>
      <c r="CV823" s="69"/>
      <c r="CW823" s="31"/>
      <c r="CX823" s="19"/>
      <c r="CY823" s="43"/>
      <c r="DC823" s="160"/>
      <c r="DU823" s="30"/>
      <c r="DV823" s="30"/>
      <c r="DW823" s="30"/>
      <c r="DX823" s="30"/>
      <c r="DY823" s="30"/>
      <c r="DZ823" s="160"/>
      <c r="EA823" s="160"/>
      <c r="EC823" s="160"/>
      <c r="ED823" s="160"/>
      <c r="EG823" s="160"/>
      <c r="EH823" s="30"/>
      <c r="EI823" s="30"/>
      <c r="EK823" s="160"/>
      <c r="EL823" s="160"/>
      <c r="EM823" s="160"/>
      <c r="EN823" s="160"/>
      <c r="EO823" s="160"/>
      <c r="EP823" s="160"/>
    </row>
    <row r="824" spans="2:146" s="105" customFormat="1" x14ac:dyDescent="0.25">
      <c r="B824" s="53"/>
      <c r="C824" s="53"/>
      <c r="D824" s="53"/>
      <c r="E824" s="53"/>
      <c r="F824" s="53"/>
      <c r="G824" s="53"/>
      <c r="I824" s="29"/>
      <c r="J824" s="161"/>
      <c r="K824" s="161"/>
      <c r="L824" s="42"/>
      <c r="M824" s="42"/>
      <c r="N824" s="42"/>
      <c r="O824" s="42"/>
      <c r="P824" s="42"/>
      <c r="Q824" s="42"/>
      <c r="R824" s="42"/>
      <c r="S824" s="42"/>
      <c r="T824" s="42"/>
      <c r="U824" s="169"/>
      <c r="V824" s="169"/>
      <c r="W824" s="169"/>
      <c r="X824" s="169"/>
      <c r="Y824" s="169"/>
      <c r="AA824" s="169"/>
      <c r="AB824" s="169"/>
      <c r="AC824" s="169"/>
      <c r="AD824" s="169"/>
      <c r="AE824" s="169"/>
      <c r="AF824" s="169"/>
      <c r="AG824" s="169"/>
      <c r="AH824" s="169"/>
      <c r="AJ824" s="169"/>
      <c r="AK824" s="169"/>
      <c r="AM824" s="169"/>
      <c r="AN824" s="64"/>
      <c r="AO824" s="64"/>
      <c r="AP824" s="64"/>
      <c r="AQ824" s="64"/>
      <c r="AR824" s="64"/>
      <c r="AS824" s="42"/>
      <c r="AT824" s="67"/>
      <c r="AU824" s="67"/>
      <c r="AV824" s="67"/>
      <c r="AW824" s="42"/>
      <c r="AX824" s="64"/>
      <c r="AY824" s="69"/>
      <c r="AZ824" s="67"/>
      <c r="BA824" s="67"/>
      <c r="BB824" s="67"/>
      <c r="BC824" s="67"/>
      <c r="BD824" s="69"/>
      <c r="BE824" s="69"/>
      <c r="BF824" s="72"/>
      <c r="BG824" s="69"/>
      <c r="BH824" s="69"/>
      <c r="BI824" s="94"/>
      <c r="BJ824" s="42"/>
      <c r="BK824" s="42"/>
      <c r="BL824" s="209"/>
      <c r="BM824" s="67"/>
      <c r="BN824" s="67"/>
      <c r="BO824" s="95"/>
      <c r="BP824" s="42"/>
      <c r="BQ824" s="42"/>
      <c r="BR824" s="206"/>
      <c r="BS824" s="41"/>
      <c r="BT824" s="41"/>
      <c r="BU824" s="30"/>
      <c r="BW824" s="30"/>
      <c r="BX824" s="30"/>
      <c r="BY824" s="30"/>
      <c r="BZ824" s="160"/>
      <c r="CP824" s="26"/>
      <c r="CS824" s="40"/>
      <c r="CV824" s="69"/>
      <c r="CW824" s="31"/>
      <c r="CX824" s="19"/>
      <c r="CY824" s="43"/>
      <c r="DC824" s="160"/>
      <c r="DU824" s="30"/>
      <c r="DV824" s="30"/>
      <c r="DW824" s="30"/>
      <c r="DX824" s="30"/>
      <c r="DY824" s="30"/>
      <c r="DZ824" s="160"/>
      <c r="EA824" s="160"/>
      <c r="EC824" s="160"/>
      <c r="ED824" s="160"/>
      <c r="EG824" s="160"/>
      <c r="EH824" s="30"/>
      <c r="EI824" s="30"/>
      <c r="EK824" s="160"/>
      <c r="EL824" s="160"/>
      <c r="EM824" s="160"/>
      <c r="EN824" s="160"/>
      <c r="EO824" s="160"/>
      <c r="EP824" s="160"/>
    </row>
    <row r="825" spans="2:146" s="105" customFormat="1" x14ac:dyDescent="0.25">
      <c r="B825" s="53"/>
      <c r="C825" s="53"/>
      <c r="D825" s="53"/>
      <c r="E825" s="53"/>
      <c r="F825" s="53"/>
      <c r="G825" s="53"/>
      <c r="J825" s="160"/>
      <c r="K825" s="160"/>
      <c r="L825" s="42"/>
      <c r="M825" s="42"/>
      <c r="N825" s="42"/>
      <c r="O825" s="42"/>
      <c r="P825" s="42"/>
      <c r="Q825" s="42"/>
      <c r="R825" s="42"/>
      <c r="S825" s="42"/>
      <c r="T825" s="42"/>
      <c r="U825" s="169"/>
      <c r="V825" s="169"/>
      <c r="W825" s="169"/>
      <c r="X825" s="169"/>
      <c r="Y825" s="169"/>
      <c r="AA825" s="169"/>
      <c r="AB825" s="169"/>
      <c r="AC825" s="169"/>
      <c r="AD825" s="169"/>
      <c r="AE825" s="169"/>
      <c r="AF825" s="169"/>
      <c r="AG825" s="169"/>
      <c r="AH825" s="169"/>
      <c r="AJ825" s="169"/>
      <c r="AK825" s="169"/>
      <c r="AM825" s="169"/>
      <c r="AN825" s="64"/>
      <c r="AO825" s="64"/>
      <c r="AP825" s="64"/>
      <c r="AQ825" s="64"/>
      <c r="AR825" s="64"/>
      <c r="AS825" s="42"/>
      <c r="AT825" s="67"/>
      <c r="AU825" s="67"/>
      <c r="AV825" s="67"/>
      <c r="AW825" s="42"/>
      <c r="AX825" s="64"/>
      <c r="AY825" s="69"/>
      <c r="AZ825" s="67"/>
      <c r="BA825" s="67"/>
      <c r="BB825" s="67"/>
      <c r="BC825" s="67"/>
      <c r="BD825" s="69"/>
      <c r="BE825" s="69"/>
      <c r="BF825" s="72"/>
      <c r="BG825" s="69"/>
      <c r="BH825" s="69"/>
      <c r="BI825" s="94"/>
      <c r="BJ825" s="42"/>
      <c r="BK825" s="42"/>
      <c r="BL825" s="209"/>
      <c r="BM825" s="67"/>
      <c r="BN825" s="67"/>
      <c r="BO825" s="95"/>
      <c r="BP825" s="42"/>
      <c r="BQ825" s="42"/>
      <c r="BR825" s="206"/>
      <c r="BS825" s="41"/>
      <c r="BT825" s="41"/>
      <c r="BU825" s="30"/>
      <c r="BW825" s="30"/>
      <c r="BX825" s="30"/>
      <c r="BY825" s="30"/>
      <c r="BZ825" s="160"/>
      <c r="CP825" s="26"/>
      <c r="CS825" s="40"/>
      <c r="CV825" s="69"/>
      <c r="CW825" s="31"/>
      <c r="CX825" s="19"/>
      <c r="CY825" s="43"/>
      <c r="DC825" s="160"/>
      <c r="DU825" s="30"/>
      <c r="DV825" s="30"/>
      <c r="DW825" s="30"/>
      <c r="DX825" s="30"/>
      <c r="DY825" s="30"/>
      <c r="DZ825" s="160"/>
      <c r="EA825" s="160"/>
      <c r="EC825" s="160"/>
      <c r="ED825" s="160"/>
      <c r="EG825" s="160"/>
      <c r="EH825" s="30"/>
      <c r="EI825" s="30"/>
      <c r="EK825" s="160"/>
      <c r="EL825" s="160"/>
      <c r="EM825" s="160"/>
      <c r="EN825" s="160"/>
      <c r="EO825" s="160"/>
      <c r="EP825" s="160"/>
    </row>
    <row r="826" spans="2:146" s="105" customFormat="1" x14ac:dyDescent="0.25">
      <c r="B826" s="53"/>
      <c r="C826" s="53"/>
      <c r="D826" s="53"/>
      <c r="E826" s="53"/>
      <c r="F826" s="53"/>
      <c r="G826" s="53"/>
      <c r="J826" s="160"/>
      <c r="K826" s="160"/>
      <c r="L826" s="42"/>
      <c r="M826" s="42"/>
      <c r="N826" s="42"/>
      <c r="O826" s="42"/>
      <c r="P826" s="42"/>
      <c r="Q826" s="42"/>
      <c r="R826" s="42"/>
      <c r="S826" s="42"/>
      <c r="T826" s="42"/>
      <c r="U826" s="169"/>
      <c r="V826" s="169"/>
      <c r="W826" s="169"/>
      <c r="X826" s="169"/>
      <c r="Y826" s="169"/>
      <c r="AA826" s="169"/>
      <c r="AB826" s="169"/>
      <c r="AC826" s="169"/>
      <c r="AD826" s="169"/>
      <c r="AE826" s="169"/>
      <c r="AF826" s="169"/>
      <c r="AG826" s="169"/>
      <c r="AH826" s="169"/>
      <c r="AJ826" s="169"/>
      <c r="AK826" s="169"/>
      <c r="AM826" s="169"/>
      <c r="AN826" s="64"/>
      <c r="AO826" s="64"/>
      <c r="AP826" s="64"/>
      <c r="AQ826" s="64"/>
      <c r="AR826" s="64"/>
      <c r="AS826" s="42"/>
      <c r="AT826" s="67"/>
      <c r="AU826" s="67"/>
      <c r="AV826" s="67"/>
      <c r="AW826" s="42"/>
      <c r="AX826" s="64"/>
      <c r="AY826" s="69"/>
      <c r="AZ826" s="67"/>
      <c r="BA826" s="67"/>
      <c r="BB826" s="67"/>
      <c r="BC826" s="67"/>
      <c r="BD826" s="69"/>
      <c r="BE826" s="69"/>
      <c r="BF826" s="72"/>
      <c r="BG826" s="69"/>
      <c r="BH826" s="69"/>
      <c r="BI826" s="94"/>
      <c r="BJ826" s="42"/>
      <c r="BK826" s="42"/>
      <c r="BL826" s="209"/>
      <c r="BM826" s="67"/>
      <c r="BN826" s="67"/>
      <c r="BO826" s="95"/>
      <c r="BP826" s="42"/>
      <c r="BQ826" s="42"/>
      <c r="BR826" s="206"/>
      <c r="BS826" s="41"/>
      <c r="BT826" s="41"/>
      <c r="BU826" s="30"/>
      <c r="BW826" s="30"/>
      <c r="BX826" s="30"/>
      <c r="BY826" s="30"/>
      <c r="BZ826" s="160"/>
      <c r="CP826" s="26"/>
      <c r="CS826" s="40"/>
      <c r="CV826" s="69"/>
      <c r="CW826" s="31"/>
      <c r="CX826" s="19"/>
      <c r="CY826" s="43"/>
      <c r="DC826" s="160"/>
      <c r="DU826" s="30"/>
      <c r="DV826" s="30"/>
      <c r="DW826" s="30"/>
      <c r="DX826" s="30"/>
      <c r="DY826" s="30"/>
      <c r="DZ826" s="160"/>
      <c r="EA826" s="160"/>
      <c r="EC826" s="160"/>
      <c r="ED826" s="160"/>
      <c r="EG826" s="160"/>
      <c r="EH826" s="30"/>
      <c r="EI826" s="30"/>
      <c r="EK826" s="160"/>
      <c r="EL826" s="160"/>
      <c r="EM826" s="160"/>
      <c r="EN826" s="160"/>
      <c r="EO826" s="160"/>
      <c r="EP826" s="160"/>
    </row>
    <row r="827" spans="2:146" s="105" customFormat="1" x14ac:dyDescent="0.25">
      <c r="B827" s="53"/>
      <c r="C827" s="53"/>
      <c r="D827" s="53"/>
      <c r="E827" s="53"/>
      <c r="F827" s="53"/>
      <c r="G827" s="53"/>
      <c r="J827" s="160"/>
      <c r="K827" s="160"/>
      <c r="L827" s="42"/>
      <c r="M827" s="42"/>
      <c r="N827" s="42"/>
      <c r="O827" s="42"/>
      <c r="P827" s="42"/>
      <c r="Q827" s="42"/>
      <c r="R827" s="42"/>
      <c r="S827" s="42"/>
      <c r="T827" s="42"/>
      <c r="U827" s="169"/>
      <c r="V827" s="169"/>
      <c r="W827" s="169"/>
      <c r="X827" s="169"/>
      <c r="Y827" s="169"/>
      <c r="AA827" s="169"/>
      <c r="AB827" s="169"/>
      <c r="AC827" s="169"/>
      <c r="AD827" s="169"/>
      <c r="AE827" s="169"/>
      <c r="AF827" s="169"/>
      <c r="AG827" s="169"/>
      <c r="AH827" s="169"/>
      <c r="AJ827" s="169"/>
      <c r="AK827" s="169"/>
      <c r="AM827" s="169"/>
      <c r="AN827" s="64"/>
      <c r="AO827" s="64"/>
      <c r="AP827" s="64"/>
      <c r="AQ827" s="64"/>
      <c r="AR827" s="64"/>
      <c r="AS827" s="42"/>
      <c r="AT827" s="67"/>
      <c r="AU827" s="67"/>
      <c r="AV827" s="67"/>
      <c r="AW827" s="42"/>
      <c r="AX827" s="64"/>
      <c r="AY827" s="69"/>
      <c r="AZ827" s="67"/>
      <c r="BA827" s="67"/>
      <c r="BB827" s="67"/>
      <c r="BC827" s="67"/>
      <c r="BD827" s="69"/>
      <c r="BE827" s="69"/>
      <c r="BF827" s="72"/>
      <c r="BG827" s="69"/>
      <c r="BH827" s="69"/>
      <c r="BI827" s="94"/>
      <c r="BJ827" s="42"/>
      <c r="BK827" s="42"/>
      <c r="BL827" s="209"/>
      <c r="BM827" s="67"/>
      <c r="BN827" s="67"/>
      <c r="BO827" s="95"/>
      <c r="BP827" s="42"/>
      <c r="BQ827" s="42"/>
      <c r="BR827" s="206"/>
      <c r="BS827" s="41"/>
      <c r="BT827" s="41"/>
      <c r="BU827" s="30"/>
      <c r="BW827" s="30"/>
      <c r="BX827" s="30"/>
      <c r="BY827" s="30"/>
      <c r="BZ827" s="160"/>
      <c r="CP827" s="26"/>
      <c r="CS827" s="40"/>
      <c r="CV827" s="69"/>
      <c r="CW827" s="31"/>
      <c r="CX827" s="19"/>
      <c r="CY827" s="43"/>
      <c r="DC827" s="160"/>
      <c r="DU827" s="30"/>
      <c r="DV827" s="30"/>
      <c r="DW827" s="30"/>
      <c r="DX827" s="30"/>
      <c r="DY827" s="30"/>
      <c r="DZ827" s="160"/>
      <c r="EA827" s="160"/>
      <c r="EC827" s="160"/>
      <c r="ED827" s="160"/>
      <c r="EG827" s="160"/>
      <c r="EH827" s="30"/>
      <c r="EI827" s="30"/>
      <c r="EK827" s="160"/>
      <c r="EL827" s="160"/>
      <c r="EM827" s="160"/>
      <c r="EN827" s="160"/>
      <c r="EO827" s="160"/>
      <c r="EP827" s="160"/>
    </row>
    <row r="828" spans="2:146" s="105" customFormat="1" x14ac:dyDescent="0.25">
      <c r="B828" s="53"/>
      <c r="C828" s="53"/>
      <c r="D828" s="53"/>
      <c r="E828" s="53"/>
      <c r="F828" s="53"/>
      <c r="G828" s="53"/>
      <c r="J828" s="160"/>
      <c r="K828" s="160"/>
      <c r="L828" s="42"/>
      <c r="M828" s="42"/>
      <c r="N828" s="42"/>
      <c r="O828" s="42"/>
      <c r="P828" s="42"/>
      <c r="Q828" s="42"/>
      <c r="R828" s="42"/>
      <c r="S828" s="42"/>
      <c r="T828" s="42"/>
      <c r="U828" s="169"/>
      <c r="V828" s="169"/>
      <c r="W828" s="169"/>
      <c r="X828" s="169"/>
      <c r="Y828" s="169"/>
      <c r="AA828" s="169"/>
      <c r="AB828" s="169"/>
      <c r="AC828" s="169"/>
      <c r="AD828" s="169"/>
      <c r="AE828" s="169"/>
      <c r="AF828" s="169"/>
      <c r="AG828" s="169"/>
      <c r="AH828" s="169"/>
      <c r="AJ828" s="169"/>
      <c r="AK828" s="169"/>
      <c r="AM828" s="169"/>
      <c r="AN828" s="64"/>
      <c r="AO828" s="64"/>
      <c r="AP828" s="64"/>
      <c r="AQ828" s="64"/>
      <c r="AR828" s="64"/>
      <c r="AS828" s="42"/>
      <c r="AT828" s="67"/>
      <c r="AU828" s="67"/>
      <c r="AV828" s="67"/>
      <c r="AW828" s="42"/>
      <c r="AX828" s="64"/>
      <c r="AY828" s="69"/>
      <c r="AZ828" s="67"/>
      <c r="BA828" s="67"/>
      <c r="BB828" s="67"/>
      <c r="BC828" s="67"/>
      <c r="BD828" s="69"/>
      <c r="BE828" s="69"/>
      <c r="BF828" s="72"/>
      <c r="BG828" s="69"/>
      <c r="BH828" s="69"/>
      <c r="BI828" s="94"/>
      <c r="BJ828" s="42"/>
      <c r="BK828" s="42"/>
      <c r="BL828" s="209"/>
      <c r="BM828" s="67"/>
      <c r="BN828" s="67"/>
      <c r="BO828" s="95"/>
      <c r="BP828" s="42"/>
      <c r="BQ828" s="42"/>
      <c r="BR828" s="206"/>
      <c r="BS828" s="41"/>
      <c r="BT828" s="41"/>
      <c r="BU828" s="30"/>
      <c r="BW828" s="30"/>
      <c r="BX828" s="30"/>
      <c r="BY828" s="30"/>
      <c r="BZ828" s="160"/>
      <c r="CP828" s="26"/>
      <c r="CS828" s="40"/>
      <c r="CV828" s="69"/>
      <c r="CW828" s="31"/>
      <c r="CX828" s="19"/>
      <c r="CY828" s="43"/>
      <c r="DC828" s="160"/>
      <c r="DU828" s="30"/>
      <c r="DV828" s="30"/>
      <c r="DW828" s="30"/>
      <c r="DX828" s="30"/>
      <c r="DY828" s="30"/>
      <c r="DZ828" s="160"/>
      <c r="EA828" s="160"/>
      <c r="EC828" s="160"/>
      <c r="ED828" s="160"/>
      <c r="EG828" s="160"/>
      <c r="EH828" s="30"/>
      <c r="EI828" s="30"/>
      <c r="EK828" s="160"/>
      <c r="EL828" s="160"/>
      <c r="EM828" s="160"/>
      <c r="EN828" s="160"/>
      <c r="EO828" s="160"/>
      <c r="EP828" s="160"/>
    </row>
    <row r="829" spans="2:146" s="105" customFormat="1" x14ac:dyDescent="0.25">
      <c r="B829" s="53"/>
      <c r="C829" s="53"/>
      <c r="D829" s="53"/>
      <c r="E829" s="53"/>
      <c r="F829" s="53"/>
      <c r="G829" s="53"/>
      <c r="J829" s="160"/>
      <c r="K829" s="160"/>
      <c r="L829" s="42"/>
      <c r="M829" s="42"/>
      <c r="N829" s="42"/>
      <c r="O829" s="42"/>
      <c r="P829" s="42"/>
      <c r="Q829" s="42"/>
      <c r="R829" s="42"/>
      <c r="S829" s="42"/>
      <c r="T829" s="42"/>
      <c r="U829" s="169"/>
      <c r="V829" s="169"/>
      <c r="W829" s="169"/>
      <c r="X829" s="169"/>
      <c r="Y829" s="169"/>
      <c r="AA829" s="169"/>
      <c r="AB829" s="169"/>
      <c r="AC829" s="169"/>
      <c r="AD829" s="169"/>
      <c r="AE829" s="169"/>
      <c r="AF829" s="169"/>
      <c r="AG829" s="169"/>
      <c r="AH829" s="169"/>
      <c r="AJ829" s="169"/>
      <c r="AK829" s="169"/>
      <c r="AM829" s="169"/>
      <c r="AN829" s="64"/>
      <c r="AO829" s="64"/>
      <c r="AP829" s="64"/>
      <c r="AQ829" s="64"/>
      <c r="AR829" s="64"/>
      <c r="AS829" s="42"/>
      <c r="AT829" s="67"/>
      <c r="AU829" s="67"/>
      <c r="AV829" s="67"/>
      <c r="AW829" s="42"/>
      <c r="AX829" s="64"/>
      <c r="AY829" s="69"/>
      <c r="AZ829" s="67"/>
      <c r="BA829" s="67"/>
      <c r="BB829" s="67"/>
      <c r="BC829" s="67"/>
      <c r="BD829" s="69"/>
      <c r="BE829" s="69"/>
      <c r="BF829" s="72"/>
      <c r="BG829" s="69"/>
      <c r="BH829" s="69"/>
      <c r="BI829" s="94"/>
      <c r="BJ829" s="42"/>
      <c r="BK829" s="42"/>
      <c r="BL829" s="209"/>
      <c r="BM829" s="67"/>
      <c r="BN829" s="67"/>
      <c r="BO829" s="95"/>
      <c r="BP829" s="42"/>
      <c r="BQ829" s="42"/>
      <c r="BR829" s="206"/>
      <c r="BS829" s="41"/>
      <c r="BT829" s="41"/>
      <c r="BU829" s="30"/>
      <c r="BW829" s="30"/>
      <c r="BX829" s="30"/>
      <c r="BY829" s="30"/>
      <c r="BZ829" s="160"/>
      <c r="CP829" s="26"/>
      <c r="CS829" s="40"/>
      <c r="CV829" s="69"/>
      <c r="CW829" s="31"/>
      <c r="CX829" s="19"/>
      <c r="CY829" s="43"/>
      <c r="DC829" s="160"/>
      <c r="DU829" s="30"/>
      <c r="DV829" s="30"/>
      <c r="DW829" s="30"/>
      <c r="DX829" s="30"/>
      <c r="DY829" s="30"/>
      <c r="DZ829" s="160"/>
      <c r="EA829" s="160"/>
      <c r="EC829" s="160"/>
      <c r="ED829" s="160"/>
      <c r="EG829" s="160"/>
      <c r="EH829" s="30"/>
      <c r="EI829" s="30"/>
      <c r="EK829" s="160"/>
      <c r="EL829" s="160"/>
      <c r="EM829" s="160"/>
      <c r="EN829" s="160"/>
      <c r="EO829" s="160"/>
      <c r="EP829" s="160"/>
    </row>
    <row r="830" spans="2:146" s="105" customFormat="1" x14ac:dyDescent="0.25">
      <c r="B830" s="53"/>
      <c r="C830" s="53"/>
      <c r="D830" s="53"/>
      <c r="E830" s="53"/>
      <c r="F830" s="53"/>
      <c r="G830" s="53"/>
      <c r="J830" s="160"/>
      <c r="K830" s="160"/>
      <c r="L830" s="42"/>
      <c r="M830" s="42"/>
      <c r="N830" s="42"/>
      <c r="O830" s="42"/>
      <c r="P830" s="42"/>
      <c r="Q830" s="42"/>
      <c r="R830" s="42"/>
      <c r="S830" s="42"/>
      <c r="T830" s="42"/>
      <c r="U830" s="169"/>
      <c r="V830" s="169"/>
      <c r="W830" s="169"/>
      <c r="X830" s="169"/>
      <c r="Y830" s="169"/>
      <c r="AA830" s="169"/>
      <c r="AB830" s="169"/>
      <c r="AC830" s="169"/>
      <c r="AD830" s="169"/>
      <c r="AE830" s="169"/>
      <c r="AF830" s="169"/>
      <c r="AG830" s="169"/>
      <c r="AH830" s="169"/>
      <c r="AJ830" s="169"/>
      <c r="AK830" s="169"/>
      <c r="AM830" s="169"/>
      <c r="AN830" s="64"/>
      <c r="AO830" s="64"/>
      <c r="AP830" s="64"/>
      <c r="AQ830" s="64"/>
      <c r="AR830" s="64"/>
      <c r="AS830" s="42"/>
      <c r="AT830" s="67"/>
      <c r="AU830" s="67"/>
      <c r="AV830" s="67"/>
      <c r="AW830" s="42"/>
      <c r="AX830" s="64"/>
      <c r="AY830" s="69"/>
      <c r="AZ830" s="67"/>
      <c r="BA830" s="67"/>
      <c r="BB830" s="67"/>
      <c r="BC830" s="67"/>
      <c r="BD830" s="69"/>
      <c r="BE830" s="69"/>
      <c r="BF830" s="72"/>
      <c r="BG830" s="69"/>
      <c r="BH830" s="69"/>
      <c r="BI830" s="94"/>
      <c r="BJ830" s="42"/>
      <c r="BK830" s="42"/>
      <c r="BL830" s="209"/>
      <c r="BM830" s="67"/>
      <c r="BN830" s="67"/>
      <c r="BO830" s="95"/>
      <c r="BP830" s="42"/>
      <c r="BQ830" s="42"/>
      <c r="BR830" s="206"/>
      <c r="BS830" s="41"/>
      <c r="BT830" s="41"/>
      <c r="BU830" s="30"/>
      <c r="BW830" s="30"/>
      <c r="BX830" s="30"/>
      <c r="BY830" s="30"/>
      <c r="BZ830" s="160"/>
      <c r="CP830" s="26"/>
      <c r="CS830" s="40"/>
      <c r="CV830" s="69"/>
      <c r="CW830" s="31"/>
      <c r="CX830" s="19"/>
      <c r="CY830" s="43"/>
      <c r="DC830" s="160"/>
      <c r="DU830" s="30"/>
      <c r="DV830" s="30"/>
      <c r="DW830" s="30"/>
      <c r="DX830" s="30"/>
      <c r="DY830" s="30"/>
      <c r="DZ830" s="160"/>
      <c r="EA830" s="160"/>
      <c r="EC830" s="160"/>
      <c r="ED830" s="160"/>
      <c r="EG830" s="160"/>
      <c r="EH830" s="30"/>
      <c r="EI830" s="30"/>
      <c r="EK830" s="160"/>
      <c r="EL830" s="160"/>
      <c r="EM830" s="160"/>
      <c r="EN830" s="160"/>
      <c r="EO830" s="160"/>
      <c r="EP830" s="160"/>
    </row>
    <row r="831" spans="2:146" s="105" customFormat="1" x14ac:dyDescent="0.25">
      <c r="B831" s="53"/>
      <c r="C831" s="53"/>
      <c r="D831" s="53"/>
      <c r="E831" s="53"/>
      <c r="F831" s="53"/>
      <c r="G831" s="53"/>
      <c r="J831" s="160"/>
      <c r="K831" s="160"/>
      <c r="L831" s="42"/>
      <c r="M831" s="42"/>
      <c r="N831" s="42"/>
      <c r="O831" s="42"/>
      <c r="P831" s="42"/>
      <c r="Q831" s="42"/>
      <c r="R831" s="42"/>
      <c r="S831" s="42"/>
      <c r="T831" s="42"/>
      <c r="U831" s="169"/>
      <c r="V831" s="169"/>
      <c r="W831" s="169"/>
      <c r="X831" s="169"/>
      <c r="Y831" s="169"/>
      <c r="AA831" s="169"/>
      <c r="AB831" s="169"/>
      <c r="AC831" s="169"/>
      <c r="AD831" s="169"/>
      <c r="AE831" s="169"/>
      <c r="AF831" s="169"/>
      <c r="AG831" s="169"/>
      <c r="AH831" s="169"/>
      <c r="AJ831" s="169"/>
      <c r="AK831" s="169"/>
      <c r="AM831" s="169"/>
      <c r="AN831" s="64"/>
      <c r="AO831" s="64"/>
      <c r="AP831" s="64"/>
      <c r="AQ831" s="64"/>
      <c r="AR831" s="64"/>
      <c r="AS831" s="42"/>
      <c r="AT831" s="67"/>
      <c r="AU831" s="67"/>
      <c r="AV831" s="67"/>
      <c r="AW831" s="42"/>
      <c r="AX831" s="64"/>
      <c r="AY831" s="69"/>
      <c r="AZ831" s="67"/>
      <c r="BA831" s="67"/>
      <c r="BB831" s="67"/>
      <c r="BC831" s="67"/>
      <c r="BD831" s="69"/>
      <c r="BE831" s="69"/>
      <c r="BF831" s="72"/>
      <c r="BG831" s="69"/>
      <c r="BH831" s="69"/>
      <c r="BI831" s="94"/>
      <c r="BJ831" s="42"/>
      <c r="BK831" s="42"/>
      <c r="BL831" s="209"/>
      <c r="BM831" s="67"/>
      <c r="BN831" s="67"/>
      <c r="BO831" s="95"/>
      <c r="BP831" s="42"/>
      <c r="BQ831" s="42"/>
      <c r="BR831" s="206"/>
      <c r="BS831" s="41"/>
      <c r="BT831" s="41"/>
      <c r="BU831" s="30"/>
      <c r="BW831" s="30"/>
      <c r="BX831" s="30"/>
      <c r="BY831" s="30"/>
      <c r="BZ831" s="160"/>
      <c r="CP831" s="26"/>
      <c r="CS831" s="40"/>
      <c r="CV831" s="69"/>
      <c r="CW831" s="31"/>
      <c r="CX831" s="19"/>
      <c r="CY831" s="43"/>
      <c r="DC831" s="160"/>
      <c r="DU831" s="30"/>
      <c r="DV831" s="30"/>
      <c r="DW831" s="30"/>
      <c r="DX831" s="30"/>
      <c r="DY831" s="30"/>
      <c r="DZ831" s="160"/>
      <c r="EA831" s="160"/>
      <c r="EC831" s="160"/>
      <c r="ED831" s="160"/>
      <c r="EG831" s="160"/>
      <c r="EH831" s="30"/>
      <c r="EI831" s="30"/>
      <c r="EK831" s="160"/>
      <c r="EL831" s="160"/>
      <c r="EM831" s="160"/>
      <c r="EN831" s="160"/>
      <c r="EO831" s="160"/>
      <c r="EP831" s="160"/>
    </row>
    <row r="832" spans="2:146" s="105" customFormat="1" x14ac:dyDescent="0.25">
      <c r="B832" s="53"/>
      <c r="C832" s="53"/>
      <c r="D832" s="53"/>
      <c r="E832" s="53"/>
      <c r="F832" s="53"/>
      <c r="G832" s="53"/>
      <c r="J832" s="160"/>
      <c r="K832" s="160"/>
      <c r="L832" s="42"/>
      <c r="M832" s="42"/>
      <c r="N832" s="42"/>
      <c r="O832" s="42"/>
      <c r="P832" s="42"/>
      <c r="Q832" s="42"/>
      <c r="R832" s="42"/>
      <c r="S832" s="42"/>
      <c r="T832" s="42"/>
      <c r="U832" s="169"/>
      <c r="V832" s="169"/>
      <c r="W832" s="169"/>
      <c r="X832" s="169"/>
      <c r="Y832" s="169"/>
      <c r="AA832" s="169"/>
      <c r="AB832" s="169"/>
      <c r="AC832" s="169"/>
      <c r="AD832" s="169"/>
      <c r="AE832" s="169"/>
      <c r="AF832" s="169"/>
      <c r="AG832" s="169"/>
      <c r="AH832" s="169"/>
      <c r="AJ832" s="169"/>
      <c r="AK832" s="169"/>
      <c r="AM832" s="169"/>
      <c r="AN832" s="64"/>
      <c r="AO832" s="64"/>
      <c r="AP832" s="64"/>
      <c r="AQ832" s="64"/>
      <c r="AR832" s="64"/>
      <c r="AS832" s="42"/>
      <c r="AT832" s="67"/>
      <c r="AU832" s="67"/>
      <c r="AV832" s="67"/>
      <c r="AW832" s="42"/>
      <c r="AX832" s="64"/>
      <c r="AY832" s="69"/>
      <c r="AZ832" s="67"/>
      <c r="BA832" s="67"/>
      <c r="BB832" s="67"/>
      <c r="BC832" s="67"/>
      <c r="BD832" s="69"/>
      <c r="BE832" s="69"/>
      <c r="BF832" s="72"/>
      <c r="BG832" s="69"/>
      <c r="BH832" s="69"/>
      <c r="BI832" s="94"/>
      <c r="BJ832" s="42"/>
      <c r="BK832" s="42"/>
      <c r="BL832" s="209"/>
      <c r="BM832" s="67"/>
      <c r="BN832" s="67"/>
      <c r="BO832" s="95"/>
      <c r="BP832" s="42"/>
      <c r="BQ832" s="42"/>
      <c r="BR832" s="206"/>
      <c r="BS832" s="41"/>
      <c r="BT832" s="41"/>
      <c r="BU832" s="30"/>
      <c r="BW832" s="30"/>
      <c r="BX832" s="30"/>
      <c r="BY832" s="30"/>
      <c r="BZ832" s="160"/>
      <c r="CP832" s="26"/>
      <c r="CS832" s="40"/>
      <c r="CV832" s="69"/>
      <c r="CW832" s="31"/>
      <c r="CX832" s="19"/>
      <c r="CY832" s="43"/>
      <c r="DC832" s="160"/>
      <c r="DU832" s="30"/>
      <c r="DV832" s="30"/>
      <c r="DW832" s="30"/>
      <c r="DX832" s="30"/>
      <c r="DY832" s="30"/>
      <c r="DZ832" s="160"/>
      <c r="EA832" s="160"/>
      <c r="EC832" s="160"/>
      <c r="ED832" s="160"/>
      <c r="EG832" s="160"/>
      <c r="EH832" s="30"/>
      <c r="EI832" s="30"/>
      <c r="EK832" s="160"/>
      <c r="EL832" s="160"/>
      <c r="EM832" s="160"/>
      <c r="EN832" s="160"/>
      <c r="EO832" s="160"/>
      <c r="EP832" s="160"/>
    </row>
    <row r="833" spans="2:146" s="105" customFormat="1" x14ac:dyDescent="0.25">
      <c r="B833" s="53"/>
      <c r="C833" s="53"/>
      <c r="D833" s="53"/>
      <c r="E833" s="53"/>
      <c r="F833" s="53"/>
      <c r="G833" s="53"/>
      <c r="J833" s="160"/>
      <c r="K833" s="160"/>
      <c r="L833" s="42"/>
      <c r="M833" s="42"/>
      <c r="N833" s="42"/>
      <c r="O833" s="42"/>
      <c r="P833" s="42"/>
      <c r="Q833" s="42"/>
      <c r="R833" s="42"/>
      <c r="S833" s="42"/>
      <c r="T833" s="42"/>
      <c r="U833" s="169"/>
      <c r="V833" s="169"/>
      <c r="W833" s="169"/>
      <c r="X833" s="169"/>
      <c r="Y833" s="169"/>
      <c r="AA833" s="169"/>
      <c r="AB833" s="169"/>
      <c r="AC833" s="169"/>
      <c r="AD833" s="169"/>
      <c r="AE833" s="169"/>
      <c r="AF833" s="169"/>
      <c r="AG833" s="169"/>
      <c r="AH833" s="169"/>
      <c r="AJ833" s="169"/>
      <c r="AK833" s="169"/>
      <c r="AM833" s="169"/>
      <c r="AN833" s="64"/>
      <c r="AO833" s="64"/>
      <c r="AP833" s="64"/>
      <c r="AQ833" s="64"/>
      <c r="AR833" s="64"/>
      <c r="AS833" s="42"/>
      <c r="AT833" s="67"/>
      <c r="AU833" s="67"/>
      <c r="AV833" s="67"/>
      <c r="AW833" s="42"/>
      <c r="AX833" s="64"/>
      <c r="AY833" s="69"/>
      <c r="AZ833" s="67"/>
      <c r="BA833" s="67"/>
      <c r="BB833" s="67"/>
      <c r="BC833" s="67"/>
      <c r="BD833" s="69"/>
      <c r="BE833" s="69"/>
      <c r="BF833" s="72"/>
      <c r="BG833" s="69"/>
      <c r="BH833" s="69"/>
      <c r="BI833" s="94"/>
      <c r="BJ833" s="42"/>
      <c r="BK833" s="42"/>
      <c r="BL833" s="209"/>
      <c r="BM833" s="67"/>
      <c r="BN833" s="67"/>
      <c r="BO833" s="95"/>
      <c r="BP833" s="42"/>
      <c r="BQ833" s="42"/>
      <c r="BR833" s="206"/>
      <c r="BS833" s="41"/>
      <c r="BT833" s="41"/>
      <c r="BU833" s="30"/>
      <c r="BW833" s="30"/>
      <c r="BX833" s="30"/>
      <c r="BY833" s="30"/>
      <c r="BZ833" s="160"/>
      <c r="CP833" s="26"/>
      <c r="CS833" s="40"/>
      <c r="CV833" s="69"/>
      <c r="CW833" s="31"/>
      <c r="CX833" s="19"/>
      <c r="CY833" s="43"/>
      <c r="DC833" s="160"/>
      <c r="DU833" s="30"/>
      <c r="DV833" s="30"/>
      <c r="DW833" s="30"/>
      <c r="DX833" s="30"/>
      <c r="DY833" s="30"/>
      <c r="DZ833" s="160"/>
      <c r="EA833" s="160"/>
      <c r="EC833" s="160"/>
      <c r="ED833" s="160"/>
      <c r="EG833" s="160"/>
      <c r="EH833" s="30"/>
      <c r="EI833" s="30"/>
      <c r="EK833" s="160"/>
      <c r="EL833" s="160"/>
      <c r="EM833" s="160"/>
      <c r="EN833" s="160"/>
      <c r="EO833" s="160"/>
      <c r="EP833" s="160"/>
    </row>
    <row r="834" spans="2:146" s="105" customFormat="1" x14ac:dyDescent="0.25">
      <c r="B834" s="53"/>
      <c r="C834" s="53"/>
      <c r="D834" s="53"/>
      <c r="E834" s="53"/>
      <c r="F834" s="53"/>
      <c r="G834" s="53"/>
      <c r="J834" s="160"/>
      <c r="K834" s="160"/>
      <c r="L834" s="42"/>
      <c r="M834" s="42"/>
      <c r="N834" s="42"/>
      <c r="O834" s="42"/>
      <c r="P834" s="42"/>
      <c r="Q834" s="42"/>
      <c r="R834" s="42"/>
      <c r="S834" s="42"/>
      <c r="T834" s="42"/>
      <c r="U834" s="169"/>
      <c r="V834" s="169"/>
      <c r="W834" s="169"/>
      <c r="X834" s="169"/>
      <c r="Y834" s="169"/>
      <c r="AA834" s="169"/>
      <c r="AB834" s="169"/>
      <c r="AC834" s="169"/>
      <c r="AD834" s="169"/>
      <c r="AE834" s="169"/>
      <c r="AF834" s="169"/>
      <c r="AG834" s="169"/>
      <c r="AH834" s="169"/>
      <c r="AJ834" s="169"/>
      <c r="AK834" s="169"/>
      <c r="AM834" s="169"/>
      <c r="AN834" s="64"/>
      <c r="AO834" s="64"/>
      <c r="AP834" s="64"/>
      <c r="AQ834" s="64"/>
      <c r="AR834" s="64"/>
      <c r="AS834" s="42"/>
      <c r="AT834" s="67"/>
      <c r="AU834" s="67"/>
      <c r="AV834" s="67"/>
      <c r="AW834" s="42"/>
      <c r="AX834" s="64"/>
      <c r="AY834" s="69"/>
      <c r="AZ834" s="67"/>
      <c r="BA834" s="67"/>
      <c r="BB834" s="67"/>
      <c r="BC834" s="67"/>
      <c r="BD834" s="69"/>
      <c r="BE834" s="69"/>
      <c r="BF834" s="72"/>
      <c r="BG834" s="69"/>
      <c r="BH834" s="69"/>
      <c r="BI834" s="94"/>
      <c r="BJ834" s="42"/>
      <c r="BK834" s="42"/>
      <c r="BL834" s="209"/>
      <c r="BM834" s="67"/>
      <c r="BN834" s="67"/>
      <c r="BO834" s="95"/>
      <c r="BP834" s="42"/>
      <c r="BQ834" s="42"/>
      <c r="BR834" s="206"/>
      <c r="BS834" s="41"/>
      <c r="BT834" s="41"/>
      <c r="BU834" s="30"/>
      <c r="BW834" s="30"/>
      <c r="BX834" s="30"/>
      <c r="BY834" s="30"/>
      <c r="BZ834" s="160"/>
      <c r="CP834" s="26"/>
      <c r="CS834" s="40"/>
      <c r="CV834" s="69"/>
      <c r="CW834" s="31"/>
      <c r="CX834" s="19"/>
      <c r="CY834" s="43"/>
      <c r="DC834" s="160"/>
      <c r="DU834" s="30"/>
      <c r="DV834" s="30"/>
      <c r="DW834" s="30"/>
      <c r="DX834" s="30"/>
      <c r="DY834" s="30"/>
      <c r="DZ834" s="160"/>
      <c r="EA834" s="160"/>
      <c r="EC834" s="160"/>
      <c r="ED834" s="160"/>
      <c r="EG834" s="160"/>
      <c r="EH834" s="30"/>
      <c r="EI834" s="30"/>
      <c r="EK834" s="160"/>
      <c r="EL834" s="160"/>
      <c r="EM834" s="160"/>
      <c r="EN834" s="160"/>
      <c r="EO834" s="160"/>
      <c r="EP834" s="160"/>
    </row>
    <row r="835" spans="2:146" s="105" customFormat="1" x14ac:dyDescent="0.25">
      <c r="B835" s="53"/>
      <c r="C835" s="53"/>
      <c r="D835" s="53"/>
      <c r="E835" s="53"/>
      <c r="F835" s="53"/>
      <c r="G835" s="53"/>
      <c r="J835" s="160"/>
      <c r="K835" s="160"/>
      <c r="L835" s="42"/>
      <c r="M835" s="42"/>
      <c r="N835" s="42"/>
      <c r="O835" s="42"/>
      <c r="P835" s="42"/>
      <c r="Q835" s="42"/>
      <c r="R835" s="42"/>
      <c r="S835" s="42"/>
      <c r="T835" s="42"/>
      <c r="U835" s="169"/>
      <c r="V835" s="169"/>
      <c r="W835" s="169"/>
      <c r="X835" s="169"/>
      <c r="Y835" s="169"/>
      <c r="AA835" s="169"/>
      <c r="AB835" s="169"/>
      <c r="AC835" s="169"/>
      <c r="AD835" s="169"/>
      <c r="AE835" s="169"/>
      <c r="AF835" s="169"/>
      <c r="AG835" s="169"/>
      <c r="AH835" s="169"/>
      <c r="AJ835" s="169"/>
      <c r="AK835" s="169"/>
      <c r="AM835" s="169"/>
      <c r="AN835" s="64"/>
      <c r="AO835" s="64"/>
      <c r="AP835" s="64"/>
      <c r="AQ835" s="64"/>
      <c r="AR835" s="64"/>
      <c r="AS835" s="42"/>
      <c r="AT835" s="67"/>
      <c r="AU835" s="67"/>
      <c r="AV835" s="67"/>
      <c r="AW835" s="42"/>
      <c r="AX835" s="64"/>
      <c r="AY835" s="69"/>
      <c r="AZ835" s="67"/>
      <c r="BA835" s="67"/>
      <c r="BB835" s="67"/>
      <c r="BC835" s="67"/>
      <c r="BD835" s="69"/>
      <c r="BE835" s="69"/>
      <c r="BF835" s="72"/>
      <c r="BG835" s="69"/>
      <c r="BH835" s="69"/>
      <c r="BI835" s="94"/>
      <c r="BJ835" s="42"/>
      <c r="BK835" s="42"/>
      <c r="BL835" s="209"/>
      <c r="BM835" s="67"/>
      <c r="BN835" s="67"/>
      <c r="BO835" s="95"/>
      <c r="BP835" s="42"/>
      <c r="BQ835" s="42"/>
      <c r="BR835" s="206"/>
      <c r="BS835" s="41"/>
      <c r="BT835" s="41"/>
      <c r="BU835" s="30"/>
      <c r="BW835" s="30"/>
      <c r="BX835" s="30"/>
      <c r="BY835" s="30"/>
      <c r="BZ835" s="160"/>
      <c r="CP835" s="26"/>
      <c r="CS835" s="40"/>
      <c r="CV835" s="69"/>
      <c r="CW835" s="31"/>
      <c r="CX835" s="19"/>
      <c r="CY835" s="43"/>
      <c r="DC835" s="160"/>
      <c r="DU835" s="30"/>
      <c r="DV835" s="30"/>
      <c r="DW835" s="30"/>
      <c r="DX835" s="30"/>
      <c r="DY835" s="30"/>
      <c r="DZ835" s="160"/>
      <c r="EA835" s="160"/>
      <c r="EC835" s="160"/>
      <c r="ED835" s="160"/>
      <c r="EG835" s="160"/>
      <c r="EH835" s="30"/>
      <c r="EI835" s="30"/>
      <c r="EK835" s="160"/>
      <c r="EL835" s="160"/>
      <c r="EM835" s="160"/>
      <c r="EN835" s="160"/>
      <c r="EO835" s="160"/>
      <c r="EP835" s="160"/>
    </row>
    <row r="836" spans="2:146" s="105" customFormat="1" x14ac:dyDescent="0.25">
      <c r="B836" s="53"/>
      <c r="C836" s="53"/>
      <c r="D836" s="53"/>
      <c r="E836" s="53"/>
      <c r="F836" s="53"/>
      <c r="G836" s="53"/>
      <c r="J836" s="160"/>
      <c r="K836" s="160"/>
      <c r="L836" s="42"/>
      <c r="M836" s="42"/>
      <c r="N836" s="42"/>
      <c r="O836" s="42"/>
      <c r="P836" s="42"/>
      <c r="Q836" s="42"/>
      <c r="R836" s="42"/>
      <c r="S836" s="42"/>
      <c r="T836" s="42"/>
      <c r="U836" s="169"/>
      <c r="V836" s="169"/>
      <c r="W836" s="169"/>
      <c r="X836" s="169"/>
      <c r="Y836" s="169"/>
      <c r="AA836" s="169"/>
      <c r="AB836" s="169"/>
      <c r="AC836" s="169"/>
      <c r="AD836" s="169"/>
      <c r="AE836" s="169"/>
      <c r="AF836" s="169"/>
      <c r="AG836" s="169"/>
      <c r="AH836" s="169"/>
      <c r="AJ836" s="169"/>
      <c r="AK836" s="169"/>
      <c r="AM836" s="169"/>
      <c r="AN836" s="64"/>
      <c r="AO836" s="64"/>
      <c r="AP836" s="64"/>
      <c r="AQ836" s="64"/>
      <c r="AR836" s="64"/>
      <c r="AS836" s="42"/>
      <c r="AT836" s="67"/>
      <c r="AU836" s="67"/>
      <c r="AV836" s="67"/>
      <c r="AW836" s="42"/>
      <c r="AX836" s="64"/>
      <c r="AY836" s="69"/>
      <c r="AZ836" s="67"/>
      <c r="BA836" s="67"/>
      <c r="BB836" s="67"/>
      <c r="BC836" s="67"/>
      <c r="BD836" s="69"/>
      <c r="BE836" s="69"/>
      <c r="BF836" s="72"/>
      <c r="BG836" s="69"/>
      <c r="BH836" s="69"/>
      <c r="BI836" s="94"/>
      <c r="BJ836" s="42"/>
      <c r="BK836" s="42"/>
      <c r="BL836" s="209"/>
      <c r="BM836" s="67"/>
      <c r="BN836" s="67"/>
      <c r="BO836" s="95"/>
      <c r="BP836" s="42"/>
      <c r="BQ836" s="42"/>
      <c r="BR836" s="206"/>
      <c r="BS836" s="41"/>
      <c r="BT836" s="41"/>
      <c r="BU836" s="30"/>
      <c r="BW836" s="30"/>
      <c r="BX836" s="30"/>
      <c r="BY836" s="30"/>
      <c r="BZ836" s="160"/>
      <c r="CP836" s="26"/>
      <c r="CS836" s="40"/>
      <c r="CV836" s="69"/>
      <c r="CW836" s="31"/>
      <c r="CX836" s="19"/>
      <c r="CY836" s="43"/>
      <c r="DC836" s="160"/>
      <c r="DU836" s="30"/>
      <c r="DV836" s="30"/>
      <c r="DW836" s="30"/>
      <c r="DX836" s="30"/>
      <c r="DY836" s="30"/>
      <c r="DZ836" s="160"/>
      <c r="EA836" s="160"/>
      <c r="EC836" s="160"/>
      <c r="ED836" s="160"/>
      <c r="EG836" s="160"/>
      <c r="EH836" s="30"/>
      <c r="EI836" s="30"/>
      <c r="EK836" s="160"/>
      <c r="EL836" s="160"/>
      <c r="EM836" s="160"/>
      <c r="EN836" s="160"/>
      <c r="EO836" s="160"/>
      <c r="EP836" s="160"/>
    </row>
    <row r="837" spans="2:146" s="105" customFormat="1" x14ac:dyDescent="0.25">
      <c r="B837" s="53"/>
      <c r="C837" s="53"/>
      <c r="D837" s="53"/>
      <c r="E837" s="53"/>
      <c r="F837" s="53"/>
      <c r="G837" s="53"/>
      <c r="J837" s="160"/>
      <c r="K837" s="160"/>
      <c r="L837" s="42"/>
      <c r="M837" s="42"/>
      <c r="N837" s="42"/>
      <c r="O837" s="42"/>
      <c r="P837" s="42"/>
      <c r="Q837" s="42"/>
      <c r="R837" s="42"/>
      <c r="S837" s="42"/>
      <c r="T837" s="42"/>
      <c r="U837" s="169"/>
      <c r="V837" s="169"/>
      <c r="W837" s="169"/>
      <c r="X837" s="169"/>
      <c r="Y837" s="169"/>
      <c r="AA837" s="169"/>
      <c r="AB837" s="169"/>
      <c r="AC837" s="169"/>
      <c r="AD837" s="169"/>
      <c r="AE837" s="169"/>
      <c r="AF837" s="169"/>
      <c r="AG837" s="169"/>
      <c r="AH837" s="169"/>
      <c r="AJ837" s="169"/>
      <c r="AK837" s="169"/>
      <c r="AM837" s="169"/>
      <c r="AN837" s="64"/>
      <c r="AO837" s="64"/>
      <c r="AP837" s="64"/>
      <c r="AQ837" s="64"/>
      <c r="AR837" s="64"/>
      <c r="AS837" s="42"/>
      <c r="AT837" s="67"/>
      <c r="AU837" s="67"/>
      <c r="AV837" s="67"/>
      <c r="AW837" s="42"/>
      <c r="AX837" s="64"/>
      <c r="AY837" s="69"/>
      <c r="AZ837" s="67"/>
      <c r="BA837" s="67"/>
      <c r="BB837" s="67"/>
      <c r="BC837" s="67"/>
      <c r="BD837" s="69"/>
      <c r="BE837" s="69"/>
      <c r="BF837" s="72"/>
      <c r="BG837" s="69"/>
      <c r="BH837" s="69"/>
      <c r="BI837" s="94"/>
      <c r="BJ837" s="42"/>
      <c r="BK837" s="42"/>
      <c r="BL837" s="209"/>
      <c r="BM837" s="67"/>
      <c r="BN837" s="67"/>
      <c r="BO837" s="95"/>
      <c r="BP837" s="42"/>
      <c r="BQ837" s="42"/>
      <c r="BR837" s="206"/>
      <c r="BS837" s="41"/>
      <c r="BT837" s="41"/>
      <c r="BU837" s="30"/>
      <c r="BW837" s="30"/>
      <c r="BX837" s="30"/>
      <c r="BY837" s="30"/>
      <c r="BZ837" s="160"/>
      <c r="CP837" s="26"/>
      <c r="CS837" s="40"/>
      <c r="CV837" s="69"/>
      <c r="CW837" s="31"/>
      <c r="CX837" s="19"/>
      <c r="CY837" s="43"/>
      <c r="DC837" s="160"/>
      <c r="DU837" s="30"/>
      <c r="DV837" s="30"/>
      <c r="DW837" s="30"/>
      <c r="DX837" s="30"/>
      <c r="DY837" s="30"/>
      <c r="DZ837" s="160"/>
      <c r="EA837" s="160"/>
      <c r="EC837" s="160"/>
      <c r="ED837" s="160"/>
      <c r="EG837" s="160"/>
      <c r="EH837" s="30"/>
      <c r="EI837" s="30"/>
      <c r="EK837" s="160"/>
      <c r="EL837" s="160"/>
      <c r="EM837" s="160"/>
      <c r="EN837" s="160"/>
      <c r="EO837" s="160"/>
      <c r="EP837" s="160"/>
    </row>
    <row r="838" spans="2:146" s="105" customFormat="1" x14ac:dyDescent="0.25">
      <c r="B838" s="53"/>
      <c r="C838" s="53"/>
      <c r="D838" s="53"/>
      <c r="E838" s="53"/>
      <c r="F838" s="53"/>
      <c r="G838" s="53"/>
      <c r="J838" s="160"/>
      <c r="K838" s="160"/>
      <c r="L838" s="42"/>
      <c r="M838" s="42"/>
      <c r="N838" s="42"/>
      <c r="O838" s="42"/>
      <c r="P838" s="42"/>
      <c r="Q838" s="42"/>
      <c r="R838" s="42"/>
      <c r="S838" s="42"/>
      <c r="T838" s="42"/>
      <c r="U838" s="169"/>
      <c r="V838" s="169"/>
      <c r="W838" s="169"/>
      <c r="X838" s="169"/>
      <c r="Y838" s="169"/>
      <c r="AA838" s="169"/>
      <c r="AB838" s="169"/>
      <c r="AC838" s="169"/>
      <c r="AD838" s="169"/>
      <c r="AE838" s="169"/>
      <c r="AF838" s="169"/>
      <c r="AG838" s="169"/>
      <c r="AH838" s="169"/>
      <c r="AJ838" s="169"/>
      <c r="AK838" s="169"/>
      <c r="AM838" s="169"/>
      <c r="AN838" s="64"/>
      <c r="AO838" s="64"/>
      <c r="AP838" s="64"/>
      <c r="AQ838" s="64"/>
      <c r="AR838" s="64"/>
      <c r="AS838" s="42"/>
      <c r="AT838" s="67"/>
      <c r="AU838" s="67"/>
      <c r="AV838" s="67"/>
      <c r="AW838" s="42"/>
      <c r="AX838" s="64"/>
      <c r="AY838" s="69"/>
      <c r="AZ838" s="67"/>
      <c r="BA838" s="67"/>
      <c r="BB838" s="67"/>
      <c r="BC838" s="67"/>
      <c r="BD838" s="69"/>
      <c r="BE838" s="69"/>
      <c r="BF838" s="72"/>
      <c r="BG838" s="69"/>
      <c r="BH838" s="69"/>
      <c r="BI838" s="94"/>
      <c r="BJ838" s="42"/>
      <c r="BK838" s="42"/>
      <c r="BL838" s="209"/>
      <c r="BM838" s="67"/>
      <c r="BN838" s="67"/>
      <c r="BO838" s="95"/>
      <c r="BP838" s="42"/>
      <c r="BQ838" s="42"/>
      <c r="BR838" s="206"/>
      <c r="BS838" s="41"/>
      <c r="BT838" s="41"/>
      <c r="BU838" s="30"/>
      <c r="BW838" s="30"/>
      <c r="BX838" s="30"/>
      <c r="BY838" s="30"/>
      <c r="BZ838" s="160"/>
      <c r="CP838" s="26"/>
      <c r="CS838" s="40"/>
      <c r="CV838" s="69"/>
      <c r="CW838" s="31"/>
      <c r="CX838" s="19"/>
      <c r="CY838" s="43"/>
      <c r="DC838" s="160"/>
      <c r="DU838" s="30"/>
      <c r="DV838" s="30"/>
      <c r="DW838" s="30"/>
      <c r="DX838" s="30"/>
      <c r="DY838" s="30"/>
      <c r="DZ838" s="160"/>
      <c r="EA838" s="160"/>
      <c r="EC838" s="160"/>
      <c r="ED838" s="160"/>
      <c r="EG838" s="160"/>
      <c r="EH838" s="30"/>
      <c r="EI838" s="30"/>
      <c r="EK838" s="160"/>
      <c r="EL838" s="160"/>
      <c r="EM838" s="160"/>
      <c r="EN838" s="160"/>
      <c r="EO838" s="160"/>
      <c r="EP838" s="160"/>
    </row>
    <row r="839" spans="2:146" s="105" customFormat="1" x14ac:dyDescent="0.25">
      <c r="B839" s="53"/>
      <c r="C839" s="53"/>
      <c r="D839" s="53"/>
      <c r="E839" s="53"/>
      <c r="F839" s="53"/>
      <c r="G839" s="53"/>
      <c r="J839" s="160"/>
      <c r="K839" s="160"/>
      <c r="L839" s="42"/>
      <c r="M839" s="42"/>
      <c r="N839" s="42"/>
      <c r="O839" s="42"/>
      <c r="P839" s="42"/>
      <c r="Q839" s="42"/>
      <c r="R839" s="42"/>
      <c r="S839" s="42"/>
      <c r="T839" s="42"/>
      <c r="U839" s="169"/>
      <c r="V839" s="169"/>
      <c r="W839" s="169"/>
      <c r="X839" s="169"/>
      <c r="Y839" s="169"/>
      <c r="AA839" s="169"/>
      <c r="AB839" s="169"/>
      <c r="AC839" s="169"/>
      <c r="AD839" s="169"/>
      <c r="AE839" s="169"/>
      <c r="AF839" s="169"/>
      <c r="AG839" s="169"/>
      <c r="AH839" s="169"/>
      <c r="AJ839" s="169"/>
      <c r="AK839" s="169"/>
      <c r="AM839" s="169"/>
      <c r="AN839" s="64"/>
      <c r="AO839" s="64"/>
      <c r="AP839" s="64"/>
      <c r="AQ839" s="64"/>
      <c r="AR839" s="64"/>
      <c r="AS839" s="42"/>
      <c r="AT839" s="67"/>
      <c r="AU839" s="67"/>
      <c r="AV839" s="67"/>
      <c r="AW839" s="42"/>
      <c r="AX839" s="64"/>
      <c r="AY839" s="69"/>
      <c r="AZ839" s="67"/>
      <c r="BA839" s="67"/>
      <c r="BB839" s="67"/>
      <c r="BC839" s="67"/>
      <c r="BD839" s="69"/>
      <c r="BE839" s="69"/>
      <c r="BF839" s="72"/>
      <c r="BG839" s="69"/>
      <c r="BH839" s="69"/>
      <c r="BI839" s="94"/>
      <c r="BJ839" s="42"/>
      <c r="BK839" s="42"/>
      <c r="BL839" s="209"/>
      <c r="BM839" s="67"/>
      <c r="BN839" s="67"/>
      <c r="BO839" s="95"/>
      <c r="BP839" s="42"/>
      <c r="BQ839" s="42"/>
      <c r="BR839" s="206"/>
      <c r="BS839" s="41"/>
      <c r="BT839" s="41"/>
      <c r="BU839" s="30"/>
      <c r="BW839" s="30"/>
      <c r="BX839" s="30"/>
      <c r="BY839" s="30"/>
      <c r="BZ839" s="160"/>
      <c r="CP839" s="26"/>
      <c r="CS839" s="40"/>
      <c r="CV839" s="69"/>
      <c r="CW839" s="31"/>
      <c r="CX839" s="19"/>
      <c r="CY839" s="43"/>
      <c r="DC839" s="160"/>
      <c r="DU839" s="30"/>
      <c r="DV839" s="30"/>
      <c r="DW839" s="30"/>
      <c r="DX839" s="30"/>
      <c r="DY839" s="30"/>
      <c r="DZ839" s="160"/>
      <c r="EA839" s="160"/>
      <c r="EC839" s="160"/>
      <c r="ED839" s="160"/>
      <c r="EG839" s="160"/>
      <c r="EH839" s="30"/>
      <c r="EI839" s="30"/>
      <c r="EK839" s="160"/>
      <c r="EL839" s="160"/>
      <c r="EM839" s="160"/>
      <c r="EN839" s="160"/>
      <c r="EO839" s="160"/>
      <c r="EP839" s="160"/>
    </row>
    <row r="840" spans="2:146" s="105" customFormat="1" x14ac:dyDescent="0.25">
      <c r="B840" s="53"/>
      <c r="C840" s="53"/>
      <c r="D840" s="53"/>
      <c r="E840" s="53"/>
      <c r="F840" s="53"/>
      <c r="G840" s="53"/>
      <c r="J840" s="160"/>
      <c r="K840" s="160"/>
      <c r="L840" s="42"/>
      <c r="M840" s="42"/>
      <c r="N840" s="42"/>
      <c r="O840" s="42"/>
      <c r="P840" s="42"/>
      <c r="Q840" s="42"/>
      <c r="R840" s="42"/>
      <c r="S840" s="42"/>
      <c r="T840" s="42"/>
      <c r="U840" s="169"/>
      <c r="V840" s="169"/>
      <c r="W840" s="169"/>
      <c r="X840" s="169"/>
      <c r="Y840" s="169"/>
      <c r="AA840" s="169"/>
      <c r="AB840" s="169"/>
      <c r="AC840" s="169"/>
      <c r="AD840" s="169"/>
      <c r="AE840" s="169"/>
      <c r="AF840" s="169"/>
      <c r="AG840" s="169"/>
      <c r="AH840" s="169"/>
      <c r="AJ840" s="169"/>
      <c r="AK840" s="169"/>
      <c r="AM840" s="169"/>
      <c r="AN840" s="64"/>
      <c r="AO840" s="64"/>
      <c r="AP840" s="64"/>
      <c r="AQ840" s="64"/>
      <c r="AR840" s="64"/>
      <c r="AS840" s="42"/>
      <c r="AT840" s="67"/>
      <c r="AU840" s="67"/>
      <c r="AV840" s="67"/>
      <c r="AW840" s="42"/>
      <c r="AX840" s="64"/>
      <c r="AY840" s="69"/>
      <c r="AZ840" s="67"/>
      <c r="BA840" s="67"/>
      <c r="BB840" s="67"/>
      <c r="BC840" s="67"/>
      <c r="BD840" s="69"/>
      <c r="BE840" s="69"/>
      <c r="BF840" s="72"/>
      <c r="BG840" s="69"/>
      <c r="BH840" s="69"/>
      <c r="BI840" s="94"/>
      <c r="BJ840" s="42"/>
      <c r="BK840" s="42"/>
      <c r="BL840" s="209"/>
      <c r="BM840" s="67"/>
      <c r="BN840" s="67"/>
      <c r="BO840" s="95"/>
      <c r="BP840" s="42"/>
      <c r="BQ840" s="42"/>
      <c r="BR840" s="206"/>
      <c r="BS840" s="41"/>
      <c r="BT840" s="41"/>
      <c r="BU840" s="30"/>
      <c r="BW840" s="30"/>
      <c r="BX840" s="30"/>
      <c r="BY840" s="30"/>
      <c r="BZ840" s="160"/>
      <c r="CP840" s="26"/>
      <c r="CS840" s="40"/>
      <c r="CV840" s="69"/>
      <c r="CW840" s="31"/>
      <c r="CX840" s="19"/>
      <c r="CY840" s="43"/>
      <c r="DC840" s="160"/>
      <c r="DU840" s="30"/>
      <c r="DV840" s="30"/>
      <c r="DW840" s="30"/>
      <c r="DX840" s="30"/>
      <c r="DY840" s="30"/>
      <c r="DZ840" s="160"/>
      <c r="EA840" s="160"/>
      <c r="EC840" s="160"/>
      <c r="ED840" s="160"/>
      <c r="EG840" s="160"/>
      <c r="EH840" s="30"/>
      <c r="EI840" s="30"/>
      <c r="EK840" s="160"/>
      <c r="EL840" s="160"/>
      <c r="EM840" s="160"/>
      <c r="EN840" s="160"/>
      <c r="EO840" s="160"/>
      <c r="EP840" s="160"/>
    </row>
    <row r="841" spans="2:146" s="105" customFormat="1" x14ac:dyDescent="0.25">
      <c r="B841" s="53"/>
      <c r="C841" s="53"/>
      <c r="D841" s="53"/>
      <c r="E841" s="53"/>
      <c r="F841" s="53"/>
      <c r="G841" s="53"/>
      <c r="J841" s="160"/>
      <c r="K841" s="160"/>
      <c r="L841" s="42"/>
      <c r="M841" s="42"/>
      <c r="N841" s="42"/>
      <c r="O841" s="42"/>
      <c r="P841" s="42"/>
      <c r="Q841" s="42"/>
      <c r="R841" s="42"/>
      <c r="S841" s="42"/>
      <c r="T841" s="42"/>
      <c r="U841" s="169"/>
      <c r="V841" s="169"/>
      <c r="W841" s="169"/>
      <c r="X841" s="169"/>
      <c r="Y841" s="169"/>
      <c r="AA841" s="169"/>
      <c r="AB841" s="169"/>
      <c r="AC841" s="169"/>
      <c r="AD841" s="169"/>
      <c r="AE841" s="169"/>
      <c r="AF841" s="169"/>
      <c r="AG841" s="169"/>
      <c r="AH841" s="169"/>
      <c r="AJ841" s="169"/>
      <c r="AK841" s="169"/>
      <c r="AM841" s="169"/>
      <c r="AN841" s="64"/>
      <c r="AO841" s="64"/>
      <c r="AP841" s="64"/>
      <c r="AQ841" s="64"/>
      <c r="AR841" s="64"/>
      <c r="AS841" s="42"/>
      <c r="AT841" s="67"/>
      <c r="AU841" s="67"/>
      <c r="AV841" s="67"/>
      <c r="AW841" s="42"/>
      <c r="AX841" s="64"/>
      <c r="AY841" s="69"/>
      <c r="AZ841" s="67"/>
      <c r="BA841" s="67"/>
      <c r="BB841" s="67"/>
      <c r="BC841" s="67"/>
      <c r="BD841" s="69"/>
      <c r="BE841" s="69"/>
      <c r="BF841" s="72"/>
      <c r="BG841" s="69"/>
      <c r="BH841" s="69"/>
      <c r="BI841" s="94"/>
      <c r="BJ841" s="42"/>
      <c r="BK841" s="42"/>
      <c r="BL841" s="209"/>
      <c r="BM841" s="67"/>
      <c r="BN841" s="67"/>
      <c r="BO841" s="95"/>
      <c r="BP841" s="42"/>
      <c r="BQ841" s="42"/>
      <c r="BR841" s="206"/>
      <c r="BS841" s="41"/>
      <c r="BT841" s="41"/>
      <c r="BU841" s="30"/>
      <c r="BW841" s="30"/>
      <c r="BX841" s="30"/>
      <c r="BY841" s="30"/>
      <c r="BZ841" s="160"/>
      <c r="CP841" s="26"/>
      <c r="CS841" s="40"/>
      <c r="CV841" s="69"/>
      <c r="CW841" s="31"/>
      <c r="CX841" s="19"/>
      <c r="CY841" s="43"/>
      <c r="DC841" s="160"/>
      <c r="DU841" s="30"/>
      <c r="DV841" s="30"/>
      <c r="DW841" s="30"/>
      <c r="DX841" s="30"/>
      <c r="DY841" s="30"/>
      <c r="DZ841" s="160"/>
      <c r="EA841" s="160"/>
      <c r="EC841" s="160"/>
      <c r="ED841" s="160"/>
      <c r="EG841" s="160"/>
      <c r="EH841" s="30"/>
      <c r="EI841" s="30"/>
      <c r="EK841" s="160"/>
      <c r="EL841" s="160"/>
      <c r="EM841" s="160"/>
      <c r="EN841" s="160"/>
      <c r="EO841" s="160"/>
      <c r="EP841" s="160"/>
    </row>
    <row r="842" spans="2:146" s="105" customFormat="1" x14ac:dyDescent="0.25">
      <c r="B842" s="53"/>
      <c r="C842" s="53"/>
      <c r="D842" s="53"/>
      <c r="E842" s="53"/>
      <c r="F842" s="53"/>
      <c r="G842" s="53"/>
      <c r="J842" s="160"/>
      <c r="K842" s="160"/>
      <c r="L842" s="42"/>
      <c r="M842" s="42"/>
      <c r="N842" s="42"/>
      <c r="O842" s="42"/>
      <c r="P842" s="42"/>
      <c r="Q842" s="42"/>
      <c r="R842" s="42"/>
      <c r="S842" s="42"/>
      <c r="T842" s="42"/>
      <c r="U842" s="169"/>
      <c r="V842" s="169"/>
      <c r="W842" s="169"/>
      <c r="X842" s="169"/>
      <c r="Y842" s="169"/>
      <c r="AA842" s="169"/>
      <c r="AB842" s="169"/>
      <c r="AC842" s="169"/>
      <c r="AD842" s="169"/>
      <c r="AE842" s="169"/>
      <c r="AF842" s="169"/>
      <c r="AG842" s="169"/>
      <c r="AH842" s="169"/>
      <c r="AJ842" s="169"/>
      <c r="AK842" s="169"/>
      <c r="AM842" s="169"/>
      <c r="AN842" s="64"/>
      <c r="AO842" s="64"/>
      <c r="AP842" s="64"/>
      <c r="AQ842" s="64"/>
      <c r="AR842" s="64"/>
      <c r="AS842" s="42"/>
      <c r="AT842" s="67"/>
      <c r="AU842" s="67"/>
      <c r="AV842" s="67"/>
      <c r="AW842" s="42"/>
      <c r="AX842" s="64"/>
      <c r="AY842" s="69"/>
      <c r="AZ842" s="67"/>
      <c r="BA842" s="67"/>
      <c r="BB842" s="67"/>
      <c r="BC842" s="67"/>
      <c r="BD842" s="69"/>
      <c r="BE842" s="69"/>
      <c r="BF842" s="72"/>
      <c r="BG842" s="69"/>
      <c r="BH842" s="69"/>
      <c r="BI842" s="94"/>
      <c r="BJ842" s="42"/>
      <c r="BK842" s="42"/>
      <c r="BL842" s="209"/>
      <c r="BM842" s="67"/>
      <c r="BN842" s="67"/>
      <c r="BO842" s="95"/>
      <c r="BP842" s="42"/>
      <c r="BQ842" s="42"/>
      <c r="BR842" s="206"/>
      <c r="BS842" s="41"/>
      <c r="BT842" s="41"/>
      <c r="BU842" s="30"/>
      <c r="BW842" s="30"/>
      <c r="BX842" s="30"/>
      <c r="BY842" s="30"/>
      <c r="BZ842" s="160"/>
      <c r="CP842" s="26"/>
      <c r="CS842" s="40"/>
      <c r="CV842" s="69"/>
      <c r="CW842" s="31"/>
      <c r="CX842" s="19"/>
      <c r="CY842" s="43"/>
      <c r="DC842" s="160"/>
      <c r="DU842" s="30"/>
      <c r="DV842" s="30"/>
      <c r="DW842" s="30"/>
      <c r="DX842" s="30"/>
      <c r="DY842" s="30"/>
      <c r="DZ842" s="160"/>
      <c r="EA842" s="160"/>
      <c r="EC842" s="160"/>
      <c r="ED842" s="160"/>
      <c r="EG842" s="160"/>
      <c r="EH842" s="30"/>
      <c r="EI842" s="30"/>
      <c r="EK842" s="160"/>
      <c r="EL842" s="160"/>
      <c r="EM842" s="160"/>
      <c r="EN842" s="160"/>
      <c r="EO842" s="160"/>
      <c r="EP842" s="160"/>
    </row>
    <row r="843" spans="2:146" s="105" customFormat="1" x14ac:dyDescent="0.25">
      <c r="B843" s="53"/>
      <c r="C843" s="53"/>
      <c r="D843" s="53"/>
      <c r="E843" s="53"/>
      <c r="F843" s="53"/>
      <c r="G843" s="53"/>
      <c r="J843" s="160"/>
      <c r="K843" s="160"/>
      <c r="L843" s="42"/>
      <c r="M843" s="42"/>
      <c r="N843" s="42"/>
      <c r="O843" s="42"/>
      <c r="P843" s="42"/>
      <c r="Q843" s="42"/>
      <c r="R843" s="42"/>
      <c r="S843" s="42"/>
      <c r="T843" s="42"/>
      <c r="U843" s="169"/>
      <c r="V843" s="169"/>
      <c r="W843" s="169"/>
      <c r="X843" s="169"/>
      <c r="Y843" s="169"/>
      <c r="AA843" s="169"/>
      <c r="AB843" s="169"/>
      <c r="AC843" s="169"/>
      <c r="AD843" s="169"/>
      <c r="AE843" s="169"/>
      <c r="AF843" s="169"/>
      <c r="AG843" s="169"/>
      <c r="AH843" s="169"/>
      <c r="AJ843" s="169"/>
      <c r="AK843" s="169"/>
      <c r="AM843" s="169"/>
      <c r="AN843" s="64"/>
      <c r="AO843" s="64"/>
      <c r="AP843" s="64"/>
      <c r="AQ843" s="64"/>
      <c r="AR843" s="64"/>
      <c r="AS843" s="42"/>
      <c r="AT843" s="67"/>
      <c r="AU843" s="67"/>
      <c r="AV843" s="67"/>
      <c r="AW843" s="42"/>
      <c r="AX843" s="64"/>
      <c r="AY843" s="69"/>
      <c r="AZ843" s="67"/>
      <c r="BA843" s="67"/>
      <c r="BB843" s="67"/>
      <c r="BC843" s="67"/>
      <c r="BD843" s="69"/>
      <c r="BE843" s="69"/>
      <c r="BF843" s="72"/>
      <c r="BG843" s="69"/>
      <c r="BH843" s="69"/>
      <c r="BI843" s="94"/>
      <c r="BJ843" s="42"/>
      <c r="BK843" s="42"/>
      <c r="BL843" s="209"/>
      <c r="BM843" s="67"/>
      <c r="BN843" s="67"/>
      <c r="BO843" s="95"/>
      <c r="BP843" s="42"/>
      <c r="BQ843" s="42"/>
      <c r="BR843" s="206"/>
      <c r="BS843" s="41"/>
      <c r="BT843" s="41"/>
      <c r="BU843" s="30"/>
      <c r="BW843" s="30"/>
      <c r="BX843" s="30"/>
      <c r="BY843" s="30"/>
      <c r="BZ843" s="160"/>
      <c r="CP843" s="26"/>
      <c r="CS843" s="40"/>
      <c r="CV843" s="69"/>
      <c r="CW843" s="31"/>
      <c r="CX843" s="19"/>
      <c r="CY843" s="43"/>
      <c r="DC843" s="160"/>
      <c r="DU843" s="30"/>
      <c r="DV843" s="30"/>
      <c r="DW843" s="30"/>
      <c r="DX843" s="30"/>
      <c r="DY843" s="30"/>
      <c r="DZ843" s="160"/>
      <c r="EA843" s="160"/>
      <c r="EC843" s="160"/>
      <c r="ED843" s="160"/>
      <c r="EG843" s="160"/>
      <c r="EH843" s="30"/>
      <c r="EI843" s="30"/>
      <c r="EK843" s="160"/>
      <c r="EL843" s="160"/>
      <c r="EM843" s="160"/>
      <c r="EN843" s="160"/>
      <c r="EO843" s="160"/>
      <c r="EP843" s="160"/>
    </row>
    <row r="844" spans="2:146" s="105" customFormat="1" x14ac:dyDescent="0.25">
      <c r="B844" s="53"/>
      <c r="C844" s="53"/>
      <c r="D844" s="53"/>
      <c r="E844" s="53"/>
      <c r="F844" s="53"/>
      <c r="G844" s="53"/>
      <c r="J844" s="160"/>
      <c r="K844" s="160"/>
      <c r="L844" s="42"/>
      <c r="M844" s="42"/>
      <c r="N844" s="42"/>
      <c r="O844" s="42"/>
      <c r="P844" s="42"/>
      <c r="Q844" s="42"/>
      <c r="R844" s="42"/>
      <c r="S844" s="42"/>
      <c r="T844" s="42"/>
      <c r="U844" s="169"/>
      <c r="V844" s="169"/>
      <c r="W844" s="169"/>
      <c r="X844" s="169"/>
      <c r="Y844" s="169"/>
      <c r="AA844" s="169"/>
      <c r="AB844" s="169"/>
      <c r="AC844" s="169"/>
      <c r="AD844" s="169"/>
      <c r="AE844" s="169"/>
      <c r="AF844" s="169"/>
      <c r="AG844" s="169"/>
      <c r="AH844" s="169"/>
      <c r="AJ844" s="169"/>
      <c r="AK844" s="169"/>
      <c r="AM844" s="169"/>
      <c r="AN844" s="64"/>
      <c r="AO844" s="64"/>
      <c r="AP844" s="64"/>
      <c r="AQ844" s="64"/>
      <c r="AR844" s="64"/>
      <c r="AS844" s="42"/>
      <c r="AT844" s="67"/>
      <c r="AU844" s="67"/>
      <c r="AV844" s="67"/>
      <c r="AW844" s="42"/>
      <c r="AX844" s="64"/>
      <c r="AY844" s="69"/>
      <c r="AZ844" s="67"/>
      <c r="BA844" s="67"/>
      <c r="BB844" s="67"/>
      <c r="BC844" s="67"/>
      <c r="BD844" s="69"/>
      <c r="BE844" s="69"/>
      <c r="BF844" s="72"/>
      <c r="BG844" s="69"/>
      <c r="BH844" s="69"/>
      <c r="BI844" s="94"/>
      <c r="BJ844" s="42"/>
      <c r="BK844" s="42"/>
      <c r="BL844" s="209"/>
      <c r="BM844" s="67"/>
      <c r="BN844" s="67"/>
      <c r="BO844" s="95"/>
      <c r="BP844" s="42"/>
      <c r="BQ844" s="42"/>
      <c r="BR844" s="206"/>
      <c r="BS844" s="41"/>
      <c r="BT844" s="41"/>
      <c r="BU844" s="30"/>
      <c r="BW844" s="30"/>
      <c r="BX844" s="30"/>
      <c r="BY844" s="30"/>
      <c r="BZ844" s="160"/>
      <c r="CP844" s="26"/>
      <c r="CS844" s="40"/>
      <c r="CV844" s="69"/>
      <c r="CW844" s="31"/>
      <c r="CX844" s="19"/>
      <c r="CY844" s="43"/>
      <c r="DC844" s="160"/>
      <c r="DU844" s="30"/>
      <c r="DV844" s="30"/>
      <c r="DW844" s="30"/>
      <c r="DX844" s="30"/>
      <c r="DY844" s="30"/>
      <c r="DZ844" s="160"/>
      <c r="EA844" s="160"/>
      <c r="EC844" s="160"/>
      <c r="ED844" s="160"/>
      <c r="EG844" s="160"/>
      <c r="EH844" s="30"/>
      <c r="EI844" s="30"/>
      <c r="EK844" s="160"/>
      <c r="EL844" s="160"/>
      <c r="EM844" s="160"/>
      <c r="EN844" s="160"/>
      <c r="EO844" s="160"/>
      <c r="EP844" s="160"/>
    </row>
    <row r="845" spans="2:146" s="105" customFormat="1" x14ac:dyDescent="0.25">
      <c r="B845" s="53"/>
      <c r="C845" s="53"/>
      <c r="D845" s="53"/>
      <c r="E845" s="53"/>
      <c r="F845" s="53"/>
      <c r="G845" s="53"/>
      <c r="J845" s="160"/>
      <c r="K845" s="160"/>
      <c r="L845" s="42"/>
      <c r="M845" s="42"/>
      <c r="N845" s="42"/>
      <c r="O845" s="42"/>
      <c r="P845" s="42"/>
      <c r="Q845" s="42"/>
      <c r="R845" s="42"/>
      <c r="S845" s="42"/>
      <c r="T845" s="42"/>
      <c r="U845" s="169"/>
      <c r="V845" s="169"/>
      <c r="W845" s="169"/>
      <c r="X845" s="169"/>
      <c r="Y845" s="169"/>
      <c r="AA845" s="169"/>
      <c r="AB845" s="169"/>
      <c r="AC845" s="169"/>
      <c r="AD845" s="169"/>
      <c r="AE845" s="169"/>
      <c r="AF845" s="169"/>
      <c r="AG845" s="169"/>
      <c r="AH845" s="169"/>
      <c r="AJ845" s="169"/>
      <c r="AK845" s="169"/>
      <c r="AM845" s="169"/>
      <c r="AN845" s="64"/>
      <c r="AO845" s="64"/>
      <c r="AP845" s="64"/>
      <c r="AQ845" s="64"/>
      <c r="AR845" s="64"/>
      <c r="AS845" s="42"/>
      <c r="AT845" s="67"/>
      <c r="AU845" s="67"/>
      <c r="AV845" s="67"/>
      <c r="AW845" s="42"/>
      <c r="AX845" s="64"/>
      <c r="AY845" s="69"/>
      <c r="AZ845" s="67"/>
      <c r="BA845" s="67"/>
      <c r="BB845" s="67"/>
      <c r="BC845" s="67"/>
      <c r="BD845" s="69"/>
      <c r="BE845" s="69"/>
      <c r="BF845" s="72"/>
      <c r="BG845" s="69"/>
      <c r="BH845" s="69"/>
      <c r="BI845" s="94"/>
      <c r="BJ845" s="42"/>
      <c r="BK845" s="42"/>
      <c r="BL845" s="209"/>
      <c r="BM845" s="67"/>
      <c r="BN845" s="67"/>
      <c r="BO845" s="95"/>
      <c r="BP845" s="42"/>
      <c r="BQ845" s="42"/>
      <c r="BR845" s="206"/>
      <c r="BS845" s="41"/>
      <c r="BT845" s="41"/>
      <c r="BU845" s="30"/>
      <c r="BW845" s="30"/>
      <c r="BX845" s="30"/>
      <c r="BY845" s="30"/>
      <c r="BZ845" s="160"/>
      <c r="CP845" s="26"/>
      <c r="CS845" s="40"/>
      <c r="CV845" s="69"/>
      <c r="CW845" s="31"/>
      <c r="CX845" s="19"/>
      <c r="CY845" s="43"/>
      <c r="DC845" s="160"/>
      <c r="DU845" s="30"/>
      <c r="DV845" s="30"/>
      <c r="DW845" s="30"/>
      <c r="DX845" s="30"/>
      <c r="DY845" s="30"/>
      <c r="DZ845" s="160"/>
      <c r="EA845" s="160"/>
      <c r="EC845" s="160"/>
      <c r="ED845" s="160"/>
      <c r="EG845" s="160"/>
      <c r="EH845" s="30"/>
      <c r="EI845" s="30"/>
      <c r="EK845" s="160"/>
      <c r="EL845" s="160"/>
      <c r="EM845" s="160"/>
      <c r="EN845" s="160"/>
      <c r="EO845" s="160"/>
      <c r="EP845" s="160"/>
    </row>
    <row r="846" spans="2:146" s="105" customFormat="1" x14ac:dyDescent="0.25">
      <c r="B846" s="53"/>
      <c r="C846" s="53"/>
      <c r="D846" s="53"/>
      <c r="E846" s="53"/>
      <c r="F846" s="53"/>
      <c r="G846" s="53"/>
      <c r="J846" s="160"/>
      <c r="K846" s="160"/>
      <c r="L846" s="42"/>
      <c r="M846" s="42"/>
      <c r="N846" s="42"/>
      <c r="O846" s="42"/>
      <c r="P846" s="42"/>
      <c r="Q846" s="42"/>
      <c r="R846" s="42"/>
      <c r="S846" s="42"/>
      <c r="T846" s="42"/>
      <c r="U846" s="169"/>
      <c r="V846" s="169"/>
      <c r="W846" s="169"/>
      <c r="X846" s="169"/>
      <c r="Y846" s="169"/>
      <c r="AA846" s="169"/>
      <c r="AB846" s="169"/>
      <c r="AC846" s="169"/>
      <c r="AD846" s="169"/>
      <c r="AE846" s="169"/>
      <c r="AF846" s="169"/>
      <c r="AG846" s="169"/>
      <c r="AH846" s="169"/>
      <c r="AJ846" s="169"/>
      <c r="AK846" s="169"/>
      <c r="AM846" s="169"/>
      <c r="AN846" s="64"/>
      <c r="AO846" s="64"/>
      <c r="AP846" s="64"/>
      <c r="AQ846" s="64"/>
      <c r="AR846" s="64"/>
      <c r="AS846" s="42"/>
      <c r="AT846" s="67"/>
      <c r="AU846" s="67"/>
      <c r="AV846" s="67"/>
      <c r="AW846" s="42"/>
      <c r="AX846" s="64"/>
      <c r="AY846" s="69"/>
      <c r="AZ846" s="67"/>
      <c r="BA846" s="67"/>
      <c r="BB846" s="67"/>
      <c r="BC846" s="67"/>
      <c r="BD846" s="69"/>
      <c r="BE846" s="69"/>
      <c r="BF846" s="72"/>
      <c r="BG846" s="69"/>
      <c r="BH846" s="69"/>
      <c r="BI846" s="94"/>
      <c r="BJ846" s="42"/>
      <c r="BK846" s="42"/>
      <c r="BL846" s="209"/>
      <c r="BM846" s="67"/>
      <c r="BN846" s="67"/>
      <c r="BO846" s="95"/>
      <c r="BP846" s="42"/>
      <c r="BQ846" s="42"/>
      <c r="BR846" s="206"/>
      <c r="BS846" s="41"/>
      <c r="BT846" s="41"/>
      <c r="BU846" s="30"/>
      <c r="BW846" s="30"/>
      <c r="BX846" s="30"/>
      <c r="BY846" s="30"/>
      <c r="BZ846" s="160"/>
      <c r="CP846" s="26"/>
      <c r="CS846" s="40"/>
      <c r="CV846" s="69"/>
      <c r="CW846" s="31"/>
      <c r="CX846" s="19"/>
      <c r="CY846" s="43"/>
      <c r="DC846" s="160"/>
      <c r="DU846" s="30"/>
      <c r="DV846" s="30"/>
      <c r="DW846" s="30"/>
      <c r="DX846" s="30"/>
      <c r="DY846" s="30"/>
      <c r="DZ846" s="160"/>
      <c r="EA846" s="160"/>
      <c r="EC846" s="160"/>
      <c r="ED846" s="160"/>
      <c r="EG846" s="160"/>
      <c r="EH846" s="30"/>
      <c r="EI846" s="30"/>
      <c r="EK846" s="160"/>
      <c r="EL846" s="160"/>
      <c r="EM846" s="160"/>
      <c r="EN846" s="160"/>
      <c r="EO846" s="160"/>
      <c r="EP846" s="160"/>
    </row>
    <row r="847" spans="2:146" s="105" customFormat="1" x14ac:dyDescent="0.25">
      <c r="B847" s="53"/>
      <c r="C847" s="53"/>
      <c r="D847" s="53"/>
      <c r="E847" s="53"/>
      <c r="F847" s="53"/>
      <c r="G847" s="53"/>
      <c r="J847" s="160"/>
      <c r="K847" s="160"/>
      <c r="L847" s="42"/>
      <c r="M847" s="42"/>
      <c r="N847" s="42"/>
      <c r="O847" s="42"/>
      <c r="P847" s="42"/>
      <c r="Q847" s="42"/>
      <c r="R847" s="42"/>
      <c r="S847" s="42"/>
      <c r="T847" s="42"/>
      <c r="U847" s="169"/>
      <c r="V847" s="169"/>
      <c r="W847" s="169"/>
      <c r="X847" s="169"/>
      <c r="Y847" s="169"/>
      <c r="AA847" s="169"/>
      <c r="AB847" s="169"/>
      <c r="AC847" s="169"/>
      <c r="AD847" s="169"/>
      <c r="AE847" s="169"/>
      <c r="AF847" s="169"/>
      <c r="AG847" s="169"/>
      <c r="AH847" s="169"/>
      <c r="AJ847" s="169"/>
      <c r="AK847" s="169"/>
      <c r="AM847" s="169"/>
      <c r="AN847" s="64"/>
      <c r="AO847" s="64"/>
      <c r="AP847" s="64"/>
      <c r="AQ847" s="64"/>
      <c r="AR847" s="64"/>
      <c r="AS847" s="42"/>
      <c r="AT847" s="67"/>
      <c r="AU847" s="67"/>
      <c r="AV847" s="67"/>
      <c r="AW847" s="42"/>
      <c r="AX847" s="64"/>
      <c r="AY847" s="69"/>
      <c r="AZ847" s="67"/>
      <c r="BA847" s="67"/>
      <c r="BB847" s="67"/>
      <c r="BC847" s="67"/>
      <c r="BD847" s="69"/>
      <c r="BE847" s="69"/>
      <c r="BF847" s="72"/>
      <c r="BG847" s="69"/>
      <c r="BH847" s="69"/>
      <c r="BI847" s="94"/>
      <c r="BJ847" s="42"/>
      <c r="BK847" s="42"/>
      <c r="BL847" s="209"/>
      <c r="BM847" s="67"/>
      <c r="BN847" s="67"/>
      <c r="BO847" s="95"/>
      <c r="BP847" s="42"/>
      <c r="BQ847" s="42"/>
      <c r="BR847" s="206"/>
      <c r="BS847" s="41"/>
      <c r="BT847" s="41"/>
      <c r="BU847" s="30"/>
      <c r="BW847" s="30"/>
      <c r="BX847" s="30"/>
      <c r="BY847" s="30"/>
      <c r="BZ847" s="160"/>
      <c r="CP847" s="26"/>
      <c r="CS847" s="40"/>
      <c r="CV847" s="69"/>
      <c r="CW847" s="31"/>
      <c r="CX847" s="19"/>
      <c r="CY847" s="43"/>
      <c r="DC847" s="160"/>
      <c r="DU847" s="30"/>
      <c r="DV847" s="30"/>
      <c r="DW847" s="30"/>
      <c r="DX847" s="30"/>
      <c r="DY847" s="30"/>
      <c r="DZ847" s="160"/>
      <c r="EA847" s="160"/>
      <c r="EC847" s="160"/>
      <c r="ED847" s="160"/>
      <c r="EG847" s="160"/>
      <c r="EH847" s="30"/>
      <c r="EI847" s="30"/>
      <c r="EK847" s="160"/>
      <c r="EL847" s="160"/>
      <c r="EM847" s="160"/>
      <c r="EN847" s="160"/>
      <c r="EO847" s="160"/>
      <c r="EP847" s="160"/>
    </row>
    <row r="848" spans="2:146" s="105" customFormat="1" x14ac:dyDescent="0.25">
      <c r="B848" s="53"/>
      <c r="C848" s="53"/>
      <c r="D848" s="53"/>
      <c r="E848" s="53"/>
      <c r="F848" s="53"/>
      <c r="G848" s="53"/>
      <c r="J848" s="160"/>
      <c r="K848" s="160"/>
      <c r="L848" s="42"/>
      <c r="M848" s="42"/>
      <c r="N848" s="42"/>
      <c r="O848" s="42"/>
      <c r="P848" s="42"/>
      <c r="Q848" s="42"/>
      <c r="R848" s="42"/>
      <c r="S848" s="42"/>
      <c r="T848" s="42"/>
      <c r="U848" s="169"/>
      <c r="V848" s="169"/>
      <c r="W848" s="169"/>
      <c r="X848" s="169"/>
      <c r="Y848" s="169"/>
      <c r="AA848" s="169"/>
      <c r="AB848" s="169"/>
      <c r="AC848" s="169"/>
      <c r="AD848" s="169"/>
      <c r="AE848" s="169"/>
      <c r="AF848" s="169"/>
      <c r="AG848" s="169"/>
      <c r="AH848" s="169"/>
      <c r="AJ848" s="169"/>
      <c r="AK848" s="169"/>
      <c r="AM848" s="169"/>
      <c r="AN848" s="64"/>
      <c r="AO848" s="64"/>
      <c r="AP848" s="64"/>
      <c r="AQ848" s="64"/>
      <c r="AR848" s="64"/>
      <c r="AS848" s="42"/>
      <c r="AT848" s="67"/>
      <c r="AU848" s="67"/>
      <c r="AV848" s="67"/>
      <c r="AW848" s="42"/>
      <c r="AX848" s="64"/>
      <c r="AY848" s="69"/>
      <c r="AZ848" s="67"/>
      <c r="BA848" s="67"/>
      <c r="BB848" s="67"/>
      <c r="BC848" s="67"/>
      <c r="BD848" s="69"/>
      <c r="BE848" s="69"/>
      <c r="BF848" s="72"/>
      <c r="BG848" s="69"/>
      <c r="BH848" s="69"/>
      <c r="BI848" s="94"/>
      <c r="BJ848" s="42"/>
      <c r="BK848" s="42"/>
      <c r="BL848" s="209"/>
      <c r="BM848" s="67"/>
      <c r="BN848" s="67"/>
      <c r="BO848" s="95"/>
      <c r="BP848" s="42"/>
      <c r="BQ848" s="42"/>
      <c r="BR848" s="206"/>
      <c r="BS848" s="41"/>
      <c r="BT848" s="41"/>
      <c r="BU848" s="30"/>
      <c r="BW848" s="30"/>
      <c r="BX848" s="30"/>
      <c r="BY848" s="30"/>
      <c r="BZ848" s="160"/>
      <c r="CP848" s="26"/>
      <c r="CS848" s="40"/>
      <c r="CV848" s="69"/>
      <c r="CW848" s="31"/>
      <c r="CX848" s="19"/>
      <c r="CY848" s="43"/>
      <c r="DC848" s="160"/>
      <c r="DU848" s="30"/>
      <c r="DV848" s="30"/>
      <c r="DW848" s="30"/>
      <c r="DX848" s="30"/>
      <c r="DY848" s="30"/>
      <c r="DZ848" s="160"/>
      <c r="EA848" s="160"/>
      <c r="EC848" s="160"/>
      <c r="ED848" s="160"/>
      <c r="EG848" s="160"/>
      <c r="EH848" s="30"/>
      <c r="EI848" s="30"/>
      <c r="EK848" s="160"/>
      <c r="EL848" s="160"/>
      <c r="EM848" s="160"/>
      <c r="EN848" s="160"/>
      <c r="EO848" s="160"/>
      <c r="EP848" s="160"/>
    </row>
    <row r="849" spans="2:146" s="105" customFormat="1" x14ac:dyDescent="0.25">
      <c r="B849" s="53"/>
      <c r="C849" s="53"/>
      <c r="D849" s="53"/>
      <c r="E849" s="53"/>
      <c r="F849" s="53"/>
      <c r="G849" s="53"/>
      <c r="J849" s="160"/>
      <c r="K849" s="160"/>
      <c r="L849" s="42"/>
      <c r="M849" s="42"/>
      <c r="N849" s="42"/>
      <c r="O849" s="42"/>
      <c r="P849" s="42"/>
      <c r="Q849" s="42"/>
      <c r="R849" s="42"/>
      <c r="S849" s="42"/>
      <c r="T849" s="42"/>
      <c r="U849" s="169"/>
      <c r="V849" s="169"/>
      <c r="W849" s="169"/>
      <c r="X849" s="169"/>
      <c r="Y849" s="169"/>
      <c r="AA849" s="169"/>
      <c r="AB849" s="169"/>
      <c r="AC849" s="169"/>
      <c r="AD849" s="169"/>
      <c r="AE849" s="169"/>
      <c r="AF849" s="169"/>
      <c r="AG849" s="169"/>
      <c r="AH849" s="169"/>
      <c r="AJ849" s="169"/>
      <c r="AK849" s="169"/>
      <c r="AM849" s="169"/>
      <c r="AN849" s="64"/>
      <c r="AO849" s="64"/>
      <c r="AP849" s="64"/>
      <c r="AQ849" s="64"/>
      <c r="AR849" s="64"/>
      <c r="AS849" s="42"/>
      <c r="AT849" s="67"/>
      <c r="AU849" s="67"/>
      <c r="AV849" s="67"/>
      <c r="AW849" s="42"/>
      <c r="AX849" s="64"/>
      <c r="AY849" s="69"/>
      <c r="AZ849" s="67"/>
      <c r="BA849" s="67"/>
      <c r="BB849" s="67"/>
      <c r="BC849" s="67"/>
      <c r="BD849" s="69"/>
      <c r="BE849" s="69"/>
      <c r="BF849" s="72"/>
      <c r="BG849" s="69"/>
      <c r="BH849" s="69"/>
      <c r="BI849" s="94"/>
      <c r="BJ849" s="42"/>
      <c r="BK849" s="42"/>
      <c r="BL849" s="209"/>
      <c r="BM849" s="67"/>
      <c r="BN849" s="67"/>
      <c r="BO849" s="95"/>
      <c r="BP849" s="42"/>
      <c r="BQ849" s="42"/>
      <c r="BR849" s="206"/>
      <c r="BS849" s="41"/>
      <c r="BT849" s="41"/>
      <c r="BU849" s="30"/>
      <c r="BW849" s="30"/>
      <c r="BX849" s="30"/>
      <c r="BY849" s="30"/>
      <c r="BZ849" s="160"/>
      <c r="CP849" s="26"/>
      <c r="CS849" s="40"/>
      <c r="CV849" s="69"/>
      <c r="CW849" s="31"/>
      <c r="CX849" s="19"/>
      <c r="CY849" s="43"/>
      <c r="DC849" s="160"/>
      <c r="DU849" s="30"/>
      <c r="DV849" s="30"/>
      <c r="DW849" s="30"/>
      <c r="DX849" s="30"/>
      <c r="DY849" s="30"/>
      <c r="DZ849" s="160"/>
      <c r="EA849" s="160"/>
      <c r="EC849" s="160"/>
      <c r="ED849" s="160"/>
      <c r="EG849" s="160"/>
      <c r="EH849" s="30"/>
      <c r="EI849" s="30"/>
      <c r="EK849" s="160"/>
      <c r="EL849" s="160"/>
      <c r="EM849" s="160"/>
      <c r="EN849" s="160"/>
      <c r="EO849" s="160"/>
      <c r="EP849" s="160"/>
    </row>
    <row r="850" spans="2:146" s="105" customFormat="1" x14ac:dyDescent="0.25">
      <c r="B850" s="53"/>
      <c r="C850" s="53"/>
      <c r="D850" s="53"/>
      <c r="E850" s="53"/>
      <c r="F850" s="53"/>
      <c r="G850" s="53"/>
      <c r="J850" s="160"/>
      <c r="K850" s="160"/>
      <c r="L850" s="42"/>
      <c r="M850" s="42"/>
      <c r="N850" s="42"/>
      <c r="O850" s="42"/>
      <c r="P850" s="42"/>
      <c r="Q850" s="42"/>
      <c r="R850" s="42"/>
      <c r="S850" s="42"/>
      <c r="T850" s="42"/>
      <c r="U850" s="169"/>
      <c r="V850" s="169"/>
      <c r="W850" s="169"/>
      <c r="X850" s="169"/>
      <c r="Y850" s="169"/>
      <c r="AA850" s="169"/>
      <c r="AB850" s="169"/>
      <c r="AC850" s="169"/>
      <c r="AD850" s="169"/>
      <c r="AE850" s="169"/>
      <c r="AF850" s="169"/>
      <c r="AG850" s="169"/>
      <c r="AH850" s="169"/>
      <c r="AJ850" s="169"/>
      <c r="AK850" s="169"/>
      <c r="AM850" s="169"/>
      <c r="AN850" s="64"/>
      <c r="AO850" s="64"/>
      <c r="AP850" s="64"/>
      <c r="AQ850" s="64"/>
      <c r="AR850" s="64"/>
      <c r="AS850" s="42"/>
      <c r="AT850" s="67"/>
      <c r="AU850" s="67"/>
      <c r="AV850" s="67"/>
      <c r="AW850" s="42"/>
      <c r="AX850" s="64"/>
      <c r="AY850" s="69"/>
      <c r="AZ850" s="67"/>
      <c r="BA850" s="67"/>
      <c r="BB850" s="67"/>
      <c r="BC850" s="67"/>
      <c r="BD850" s="69"/>
      <c r="BE850" s="69"/>
      <c r="BF850" s="72"/>
      <c r="BG850" s="69"/>
      <c r="BH850" s="69"/>
      <c r="BI850" s="94"/>
      <c r="BJ850" s="42"/>
      <c r="BK850" s="42"/>
      <c r="BL850" s="209"/>
      <c r="BM850" s="67"/>
      <c r="BN850" s="67"/>
      <c r="BO850" s="95"/>
      <c r="BP850" s="42"/>
      <c r="BQ850" s="42"/>
      <c r="BR850" s="206"/>
      <c r="BS850" s="41"/>
      <c r="BT850" s="41"/>
      <c r="BU850" s="30"/>
      <c r="BW850" s="30"/>
      <c r="BX850" s="30"/>
      <c r="BY850" s="30"/>
      <c r="BZ850" s="160"/>
      <c r="CP850" s="26"/>
      <c r="CS850" s="40"/>
      <c r="CV850" s="69"/>
      <c r="CW850" s="31"/>
      <c r="CX850" s="19"/>
      <c r="CY850" s="43"/>
      <c r="DC850" s="160"/>
      <c r="DU850" s="30"/>
      <c r="DV850" s="30"/>
      <c r="DW850" s="30"/>
      <c r="DX850" s="30"/>
      <c r="DY850" s="30"/>
      <c r="DZ850" s="160"/>
      <c r="EA850" s="160"/>
      <c r="EC850" s="160"/>
      <c r="ED850" s="160"/>
      <c r="EG850" s="160"/>
      <c r="EH850" s="30"/>
      <c r="EI850" s="30"/>
      <c r="EK850" s="160"/>
      <c r="EL850" s="160"/>
      <c r="EM850" s="160"/>
      <c r="EN850" s="160"/>
      <c r="EO850" s="160"/>
      <c r="EP850" s="160"/>
    </row>
    <row r="851" spans="2:146" s="105" customFormat="1" x14ac:dyDescent="0.25">
      <c r="B851" s="53"/>
      <c r="C851" s="53"/>
      <c r="D851" s="53"/>
      <c r="E851" s="53"/>
      <c r="F851" s="53"/>
      <c r="G851" s="53"/>
      <c r="J851" s="160"/>
      <c r="K851" s="160"/>
      <c r="L851" s="42"/>
      <c r="M851" s="42"/>
      <c r="N851" s="42"/>
      <c r="O851" s="42"/>
      <c r="P851" s="42"/>
      <c r="Q851" s="42"/>
      <c r="R851" s="42"/>
      <c r="S851" s="42"/>
      <c r="T851" s="42"/>
      <c r="U851" s="169"/>
      <c r="V851" s="169"/>
      <c r="W851" s="169"/>
      <c r="X851" s="169"/>
      <c r="Y851" s="169"/>
      <c r="AA851" s="169"/>
      <c r="AB851" s="169"/>
      <c r="AC851" s="169"/>
      <c r="AD851" s="169"/>
      <c r="AE851" s="169"/>
      <c r="AF851" s="169"/>
      <c r="AG851" s="169"/>
      <c r="AH851" s="169"/>
      <c r="AJ851" s="169"/>
      <c r="AK851" s="169"/>
      <c r="AM851" s="169"/>
      <c r="AN851" s="64"/>
      <c r="AO851" s="64"/>
      <c r="AP851" s="64"/>
      <c r="AQ851" s="64"/>
      <c r="AR851" s="64"/>
      <c r="AS851" s="42"/>
      <c r="AT851" s="67"/>
      <c r="AU851" s="67"/>
      <c r="AV851" s="67"/>
      <c r="AW851" s="42"/>
      <c r="AX851" s="64"/>
      <c r="AY851" s="69"/>
      <c r="AZ851" s="67"/>
      <c r="BA851" s="67"/>
      <c r="BB851" s="67"/>
      <c r="BC851" s="67"/>
      <c r="BD851" s="69"/>
      <c r="BE851" s="69"/>
      <c r="BF851" s="72"/>
      <c r="BG851" s="69"/>
      <c r="BH851" s="69"/>
      <c r="BI851" s="94"/>
      <c r="BJ851" s="42"/>
      <c r="BK851" s="42"/>
      <c r="BL851" s="209"/>
      <c r="BM851" s="67"/>
      <c r="BN851" s="67"/>
      <c r="BO851" s="95"/>
      <c r="BP851" s="42"/>
      <c r="BQ851" s="42"/>
      <c r="BR851" s="206"/>
      <c r="BS851" s="41"/>
      <c r="BT851" s="41"/>
      <c r="BU851" s="30"/>
      <c r="BW851" s="30"/>
      <c r="BX851" s="30"/>
      <c r="BY851" s="30"/>
      <c r="BZ851" s="160"/>
      <c r="CP851" s="26"/>
      <c r="CS851" s="40"/>
      <c r="CV851" s="69"/>
      <c r="CW851" s="31"/>
      <c r="CX851" s="19"/>
      <c r="CY851" s="43"/>
      <c r="DC851" s="160"/>
      <c r="DU851" s="30"/>
      <c r="DV851" s="30"/>
      <c r="DW851" s="30"/>
      <c r="DX851" s="30"/>
      <c r="DY851" s="30"/>
      <c r="DZ851" s="160"/>
      <c r="EA851" s="160"/>
      <c r="EC851" s="160"/>
      <c r="ED851" s="160"/>
      <c r="EG851" s="160"/>
      <c r="EH851" s="30"/>
      <c r="EI851" s="30"/>
      <c r="EK851" s="160"/>
      <c r="EL851" s="160"/>
      <c r="EM851" s="160"/>
      <c r="EN851" s="160"/>
      <c r="EO851" s="160"/>
      <c r="EP851" s="160"/>
    </row>
    <row r="852" spans="2:146" s="105" customFormat="1" x14ac:dyDescent="0.25">
      <c r="B852" s="53"/>
      <c r="C852" s="53"/>
      <c r="D852" s="53"/>
      <c r="E852" s="53"/>
      <c r="F852" s="53"/>
      <c r="G852" s="53"/>
      <c r="J852" s="160"/>
      <c r="K852" s="160"/>
      <c r="L852" s="42"/>
      <c r="M852" s="42"/>
      <c r="N852" s="42"/>
      <c r="O852" s="42"/>
      <c r="P852" s="42"/>
      <c r="Q852" s="42"/>
      <c r="R852" s="42"/>
      <c r="S852" s="42"/>
      <c r="T852" s="42"/>
      <c r="U852" s="169"/>
      <c r="V852" s="169"/>
      <c r="W852" s="169"/>
      <c r="X852" s="169"/>
      <c r="Y852" s="169"/>
      <c r="AA852" s="169"/>
      <c r="AB852" s="169"/>
      <c r="AC852" s="169"/>
      <c r="AD852" s="169"/>
      <c r="AE852" s="169"/>
      <c r="AF852" s="169"/>
      <c r="AG852" s="169"/>
      <c r="AH852" s="169"/>
      <c r="AJ852" s="169"/>
      <c r="AK852" s="169"/>
      <c r="AM852" s="169"/>
      <c r="AN852" s="64"/>
      <c r="AO852" s="64"/>
      <c r="AP852" s="64"/>
      <c r="AQ852" s="64"/>
      <c r="AR852" s="64"/>
      <c r="AS852" s="42"/>
      <c r="AT852" s="67"/>
      <c r="AU852" s="67"/>
      <c r="AV852" s="67"/>
      <c r="AW852" s="42"/>
      <c r="AX852" s="64"/>
      <c r="AY852" s="69"/>
      <c r="AZ852" s="67"/>
      <c r="BA852" s="67"/>
      <c r="BB852" s="67"/>
      <c r="BC852" s="67"/>
      <c r="BD852" s="69"/>
      <c r="BE852" s="69"/>
      <c r="BF852" s="72"/>
      <c r="BG852" s="69"/>
      <c r="BH852" s="69"/>
      <c r="BI852" s="94"/>
      <c r="BJ852" s="42"/>
      <c r="BK852" s="42"/>
      <c r="BL852" s="209"/>
      <c r="BM852" s="67"/>
      <c r="BN852" s="67"/>
      <c r="BO852" s="95"/>
      <c r="BP852" s="42"/>
      <c r="BQ852" s="42"/>
      <c r="BR852" s="206"/>
      <c r="BS852" s="41"/>
      <c r="BT852" s="41"/>
      <c r="BU852" s="30"/>
      <c r="BW852" s="30"/>
      <c r="BX852" s="30"/>
      <c r="BY852" s="30"/>
      <c r="BZ852" s="160"/>
      <c r="CP852" s="26"/>
      <c r="CS852" s="40"/>
      <c r="CV852" s="69"/>
      <c r="CW852" s="31"/>
      <c r="CX852" s="19"/>
      <c r="CY852" s="43"/>
      <c r="DC852" s="160"/>
      <c r="DU852" s="30"/>
      <c r="DV852" s="30"/>
      <c r="DW852" s="30"/>
      <c r="DX852" s="30"/>
      <c r="DY852" s="30"/>
      <c r="DZ852" s="160"/>
      <c r="EA852" s="160"/>
      <c r="EC852" s="160"/>
      <c r="ED852" s="160"/>
      <c r="EG852" s="160"/>
      <c r="EH852" s="30"/>
      <c r="EI852" s="30"/>
      <c r="EK852" s="160"/>
      <c r="EL852" s="160"/>
      <c r="EM852" s="160"/>
      <c r="EN852" s="160"/>
      <c r="EO852" s="160"/>
      <c r="EP852" s="160"/>
    </row>
    <row r="853" spans="2:146" s="105" customFormat="1" x14ac:dyDescent="0.25">
      <c r="B853" s="53"/>
      <c r="C853" s="53"/>
      <c r="D853" s="53"/>
      <c r="E853" s="53"/>
      <c r="F853" s="53"/>
      <c r="G853" s="53"/>
      <c r="J853" s="160"/>
      <c r="K853" s="160"/>
      <c r="L853" s="42"/>
      <c r="M853" s="42"/>
      <c r="N853" s="42"/>
      <c r="O853" s="42"/>
      <c r="P853" s="42"/>
      <c r="Q853" s="42"/>
      <c r="R853" s="42"/>
      <c r="S853" s="42"/>
      <c r="T853" s="42"/>
      <c r="U853" s="169"/>
      <c r="V853" s="169"/>
      <c r="W853" s="169"/>
      <c r="X853" s="169"/>
      <c r="Y853" s="169"/>
      <c r="AA853" s="169"/>
      <c r="AB853" s="169"/>
      <c r="AC853" s="169"/>
      <c r="AD853" s="169"/>
      <c r="AE853" s="169"/>
      <c r="AF853" s="169"/>
      <c r="AG853" s="169"/>
      <c r="AH853" s="169"/>
      <c r="AJ853" s="169"/>
      <c r="AK853" s="169"/>
      <c r="AM853" s="169"/>
      <c r="AN853" s="64"/>
      <c r="AO853" s="64"/>
      <c r="AP853" s="64"/>
      <c r="AQ853" s="64"/>
      <c r="AR853" s="64"/>
      <c r="AS853" s="42"/>
      <c r="AT853" s="67"/>
      <c r="AU853" s="67"/>
      <c r="AV853" s="67"/>
      <c r="AW853" s="42"/>
      <c r="AX853" s="64"/>
      <c r="AY853" s="69"/>
      <c r="AZ853" s="67"/>
      <c r="BA853" s="67"/>
      <c r="BB853" s="67"/>
      <c r="BC853" s="67"/>
      <c r="BD853" s="69"/>
      <c r="BE853" s="69"/>
      <c r="BF853" s="72"/>
      <c r="BG853" s="69"/>
      <c r="BH853" s="69"/>
      <c r="BI853" s="94"/>
      <c r="BJ853" s="42"/>
      <c r="BK853" s="42"/>
      <c r="BL853" s="209"/>
      <c r="BM853" s="67"/>
      <c r="BN853" s="67"/>
      <c r="BO853" s="95"/>
      <c r="BP853" s="42"/>
      <c r="BQ853" s="42"/>
      <c r="BR853" s="206"/>
      <c r="BS853" s="41"/>
      <c r="BT853" s="41"/>
      <c r="BU853" s="30"/>
      <c r="BW853" s="30"/>
      <c r="BX853" s="30"/>
      <c r="BY853" s="30"/>
      <c r="BZ853" s="160"/>
      <c r="CP853" s="26"/>
      <c r="CS853" s="40"/>
      <c r="CV853" s="69"/>
      <c r="CW853" s="31"/>
      <c r="CX853" s="19"/>
      <c r="CY853" s="43"/>
      <c r="DC853" s="160"/>
      <c r="DU853" s="30"/>
      <c r="DV853" s="30"/>
      <c r="DW853" s="30"/>
      <c r="DX853" s="30"/>
      <c r="DY853" s="30"/>
      <c r="DZ853" s="160"/>
      <c r="EA853" s="160"/>
      <c r="EC853" s="160"/>
      <c r="ED853" s="160"/>
      <c r="EG853" s="160"/>
      <c r="EH853" s="30"/>
      <c r="EI853" s="30"/>
      <c r="EK853" s="160"/>
      <c r="EL853" s="160"/>
      <c r="EM853" s="160"/>
      <c r="EN853" s="160"/>
      <c r="EO853" s="160"/>
      <c r="EP853" s="160"/>
    </row>
    <row r="854" spans="2:146" s="105" customFormat="1" x14ac:dyDescent="0.25">
      <c r="B854" s="53"/>
      <c r="C854" s="53"/>
      <c r="D854" s="53"/>
      <c r="E854" s="53"/>
      <c r="F854" s="53"/>
      <c r="G854" s="53"/>
      <c r="J854" s="160"/>
      <c r="K854" s="160"/>
      <c r="L854" s="42"/>
      <c r="M854" s="42"/>
      <c r="N854" s="42"/>
      <c r="O854" s="42"/>
      <c r="P854" s="42"/>
      <c r="Q854" s="42"/>
      <c r="R854" s="42"/>
      <c r="S854" s="42"/>
      <c r="T854" s="42"/>
      <c r="U854" s="169"/>
      <c r="V854" s="169"/>
      <c r="W854" s="169"/>
      <c r="X854" s="169"/>
      <c r="Y854" s="169"/>
      <c r="AA854" s="169"/>
      <c r="AB854" s="169"/>
      <c r="AC854" s="169"/>
      <c r="AD854" s="169"/>
      <c r="AE854" s="169"/>
      <c r="AF854" s="169"/>
      <c r="AG854" s="169"/>
      <c r="AH854" s="169"/>
      <c r="AJ854" s="169"/>
      <c r="AK854" s="169"/>
      <c r="AM854" s="169"/>
      <c r="AN854" s="64"/>
      <c r="AO854" s="64"/>
      <c r="AP854" s="64"/>
      <c r="AQ854" s="64"/>
      <c r="AR854" s="64"/>
      <c r="AS854" s="42"/>
      <c r="AT854" s="67"/>
      <c r="AU854" s="67"/>
      <c r="AV854" s="67"/>
      <c r="AW854" s="42"/>
      <c r="AX854" s="64"/>
      <c r="AY854" s="69"/>
      <c r="AZ854" s="67"/>
      <c r="BA854" s="67"/>
      <c r="BB854" s="67"/>
      <c r="BC854" s="67"/>
      <c r="BD854" s="69"/>
      <c r="BE854" s="69"/>
      <c r="BF854" s="72"/>
      <c r="BG854" s="69"/>
      <c r="BH854" s="69"/>
      <c r="BI854" s="94"/>
      <c r="BJ854" s="42"/>
      <c r="BK854" s="42"/>
      <c r="BL854" s="209"/>
      <c r="BM854" s="67"/>
      <c r="BN854" s="67"/>
      <c r="BO854" s="95"/>
      <c r="BP854" s="42"/>
      <c r="BQ854" s="42"/>
      <c r="BR854" s="206"/>
      <c r="BS854" s="41"/>
      <c r="BT854" s="41"/>
      <c r="BU854" s="30"/>
      <c r="BW854" s="30"/>
      <c r="BX854" s="30"/>
      <c r="BY854" s="30"/>
      <c r="BZ854" s="160"/>
      <c r="CP854" s="26"/>
      <c r="CS854" s="40"/>
      <c r="CV854" s="69"/>
      <c r="CW854" s="31"/>
      <c r="CX854" s="19"/>
      <c r="CY854" s="43"/>
      <c r="DC854" s="160"/>
      <c r="DU854" s="30"/>
      <c r="DV854" s="30"/>
      <c r="DW854" s="30"/>
      <c r="DX854" s="30"/>
      <c r="DY854" s="30"/>
      <c r="DZ854" s="160"/>
      <c r="EA854" s="160"/>
      <c r="EC854" s="160"/>
      <c r="ED854" s="160"/>
      <c r="EG854" s="160"/>
      <c r="EH854" s="30"/>
      <c r="EI854" s="30"/>
      <c r="EK854" s="160"/>
      <c r="EL854" s="160"/>
      <c r="EM854" s="160"/>
      <c r="EN854" s="160"/>
      <c r="EO854" s="160"/>
      <c r="EP854" s="160"/>
    </row>
    <row r="855" spans="2:146" s="105" customFormat="1" x14ac:dyDescent="0.25">
      <c r="B855" s="53"/>
      <c r="C855" s="53"/>
      <c r="D855" s="53"/>
      <c r="E855" s="53"/>
      <c r="F855" s="53"/>
      <c r="G855" s="53"/>
      <c r="J855" s="160"/>
      <c r="K855" s="160"/>
      <c r="L855" s="42"/>
      <c r="M855" s="42"/>
      <c r="N855" s="42"/>
      <c r="O855" s="42"/>
      <c r="P855" s="42"/>
      <c r="Q855" s="42"/>
      <c r="R855" s="42"/>
      <c r="S855" s="42"/>
      <c r="T855" s="42"/>
      <c r="U855" s="169"/>
      <c r="V855" s="169"/>
      <c r="W855" s="169"/>
      <c r="X855" s="169"/>
      <c r="Y855" s="169"/>
      <c r="AA855" s="169"/>
      <c r="AB855" s="169"/>
      <c r="AC855" s="169"/>
      <c r="AD855" s="169"/>
      <c r="AE855" s="169"/>
      <c r="AF855" s="169"/>
      <c r="AG855" s="169"/>
      <c r="AH855" s="169"/>
      <c r="AJ855" s="169"/>
      <c r="AK855" s="169"/>
      <c r="AM855" s="169"/>
      <c r="AN855" s="64"/>
      <c r="AO855" s="64"/>
      <c r="AP855" s="64"/>
      <c r="AQ855" s="64"/>
      <c r="AR855" s="64"/>
      <c r="AS855" s="42"/>
      <c r="AT855" s="67"/>
      <c r="AU855" s="67"/>
      <c r="AV855" s="67"/>
      <c r="AW855" s="42"/>
      <c r="AX855" s="64"/>
      <c r="AY855" s="69"/>
      <c r="AZ855" s="67"/>
      <c r="BA855" s="67"/>
      <c r="BB855" s="67"/>
      <c r="BC855" s="67"/>
      <c r="BD855" s="69"/>
      <c r="BE855" s="69"/>
      <c r="BF855" s="72"/>
      <c r="BG855" s="69"/>
      <c r="BH855" s="69"/>
      <c r="BI855" s="94"/>
      <c r="BJ855" s="42"/>
      <c r="BK855" s="42"/>
      <c r="BL855" s="209"/>
      <c r="BM855" s="67"/>
      <c r="BN855" s="67"/>
      <c r="BO855" s="95"/>
      <c r="BP855" s="42"/>
      <c r="BQ855" s="42"/>
      <c r="BR855" s="206"/>
      <c r="BS855" s="41"/>
      <c r="BT855" s="41"/>
      <c r="BU855" s="30"/>
      <c r="BW855" s="30"/>
      <c r="BX855" s="30"/>
      <c r="BY855" s="30"/>
      <c r="BZ855" s="160"/>
      <c r="CP855" s="26"/>
      <c r="CS855" s="40"/>
      <c r="CV855" s="69"/>
      <c r="CW855" s="31"/>
      <c r="CX855" s="19"/>
      <c r="CY855" s="43"/>
      <c r="DC855" s="160"/>
      <c r="DU855" s="30"/>
      <c r="DV855" s="30"/>
      <c r="DW855" s="30"/>
      <c r="DX855" s="30"/>
      <c r="DY855" s="30"/>
      <c r="DZ855" s="160"/>
      <c r="EA855" s="160"/>
      <c r="EC855" s="160"/>
      <c r="ED855" s="160"/>
      <c r="EG855" s="160"/>
      <c r="EH855" s="30"/>
      <c r="EI855" s="30"/>
      <c r="EK855" s="160"/>
      <c r="EL855" s="160"/>
      <c r="EM855" s="160"/>
      <c r="EN855" s="160"/>
      <c r="EO855" s="160"/>
      <c r="EP855" s="160"/>
    </row>
    <row r="856" spans="2:146" s="105" customFormat="1" x14ac:dyDescent="0.25">
      <c r="B856" s="53"/>
      <c r="C856" s="53"/>
      <c r="D856" s="53"/>
      <c r="E856" s="53"/>
      <c r="F856" s="53"/>
      <c r="G856" s="53"/>
      <c r="J856" s="160"/>
      <c r="K856" s="160"/>
      <c r="L856" s="42"/>
      <c r="M856" s="42"/>
      <c r="N856" s="42"/>
      <c r="O856" s="42"/>
      <c r="P856" s="42"/>
      <c r="Q856" s="42"/>
      <c r="R856" s="42"/>
      <c r="S856" s="42"/>
      <c r="T856" s="42"/>
      <c r="U856" s="169"/>
      <c r="V856" s="169"/>
      <c r="W856" s="169"/>
      <c r="X856" s="169"/>
      <c r="Y856" s="169"/>
      <c r="AA856" s="169"/>
      <c r="AB856" s="169"/>
      <c r="AC856" s="169"/>
      <c r="AD856" s="169"/>
      <c r="AE856" s="169"/>
      <c r="AF856" s="169"/>
      <c r="AG856" s="169"/>
      <c r="AH856" s="169"/>
      <c r="AJ856" s="169"/>
      <c r="AK856" s="169"/>
      <c r="AM856" s="169"/>
      <c r="AN856" s="64"/>
      <c r="AO856" s="64"/>
      <c r="AP856" s="64"/>
      <c r="AQ856" s="64"/>
      <c r="AR856" s="64"/>
      <c r="AS856" s="42"/>
      <c r="AT856" s="67"/>
      <c r="AU856" s="67"/>
      <c r="AV856" s="67"/>
      <c r="AW856" s="42"/>
      <c r="AX856" s="64"/>
      <c r="AY856" s="69"/>
      <c r="AZ856" s="67"/>
      <c r="BA856" s="67"/>
      <c r="BB856" s="67"/>
      <c r="BC856" s="67"/>
      <c r="BD856" s="69"/>
      <c r="BE856" s="69"/>
      <c r="BF856" s="72"/>
      <c r="BG856" s="69"/>
      <c r="BH856" s="69"/>
      <c r="BI856" s="94"/>
      <c r="BJ856" s="42"/>
      <c r="BK856" s="42"/>
      <c r="BL856" s="209"/>
      <c r="BM856" s="67"/>
      <c r="BN856" s="67"/>
      <c r="BO856" s="95"/>
      <c r="BP856" s="42"/>
      <c r="BQ856" s="42"/>
      <c r="BR856" s="206"/>
      <c r="BS856" s="41"/>
      <c r="BT856" s="41"/>
      <c r="BU856" s="30"/>
      <c r="BW856" s="30"/>
      <c r="BX856" s="30"/>
      <c r="BY856" s="30"/>
      <c r="BZ856" s="160"/>
      <c r="CP856" s="26"/>
      <c r="CS856" s="40"/>
      <c r="CV856" s="69"/>
      <c r="CW856" s="31"/>
      <c r="CX856" s="19"/>
      <c r="CY856" s="43"/>
      <c r="DC856" s="160"/>
      <c r="DU856" s="30"/>
      <c r="DV856" s="30"/>
      <c r="DW856" s="30"/>
      <c r="DX856" s="30"/>
      <c r="DY856" s="30"/>
      <c r="DZ856" s="160"/>
      <c r="EA856" s="160"/>
      <c r="EC856" s="160"/>
      <c r="ED856" s="160"/>
      <c r="EG856" s="160"/>
      <c r="EH856" s="30"/>
      <c r="EI856" s="30"/>
      <c r="EK856" s="160"/>
      <c r="EL856" s="160"/>
      <c r="EM856" s="160"/>
      <c r="EN856" s="160"/>
      <c r="EO856" s="160"/>
      <c r="EP856" s="160"/>
    </row>
    <row r="857" spans="2:146" s="105" customFormat="1" x14ac:dyDescent="0.25">
      <c r="B857" s="53"/>
      <c r="C857" s="53"/>
      <c r="D857" s="53"/>
      <c r="E857" s="53"/>
      <c r="F857" s="53"/>
      <c r="G857" s="53"/>
      <c r="J857" s="160"/>
      <c r="K857" s="160"/>
      <c r="L857" s="42"/>
      <c r="M857" s="42"/>
      <c r="N857" s="42"/>
      <c r="O857" s="42"/>
      <c r="P857" s="42"/>
      <c r="Q857" s="42"/>
      <c r="R857" s="42"/>
      <c r="S857" s="42"/>
      <c r="T857" s="42"/>
      <c r="U857" s="169"/>
      <c r="V857" s="169"/>
      <c r="W857" s="169"/>
      <c r="X857" s="169"/>
      <c r="Y857" s="169"/>
      <c r="AA857" s="169"/>
      <c r="AB857" s="169"/>
      <c r="AC857" s="169"/>
      <c r="AD857" s="169"/>
      <c r="AE857" s="169"/>
      <c r="AF857" s="169"/>
      <c r="AG857" s="169"/>
      <c r="AH857" s="169"/>
      <c r="AJ857" s="169"/>
      <c r="AK857" s="169"/>
      <c r="AM857" s="169"/>
      <c r="AN857" s="64"/>
      <c r="AO857" s="64"/>
      <c r="AP857" s="64"/>
      <c r="AQ857" s="64"/>
      <c r="AR857" s="64"/>
      <c r="AS857" s="42"/>
      <c r="AT857" s="67"/>
      <c r="AU857" s="67"/>
      <c r="AV857" s="67"/>
      <c r="AW857" s="42"/>
      <c r="AX857" s="64"/>
      <c r="AY857" s="69"/>
      <c r="AZ857" s="67"/>
      <c r="BA857" s="67"/>
      <c r="BB857" s="67"/>
      <c r="BC857" s="67"/>
      <c r="BD857" s="69"/>
      <c r="BE857" s="69"/>
      <c r="BF857" s="72"/>
      <c r="BG857" s="69"/>
      <c r="BH857" s="69"/>
      <c r="BI857" s="94"/>
      <c r="BJ857" s="42"/>
      <c r="BK857" s="42"/>
      <c r="BL857" s="209"/>
      <c r="BM857" s="67"/>
      <c r="BN857" s="67"/>
      <c r="BO857" s="95"/>
      <c r="BP857" s="42"/>
      <c r="BQ857" s="42"/>
      <c r="BR857" s="206"/>
      <c r="BS857" s="41"/>
      <c r="BT857" s="41"/>
      <c r="BU857" s="30"/>
      <c r="BW857" s="30"/>
      <c r="BX857" s="30"/>
      <c r="BY857" s="30"/>
      <c r="BZ857" s="160"/>
      <c r="CP857" s="26"/>
      <c r="CS857" s="40"/>
      <c r="CV857" s="69"/>
      <c r="CW857" s="31"/>
      <c r="CX857" s="19"/>
      <c r="CY857" s="43"/>
      <c r="DC857" s="160"/>
      <c r="DU857" s="30"/>
      <c r="DV857" s="30"/>
      <c r="DW857" s="30"/>
      <c r="DX857" s="30"/>
      <c r="DY857" s="30"/>
      <c r="DZ857" s="160"/>
      <c r="EA857" s="160"/>
      <c r="EC857" s="160"/>
      <c r="ED857" s="160"/>
      <c r="EG857" s="160"/>
      <c r="EH857" s="30"/>
      <c r="EI857" s="30"/>
      <c r="EK857" s="160"/>
      <c r="EL857" s="160"/>
      <c r="EM857" s="160"/>
      <c r="EN857" s="160"/>
      <c r="EO857" s="160"/>
      <c r="EP857" s="160"/>
    </row>
    <row r="858" spans="2:146" s="105" customFormat="1" x14ac:dyDescent="0.25">
      <c r="B858" s="53"/>
      <c r="C858" s="53"/>
      <c r="D858" s="53"/>
      <c r="E858" s="53"/>
      <c r="F858" s="53"/>
      <c r="G858" s="53"/>
      <c r="J858" s="160"/>
      <c r="K858" s="160"/>
      <c r="L858" s="42"/>
      <c r="M858" s="42"/>
      <c r="N858" s="42"/>
      <c r="O858" s="42"/>
      <c r="P858" s="42"/>
      <c r="Q858" s="42"/>
      <c r="R858" s="42"/>
      <c r="S858" s="42"/>
      <c r="T858" s="42"/>
      <c r="U858" s="169"/>
      <c r="V858" s="169"/>
      <c r="W858" s="169"/>
      <c r="X858" s="169"/>
      <c r="Y858" s="169"/>
      <c r="AA858" s="169"/>
      <c r="AB858" s="169"/>
      <c r="AC858" s="169"/>
      <c r="AD858" s="169"/>
      <c r="AE858" s="169"/>
      <c r="AF858" s="169"/>
      <c r="AG858" s="169"/>
      <c r="AH858" s="169"/>
      <c r="AJ858" s="169"/>
      <c r="AK858" s="169"/>
      <c r="AM858" s="169"/>
      <c r="AN858" s="64"/>
      <c r="AO858" s="64"/>
      <c r="AP858" s="64"/>
      <c r="AQ858" s="64"/>
      <c r="AR858" s="64"/>
      <c r="AS858" s="42"/>
      <c r="AT858" s="67"/>
      <c r="AU858" s="67"/>
      <c r="AV858" s="67"/>
      <c r="AW858" s="42"/>
      <c r="AX858" s="64"/>
      <c r="AY858" s="69"/>
      <c r="AZ858" s="67"/>
      <c r="BA858" s="67"/>
      <c r="BB858" s="67"/>
      <c r="BC858" s="67"/>
      <c r="BD858" s="69"/>
      <c r="BE858" s="69"/>
      <c r="BF858" s="72"/>
      <c r="BG858" s="69"/>
      <c r="BH858" s="69"/>
      <c r="BI858" s="94"/>
      <c r="BJ858" s="42"/>
      <c r="BK858" s="42"/>
      <c r="BL858" s="209"/>
      <c r="BM858" s="67"/>
      <c r="BN858" s="67"/>
      <c r="BO858" s="95"/>
      <c r="BP858" s="42"/>
      <c r="BQ858" s="42"/>
      <c r="BR858" s="206"/>
      <c r="BS858" s="41"/>
      <c r="BT858" s="41"/>
      <c r="BU858" s="30"/>
      <c r="BW858" s="30"/>
      <c r="BX858" s="30"/>
      <c r="BY858" s="30"/>
      <c r="BZ858" s="160"/>
      <c r="CP858" s="26"/>
      <c r="CS858" s="40"/>
      <c r="CV858" s="69"/>
      <c r="CW858" s="31"/>
      <c r="CX858" s="19"/>
      <c r="CY858" s="43"/>
      <c r="DC858" s="160"/>
      <c r="DU858" s="30"/>
      <c r="DV858" s="30"/>
      <c r="DW858" s="30"/>
      <c r="DX858" s="30"/>
      <c r="DY858" s="30"/>
      <c r="DZ858" s="160"/>
      <c r="EA858" s="160"/>
      <c r="EC858" s="160"/>
      <c r="ED858" s="160"/>
      <c r="EG858" s="160"/>
      <c r="EH858" s="30"/>
      <c r="EI858" s="30"/>
      <c r="EK858" s="160"/>
      <c r="EL858" s="160"/>
      <c r="EM858" s="160"/>
      <c r="EN858" s="160"/>
      <c r="EO858" s="160"/>
      <c r="EP858" s="160"/>
    </row>
    <row r="859" spans="2:146" s="105" customFormat="1" x14ac:dyDescent="0.25">
      <c r="B859" s="53"/>
      <c r="C859" s="53"/>
      <c r="D859" s="53"/>
      <c r="E859" s="53"/>
      <c r="F859" s="53"/>
      <c r="G859" s="53"/>
      <c r="J859" s="160"/>
      <c r="K859" s="160"/>
      <c r="L859" s="42"/>
      <c r="M859" s="42"/>
      <c r="N859" s="42"/>
      <c r="O859" s="42"/>
      <c r="P859" s="42"/>
      <c r="Q859" s="42"/>
      <c r="R859" s="42"/>
      <c r="S859" s="42"/>
      <c r="T859" s="42"/>
      <c r="U859" s="169"/>
      <c r="V859" s="169"/>
      <c r="W859" s="169"/>
      <c r="X859" s="169"/>
      <c r="Y859" s="169"/>
      <c r="AA859" s="169"/>
      <c r="AB859" s="169"/>
      <c r="AC859" s="169"/>
      <c r="AD859" s="169"/>
      <c r="AE859" s="169"/>
      <c r="AF859" s="169"/>
      <c r="AG859" s="169"/>
      <c r="AH859" s="169"/>
      <c r="AJ859" s="169"/>
      <c r="AK859" s="169"/>
      <c r="AM859" s="169"/>
      <c r="AN859" s="64"/>
      <c r="AO859" s="64"/>
      <c r="AP859" s="64"/>
      <c r="AQ859" s="64"/>
      <c r="AR859" s="64"/>
      <c r="AS859" s="42"/>
      <c r="AT859" s="67"/>
      <c r="AU859" s="67"/>
      <c r="AV859" s="67"/>
      <c r="AW859" s="42"/>
      <c r="AX859" s="64"/>
      <c r="AY859" s="69"/>
      <c r="AZ859" s="67"/>
      <c r="BA859" s="67"/>
      <c r="BB859" s="67"/>
      <c r="BC859" s="67"/>
      <c r="BD859" s="69"/>
      <c r="BE859" s="69"/>
      <c r="BF859" s="72"/>
      <c r="BG859" s="69"/>
      <c r="BH859" s="69"/>
      <c r="BI859" s="94"/>
      <c r="BJ859" s="42"/>
      <c r="BK859" s="42"/>
      <c r="BL859" s="209"/>
      <c r="BM859" s="67"/>
      <c r="BN859" s="67"/>
      <c r="BO859" s="95"/>
      <c r="BP859" s="42"/>
      <c r="BQ859" s="42"/>
      <c r="BR859" s="206"/>
      <c r="BS859" s="41"/>
      <c r="BT859" s="41"/>
      <c r="BU859" s="30"/>
      <c r="BW859" s="30"/>
      <c r="BX859" s="30"/>
      <c r="BY859" s="30"/>
      <c r="BZ859" s="160"/>
      <c r="CP859" s="26"/>
      <c r="CS859" s="40"/>
      <c r="CV859" s="69"/>
      <c r="CW859" s="31"/>
      <c r="CX859" s="19"/>
      <c r="CY859" s="43"/>
      <c r="DC859" s="160"/>
      <c r="DU859" s="30"/>
      <c r="DV859" s="30"/>
      <c r="DW859" s="30"/>
      <c r="DX859" s="30"/>
      <c r="DY859" s="30"/>
      <c r="DZ859" s="160"/>
      <c r="EA859" s="160"/>
      <c r="EC859" s="160"/>
      <c r="ED859" s="160"/>
      <c r="EG859" s="160"/>
      <c r="EH859" s="30"/>
      <c r="EI859" s="30"/>
      <c r="EK859" s="160"/>
      <c r="EL859" s="160"/>
      <c r="EM859" s="160"/>
      <c r="EN859" s="160"/>
      <c r="EO859" s="160"/>
      <c r="EP859" s="160"/>
    </row>
    <row r="860" spans="2:146" s="105" customFormat="1" x14ac:dyDescent="0.25">
      <c r="B860" s="53"/>
      <c r="C860" s="53"/>
      <c r="D860" s="53"/>
      <c r="E860" s="53"/>
      <c r="F860" s="53"/>
      <c r="G860" s="53"/>
      <c r="J860" s="160"/>
      <c r="K860" s="160"/>
      <c r="L860" s="42"/>
      <c r="M860" s="42"/>
      <c r="N860" s="42"/>
      <c r="O860" s="42"/>
      <c r="P860" s="42"/>
      <c r="Q860" s="42"/>
      <c r="R860" s="42"/>
      <c r="S860" s="42"/>
      <c r="T860" s="42"/>
      <c r="U860" s="169"/>
      <c r="V860" s="169"/>
      <c r="W860" s="169"/>
      <c r="X860" s="169"/>
      <c r="Y860" s="169"/>
      <c r="AA860" s="169"/>
      <c r="AB860" s="169"/>
      <c r="AC860" s="169"/>
      <c r="AD860" s="169"/>
      <c r="AE860" s="169"/>
      <c r="AF860" s="169"/>
      <c r="AG860" s="169"/>
      <c r="AH860" s="169"/>
      <c r="AJ860" s="169"/>
      <c r="AK860" s="169"/>
      <c r="AM860" s="169"/>
      <c r="AN860" s="64"/>
      <c r="AO860" s="64"/>
      <c r="AP860" s="64"/>
      <c r="AQ860" s="64"/>
      <c r="AR860" s="64"/>
      <c r="AS860" s="42"/>
      <c r="AT860" s="67"/>
      <c r="AU860" s="67"/>
      <c r="AV860" s="67"/>
      <c r="AW860" s="42"/>
      <c r="AX860" s="64"/>
      <c r="AY860" s="69"/>
      <c r="AZ860" s="67"/>
      <c r="BA860" s="67"/>
      <c r="BB860" s="67"/>
      <c r="BC860" s="67"/>
      <c r="BD860" s="69"/>
      <c r="BE860" s="69"/>
      <c r="BF860" s="72"/>
      <c r="BG860" s="69"/>
      <c r="BH860" s="69"/>
      <c r="BI860" s="94"/>
      <c r="BJ860" s="42"/>
      <c r="BK860" s="42"/>
      <c r="BL860" s="209"/>
      <c r="BM860" s="67"/>
      <c r="BN860" s="67"/>
      <c r="BO860" s="95"/>
      <c r="BP860" s="42"/>
      <c r="BQ860" s="42"/>
      <c r="BR860" s="206"/>
      <c r="BS860" s="41"/>
      <c r="BT860" s="41"/>
      <c r="BU860" s="30"/>
      <c r="BW860" s="30"/>
      <c r="BX860" s="30"/>
      <c r="BY860" s="30"/>
      <c r="BZ860" s="160"/>
      <c r="CP860" s="26"/>
      <c r="CS860" s="40"/>
      <c r="CV860" s="69"/>
      <c r="CW860" s="31"/>
      <c r="CX860" s="19"/>
      <c r="CY860" s="43"/>
      <c r="DC860" s="160"/>
      <c r="DU860" s="30"/>
      <c r="DV860" s="30"/>
      <c r="DW860" s="30"/>
      <c r="DX860" s="30"/>
      <c r="DY860" s="30"/>
      <c r="DZ860" s="160"/>
      <c r="EA860" s="160"/>
      <c r="EC860" s="160"/>
      <c r="ED860" s="160"/>
      <c r="EG860" s="160"/>
      <c r="EH860" s="30"/>
      <c r="EI860" s="30"/>
      <c r="EK860" s="160"/>
      <c r="EL860" s="160"/>
      <c r="EM860" s="160"/>
      <c r="EN860" s="160"/>
      <c r="EO860" s="160"/>
      <c r="EP860" s="160"/>
    </row>
    <row r="861" spans="2:146" s="105" customFormat="1" x14ac:dyDescent="0.25">
      <c r="B861" s="53"/>
      <c r="C861" s="53"/>
      <c r="D861" s="53"/>
      <c r="E861" s="53"/>
      <c r="F861" s="53"/>
      <c r="G861" s="53"/>
      <c r="J861" s="160"/>
      <c r="K861" s="160"/>
      <c r="L861" s="42"/>
      <c r="M861" s="42"/>
      <c r="N861" s="42"/>
      <c r="O861" s="42"/>
      <c r="P861" s="42"/>
      <c r="Q861" s="42"/>
      <c r="R861" s="42"/>
      <c r="S861" s="42"/>
      <c r="T861" s="42"/>
      <c r="U861" s="169"/>
      <c r="V861" s="169"/>
      <c r="W861" s="169"/>
      <c r="X861" s="169"/>
      <c r="Y861" s="169"/>
      <c r="AA861" s="169"/>
      <c r="AB861" s="169"/>
      <c r="AC861" s="169"/>
      <c r="AD861" s="169"/>
      <c r="AE861" s="169"/>
      <c r="AF861" s="169"/>
      <c r="AG861" s="169"/>
      <c r="AH861" s="169"/>
      <c r="AJ861" s="169"/>
      <c r="AK861" s="169"/>
      <c r="AM861" s="169"/>
      <c r="AN861" s="64"/>
      <c r="AO861" s="64"/>
      <c r="AP861" s="64"/>
      <c r="AQ861" s="64"/>
      <c r="AR861" s="64"/>
      <c r="AS861" s="42"/>
      <c r="AT861" s="67"/>
      <c r="AU861" s="67"/>
      <c r="AV861" s="67"/>
      <c r="AW861" s="42"/>
      <c r="AX861" s="64"/>
      <c r="AY861" s="69"/>
      <c r="AZ861" s="67"/>
      <c r="BA861" s="67"/>
      <c r="BB861" s="67"/>
      <c r="BC861" s="67"/>
      <c r="BD861" s="69"/>
      <c r="BE861" s="69"/>
      <c r="BF861" s="72"/>
      <c r="BG861" s="69"/>
      <c r="BH861" s="69"/>
      <c r="BI861" s="94"/>
      <c r="BJ861" s="42"/>
      <c r="BK861" s="42"/>
      <c r="BL861" s="209"/>
      <c r="BM861" s="67"/>
      <c r="BN861" s="67"/>
      <c r="BO861" s="95"/>
      <c r="BP861" s="42"/>
      <c r="BQ861" s="42"/>
      <c r="BR861" s="206"/>
      <c r="BS861" s="41"/>
      <c r="BT861" s="41"/>
      <c r="BU861" s="30"/>
      <c r="BW861" s="30"/>
      <c r="BX861" s="30"/>
      <c r="BY861" s="30"/>
      <c r="BZ861" s="160"/>
      <c r="CP861" s="26"/>
      <c r="CS861" s="40"/>
      <c r="CV861" s="69"/>
      <c r="CW861" s="31"/>
      <c r="CX861" s="19"/>
      <c r="CY861" s="43"/>
      <c r="DC861" s="160"/>
      <c r="DU861" s="30"/>
      <c r="DV861" s="30"/>
      <c r="DW861" s="30"/>
      <c r="DX861" s="30"/>
      <c r="DY861" s="30"/>
      <c r="DZ861" s="160"/>
      <c r="EA861" s="160"/>
      <c r="EC861" s="160"/>
      <c r="ED861" s="160"/>
      <c r="EG861" s="160"/>
      <c r="EH861" s="30"/>
      <c r="EI861" s="30"/>
      <c r="EK861" s="160"/>
      <c r="EL861" s="160"/>
      <c r="EM861" s="160"/>
      <c r="EN861" s="160"/>
      <c r="EO861" s="160"/>
      <c r="EP861" s="160"/>
    </row>
    <row r="862" spans="2:146" s="105" customFormat="1" x14ac:dyDescent="0.25">
      <c r="B862" s="53"/>
      <c r="C862" s="53"/>
      <c r="D862" s="53"/>
      <c r="E862" s="53"/>
      <c r="F862" s="53"/>
      <c r="G862" s="53"/>
      <c r="J862" s="160"/>
      <c r="K862" s="160"/>
      <c r="L862" s="42"/>
      <c r="M862" s="42"/>
      <c r="N862" s="42"/>
      <c r="O862" s="42"/>
      <c r="P862" s="42"/>
      <c r="Q862" s="42"/>
      <c r="R862" s="42"/>
      <c r="S862" s="42"/>
      <c r="T862" s="42"/>
      <c r="U862" s="169"/>
      <c r="V862" s="169"/>
      <c r="W862" s="169"/>
      <c r="X862" s="169"/>
      <c r="Y862" s="169"/>
      <c r="AA862" s="169"/>
      <c r="AB862" s="169"/>
      <c r="AC862" s="169"/>
      <c r="AD862" s="169"/>
      <c r="AE862" s="169"/>
      <c r="AF862" s="169"/>
      <c r="AG862" s="169"/>
      <c r="AH862" s="169"/>
      <c r="AJ862" s="169"/>
      <c r="AK862" s="169"/>
      <c r="AM862" s="169"/>
      <c r="AN862" s="64"/>
      <c r="AO862" s="64"/>
      <c r="AP862" s="64"/>
      <c r="AQ862" s="64"/>
      <c r="AR862" s="64"/>
      <c r="AS862" s="42"/>
      <c r="AT862" s="67"/>
      <c r="AU862" s="67"/>
      <c r="AV862" s="67"/>
      <c r="AW862" s="42"/>
      <c r="AX862" s="64"/>
      <c r="AY862" s="69"/>
      <c r="AZ862" s="67"/>
      <c r="BA862" s="67"/>
      <c r="BB862" s="67"/>
      <c r="BC862" s="67"/>
      <c r="BD862" s="69"/>
      <c r="BE862" s="69"/>
      <c r="BF862" s="72"/>
      <c r="BG862" s="69"/>
      <c r="BH862" s="69"/>
      <c r="BI862" s="94"/>
      <c r="BJ862" s="42"/>
      <c r="BK862" s="42"/>
      <c r="BL862" s="209"/>
      <c r="BM862" s="67"/>
      <c r="BN862" s="67"/>
      <c r="BO862" s="95"/>
      <c r="BP862" s="42"/>
      <c r="BQ862" s="42"/>
      <c r="BR862" s="206"/>
      <c r="BS862" s="41"/>
      <c r="BT862" s="41"/>
      <c r="BU862" s="30"/>
      <c r="BW862" s="30"/>
      <c r="BX862" s="30"/>
      <c r="BY862" s="30"/>
      <c r="BZ862" s="160"/>
      <c r="CP862" s="26"/>
      <c r="CS862" s="40"/>
      <c r="CV862" s="69"/>
      <c r="CW862" s="31"/>
      <c r="CX862" s="19"/>
      <c r="CY862" s="43"/>
      <c r="DC862" s="160"/>
      <c r="DU862" s="30"/>
      <c r="DV862" s="30"/>
      <c r="DW862" s="30"/>
      <c r="DX862" s="30"/>
      <c r="DY862" s="30"/>
      <c r="DZ862" s="160"/>
      <c r="EA862" s="160"/>
      <c r="EC862" s="160"/>
      <c r="ED862" s="160"/>
      <c r="EG862" s="160"/>
      <c r="EH862" s="30"/>
      <c r="EI862" s="30"/>
      <c r="EK862" s="160"/>
      <c r="EL862" s="160"/>
      <c r="EM862" s="160"/>
      <c r="EN862" s="160"/>
      <c r="EO862" s="160"/>
      <c r="EP862" s="160"/>
    </row>
    <row r="863" spans="2:146" s="105" customFormat="1" x14ac:dyDescent="0.25">
      <c r="B863" s="53"/>
      <c r="C863" s="53"/>
      <c r="D863" s="53"/>
      <c r="E863" s="53"/>
      <c r="F863" s="53"/>
      <c r="G863" s="53"/>
      <c r="J863" s="160"/>
      <c r="K863" s="160"/>
      <c r="L863" s="42"/>
      <c r="M863" s="42"/>
      <c r="N863" s="42"/>
      <c r="O863" s="42"/>
      <c r="P863" s="42"/>
      <c r="Q863" s="42"/>
      <c r="R863" s="42"/>
      <c r="S863" s="42"/>
      <c r="T863" s="42"/>
      <c r="U863" s="169"/>
      <c r="V863" s="169"/>
      <c r="W863" s="169"/>
      <c r="X863" s="169"/>
      <c r="Y863" s="169"/>
      <c r="AA863" s="169"/>
      <c r="AB863" s="169"/>
      <c r="AC863" s="169"/>
      <c r="AD863" s="169"/>
      <c r="AE863" s="169"/>
      <c r="AF863" s="169"/>
      <c r="AG863" s="169"/>
      <c r="AH863" s="169"/>
      <c r="AJ863" s="169"/>
      <c r="AK863" s="169"/>
      <c r="AM863" s="169"/>
      <c r="AN863" s="64"/>
      <c r="AO863" s="64"/>
      <c r="AP863" s="64"/>
      <c r="AQ863" s="64"/>
      <c r="AR863" s="64"/>
      <c r="AS863" s="42"/>
      <c r="AT863" s="67"/>
      <c r="AU863" s="67"/>
      <c r="AV863" s="67"/>
      <c r="AW863" s="42"/>
      <c r="AX863" s="64"/>
      <c r="AY863" s="69"/>
      <c r="AZ863" s="67"/>
      <c r="BA863" s="67"/>
      <c r="BB863" s="67"/>
      <c r="BC863" s="67"/>
      <c r="BD863" s="69"/>
      <c r="BE863" s="69"/>
      <c r="BF863" s="72"/>
      <c r="BG863" s="69"/>
      <c r="BH863" s="69"/>
      <c r="BI863" s="94"/>
      <c r="BJ863" s="42"/>
      <c r="BK863" s="42"/>
      <c r="BL863" s="209"/>
      <c r="BM863" s="67"/>
      <c r="BN863" s="67"/>
      <c r="BO863" s="95"/>
      <c r="BP863" s="42"/>
      <c r="BQ863" s="42"/>
      <c r="BR863" s="206"/>
      <c r="BS863" s="41"/>
      <c r="BT863" s="41"/>
      <c r="BU863" s="30"/>
      <c r="BW863" s="30"/>
      <c r="BX863" s="30"/>
      <c r="BY863" s="30"/>
      <c r="BZ863" s="160"/>
      <c r="CP863" s="26"/>
      <c r="CS863" s="40"/>
      <c r="CV863" s="69"/>
      <c r="CW863" s="31"/>
      <c r="CX863" s="19"/>
      <c r="CY863" s="43"/>
      <c r="DC863" s="160"/>
      <c r="DU863" s="30"/>
      <c r="DV863" s="30"/>
      <c r="DW863" s="30"/>
      <c r="DX863" s="30"/>
      <c r="DY863" s="30"/>
      <c r="DZ863" s="160"/>
      <c r="EA863" s="160"/>
      <c r="EC863" s="160"/>
      <c r="ED863" s="160"/>
      <c r="EG863" s="160"/>
      <c r="EH863" s="30"/>
      <c r="EI863" s="30"/>
      <c r="EK863" s="160"/>
      <c r="EL863" s="160"/>
      <c r="EM863" s="160"/>
      <c r="EN863" s="160"/>
      <c r="EO863" s="160"/>
      <c r="EP863" s="160"/>
    </row>
    <row r="864" spans="2:146" s="105" customFormat="1" x14ac:dyDescent="0.25">
      <c r="B864" s="53"/>
      <c r="C864" s="53"/>
      <c r="D864" s="53"/>
      <c r="E864" s="53"/>
      <c r="F864" s="53"/>
      <c r="G864" s="53"/>
      <c r="J864" s="160"/>
      <c r="K864" s="160"/>
      <c r="L864" s="42"/>
      <c r="M864" s="42"/>
      <c r="N864" s="42"/>
      <c r="O864" s="42"/>
      <c r="P864" s="42"/>
      <c r="Q864" s="42"/>
      <c r="R864" s="42"/>
      <c r="S864" s="42"/>
      <c r="T864" s="42"/>
      <c r="U864" s="169"/>
      <c r="V864" s="169"/>
      <c r="W864" s="169"/>
      <c r="X864" s="169"/>
      <c r="Y864" s="169"/>
      <c r="AA864" s="169"/>
      <c r="AB864" s="169"/>
      <c r="AC864" s="169"/>
      <c r="AD864" s="169"/>
      <c r="AE864" s="169"/>
      <c r="AF864" s="169"/>
      <c r="AG864" s="169"/>
      <c r="AH864" s="169"/>
      <c r="AJ864" s="169"/>
      <c r="AK864" s="169"/>
      <c r="AM864" s="169"/>
      <c r="AN864" s="64"/>
      <c r="AO864" s="64"/>
      <c r="AP864" s="64"/>
      <c r="AQ864" s="64"/>
      <c r="AR864" s="64"/>
      <c r="AS864" s="42"/>
      <c r="AT864" s="67"/>
      <c r="AU864" s="67"/>
      <c r="AV864" s="67"/>
      <c r="AW864" s="42"/>
      <c r="AX864" s="64"/>
      <c r="AY864" s="69"/>
      <c r="AZ864" s="67"/>
      <c r="BA864" s="67"/>
      <c r="BB864" s="67"/>
      <c r="BC864" s="67"/>
      <c r="BD864" s="69"/>
      <c r="BE864" s="69"/>
      <c r="BF864" s="72"/>
      <c r="BG864" s="69"/>
      <c r="BH864" s="69"/>
      <c r="BI864" s="94"/>
      <c r="BJ864" s="42"/>
      <c r="BK864" s="42"/>
      <c r="BL864" s="209"/>
      <c r="BM864" s="67"/>
      <c r="BN864" s="67"/>
      <c r="BO864" s="95"/>
      <c r="BP864" s="42"/>
      <c r="BQ864" s="42"/>
      <c r="BR864" s="206"/>
      <c r="BS864" s="41"/>
      <c r="BT864" s="41"/>
      <c r="BU864" s="30"/>
      <c r="BW864" s="30"/>
      <c r="BX864" s="30"/>
      <c r="BY864" s="30"/>
      <c r="BZ864" s="160"/>
      <c r="CP864" s="26"/>
      <c r="CS864" s="40"/>
      <c r="CV864" s="69"/>
      <c r="CW864" s="31"/>
      <c r="CX864" s="19"/>
      <c r="CY864" s="43"/>
      <c r="DC864" s="160"/>
      <c r="DU864" s="30"/>
      <c r="DV864" s="30"/>
      <c r="DW864" s="30"/>
      <c r="DX864" s="30"/>
      <c r="DY864" s="30"/>
      <c r="DZ864" s="160"/>
      <c r="EA864" s="160"/>
      <c r="EC864" s="160"/>
      <c r="ED864" s="160"/>
      <c r="EG864" s="160"/>
      <c r="EH864" s="30"/>
      <c r="EI864" s="30"/>
      <c r="EK864" s="160"/>
      <c r="EL864" s="160"/>
      <c r="EM864" s="160"/>
      <c r="EN864" s="160"/>
      <c r="EO864" s="160"/>
      <c r="EP864" s="160"/>
    </row>
    <row r="865" spans="2:146" s="105" customFormat="1" x14ac:dyDescent="0.25">
      <c r="B865" s="53"/>
      <c r="C865" s="53"/>
      <c r="D865" s="53"/>
      <c r="E865" s="53"/>
      <c r="F865" s="53"/>
      <c r="G865" s="53"/>
      <c r="J865" s="160"/>
      <c r="K865" s="160"/>
      <c r="L865" s="42"/>
      <c r="M865" s="42"/>
      <c r="N865" s="42"/>
      <c r="O865" s="42"/>
      <c r="P865" s="42"/>
      <c r="Q865" s="42"/>
      <c r="R865" s="42"/>
      <c r="S865" s="42"/>
      <c r="T865" s="42"/>
      <c r="U865" s="169"/>
      <c r="V865" s="169"/>
      <c r="W865" s="169"/>
      <c r="X865" s="169"/>
      <c r="Y865" s="169"/>
      <c r="AA865" s="169"/>
      <c r="AB865" s="169"/>
      <c r="AC865" s="169"/>
      <c r="AD865" s="169"/>
      <c r="AE865" s="169"/>
      <c r="AF865" s="169"/>
      <c r="AG865" s="169"/>
      <c r="AH865" s="169"/>
      <c r="AJ865" s="169"/>
      <c r="AK865" s="169"/>
      <c r="AM865" s="169"/>
      <c r="AN865" s="64"/>
      <c r="AO865" s="64"/>
      <c r="AP865" s="64"/>
      <c r="AQ865" s="64"/>
      <c r="AR865" s="64"/>
      <c r="AS865" s="42"/>
      <c r="AT865" s="67"/>
      <c r="AU865" s="67"/>
      <c r="AV865" s="67"/>
      <c r="AW865" s="42"/>
      <c r="AX865" s="64"/>
      <c r="AY865" s="69"/>
      <c r="AZ865" s="67"/>
      <c r="BA865" s="67"/>
      <c r="BB865" s="67"/>
      <c r="BC865" s="67"/>
      <c r="BD865" s="69"/>
      <c r="BE865" s="69"/>
      <c r="BF865" s="72"/>
      <c r="BG865" s="69"/>
      <c r="BH865" s="69"/>
      <c r="BI865" s="94"/>
      <c r="BJ865" s="42"/>
      <c r="BK865" s="42"/>
      <c r="BL865" s="209"/>
      <c r="BM865" s="67"/>
      <c r="BN865" s="67"/>
      <c r="BO865" s="95"/>
      <c r="BP865" s="42"/>
      <c r="BQ865" s="42"/>
      <c r="BR865" s="206"/>
      <c r="BS865" s="41"/>
      <c r="BT865" s="41"/>
      <c r="BU865" s="30"/>
      <c r="BW865" s="30"/>
      <c r="BX865" s="30"/>
      <c r="BY865" s="30"/>
      <c r="BZ865" s="160"/>
      <c r="CP865" s="26"/>
      <c r="CS865" s="40"/>
      <c r="CV865" s="69"/>
      <c r="CW865" s="31"/>
      <c r="CX865" s="19"/>
      <c r="CY865" s="43"/>
      <c r="DC865" s="160"/>
      <c r="DU865" s="30"/>
      <c r="DV865" s="30"/>
      <c r="DW865" s="30"/>
      <c r="DX865" s="30"/>
      <c r="DY865" s="30"/>
      <c r="DZ865" s="160"/>
      <c r="EA865" s="160"/>
      <c r="EC865" s="160"/>
      <c r="ED865" s="160"/>
      <c r="EG865" s="160"/>
      <c r="EH865" s="30"/>
      <c r="EI865" s="30"/>
      <c r="EK865" s="160"/>
      <c r="EL865" s="160"/>
      <c r="EM865" s="160"/>
      <c r="EN865" s="160"/>
      <c r="EO865" s="160"/>
      <c r="EP865" s="160"/>
    </row>
    <row r="866" spans="2:146" s="105" customFormat="1" x14ac:dyDescent="0.25">
      <c r="B866" s="53"/>
      <c r="C866" s="53"/>
      <c r="D866" s="53"/>
      <c r="E866" s="53"/>
      <c r="F866" s="53"/>
      <c r="G866" s="53"/>
      <c r="J866" s="160"/>
      <c r="K866" s="160"/>
      <c r="L866" s="42"/>
      <c r="M866" s="42"/>
      <c r="N866" s="42"/>
      <c r="O866" s="42"/>
      <c r="P866" s="42"/>
      <c r="Q866" s="42"/>
      <c r="R866" s="42"/>
      <c r="S866" s="42"/>
      <c r="T866" s="42"/>
      <c r="U866" s="169"/>
      <c r="V866" s="169"/>
      <c r="W866" s="169"/>
      <c r="X866" s="169"/>
      <c r="Y866" s="169"/>
      <c r="AA866" s="169"/>
      <c r="AB866" s="169"/>
      <c r="AC866" s="169"/>
      <c r="AD866" s="169"/>
      <c r="AE866" s="169"/>
      <c r="AF866" s="169"/>
      <c r="AG866" s="169"/>
      <c r="AH866" s="169"/>
      <c r="AJ866" s="169"/>
      <c r="AK866" s="169"/>
      <c r="AM866" s="169"/>
      <c r="AN866" s="64"/>
      <c r="AO866" s="64"/>
      <c r="AP866" s="64"/>
      <c r="AQ866" s="64"/>
      <c r="AR866" s="64"/>
      <c r="AS866" s="42"/>
      <c r="AT866" s="67"/>
      <c r="AU866" s="67"/>
      <c r="AV866" s="67"/>
      <c r="AW866" s="42"/>
      <c r="AX866" s="64"/>
      <c r="AY866" s="69"/>
      <c r="AZ866" s="67"/>
      <c r="BA866" s="67"/>
      <c r="BB866" s="67"/>
      <c r="BC866" s="67"/>
      <c r="BD866" s="69"/>
      <c r="BE866" s="69"/>
      <c r="BF866" s="72"/>
      <c r="BG866" s="69"/>
      <c r="BH866" s="69"/>
      <c r="BI866" s="94"/>
      <c r="BJ866" s="42"/>
      <c r="BK866" s="42"/>
      <c r="BL866" s="209"/>
      <c r="BM866" s="67"/>
      <c r="BN866" s="67"/>
      <c r="BO866" s="95"/>
      <c r="BP866" s="42"/>
      <c r="BQ866" s="42"/>
      <c r="BR866" s="206"/>
      <c r="BS866" s="41"/>
      <c r="BT866" s="41"/>
      <c r="BU866" s="30"/>
      <c r="BW866" s="30"/>
      <c r="BX866" s="30"/>
      <c r="BY866" s="30"/>
      <c r="BZ866" s="160"/>
      <c r="CP866" s="26"/>
      <c r="CS866" s="40"/>
      <c r="CV866" s="69"/>
      <c r="CW866" s="31"/>
      <c r="CX866" s="19"/>
      <c r="CY866" s="43"/>
      <c r="DC866" s="160"/>
      <c r="DU866" s="30"/>
      <c r="DV866" s="30"/>
      <c r="DW866" s="30"/>
      <c r="DX866" s="30"/>
      <c r="DY866" s="30"/>
      <c r="DZ866" s="160"/>
      <c r="EA866" s="160"/>
      <c r="EC866" s="160"/>
      <c r="ED866" s="160"/>
      <c r="EG866" s="160"/>
      <c r="EH866" s="30"/>
      <c r="EI866" s="30"/>
      <c r="EK866" s="160"/>
      <c r="EL866" s="160"/>
      <c r="EM866" s="160"/>
      <c r="EN866" s="160"/>
      <c r="EO866" s="160"/>
      <c r="EP866" s="160"/>
    </row>
    <row r="867" spans="2:146" s="105" customFormat="1" x14ac:dyDescent="0.25">
      <c r="B867" s="53"/>
      <c r="C867" s="53"/>
      <c r="D867" s="53"/>
      <c r="E867" s="53"/>
      <c r="F867" s="53"/>
      <c r="G867" s="53"/>
      <c r="J867" s="160"/>
      <c r="K867" s="160"/>
      <c r="L867" s="42"/>
      <c r="M867" s="42"/>
      <c r="N867" s="42"/>
      <c r="O867" s="42"/>
      <c r="P867" s="42"/>
      <c r="Q867" s="42"/>
      <c r="R867" s="42"/>
      <c r="S867" s="42"/>
      <c r="T867" s="42"/>
      <c r="U867" s="169"/>
      <c r="V867" s="169"/>
      <c r="W867" s="169"/>
      <c r="X867" s="169"/>
      <c r="Y867" s="169"/>
      <c r="AA867" s="169"/>
      <c r="AB867" s="169"/>
      <c r="AC867" s="169"/>
      <c r="AD867" s="169"/>
      <c r="AE867" s="169"/>
      <c r="AF867" s="169"/>
      <c r="AG867" s="169"/>
      <c r="AH867" s="169"/>
      <c r="AJ867" s="169"/>
      <c r="AK867" s="169"/>
      <c r="AM867" s="169"/>
      <c r="AN867" s="64"/>
      <c r="AO867" s="64"/>
      <c r="AP867" s="64"/>
      <c r="AQ867" s="64"/>
      <c r="AR867" s="64"/>
      <c r="AS867" s="42"/>
      <c r="AT867" s="67"/>
      <c r="AU867" s="67"/>
      <c r="AV867" s="67"/>
      <c r="AW867" s="42"/>
      <c r="AX867" s="64"/>
      <c r="AY867" s="69"/>
      <c r="AZ867" s="67"/>
      <c r="BA867" s="67"/>
      <c r="BB867" s="67"/>
      <c r="BC867" s="67"/>
      <c r="BD867" s="69"/>
      <c r="BE867" s="69"/>
      <c r="BF867" s="72"/>
      <c r="BG867" s="69"/>
      <c r="BH867" s="69"/>
      <c r="BI867" s="94"/>
      <c r="BJ867" s="42"/>
      <c r="BK867" s="42"/>
      <c r="BL867" s="209"/>
      <c r="BM867" s="67"/>
      <c r="BN867" s="67"/>
      <c r="BO867" s="95"/>
      <c r="BP867" s="42"/>
      <c r="BQ867" s="42"/>
      <c r="BR867" s="206"/>
      <c r="BS867" s="41"/>
      <c r="BT867" s="41"/>
      <c r="BU867" s="30"/>
      <c r="BW867" s="30"/>
      <c r="BX867" s="30"/>
      <c r="BY867" s="30"/>
      <c r="BZ867" s="160"/>
      <c r="CP867" s="26"/>
      <c r="CS867" s="40"/>
      <c r="CV867" s="69"/>
      <c r="CW867" s="31"/>
      <c r="CX867" s="19"/>
      <c r="CY867" s="43"/>
      <c r="DC867" s="160"/>
      <c r="DU867" s="30"/>
      <c r="DV867" s="30"/>
      <c r="DW867" s="30"/>
      <c r="DX867" s="30"/>
      <c r="DY867" s="30"/>
      <c r="DZ867" s="160"/>
      <c r="EA867" s="160"/>
      <c r="EC867" s="160"/>
      <c r="ED867" s="160"/>
      <c r="EG867" s="160"/>
      <c r="EH867" s="30"/>
      <c r="EI867" s="30"/>
      <c r="EK867" s="160"/>
      <c r="EL867" s="160"/>
      <c r="EM867" s="160"/>
      <c r="EN867" s="160"/>
      <c r="EO867" s="160"/>
      <c r="EP867" s="160"/>
    </row>
    <row r="868" spans="2:146" s="105" customFormat="1" x14ac:dyDescent="0.25">
      <c r="B868" s="53"/>
      <c r="C868" s="53"/>
      <c r="D868" s="53"/>
      <c r="E868" s="53"/>
      <c r="F868" s="53"/>
      <c r="G868" s="53"/>
      <c r="J868" s="160"/>
      <c r="K868" s="160"/>
      <c r="L868" s="42"/>
      <c r="M868" s="42"/>
      <c r="N868" s="42"/>
      <c r="O868" s="42"/>
      <c r="P868" s="42"/>
      <c r="Q868" s="42"/>
      <c r="R868" s="42"/>
      <c r="S868" s="42"/>
      <c r="T868" s="42"/>
      <c r="U868" s="169"/>
      <c r="V868" s="169"/>
      <c r="W868" s="169"/>
      <c r="X868" s="169"/>
      <c r="Y868" s="169"/>
      <c r="AA868" s="169"/>
      <c r="AB868" s="169"/>
      <c r="AC868" s="169"/>
      <c r="AD868" s="169"/>
      <c r="AE868" s="169"/>
      <c r="AF868" s="169"/>
      <c r="AG868" s="169"/>
      <c r="AH868" s="169"/>
      <c r="AJ868" s="169"/>
      <c r="AK868" s="169"/>
      <c r="AM868" s="169"/>
      <c r="AN868" s="64"/>
      <c r="AO868" s="64"/>
      <c r="AP868" s="64"/>
      <c r="AQ868" s="64"/>
      <c r="AR868" s="64"/>
      <c r="AS868" s="42"/>
      <c r="AT868" s="67"/>
      <c r="AU868" s="67"/>
      <c r="AV868" s="67"/>
      <c r="AW868" s="42"/>
      <c r="AX868" s="64"/>
      <c r="AY868" s="69"/>
      <c r="AZ868" s="67"/>
      <c r="BA868" s="67"/>
      <c r="BB868" s="67"/>
      <c r="BC868" s="67"/>
      <c r="BD868" s="69"/>
      <c r="BE868" s="69"/>
      <c r="BF868" s="72"/>
      <c r="BG868" s="69"/>
      <c r="BH868" s="69"/>
      <c r="BI868" s="94"/>
      <c r="BJ868" s="42"/>
      <c r="BK868" s="42"/>
      <c r="BL868" s="209"/>
      <c r="BM868" s="67"/>
      <c r="BN868" s="67"/>
      <c r="BO868" s="95"/>
      <c r="BP868" s="42"/>
      <c r="BQ868" s="42"/>
      <c r="BR868" s="206"/>
      <c r="BS868" s="41"/>
      <c r="BT868" s="41"/>
      <c r="BU868" s="30"/>
      <c r="BW868" s="30"/>
      <c r="BX868" s="30"/>
      <c r="BY868" s="30"/>
      <c r="BZ868" s="160"/>
      <c r="CP868" s="26"/>
      <c r="CS868" s="40"/>
      <c r="CV868" s="69"/>
      <c r="CW868" s="31"/>
      <c r="CX868" s="19"/>
      <c r="CY868" s="43"/>
      <c r="DC868" s="160"/>
      <c r="DU868" s="30"/>
      <c r="DV868" s="30"/>
      <c r="DW868" s="30"/>
      <c r="DX868" s="30"/>
      <c r="DY868" s="30"/>
      <c r="DZ868" s="160"/>
      <c r="EA868" s="160"/>
      <c r="EC868" s="160"/>
      <c r="ED868" s="160"/>
      <c r="EG868" s="160"/>
      <c r="EH868" s="30"/>
      <c r="EI868" s="30"/>
      <c r="EK868" s="160"/>
      <c r="EL868" s="160"/>
      <c r="EM868" s="160"/>
      <c r="EN868" s="160"/>
      <c r="EO868" s="160"/>
      <c r="EP868" s="160"/>
    </row>
    <row r="869" spans="2:146" s="105" customFormat="1" x14ac:dyDescent="0.25">
      <c r="B869" s="53"/>
      <c r="C869" s="53"/>
      <c r="D869" s="53"/>
      <c r="E869" s="53"/>
      <c r="F869" s="53"/>
      <c r="G869" s="53"/>
      <c r="J869" s="160"/>
      <c r="K869" s="160"/>
      <c r="L869" s="42"/>
      <c r="M869" s="42"/>
      <c r="N869" s="42"/>
      <c r="O869" s="42"/>
      <c r="P869" s="42"/>
      <c r="Q869" s="42"/>
      <c r="R869" s="42"/>
      <c r="S869" s="42"/>
      <c r="T869" s="42"/>
      <c r="U869" s="169"/>
      <c r="V869" s="169"/>
      <c r="W869" s="169"/>
      <c r="X869" s="169"/>
      <c r="Y869" s="169"/>
      <c r="AA869" s="169"/>
      <c r="AB869" s="169"/>
      <c r="AC869" s="169"/>
      <c r="AD869" s="169"/>
      <c r="AE869" s="169"/>
      <c r="AF869" s="169"/>
      <c r="AG869" s="169"/>
      <c r="AH869" s="169"/>
      <c r="AJ869" s="169"/>
      <c r="AK869" s="169"/>
      <c r="AM869" s="169"/>
      <c r="AN869" s="64"/>
      <c r="AO869" s="64"/>
      <c r="AP869" s="64"/>
      <c r="AQ869" s="64"/>
      <c r="AR869" s="64"/>
      <c r="AS869" s="42"/>
      <c r="AT869" s="67"/>
      <c r="AU869" s="67"/>
      <c r="AV869" s="67"/>
      <c r="AW869" s="42"/>
      <c r="AX869" s="64"/>
      <c r="AY869" s="69"/>
      <c r="AZ869" s="67"/>
      <c r="BA869" s="67"/>
      <c r="BB869" s="67"/>
      <c r="BC869" s="67"/>
      <c r="BD869" s="69"/>
      <c r="BE869" s="69"/>
      <c r="BF869" s="72"/>
      <c r="BG869" s="69"/>
      <c r="BH869" s="69"/>
      <c r="BI869" s="94"/>
      <c r="BJ869" s="42"/>
      <c r="BK869" s="42"/>
      <c r="BL869" s="209"/>
      <c r="BM869" s="67"/>
      <c r="BN869" s="67"/>
      <c r="BO869" s="95"/>
      <c r="BP869" s="42"/>
      <c r="BQ869" s="42"/>
      <c r="BR869" s="206"/>
      <c r="BS869" s="41"/>
      <c r="BT869" s="41"/>
      <c r="BU869" s="30"/>
      <c r="BW869" s="30"/>
      <c r="BX869" s="30"/>
      <c r="BY869" s="30"/>
      <c r="BZ869" s="160"/>
      <c r="CP869" s="26"/>
      <c r="CS869" s="40"/>
      <c r="CV869" s="69"/>
      <c r="CW869" s="31"/>
      <c r="CX869" s="19"/>
      <c r="CY869" s="43"/>
      <c r="DC869" s="160"/>
      <c r="DU869" s="30"/>
      <c r="DV869" s="30"/>
      <c r="DW869" s="30"/>
      <c r="DX869" s="30"/>
      <c r="DY869" s="30"/>
      <c r="DZ869" s="160"/>
      <c r="EA869" s="160"/>
      <c r="EC869" s="160"/>
      <c r="ED869" s="160"/>
      <c r="EG869" s="160"/>
      <c r="EH869" s="30"/>
      <c r="EI869" s="30"/>
      <c r="EK869" s="160"/>
      <c r="EL869" s="160"/>
      <c r="EM869" s="160"/>
      <c r="EN869" s="160"/>
      <c r="EO869" s="160"/>
      <c r="EP869" s="160"/>
    </row>
    <row r="870" spans="2:146" s="105" customFormat="1" x14ac:dyDescent="0.25">
      <c r="B870" s="53"/>
      <c r="C870" s="53"/>
      <c r="D870" s="53"/>
      <c r="E870" s="53"/>
      <c r="F870" s="53"/>
      <c r="G870" s="53"/>
      <c r="J870" s="160"/>
      <c r="K870" s="160"/>
      <c r="L870" s="42"/>
      <c r="M870" s="42"/>
      <c r="N870" s="42"/>
      <c r="O870" s="42"/>
      <c r="P870" s="42"/>
      <c r="Q870" s="42"/>
      <c r="R870" s="42"/>
      <c r="S870" s="42"/>
      <c r="T870" s="42"/>
      <c r="U870" s="169"/>
      <c r="V870" s="169"/>
      <c r="W870" s="169"/>
      <c r="X870" s="169"/>
      <c r="Y870" s="169"/>
      <c r="AA870" s="169"/>
      <c r="AB870" s="169"/>
      <c r="AC870" s="169"/>
      <c r="AD870" s="169"/>
      <c r="AE870" s="169"/>
      <c r="AF870" s="169"/>
      <c r="AG870" s="169"/>
      <c r="AH870" s="169"/>
      <c r="AJ870" s="169"/>
      <c r="AK870" s="169"/>
      <c r="AM870" s="169"/>
      <c r="AN870" s="64"/>
      <c r="AO870" s="64"/>
      <c r="AP870" s="64"/>
      <c r="AQ870" s="64"/>
      <c r="AR870" s="64"/>
      <c r="AS870" s="42"/>
      <c r="AT870" s="67"/>
      <c r="AU870" s="67"/>
      <c r="AV870" s="67"/>
      <c r="AW870" s="42"/>
      <c r="AX870" s="64"/>
      <c r="AY870" s="69"/>
      <c r="AZ870" s="67"/>
      <c r="BA870" s="67"/>
      <c r="BB870" s="67"/>
      <c r="BC870" s="67"/>
      <c r="BD870" s="69"/>
      <c r="BE870" s="69"/>
      <c r="BF870" s="72"/>
      <c r="BG870" s="69"/>
      <c r="BH870" s="69"/>
      <c r="BI870" s="94"/>
      <c r="BJ870" s="42"/>
      <c r="BK870" s="42"/>
      <c r="BL870" s="209"/>
      <c r="BM870" s="67"/>
      <c r="BN870" s="67"/>
      <c r="BO870" s="95"/>
      <c r="BP870" s="42"/>
      <c r="BQ870" s="42"/>
      <c r="BR870" s="206"/>
      <c r="BS870" s="41"/>
      <c r="BT870" s="41"/>
      <c r="BU870" s="30"/>
      <c r="BW870" s="30"/>
      <c r="BX870" s="30"/>
      <c r="BY870" s="30"/>
      <c r="BZ870" s="160"/>
      <c r="CP870" s="26"/>
      <c r="CS870" s="40"/>
      <c r="CV870" s="69"/>
      <c r="CW870" s="31"/>
      <c r="CX870" s="19"/>
      <c r="CY870" s="43"/>
      <c r="DC870" s="160"/>
      <c r="DU870" s="30"/>
      <c r="DV870" s="30"/>
      <c r="DW870" s="30"/>
      <c r="DX870" s="30"/>
      <c r="DY870" s="30"/>
      <c r="DZ870" s="160"/>
      <c r="EA870" s="160"/>
      <c r="EC870" s="160"/>
      <c r="ED870" s="160"/>
      <c r="EG870" s="160"/>
      <c r="EH870" s="30"/>
      <c r="EI870" s="30"/>
      <c r="EK870" s="160"/>
      <c r="EL870" s="160"/>
      <c r="EM870" s="160"/>
      <c r="EN870" s="160"/>
      <c r="EO870" s="160"/>
      <c r="EP870" s="160"/>
    </row>
    <row r="871" spans="2:146" s="105" customFormat="1" x14ac:dyDescent="0.25">
      <c r="B871" s="53"/>
      <c r="C871" s="53"/>
      <c r="D871" s="53"/>
      <c r="E871" s="53"/>
      <c r="F871" s="53"/>
      <c r="G871" s="53"/>
      <c r="J871" s="160"/>
      <c r="K871" s="160"/>
      <c r="L871" s="42"/>
      <c r="M871" s="42"/>
      <c r="N871" s="42"/>
      <c r="O871" s="42"/>
      <c r="P871" s="42"/>
      <c r="Q871" s="42"/>
      <c r="R871" s="42"/>
      <c r="S871" s="42"/>
      <c r="T871" s="42"/>
      <c r="U871" s="169"/>
      <c r="V871" s="169"/>
      <c r="W871" s="169"/>
      <c r="X871" s="169"/>
      <c r="Y871" s="169"/>
      <c r="AA871" s="169"/>
      <c r="AB871" s="169"/>
      <c r="AC871" s="169"/>
      <c r="AD871" s="169"/>
      <c r="AE871" s="169"/>
      <c r="AF871" s="169"/>
      <c r="AG871" s="169"/>
      <c r="AH871" s="169"/>
      <c r="AJ871" s="169"/>
      <c r="AK871" s="169"/>
      <c r="AM871" s="169"/>
      <c r="AN871" s="64"/>
      <c r="AO871" s="64"/>
      <c r="AP871" s="64"/>
      <c r="AQ871" s="64"/>
      <c r="AR871" s="64"/>
      <c r="AS871" s="42"/>
      <c r="AT871" s="67"/>
      <c r="AU871" s="67"/>
      <c r="AV871" s="67"/>
      <c r="AW871" s="42"/>
      <c r="AX871" s="64"/>
      <c r="AY871" s="69"/>
      <c r="AZ871" s="67"/>
      <c r="BA871" s="67"/>
      <c r="BB871" s="67"/>
      <c r="BC871" s="67"/>
      <c r="BD871" s="69"/>
      <c r="BE871" s="69"/>
      <c r="BF871" s="72"/>
      <c r="BG871" s="69"/>
      <c r="BH871" s="69"/>
      <c r="BI871" s="94"/>
      <c r="BJ871" s="42"/>
      <c r="BK871" s="42"/>
      <c r="BL871" s="209"/>
      <c r="BM871" s="67"/>
      <c r="BN871" s="67"/>
      <c r="BO871" s="95"/>
      <c r="BP871" s="42"/>
      <c r="BQ871" s="42"/>
      <c r="BR871" s="206"/>
      <c r="BS871" s="41"/>
      <c r="BT871" s="41"/>
      <c r="BU871" s="30"/>
      <c r="BW871" s="30"/>
      <c r="BX871" s="30"/>
      <c r="BY871" s="30"/>
      <c r="BZ871" s="160"/>
      <c r="CP871" s="26"/>
      <c r="CS871" s="40"/>
      <c r="CV871" s="69"/>
      <c r="CW871" s="31"/>
      <c r="CX871" s="19"/>
      <c r="CY871" s="43"/>
      <c r="DC871" s="160"/>
      <c r="DU871" s="30"/>
      <c r="DV871" s="30"/>
      <c r="DW871" s="30"/>
      <c r="DX871" s="30"/>
      <c r="DY871" s="30"/>
      <c r="DZ871" s="160"/>
      <c r="EA871" s="160"/>
      <c r="EC871" s="160"/>
      <c r="ED871" s="160"/>
      <c r="EG871" s="160"/>
      <c r="EH871" s="30"/>
      <c r="EI871" s="30"/>
      <c r="EK871" s="160"/>
      <c r="EL871" s="160"/>
      <c r="EM871" s="160"/>
      <c r="EN871" s="160"/>
      <c r="EO871" s="160"/>
      <c r="EP871" s="160"/>
    </row>
    <row r="872" spans="2:146" s="105" customFormat="1" x14ac:dyDescent="0.25">
      <c r="B872" s="53"/>
      <c r="C872" s="53"/>
      <c r="D872" s="53"/>
      <c r="E872" s="53"/>
      <c r="F872" s="53"/>
      <c r="G872" s="53"/>
      <c r="J872" s="160"/>
      <c r="K872" s="160"/>
      <c r="L872" s="42"/>
      <c r="M872" s="42"/>
      <c r="N872" s="42"/>
      <c r="O872" s="42"/>
      <c r="P872" s="42"/>
      <c r="Q872" s="42"/>
      <c r="R872" s="42"/>
      <c r="S872" s="42"/>
      <c r="T872" s="42"/>
      <c r="U872" s="169"/>
      <c r="V872" s="169"/>
      <c r="W872" s="169"/>
      <c r="X872" s="169"/>
      <c r="Y872" s="169"/>
      <c r="AA872" s="169"/>
      <c r="AB872" s="169"/>
      <c r="AC872" s="169"/>
      <c r="AD872" s="169"/>
      <c r="AE872" s="169"/>
      <c r="AF872" s="169"/>
      <c r="AG872" s="169"/>
      <c r="AH872" s="169"/>
      <c r="AJ872" s="169"/>
      <c r="AK872" s="169"/>
      <c r="AM872" s="169"/>
      <c r="AN872" s="64"/>
      <c r="AO872" s="64"/>
      <c r="AP872" s="64"/>
      <c r="AQ872" s="64"/>
      <c r="AR872" s="64"/>
      <c r="AS872" s="42"/>
      <c r="AT872" s="67"/>
      <c r="AU872" s="67"/>
      <c r="AV872" s="67"/>
      <c r="AW872" s="42"/>
      <c r="AX872" s="64"/>
      <c r="AY872" s="69"/>
      <c r="AZ872" s="67"/>
      <c r="BA872" s="67"/>
      <c r="BB872" s="67"/>
      <c r="BC872" s="67"/>
      <c r="BD872" s="69"/>
      <c r="BE872" s="69"/>
      <c r="BF872" s="72"/>
      <c r="BG872" s="69"/>
      <c r="BH872" s="69"/>
      <c r="BI872" s="94"/>
      <c r="BJ872" s="42"/>
      <c r="BK872" s="42"/>
      <c r="BL872" s="209"/>
      <c r="BM872" s="67"/>
      <c r="BN872" s="67"/>
      <c r="BO872" s="95"/>
      <c r="BP872" s="42"/>
      <c r="BQ872" s="42"/>
      <c r="BR872" s="206"/>
      <c r="BS872" s="41"/>
      <c r="BT872" s="41"/>
      <c r="BU872" s="30"/>
      <c r="BW872" s="30"/>
      <c r="BX872" s="30"/>
      <c r="BY872" s="30"/>
      <c r="BZ872" s="160"/>
      <c r="CP872" s="26"/>
      <c r="CS872" s="40"/>
      <c r="CV872" s="69"/>
      <c r="CW872" s="31"/>
      <c r="CX872" s="19"/>
      <c r="CY872" s="43"/>
      <c r="DC872" s="160"/>
      <c r="DU872" s="30"/>
      <c r="DV872" s="30"/>
      <c r="DW872" s="30"/>
      <c r="DX872" s="30"/>
      <c r="DY872" s="30"/>
      <c r="DZ872" s="160"/>
      <c r="EA872" s="160"/>
      <c r="EC872" s="160"/>
      <c r="ED872" s="160"/>
      <c r="EG872" s="160"/>
      <c r="EH872" s="30"/>
      <c r="EI872" s="30"/>
      <c r="EK872" s="160"/>
      <c r="EL872" s="160"/>
      <c r="EM872" s="160"/>
      <c r="EN872" s="160"/>
      <c r="EO872" s="160"/>
      <c r="EP872" s="160"/>
    </row>
    <row r="873" spans="2:146" s="105" customFormat="1" x14ac:dyDescent="0.25">
      <c r="B873" s="53"/>
      <c r="C873" s="53"/>
      <c r="D873" s="53"/>
      <c r="E873" s="53"/>
      <c r="F873" s="53"/>
      <c r="G873" s="53"/>
      <c r="J873" s="160"/>
      <c r="K873" s="160"/>
      <c r="L873" s="42"/>
      <c r="M873" s="42"/>
      <c r="N873" s="42"/>
      <c r="O873" s="42"/>
      <c r="P873" s="42"/>
      <c r="Q873" s="42"/>
      <c r="R873" s="42"/>
      <c r="S873" s="42"/>
      <c r="T873" s="42"/>
      <c r="U873" s="169"/>
      <c r="V873" s="169"/>
      <c r="W873" s="169"/>
      <c r="X873" s="169"/>
      <c r="Y873" s="169"/>
      <c r="AA873" s="169"/>
      <c r="AB873" s="169"/>
      <c r="AC873" s="169"/>
      <c r="AD873" s="169"/>
      <c r="AE873" s="169"/>
      <c r="AF873" s="169"/>
      <c r="AG873" s="169"/>
      <c r="AH873" s="169"/>
      <c r="AJ873" s="169"/>
      <c r="AK873" s="169"/>
      <c r="AM873" s="169"/>
      <c r="AN873" s="64"/>
      <c r="AO873" s="64"/>
      <c r="AP873" s="64"/>
      <c r="AQ873" s="64"/>
      <c r="AR873" s="64"/>
      <c r="AS873" s="42"/>
      <c r="AT873" s="67"/>
      <c r="AU873" s="67"/>
      <c r="AV873" s="67"/>
      <c r="AW873" s="42"/>
      <c r="AX873" s="64"/>
      <c r="AY873" s="69"/>
      <c r="AZ873" s="67"/>
      <c r="BA873" s="67"/>
      <c r="BB873" s="67"/>
      <c r="BC873" s="67"/>
      <c r="BD873" s="69"/>
      <c r="BE873" s="69"/>
      <c r="BF873" s="72"/>
      <c r="BG873" s="69"/>
      <c r="BH873" s="69"/>
      <c r="BI873" s="94"/>
      <c r="BJ873" s="42"/>
      <c r="BK873" s="42"/>
      <c r="BL873" s="209"/>
      <c r="BM873" s="67"/>
      <c r="BN873" s="67"/>
      <c r="BO873" s="95"/>
      <c r="BP873" s="42"/>
      <c r="BQ873" s="42"/>
      <c r="BR873" s="206"/>
      <c r="BS873" s="41"/>
      <c r="BT873" s="41"/>
      <c r="BU873" s="30"/>
      <c r="BW873" s="30"/>
      <c r="BX873" s="30"/>
      <c r="BY873" s="30"/>
      <c r="BZ873" s="160"/>
      <c r="CP873" s="26"/>
      <c r="CS873" s="40"/>
      <c r="CV873" s="69"/>
      <c r="CW873" s="31"/>
      <c r="CX873" s="19"/>
      <c r="CY873" s="43"/>
      <c r="DC873" s="160"/>
      <c r="DU873" s="30"/>
      <c r="DV873" s="30"/>
      <c r="DW873" s="30"/>
      <c r="DX873" s="30"/>
      <c r="DY873" s="30"/>
      <c r="DZ873" s="160"/>
      <c r="EA873" s="160"/>
      <c r="EC873" s="160"/>
      <c r="ED873" s="160"/>
      <c r="EG873" s="160"/>
      <c r="EH873" s="30"/>
      <c r="EI873" s="30"/>
      <c r="EK873" s="160"/>
      <c r="EL873" s="160"/>
      <c r="EM873" s="160"/>
      <c r="EN873" s="160"/>
      <c r="EO873" s="160"/>
      <c r="EP873" s="160"/>
    </row>
    <row r="874" spans="2:146" s="105" customFormat="1" x14ac:dyDescent="0.25">
      <c r="B874" s="53"/>
      <c r="C874" s="53"/>
      <c r="D874" s="53"/>
      <c r="E874" s="53"/>
      <c r="F874" s="53"/>
      <c r="G874" s="53"/>
      <c r="J874" s="160"/>
      <c r="K874" s="160"/>
      <c r="L874" s="42"/>
      <c r="M874" s="42"/>
      <c r="N874" s="42"/>
      <c r="O874" s="42"/>
      <c r="P874" s="42"/>
      <c r="Q874" s="42"/>
      <c r="R874" s="42"/>
      <c r="S874" s="42"/>
      <c r="T874" s="42"/>
      <c r="U874" s="169"/>
      <c r="V874" s="169"/>
      <c r="W874" s="169"/>
      <c r="X874" s="169"/>
      <c r="Y874" s="169"/>
      <c r="AA874" s="169"/>
      <c r="AB874" s="169"/>
      <c r="AC874" s="169"/>
      <c r="AD874" s="169"/>
      <c r="AE874" s="169"/>
      <c r="AF874" s="169"/>
      <c r="AG874" s="169"/>
      <c r="AH874" s="169"/>
      <c r="AJ874" s="169"/>
      <c r="AK874" s="169"/>
      <c r="AM874" s="169"/>
      <c r="AN874" s="64"/>
      <c r="AO874" s="64"/>
      <c r="AP874" s="64"/>
      <c r="AQ874" s="64"/>
      <c r="AR874" s="64"/>
      <c r="AS874" s="42"/>
      <c r="AT874" s="67"/>
      <c r="AU874" s="67"/>
      <c r="AV874" s="67"/>
      <c r="AW874" s="42"/>
      <c r="AX874" s="64"/>
      <c r="AY874" s="69"/>
      <c r="AZ874" s="67"/>
      <c r="BA874" s="67"/>
      <c r="BB874" s="67"/>
      <c r="BC874" s="67"/>
      <c r="BD874" s="69"/>
      <c r="BE874" s="69"/>
      <c r="BF874" s="72"/>
      <c r="BG874" s="69"/>
      <c r="BH874" s="69"/>
      <c r="BI874" s="94"/>
      <c r="BJ874" s="42"/>
      <c r="BK874" s="42"/>
      <c r="BL874" s="209"/>
      <c r="BM874" s="67"/>
      <c r="BN874" s="67"/>
      <c r="BO874" s="95"/>
      <c r="BP874" s="42"/>
      <c r="BQ874" s="42"/>
      <c r="BR874" s="206"/>
      <c r="BS874" s="41"/>
      <c r="BT874" s="41"/>
      <c r="BU874" s="30"/>
      <c r="BW874" s="30"/>
      <c r="BX874" s="30"/>
      <c r="BY874" s="30"/>
      <c r="BZ874" s="160"/>
      <c r="CP874" s="26"/>
      <c r="CS874" s="40"/>
      <c r="CV874" s="69"/>
      <c r="CW874" s="31"/>
      <c r="CX874" s="19"/>
      <c r="CY874" s="43"/>
      <c r="DC874" s="160"/>
      <c r="DU874" s="30"/>
      <c r="DV874" s="30"/>
      <c r="DW874" s="30"/>
      <c r="DX874" s="30"/>
      <c r="DY874" s="30"/>
      <c r="DZ874" s="160"/>
      <c r="EA874" s="160"/>
      <c r="EC874" s="160"/>
      <c r="ED874" s="160"/>
      <c r="EG874" s="160"/>
      <c r="EH874" s="30"/>
      <c r="EI874" s="30"/>
      <c r="EK874" s="160"/>
      <c r="EL874" s="160"/>
      <c r="EM874" s="160"/>
      <c r="EN874" s="160"/>
      <c r="EO874" s="160"/>
      <c r="EP874" s="160"/>
    </row>
    <row r="875" spans="2:146" s="105" customFormat="1" x14ac:dyDescent="0.25">
      <c r="B875" s="53"/>
      <c r="C875" s="53"/>
      <c r="D875" s="53"/>
      <c r="E875" s="53"/>
      <c r="F875" s="53"/>
      <c r="G875" s="53"/>
      <c r="J875" s="160"/>
      <c r="K875" s="160"/>
      <c r="L875" s="42"/>
      <c r="M875" s="42"/>
      <c r="N875" s="42"/>
      <c r="O875" s="42"/>
      <c r="P875" s="42"/>
      <c r="Q875" s="42"/>
      <c r="R875" s="42"/>
      <c r="S875" s="42"/>
      <c r="T875" s="42"/>
      <c r="U875" s="169"/>
      <c r="V875" s="169"/>
      <c r="W875" s="169"/>
      <c r="X875" s="169"/>
      <c r="Y875" s="169"/>
      <c r="AA875" s="169"/>
      <c r="AB875" s="169"/>
      <c r="AC875" s="169"/>
      <c r="AD875" s="169"/>
      <c r="AE875" s="169"/>
      <c r="AF875" s="169"/>
      <c r="AG875" s="169"/>
      <c r="AH875" s="169"/>
      <c r="AJ875" s="169"/>
      <c r="AK875" s="169"/>
      <c r="AM875" s="169"/>
      <c r="AN875" s="64"/>
      <c r="AO875" s="64"/>
      <c r="AP875" s="64"/>
      <c r="AQ875" s="64"/>
      <c r="AR875" s="64"/>
      <c r="AS875" s="42"/>
      <c r="AT875" s="67"/>
      <c r="AU875" s="67"/>
      <c r="AV875" s="67"/>
      <c r="AW875" s="42"/>
      <c r="AX875" s="64"/>
      <c r="AY875" s="69"/>
      <c r="AZ875" s="67"/>
      <c r="BA875" s="67"/>
      <c r="BB875" s="67"/>
      <c r="BC875" s="67"/>
      <c r="BD875" s="69"/>
      <c r="BE875" s="69"/>
      <c r="BF875" s="72"/>
      <c r="BG875" s="69"/>
      <c r="BH875" s="69"/>
      <c r="BI875" s="94"/>
      <c r="BJ875" s="42"/>
      <c r="BK875" s="42"/>
      <c r="BL875" s="209"/>
      <c r="BM875" s="67"/>
      <c r="BN875" s="67"/>
      <c r="BO875" s="95"/>
      <c r="BP875" s="42"/>
      <c r="BQ875" s="42"/>
      <c r="BR875" s="206"/>
      <c r="BS875" s="41"/>
      <c r="BT875" s="41"/>
      <c r="BU875" s="30"/>
      <c r="BW875" s="30"/>
      <c r="BX875" s="30"/>
      <c r="BY875" s="30"/>
      <c r="BZ875" s="160"/>
      <c r="CP875" s="26"/>
      <c r="CS875" s="40"/>
      <c r="CV875" s="69"/>
      <c r="CW875" s="31"/>
      <c r="CX875" s="19"/>
      <c r="CY875" s="43"/>
      <c r="DC875" s="160"/>
      <c r="DU875" s="30"/>
      <c r="DV875" s="30"/>
      <c r="DW875" s="30"/>
      <c r="DX875" s="30"/>
      <c r="DY875" s="30"/>
      <c r="DZ875" s="160"/>
      <c r="EA875" s="160"/>
      <c r="EC875" s="160"/>
      <c r="ED875" s="160"/>
      <c r="EG875" s="160"/>
      <c r="EH875" s="30"/>
      <c r="EI875" s="30"/>
      <c r="EK875" s="160"/>
      <c r="EL875" s="160"/>
      <c r="EM875" s="160"/>
      <c r="EN875" s="160"/>
      <c r="EO875" s="160"/>
      <c r="EP875" s="160"/>
    </row>
    <row r="876" spans="2:146" s="105" customFormat="1" x14ac:dyDescent="0.25">
      <c r="B876" s="53"/>
      <c r="C876" s="53"/>
      <c r="D876" s="53"/>
      <c r="E876" s="53"/>
      <c r="F876" s="53"/>
      <c r="G876" s="53"/>
      <c r="J876" s="160"/>
      <c r="K876" s="160"/>
      <c r="L876" s="42"/>
      <c r="M876" s="42"/>
      <c r="N876" s="42"/>
      <c r="O876" s="42"/>
      <c r="P876" s="42"/>
      <c r="Q876" s="42"/>
      <c r="R876" s="42"/>
      <c r="S876" s="42"/>
      <c r="T876" s="42"/>
      <c r="U876" s="169"/>
      <c r="V876" s="169"/>
      <c r="W876" s="169"/>
      <c r="X876" s="169"/>
      <c r="Y876" s="169"/>
      <c r="AA876" s="169"/>
      <c r="AB876" s="169"/>
      <c r="AC876" s="169"/>
      <c r="AD876" s="169"/>
      <c r="AE876" s="169"/>
      <c r="AF876" s="169"/>
      <c r="AG876" s="169"/>
      <c r="AH876" s="169"/>
      <c r="AJ876" s="169"/>
      <c r="AK876" s="169"/>
      <c r="AM876" s="169"/>
      <c r="AN876" s="64"/>
      <c r="AO876" s="64"/>
      <c r="AP876" s="64"/>
      <c r="AQ876" s="64"/>
      <c r="AR876" s="64"/>
      <c r="AS876" s="42"/>
      <c r="AT876" s="67"/>
      <c r="AU876" s="67"/>
      <c r="AV876" s="67"/>
      <c r="AW876" s="42"/>
      <c r="AX876" s="64"/>
      <c r="AY876" s="69"/>
      <c r="AZ876" s="67"/>
      <c r="BA876" s="67"/>
      <c r="BB876" s="67"/>
      <c r="BC876" s="67"/>
      <c r="BD876" s="69"/>
      <c r="BE876" s="69"/>
      <c r="BF876" s="72"/>
      <c r="BG876" s="69"/>
      <c r="BH876" s="69"/>
      <c r="BI876" s="94"/>
      <c r="BJ876" s="42"/>
      <c r="BK876" s="42"/>
      <c r="BL876" s="209"/>
      <c r="BM876" s="67"/>
      <c r="BN876" s="67"/>
      <c r="BO876" s="95"/>
      <c r="BP876" s="42"/>
      <c r="BQ876" s="42"/>
      <c r="BR876" s="206"/>
      <c r="BS876" s="41"/>
      <c r="BT876" s="41"/>
      <c r="BU876" s="30"/>
      <c r="BW876" s="30"/>
      <c r="BX876" s="30"/>
      <c r="BY876" s="30"/>
      <c r="BZ876" s="160"/>
      <c r="CP876" s="26"/>
      <c r="CS876" s="40"/>
      <c r="CV876" s="69"/>
      <c r="CW876" s="31"/>
      <c r="CX876" s="19"/>
      <c r="CY876" s="43"/>
      <c r="DC876" s="160"/>
      <c r="DU876" s="30"/>
      <c r="DV876" s="30"/>
      <c r="DW876" s="30"/>
      <c r="DX876" s="30"/>
      <c r="DY876" s="30"/>
      <c r="DZ876" s="160"/>
      <c r="EA876" s="160"/>
      <c r="EC876" s="160"/>
      <c r="ED876" s="160"/>
      <c r="EG876" s="160"/>
      <c r="EH876" s="30"/>
      <c r="EI876" s="30"/>
      <c r="EK876" s="160"/>
      <c r="EL876" s="160"/>
      <c r="EM876" s="160"/>
      <c r="EN876" s="160"/>
      <c r="EO876" s="160"/>
      <c r="EP876" s="160"/>
    </row>
    <row r="877" spans="2:146" s="105" customFormat="1" x14ac:dyDescent="0.25">
      <c r="B877" s="53"/>
      <c r="C877" s="53"/>
      <c r="D877" s="53"/>
      <c r="E877" s="53"/>
      <c r="F877" s="53"/>
      <c r="G877" s="53"/>
      <c r="J877" s="160"/>
      <c r="K877" s="160"/>
      <c r="L877" s="42"/>
      <c r="M877" s="42"/>
      <c r="N877" s="42"/>
      <c r="O877" s="42"/>
      <c r="P877" s="42"/>
      <c r="Q877" s="42"/>
      <c r="R877" s="42"/>
      <c r="S877" s="42"/>
      <c r="T877" s="42"/>
      <c r="U877" s="169"/>
      <c r="V877" s="169"/>
      <c r="W877" s="169"/>
      <c r="X877" s="169"/>
      <c r="Y877" s="169"/>
      <c r="AA877" s="169"/>
      <c r="AB877" s="169"/>
      <c r="AC877" s="169"/>
      <c r="AD877" s="169"/>
      <c r="AE877" s="169"/>
      <c r="AF877" s="169"/>
      <c r="AG877" s="169"/>
      <c r="AH877" s="169"/>
      <c r="AJ877" s="169"/>
      <c r="AK877" s="169"/>
      <c r="AM877" s="169"/>
      <c r="AN877" s="64"/>
      <c r="AO877" s="64"/>
      <c r="AP877" s="64"/>
      <c r="AQ877" s="64"/>
      <c r="AR877" s="64"/>
      <c r="AS877" s="42"/>
      <c r="AT877" s="67"/>
      <c r="AU877" s="67"/>
      <c r="AV877" s="67"/>
      <c r="AW877" s="42"/>
      <c r="AX877" s="64"/>
      <c r="AY877" s="69"/>
      <c r="AZ877" s="67"/>
      <c r="BA877" s="67"/>
      <c r="BB877" s="67"/>
      <c r="BC877" s="67"/>
      <c r="BD877" s="69"/>
      <c r="BE877" s="69"/>
      <c r="BF877" s="72"/>
      <c r="BG877" s="69"/>
      <c r="BH877" s="69"/>
      <c r="BI877" s="94"/>
      <c r="BJ877" s="42"/>
      <c r="BK877" s="42"/>
      <c r="BL877" s="209"/>
      <c r="BM877" s="67"/>
      <c r="BN877" s="67"/>
      <c r="BO877" s="95"/>
      <c r="BP877" s="42"/>
      <c r="BQ877" s="42"/>
      <c r="BR877" s="206"/>
      <c r="BS877" s="41"/>
      <c r="BT877" s="41"/>
      <c r="BU877" s="30"/>
      <c r="BW877" s="30"/>
      <c r="BX877" s="30"/>
      <c r="BY877" s="30"/>
      <c r="BZ877" s="160"/>
      <c r="CP877" s="26"/>
      <c r="CS877" s="40"/>
      <c r="CV877" s="69"/>
      <c r="CW877" s="31"/>
      <c r="CX877" s="19"/>
      <c r="CY877" s="43"/>
      <c r="DC877" s="160"/>
      <c r="DU877" s="30"/>
      <c r="DV877" s="30"/>
      <c r="DW877" s="30"/>
      <c r="DX877" s="30"/>
      <c r="DY877" s="30"/>
      <c r="DZ877" s="160"/>
      <c r="EA877" s="160"/>
      <c r="EC877" s="160"/>
      <c r="ED877" s="160"/>
      <c r="EG877" s="160"/>
      <c r="EH877" s="30"/>
      <c r="EI877" s="30"/>
      <c r="EK877" s="160"/>
      <c r="EL877" s="160"/>
      <c r="EM877" s="160"/>
      <c r="EN877" s="160"/>
      <c r="EO877" s="160"/>
      <c r="EP877" s="160"/>
    </row>
    <row r="878" spans="2:146" s="105" customFormat="1" x14ac:dyDescent="0.25">
      <c r="B878" s="53"/>
      <c r="C878" s="53"/>
      <c r="D878" s="53"/>
      <c r="E878" s="53"/>
      <c r="F878" s="53"/>
      <c r="G878" s="53"/>
      <c r="J878" s="160"/>
      <c r="K878" s="160"/>
      <c r="L878" s="42"/>
      <c r="M878" s="42"/>
      <c r="N878" s="42"/>
      <c r="O878" s="42"/>
      <c r="P878" s="42"/>
      <c r="Q878" s="42"/>
      <c r="R878" s="42"/>
      <c r="S878" s="42"/>
      <c r="T878" s="42"/>
      <c r="U878" s="169"/>
      <c r="V878" s="169"/>
      <c r="W878" s="169"/>
      <c r="X878" s="169"/>
      <c r="Y878" s="169"/>
      <c r="AA878" s="169"/>
      <c r="AB878" s="169"/>
      <c r="AC878" s="169"/>
      <c r="AD878" s="169"/>
      <c r="AE878" s="169"/>
      <c r="AF878" s="169"/>
      <c r="AG878" s="169"/>
      <c r="AH878" s="169"/>
      <c r="AJ878" s="169"/>
      <c r="AK878" s="169"/>
      <c r="AM878" s="169"/>
      <c r="AN878" s="64"/>
      <c r="AO878" s="64"/>
      <c r="AP878" s="64"/>
      <c r="AQ878" s="64"/>
      <c r="AR878" s="64"/>
      <c r="AS878" s="42"/>
      <c r="AT878" s="67"/>
      <c r="AU878" s="67"/>
      <c r="AV878" s="67"/>
      <c r="AW878" s="42"/>
      <c r="AX878" s="64"/>
      <c r="AY878" s="69"/>
      <c r="AZ878" s="67"/>
      <c r="BA878" s="67"/>
      <c r="BB878" s="67"/>
      <c r="BC878" s="67"/>
      <c r="BD878" s="69"/>
      <c r="BE878" s="69"/>
      <c r="BF878" s="72"/>
      <c r="BG878" s="69"/>
      <c r="BH878" s="69"/>
      <c r="BI878" s="94"/>
      <c r="BJ878" s="42"/>
      <c r="BK878" s="42"/>
      <c r="BL878" s="209"/>
      <c r="BM878" s="67"/>
      <c r="BN878" s="67"/>
      <c r="BO878" s="95"/>
      <c r="BP878" s="42"/>
      <c r="BQ878" s="42"/>
      <c r="BR878" s="206"/>
      <c r="BS878" s="41"/>
      <c r="BT878" s="41"/>
      <c r="BU878" s="30"/>
      <c r="BW878" s="30"/>
      <c r="BX878" s="30"/>
      <c r="BY878" s="30"/>
      <c r="BZ878" s="160"/>
      <c r="CP878" s="26"/>
      <c r="CS878" s="40"/>
      <c r="CV878" s="69"/>
      <c r="CW878" s="31"/>
      <c r="CX878" s="19"/>
      <c r="CY878" s="43"/>
      <c r="DC878" s="160"/>
      <c r="DU878" s="30"/>
      <c r="DV878" s="30"/>
      <c r="DW878" s="30"/>
      <c r="DX878" s="30"/>
      <c r="DY878" s="30"/>
      <c r="DZ878" s="160"/>
      <c r="EA878" s="160"/>
      <c r="EC878" s="160"/>
      <c r="ED878" s="160"/>
      <c r="EG878" s="160"/>
      <c r="EH878" s="30"/>
      <c r="EI878" s="30"/>
      <c r="EK878" s="160"/>
      <c r="EL878" s="160"/>
      <c r="EM878" s="160"/>
      <c r="EN878" s="160"/>
      <c r="EO878" s="160"/>
      <c r="EP878" s="160"/>
    </row>
    <row r="879" spans="2:146" s="105" customFormat="1" x14ac:dyDescent="0.25">
      <c r="B879" s="53"/>
      <c r="C879" s="53"/>
      <c r="D879" s="53"/>
      <c r="E879" s="53"/>
      <c r="F879" s="53"/>
      <c r="G879" s="53"/>
      <c r="J879" s="160"/>
      <c r="K879" s="160"/>
      <c r="L879" s="42"/>
      <c r="M879" s="42"/>
      <c r="N879" s="42"/>
      <c r="O879" s="42"/>
      <c r="P879" s="42"/>
      <c r="Q879" s="42"/>
      <c r="R879" s="42"/>
      <c r="S879" s="42"/>
      <c r="T879" s="42"/>
      <c r="U879" s="169"/>
      <c r="V879" s="169"/>
      <c r="W879" s="169"/>
      <c r="X879" s="169"/>
      <c r="Y879" s="169"/>
      <c r="AA879" s="169"/>
      <c r="AB879" s="169"/>
      <c r="AC879" s="169"/>
      <c r="AD879" s="169"/>
      <c r="AE879" s="169"/>
      <c r="AF879" s="169"/>
      <c r="AG879" s="169"/>
      <c r="AH879" s="169"/>
      <c r="AJ879" s="169"/>
      <c r="AK879" s="169"/>
      <c r="AM879" s="169"/>
      <c r="AN879" s="64"/>
      <c r="AO879" s="64"/>
      <c r="AP879" s="64"/>
      <c r="AQ879" s="64"/>
      <c r="AR879" s="64"/>
      <c r="AS879" s="42"/>
      <c r="AT879" s="67"/>
      <c r="AU879" s="67"/>
      <c r="AV879" s="67"/>
      <c r="AW879" s="42"/>
      <c r="AX879" s="64"/>
      <c r="AY879" s="69"/>
      <c r="AZ879" s="67"/>
      <c r="BA879" s="67"/>
      <c r="BB879" s="67"/>
      <c r="BC879" s="67"/>
      <c r="BD879" s="69"/>
      <c r="BE879" s="69"/>
      <c r="BF879" s="72"/>
      <c r="BG879" s="69"/>
      <c r="BH879" s="69"/>
      <c r="BI879" s="94"/>
      <c r="BJ879" s="42"/>
      <c r="BK879" s="42"/>
      <c r="BL879" s="209"/>
      <c r="BM879" s="67"/>
      <c r="BN879" s="67"/>
      <c r="BO879" s="95"/>
      <c r="BP879" s="42"/>
      <c r="BQ879" s="42"/>
      <c r="BR879" s="206"/>
      <c r="BS879" s="41"/>
      <c r="BT879" s="41"/>
      <c r="BU879" s="30"/>
      <c r="BW879" s="30"/>
      <c r="BX879" s="30"/>
      <c r="BY879" s="30"/>
      <c r="BZ879" s="160"/>
      <c r="CP879" s="26"/>
      <c r="CS879" s="40"/>
      <c r="CV879" s="69"/>
      <c r="CW879" s="31"/>
      <c r="CX879" s="19"/>
      <c r="CY879" s="43"/>
      <c r="DC879" s="160"/>
      <c r="DU879" s="30"/>
      <c r="DV879" s="30"/>
      <c r="DW879" s="30"/>
      <c r="DX879" s="30"/>
      <c r="DY879" s="30"/>
      <c r="DZ879" s="160"/>
      <c r="EA879" s="160"/>
      <c r="EC879" s="160"/>
      <c r="ED879" s="160"/>
      <c r="EG879" s="160"/>
      <c r="EH879" s="30"/>
      <c r="EI879" s="30"/>
      <c r="EK879" s="160"/>
      <c r="EL879" s="160"/>
      <c r="EM879" s="160"/>
      <c r="EN879" s="160"/>
      <c r="EO879" s="160"/>
      <c r="EP879" s="160"/>
    </row>
    <row r="880" spans="2:146" s="105" customFormat="1" x14ac:dyDescent="0.25">
      <c r="B880" s="53"/>
      <c r="C880" s="53"/>
      <c r="D880" s="53"/>
      <c r="E880" s="53"/>
      <c r="F880" s="53"/>
      <c r="G880" s="53"/>
      <c r="J880" s="160"/>
      <c r="K880" s="160"/>
      <c r="L880" s="42"/>
      <c r="M880" s="42"/>
      <c r="N880" s="42"/>
      <c r="O880" s="42"/>
      <c r="P880" s="42"/>
      <c r="Q880" s="42"/>
      <c r="R880" s="42"/>
      <c r="S880" s="42"/>
      <c r="T880" s="42"/>
      <c r="U880" s="169"/>
      <c r="V880" s="169"/>
      <c r="W880" s="169"/>
      <c r="X880" s="169"/>
      <c r="Y880" s="169"/>
      <c r="AA880" s="169"/>
      <c r="AB880" s="169"/>
      <c r="AC880" s="169"/>
      <c r="AD880" s="169"/>
      <c r="AE880" s="169"/>
      <c r="AF880" s="169"/>
      <c r="AG880" s="169"/>
      <c r="AH880" s="169"/>
      <c r="AJ880" s="169"/>
      <c r="AK880" s="169"/>
      <c r="AM880" s="169"/>
      <c r="AN880" s="64"/>
      <c r="AO880" s="64"/>
      <c r="AP880" s="64"/>
      <c r="AQ880" s="64"/>
      <c r="AR880" s="64"/>
      <c r="AS880" s="42"/>
      <c r="AT880" s="67"/>
      <c r="AU880" s="67"/>
      <c r="AV880" s="67"/>
      <c r="AW880" s="42"/>
      <c r="AX880" s="64"/>
      <c r="AY880" s="69"/>
      <c r="AZ880" s="67"/>
      <c r="BA880" s="67"/>
      <c r="BB880" s="67"/>
      <c r="BC880" s="67"/>
      <c r="BD880" s="69"/>
      <c r="BE880" s="69"/>
      <c r="BF880" s="72"/>
      <c r="BG880" s="69"/>
      <c r="BH880" s="69"/>
      <c r="BI880" s="94"/>
      <c r="BJ880" s="42"/>
      <c r="BK880" s="42"/>
      <c r="BL880" s="209"/>
      <c r="BM880" s="67"/>
      <c r="BN880" s="67"/>
      <c r="BO880" s="95"/>
      <c r="BP880" s="42"/>
      <c r="BQ880" s="42"/>
      <c r="BR880" s="206"/>
      <c r="BS880" s="41"/>
      <c r="BT880" s="41"/>
      <c r="BU880" s="30"/>
      <c r="BW880" s="30"/>
      <c r="BX880" s="30"/>
      <c r="BY880" s="30"/>
      <c r="BZ880" s="160"/>
      <c r="CP880" s="26"/>
      <c r="CS880" s="40"/>
      <c r="CV880" s="69"/>
      <c r="CW880" s="31"/>
      <c r="CX880" s="19"/>
      <c r="CY880" s="43"/>
      <c r="DC880" s="160"/>
      <c r="DU880" s="30"/>
      <c r="DV880" s="30"/>
      <c r="DW880" s="30"/>
      <c r="DX880" s="30"/>
      <c r="DY880" s="30"/>
      <c r="DZ880" s="160"/>
      <c r="EA880" s="160"/>
      <c r="EC880" s="160"/>
      <c r="ED880" s="160"/>
      <c r="EG880" s="160"/>
      <c r="EH880" s="30"/>
      <c r="EI880" s="30"/>
      <c r="EK880" s="160"/>
      <c r="EL880" s="160"/>
      <c r="EM880" s="160"/>
      <c r="EN880" s="160"/>
      <c r="EO880" s="160"/>
      <c r="EP880" s="160"/>
    </row>
    <row r="881" spans="2:146" s="105" customFormat="1" x14ac:dyDescent="0.25">
      <c r="B881" s="53"/>
      <c r="C881" s="53"/>
      <c r="D881" s="53"/>
      <c r="E881" s="53"/>
      <c r="F881" s="53"/>
      <c r="G881" s="53"/>
      <c r="J881" s="160"/>
      <c r="K881" s="160"/>
      <c r="L881" s="42"/>
      <c r="M881" s="42"/>
      <c r="N881" s="42"/>
      <c r="O881" s="42"/>
      <c r="P881" s="42"/>
      <c r="Q881" s="42"/>
      <c r="R881" s="42"/>
      <c r="S881" s="42"/>
      <c r="T881" s="42"/>
      <c r="U881" s="169"/>
      <c r="V881" s="169"/>
      <c r="W881" s="169"/>
      <c r="X881" s="169"/>
      <c r="Y881" s="169"/>
      <c r="AA881" s="169"/>
      <c r="AB881" s="169"/>
      <c r="AC881" s="169"/>
      <c r="AD881" s="169"/>
      <c r="AE881" s="169"/>
      <c r="AF881" s="169"/>
      <c r="AG881" s="169"/>
      <c r="AH881" s="169"/>
      <c r="AJ881" s="169"/>
      <c r="AK881" s="169"/>
      <c r="AM881" s="169"/>
      <c r="AN881" s="64"/>
      <c r="AO881" s="64"/>
      <c r="AP881" s="64"/>
      <c r="AQ881" s="64"/>
      <c r="AR881" s="64"/>
      <c r="AS881" s="42"/>
      <c r="AT881" s="67"/>
      <c r="AU881" s="67"/>
      <c r="AV881" s="67"/>
      <c r="AW881" s="42"/>
      <c r="AX881" s="64"/>
      <c r="AY881" s="69"/>
      <c r="AZ881" s="67"/>
      <c r="BA881" s="67"/>
      <c r="BB881" s="67"/>
      <c r="BC881" s="67"/>
      <c r="BD881" s="69"/>
      <c r="BE881" s="69"/>
      <c r="BF881" s="72"/>
      <c r="BG881" s="69"/>
      <c r="BH881" s="69"/>
      <c r="BI881" s="94"/>
      <c r="BJ881" s="42"/>
      <c r="BK881" s="42"/>
      <c r="BL881" s="209"/>
      <c r="BM881" s="67"/>
      <c r="BN881" s="67"/>
      <c r="BO881" s="95"/>
      <c r="BP881" s="42"/>
      <c r="BQ881" s="42"/>
      <c r="BR881" s="206"/>
      <c r="BS881" s="41"/>
      <c r="BT881" s="41"/>
      <c r="BU881" s="30"/>
      <c r="BW881" s="30"/>
      <c r="BX881" s="30"/>
      <c r="BY881" s="30"/>
      <c r="BZ881" s="160"/>
      <c r="CP881" s="26"/>
      <c r="CS881" s="40"/>
      <c r="CV881" s="69"/>
      <c r="CW881" s="31"/>
      <c r="CX881" s="19"/>
      <c r="CY881" s="43"/>
      <c r="DC881" s="160"/>
      <c r="DU881" s="30"/>
      <c r="DV881" s="30"/>
      <c r="DW881" s="30"/>
      <c r="DX881" s="30"/>
      <c r="DY881" s="30"/>
      <c r="DZ881" s="160"/>
      <c r="EA881" s="160"/>
      <c r="EC881" s="160"/>
      <c r="ED881" s="160"/>
      <c r="EG881" s="160"/>
      <c r="EH881" s="30"/>
      <c r="EI881" s="30"/>
      <c r="EK881" s="160"/>
      <c r="EL881" s="160"/>
      <c r="EM881" s="160"/>
      <c r="EN881" s="160"/>
      <c r="EO881" s="160"/>
      <c r="EP881" s="160"/>
    </row>
    <row r="882" spans="2:146" s="105" customFormat="1" x14ac:dyDescent="0.25">
      <c r="B882" s="53"/>
      <c r="C882" s="53"/>
      <c r="D882" s="53"/>
      <c r="E882" s="53"/>
      <c r="F882" s="53"/>
      <c r="G882" s="53"/>
      <c r="J882" s="160"/>
      <c r="K882" s="160"/>
      <c r="L882" s="42"/>
      <c r="M882" s="42"/>
      <c r="N882" s="42"/>
      <c r="O882" s="42"/>
      <c r="P882" s="42"/>
      <c r="Q882" s="42"/>
      <c r="R882" s="42"/>
      <c r="S882" s="42"/>
      <c r="T882" s="42"/>
      <c r="U882" s="169"/>
      <c r="V882" s="169"/>
      <c r="W882" s="169"/>
      <c r="X882" s="169"/>
      <c r="Y882" s="169"/>
      <c r="AA882" s="169"/>
      <c r="AB882" s="169"/>
      <c r="AC882" s="169"/>
      <c r="AD882" s="169"/>
      <c r="AE882" s="169"/>
      <c r="AF882" s="169"/>
      <c r="AG882" s="169"/>
      <c r="AH882" s="169"/>
      <c r="AJ882" s="169"/>
      <c r="AK882" s="169"/>
      <c r="AM882" s="169"/>
      <c r="AN882" s="64"/>
      <c r="AO882" s="64"/>
      <c r="AP882" s="64"/>
      <c r="AQ882" s="64"/>
      <c r="AR882" s="64"/>
      <c r="AS882" s="42"/>
      <c r="AT882" s="67"/>
      <c r="AU882" s="67"/>
      <c r="AV882" s="67"/>
      <c r="AW882" s="42"/>
      <c r="AX882" s="64"/>
      <c r="AY882" s="69"/>
      <c r="AZ882" s="67"/>
      <c r="BA882" s="67"/>
      <c r="BB882" s="67"/>
      <c r="BC882" s="67"/>
      <c r="BD882" s="69"/>
      <c r="BE882" s="69"/>
      <c r="BF882" s="72"/>
      <c r="BG882" s="69"/>
      <c r="BH882" s="69"/>
      <c r="BI882" s="94"/>
      <c r="BJ882" s="42"/>
      <c r="BK882" s="42"/>
      <c r="BL882" s="209"/>
      <c r="BM882" s="67"/>
      <c r="BN882" s="67"/>
      <c r="BO882" s="95"/>
      <c r="BP882" s="42"/>
      <c r="BQ882" s="42"/>
      <c r="BR882" s="206"/>
      <c r="BS882" s="41"/>
      <c r="BT882" s="41"/>
      <c r="BU882" s="30"/>
      <c r="BW882" s="30"/>
      <c r="BX882" s="30"/>
      <c r="BY882" s="30"/>
      <c r="BZ882" s="160"/>
      <c r="CP882" s="26"/>
      <c r="CS882" s="40"/>
      <c r="CV882" s="69"/>
      <c r="CW882" s="31"/>
      <c r="CX882" s="19"/>
      <c r="CY882" s="43"/>
      <c r="DC882" s="160"/>
      <c r="DU882" s="30"/>
      <c r="DV882" s="30"/>
      <c r="DW882" s="30"/>
      <c r="DX882" s="30"/>
      <c r="DY882" s="30"/>
      <c r="DZ882" s="160"/>
      <c r="EA882" s="160"/>
      <c r="EC882" s="160"/>
      <c r="ED882" s="160"/>
      <c r="EG882" s="160"/>
      <c r="EH882" s="30"/>
      <c r="EI882" s="30"/>
      <c r="EK882" s="160"/>
      <c r="EL882" s="160"/>
      <c r="EM882" s="160"/>
      <c r="EN882" s="160"/>
      <c r="EO882" s="160"/>
      <c r="EP882" s="160"/>
    </row>
    <row r="883" spans="2:146" s="105" customFormat="1" x14ac:dyDescent="0.25">
      <c r="B883" s="53"/>
      <c r="C883" s="53"/>
      <c r="D883" s="53"/>
      <c r="E883" s="53"/>
      <c r="F883" s="53"/>
      <c r="G883" s="53"/>
      <c r="J883" s="160"/>
      <c r="K883" s="160"/>
      <c r="L883" s="42"/>
      <c r="M883" s="42"/>
      <c r="N883" s="42"/>
      <c r="O883" s="42"/>
      <c r="P883" s="42"/>
      <c r="Q883" s="42"/>
      <c r="R883" s="42"/>
      <c r="S883" s="42"/>
      <c r="T883" s="42"/>
      <c r="U883" s="169"/>
      <c r="V883" s="169"/>
      <c r="W883" s="169"/>
      <c r="X883" s="169"/>
      <c r="Y883" s="169"/>
      <c r="AA883" s="169"/>
      <c r="AB883" s="169"/>
      <c r="AC883" s="169"/>
      <c r="AD883" s="169"/>
      <c r="AE883" s="169"/>
      <c r="AF883" s="169"/>
      <c r="AG883" s="169"/>
      <c r="AH883" s="169"/>
      <c r="AJ883" s="169"/>
      <c r="AK883" s="169"/>
      <c r="AM883" s="169"/>
      <c r="AN883" s="64"/>
      <c r="AO883" s="64"/>
      <c r="AP883" s="64"/>
      <c r="AQ883" s="64"/>
      <c r="AR883" s="64"/>
      <c r="AS883" s="42"/>
      <c r="AT883" s="67"/>
      <c r="AU883" s="67"/>
      <c r="AV883" s="67"/>
      <c r="AW883" s="42"/>
      <c r="AX883" s="64"/>
      <c r="AY883" s="69"/>
      <c r="AZ883" s="67"/>
      <c r="BA883" s="67"/>
      <c r="BB883" s="67"/>
      <c r="BC883" s="67"/>
      <c r="BD883" s="69"/>
      <c r="BE883" s="69"/>
      <c r="BF883" s="72"/>
      <c r="BG883" s="69"/>
      <c r="BH883" s="69"/>
      <c r="BI883" s="94"/>
      <c r="BJ883" s="42"/>
      <c r="BK883" s="42"/>
      <c r="BL883" s="209"/>
      <c r="BM883" s="67"/>
      <c r="BN883" s="67"/>
      <c r="BO883" s="95"/>
      <c r="BP883" s="42"/>
      <c r="BQ883" s="42"/>
      <c r="BR883" s="206"/>
      <c r="BS883" s="41"/>
      <c r="BT883" s="41"/>
      <c r="BU883" s="30"/>
      <c r="BW883" s="30"/>
      <c r="BX883" s="30"/>
      <c r="BY883" s="30"/>
      <c r="BZ883" s="160"/>
      <c r="CP883" s="26"/>
      <c r="CS883" s="40"/>
      <c r="CV883" s="69"/>
      <c r="CW883" s="31"/>
      <c r="CX883" s="19"/>
      <c r="CY883" s="43"/>
      <c r="DC883" s="160"/>
      <c r="DU883" s="30"/>
      <c r="DV883" s="30"/>
      <c r="DW883" s="30"/>
      <c r="DX883" s="30"/>
      <c r="DY883" s="30"/>
      <c r="DZ883" s="160"/>
      <c r="EA883" s="160"/>
      <c r="EC883" s="160"/>
      <c r="ED883" s="160"/>
      <c r="EG883" s="160"/>
      <c r="EH883" s="30"/>
      <c r="EI883" s="30"/>
      <c r="EK883" s="160"/>
      <c r="EL883" s="160"/>
      <c r="EM883" s="160"/>
      <c r="EN883" s="160"/>
      <c r="EO883" s="160"/>
      <c r="EP883" s="160"/>
    </row>
    <row r="884" spans="2:146" s="105" customFormat="1" x14ac:dyDescent="0.25">
      <c r="B884" s="53"/>
      <c r="C884" s="53"/>
      <c r="D884" s="53"/>
      <c r="E884" s="53"/>
      <c r="F884" s="53"/>
      <c r="G884" s="53"/>
      <c r="J884" s="160"/>
      <c r="K884" s="160"/>
      <c r="L884" s="42"/>
      <c r="M884" s="42"/>
      <c r="N884" s="42"/>
      <c r="O884" s="42"/>
      <c r="P884" s="42"/>
      <c r="Q884" s="42"/>
      <c r="R884" s="42"/>
      <c r="S884" s="42"/>
      <c r="T884" s="42"/>
      <c r="U884" s="169"/>
      <c r="V884" s="169"/>
      <c r="W884" s="169"/>
      <c r="X884" s="169"/>
      <c r="Y884" s="169"/>
      <c r="AA884" s="169"/>
      <c r="AB884" s="169"/>
      <c r="AC884" s="169"/>
      <c r="AD884" s="169"/>
      <c r="AE884" s="169"/>
      <c r="AF884" s="169"/>
      <c r="AG884" s="169"/>
      <c r="AH884" s="169"/>
      <c r="AJ884" s="169"/>
      <c r="AK884" s="169"/>
      <c r="AM884" s="169"/>
      <c r="AN884" s="64"/>
      <c r="AO884" s="64"/>
      <c r="AP884" s="64"/>
      <c r="AQ884" s="64"/>
      <c r="AR884" s="64"/>
      <c r="AS884" s="42"/>
      <c r="AT884" s="67"/>
      <c r="AU884" s="67"/>
      <c r="AV884" s="67"/>
      <c r="AW884" s="42"/>
      <c r="AX884" s="64"/>
      <c r="AY884" s="69"/>
      <c r="AZ884" s="67"/>
      <c r="BA884" s="67"/>
      <c r="BB884" s="67"/>
      <c r="BC884" s="67"/>
      <c r="BD884" s="69"/>
      <c r="BE884" s="69"/>
      <c r="BF884" s="72"/>
      <c r="BG884" s="69"/>
      <c r="BH884" s="69"/>
      <c r="BI884" s="94"/>
      <c r="BJ884" s="42"/>
      <c r="BK884" s="42"/>
      <c r="BL884" s="209"/>
      <c r="BM884" s="67"/>
      <c r="BN884" s="67"/>
      <c r="BO884" s="95"/>
      <c r="BP884" s="42"/>
      <c r="BQ884" s="42"/>
      <c r="BR884" s="206"/>
      <c r="BS884" s="41"/>
      <c r="BT884" s="41"/>
      <c r="BU884" s="30"/>
      <c r="BW884" s="30"/>
      <c r="BX884" s="30"/>
      <c r="BY884" s="30"/>
      <c r="BZ884" s="160"/>
      <c r="CP884" s="26"/>
      <c r="CS884" s="40"/>
      <c r="CV884" s="69"/>
      <c r="CW884" s="31"/>
      <c r="CX884" s="19"/>
      <c r="CY884" s="43"/>
      <c r="DC884" s="160"/>
      <c r="DU884" s="30"/>
      <c r="DV884" s="30"/>
      <c r="DW884" s="30"/>
      <c r="DX884" s="30"/>
      <c r="DY884" s="30"/>
      <c r="DZ884" s="160"/>
      <c r="EA884" s="160"/>
      <c r="EC884" s="160"/>
      <c r="ED884" s="160"/>
      <c r="EG884" s="160"/>
      <c r="EH884" s="30"/>
      <c r="EI884" s="30"/>
      <c r="EK884" s="160"/>
      <c r="EL884" s="160"/>
      <c r="EM884" s="160"/>
      <c r="EN884" s="160"/>
      <c r="EO884" s="160"/>
      <c r="EP884" s="160"/>
    </row>
    <row r="885" spans="2:146" s="105" customFormat="1" x14ac:dyDescent="0.25">
      <c r="B885" s="53"/>
      <c r="C885" s="53"/>
      <c r="D885" s="53"/>
      <c r="E885" s="53"/>
      <c r="F885" s="53"/>
      <c r="G885" s="53"/>
      <c r="J885" s="160"/>
      <c r="K885" s="160"/>
      <c r="L885" s="42"/>
      <c r="M885" s="42"/>
      <c r="N885" s="42"/>
      <c r="O885" s="42"/>
      <c r="P885" s="42"/>
      <c r="Q885" s="42"/>
      <c r="R885" s="42"/>
      <c r="S885" s="42"/>
      <c r="T885" s="42"/>
      <c r="U885" s="169"/>
      <c r="V885" s="169"/>
      <c r="W885" s="169"/>
      <c r="X885" s="169"/>
      <c r="Y885" s="169"/>
      <c r="AA885" s="169"/>
      <c r="AB885" s="169"/>
      <c r="AC885" s="169"/>
      <c r="AD885" s="169"/>
      <c r="AE885" s="169"/>
      <c r="AF885" s="169"/>
      <c r="AG885" s="169"/>
      <c r="AH885" s="169"/>
      <c r="AJ885" s="169"/>
      <c r="AK885" s="169"/>
      <c r="AM885" s="169"/>
      <c r="AN885" s="64"/>
      <c r="AO885" s="64"/>
      <c r="AP885" s="64"/>
      <c r="AQ885" s="64"/>
      <c r="AR885" s="64"/>
      <c r="AS885" s="42"/>
      <c r="AT885" s="67"/>
      <c r="AU885" s="67"/>
      <c r="AV885" s="67"/>
      <c r="AW885" s="42"/>
      <c r="AX885" s="64"/>
      <c r="AY885" s="69"/>
      <c r="AZ885" s="67"/>
      <c r="BA885" s="67"/>
      <c r="BB885" s="67"/>
      <c r="BC885" s="67"/>
      <c r="BD885" s="69"/>
      <c r="BE885" s="69"/>
      <c r="BF885" s="72"/>
      <c r="BG885" s="69"/>
      <c r="BH885" s="69"/>
      <c r="BI885" s="94"/>
      <c r="BJ885" s="42"/>
      <c r="BK885" s="42"/>
      <c r="BL885" s="209"/>
      <c r="BM885" s="67"/>
      <c r="BN885" s="67"/>
      <c r="BO885" s="95"/>
      <c r="BP885" s="42"/>
      <c r="BQ885" s="42"/>
      <c r="BR885" s="206"/>
      <c r="BS885" s="41"/>
      <c r="BT885" s="41"/>
      <c r="BU885" s="30"/>
      <c r="BW885" s="30"/>
      <c r="BX885" s="30"/>
      <c r="BY885" s="30"/>
      <c r="BZ885" s="160"/>
      <c r="CP885" s="26"/>
      <c r="CS885" s="40"/>
      <c r="CV885" s="69"/>
      <c r="CW885" s="31"/>
      <c r="CX885" s="19"/>
      <c r="CY885" s="43"/>
      <c r="DC885" s="160"/>
      <c r="DU885" s="30"/>
      <c r="DV885" s="30"/>
      <c r="DW885" s="30"/>
      <c r="DX885" s="30"/>
      <c r="DY885" s="30"/>
      <c r="DZ885" s="160"/>
      <c r="EA885" s="160"/>
      <c r="EC885" s="160"/>
      <c r="ED885" s="160"/>
      <c r="EG885" s="160"/>
      <c r="EH885" s="30"/>
      <c r="EI885" s="30"/>
      <c r="EK885" s="160"/>
      <c r="EL885" s="160"/>
      <c r="EM885" s="160"/>
      <c r="EN885" s="160"/>
      <c r="EO885" s="160"/>
      <c r="EP885" s="160"/>
    </row>
    <row r="886" spans="2:146" s="105" customFormat="1" x14ac:dyDescent="0.25">
      <c r="B886" s="53"/>
      <c r="C886" s="53"/>
      <c r="D886" s="53"/>
      <c r="E886" s="53"/>
      <c r="F886" s="53"/>
      <c r="G886" s="53"/>
      <c r="J886" s="160"/>
      <c r="K886" s="160"/>
      <c r="L886" s="42"/>
      <c r="M886" s="42"/>
      <c r="N886" s="42"/>
      <c r="O886" s="42"/>
      <c r="P886" s="42"/>
      <c r="Q886" s="42"/>
      <c r="R886" s="42"/>
      <c r="S886" s="42"/>
      <c r="T886" s="42"/>
      <c r="U886" s="169"/>
      <c r="V886" s="169"/>
      <c r="W886" s="169"/>
      <c r="X886" s="169"/>
      <c r="Y886" s="169"/>
      <c r="AA886" s="169"/>
      <c r="AB886" s="169"/>
      <c r="AC886" s="169"/>
      <c r="AD886" s="169"/>
      <c r="AE886" s="169"/>
      <c r="AF886" s="169"/>
      <c r="AG886" s="169"/>
      <c r="AH886" s="169"/>
      <c r="AJ886" s="169"/>
      <c r="AK886" s="169"/>
      <c r="AM886" s="169"/>
      <c r="AN886" s="64"/>
      <c r="AO886" s="64"/>
      <c r="AP886" s="64"/>
      <c r="AQ886" s="64"/>
      <c r="AR886" s="64"/>
      <c r="AS886" s="42"/>
      <c r="AT886" s="67"/>
      <c r="AU886" s="67"/>
      <c r="AV886" s="67"/>
      <c r="AW886" s="42"/>
      <c r="AX886" s="64"/>
      <c r="AY886" s="69"/>
      <c r="AZ886" s="67"/>
      <c r="BA886" s="67"/>
      <c r="BB886" s="67"/>
      <c r="BC886" s="67"/>
      <c r="BD886" s="69"/>
      <c r="BE886" s="69"/>
      <c r="BF886" s="72"/>
      <c r="BG886" s="69"/>
      <c r="BH886" s="69"/>
      <c r="BI886" s="94"/>
      <c r="BJ886" s="42"/>
      <c r="BK886" s="42"/>
      <c r="BL886" s="209"/>
      <c r="BM886" s="67"/>
      <c r="BN886" s="67"/>
      <c r="BO886" s="95"/>
      <c r="BP886" s="42"/>
      <c r="BQ886" s="42"/>
      <c r="BR886" s="206"/>
      <c r="BS886" s="41"/>
      <c r="BT886" s="41"/>
      <c r="BU886" s="30"/>
      <c r="BW886" s="30"/>
      <c r="BX886" s="30"/>
      <c r="BY886" s="30"/>
      <c r="BZ886" s="160"/>
      <c r="CP886" s="26"/>
      <c r="CS886" s="40"/>
      <c r="CV886" s="69"/>
      <c r="CW886" s="31"/>
      <c r="CX886" s="19"/>
      <c r="CY886" s="43"/>
      <c r="DC886" s="160"/>
      <c r="DU886" s="30"/>
      <c r="DV886" s="30"/>
      <c r="DW886" s="30"/>
      <c r="DX886" s="30"/>
      <c r="DY886" s="30"/>
      <c r="DZ886" s="160"/>
      <c r="EA886" s="160"/>
      <c r="EC886" s="160"/>
      <c r="ED886" s="160"/>
      <c r="EG886" s="160"/>
      <c r="EH886" s="30"/>
      <c r="EI886" s="30"/>
      <c r="EK886" s="160"/>
      <c r="EL886" s="160"/>
      <c r="EM886" s="160"/>
      <c r="EN886" s="160"/>
      <c r="EO886" s="160"/>
      <c r="EP886" s="160"/>
    </row>
    <row r="887" spans="2:146" s="105" customFormat="1" x14ac:dyDescent="0.25">
      <c r="B887" s="53"/>
      <c r="C887" s="53"/>
      <c r="D887" s="53"/>
      <c r="E887" s="53"/>
      <c r="F887" s="53"/>
      <c r="G887" s="53"/>
      <c r="J887" s="160"/>
      <c r="K887" s="160"/>
      <c r="L887" s="42"/>
      <c r="M887" s="42"/>
      <c r="N887" s="42"/>
      <c r="O887" s="42"/>
      <c r="P887" s="42"/>
      <c r="Q887" s="42"/>
      <c r="R887" s="42"/>
      <c r="S887" s="42"/>
      <c r="T887" s="42"/>
      <c r="U887" s="169"/>
      <c r="V887" s="169"/>
      <c r="W887" s="169"/>
      <c r="X887" s="169"/>
      <c r="Y887" s="169"/>
      <c r="AA887" s="169"/>
      <c r="AB887" s="169"/>
      <c r="AC887" s="169"/>
      <c r="AD887" s="169"/>
      <c r="AE887" s="169"/>
      <c r="AF887" s="169"/>
      <c r="AG887" s="169"/>
      <c r="AH887" s="169"/>
      <c r="AJ887" s="169"/>
      <c r="AK887" s="169"/>
      <c r="AM887" s="169"/>
      <c r="AN887" s="64"/>
      <c r="AO887" s="64"/>
      <c r="AP887" s="64"/>
      <c r="AQ887" s="64"/>
      <c r="AR887" s="64"/>
      <c r="AS887" s="42"/>
      <c r="AT887" s="67"/>
      <c r="AU887" s="67"/>
      <c r="AV887" s="67"/>
      <c r="AW887" s="42"/>
      <c r="AX887" s="64"/>
      <c r="AY887" s="69"/>
      <c r="AZ887" s="67"/>
      <c r="BA887" s="67"/>
      <c r="BB887" s="67"/>
      <c r="BC887" s="67"/>
      <c r="BD887" s="69"/>
      <c r="BE887" s="69"/>
      <c r="BF887" s="72"/>
      <c r="BG887" s="69"/>
      <c r="BH887" s="69"/>
      <c r="BI887" s="94"/>
      <c r="BJ887" s="42"/>
      <c r="BK887" s="42"/>
      <c r="BL887" s="209"/>
      <c r="BM887" s="67"/>
      <c r="BN887" s="67"/>
      <c r="BO887" s="95"/>
      <c r="BP887" s="42"/>
      <c r="BQ887" s="42"/>
      <c r="BR887" s="206"/>
      <c r="BS887" s="41"/>
      <c r="BT887" s="41"/>
      <c r="BU887" s="30"/>
      <c r="BW887" s="30"/>
      <c r="BX887" s="30"/>
      <c r="BY887" s="30"/>
      <c r="BZ887" s="160"/>
      <c r="CP887" s="26"/>
      <c r="CS887" s="40"/>
      <c r="CV887" s="69"/>
      <c r="CW887" s="31"/>
      <c r="CX887" s="19"/>
      <c r="CY887" s="43"/>
      <c r="DC887" s="160"/>
      <c r="DU887" s="30"/>
      <c r="DV887" s="30"/>
      <c r="DW887" s="30"/>
      <c r="DX887" s="30"/>
      <c r="DY887" s="30"/>
      <c r="DZ887" s="160"/>
      <c r="EA887" s="160"/>
      <c r="EC887" s="160"/>
      <c r="ED887" s="160"/>
      <c r="EG887" s="160"/>
      <c r="EH887" s="30"/>
      <c r="EI887" s="30"/>
      <c r="EK887" s="160"/>
      <c r="EL887" s="160"/>
      <c r="EM887" s="160"/>
      <c r="EN887" s="160"/>
      <c r="EO887" s="160"/>
      <c r="EP887" s="160"/>
    </row>
    <row r="888" spans="2:146" s="105" customFormat="1" x14ac:dyDescent="0.25">
      <c r="B888" s="53"/>
      <c r="C888" s="53"/>
      <c r="D888" s="53"/>
      <c r="E888" s="53"/>
      <c r="F888" s="53"/>
      <c r="G888" s="53"/>
      <c r="J888" s="160"/>
      <c r="K888" s="160"/>
      <c r="L888" s="42"/>
      <c r="M888" s="42"/>
      <c r="N888" s="42"/>
      <c r="O888" s="42"/>
      <c r="P888" s="42"/>
      <c r="Q888" s="42"/>
      <c r="R888" s="42"/>
      <c r="S888" s="42"/>
      <c r="T888" s="42"/>
      <c r="U888" s="169"/>
      <c r="V888" s="169"/>
      <c r="W888" s="169"/>
      <c r="X888" s="169"/>
      <c r="Y888" s="169"/>
      <c r="AA888" s="169"/>
      <c r="AB888" s="169"/>
      <c r="AC888" s="169"/>
      <c r="AD888" s="169"/>
      <c r="AE888" s="169"/>
      <c r="AF888" s="169"/>
      <c r="AG888" s="169"/>
      <c r="AH888" s="169"/>
      <c r="AJ888" s="169"/>
      <c r="AK888" s="169"/>
      <c r="AM888" s="169"/>
      <c r="AN888" s="64"/>
      <c r="AO888" s="64"/>
      <c r="AP888" s="64"/>
      <c r="AQ888" s="64"/>
      <c r="AR888" s="64"/>
      <c r="AS888" s="42"/>
      <c r="AT888" s="67"/>
      <c r="AU888" s="67"/>
      <c r="AV888" s="67"/>
      <c r="AW888" s="42"/>
      <c r="AX888" s="64"/>
      <c r="AY888" s="69"/>
      <c r="AZ888" s="67"/>
      <c r="BA888" s="67"/>
      <c r="BB888" s="67"/>
      <c r="BC888" s="67"/>
      <c r="BD888" s="69"/>
      <c r="BE888" s="69"/>
      <c r="BF888" s="72"/>
      <c r="BG888" s="69"/>
      <c r="BH888" s="69"/>
      <c r="BI888" s="94"/>
      <c r="BJ888" s="42"/>
      <c r="BK888" s="42"/>
      <c r="BL888" s="209"/>
      <c r="BM888" s="67"/>
      <c r="BN888" s="67"/>
      <c r="BO888" s="95"/>
      <c r="BP888" s="42"/>
      <c r="BQ888" s="42"/>
      <c r="BR888" s="206"/>
      <c r="BS888" s="41"/>
      <c r="BT888" s="41"/>
      <c r="BU888" s="30"/>
      <c r="BW888" s="30"/>
      <c r="BX888" s="30"/>
      <c r="BY888" s="30"/>
      <c r="BZ888" s="160"/>
      <c r="CP888" s="26"/>
      <c r="CS888" s="40"/>
      <c r="CV888" s="69"/>
      <c r="CW888" s="31"/>
      <c r="CX888" s="19"/>
      <c r="CY888" s="43"/>
      <c r="DC888" s="160"/>
      <c r="DU888" s="30"/>
      <c r="DV888" s="30"/>
      <c r="DW888" s="30"/>
      <c r="DX888" s="30"/>
      <c r="DY888" s="30"/>
      <c r="DZ888" s="160"/>
      <c r="EA888" s="160"/>
      <c r="EC888" s="160"/>
      <c r="ED888" s="160"/>
      <c r="EG888" s="160"/>
      <c r="EH888" s="30"/>
      <c r="EI888" s="30"/>
      <c r="EK888" s="160"/>
      <c r="EL888" s="160"/>
      <c r="EM888" s="160"/>
      <c r="EN888" s="160"/>
      <c r="EO888" s="160"/>
      <c r="EP888" s="160"/>
    </row>
    <row r="889" spans="2:146" s="105" customFormat="1" x14ac:dyDescent="0.25">
      <c r="B889" s="53"/>
      <c r="C889" s="53"/>
      <c r="D889" s="53"/>
      <c r="E889" s="53"/>
      <c r="F889" s="53"/>
      <c r="G889" s="53"/>
      <c r="J889" s="160"/>
      <c r="K889" s="160"/>
      <c r="L889" s="42"/>
      <c r="M889" s="42"/>
      <c r="N889" s="42"/>
      <c r="O889" s="42"/>
      <c r="P889" s="42"/>
      <c r="Q889" s="42"/>
      <c r="R889" s="42"/>
      <c r="S889" s="42"/>
      <c r="T889" s="42"/>
      <c r="U889" s="169"/>
      <c r="V889" s="169"/>
      <c r="W889" s="169"/>
      <c r="X889" s="169"/>
      <c r="Y889" s="169"/>
      <c r="AA889" s="169"/>
      <c r="AB889" s="169"/>
      <c r="AC889" s="169"/>
      <c r="AD889" s="169"/>
      <c r="AE889" s="169"/>
      <c r="AF889" s="169"/>
      <c r="AG889" s="169"/>
      <c r="AH889" s="169"/>
      <c r="AJ889" s="169"/>
      <c r="AK889" s="169"/>
      <c r="AM889" s="169"/>
      <c r="AN889" s="64"/>
      <c r="AO889" s="64"/>
      <c r="AP889" s="64"/>
      <c r="AQ889" s="64"/>
      <c r="AR889" s="64"/>
      <c r="AS889" s="42"/>
      <c r="AT889" s="67"/>
      <c r="AU889" s="67"/>
      <c r="AV889" s="67"/>
      <c r="AW889" s="42"/>
      <c r="AX889" s="64"/>
      <c r="AY889" s="69"/>
      <c r="AZ889" s="67"/>
      <c r="BA889" s="67"/>
      <c r="BB889" s="67"/>
      <c r="BC889" s="67"/>
      <c r="BD889" s="69"/>
      <c r="BE889" s="69"/>
      <c r="BF889" s="72"/>
      <c r="BG889" s="69"/>
      <c r="BH889" s="69"/>
      <c r="BI889" s="94"/>
      <c r="BJ889" s="42"/>
      <c r="BK889" s="42"/>
      <c r="BL889" s="209"/>
      <c r="BM889" s="67"/>
      <c r="BN889" s="67"/>
      <c r="BO889" s="95"/>
      <c r="BP889" s="42"/>
      <c r="BQ889" s="42"/>
      <c r="BR889" s="206"/>
      <c r="BS889" s="41"/>
      <c r="BT889" s="41"/>
      <c r="BU889" s="30"/>
      <c r="BW889" s="30"/>
      <c r="BX889" s="30"/>
      <c r="BY889" s="30"/>
      <c r="BZ889" s="160"/>
      <c r="CP889" s="26"/>
      <c r="CS889" s="40"/>
      <c r="CV889" s="69"/>
      <c r="CW889" s="31"/>
      <c r="CX889" s="19"/>
      <c r="CY889" s="43"/>
      <c r="DC889" s="160"/>
      <c r="DU889" s="30"/>
      <c r="DV889" s="30"/>
      <c r="DW889" s="30"/>
      <c r="DX889" s="30"/>
      <c r="DY889" s="30"/>
      <c r="DZ889" s="160"/>
      <c r="EA889" s="160"/>
      <c r="EC889" s="160"/>
      <c r="ED889" s="160"/>
      <c r="EG889" s="160"/>
      <c r="EH889" s="30"/>
      <c r="EI889" s="30"/>
      <c r="EK889" s="160"/>
      <c r="EL889" s="160"/>
      <c r="EM889" s="160"/>
      <c r="EN889" s="160"/>
      <c r="EO889" s="160"/>
      <c r="EP889" s="160"/>
    </row>
    <row r="890" spans="2:146" s="105" customFormat="1" x14ac:dyDescent="0.25">
      <c r="B890" s="53"/>
      <c r="C890" s="53"/>
      <c r="D890" s="53"/>
      <c r="E890" s="53"/>
      <c r="F890" s="53"/>
      <c r="G890" s="53"/>
      <c r="J890" s="160"/>
      <c r="K890" s="160"/>
      <c r="L890" s="42"/>
      <c r="M890" s="42"/>
      <c r="N890" s="42"/>
      <c r="O890" s="42"/>
      <c r="P890" s="42"/>
      <c r="Q890" s="42"/>
      <c r="R890" s="42"/>
      <c r="S890" s="42"/>
      <c r="T890" s="42"/>
      <c r="U890" s="169"/>
      <c r="V890" s="169"/>
      <c r="W890" s="169"/>
      <c r="X890" s="169"/>
      <c r="Y890" s="169"/>
      <c r="AA890" s="169"/>
      <c r="AB890" s="169"/>
      <c r="AC890" s="169"/>
      <c r="AD890" s="169"/>
      <c r="AE890" s="169"/>
      <c r="AF890" s="169"/>
      <c r="AG890" s="169"/>
      <c r="AH890" s="169"/>
      <c r="AJ890" s="169"/>
      <c r="AK890" s="169"/>
      <c r="AM890" s="169"/>
      <c r="AN890" s="64"/>
      <c r="AO890" s="64"/>
      <c r="AP890" s="64"/>
      <c r="AQ890" s="64"/>
      <c r="AR890" s="64"/>
      <c r="AS890" s="42"/>
      <c r="AT890" s="67"/>
      <c r="AU890" s="67"/>
      <c r="AV890" s="67"/>
      <c r="AW890" s="42"/>
      <c r="AX890" s="64"/>
      <c r="AY890" s="69"/>
      <c r="AZ890" s="67"/>
      <c r="BA890" s="67"/>
      <c r="BB890" s="67"/>
      <c r="BC890" s="67"/>
      <c r="BD890" s="69"/>
      <c r="BE890" s="69"/>
      <c r="BF890" s="72"/>
      <c r="BG890" s="69"/>
      <c r="BH890" s="69"/>
      <c r="BI890" s="94"/>
      <c r="BJ890" s="42"/>
      <c r="BK890" s="42"/>
      <c r="BL890" s="209"/>
      <c r="BM890" s="67"/>
      <c r="BN890" s="67"/>
      <c r="BO890" s="95"/>
      <c r="BP890" s="42"/>
      <c r="BQ890" s="42"/>
      <c r="BR890" s="206"/>
      <c r="BS890" s="41"/>
      <c r="BT890" s="41"/>
      <c r="BU890" s="30"/>
      <c r="BW890" s="30"/>
      <c r="BX890" s="30"/>
      <c r="BY890" s="30"/>
      <c r="BZ890" s="160"/>
      <c r="CP890" s="26"/>
      <c r="CS890" s="40"/>
      <c r="CV890" s="69"/>
      <c r="CW890" s="31"/>
      <c r="CX890" s="19"/>
      <c r="CY890" s="43"/>
      <c r="DC890" s="160"/>
      <c r="DU890" s="30"/>
      <c r="DV890" s="30"/>
      <c r="DW890" s="30"/>
      <c r="DX890" s="30"/>
      <c r="DY890" s="30"/>
      <c r="DZ890" s="160"/>
      <c r="EA890" s="160"/>
      <c r="EC890" s="160"/>
      <c r="ED890" s="160"/>
      <c r="EG890" s="160"/>
      <c r="EH890" s="30"/>
      <c r="EI890" s="30"/>
      <c r="EK890" s="160"/>
      <c r="EL890" s="160"/>
      <c r="EM890" s="160"/>
      <c r="EN890" s="160"/>
      <c r="EO890" s="160"/>
      <c r="EP890" s="160"/>
    </row>
    <row r="891" spans="2:146" s="105" customFormat="1" x14ac:dyDescent="0.25">
      <c r="B891" s="53"/>
      <c r="C891" s="53"/>
      <c r="D891" s="53"/>
      <c r="E891" s="53"/>
      <c r="F891" s="53"/>
      <c r="G891" s="53"/>
      <c r="J891" s="160"/>
      <c r="K891" s="160"/>
      <c r="L891" s="42"/>
      <c r="M891" s="42"/>
      <c r="N891" s="42"/>
      <c r="O891" s="42"/>
      <c r="P891" s="42"/>
      <c r="Q891" s="42"/>
      <c r="R891" s="42"/>
      <c r="S891" s="42"/>
      <c r="T891" s="42"/>
      <c r="U891" s="169"/>
      <c r="V891" s="169"/>
      <c r="W891" s="169"/>
      <c r="X891" s="169"/>
      <c r="Y891" s="169"/>
      <c r="AA891" s="169"/>
      <c r="AB891" s="169"/>
      <c r="AC891" s="169"/>
      <c r="AD891" s="169"/>
      <c r="AE891" s="169"/>
      <c r="AF891" s="169"/>
      <c r="AG891" s="169"/>
      <c r="AH891" s="169"/>
      <c r="AJ891" s="169"/>
      <c r="AK891" s="169"/>
      <c r="AM891" s="169"/>
      <c r="AN891" s="64"/>
      <c r="AO891" s="64"/>
      <c r="AP891" s="64"/>
      <c r="AQ891" s="64"/>
      <c r="AR891" s="64"/>
      <c r="AS891" s="42"/>
      <c r="AT891" s="67"/>
      <c r="AU891" s="67"/>
      <c r="AV891" s="67"/>
      <c r="AW891" s="42"/>
      <c r="AX891" s="64"/>
      <c r="AY891" s="69"/>
      <c r="AZ891" s="67"/>
      <c r="BA891" s="67"/>
      <c r="BB891" s="67"/>
      <c r="BC891" s="67"/>
      <c r="BD891" s="69"/>
      <c r="BE891" s="69"/>
      <c r="BF891" s="72"/>
      <c r="BG891" s="69"/>
      <c r="BH891" s="69"/>
      <c r="BI891" s="94"/>
      <c r="BJ891" s="42"/>
      <c r="BK891" s="42"/>
      <c r="BL891" s="209"/>
      <c r="BM891" s="67"/>
      <c r="BN891" s="67"/>
      <c r="BO891" s="95"/>
      <c r="BP891" s="42"/>
      <c r="BQ891" s="42"/>
      <c r="BR891" s="206"/>
      <c r="BS891" s="41"/>
      <c r="BT891" s="41"/>
      <c r="BU891" s="30"/>
      <c r="BW891" s="30"/>
      <c r="BX891" s="30"/>
      <c r="BY891" s="30"/>
      <c r="BZ891" s="160"/>
      <c r="CP891" s="26"/>
      <c r="CS891" s="40"/>
      <c r="CV891" s="69"/>
      <c r="CW891" s="31"/>
      <c r="CX891" s="19"/>
      <c r="CY891" s="43"/>
      <c r="DC891" s="160"/>
      <c r="DU891" s="30"/>
      <c r="DV891" s="30"/>
      <c r="DW891" s="30"/>
      <c r="DX891" s="30"/>
      <c r="DY891" s="30"/>
      <c r="DZ891" s="160"/>
      <c r="EA891" s="160"/>
      <c r="EC891" s="160"/>
      <c r="ED891" s="160"/>
      <c r="EG891" s="160"/>
      <c r="EH891" s="30"/>
      <c r="EI891" s="30"/>
      <c r="EK891" s="160"/>
      <c r="EL891" s="160"/>
      <c r="EM891" s="160"/>
      <c r="EN891" s="160"/>
      <c r="EO891" s="160"/>
      <c r="EP891" s="160"/>
    </row>
    <row r="892" spans="2:146" s="105" customFormat="1" x14ac:dyDescent="0.25">
      <c r="B892" s="53"/>
      <c r="C892" s="53"/>
      <c r="D892" s="53"/>
      <c r="E892" s="53"/>
      <c r="F892" s="53"/>
      <c r="G892" s="53"/>
      <c r="J892" s="160"/>
      <c r="K892" s="160"/>
      <c r="L892" s="42"/>
      <c r="M892" s="42"/>
      <c r="N892" s="42"/>
      <c r="O892" s="42"/>
      <c r="P892" s="42"/>
      <c r="Q892" s="42"/>
      <c r="R892" s="42"/>
      <c r="S892" s="42"/>
      <c r="T892" s="42"/>
      <c r="U892" s="169"/>
      <c r="V892" s="169"/>
      <c r="W892" s="169"/>
      <c r="X892" s="169"/>
      <c r="Y892" s="169"/>
      <c r="AA892" s="169"/>
      <c r="AB892" s="169"/>
      <c r="AC892" s="169"/>
      <c r="AD892" s="169"/>
      <c r="AE892" s="169"/>
      <c r="AF892" s="169"/>
      <c r="AG892" s="169"/>
      <c r="AH892" s="169"/>
      <c r="AJ892" s="169"/>
      <c r="AK892" s="169"/>
      <c r="AM892" s="169"/>
      <c r="AN892" s="64"/>
      <c r="AO892" s="64"/>
      <c r="AP892" s="64"/>
      <c r="AQ892" s="64"/>
      <c r="AR892" s="64"/>
      <c r="AS892" s="42"/>
      <c r="AT892" s="67"/>
      <c r="AU892" s="67"/>
      <c r="AV892" s="67"/>
      <c r="AW892" s="42"/>
      <c r="AX892" s="64"/>
      <c r="AY892" s="69"/>
      <c r="AZ892" s="67"/>
      <c r="BA892" s="67"/>
      <c r="BB892" s="67"/>
      <c r="BC892" s="67"/>
      <c r="BD892" s="69"/>
      <c r="BE892" s="69"/>
      <c r="BF892" s="72"/>
      <c r="BG892" s="69"/>
      <c r="BH892" s="69"/>
      <c r="BI892" s="94"/>
      <c r="BJ892" s="42"/>
      <c r="BK892" s="42"/>
      <c r="BL892" s="209"/>
      <c r="BM892" s="67"/>
      <c r="BN892" s="67"/>
      <c r="BO892" s="95"/>
      <c r="BP892" s="42"/>
      <c r="BQ892" s="42"/>
      <c r="BR892" s="206"/>
      <c r="BS892" s="41"/>
      <c r="BT892" s="41"/>
      <c r="BU892" s="30"/>
      <c r="BW892" s="30"/>
      <c r="BX892" s="30"/>
      <c r="BY892" s="30"/>
      <c r="BZ892" s="160"/>
      <c r="CP892" s="26"/>
      <c r="CS892" s="40"/>
      <c r="CV892" s="69"/>
      <c r="CW892" s="31"/>
      <c r="CX892" s="19"/>
      <c r="CY892" s="43"/>
      <c r="DC892" s="160"/>
      <c r="DU892" s="30"/>
      <c r="DV892" s="30"/>
      <c r="DW892" s="30"/>
      <c r="DX892" s="30"/>
      <c r="DY892" s="30"/>
      <c r="DZ892" s="160"/>
      <c r="EA892" s="160"/>
      <c r="EC892" s="160"/>
      <c r="ED892" s="160"/>
      <c r="EG892" s="160"/>
      <c r="EH892" s="30"/>
      <c r="EI892" s="30"/>
      <c r="EK892" s="160"/>
      <c r="EL892" s="160"/>
      <c r="EM892" s="160"/>
      <c r="EN892" s="160"/>
      <c r="EO892" s="160"/>
      <c r="EP892" s="160"/>
    </row>
    <row r="893" spans="2:146" s="105" customFormat="1" x14ac:dyDescent="0.25">
      <c r="B893" s="53"/>
      <c r="C893" s="53"/>
      <c r="D893" s="53"/>
      <c r="E893" s="53"/>
      <c r="F893" s="53"/>
      <c r="G893" s="53"/>
      <c r="J893" s="160"/>
      <c r="K893" s="160"/>
      <c r="L893" s="42"/>
      <c r="M893" s="42"/>
      <c r="N893" s="42"/>
      <c r="O893" s="42"/>
      <c r="P893" s="42"/>
      <c r="Q893" s="42"/>
      <c r="R893" s="42"/>
      <c r="S893" s="42"/>
      <c r="T893" s="42"/>
      <c r="U893" s="169"/>
      <c r="V893" s="169"/>
      <c r="W893" s="169"/>
      <c r="X893" s="169"/>
      <c r="Y893" s="169"/>
      <c r="AA893" s="169"/>
      <c r="AB893" s="169"/>
      <c r="AC893" s="169"/>
      <c r="AD893" s="169"/>
      <c r="AE893" s="169"/>
      <c r="AF893" s="169"/>
      <c r="AG893" s="169"/>
      <c r="AH893" s="169"/>
      <c r="AJ893" s="169"/>
      <c r="AK893" s="169"/>
      <c r="AM893" s="169"/>
      <c r="AN893" s="64"/>
      <c r="AO893" s="64"/>
      <c r="AP893" s="64"/>
      <c r="AQ893" s="64"/>
      <c r="AR893" s="64"/>
      <c r="AS893" s="42"/>
      <c r="AT893" s="67"/>
      <c r="AU893" s="67"/>
      <c r="AV893" s="67"/>
      <c r="AW893" s="42"/>
      <c r="AX893" s="64"/>
      <c r="AY893" s="69"/>
      <c r="AZ893" s="67"/>
      <c r="BA893" s="67"/>
      <c r="BB893" s="67"/>
      <c r="BC893" s="67"/>
      <c r="BD893" s="69"/>
      <c r="BE893" s="69"/>
      <c r="BF893" s="72"/>
      <c r="BG893" s="69"/>
      <c r="BH893" s="69"/>
      <c r="BI893" s="94"/>
      <c r="BJ893" s="42"/>
      <c r="BK893" s="42"/>
      <c r="BL893" s="209"/>
      <c r="BM893" s="67"/>
      <c r="BN893" s="67"/>
      <c r="BO893" s="95"/>
      <c r="BP893" s="42"/>
      <c r="BQ893" s="42"/>
      <c r="BR893" s="206"/>
      <c r="BS893" s="41"/>
      <c r="BT893" s="41"/>
      <c r="BU893" s="30"/>
      <c r="BW893" s="30"/>
      <c r="BX893" s="30"/>
      <c r="BY893" s="30"/>
      <c r="BZ893" s="160"/>
      <c r="CP893" s="26"/>
      <c r="CS893" s="40"/>
      <c r="CV893" s="69"/>
      <c r="CW893" s="31"/>
      <c r="CX893" s="19"/>
      <c r="CY893" s="43"/>
      <c r="DC893" s="160"/>
      <c r="DU893" s="30"/>
      <c r="DV893" s="30"/>
      <c r="DW893" s="30"/>
      <c r="DX893" s="30"/>
      <c r="DY893" s="30"/>
      <c r="DZ893" s="160"/>
      <c r="EA893" s="160"/>
      <c r="EC893" s="160"/>
      <c r="ED893" s="160"/>
      <c r="EG893" s="160"/>
      <c r="EH893" s="30"/>
      <c r="EI893" s="30"/>
      <c r="EK893" s="160"/>
      <c r="EL893" s="160"/>
      <c r="EM893" s="160"/>
      <c r="EN893" s="160"/>
      <c r="EO893" s="160"/>
      <c r="EP893" s="160"/>
    </row>
    <row r="894" spans="2:146" s="105" customFormat="1" x14ac:dyDescent="0.25">
      <c r="B894" s="53"/>
      <c r="C894" s="53"/>
      <c r="D894" s="53"/>
      <c r="E894" s="53"/>
      <c r="F894" s="53"/>
      <c r="G894" s="53"/>
      <c r="J894" s="160"/>
      <c r="K894" s="160"/>
      <c r="L894" s="42"/>
      <c r="M894" s="42"/>
      <c r="N894" s="42"/>
      <c r="O894" s="42"/>
      <c r="P894" s="42"/>
      <c r="Q894" s="42"/>
      <c r="R894" s="42"/>
      <c r="S894" s="42"/>
      <c r="T894" s="42"/>
      <c r="U894" s="169"/>
      <c r="V894" s="169"/>
      <c r="W894" s="169"/>
      <c r="X894" s="169"/>
      <c r="Y894" s="169"/>
      <c r="AA894" s="169"/>
      <c r="AB894" s="169"/>
      <c r="AC894" s="169"/>
      <c r="AD894" s="169"/>
      <c r="AE894" s="169"/>
      <c r="AF894" s="169"/>
      <c r="AG894" s="169"/>
      <c r="AH894" s="169"/>
      <c r="AJ894" s="169"/>
      <c r="AK894" s="169"/>
      <c r="AM894" s="169"/>
      <c r="AN894" s="64"/>
      <c r="AO894" s="64"/>
      <c r="AP894" s="64"/>
      <c r="AQ894" s="64"/>
      <c r="AR894" s="64"/>
      <c r="AS894" s="42"/>
      <c r="AT894" s="67"/>
      <c r="AU894" s="67"/>
      <c r="AV894" s="67"/>
      <c r="AW894" s="42"/>
      <c r="AX894" s="64"/>
      <c r="AY894" s="69"/>
      <c r="AZ894" s="67"/>
      <c r="BA894" s="67"/>
      <c r="BB894" s="67"/>
      <c r="BC894" s="67"/>
      <c r="BD894" s="69"/>
      <c r="BE894" s="69"/>
      <c r="BF894" s="72"/>
      <c r="BG894" s="69"/>
      <c r="BH894" s="69"/>
      <c r="BI894" s="94"/>
      <c r="BJ894" s="42"/>
      <c r="BK894" s="42"/>
      <c r="BL894" s="209"/>
      <c r="BM894" s="67"/>
      <c r="BN894" s="67"/>
      <c r="BO894" s="95"/>
      <c r="BP894" s="42"/>
      <c r="BQ894" s="42"/>
      <c r="BR894" s="206"/>
      <c r="BS894" s="41"/>
      <c r="BT894" s="41"/>
      <c r="BU894" s="30"/>
      <c r="BW894" s="30"/>
      <c r="BX894" s="30"/>
      <c r="BY894" s="30"/>
      <c r="BZ894" s="160"/>
      <c r="CP894" s="26"/>
      <c r="CS894" s="40"/>
      <c r="CV894" s="69"/>
      <c r="CW894" s="31"/>
      <c r="CX894" s="19"/>
      <c r="CY894" s="43"/>
      <c r="DC894" s="160"/>
      <c r="DU894" s="30"/>
      <c r="DV894" s="30"/>
      <c r="DW894" s="30"/>
      <c r="DX894" s="30"/>
      <c r="DY894" s="30"/>
      <c r="DZ894" s="160"/>
      <c r="EA894" s="160"/>
      <c r="EC894" s="160"/>
      <c r="ED894" s="160"/>
      <c r="EG894" s="160"/>
      <c r="EH894" s="30"/>
      <c r="EI894" s="30"/>
      <c r="EK894" s="160"/>
      <c r="EL894" s="160"/>
      <c r="EM894" s="160"/>
      <c r="EN894" s="160"/>
      <c r="EO894" s="160"/>
      <c r="EP894" s="160"/>
    </row>
    <row r="895" spans="2:146" s="105" customFormat="1" x14ac:dyDescent="0.25">
      <c r="B895" s="53"/>
      <c r="C895" s="53"/>
      <c r="D895" s="53"/>
      <c r="E895" s="53"/>
      <c r="F895" s="53"/>
      <c r="G895" s="53"/>
      <c r="J895" s="160"/>
      <c r="K895" s="160"/>
      <c r="L895" s="42"/>
      <c r="M895" s="42"/>
      <c r="N895" s="42"/>
      <c r="O895" s="42"/>
      <c r="P895" s="42"/>
      <c r="Q895" s="42"/>
      <c r="R895" s="42"/>
      <c r="S895" s="42"/>
      <c r="T895" s="42"/>
      <c r="U895" s="169"/>
      <c r="V895" s="169"/>
      <c r="W895" s="169"/>
      <c r="X895" s="169"/>
      <c r="Y895" s="169"/>
      <c r="AA895" s="169"/>
      <c r="AB895" s="169"/>
      <c r="AC895" s="169"/>
      <c r="AD895" s="169"/>
      <c r="AE895" s="169"/>
      <c r="AF895" s="169"/>
      <c r="AG895" s="169"/>
      <c r="AH895" s="169"/>
      <c r="AJ895" s="169"/>
      <c r="AK895" s="169"/>
      <c r="AM895" s="169"/>
      <c r="AN895" s="64"/>
      <c r="AO895" s="64"/>
      <c r="AP895" s="64"/>
      <c r="AQ895" s="64"/>
      <c r="AR895" s="64"/>
      <c r="AS895" s="42"/>
      <c r="AT895" s="67"/>
      <c r="AU895" s="67"/>
      <c r="AV895" s="67"/>
      <c r="AW895" s="42"/>
      <c r="AX895" s="64"/>
      <c r="AY895" s="69"/>
      <c r="AZ895" s="67"/>
      <c r="BA895" s="67"/>
      <c r="BB895" s="67"/>
      <c r="BC895" s="67"/>
      <c r="BD895" s="69"/>
      <c r="BE895" s="69"/>
      <c r="BF895" s="72"/>
      <c r="BG895" s="69"/>
      <c r="BH895" s="69"/>
      <c r="BI895" s="94"/>
      <c r="BJ895" s="42"/>
      <c r="BK895" s="42"/>
      <c r="BL895" s="209"/>
      <c r="BM895" s="67"/>
      <c r="BN895" s="67"/>
      <c r="BO895" s="95"/>
      <c r="BP895" s="42"/>
      <c r="BQ895" s="42"/>
      <c r="BR895" s="206"/>
      <c r="BS895" s="41"/>
      <c r="BT895" s="41"/>
      <c r="BU895" s="30"/>
      <c r="BW895" s="30"/>
      <c r="BX895" s="30"/>
      <c r="BY895" s="30"/>
      <c r="BZ895" s="160"/>
      <c r="CP895" s="26"/>
      <c r="CS895" s="40"/>
      <c r="CV895" s="69"/>
      <c r="CW895" s="31"/>
      <c r="CX895" s="19"/>
      <c r="CY895" s="43"/>
      <c r="DC895" s="160"/>
      <c r="DU895" s="30"/>
      <c r="DV895" s="30"/>
      <c r="DW895" s="30"/>
      <c r="DX895" s="30"/>
      <c r="DY895" s="30"/>
      <c r="DZ895" s="160"/>
      <c r="EA895" s="160"/>
      <c r="EC895" s="160"/>
      <c r="ED895" s="160"/>
      <c r="EG895" s="160"/>
      <c r="EH895" s="30"/>
      <c r="EI895" s="30"/>
      <c r="EK895" s="160"/>
      <c r="EL895" s="160"/>
      <c r="EM895" s="160"/>
      <c r="EN895" s="160"/>
      <c r="EO895" s="160"/>
      <c r="EP895" s="160"/>
    </row>
    <row r="896" spans="2:146" s="105" customFormat="1" x14ac:dyDescent="0.25">
      <c r="B896" s="53"/>
      <c r="C896" s="53"/>
      <c r="D896" s="53"/>
      <c r="E896" s="53"/>
      <c r="F896" s="53"/>
      <c r="G896" s="53"/>
      <c r="J896" s="160"/>
      <c r="K896" s="160"/>
      <c r="L896" s="42"/>
      <c r="M896" s="42"/>
      <c r="N896" s="42"/>
      <c r="O896" s="42"/>
      <c r="P896" s="42"/>
      <c r="Q896" s="42"/>
      <c r="R896" s="42"/>
      <c r="S896" s="42"/>
      <c r="T896" s="42"/>
      <c r="U896" s="169"/>
      <c r="V896" s="169"/>
      <c r="W896" s="169"/>
      <c r="X896" s="169"/>
      <c r="Y896" s="169"/>
      <c r="AA896" s="169"/>
      <c r="AB896" s="169"/>
      <c r="AC896" s="169"/>
      <c r="AD896" s="169"/>
      <c r="AE896" s="169"/>
      <c r="AF896" s="169"/>
      <c r="AG896" s="169"/>
      <c r="AH896" s="169"/>
      <c r="AJ896" s="169"/>
      <c r="AK896" s="169"/>
      <c r="AM896" s="169"/>
      <c r="AN896" s="64"/>
      <c r="AO896" s="64"/>
      <c r="AP896" s="64"/>
      <c r="AQ896" s="64"/>
      <c r="AR896" s="64"/>
      <c r="AS896" s="42"/>
      <c r="AT896" s="67"/>
      <c r="AU896" s="67"/>
      <c r="AV896" s="67"/>
      <c r="AW896" s="42"/>
      <c r="AX896" s="64"/>
      <c r="AY896" s="69"/>
      <c r="AZ896" s="67"/>
      <c r="BA896" s="67"/>
      <c r="BB896" s="67"/>
      <c r="BC896" s="67"/>
      <c r="BD896" s="69"/>
      <c r="BE896" s="69"/>
      <c r="BF896" s="72"/>
      <c r="BG896" s="69"/>
      <c r="BH896" s="69"/>
      <c r="BI896" s="94"/>
      <c r="BJ896" s="42"/>
      <c r="BK896" s="42"/>
      <c r="BL896" s="209"/>
      <c r="BM896" s="67"/>
      <c r="BN896" s="67"/>
      <c r="BO896" s="95"/>
      <c r="BP896" s="42"/>
      <c r="BQ896" s="42"/>
      <c r="BR896" s="206"/>
      <c r="BS896" s="41"/>
      <c r="BT896" s="41"/>
      <c r="BU896" s="30"/>
      <c r="BW896" s="30"/>
      <c r="BX896" s="30"/>
      <c r="BY896" s="30"/>
      <c r="BZ896" s="160"/>
      <c r="CP896" s="26"/>
      <c r="CS896" s="40"/>
      <c r="CV896" s="69"/>
      <c r="CW896" s="31"/>
      <c r="CX896" s="19"/>
      <c r="CY896" s="43"/>
      <c r="DC896" s="160"/>
      <c r="DU896" s="30"/>
      <c r="DV896" s="30"/>
      <c r="DW896" s="30"/>
      <c r="DX896" s="30"/>
      <c r="DY896" s="30"/>
      <c r="DZ896" s="160"/>
      <c r="EA896" s="160"/>
      <c r="EC896" s="160"/>
      <c r="ED896" s="160"/>
      <c r="EG896" s="160"/>
      <c r="EH896" s="30"/>
      <c r="EI896" s="30"/>
      <c r="EK896" s="160"/>
      <c r="EL896" s="160"/>
      <c r="EM896" s="160"/>
      <c r="EN896" s="160"/>
      <c r="EO896" s="160"/>
      <c r="EP896" s="160"/>
    </row>
    <row r="897" spans="2:146" s="105" customFormat="1" x14ac:dyDescent="0.25">
      <c r="B897" s="53"/>
      <c r="C897" s="53"/>
      <c r="D897" s="53"/>
      <c r="E897" s="53"/>
      <c r="F897" s="53"/>
      <c r="G897" s="53"/>
      <c r="J897" s="160"/>
      <c r="K897" s="160"/>
      <c r="L897" s="42"/>
      <c r="M897" s="42"/>
      <c r="N897" s="42"/>
      <c r="O897" s="42"/>
      <c r="P897" s="42"/>
      <c r="Q897" s="42"/>
      <c r="R897" s="42"/>
      <c r="S897" s="42"/>
      <c r="T897" s="42"/>
      <c r="U897" s="169"/>
      <c r="V897" s="169"/>
      <c r="W897" s="169"/>
      <c r="X897" s="169"/>
      <c r="Y897" s="169"/>
      <c r="AA897" s="169"/>
      <c r="AB897" s="169"/>
      <c r="AC897" s="169"/>
      <c r="AD897" s="169"/>
      <c r="AE897" s="169"/>
      <c r="AF897" s="169"/>
      <c r="AG897" s="169"/>
      <c r="AH897" s="169"/>
      <c r="AJ897" s="169"/>
      <c r="AK897" s="169"/>
      <c r="AM897" s="169"/>
      <c r="AN897" s="64"/>
      <c r="AO897" s="64"/>
      <c r="AP897" s="64"/>
      <c r="AQ897" s="64"/>
      <c r="AR897" s="64"/>
      <c r="AS897" s="42"/>
      <c r="AT897" s="67"/>
      <c r="AU897" s="67"/>
      <c r="AV897" s="67"/>
      <c r="AW897" s="42"/>
      <c r="AX897" s="64"/>
      <c r="AY897" s="69"/>
      <c r="AZ897" s="67"/>
      <c r="BA897" s="67"/>
      <c r="BB897" s="67"/>
      <c r="BC897" s="67"/>
      <c r="BD897" s="69"/>
      <c r="BE897" s="69"/>
      <c r="BF897" s="72"/>
      <c r="BG897" s="69"/>
      <c r="BH897" s="69"/>
      <c r="BI897" s="94"/>
      <c r="BJ897" s="42"/>
      <c r="BK897" s="42"/>
      <c r="BL897" s="209"/>
      <c r="BM897" s="67"/>
      <c r="BN897" s="67"/>
      <c r="BO897" s="95"/>
      <c r="BP897" s="42"/>
      <c r="BQ897" s="42"/>
      <c r="BR897" s="206"/>
      <c r="BS897" s="41"/>
      <c r="BT897" s="41"/>
      <c r="BU897" s="30"/>
      <c r="BW897" s="30"/>
      <c r="BX897" s="30"/>
      <c r="BY897" s="30"/>
      <c r="BZ897" s="160"/>
      <c r="CP897" s="26"/>
      <c r="CS897" s="40"/>
      <c r="CV897" s="69"/>
      <c r="CW897" s="31"/>
      <c r="CX897" s="19"/>
      <c r="CY897" s="43"/>
      <c r="DC897" s="160"/>
      <c r="DU897" s="30"/>
      <c r="DV897" s="30"/>
      <c r="DW897" s="30"/>
      <c r="DX897" s="30"/>
      <c r="DY897" s="30"/>
      <c r="DZ897" s="160"/>
      <c r="EA897" s="160"/>
      <c r="EC897" s="160"/>
      <c r="ED897" s="160"/>
      <c r="EG897" s="160"/>
      <c r="EH897" s="30"/>
      <c r="EI897" s="30"/>
      <c r="EK897" s="160"/>
      <c r="EL897" s="160"/>
      <c r="EM897" s="160"/>
      <c r="EN897" s="160"/>
      <c r="EO897" s="160"/>
      <c r="EP897" s="160"/>
    </row>
    <row r="898" spans="2:146" s="105" customFormat="1" x14ac:dyDescent="0.25">
      <c r="B898" s="53"/>
      <c r="C898" s="53"/>
      <c r="D898" s="53"/>
      <c r="E898" s="53"/>
      <c r="F898" s="53"/>
      <c r="G898" s="53"/>
      <c r="J898" s="160"/>
      <c r="K898" s="160"/>
      <c r="L898" s="42"/>
      <c r="M898" s="42"/>
      <c r="N898" s="42"/>
      <c r="O898" s="42"/>
      <c r="P898" s="42"/>
      <c r="Q898" s="42"/>
      <c r="R898" s="42"/>
      <c r="S898" s="42"/>
      <c r="T898" s="42"/>
      <c r="U898" s="169"/>
      <c r="V898" s="169"/>
      <c r="W898" s="169"/>
      <c r="X898" s="169"/>
      <c r="Y898" s="169"/>
      <c r="AA898" s="169"/>
      <c r="AB898" s="169"/>
      <c r="AC898" s="169"/>
      <c r="AD898" s="169"/>
      <c r="AE898" s="169"/>
      <c r="AF898" s="169"/>
      <c r="AG898" s="169"/>
      <c r="AH898" s="169"/>
      <c r="AJ898" s="169"/>
      <c r="AK898" s="169"/>
      <c r="AM898" s="169"/>
      <c r="AN898" s="64"/>
      <c r="AO898" s="64"/>
      <c r="AP898" s="64"/>
      <c r="AQ898" s="64"/>
      <c r="AR898" s="64"/>
      <c r="AS898" s="42"/>
      <c r="AT898" s="67"/>
      <c r="AU898" s="67"/>
      <c r="AV898" s="67"/>
      <c r="AW898" s="42"/>
      <c r="AX898" s="64"/>
      <c r="AY898" s="69"/>
      <c r="AZ898" s="67"/>
      <c r="BA898" s="67"/>
      <c r="BB898" s="67"/>
      <c r="BC898" s="67"/>
      <c r="BD898" s="69"/>
      <c r="BE898" s="69"/>
      <c r="BF898" s="72"/>
      <c r="BG898" s="69"/>
      <c r="BH898" s="69"/>
      <c r="BI898" s="94"/>
      <c r="BJ898" s="42"/>
      <c r="BK898" s="42"/>
      <c r="BL898" s="209"/>
      <c r="BM898" s="67"/>
      <c r="BN898" s="67"/>
      <c r="BO898" s="95"/>
      <c r="BP898" s="42"/>
      <c r="BQ898" s="42"/>
      <c r="BR898" s="206"/>
      <c r="BS898" s="41"/>
      <c r="BT898" s="41"/>
      <c r="BU898" s="30"/>
      <c r="BW898" s="30"/>
      <c r="BX898" s="30"/>
      <c r="BY898" s="30"/>
      <c r="BZ898" s="160"/>
      <c r="CP898" s="26"/>
      <c r="CS898" s="40"/>
      <c r="CV898" s="69"/>
      <c r="CW898" s="31"/>
      <c r="CX898" s="19"/>
      <c r="CY898" s="43"/>
      <c r="DC898" s="160"/>
      <c r="DU898" s="30"/>
      <c r="DV898" s="30"/>
      <c r="DW898" s="30"/>
      <c r="DX898" s="30"/>
      <c r="DY898" s="30"/>
      <c r="DZ898" s="160"/>
      <c r="EA898" s="160"/>
      <c r="EC898" s="160"/>
      <c r="ED898" s="160"/>
      <c r="EG898" s="160"/>
      <c r="EH898" s="30"/>
      <c r="EI898" s="30"/>
      <c r="EK898" s="160"/>
      <c r="EL898" s="160"/>
      <c r="EM898" s="160"/>
      <c r="EN898" s="160"/>
      <c r="EO898" s="160"/>
      <c r="EP898" s="160"/>
    </row>
    <row r="899" spans="2:146" s="105" customFormat="1" x14ac:dyDescent="0.25">
      <c r="B899" s="53"/>
      <c r="C899" s="53"/>
      <c r="D899" s="53"/>
      <c r="E899" s="53"/>
      <c r="F899" s="53"/>
      <c r="G899" s="53"/>
      <c r="J899" s="160"/>
      <c r="K899" s="160"/>
      <c r="L899" s="42"/>
      <c r="M899" s="42"/>
      <c r="N899" s="42"/>
      <c r="O899" s="42"/>
      <c r="P899" s="42"/>
      <c r="Q899" s="42"/>
      <c r="R899" s="42"/>
      <c r="S899" s="42"/>
      <c r="T899" s="42"/>
      <c r="U899" s="169"/>
      <c r="V899" s="169"/>
      <c r="W899" s="169"/>
      <c r="X899" s="169"/>
      <c r="Y899" s="169"/>
      <c r="AA899" s="169"/>
      <c r="AB899" s="169"/>
      <c r="AC899" s="169"/>
      <c r="AD899" s="169"/>
      <c r="AE899" s="169"/>
      <c r="AF899" s="169"/>
      <c r="AG899" s="169"/>
      <c r="AH899" s="169"/>
      <c r="AJ899" s="169"/>
      <c r="AK899" s="169"/>
      <c r="AM899" s="169"/>
      <c r="AN899" s="64"/>
      <c r="AO899" s="64"/>
      <c r="AP899" s="64"/>
      <c r="AQ899" s="64"/>
      <c r="AR899" s="64"/>
      <c r="AS899" s="42"/>
      <c r="AT899" s="67"/>
      <c r="AU899" s="67"/>
      <c r="AV899" s="67"/>
      <c r="AW899" s="42"/>
      <c r="AX899" s="64"/>
      <c r="AY899" s="69"/>
      <c r="AZ899" s="67"/>
      <c r="BA899" s="67"/>
      <c r="BB899" s="67"/>
      <c r="BC899" s="67"/>
      <c r="BD899" s="69"/>
      <c r="BE899" s="69"/>
      <c r="BF899" s="72"/>
      <c r="BG899" s="69"/>
      <c r="BH899" s="69"/>
      <c r="BI899" s="94"/>
      <c r="BJ899" s="42"/>
      <c r="BK899" s="42"/>
      <c r="BL899" s="209"/>
      <c r="BM899" s="67"/>
      <c r="BN899" s="67"/>
      <c r="BO899" s="95"/>
      <c r="BP899" s="42"/>
      <c r="BQ899" s="42"/>
      <c r="BR899" s="206"/>
      <c r="BS899" s="41"/>
      <c r="BT899" s="41"/>
      <c r="BU899" s="30"/>
      <c r="BW899" s="30"/>
      <c r="BX899" s="30"/>
      <c r="BY899" s="30"/>
      <c r="BZ899" s="160"/>
      <c r="CP899" s="26"/>
      <c r="CS899" s="40"/>
      <c r="CV899" s="69"/>
      <c r="CW899" s="31"/>
      <c r="CX899" s="19"/>
      <c r="CY899" s="43"/>
      <c r="DC899" s="160"/>
      <c r="DU899" s="30"/>
      <c r="DV899" s="30"/>
      <c r="DW899" s="30"/>
      <c r="DX899" s="30"/>
      <c r="DY899" s="30"/>
      <c r="DZ899" s="160"/>
      <c r="EA899" s="160"/>
      <c r="EC899" s="160"/>
      <c r="ED899" s="160"/>
      <c r="EG899" s="160"/>
      <c r="EH899" s="30"/>
      <c r="EI899" s="30"/>
      <c r="EK899" s="160"/>
      <c r="EL899" s="160"/>
      <c r="EM899" s="160"/>
      <c r="EN899" s="160"/>
      <c r="EO899" s="160"/>
      <c r="EP899" s="160"/>
    </row>
    <row r="900" spans="2:146" s="105" customFormat="1" x14ac:dyDescent="0.25">
      <c r="B900" s="53"/>
      <c r="C900" s="53"/>
      <c r="D900" s="53"/>
      <c r="E900" s="53"/>
      <c r="F900" s="53"/>
      <c r="G900" s="53"/>
      <c r="J900" s="160"/>
      <c r="K900" s="160"/>
      <c r="L900" s="42"/>
      <c r="M900" s="42"/>
      <c r="N900" s="42"/>
      <c r="O900" s="42"/>
      <c r="P900" s="42"/>
      <c r="Q900" s="42"/>
      <c r="R900" s="42"/>
      <c r="S900" s="42"/>
      <c r="T900" s="42"/>
      <c r="U900" s="169"/>
      <c r="V900" s="169"/>
      <c r="W900" s="169"/>
      <c r="X900" s="169"/>
      <c r="Y900" s="169"/>
      <c r="AA900" s="169"/>
      <c r="AB900" s="169"/>
      <c r="AC900" s="169"/>
      <c r="AD900" s="169"/>
      <c r="AE900" s="169"/>
      <c r="AF900" s="169"/>
      <c r="AG900" s="169"/>
      <c r="AH900" s="169"/>
      <c r="AJ900" s="169"/>
      <c r="AK900" s="169"/>
      <c r="AM900" s="169"/>
      <c r="AN900" s="64"/>
      <c r="AO900" s="64"/>
      <c r="AP900" s="64"/>
      <c r="AQ900" s="64"/>
      <c r="AR900" s="64"/>
      <c r="AS900" s="42"/>
      <c r="AT900" s="67"/>
      <c r="AU900" s="67"/>
      <c r="AV900" s="67"/>
      <c r="AW900" s="42"/>
      <c r="AX900" s="64"/>
      <c r="AY900" s="69"/>
      <c r="AZ900" s="67"/>
      <c r="BA900" s="67"/>
      <c r="BB900" s="67"/>
      <c r="BC900" s="67"/>
      <c r="BD900" s="69"/>
      <c r="BE900" s="69"/>
      <c r="BF900" s="72"/>
      <c r="BG900" s="69"/>
      <c r="BH900" s="69"/>
      <c r="BI900" s="94"/>
      <c r="BJ900" s="42"/>
      <c r="BK900" s="42"/>
      <c r="BL900" s="209"/>
      <c r="BM900" s="67"/>
      <c r="BN900" s="67"/>
      <c r="BO900" s="95"/>
      <c r="BP900" s="42"/>
      <c r="BQ900" s="42"/>
      <c r="BR900" s="206"/>
      <c r="BS900" s="41"/>
      <c r="BT900" s="41"/>
      <c r="BU900" s="30"/>
      <c r="BW900" s="30"/>
      <c r="BX900" s="30"/>
      <c r="BY900" s="30"/>
      <c r="BZ900" s="160"/>
      <c r="CP900" s="26"/>
      <c r="CS900" s="40"/>
      <c r="CV900" s="69"/>
      <c r="CW900" s="31"/>
      <c r="CX900" s="19"/>
      <c r="CY900" s="43"/>
      <c r="DC900" s="160"/>
      <c r="DU900" s="30"/>
      <c r="DV900" s="30"/>
      <c r="DW900" s="30"/>
      <c r="DX900" s="30"/>
      <c r="DY900" s="30"/>
      <c r="DZ900" s="160"/>
      <c r="EA900" s="160"/>
      <c r="EC900" s="160"/>
      <c r="ED900" s="160"/>
      <c r="EG900" s="160"/>
      <c r="EH900" s="30"/>
      <c r="EI900" s="30"/>
      <c r="EK900" s="160"/>
      <c r="EL900" s="160"/>
      <c r="EM900" s="160"/>
      <c r="EN900" s="160"/>
      <c r="EO900" s="160"/>
      <c r="EP900" s="160"/>
    </row>
    <row r="901" spans="2:146" s="105" customFormat="1" x14ac:dyDescent="0.25">
      <c r="B901" s="53"/>
      <c r="C901" s="53"/>
      <c r="D901" s="53"/>
      <c r="E901" s="53"/>
      <c r="F901" s="53"/>
      <c r="G901" s="53"/>
      <c r="J901" s="160"/>
      <c r="K901" s="160"/>
      <c r="L901" s="42"/>
      <c r="M901" s="42"/>
      <c r="N901" s="42"/>
      <c r="O901" s="42"/>
      <c r="P901" s="42"/>
      <c r="Q901" s="42"/>
      <c r="R901" s="42"/>
      <c r="S901" s="42"/>
      <c r="T901" s="42"/>
      <c r="U901" s="169"/>
      <c r="V901" s="169"/>
      <c r="W901" s="169"/>
      <c r="X901" s="169"/>
      <c r="Y901" s="169"/>
      <c r="AA901" s="169"/>
      <c r="AB901" s="169"/>
      <c r="AC901" s="169"/>
      <c r="AD901" s="169"/>
      <c r="AE901" s="169"/>
      <c r="AF901" s="169"/>
      <c r="AG901" s="169"/>
      <c r="AH901" s="169"/>
      <c r="AJ901" s="169"/>
      <c r="AK901" s="169"/>
      <c r="AM901" s="169"/>
      <c r="AN901" s="64"/>
      <c r="AO901" s="64"/>
      <c r="AP901" s="64"/>
      <c r="AQ901" s="64"/>
      <c r="AR901" s="64"/>
      <c r="AS901" s="42"/>
      <c r="AT901" s="67"/>
      <c r="AU901" s="67"/>
      <c r="AV901" s="67"/>
      <c r="AW901" s="42"/>
      <c r="AX901" s="64"/>
      <c r="AY901" s="69"/>
      <c r="AZ901" s="67"/>
      <c r="BA901" s="67"/>
      <c r="BB901" s="67"/>
      <c r="BC901" s="67"/>
      <c r="BD901" s="69"/>
      <c r="BE901" s="69"/>
      <c r="BF901" s="72"/>
      <c r="BG901" s="69"/>
      <c r="BH901" s="69"/>
      <c r="BI901" s="94"/>
      <c r="BJ901" s="42"/>
      <c r="BK901" s="42"/>
      <c r="BL901" s="209"/>
      <c r="BM901" s="67"/>
      <c r="BN901" s="67"/>
      <c r="BO901" s="95"/>
      <c r="BP901" s="42"/>
      <c r="BQ901" s="42"/>
      <c r="BR901" s="206"/>
      <c r="BS901" s="41"/>
      <c r="BT901" s="41"/>
      <c r="BU901" s="30"/>
      <c r="BW901" s="30"/>
      <c r="BX901" s="30"/>
      <c r="BY901" s="30"/>
      <c r="BZ901" s="160"/>
      <c r="CP901" s="26"/>
      <c r="CS901" s="40"/>
      <c r="CV901" s="69"/>
      <c r="CW901" s="31"/>
      <c r="CX901" s="19"/>
      <c r="CY901" s="43"/>
      <c r="DC901" s="160"/>
      <c r="DU901" s="30"/>
      <c r="DV901" s="30"/>
      <c r="DW901" s="30"/>
      <c r="DX901" s="30"/>
      <c r="DY901" s="30"/>
      <c r="DZ901" s="160"/>
      <c r="EA901" s="160"/>
      <c r="EC901" s="160"/>
      <c r="ED901" s="160"/>
      <c r="EG901" s="160"/>
      <c r="EH901" s="30"/>
      <c r="EI901" s="30"/>
      <c r="EK901" s="160"/>
      <c r="EL901" s="160"/>
      <c r="EM901" s="160"/>
      <c r="EN901" s="160"/>
      <c r="EO901" s="160"/>
      <c r="EP901" s="160"/>
    </row>
    <row r="902" spans="2:146" s="105" customFormat="1" x14ac:dyDescent="0.25">
      <c r="B902" s="53"/>
      <c r="C902" s="53"/>
      <c r="D902" s="53"/>
      <c r="E902" s="53"/>
      <c r="F902" s="53"/>
      <c r="G902" s="53"/>
      <c r="J902" s="160"/>
      <c r="K902" s="160"/>
      <c r="L902" s="42"/>
      <c r="M902" s="42"/>
      <c r="N902" s="42"/>
      <c r="O902" s="42"/>
      <c r="P902" s="42"/>
      <c r="Q902" s="42"/>
      <c r="R902" s="42"/>
      <c r="S902" s="42"/>
      <c r="T902" s="42"/>
      <c r="U902" s="169"/>
      <c r="V902" s="169"/>
      <c r="W902" s="169"/>
      <c r="X902" s="169"/>
      <c r="Y902" s="169"/>
      <c r="AA902" s="169"/>
      <c r="AB902" s="169"/>
      <c r="AC902" s="169"/>
      <c r="AD902" s="169"/>
      <c r="AE902" s="169"/>
      <c r="AF902" s="169"/>
      <c r="AG902" s="169"/>
      <c r="AH902" s="169"/>
      <c r="AJ902" s="169"/>
      <c r="AK902" s="169"/>
      <c r="AM902" s="169"/>
      <c r="AN902" s="64"/>
      <c r="AO902" s="64"/>
      <c r="AP902" s="64"/>
      <c r="AQ902" s="64"/>
      <c r="AR902" s="64"/>
      <c r="AS902" s="42"/>
      <c r="AT902" s="67"/>
      <c r="AU902" s="67"/>
      <c r="AV902" s="67"/>
      <c r="AW902" s="42"/>
      <c r="AX902" s="64"/>
      <c r="AY902" s="69"/>
      <c r="AZ902" s="67"/>
      <c r="BA902" s="67"/>
      <c r="BB902" s="67"/>
      <c r="BC902" s="67"/>
      <c r="BD902" s="69"/>
      <c r="BE902" s="69"/>
      <c r="BF902" s="72"/>
      <c r="BG902" s="69"/>
      <c r="BH902" s="69"/>
      <c r="BI902" s="94"/>
      <c r="BJ902" s="42"/>
      <c r="BK902" s="42"/>
      <c r="BL902" s="209"/>
      <c r="BM902" s="67"/>
      <c r="BN902" s="67"/>
      <c r="BO902" s="95"/>
      <c r="BP902" s="42"/>
      <c r="BQ902" s="42"/>
      <c r="BR902" s="206"/>
      <c r="BS902" s="41"/>
      <c r="BT902" s="41"/>
      <c r="BU902" s="30"/>
      <c r="BW902" s="30"/>
      <c r="BX902" s="30"/>
      <c r="BY902" s="30"/>
      <c r="BZ902" s="160"/>
      <c r="CP902" s="26"/>
      <c r="CS902" s="40"/>
      <c r="CV902" s="69"/>
      <c r="CW902" s="31"/>
      <c r="CX902" s="19"/>
      <c r="CY902" s="43"/>
      <c r="DC902" s="160"/>
      <c r="DU902" s="30"/>
      <c r="DV902" s="30"/>
      <c r="DW902" s="30"/>
      <c r="DX902" s="30"/>
      <c r="DY902" s="30"/>
      <c r="DZ902" s="160"/>
      <c r="EA902" s="160"/>
      <c r="EC902" s="160"/>
      <c r="ED902" s="160"/>
      <c r="EG902" s="160"/>
      <c r="EH902" s="30"/>
      <c r="EI902" s="30"/>
      <c r="EK902" s="160"/>
      <c r="EL902" s="160"/>
      <c r="EM902" s="160"/>
      <c r="EN902" s="160"/>
      <c r="EO902" s="160"/>
      <c r="EP902" s="160"/>
    </row>
    <row r="903" spans="2:146" s="105" customFormat="1" x14ac:dyDescent="0.25">
      <c r="B903" s="53"/>
      <c r="C903" s="53"/>
      <c r="D903" s="53"/>
      <c r="E903" s="53"/>
      <c r="F903" s="53"/>
      <c r="G903" s="53"/>
      <c r="J903" s="160"/>
      <c r="K903" s="160"/>
      <c r="L903" s="42"/>
      <c r="M903" s="42"/>
      <c r="N903" s="42"/>
      <c r="O903" s="42"/>
      <c r="P903" s="42"/>
      <c r="Q903" s="42"/>
      <c r="R903" s="42"/>
      <c r="S903" s="42"/>
      <c r="T903" s="42"/>
      <c r="U903" s="169"/>
      <c r="V903" s="169"/>
      <c r="W903" s="169"/>
      <c r="X903" s="169"/>
      <c r="Y903" s="169"/>
      <c r="AA903" s="169"/>
      <c r="AB903" s="169"/>
      <c r="AC903" s="169"/>
      <c r="AD903" s="169"/>
      <c r="AE903" s="169"/>
      <c r="AF903" s="169"/>
      <c r="AG903" s="169"/>
      <c r="AH903" s="169"/>
      <c r="AJ903" s="169"/>
      <c r="AK903" s="169"/>
      <c r="AM903" s="169"/>
      <c r="AN903" s="64"/>
      <c r="AO903" s="64"/>
      <c r="AP903" s="64"/>
      <c r="AQ903" s="64"/>
      <c r="AR903" s="64"/>
      <c r="AS903" s="42"/>
      <c r="AT903" s="67"/>
      <c r="AU903" s="67"/>
      <c r="AV903" s="67"/>
      <c r="AW903" s="42"/>
      <c r="AX903" s="64"/>
      <c r="AY903" s="69"/>
      <c r="AZ903" s="67"/>
      <c r="BA903" s="67"/>
      <c r="BB903" s="67"/>
      <c r="BC903" s="67"/>
      <c r="BD903" s="69"/>
      <c r="BE903" s="69"/>
      <c r="BF903" s="72"/>
      <c r="BG903" s="69"/>
      <c r="BH903" s="69"/>
      <c r="BI903" s="94"/>
      <c r="BJ903" s="42"/>
      <c r="BK903" s="42"/>
      <c r="BL903" s="209"/>
      <c r="BM903" s="67"/>
      <c r="BN903" s="67"/>
      <c r="BO903" s="95"/>
      <c r="BP903" s="42"/>
      <c r="BQ903" s="42"/>
      <c r="BR903" s="206"/>
      <c r="BS903" s="41"/>
      <c r="BT903" s="41"/>
      <c r="BU903" s="30"/>
      <c r="BW903" s="30"/>
      <c r="BX903" s="30"/>
      <c r="BY903" s="30"/>
      <c r="BZ903" s="160"/>
      <c r="CP903" s="26"/>
      <c r="CS903" s="40"/>
      <c r="CV903" s="69"/>
      <c r="CW903" s="31"/>
      <c r="CX903" s="19"/>
      <c r="CY903" s="43"/>
      <c r="DC903" s="160"/>
      <c r="DU903" s="30"/>
      <c r="DV903" s="30"/>
      <c r="DW903" s="30"/>
      <c r="DX903" s="30"/>
      <c r="DY903" s="30"/>
      <c r="DZ903" s="160"/>
      <c r="EA903" s="160"/>
      <c r="EC903" s="160"/>
      <c r="ED903" s="160"/>
      <c r="EG903" s="160"/>
      <c r="EH903" s="30"/>
      <c r="EI903" s="30"/>
      <c r="EK903" s="160"/>
      <c r="EL903" s="160"/>
      <c r="EM903" s="160"/>
      <c r="EN903" s="160"/>
      <c r="EO903" s="160"/>
      <c r="EP903" s="160"/>
    </row>
    <row r="904" spans="2:146" s="105" customFormat="1" x14ac:dyDescent="0.25">
      <c r="B904" s="53"/>
      <c r="C904" s="53"/>
      <c r="D904" s="53"/>
      <c r="E904" s="53"/>
      <c r="F904" s="53"/>
      <c r="G904" s="53"/>
      <c r="J904" s="160"/>
      <c r="K904" s="160"/>
      <c r="L904" s="42"/>
      <c r="M904" s="42"/>
      <c r="N904" s="42"/>
      <c r="O904" s="42"/>
      <c r="P904" s="42"/>
      <c r="Q904" s="42"/>
      <c r="R904" s="42"/>
      <c r="S904" s="42"/>
      <c r="T904" s="42"/>
      <c r="U904" s="169"/>
      <c r="V904" s="169"/>
      <c r="W904" s="169"/>
      <c r="X904" s="169"/>
      <c r="Y904" s="169"/>
      <c r="AA904" s="169"/>
      <c r="AB904" s="169"/>
      <c r="AC904" s="169"/>
      <c r="AD904" s="169"/>
      <c r="AE904" s="169"/>
      <c r="AF904" s="169"/>
      <c r="AG904" s="169"/>
      <c r="AH904" s="169"/>
      <c r="AJ904" s="169"/>
      <c r="AK904" s="169"/>
      <c r="AM904" s="169"/>
      <c r="AN904" s="64"/>
      <c r="AO904" s="64"/>
      <c r="AP904" s="64"/>
      <c r="AQ904" s="64"/>
      <c r="AR904" s="64"/>
      <c r="AS904" s="42"/>
      <c r="AT904" s="67"/>
      <c r="AU904" s="67"/>
      <c r="AV904" s="67"/>
      <c r="AW904" s="42"/>
      <c r="AX904" s="64"/>
      <c r="AY904" s="69"/>
      <c r="AZ904" s="67"/>
      <c r="BA904" s="67"/>
      <c r="BB904" s="67"/>
      <c r="BC904" s="67"/>
      <c r="BD904" s="69"/>
      <c r="BE904" s="69"/>
      <c r="BF904" s="72"/>
      <c r="BG904" s="69"/>
      <c r="BH904" s="69"/>
      <c r="BI904" s="94"/>
      <c r="BJ904" s="42"/>
      <c r="BK904" s="42"/>
      <c r="BL904" s="209"/>
      <c r="BM904" s="67"/>
      <c r="BN904" s="67"/>
      <c r="BO904" s="95"/>
      <c r="BP904" s="42"/>
      <c r="BQ904" s="42"/>
      <c r="BR904" s="206"/>
      <c r="BS904" s="41"/>
      <c r="BT904" s="41"/>
      <c r="BU904" s="30"/>
      <c r="BW904" s="30"/>
      <c r="BX904" s="30"/>
      <c r="BY904" s="30"/>
      <c r="BZ904" s="160"/>
      <c r="CP904" s="26"/>
      <c r="CS904" s="40"/>
      <c r="CV904" s="69"/>
      <c r="CW904" s="31"/>
      <c r="CX904" s="19"/>
      <c r="CY904" s="43"/>
      <c r="DC904" s="160"/>
      <c r="DU904" s="30"/>
      <c r="DV904" s="30"/>
      <c r="DW904" s="30"/>
      <c r="DX904" s="30"/>
      <c r="DY904" s="30"/>
      <c r="DZ904" s="160"/>
      <c r="EA904" s="160"/>
      <c r="EC904" s="160"/>
      <c r="ED904" s="160"/>
      <c r="EG904" s="160"/>
      <c r="EH904" s="30"/>
      <c r="EI904" s="30"/>
      <c r="EK904" s="160"/>
      <c r="EL904" s="160"/>
      <c r="EM904" s="160"/>
      <c r="EN904" s="160"/>
      <c r="EO904" s="160"/>
      <c r="EP904" s="160"/>
    </row>
    <row r="905" spans="2:146" s="105" customFormat="1" x14ac:dyDescent="0.25">
      <c r="B905" s="53"/>
      <c r="C905" s="53"/>
      <c r="D905" s="53"/>
      <c r="E905" s="53"/>
      <c r="F905" s="53"/>
      <c r="G905" s="53"/>
      <c r="J905" s="160"/>
      <c r="K905" s="160"/>
      <c r="L905" s="42"/>
      <c r="M905" s="42"/>
      <c r="N905" s="42"/>
      <c r="O905" s="42"/>
      <c r="P905" s="42"/>
      <c r="Q905" s="42"/>
      <c r="R905" s="42"/>
      <c r="S905" s="42"/>
      <c r="T905" s="42"/>
      <c r="U905" s="169"/>
      <c r="V905" s="169"/>
      <c r="W905" s="169"/>
      <c r="X905" s="169"/>
      <c r="Y905" s="169"/>
      <c r="AA905" s="169"/>
      <c r="AB905" s="169"/>
      <c r="AC905" s="169"/>
      <c r="AD905" s="169"/>
      <c r="AE905" s="169"/>
      <c r="AF905" s="169"/>
      <c r="AG905" s="169"/>
      <c r="AH905" s="169"/>
      <c r="AJ905" s="169"/>
      <c r="AK905" s="169"/>
      <c r="AM905" s="169"/>
      <c r="AN905" s="64"/>
      <c r="AO905" s="64"/>
      <c r="AP905" s="64"/>
      <c r="AQ905" s="64"/>
      <c r="AR905" s="64"/>
      <c r="AS905" s="42"/>
      <c r="AT905" s="67"/>
      <c r="AU905" s="67"/>
      <c r="AV905" s="67"/>
      <c r="AW905" s="42"/>
      <c r="AX905" s="64"/>
      <c r="AY905" s="69"/>
      <c r="AZ905" s="67"/>
      <c r="BA905" s="67"/>
      <c r="BB905" s="67"/>
      <c r="BC905" s="67"/>
      <c r="BD905" s="69"/>
      <c r="BE905" s="69"/>
      <c r="BF905" s="72"/>
      <c r="BG905" s="69"/>
      <c r="BH905" s="69"/>
      <c r="BI905" s="94"/>
      <c r="BJ905" s="42"/>
      <c r="BK905" s="42"/>
      <c r="BL905" s="209"/>
      <c r="BM905" s="67"/>
      <c r="BN905" s="67"/>
      <c r="BO905" s="95"/>
      <c r="BP905" s="42"/>
      <c r="BQ905" s="42"/>
      <c r="BR905" s="206"/>
      <c r="BS905" s="41"/>
      <c r="BT905" s="41"/>
      <c r="BU905" s="30"/>
      <c r="BW905" s="30"/>
      <c r="BX905" s="30"/>
      <c r="BY905" s="30"/>
      <c r="BZ905" s="160"/>
      <c r="CP905" s="26"/>
      <c r="CS905" s="40"/>
      <c r="CV905" s="69"/>
      <c r="CW905" s="31"/>
      <c r="CX905" s="19"/>
      <c r="CY905" s="43"/>
      <c r="DC905" s="160"/>
      <c r="DU905" s="30"/>
      <c r="DV905" s="30"/>
      <c r="DW905" s="30"/>
      <c r="DX905" s="30"/>
      <c r="DY905" s="30"/>
      <c r="DZ905" s="160"/>
      <c r="EA905" s="160"/>
      <c r="EC905" s="160"/>
      <c r="ED905" s="160"/>
      <c r="EG905" s="160"/>
      <c r="EH905" s="30"/>
      <c r="EI905" s="30"/>
      <c r="EK905" s="160"/>
      <c r="EL905" s="160"/>
      <c r="EM905" s="160"/>
      <c r="EN905" s="160"/>
      <c r="EO905" s="160"/>
      <c r="EP905" s="160"/>
    </row>
    <row r="906" spans="2:146" s="105" customFormat="1" x14ac:dyDescent="0.25">
      <c r="B906" s="53"/>
      <c r="C906" s="53"/>
      <c r="D906" s="53"/>
      <c r="E906" s="53"/>
      <c r="F906" s="53"/>
      <c r="G906" s="53"/>
      <c r="J906" s="160"/>
      <c r="K906" s="160"/>
      <c r="L906" s="42"/>
      <c r="M906" s="42"/>
      <c r="N906" s="42"/>
      <c r="O906" s="42"/>
      <c r="P906" s="42"/>
      <c r="Q906" s="42"/>
      <c r="R906" s="42"/>
      <c r="S906" s="42"/>
      <c r="T906" s="42"/>
      <c r="U906" s="169"/>
      <c r="V906" s="169"/>
      <c r="W906" s="169"/>
      <c r="X906" s="169"/>
      <c r="Y906" s="169"/>
      <c r="AA906" s="169"/>
      <c r="AB906" s="169"/>
      <c r="AC906" s="169"/>
      <c r="AD906" s="169"/>
      <c r="AE906" s="169"/>
      <c r="AF906" s="169"/>
      <c r="AG906" s="169"/>
      <c r="AH906" s="169"/>
      <c r="AJ906" s="169"/>
      <c r="AK906" s="169"/>
      <c r="AM906" s="169"/>
      <c r="AN906" s="64"/>
      <c r="AO906" s="64"/>
      <c r="AP906" s="64"/>
      <c r="AQ906" s="64"/>
      <c r="AR906" s="64"/>
      <c r="AS906" s="42"/>
      <c r="AT906" s="67"/>
      <c r="AU906" s="67"/>
      <c r="AV906" s="67"/>
      <c r="AW906" s="42"/>
      <c r="AX906" s="64"/>
      <c r="AY906" s="69"/>
      <c r="AZ906" s="67"/>
      <c r="BA906" s="67"/>
      <c r="BB906" s="67"/>
      <c r="BC906" s="67"/>
      <c r="BD906" s="69"/>
      <c r="BE906" s="69"/>
      <c r="BF906" s="72"/>
      <c r="BG906" s="69"/>
      <c r="BH906" s="69"/>
      <c r="BI906" s="94"/>
      <c r="BJ906" s="42"/>
      <c r="BK906" s="42"/>
      <c r="BL906" s="209"/>
      <c r="BM906" s="67"/>
      <c r="BN906" s="67"/>
      <c r="BO906" s="95"/>
      <c r="BP906" s="42"/>
      <c r="BQ906" s="42"/>
      <c r="BR906" s="206"/>
      <c r="BS906" s="41"/>
      <c r="BT906" s="41"/>
      <c r="BU906" s="30"/>
      <c r="BW906" s="30"/>
      <c r="BX906" s="30"/>
      <c r="BY906" s="30"/>
      <c r="BZ906" s="160"/>
      <c r="CP906" s="26"/>
      <c r="CS906" s="40"/>
      <c r="CV906" s="69"/>
      <c r="CW906" s="31"/>
      <c r="CX906" s="19"/>
      <c r="CY906" s="43"/>
      <c r="DC906" s="160"/>
      <c r="DU906" s="30"/>
      <c r="DV906" s="30"/>
      <c r="DW906" s="30"/>
      <c r="DX906" s="30"/>
      <c r="DY906" s="30"/>
      <c r="DZ906" s="160"/>
      <c r="EA906" s="160"/>
      <c r="EC906" s="160"/>
      <c r="ED906" s="160"/>
      <c r="EG906" s="160"/>
      <c r="EH906" s="30"/>
      <c r="EI906" s="30"/>
      <c r="EK906" s="160"/>
      <c r="EL906" s="160"/>
      <c r="EM906" s="160"/>
      <c r="EN906" s="160"/>
      <c r="EO906" s="160"/>
      <c r="EP906" s="160"/>
    </row>
    <row r="907" spans="2:146" s="105" customFormat="1" x14ac:dyDescent="0.25">
      <c r="B907" s="53"/>
      <c r="C907" s="53"/>
      <c r="D907" s="53"/>
      <c r="E907" s="53"/>
      <c r="F907" s="53"/>
      <c r="G907" s="53"/>
      <c r="J907" s="160"/>
      <c r="K907" s="160"/>
      <c r="L907" s="42"/>
      <c r="M907" s="42"/>
      <c r="N907" s="42"/>
      <c r="O907" s="42"/>
      <c r="P907" s="42"/>
      <c r="Q907" s="42"/>
      <c r="R907" s="42"/>
      <c r="S907" s="42"/>
      <c r="T907" s="42"/>
      <c r="U907" s="169"/>
      <c r="V907" s="169"/>
      <c r="W907" s="169"/>
      <c r="X907" s="169"/>
      <c r="Y907" s="169"/>
      <c r="AA907" s="169"/>
      <c r="AB907" s="169"/>
      <c r="AC907" s="169"/>
      <c r="AD907" s="169"/>
      <c r="AE907" s="169"/>
      <c r="AF907" s="169"/>
      <c r="AG907" s="169"/>
      <c r="AH907" s="169"/>
      <c r="AJ907" s="169"/>
      <c r="AK907" s="169"/>
      <c r="AM907" s="169"/>
      <c r="AN907" s="64"/>
      <c r="AO907" s="64"/>
      <c r="AP907" s="64"/>
      <c r="AQ907" s="64"/>
      <c r="AR907" s="64"/>
      <c r="AS907" s="42"/>
      <c r="AT907" s="67"/>
      <c r="AU907" s="67"/>
      <c r="AV907" s="67"/>
      <c r="AW907" s="42"/>
      <c r="AX907" s="64"/>
      <c r="AY907" s="69"/>
      <c r="AZ907" s="67"/>
      <c r="BA907" s="67"/>
      <c r="BB907" s="67"/>
      <c r="BC907" s="67"/>
      <c r="BD907" s="69"/>
      <c r="BE907" s="69"/>
      <c r="BF907" s="72"/>
      <c r="BG907" s="69"/>
      <c r="BH907" s="69"/>
      <c r="BI907" s="94"/>
      <c r="BJ907" s="42"/>
      <c r="BK907" s="42"/>
      <c r="BL907" s="209"/>
      <c r="BM907" s="67"/>
      <c r="BN907" s="67"/>
      <c r="BO907" s="95"/>
      <c r="BP907" s="42"/>
      <c r="BQ907" s="42"/>
      <c r="BR907" s="206"/>
      <c r="BS907" s="41"/>
      <c r="BT907" s="41"/>
      <c r="BU907" s="30"/>
      <c r="BW907" s="30"/>
      <c r="BX907" s="30"/>
      <c r="BY907" s="30"/>
      <c r="BZ907" s="160"/>
      <c r="CP907" s="26"/>
      <c r="CS907" s="40"/>
      <c r="CV907" s="69"/>
      <c r="CW907" s="31"/>
      <c r="CX907" s="19"/>
      <c r="CY907" s="43"/>
      <c r="DC907" s="160"/>
      <c r="DU907" s="30"/>
      <c r="DV907" s="30"/>
      <c r="DW907" s="30"/>
      <c r="DX907" s="30"/>
      <c r="DY907" s="30"/>
      <c r="DZ907" s="160"/>
      <c r="EA907" s="160"/>
      <c r="EC907" s="160"/>
      <c r="ED907" s="160"/>
      <c r="EG907" s="160"/>
      <c r="EH907" s="30"/>
      <c r="EI907" s="30"/>
      <c r="EK907" s="160"/>
      <c r="EL907" s="160"/>
      <c r="EM907" s="160"/>
      <c r="EN907" s="160"/>
      <c r="EO907" s="160"/>
      <c r="EP907" s="160"/>
    </row>
    <row r="908" spans="2:146" s="105" customFormat="1" x14ac:dyDescent="0.25">
      <c r="B908" s="53"/>
      <c r="C908" s="53"/>
      <c r="D908" s="53"/>
      <c r="E908" s="53"/>
      <c r="F908" s="53"/>
      <c r="G908" s="53"/>
      <c r="J908" s="160"/>
      <c r="K908" s="160"/>
      <c r="L908" s="42"/>
      <c r="M908" s="42"/>
      <c r="N908" s="42"/>
      <c r="O908" s="42"/>
      <c r="P908" s="42"/>
      <c r="Q908" s="42"/>
      <c r="R908" s="42"/>
      <c r="S908" s="42"/>
      <c r="T908" s="42"/>
      <c r="U908" s="169"/>
      <c r="V908" s="169"/>
      <c r="W908" s="169"/>
      <c r="X908" s="169"/>
      <c r="Y908" s="169"/>
      <c r="AA908" s="169"/>
      <c r="AB908" s="169"/>
      <c r="AC908" s="169"/>
      <c r="AD908" s="169"/>
      <c r="AE908" s="169"/>
      <c r="AF908" s="169"/>
      <c r="AG908" s="169"/>
      <c r="AH908" s="169"/>
      <c r="AJ908" s="169"/>
      <c r="AK908" s="169"/>
      <c r="AM908" s="169"/>
      <c r="AN908" s="64"/>
      <c r="AO908" s="64"/>
      <c r="AP908" s="64"/>
      <c r="AQ908" s="64"/>
      <c r="AR908" s="64"/>
      <c r="AS908" s="42"/>
      <c r="AT908" s="67"/>
      <c r="AU908" s="67"/>
      <c r="AV908" s="67"/>
      <c r="AW908" s="42"/>
      <c r="AX908" s="64"/>
      <c r="AY908" s="69"/>
      <c r="AZ908" s="67"/>
      <c r="BA908" s="67"/>
      <c r="BB908" s="67"/>
      <c r="BC908" s="67"/>
      <c r="BD908" s="69"/>
      <c r="BE908" s="69"/>
      <c r="BF908" s="72"/>
      <c r="BG908" s="69"/>
      <c r="BH908" s="69"/>
      <c r="BI908" s="94"/>
      <c r="BJ908" s="42"/>
      <c r="BK908" s="42"/>
      <c r="BL908" s="209"/>
      <c r="BM908" s="67"/>
      <c r="BN908" s="67"/>
      <c r="BO908" s="95"/>
      <c r="BP908" s="42"/>
      <c r="BQ908" s="42"/>
      <c r="BR908" s="206"/>
      <c r="BS908" s="41"/>
      <c r="BT908" s="41"/>
      <c r="BU908" s="30"/>
      <c r="BW908" s="30"/>
      <c r="BX908" s="30"/>
      <c r="BY908" s="30"/>
      <c r="BZ908" s="160"/>
      <c r="CP908" s="26"/>
      <c r="CS908" s="40"/>
      <c r="CV908" s="69"/>
      <c r="CW908" s="31"/>
      <c r="CX908" s="19"/>
      <c r="CY908" s="43"/>
      <c r="DC908" s="160"/>
      <c r="DU908" s="30"/>
      <c r="DV908" s="30"/>
      <c r="DW908" s="30"/>
      <c r="DX908" s="30"/>
      <c r="DY908" s="30"/>
      <c r="DZ908" s="160"/>
      <c r="EA908" s="160"/>
      <c r="EC908" s="160"/>
      <c r="ED908" s="160"/>
      <c r="EG908" s="160"/>
      <c r="EH908" s="30"/>
      <c r="EI908" s="30"/>
      <c r="EK908" s="160"/>
      <c r="EL908" s="160"/>
      <c r="EM908" s="160"/>
      <c r="EN908" s="160"/>
      <c r="EO908" s="160"/>
      <c r="EP908" s="160"/>
    </row>
    <row r="909" spans="2:146" s="105" customFormat="1" x14ac:dyDescent="0.25">
      <c r="B909" s="53"/>
      <c r="C909" s="53"/>
      <c r="D909" s="53"/>
      <c r="E909" s="53"/>
      <c r="F909" s="53"/>
      <c r="G909" s="53"/>
      <c r="J909" s="160"/>
      <c r="K909" s="160"/>
      <c r="L909" s="42"/>
      <c r="M909" s="42"/>
      <c r="N909" s="42"/>
      <c r="O909" s="42"/>
      <c r="P909" s="42"/>
      <c r="Q909" s="42"/>
      <c r="R909" s="42"/>
      <c r="S909" s="42"/>
      <c r="T909" s="42"/>
      <c r="U909" s="169"/>
      <c r="V909" s="169"/>
      <c r="W909" s="169"/>
      <c r="X909" s="169"/>
      <c r="Y909" s="169"/>
      <c r="AA909" s="169"/>
      <c r="AB909" s="169"/>
      <c r="AC909" s="169"/>
      <c r="AD909" s="169"/>
      <c r="AE909" s="169"/>
      <c r="AF909" s="169"/>
      <c r="AG909" s="169"/>
      <c r="AH909" s="169"/>
      <c r="AJ909" s="169"/>
      <c r="AK909" s="169"/>
      <c r="AM909" s="169"/>
      <c r="AN909" s="64"/>
      <c r="AO909" s="64"/>
      <c r="AP909" s="64"/>
      <c r="AQ909" s="64"/>
      <c r="AR909" s="64"/>
      <c r="AS909" s="42"/>
      <c r="AT909" s="67"/>
      <c r="AU909" s="67"/>
      <c r="AV909" s="67"/>
      <c r="AW909" s="42"/>
      <c r="AX909" s="64"/>
      <c r="AY909" s="69"/>
      <c r="AZ909" s="67"/>
      <c r="BA909" s="67"/>
      <c r="BB909" s="67"/>
      <c r="BC909" s="67"/>
      <c r="BD909" s="69"/>
      <c r="BE909" s="69"/>
      <c r="BF909" s="72"/>
      <c r="BG909" s="69"/>
      <c r="BH909" s="69"/>
      <c r="BI909" s="94"/>
      <c r="BJ909" s="42"/>
      <c r="BK909" s="42"/>
      <c r="BL909" s="209"/>
      <c r="BM909" s="67"/>
      <c r="BN909" s="67"/>
      <c r="BO909" s="95"/>
      <c r="BP909" s="42"/>
      <c r="BQ909" s="42"/>
      <c r="BR909" s="206"/>
      <c r="BS909" s="41"/>
      <c r="BT909" s="41"/>
      <c r="BU909" s="30"/>
      <c r="BW909" s="30"/>
      <c r="BX909" s="30"/>
      <c r="BY909" s="30"/>
      <c r="BZ909" s="160"/>
      <c r="CP909" s="26"/>
      <c r="CS909" s="40"/>
      <c r="CV909" s="69"/>
      <c r="CW909" s="31"/>
      <c r="CX909" s="19"/>
      <c r="CY909" s="43"/>
      <c r="DC909" s="160"/>
      <c r="DU909" s="30"/>
      <c r="DV909" s="30"/>
      <c r="DW909" s="30"/>
      <c r="DX909" s="30"/>
      <c r="DY909" s="30"/>
      <c r="DZ909" s="160"/>
      <c r="EA909" s="160"/>
      <c r="EC909" s="160"/>
      <c r="ED909" s="160"/>
      <c r="EG909" s="160"/>
      <c r="EH909" s="30"/>
      <c r="EI909" s="30"/>
      <c r="EK909" s="160"/>
      <c r="EL909" s="160"/>
      <c r="EM909" s="160"/>
      <c r="EN909" s="160"/>
      <c r="EO909" s="160"/>
      <c r="EP909" s="160"/>
    </row>
    <row r="910" spans="2:146" s="105" customFormat="1" x14ac:dyDescent="0.25">
      <c r="B910" s="53"/>
      <c r="C910" s="53"/>
      <c r="D910" s="53"/>
      <c r="E910" s="53"/>
      <c r="F910" s="53"/>
      <c r="G910" s="53"/>
      <c r="J910" s="160"/>
      <c r="K910" s="160"/>
      <c r="L910" s="42"/>
      <c r="M910" s="42"/>
      <c r="N910" s="42"/>
      <c r="O910" s="42"/>
      <c r="P910" s="42"/>
      <c r="Q910" s="42"/>
      <c r="R910" s="42"/>
      <c r="S910" s="42"/>
      <c r="T910" s="42"/>
      <c r="U910" s="169"/>
      <c r="V910" s="169"/>
      <c r="W910" s="169"/>
      <c r="X910" s="169"/>
      <c r="Y910" s="169"/>
      <c r="AA910" s="169"/>
      <c r="AB910" s="169"/>
      <c r="AC910" s="169"/>
      <c r="AD910" s="169"/>
      <c r="AE910" s="169"/>
      <c r="AF910" s="169"/>
      <c r="AG910" s="169"/>
      <c r="AH910" s="169"/>
      <c r="AJ910" s="169"/>
      <c r="AK910" s="169"/>
      <c r="AM910" s="169"/>
      <c r="AN910" s="64"/>
      <c r="AO910" s="64"/>
      <c r="AP910" s="64"/>
      <c r="AQ910" s="64"/>
      <c r="AR910" s="64"/>
      <c r="AS910" s="42"/>
      <c r="AT910" s="67"/>
      <c r="AU910" s="67"/>
      <c r="AV910" s="67"/>
      <c r="AW910" s="42"/>
      <c r="AX910" s="64"/>
      <c r="AY910" s="69"/>
      <c r="AZ910" s="67"/>
      <c r="BA910" s="67"/>
      <c r="BB910" s="67"/>
      <c r="BC910" s="67"/>
      <c r="BD910" s="69"/>
      <c r="BE910" s="69"/>
      <c r="BF910" s="72"/>
      <c r="BG910" s="69"/>
      <c r="BH910" s="69"/>
      <c r="BI910" s="94"/>
      <c r="BJ910" s="42"/>
      <c r="BK910" s="42"/>
      <c r="BL910" s="209"/>
      <c r="BM910" s="67"/>
      <c r="BN910" s="67"/>
      <c r="BO910" s="95"/>
      <c r="BP910" s="42"/>
      <c r="BQ910" s="42"/>
      <c r="BR910" s="206"/>
      <c r="BS910" s="41"/>
      <c r="BT910" s="41"/>
      <c r="BU910" s="30"/>
      <c r="BW910" s="30"/>
      <c r="BX910" s="30"/>
      <c r="BY910" s="30"/>
      <c r="BZ910" s="160"/>
      <c r="CP910" s="26"/>
      <c r="CS910" s="40"/>
      <c r="CV910" s="69"/>
      <c r="CW910" s="31"/>
      <c r="CX910" s="19"/>
      <c r="CY910" s="43"/>
      <c r="DC910" s="160"/>
      <c r="DU910" s="30"/>
      <c r="DV910" s="30"/>
      <c r="DW910" s="30"/>
      <c r="DX910" s="30"/>
      <c r="DY910" s="30"/>
      <c r="DZ910" s="160"/>
      <c r="EA910" s="160"/>
      <c r="EC910" s="160"/>
      <c r="ED910" s="160"/>
      <c r="EG910" s="160"/>
      <c r="EH910" s="30"/>
      <c r="EI910" s="30"/>
      <c r="EK910" s="160"/>
      <c r="EL910" s="160"/>
      <c r="EM910" s="160"/>
      <c r="EN910" s="160"/>
      <c r="EO910" s="160"/>
      <c r="EP910" s="160"/>
    </row>
    <row r="911" spans="2:146" s="105" customFormat="1" x14ac:dyDescent="0.25">
      <c r="B911" s="53"/>
      <c r="C911" s="53"/>
      <c r="D911" s="53"/>
      <c r="E911" s="53"/>
      <c r="F911" s="53"/>
      <c r="G911" s="53"/>
      <c r="J911" s="160"/>
      <c r="K911" s="160"/>
      <c r="L911" s="42"/>
      <c r="M911" s="42"/>
      <c r="N911" s="42"/>
      <c r="O911" s="42"/>
      <c r="P911" s="42"/>
      <c r="Q911" s="42"/>
      <c r="R911" s="42"/>
      <c r="S911" s="42"/>
      <c r="T911" s="42"/>
      <c r="U911" s="169"/>
      <c r="V911" s="169"/>
      <c r="W911" s="169"/>
      <c r="X911" s="169"/>
      <c r="Y911" s="169"/>
      <c r="AA911" s="169"/>
      <c r="AB911" s="169"/>
      <c r="AC911" s="169"/>
      <c r="AD911" s="169"/>
      <c r="AE911" s="169"/>
      <c r="AF911" s="169"/>
      <c r="AG911" s="169"/>
      <c r="AH911" s="169"/>
      <c r="AJ911" s="169"/>
      <c r="AK911" s="169"/>
      <c r="AM911" s="169"/>
      <c r="AN911" s="64"/>
      <c r="AO911" s="64"/>
      <c r="AP911" s="64"/>
      <c r="AQ911" s="64"/>
      <c r="AR911" s="64"/>
      <c r="AS911" s="42"/>
      <c r="AT911" s="67"/>
      <c r="AU911" s="67"/>
      <c r="AV911" s="67"/>
      <c r="AW911" s="42"/>
      <c r="AX911" s="64"/>
      <c r="AY911" s="69"/>
      <c r="AZ911" s="67"/>
      <c r="BA911" s="67"/>
      <c r="BB911" s="67"/>
      <c r="BC911" s="67"/>
      <c r="BD911" s="69"/>
      <c r="BE911" s="69"/>
      <c r="BF911" s="72"/>
      <c r="BG911" s="69"/>
      <c r="BH911" s="69"/>
      <c r="BI911" s="94"/>
      <c r="BJ911" s="42"/>
      <c r="BK911" s="42"/>
      <c r="BL911" s="209"/>
      <c r="BM911" s="67"/>
      <c r="BN911" s="67"/>
      <c r="BO911" s="95"/>
      <c r="BP911" s="42"/>
      <c r="BQ911" s="42"/>
      <c r="BR911" s="206"/>
      <c r="BS911" s="41"/>
      <c r="BT911" s="41"/>
      <c r="BU911" s="30"/>
      <c r="BW911" s="30"/>
      <c r="BX911" s="30"/>
      <c r="BY911" s="30"/>
      <c r="BZ911" s="160"/>
      <c r="CP911" s="26"/>
      <c r="CS911" s="40"/>
      <c r="CV911" s="69"/>
      <c r="CW911" s="31"/>
      <c r="CX911" s="19"/>
      <c r="CY911" s="43"/>
      <c r="DC911" s="160"/>
      <c r="DU911" s="30"/>
      <c r="DV911" s="30"/>
      <c r="DW911" s="30"/>
      <c r="DX911" s="30"/>
      <c r="DY911" s="30"/>
      <c r="DZ911" s="160"/>
      <c r="EA911" s="160"/>
      <c r="EC911" s="160"/>
      <c r="ED911" s="160"/>
      <c r="EG911" s="160"/>
      <c r="EH911" s="30"/>
      <c r="EI911" s="30"/>
      <c r="EK911" s="160"/>
      <c r="EL911" s="160"/>
      <c r="EM911" s="160"/>
      <c r="EN911" s="160"/>
      <c r="EO911" s="160"/>
      <c r="EP911" s="160"/>
    </row>
    <row r="912" spans="2:146" s="105" customFormat="1" x14ac:dyDescent="0.25">
      <c r="B912" s="53"/>
      <c r="C912" s="53"/>
      <c r="D912" s="53"/>
      <c r="E912" s="53"/>
      <c r="F912" s="53"/>
      <c r="G912" s="53"/>
      <c r="J912" s="160"/>
      <c r="K912" s="160"/>
      <c r="L912" s="42"/>
      <c r="M912" s="42"/>
      <c r="N912" s="42"/>
      <c r="O912" s="42"/>
      <c r="P912" s="42"/>
      <c r="Q912" s="42"/>
      <c r="R912" s="42"/>
      <c r="S912" s="42"/>
      <c r="T912" s="42"/>
      <c r="U912" s="169"/>
      <c r="V912" s="169"/>
      <c r="W912" s="169"/>
      <c r="X912" s="169"/>
      <c r="Y912" s="169"/>
      <c r="AA912" s="169"/>
      <c r="AB912" s="169"/>
      <c r="AC912" s="169"/>
      <c r="AD912" s="169"/>
      <c r="AE912" s="169"/>
      <c r="AF912" s="169"/>
      <c r="AG912" s="169"/>
      <c r="AH912" s="169"/>
      <c r="AJ912" s="169"/>
      <c r="AK912" s="169"/>
      <c r="AM912" s="169"/>
      <c r="AN912" s="64"/>
      <c r="AO912" s="64"/>
      <c r="AP912" s="64"/>
      <c r="AQ912" s="64"/>
      <c r="AR912" s="64"/>
      <c r="AS912" s="42"/>
      <c r="AT912" s="67"/>
      <c r="AU912" s="67"/>
      <c r="AV912" s="67"/>
      <c r="AW912" s="42"/>
      <c r="AX912" s="64"/>
      <c r="AY912" s="69"/>
      <c r="AZ912" s="67"/>
      <c r="BA912" s="67"/>
      <c r="BB912" s="67"/>
      <c r="BC912" s="67"/>
      <c r="BD912" s="69"/>
      <c r="BE912" s="69"/>
      <c r="BF912" s="72"/>
      <c r="BG912" s="69"/>
      <c r="BH912" s="69"/>
      <c r="BI912" s="94"/>
      <c r="BJ912" s="42"/>
      <c r="BK912" s="42"/>
      <c r="BL912" s="209"/>
      <c r="BM912" s="67"/>
      <c r="BN912" s="67"/>
      <c r="BO912" s="95"/>
      <c r="BP912" s="42"/>
      <c r="BQ912" s="42"/>
      <c r="BR912" s="206"/>
      <c r="BS912" s="41"/>
      <c r="BT912" s="41"/>
      <c r="BU912" s="30"/>
      <c r="BW912" s="30"/>
      <c r="BX912" s="30"/>
      <c r="BY912" s="30"/>
      <c r="BZ912" s="160"/>
      <c r="CP912" s="26"/>
      <c r="CS912" s="40"/>
      <c r="CV912" s="69"/>
      <c r="CW912" s="31"/>
      <c r="CX912" s="19"/>
      <c r="CY912" s="43"/>
      <c r="DC912" s="160"/>
      <c r="DU912" s="30"/>
      <c r="DV912" s="30"/>
      <c r="DW912" s="30"/>
      <c r="DX912" s="30"/>
      <c r="DY912" s="30"/>
      <c r="DZ912" s="160"/>
      <c r="EA912" s="160"/>
      <c r="EC912" s="160"/>
      <c r="ED912" s="160"/>
      <c r="EG912" s="160"/>
      <c r="EH912" s="30"/>
      <c r="EI912" s="30"/>
      <c r="EK912" s="160"/>
      <c r="EL912" s="160"/>
      <c r="EM912" s="160"/>
      <c r="EN912" s="160"/>
      <c r="EO912" s="160"/>
      <c r="EP912" s="160"/>
    </row>
    <row r="913" spans="2:146" s="105" customFormat="1" x14ac:dyDescent="0.25">
      <c r="J913" s="160"/>
      <c r="K913" s="160"/>
      <c r="L913" s="42"/>
      <c r="M913" s="42"/>
      <c r="N913" s="42"/>
      <c r="O913" s="42"/>
      <c r="P913" s="42"/>
      <c r="Q913" s="42"/>
      <c r="R913" s="42"/>
      <c r="S913" s="42"/>
      <c r="T913" s="42"/>
      <c r="U913" s="169"/>
      <c r="V913" s="169"/>
      <c r="W913" s="169"/>
      <c r="X913" s="169"/>
      <c r="Y913" s="169"/>
      <c r="AA913" s="169"/>
      <c r="AB913" s="169"/>
      <c r="AC913" s="169"/>
      <c r="AD913" s="169"/>
      <c r="AE913" s="169"/>
      <c r="AF913" s="169"/>
      <c r="AG913" s="169"/>
      <c r="AH913" s="169"/>
      <c r="AJ913" s="169"/>
      <c r="AK913" s="169"/>
      <c r="AM913" s="169"/>
      <c r="AN913" s="64"/>
      <c r="AO913" s="64"/>
      <c r="AP913" s="64"/>
      <c r="AQ913" s="64"/>
      <c r="AR913" s="64"/>
      <c r="AS913" s="42"/>
      <c r="AT913" s="64"/>
      <c r="AU913" s="64"/>
      <c r="AV913" s="64"/>
      <c r="AW913" s="42"/>
      <c r="AX913" s="64"/>
      <c r="AY913" s="69"/>
      <c r="AZ913" s="67"/>
      <c r="BA913" s="67"/>
      <c r="BB913" s="67"/>
      <c r="BC913" s="67"/>
      <c r="BD913" s="69"/>
      <c r="BE913" s="69"/>
      <c r="BF913" s="69"/>
      <c r="BG913" s="69"/>
      <c r="BH913" s="69"/>
      <c r="BI913" s="93"/>
      <c r="BJ913" s="42"/>
      <c r="BK913" s="42"/>
      <c r="BL913" s="209"/>
      <c r="BM913" s="42"/>
      <c r="BN913" s="42"/>
      <c r="BO913" s="42"/>
      <c r="BP913" s="42"/>
      <c r="BQ913" s="42"/>
      <c r="BR913" s="168"/>
      <c r="BS913" s="41"/>
      <c r="BT913" s="41"/>
      <c r="BU913" s="41"/>
      <c r="BW913" s="28"/>
      <c r="BX913" s="28"/>
      <c r="BY913" s="28"/>
      <c r="BZ913" s="160"/>
      <c r="CV913" s="42"/>
      <c r="CW913" s="42"/>
      <c r="CY913" s="42"/>
      <c r="DC913" s="160"/>
      <c r="DU913" s="28"/>
      <c r="DV913" s="28"/>
      <c r="DW913" s="28"/>
      <c r="DX913" s="28"/>
      <c r="DY913" s="28"/>
      <c r="DZ913" s="160"/>
      <c r="EA913" s="160"/>
      <c r="EC913" s="160"/>
      <c r="ED913" s="160"/>
      <c r="EG913" s="160"/>
      <c r="EH913" s="28"/>
      <c r="EI913" s="28"/>
      <c r="EK913" s="160"/>
      <c r="EL913" s="160"/>
      <c r="EM913" s="160"/>
      <c r="EN913" s="160"/>
      <c r="EO913" s="160"/>
      <c r="EP913" s="160"/>
    </row>
    <row r="914" spans="2:146" s="105" customFormat="1" x14ac:dyDescent="0.25">
      <c r="B914" s="53"/>
      <c r="C914" s="53"/>
      <c r="D914" s="53"/>
      <c r="E914" s="53"/>
      <c r="F914" s="53"/>
      <c r="G914" s="53"/>
      <c r="I914" s="29"/>
      <c r="J914" s="161"/>
      <c r="K914" s="161"/>
      <c r="L914" s="42"/>
      <c r="M914" s="42"/>
      <c r="N914" s="42"/>
      <c r="O914" s="42"/>
      <c r="P914" s="42"/>
      <c r="Q914" s="42"/>
      <c r="R914" s="42"/>
      <c r="S914" s="42"/>
      <c r="T914" s="42"/>
      <c r="U914" s="169"/>
      <c r="V914" s="169"/>
      <c r="W914" s="169"/>
      <c r="X914" s="169"/>
      <c r="Y914" s="169"/>
      <c r="AA914" s="169"/>
      <c r="AB914" s="169"/>
      <c r="AC914" s="169"/>
      <c r="AD914" s="169"/>
      <c r="AE914" s="169"/>
      <c r="AF914" s="169"/>
      <c r="AG914" s="169"/>
      <c r="AH914" s="169"/>
      <c r="AJ914" s="169"/>
      <c r="AK914" s="169"/>
      <c r="AM914" s="169"/>
      <c r="AN914" s="64"/>
      <c r="AO914" s="64"/>
      <c r="AP914" s="64"/>
      <c r="AQ914" s="64"/>
      <c r="AR914" s="64"/>
      <c r="AS914" s="42"/>
      <c r="AT914" s="67"/>
      <c r="AU914" s="67"/>
      <c r="AV914" s="67"/>
      <c r="AW914" s="42"/>
      <c r="AX914" s="64"/>
      <c r="AY914" s="69"/>
      <c r="AZ914" s="67"/>
      <c r="BA914" s="67"/>
      <c r="BB914" s="67"/>
      <c r="BC914" s="67"/>
      <c r="BD914" s="69"/>
      <c r="BE914" s="69"/>
      <c r="BF914" s="72"/>
      <c r="BG914" s="69"/>
      <c r="BH914" s="69"/>
      <c r="BI914" s="94"/>
      <c r="BJ914" s="42"/>
      <c r="BK914" s="42"/>
      <c r="BL914" s="209"/>
      <c r="BM914" s="67"/>
      <c r="BN914" s="67"/>
      <c r="BO914" s="95"/>
      <c r="BP914" s="42"/>
      <c r="BQ914" s="42"/>
      <c r="BR914" s="206"/>
      <c r="BS914" s="41"/>
      <c r="BT914" s="41"/>
      <c r="BU914" s="30"/>
      <c r="BW914" s="30"/>
      <c r="BX914" s="30"/>
      <c r="BY914" s="30"/>
      <c r="BZ914" s="160"/>
      <c r="CS914" s="40"/>
      <c r="CV914" s="69"/>
      <c r="CW914" s="31"/>
      <c r="CX914" s="19"/>
      <c r="CY914" s="43"/>
      <c r="DC914" s="160"/>
      <c r="DU914" s="30"/>
      <c r="DV914" s="30"/>
      <c r="DW914" s="30"/>
      <c r="DX914" s="30"/>
      <c r="DY914" s="30"/>
      <c r="DZ914" s="160"/>
      <c r="EA914" s="160"/>
      <c r="EC914" s="160"/>
      <c r="ED914" s="160"/>
      <c r="EG914" s="160"/>
      <c r="EH914" s="30"/>
      <c r="EI914" s="30"/>
      <c r="EK914" s="160"/>
      <c r="EL914" s="160"/>
      <c r="EM914" s="160"/>
      <c r="EN914" s="160"/>
      <c r="EO914" s="160"/>
      <c r="EP914" s="160"/>
    </row>
    <row r="915" spans="2:146" s="105" customFormat="1" x14ac:dyDescent="0.25">
      <c r="B915" s="53"/>
      <c r="C915" s="53"/>
      <c r="D915" s="53"/>
      <c r="E915" s="53"/>
      <c r="F915" s="53"/>
      <c r="G915" s="53"/>
      <c r="I915" s="29"/>
      <c r="J915" s="161"/>
      <c r="K915" s="161"/>
      <c r="L915" s="42"/>
      <c r="M915" s="42"/>
      <c r="N915" s="42"/>
      <c r="O915" s="42"/>
      <c r="P915" s="42"/>
      <c r="Q915" s="42"/>
      <c r="R915" s="42"/>
      <c r="S915" s="42"/>
      <c r="T915" s="42"/>
      <c r="U915" s="169"/>
      <c r="V915" s="169"/>
      <c r="W915" s="169"/>
      <c r="X915" s="169"/>
      <c r="Y915" s="169"/>
      <c r="AA915" s="169"/>
      <c r="AB915" s="169"/>
      <c r="AC915" s="169"/>
      <c r="AD915" s="169"/>
      <c r="AE915" s="169"/>
      <c r="AF915" s="169"/>
      <c r="AG915" s="169"/>
      <c r="AH915" s="169"/>
      <c r="AJ915" s="169"/>
      <c r="AK915" s="169"/>
      <c r="AM915" s="169"/>
      <c r="AN915" s="64"/>
      <c r="AO915" s="64"/>
      <c r="AP915" s="64"/>
      <c r="AQ915" s="64"/>
      <c r="AR915" s="64"/>
      <c r="AS915" s="42"/>
      <c r="AT915" s="67"/>
      <c r="AU915" s="67"/>
      <c r="AV915" s="67"/>
      <c r="AW915" s="42"/>
      <c r="AX915" s="64"/>
      <c r="AY915" s="69"/>
      <c r="AZ915" s="67"/>
      <c r="BA915" s="67"/>
      <c r="BB915" s="67"/>
      <c r="BC915" s="67"/>
      <c r="BD915" s="69"/>
      <c r="BE915" s="69"/>
      <c r="BF915" s="72"/>
      <c r="BG915" s="69"/>
      <c r="BH915" s="69"/>
      <c r="BI915" s="94"/>
      <c r="BJ915" s="42"/>
      <c r="BK915" s="42"/>
      <c r="BL915" s="209"/>
      <c r="BM915" s="67"/>
      <c r="BN915" s="67"/>
      <c r="BO915" s="95"/>
      <c r="BP915" s="42"/>
      <c r="BQ915" s="42"/>
      <c r="BR915" s="206"/>
      <c r="BS915" s="41"/>
      <c r="BT915" s="41"/>
      <c r="BU915" s="30"/>
      <c r="BW915" s="30"/>
      <c r="BX915" s="30"/>
      <c r="BY915" s="30"/>
      <c r="BZ915" s="160"/>
      <c r="CS915" s="40"/>
      <c r="CV915" s="69"/>
      <c r="CW915" s="31"/>
      <c r="CX915" s="19"/>
      <c r="CY915" s="43"/>
      <c r="DC915" s="160"/>
      <c r="DU915" s="30"/>
      <c r="DV915" s="30"/>
      <c r="DW915" s="30"/>
      <c r="DX915" s="30"/>
      <c r="DY915" s="30"/>
      <c r="DZ915" s="160"/>
      <c r="EA915" s="160"/>
      <c r="EC915" s="160"/>
      <c r="ED915" s="160"/>
      <c r="EG915" s="160"/>
      <c r="EH915" s="30"/>
      <c r="EI915" s="30"/>
      <c r="EK915" s="160"/>
      <c r="EL915" s="160"/>
      <c r="EM915" s="160"/>
      <c r="EN915" s="160"/>
      <c r="EO915" s="160"/>
      <c r="EP915" s="160"/>
    </row>
    <row r="916" spans="2:146" s="105" customFormat="1" x14ac:dyDescent="0.25">
      <c r="B916" s="53"/>
      <c r="C916" s="53"/>
      <c r="D916" s="53"/>
      <c r="E916" s="53"/>
      <c r="F916" s="53"/>
      <c r="G916" s="53"/>
      <c r="I916" s="29"/>
      <c r="J916" s="161"/>
      <c r="K916" s="161"/>
      <c r="L916" s="42"/>
      <c r="M916" s="42"/>
      <c r="N916" s="42"/>
      <c r="O916" s="42"/>
      <c r="P916" s="42"/>
      <c r="Q916" s="42"/>
      <c r="R916" s="42"/>
      <c r="S916" s="42"/>
      <c r="T916" s="42"/>
      <c r="U916" s="169"/>
      <c r="V916" s="169"/>
      <c r="W916" s="169"/>
      <c r="X916" s="169"/>
      <c r="Y916" s="169"/>
      <c r="AA916" s="169"/>
      <c r="AB916" s="169"/>
      <c r="AC916" s="169"/>
      <c r="AD916" s="169"/>
      <c r="AE916" s="169"/>
      <c r="AF916" s="169"/>
      <c r="AG916" s="169"/>
      <c r="AH916" s="169"/>
      <c r="AJ916" s="169"/>
      <c r="AK916" s="169"/>
      <c r="AM916" s="169"/>
      <c r="AN916" s="64"/>
      <c r="AO916" s="64"/>
      <c r="AP916" s="64"/>
      <c r="AQ916" s="64"/>
      <c r="AR916" s="64"/>
      <c r="AS916" s="42"/>
      <c r="AT916" s="67"/>
      <c r="AU916" s="67"/>
      <c r="AV916" s="67"/>
      <c r="AW916" s="42"/>
      <c r="AX916" s="64"/>
      <c r="AY916" s="69"/>
      <c r="AZ916" s="67"/>
      <c r="BA916" s="67"/>
      <c r="BB916" s="67"/>
      <c r="BC916" s="67"/>
      <c r="BD916" s="69"/>
      <c r="BE916" s="69"/>
      <c r="BF916" s="72"/>
      <c r="BG916" s="69"/>
      <c r="BH916" s="69"/>
      <c r="BI916" s="94"/>
      <c r="BJ916" s="42"/>
      <c r="BK916" s="42"/>
      <c r="BL916" s="209"/>
      <c r="BM916" s="67"/>
      <c r="BN916" s="67"/>
      <c r="BO916" s="95"/>
      <c r="BP916" s="42"/>
      <c r="BQ916" s="42"/>
      <c r="BR916" s="206"/>
      <c r="BS916" s="41"/>
      <c r="BT916" s="41"/>
      <c r="BU916" s="30"/>
      <c r="BW916" s="30"/>
      <c r="BX916" s="30"/>
      <c r="BY916" s="30"/>
      <c r="BZ916" s="160"/>
      <c r="CS916" s="40"/>
      <c r="CV916" s="69"/>
      <c r="CW916" s="31"/>
      <c r="CX916" s="19"/>
      <c r="CY916" s="43"/>
      <c r="DC916" s="160"/>
      <c r="DU916" s="30"/>
      <c r="DV916" s="30"/>
      <c r="DW916" s="30"/>
      <c r="DX916" s="30"/>
      <c r="DY916" s="30"/>
      <c r="DZ916" s="160"/>
      <c r="EA916" s="160"/>
      <c r="EC916" s="160"/>
      <c r="ED916" s="160"/>
      <c r="EG916" s="160"/>
      <c r="EH916" s="30"/>
      <c r="EI916" s="30"/>
      <c r="EK916" s="160"/>
      <c r="EL916" s="160"/>
      <c r="EM916" s="160"/>
      <c r="EN916" s="160"/>
      <c r="EO916" s="160"/>
      <c r="EP916" s="160"/>
    </row>
    <row r="917" spans="2:146" s="105" customFormat="1" x14ac:dyDescent="0.25">
      <c r="B917" s="53"/>
      <c r="C917" s="53"/>
      <c r="D917" s="53"/>
      <c r="E917" s="53"/>
      <c r="F917" s="53"/>
      <c r="G917" s="53"/>
      <c r="I917" s="29"/>
      <c r="J917" s="161"/>
      <c r="K917" s="161"/>
      <c r="L917" s="42"/>
      <c r="M917" s="42"/>
      <c r="N917" s="42"/>
      <c r="O917" s="42"/>
      <c r="P917" s="42"/>
      <c r="Q917" s="42"/>
      <c r="R917" s="42"/>
      <c r="S917" s="42"/>
      <c r="T917" s="42"/>
      <c r="U917" s="169"/>
      <c r="V917" s="169"/>
      <c r="W917" s="169"/>
      <c r="X917" s="169"/>
      <c r="Y917" s="169"/>
      <c r="AA917" s="169"/>
      <c r="AB917" s="169"/>
      <c r="AC917" s="169"/>
      <c r="AD917" s="169"/>
      <c r="AE917" s="169"/>
      <c r="AF917" s="169"/>
      <c r="AG917" s="169"/>
      <c r="AH917" s="169"/>
      <c r="AJ917" s="169"/>
      <c r="AK917" s="169"/>
      <c r="AM917" s="169"/>
      <c r="AN917" s="64"/>
      <c r="AO917" s="64"/>
      <c r="AP917" s="64"/>
      <c r="AQ917" s="64"/>
      <c r="AR917" s="64"/>
      <c r="AS917" s="42"/>
      <c r="AT917" s="67"/>
      <c r="AU917" s="67"/>
      <c r="AV917" s="67"/>
      <c r="AW917" s="42"/>
      <c r="AX917" s="64"/>
      <c r="AY917" s="69"/>
      <c r="AZ917" s="67"/>
      <c r="BA917" s="67"/>
      <c r="BB917" s="67"/>
      <c r="BC917" s="67"/>
      <c r="BD917" s="69"/>
      <c r="BE917" s="69"/>
      <c r="BF917" s="72"/>
      <c r="BG917" s="69"/>
      <c r="BH917" s="69"/>
      <c r="BI917" s="94"/>
      <c r="BJ917" s="42"/>
      <c r="BK917" s="42"/>
      <c r="BL917" s="209"/>
      <c r="BM917" s="67"/>
      <c r="BN917" s="67"/>
      <c r="BO917" s="95"/>
      <c r="BP917" s="42"/>
      <c r="BQ917" s="42"/>
      <c r="BR917" s="206"/>
      <c r="BS917" s="41"/>
      <c r="BT917" s="41"/>
      <c r="BU917" s="30"/>
      <c r="BW917" s="30"/>
      <c r="BX917" s="30"/>
      <c r="BY917" s="30"/>
      <c r="BZ917" s="160"/>
      <c r="CS917" s="40"/>
      <c r="CV917" s="69"/>
      <c r="CW917" s="31"/>
      <c r="CX917" s="19"/>
      <c r="CY917" s="43"/>
      <c r="DC917" s="160"/>
      <c r="DU917" s="30"/>
      <c r="DV917" s="30"/>
      <c r="DW917" s="30"/>
      <c r="DX917" s="30"/>
      <c r="DY917" s="30"/>
      <c r="DZ917" s="160"/>
      <c r="EA917" s="160"/>
      <c r="EC917" s="160"/>
      <c r="ED917" s="160"/>
      <c r="EG917" s="160"/>
      <c r="EH917" s="30"/>
      <c r="EI917" s="30"/>
      <c r="EK917" s="160"/>
      <c r="EL917" s="160"/>
      <c r="EM917" s="160"/>
      <c r="EN917" s="160"/>
      <c r="EO917" s="160"/>
      <c r="EP917" s="160"/>
    </row>
    <row r="918" spans="2:146" s="105" customFormat="1" x14ac:dyDescent="0.25">
      <c r="B918" s="53"/>
      <c r="C918" s="53"/>
      <c r="D918" s="53"/>
      <c r="E918" s="53"/>
      <c r="F918" s="53"/>
      <c r="G918" s="53"/>
      <c r="I918" s="29"/>
      <c r="J918" s="161"/>
      <c r="K918" s="161"/>
      <c r="L918" s="42"/>
      <c r="M918" s="42"/>
      <c r="N918" s="42"/>
      <c r="O918" s="42"/>
      <c r="P918" s="42"/>
      <c r="Q918" s="42"/>
      <c r="R918" s="42"/>
      <c r="S918" s="42"/>
      <c r="T918" s="42"/>
      <c r="U918" s="169"/>
      <c r="V918" s="169"/>
      <c r="W918" s="169"/>
      <c r="X918" s="169"/>
      <c r="Y918" s="169"/>
      <c r="AA918" s="169"/>
      <c r="AB918" s="169"/>
      <c r="AC918" s="169"/>
      <c r="AD918" s="169"/>
      <c r="AE918" s="169"/>
      <c r="AF918" s="169"/>
      <c r="AG918" s="169"/>
      <c r="AH918" s="169"/>
      <c r="AJ918" s="169"/>
      <c r="AK918" s="169"/>
      <c r="AM918" s="169"/>
      <c r="AN918" s="64"/>
      <c r="AO918" s="64"/>
      <c r="AP918" s="64"/>
      <c r="AQ918" s="64"/>
      <c r="AR918" s="64"/>
      <c r="AS918" s="42"/>
      <c r="AT918" s="67"/>
      <c r="AU918" s="67"/>
      <c r="AV918" s="67"/>
      <c r="AW918" s="42"/>
      <c r="AX918" s="64"/>
      <c r="AY918" s="69"/>
      <c r="AZ918" s="67"/>
      <c r="BA918" s="67"/>
      <c r="BB918" s="67"/>
      <c r="BC918" s="67"/>
      <c r="BD918" s="69"/>
      <c r="BE918" s="69"/>
      <c r="BF918" s="72"/>
      <c r="BG918" s="69"/>
      <c r="BH918" s="69"/>
      <c r="BI918" s="94"/>
      <c r="BJ918" s="42"/>
      <c r="BK918" s="42"/>
      <c r="BL918" s="209"/>
      <c r="BM918" s="67"/>
      <c r="BN918" s="67"/>
      <c r="BO918" s="95"/>
      <c r="BP918" s="42"/>
      <c r="BQ918" s="42"/>
      <c r="BR918" s="206"/>
      <c r="BS918" s="41"/>
      <c r="BT918" s="41"/>
      <c r="BU918" s="30"/>
      <c r="BW918" s="30"/>
      <c r="BX918" s="30"/>
      <c r="BY918" s="30"/>
      <c r="BZ918" s="160"/>
      <c r="CS918" s="40"/>
      <c r="CV918" s="69"/>
      <c r="CW918" s="31"/>
      <c r="CX918" s="19"/>
      <c r="CY918" s="43"/>
      <c r="DC918" s="160"/>
      <c r="DU918" s="30"/>
      <c r="DV918" s="30"/>
      <c r="DW918" s="30"/>
      <c r="DX918" s="30"/>
      <c r="DY918" s="30"/>
      <c r="DZ918" s="160"/>
      <c r="EA918" s="160"/>
      <c r="EC918" s="160"/>
      <c r="ED918" s="160"/>
      <c r="EG918" s="160"/>
      <c r="EH918" s="30"/>
      <c r="EI918" s="30"/>
      <c r="EK918" s="160"/>
      <c r="EL918" s="160"/>
      <c r="EM918" s="160"/>
      <c r="EN918" s="160"/>
      <c r="EO918" s="160"/>
      <c r="EP918" s="160"/>
    </row>
    <row r="919" spans="2:146" s="105" customFormat="1" x14ac:dyDescent="0.25">
      <c r="B919" s="53"/>
      <c r="C919" s="53"/>
      <c r="D919" s="53"/>
      <c r="E919" s="53"/>
      <c r="F919" s="53"/>
      <c r="G919" s="53"/>
      <c r="I919" s="29"/>
      <c r="J919" s="161"/>
      <c r="K919" s="161"/>
      <c r="L919" s="42"/>
      <c r="M919" s="42"/>
      <c r="N919" s="42"/>
      <c r="O919" s="42"/>
      <c r="P919" s="42"/>
      <c r="Q919" s="42"/>
      <c r="R919" s="42"/>
      <c r="S919" s="42"/>
      <c r="T919" s="42"/>
      <c r="U919" s="169"/>
      <c r="V919" s="169"/>
      <c r="W919" s="169"/>
      <c r="X919" s="169"/>
      <c r="Y919" s="169"/>
      <c r="AA919" s="169"/>
      <c r="AB919" s="169"/>
      <c r="AC919" s="169"/>
      <c r="AD919" s="169"/>
      <c r="AE919" s="169"/>
      <c r="AF919" s="169"/>
      <c r="AG919" s="169"/>
      <c r="AH919" s="169"/>
      <c r="AJ919" s="169"/>
      <c r="AK919" s="169"/>
      <c r="AM919" s="169"/>
      <c r="AN919" s="64"/>
      <c r="AO919" s="64"/>
      <c r="AP919" s="64"/>
      <c r="AQ919" s="64"/>
      <c r="AR919" s="64"/>
      <c r="AS919" s="42"/>
      <c r="AT919" s="67"/>
      <c r="AU919" s="67"/>
      <c r="AV919" s="67"/>
      <c r="AW919" s="42"/>
      <c r="AX919" s="64"/>
      <c r="AY919" s="69"/>
      <c r="AZ919" s="67"/>
      <c r="BA919" s="67"/>
      <c r="BB919" s="67"/>
      <c r="BC919" s="67"/>
      <c r="BD919" s="69"/>
      <c r="BE919" s="69"/>
      <c r="BF919" s="72"/>
      <c r="BG919" s="69"/>
      <c r="BH919" s="69"/>
      <c r="BI919" s="94"/>
      <c r="BJ919" s="42"/>
      <c r="BK919" s="42"/>
      <c r="BL919" s="209"/>
      <c r="BM919" s="67"/>
      <c r="BN919" s="67"/>
      <c r="BO919" s="95"/>
      <c r="BP919" s="42"/>
      <c r="BQ919" s="42"/>
      <c r="BR919" s="206"/>
      <c r="BS919" s="41"/>
      <c r="BT919" s="41"/>
      <c r="BU919" s="30"/>
      <c r="BW919" s="30"/>
      <c r="BX919" s="30"/>
      <c r="BY919" s="30"/>
      <c r="BZ919" s="160"/>
      <c r="CS919" s="40"/>
      <c r="CV919" s="69"/>
      <c r="CW919" s="31"/>
      <c r="CX919" s="19"/>
      <c r="CY919" s="43"/>
      <c r="DC919" s="160"/>
      <c r="DU919" s="30"/>
      <c r="DV919" s="30"/>
      <c r="DW919" s="30"/>
      <c r="DX919" s="30"/>
      <c r="DY919" s="30"/>
      <c r="DZ919" s="160"/>
      <c r="EA919" s="160"/>
      <c r="EC919" s="160"/>
      <c r="ED919" s="160"/>
      <c r="EG919" s="160"/>
      <c r="EH919" s="30"/>
      <c r="EI919" s="30"/>
      <c r="EK919" s="160"/>
      <c r="EL919" s="160"/>
      <c r="EM919" s="160"/>
      <c r="EN919" s="160"/>
      <c r="EO919" s="160"/>
      <c r="EP919" s="160"/>
    </row>
    <row r="920" spans="2:146" s="105" customFormat="1" x14ac:dyDescent="0.25">
      <c r="B920" s="53"/>
      <c r="C920" s="53"/>
      <c r="D920" s="53"/>
      <c r="E920" s="53"/>
      <c r="F920" s="53"/>
      <c r="G920" s="53"/>
      <c r="I920" s="29"/>
      <c r="J920" s="161"/>
      <c r="K920" s="161"/>
      <c r="L920" s="42"/>
      <c r="M920" s="42"/>
      <c r="N920" s="42"/>
      <c r="O920" s="42"/>
      <c r="P920" s="42"/>
      <c r="Q920" s="42"/>
      <c r="R920" s="42"/>
      <c r="S920" s="42"/>
      <c r="T920" s="42"/>
      <c r="U920" s="169"/>
      <c r="V920" s="169"/>
      <c r="W920" s="169"/>
      <c r="X920" s="169"/>
      <c r="Y920" s="169"/>
      <c r="AA920" s="169"/>
      <c r="AB920" s="169"/>
      <c r="AC920" s="169"/>
      <c r="AD920" s="169"/>
      <c r="AE920" s="169"/>
      <c r="AF920" s="169"/>
      <c r="AG920" s="169"/>
      <c r="AH920" s="169"/>
      <c r="AJ920" s="169"/>
      <c r="AK920" s="169"/>
      <c r="AM920" s="169"/>
      <c r="AN920" s="64"/>
      <c r="AO920" s="64"/>
      <c r="AP920" s="64"/>
      <c r="AQ920" s="64"/>
      <c r="AR920" s="64"/>
      <c r="AS920" s="42"/>
      <c r="AT920" s="67"/>
      <c r="AU920" s="67"/>
      <c r="AV920" s="67"/>
      <c r="AW920" s="42"/>
      <c r="AX920" s="64"/>
      <c r="AY920" s="69"/>
      <c r="AZ920" s="67"/>
      <c r="BA920" s="67"/>
      <c r="BB920" s="67"/>
      <c r="BC920" s="67"/>
      <c r="BD920" s="69"/>
      <c r="BE920" s="69"/>
      <c r="BF920" s="72"/>
      <c r="BG920" s="69"/>
      <c r="BH920" s="69"/>
      <c r="BI920" s="94"/>
      <c r="BJ920" s="42"/>
      <c r="BK920" s="42"/>
      <c r="BL920" s="209"/>
      <c r="BM920" s="67"/>
      <c r="BN920" s="67"/>
      <c r="BO920" s="95"/>
      <c r="BP920" s="42"/>
      <c r="BQ920" s="42"/>
      <c r="BR920" s="206"/>
      <c r="BS920" s="41"/>
      <c r="BT920" s="41"/>
      <c r="BU920" s="30"/>
      <c r="BW920" s="30"/>
      <c r="BX920" s="30"/>
      <c r="BY920" s="30"/>
      <c r="BZ920" s="160"/>
      <c r="CS920" s="40"/>
      <c r="CV920" s="69"/>
      <c r="CW920" s="31"/>
      <c r="CX920" s="19"/>
      <c r="CY920" s="43"/>
      <c r="DC920" s="160"/>
      <c r="DU920" s="30"/>
      <c r="DV920" s="30"/>
      <c r="DW920" s="30"/>
      <c r="DX920" s="30"/>
      <c r="DY920" s="30"/>
      <c r="DZ920" s="160"/>
      <c r="EA920" s="160"/>
      <c r="EC920" s="160"/>
      <c r="ED920" s="160"/>
      <c r="EG920" s="160"/>
      <c r="EH920" s="30"/>
      <c r="EI920" s="30"/>
      <c r="EK920" s="160"/>
      <c r="EL920" s="160"/>
      <c r="EM920" s="160"/>
      <c r="EN920" s="160"/>
      <c r="EO920" s="160"/>
      <c r="EP920" s="160"/>
    </row>
    <row r="921" spans="2:146" s="105" customFormat="1" x14ac:dyDescent="0.25">
      <c r="B921" s="53"/>
      <c r="C921" s="53"/>
      <c r="D921" s="53"/>
      <c r="E921" s="53"/>
      <c r="F921" s="53"/>
      <c r="G921" s="53"/>
      <c r="I921" s="29"/>
      <c r="J921" s="161"/>
      <c r="K921" s="161"/>
      <c r="L921" s="42"/>
      <c r="M921" s="42"/>
      <c r="N921" s="42"/>
      <c r="O921" s="42"/>
      <c r="P921" s="42"/>
      <c r="Q921" s="42"/>
      <c r="R921" s="42"/>
      <c r="S921" s="42"/>
      <c r="T921" s="42"/>
      <c r="U921" s="169"/>
      <c r="V921" s="169"/>
      <c r="W921" s="169"/>
      <c r="X921" s="169"/>
      <c r="Y921" s="169"/>
      <c r="AA921" s="169"/>
      <c r="AB921" s="169"/>
      <c r="AC921" s="169"/>
      <c r="AD921" s="169"/>
      <c r="AE921" s="169"/>
      <c r="AF921" s="169"/>
      <c r="AG921" s="169"/>
      <c r="AH921" s="169"/>
      <c r="AJ921" s="169"/>
      <c r="AK921" s="169"/>
      <c r="AM921" s="169"/>
      <c r="AN921" s="64"/>
      <c r="AO921" s="64"/>
      <c r="AP921" s="64"/>
      <c r="AQ921" s="64"/>
      <c r="AR921" s="64"/>
      <c r="AS921" s="42"/>
      <c r="AT921" s="67"/>
      <c r="AU921" s="67"/>
      <c r="AV921" s="67"/>
      <c r="AW921" s="42"/>
      <c r="AX921" s="64"/>
      <c r="AY921" s="69"/>
      <c r="AZ921" s="67"/>
      <c r="BA921" s="67"/>
      <c r="BB921" s="67"/>
      <c r="BC921" s="67"/>
      <c r="BD921" s="69"/>
      <c r="BE921" s="69"/>
      <c r="BF921" s="72"/>
      <c r="BG921" s="69"/>
      <c r="BH921" s="69"/>
      <c r="BI921" s="94"/>
      <c r="BJ921" s="42"/>
      <c r="BK921" s="42"/>
      <c r="BL921" s="209"/>
      <c r="BM921" s="67"/>
      <c r="BN921" s="67"/>
      <c r="BO921" s="95"/>
      <c r="BP921" s="42"/>
      <c r="BQ921" s="42"/>
      <c r="BR921" s="206"/>
      <c r="BS921" s="41"/>
      <c r="BT921" s="41"/>
      <c r="BU921" s="30"/>
      <c r="BW921" s="30"/>
      <c r="BX921" s="30"/>
      <c r="BY921" s="30"/>
      <c r="BZ921" s="160"/>
      <c r="CS921" s="40"/>
      <c r="CV921" s="69"/>
      <c r="CW921" s="31"/>
      <c r="CX921" s="19"/>
      <c r="CY921" s="43"/>
      <c r="DC921" s="160"/>
      <c r="DU921" s="30"/>
      <c r="DV921" s="30"/>
      <c r="DW921" s="30"/>
      <c r="DX921" s="30"/>
      <c r="DY921" s="30"/>
      <c r="DZ921" s="160"/>
      <c r="EA921" s="160"/>
      <c r="EC921" s="160"/>
      <c r="ED921" s="160"/>
      <c r="EG921" s="160"/>
      <c r="EH921" s="30"/>
      <c r="EI921" s="30"/>
      <c r="EK921" s="160"/>
      <c r="EL921" s="160"/>
      <c r="EM921" s="160"/>
      <c r="EN921" s="160"/>
      <c r="EO921" s="160"/>
      <c r="EP921" s="160"/>
    </row>
    <row r="922" spans="2:146" s="105" customFormat="1" x14ac:dyDescent="0.25">
      <c r="B922" s="53"/>
      <c r="C922" s="53"/>
      <c r="D922" s="53"/>
      <c r="E922" s="53"/>
      <c r="F922" s="53"/>
      <c r="G922" s="53"/>
      <c r="I922" s="29"/>
      <c r="J922" s="161"/>
      <c r="K922" s="161"/>
      <c r="L922" s="42"/>
      <c r="M922" s="42"/>
      <c r="N922" s="42"/>
      <c r="O922" s="42"/>
      <c r="P922" s="42"/>
      <c r="Q922" s="42"/>
      <c r="R922" s="42"/>
      <c r="S922" s="42"/>
      <c r="T922" s="42"/>
      <c r="U922" s="169"/>
      <c r="V922" s="169"/>
      <c r="W922" s="169"/>
      <c r="X922" s="169"/>
      <c r="Y922" s="169"/>
      <c r="AA922" s="169"/>
      <c r="AB922" s="169"/>
      <c r="AC922" s="169"/>
      <c r="AD922" s="169"/>
      <c r="AE922" s="169"/>
      <c r="AF922" s="169"/>
      <c r="AG922" s="169"/>
      <c r="AH922" s="169"/>
      <c r="AJ922" s="169"/>
      <c r="AK922" s="169"/>
      <c r="AM922" s="169"/>
      <c r="AN922" s="64"/>
      <c r="AO922" s="64"/>
      <c r="AP922" s="64"/>
      <c r="AQ922" s="64"/>
      <c r="AR922" s="64"/>
      <c r="AS922" s="42"/>
      <c r="AT922" s="67"/>
      <c r="AU922" s="67"/>
      <c r="AV922" s="67"/>
      <c r="AW922" s="42"/>
      <c r="AX922" s="64"/>
      <c r="AY922" s="69"/>
      <c r="AZ922" s="67"/>
      <c r="BA922" s="67"/>
      <c r="BB922" s="67"/>
      <c r="BC922" s="67"/>
      <c r="BD922" s="69"/>
      <c r="BE922" s="69"/>
      <c r="BF922" s="72"/>
      <c r="BG922" s="69"/>
      <c r="BH922" s="69"/>
      <c r="BI922" s="94"/>
      <c r="BJ922" s="42"/>
      <c r="BK922" s="42"/>
      <c r="BL922" s="209"/>
      <c r="BM922" s="67"/>
      <c r="BN922" s="67"/>
      <c r="BO922" s="95"/>
      <c r="BP922" s="42"/>
      <c r="BQ922" s="42"/>
      <c r="BR922" s="206"/>
      <c r="BS922" s="41"/>
      <c r="BT922" s="41"/>
      <c r="BU922" s="30"/>
      <c r="BW922" s="30"/>
      <c r="BX922" s="30"/>
      <c r="BY922" s="30"/>
      <c r="BZ922" s="160"/>
      <c r="CS922" s="40"/>
      <c r="CV922" s="69"/>
      <c r="CW922" s="31"/>
      <c r="CX922" s="19"/>
      <c r="CY922" s="43"/>
      <c r="DC922" s="160"/>
      <c r="DU922" s="30"/>
      <c r="DV922" s="30"/>
      <c r="DW922" s="30"/>
      <c r="DX922" s="30"/>
      <c r="DY922" s="30"/>
      <c r="DZ922" s="160"/>
      <c r="EA922" s="160"/>
      <c r="EC922" s="160"/>
      <c r="ED922" s="160"/>
      <c r="EG922" s="160"/>
      <c r="EH922" s="30"/>
      <c r="EI922" s="30"/>
      <c r="EK922" s="160"/>
      <c r="EL922" s="160"/>
      <c r="EM922" s="160"/>
      <c r="EN922" s="160"/>
      <c r="EO922" s="160"/>
      <c r="EP922" s="160"/>
    </row>
    <row r="923" spans="2:146" s="105" customFormat="1" x14ac:dyDescent="0.25">
      <c r="B923" s="53"/>
      <c r="C923" s="53"/>
      <c r="D923" s="53"/>
      <c r="E923" s="53"/>
      <c r="F923" s="53"/>
      <c r="G923" s="53"/>
      <c r="I923" s="29"/>
      <c r="J923" s="161"/>
      <c r="K923" s="161"/>
      <c r="L923" s="42"/>
      <c r="M923" s="42"/>
      <c r="N923" s="42"/>
      <c r="O923" s="42"/>
      <c r="P923" s="42"/>
      <c r="Q923" s="42"/>
      <c r="R923" s="42"/>
      <c r="S923" s="42"/>
      <c r="T923" s="42"/>
      <c r="U923" s="169"/>
      <c r="V923" s="169"/>
      <c r="W923" s="169"/>
      <c r="X923" s="169"/>
      <c r="Y923" s="169"/>
      <c r="AA923" s="169"/>
      <c r="AB923" s="169"/>
      <c r="AC923" s="169"/>
      <c r="AD923" s="169"/>
      <c r="AE923" s="169"/>
      <c r="AF923" s="169"/>
      <c r="AG923" s="169"/>
      <c r="AH923" s="169"/>
      <c r="AJ923" s="169"/>
      <c r="AK923" s="169"/>
      <c r="AM923" s="169"/>
      <c r="AN923" s="64"/>
      <c r="AO923" s="64"/>
      <c r="AP923" s="64"/>
      <c r="AQ923" s="64"/>
      <c r="AR923" s="64"/>
      <c r="AS923" s="42"/>
      <c r="AT923" s="67"/>
      <c r="AU923" s="67"/>
      <c r="AV923" s="67"/>
      <c r="AW923" s="42"/>
      <c r="AX923" s="64"/>
      <c r="AY923" s="69"/>
      <c r="AZ923" s="67"/>
      <c r="BA923" s="67"/>
      <c r="BB923" s="67"/>
      <c r="BC923" s="67"/>
      <c r="BD923" s="69"/>
      <c r="BE923" s="69"/>
      <c r="BF923" s="72"/>
      <c r="BG923" s="69"/>
      <c r="BH923" s="69"/>
      <c r="BI923" s="94"/>
      <c r="BJ923" s="42"/>
      <c r="BK923" s="42"/>
      <c r="BL923" s="209"/>
      <c r="BM923" s="67"/>
      <c r="BN923" s="67"/>
      <c r="BO923" s="95"/>
      <c r="BP923" s="42"/>
      <c r="BQ923" s="42"/>
      <c r="BR923" s="206"/>
      <c r="BS923" s="41"/>
      <c r="BT923" s="41"/>
      <c r="BU923" s="30"/>
      <c r="BW923" s="30"/>
      <c r="BX923" s="30"/>
      <c r="BY923" s="30"/>
      <c r="BZ923" s="160"/>
      <c r="CS923" s="40"/>
      <c r="CV923" s="69"/>
      <c r="CW923" s="31"/>
      <c r="CX923" s="19"/>
      <c r="CY923" s="43"/>
      <c r="DC923" s="160"/>
      <c r="DU923" s="30"/>
      <c r="DV923" s="30"/>
      <c r="DW923" s="30"/>
      <c r="DX923" s="30"/>
      <c r="DY923" s="30"/>
      <c r="DZ923" s="160"/>
      <c r="EA923" s="160"/>
      <c r="EC923" s="160"/>
      <c r="ED923" s="160"/>
      <c r="EG923" s="160"/>
      <c r="EH923" s="30"/>
      <c r="EI923" s="30"/>
      <c r="EK923" s="160"/>
      <c r="EL923" s="160"/>
      <c r="EM923" s="160"/>
      <c r="EN923" s="160"/>
      <c r="EO923" s="160"/>
      <c r="EP923" s="160"/>
    </row>
    <row r="924" spans="2:146" s="105" customFormat="1" x14ac:dyDescent="0.25">
      <c r="B924" s="53"/>
      <c r="C924" s="53"/>
      <c r="D924" s="53"/>
      <c r="E924" s="53"/>
      <c r="F924" s="53"/>
      <c r="G924" s="53"/>
      <c r="I924" s="29"/>
      <c r="J924" s="161"/>
      <c r="K924" s="161"/>
      <c r="L924" s="42"/>
      <c r="M924" s="42"/>
      <c r="N924" s="42"/>
      <c r="O924" s="42"/>
      <c r="P924" s="42"/>
      <c r="Q924" s="42"/>
      <c r="R924" s="42"/>
      <c r="S924" s="42"/>
      <c r="T924" s="42"/>
      <c r="U924" s="169"/>
      <c r="V924" s="169"/>
      <c r="W924" s="169"/>
      <c r="X924" s="169"/>
      <c r="Y924" s="169"/>
      <c r="AA924" s="169"/>
      <c r="AB924" s="169"/>
      <c r="AC924" s="169"/>
      <c r="AD924" s="169"/>
      <c r="AE924" s="169"/>
      <c r="AF924" s="169"/>
      <c r="AG924" s="169"/>
      <c r="AH924" s="169"/>
      <c r="AJ924" s="169"/>
      <c r="AK924" s="169"/>
      <c r="AM924" s="169"/>
      <c r="AN924" s="64"/>
      <c r="AO924" s="64"/>
      <c r="AP924" s="64"/>
      <c r="AQ924" s="64"/>
      <c r="AR924" s="64"/>
      <c r="AS924" s="42"/>
      <c r="AT924" s="67"/>
      <c r="AU924" s="67"/>
      <c r="AV924" s="67"/>
      <c r="AW924" s="42"/>
      <c r="AX924" s="64"/>
      <c r="AY924" s="69"/>
      <c r="AZ924" s="67"/>
      <c r="BA924" s="67"/>
      <c r="BB924" s="67"/>
      <c r="BC924" s="67"/>
      <c r="BD924" s="69"/>
      <c r="BE924" s="69"/>
      <c r="BF924" s="72"/>
      <c r="BG924" s="69"/>
      <c r="BH924" s="69"/>
      <c r="BI924" s="94"/>
      <c r="BJ924" s="42"/>
      <c r="BK924" s="42"/>
      <c r="BL924" s="209"/>
      <c r="BM924" s="67"/>
      <c r="BN924" s="67"/>
      <c r="BO924" s="95"/>
      <c r="BP924" s="42"/>
      <c r="BQ924" s="42"/>
      <c r="BR924" s="206"/>
      <c r="BS924" s="41"/>
      <c r="BT924" s="41"/>
      <c r="BU924" s="30"/>
      <c r="BW924" s="30"/>
      <c r="BX924" s="30"/>
      <c r="BY924" s="30"/>
      <c r="BZ924" s="160"/>
      <c r="CS924" s="40"/>
      <c r="CV924" s="69"/>
      <c r="CW924" s="31"/>
      <c r="CX924" s="19"/>
      <c r="CY924" s="43"/>
      <c r="DC924" s="160"/>
      <c r="DU924" s="30"/>
      <c r="DV924" s="30"/>
      <c r="DW924" s="30"/>
      <c r="DX924" s="30"/>
      <c r="DY924" s="30"/>
      <c r="DZ924" s="160"/>
      <c r="EA924" s="160"/>
      <c r="EC924" s="160"/>
      <c r="ED924" s="160"/>
      <c r="EG924" s="160"/>
      <c r="EH924" s="30"/>
      <c r="EI924" s="30"/>
      <c r="EK924" s="160"/>
      <c r="EL924" s="160"/>
      <c r="EM924" s="160"/>
      <c r="EN924" s="160"/>
      <c r="EO924" s="160"/>
      <c r="EP924" s="160"/>
    </row>
    <row r="925" spans="2:146" s="105" customFormat="1" x14ac:dyDescent="0.25">
      <c r="B925" s="53"/>
      <c r="C925" s="53"/>
      <c r="D925" s="53"/>
      <c r="E925" s="53"/>
      <c r="F925" s="53"/>
      <c r="G925" s="53"/>
      <c r="I925" s="29"/>
      <c r="J925" s="161"/>
      <c r="K925" s="161"/>
      <c r="L925" s="42"/>
      <c r="M925" s="42"/>
      <c r="N925" s="42"/>
      <c r="O925" s="42"/>
      <c r="P925" s="42"/>
      <c r="Q925" s="42"/>
      <c r="R925" s="42"/>
      <c r="S925" s="42"/>
      <c r="T925" s="42"/>
      <c r="U925" s="169"/>
      <c r="V925" s="169"/>
      <c r="W925" s="169"/>
      <c r="X925" s="169"/>
      <c r="Y925" s="169"/>
      <c r="AA925" s="169"/>
      <c r="AB925" s="169"/>
      <c r="AC925" s="169"/>
      <c r="AD925" s="169"/>
      <c r="AE925" s="169"/>
      <c r="AF925" s="169"/>
      <c r="AG925" s="169"/>
      <c r="AH925" s="169"/>
      <c r="AJ925" s="169"/>
      <c r="AK925" s="169"/>
      <c r="AM925" s="169"/>
      <c r="AN925" s="64"/>
      <c r="AO925" s="64"/>
      <c r="AP925" s="64"/>
      <c r="AQ925" s="64"/>
      <c r="AR925" s="64"/>
      <c r="AS925" s="42"/>
      <c r="AT925" s="67"/>
      <c r="AU925" s="67"/>
      <c r="AV925" s="67"/>
      <c r="AW925" s="42"/>
      <c r="AX925" s="64"/>
      <c r="AY925" s="69"/>
      <c r="AZ925" s="67"/>
      <c r="BA925" s="67"/>
      <c r="BB925" s="67"/>
      <c r="BC925" s="67"/>
      <c r="BD925" s="69"/>
      <c r="BE925" s="69"/>
      <c r="BF925" s="72"/>
      <c r="BG925" s="69"/>
      <c r="BH925" s="69"/>
      <c r="BI925" s="94"/>
      <c r="BJ925" s="42"/>
      <c r="BK925" s="42"/>
      <c r="BL925" s="209"/>
      <c r="BM925" s="67"/>
      <c r="BN925" s="67"/>
      <c r="BO925" s="95"/>
      <c r="BP925" s="42"/>
      <c r="BQ925" s="42"/>
      <c r="BR925" s="206"/>
      <c r="BS925" s="41"/>
      <c r="BT925" s="41"/>
      <c r="BU925" s="30"/>
      <c r="BW925" s="30"/>
      <c r="BX925" s="30"/>
      <c r="BY925" s="30"/>
      <c r="BZ925" s="160"/>
      <c r="CS925" s="40"/>
      <c r="CV925" s="69"/>
      <c r="CW925" s="31"/>
      <c r="CX925" s="19"/>
      <c r="CY925" s="43"/>
      <c r="DC925" s="160"/>
      <c r="DU925" s="30"/>
      <c r="DV925" s="30"/>
      <c r="DW925" s="30"/>
      <c r="DX925" s="30"/>
      <c r="DY925" s="30"/>
      <c r="DZ925" s="160"/>
      <c r="EA925" s="160"/>
      <c r="EC925" s="160"/>
      <c r="ED925" s="160"/>
      <c r="EG925" s="160"/>
      <c r="EH925" s="30"/>
      <c r="EI925" s="30"/>
      <c r="EK925" s="160"/>
      <c r="EL925" s="160"/>
      <c r="EM925" s="160"/>
      <c r="EN925" s="160"/>
      <c r="EO925" s="160"/>
      <c r="EP925" s="160"/>
    </row>
    <row r="926" spans="2:146" s="105" customFormat="1" x14ac:dyDescent="0.25">
      <c r="B926" s="53"/>
      <c r="C926" s="53"/>
      <c r="D926" s="53"/>
      <c r="E926" s="53"/>
      <c r="F926" s="53"/>
      <c r="G926" s="53"/>
      <c r="I926" s="29"/>
      <c r="J926" s="161"/>
      <c r="K926" s="161"/>
      <c r="L926" s="42"/>
      <c r="M926" s="42"/>
      <c r="N926" s="42"/>
      <c r="O926" s="42"/>
      <c r="P926" s="42"/>
      <c r="Q926" s="42"/>
      <c r="R926" s="42"/>
      <c r="S926" s="42"/>
      <c r="T926" s="42"/>
      <c r="U926" s="169"/>
      <c r="V926" s="169"/>
      <c r="W926" s="169"/>
      <c r="X926" s="169"/>
      <c r="Y926" s="169"/>
      <c r="AA926" s="169"/>
      <c r="AB926" s="169"/>
      <c r="AC926" s="169"/>
      <c r="AD926" s="169"/>
      <c r="AE926" s="169"/>
      <c r="AF926" s="169"/>
      <c r="AG926" s="169"/>
      <c r="AH926" s="169"/>
      <c r="AJ926" s="169"/>
      <c r="AK926" s="169"/>
      <c r="AM926" s="169"/>
      <c r="AN926" s="64"/>
      <c r="AO926" s="64"/>
      <c r="AP926" s="64"/>
      <c r="AQ926" s="64"/>
      <c r="AR926" s="64"/>
      <c r="AS926" s="42"/>
      <c r="AT926" s="67"/>
      <c r="AU926" s="67"/>
      <c r="AV926" s="67"/>
      <c r="AW926" s="42"/>
      <c r="AX926" s="64"/>
      <c r="AY926" s="69"/>
      <c r="AZ926" s="67"/>
      <c r="BA926" s="67"/>
      <c r="BB926" s="67"/>
      <c r="BC926" s="67"/>
      <c r="BD926" s="69"/>
      <c r="BE926" s="69"/>
      <c r="BF926" s="72"/>
      <c r="BG926" s="69"/>
      <c r="BH926" s="69"/>
      <c r="BI926" s="94"/>
      <c r="BJ926" s="42"/>
      <c r="BK926" s="42"/>
      <c r="BL926" s="209"/>
      <c r="BM926" s="67"/>
      <c r="BN926" s="67"/>
      <c r="BO926" s="95"/>
      <c r="BP926" s="42"/>
      <c r="BQ926" s="42"/>
      <c r="BR926" s="206"/>
      <c r="BS926" s="41"/>
      <c r="BT926" s="41"/>
      <c r="BU926" s="30"/>
      <c r="BW926" s="30"/>
      <c r="BX926" s="30"/>
      <c r="BY926" s="30"/>
      <c r="BZ926" s="160"/>
      <c r="CS926" s="40"/>
      <c r="CV926" s="69"/>
      <c r="CW926" s="31"/>
      <c r="CX926" s="19"/>
      <c r="CY926" s="43"/>
      <c r="DC926" s="160"/>
      <c r="DU926" s="30"/>
      <c r="DV926" s="30"/>
      <c r="DW926" s="30"/>
      <c r="DX926" s="30"/>
      <c r="DY926" s="30"/>
      <c r="DZ926" s="160"/>
      <c r="EA926" s="160"/>
      <c r="EC926" s="160"/>
      <c r="ED926" s="160"/>
      <c r="EG926" s="160"/>
      <c r="EH926" s="30"/>
      <c r="EI926" s="30"/>
      <c r="EK926" s="160"/>
      <c r="EL926" s="160"/>
      <c r="EM926" s="160"/>
      <c r="EN926" s="160"/>
      <c r="EO926" s="160"/>
      <c r="EP926" s="160"/>
    </row>
    <row r="927" spans="2:146" s="105" customFormat="1" x14ac:dyDescent="0.25">
      <c r="B927" s="53"/>
      <c r="C927" s="53"/>
      <c r="D927" s="53"/>
      <c r="E927" s="53"/>
      <c r="F927" s="53"/>
      <c r="G927" s="53"/>
      <c r="J927" s="160"/>
      <c r="K927" s="160"/>
      <c r="L927" s="42"/>
      <c r="M927" s="42"/>
      <c r="N927" s="42"/>
      <c r="O927" s="42"/>
      <c r="P927" s="42"/>
      <c r="Q927" s="42"/>
      <c r="R927" s="42"/>
      <c r="S927" s="42"/>
      <c r="T927" s="42"/>
      <c r="U927" s="169"/>
      <c r="V927" s="169"/>
      <c r="W927" s="169"/>
      <c r="X927" s="169"/>
      <c r="Y927" s="169"/>
      <c r="AA927" s="169"/>
      <c r="AB927" s="169"/>
      <c r="AC927" s="169"/>
      <c r="AD927" s="169"/>
      <c r="AE927" s="169"/>
      <c r="AF927" s="169"/>
      <c r="AG927" s="169"/>
      <c r="AH927" s="169"/>
      <c r="AJ927" s="169"/>
      <c r="AK927" s="169"/>
      <c r="AM927" s="169"/>
      <c r="AN927" s="64"/>
      <c r="AO927" s="64"/>
      <c r="AP927" s="64"/>
      <c r="AQ927" s="64"/>
      <c r="AR927" s="64"/>
      <c r="AS927" s="42"/>
      <c r="AT927" s="67"/>
      <c r="AU927" s="67"/>
      <c r="AV927" s="67"/>
      <c r="AW927" s="42"/>
      <c r="AX927" s="64"/>
      <c r="AY927" s="69"/>
      <c r="AZ927" s="67"/>
      <c r="BA927" s="67"/>
      <c r="BB927" s="67"/>
      <c r="BC927" s="67"/>
      <c r="BD927" s="69"/>
      <c r="BE927" s="69"/>
      <c r="BF927" s="72"/>
      <c r="BG927" s="69"/>
      <c r="BH927" s="69"/>
      <c r="BI927" s="94"/>
      <c r="BJ927" s="42"/>
      <c r="BK927" s="42"/>
      <c r="BL927" s="209"/>
      <c r="BM927" s="67"/>
      <c r="BN927" s="67"/>
      <c r="BO927" s="95"/>
      <c r="BP927" s="42"/>
      <c r="BQ927" s="42"/>
      <c r="BR927" s="206"/>
      <c r="BS927" s="41"/>
      <c r="BT927" s="41"/>
      <c r="BU927" s="30"/>
      <c r="BW927" s="30"/>
      <c r="BX927" s="30"/>
      <c r="BY927" s="30"/>
      <c r="BZ927" s="160"/>
      <c r="CS927" s="40"/>
      <c r="CV927" s="69"/>
      <c r="CW927" s="31"/>
      <c r="CX927" s="19"/>
      <c r="CY927" s="43"/>
      <c r="DC927" s="160"/>
      <c r="DU927" s="30"/>
      <c r="DV927" s="30"/>
      <c r="DW927" s="30"/>
      <c r="DX927" s="30"/>
      <c r="DY927" s="30"/>
      <c r="DZ927" s="160"/>
      <c r="EA927" s="160"/>
      <c r="EC927" s="160"/>
      <c r="ED927" s="160"/>
      <c r="EG927" s="160"/>
      <c r="EH927" s="30"/>
      <c r="EI927" s="30"/>
      <c r="EK927" s="160"/>
      <c r="EL927" s="160"/>
      <c r="EM927" s="160"/>
      <c r="EN927" s="160"/>
      <c r="EO927" s="160"/>
      <c r="EP927" s="160"/>
    </row>
    <row r="928" spans="2:146" s="105" customFormat="1" x14ac:dyDescent="0.25">
      <c r="B928" s="53"/>
      <c r="C928" s="53"/>
      <c r="D928" s="53"/>
      <c r="E928" s="53"/>
      <c r="F928" s="53"/>
      <c r="G928" s="53"/>
      <c r="J928" s="160"/>
      <c r="K928" s="160"/>
      <c r="L928" s="42"/>
      <c r="M928" s="42"/>
      <c r="N928" s="42"/>
      <c r="O928" s="42"/>
      <c r="P928" s="42"/>
      <c r="Q928" s="42"/>
      <c r="R928" s="42"/>
      <c r="S928" s="42"/>
      <c r="T928" s="42"/>
      <c r="U928" s="169"/>
      <c r="V928" s="169"/>
      <c r="W928" s="169"/>
      <c r="X928" s="169"/>
      <c r="Y928" s="169"/>
      <c r="AA928" s="169"/>
      <c r="AB928" s="169"/>
      <c r="AC928" s="169"/>
      <c r="AD928" s="169"/>
      <c r="AE928" s="169"/>
      <c r="AF928" s="169"/>
      <c r="AG928" s="169"/>
      <c r="AH928" s="169"/>
      <c r="AJ928" s="169"/>
      <c r="AK928" s="169"/>
      <c r="AM928" s="169"/>
      <c r="AN928" s="64"/>
      <c r="AO928" s="64"/>
      <c r="AP928" s="64"/>
      <c r="AQ928" s="64"/>
      <c r="AR928" s="64"/>
      <c r="AS928" s="42"/>
      <c r="AT928" s="67"/>
      <c r="AU928" s="67"/>
      <c r="AV928" s="67"/>
      <c r="AW928" s="42"/>
      <c r="AX928" s="64"/>
      <c r="AY928" s="69"/>
      <c r="AZ928" s="67"/>
      <c r="BA928" s="67"/>
      <c r="BB928" s="67"/>
      <c r="BC928" s="67"/>
      <c r="BD928" s="69"/>
      <c r="BE928" s="69"/>
      <c r="BF928" s="72"/>
      <c r="BG928" s="69"/>
      <c r="BH928" s="69"/>
      <c r="BI928" s="94"/>
      <c r="BJ928" s="42"/>
      <c r="BK928" s="42"/>
      <c r="BL928" s="209"/>
      <c r="BM928" s="67"/>
      <c r="BN928" s="67"/>
      <c r="BO928" s="95"/>
      <c r="BP928" s="42"/>
      <c r="BQ928" s="42"/>
      <c r="BR928" s="206"/>
      <c r="BS928" s="41"/>
      <c r="BT928" s="41"/>
      <c r="BU928" s="30"/>
      <c r="BW928" s="30"/>
      <c r="BX928" s="30"/>
      <c r="BY928" s="30"/>
      <c r="BZ928" s="160"/>
      <c r="CS928" s="40"/>
      <c r="CV928" s="69"/>
      <c r="CW928" s="31"/>
      <c r="CX928" s="19"/>
      <c r="CY928" s="43"/>
      <c r="DC928" s="160"/>
      <c r="DU928" s="30"/>
      <c r="DV928" s="30"/>
      <c r="DW928" s="30"/>
      <c r="DX928" s="30"/>
      <c r="DY928" s="30"/>
      <c r="DZ928" s="160"/>
      <c r="EA928" s="160"/>
      <c r="EC928" s="160"/>
      <c r="ED928" s="160"/>
      <c r="EG928" s="160"/>
      <c r="EH928" s="30"/>
      <c r="EI928" s="30"/>
      <c r="EK928" s="160"/>
      <c r="EL928" s="160"/>
      <c r="EM928" s="160"/>
      <c r="EN928" s="160"/>
      <c r="EO928" s="160"/>
      <c r="EP928" s="160"/>
    </row>
    <row r="929" spans="2:146" s="105" customFormat="1" x14ac:dyDescent="0.25">
      <c r="B929" s="53"/>
      <c r="C929" s="53"/>
      <c r="D929" s="53"/>
      <c r="E929" s="53"/>
      <c r="F929" s="53"/>
      <c r="G929" s="53"/>
      <c r="J929" s="160"/>
      <c r="K929" s="160"/>
      <c r="L929" s="42"/>
      <c r="M929" s="42"/>
      <c r="N929" s="42"/>
      <c r="O929" s="42"/>
      <c r="P929" s="42"/>
      <c r="Q929" s="42"/>
      <c r="R929" s="42"/>
      <c r="S929" s="42"/>
      <c r="T929" s="42"/>
      <c r="U929" s="169"/>
      <c r="V929" s="169"/>
      <c r="W929" s="169"/>
      <c r="X929" s="169"/>
      <c r="Y929" s="169"/>
      <c r="AA929" s="169"/>
      <c r="AB929" s="169"/>
      <c r="AC929" s="169"/>
      <c r="AD929" s="169"/>
      <c r="AE929" s="169"/>
      <c r="AF929" s="169"/>
      <c r="AG929" s="169"/>
      <c r="AH929" s="169"/>
      <c r="AJ929" s="169"/>
      <c r="AK929" s="169"/>
      <c r="AM929" s="169"/>
      <c r="AN929" s="64"/>
      <c r="AO929" s="64"/>
      <c r="AP929" s="64"/>
      <c r="AQ929" s="64"/>
      <c r="AR929" s="64"/>
      <c r="AS929" s="42"/>
      <c r="AT929" s="67"/>
      <c r="AU929" s="67"/>
      <c r="AV929" s="67"/>
      <c r="AW929" s="42"/>
      <c r="AX929" s="64"/>
      <c r="AY929" s="69"/>
      <c r="AZ929" s="67"/>
      <c r="BA929" s="67"/>
      <c r="BB929" s="67"/>
      <c r="BC929" s="67"/>
      <c r="BD929" s="69"/>
      <c r="BE929" s="69"/>
      <c r="BF929" s="72"/>
      <c r="BG929" s="69"/>
      <c r="BH929" s="69"/>
      <c r="BI929" s="94"/>
      <c r="BJ929" s="42"/>
      <c r="BK929" s="42"/>
      <c r="BL929" s="209"/>
      <c r="BM929" s="67"/>
      <c r="BN929" s="67"/>
      <c r="BO929" s="95"/>
      <c r="BP929" s="42"/>
      <c r="BQ929" s="42"/>
      <c r="BR929" s="206"/>
      <c r="BS929" s="41"/>
      <c r="BT929" s="41"/>
      <c r="BU929" s="30"/>
      <c r="BW929" s="30"/>
      <c r="BX929" s="30"/>
      <c r="BY929" s="30"/>
      <c r="BZ929" s="160"/>
      <c r="CS929" s="40"/>
      <c r="CV929" s="69"/>
      <c r="CW929" s="31"/>
      <c r="CX929" s="19"/>
      <c r="CY929" s="43"/>
      <c r="DC929" s="160"/>
      <c r="DU929" s="30"/>
      <c r="DV929" s="30"/>
      <c r="DW929" s="30"/>
      <c r="DX929" s="30"/>
      <c r="DY929" s="30"/>
      <c r="DZ929" s="160"/>
      <c r="EA929" s="160"/>
      <c r="EC929" s="160"/>
      <c r="ED929" s="160"/>
      <c r="EG929" s="160"/>
      <c r="EH929" s="30"/>
      <c r="EI929" s="30"/>
      <c r="EK929" s="160"/>
      <c r="EL929" s="160"/>
      <c r="EM929" s="160"/>
      <c r="EN929" s="160"/>
      <c r="EO929" s="160"/>
      <c r="EP929" s="160"/>
    </row>
    <row r="930" spans="2:146" s="105" customFormat="1" x14ac:dyDescent="0.25">
      <c r="B930" s="53"/>
      <c r="C930" s="53"/>
      <c r="D930" s="53"/>
      <c r="E930" s="53"/>
      <c r="F930" s="53"/>
      <c r="G930" s="53"/>
      <c r="J930" s="160"/>
      <c r="K930" s="160"/>
      <c r="L930" s="42"/>
      <c r="M930" s="42"/>
      <c r="N930" s="42"/>
      <c r="O930" s="42"/>
      <c r="P930" s="42"/>
      <c r="Q930" s="42"/>
      <c r="R930" s="42"/>
      <c r="S930" s="42"/>
      <c r="T930" s="42"/>
      <c r="U930" s="169"/>
      <c r="V930" s="169"/>
      <c r="W930" s="169"/>
      <c r="X930" s="169"/>
      <c r="Y930" s="169"/>
      <c r="AA930" s="169"/>
      <c r="AB930" s="169"/>
      <c r="AC930" s="169"/>
      <c r="AD930" s="169"/>
      <c r="AE930" s="169"/>
      <c r="AF930" s="169"/>
      <c r="AG930" s="169"/>
      <c r="AH930" s="169"/>
      <c r="AJ930" s="169"/>
      <c r="AK930" s="169"/>
      <c r="AM930" s="169"/>
      <c r="AN930" s="64"/>
      <c r="AO930" s="64"/>
      <c r="AP930" s="64"/>
      <c r="AQ930" s="64"/>
      <c r="AR930" s="64"/>
      <c r="AS930" s="42"/>
      <c r="AT930" s="67"/>
      <c r="AU930" s="67"/>
      <c r="AV930" s="67"/>
      <c r="AW930" s="42"/>
      <c r="AX930" s="64"/>
      <c r="AY930" s="69"/>
      <c r="AZ930" s="67"/>
      <c r="BA930" s="67"/>
      <c r="BB930" s="67"/>
      <c r="BC930" s="67"/>
      <c r="BD930" s="69"/>
      <c r="BE930" s="69"/>
      <c r="BF930" s="72"/>
      <c r="BG930" s="69"/>
      <c r="BH930" s="69"/>
      <c r="BI930" s="94"/>
      <c r="BJ930" s="42"/>
      <c r="BK930" s="42"/>
      <c r="BL930" s="209"/>
      <c r="BM930" s="67"/>
      <c r="BN930" s="67"/>
      <c r="BO930" s="95"/>
      <c r="BP930" s="42"/>
      <c r="BQ930" s="42"/>
      <c r="BR930" s="206"/>
      <c r="BS930" s="41"/>
      <c r="BT930" s="41"/>
      <c r="BU930" s="30"/>
      <c r="BW930" s="30"/>
      <c r="BX930" s="30"/>
      <c r="BY930" s="30"/>
      <c r="BZ930" s="160"/>
      <c r="CS930" s="40"/>
      <c r="CV930" s="69"/>
      <c r="CW930" s="31"/>
      <c r="CX930" s="19"/>
      <c r="CY930" s="43"/>
      <c r="DC930" s="160"/>
      <c r="DU930" s="30"/>
      <c r="DV930" s="30"/>
      <c r="DW930" s="30"/>
      <c r="DX930" s="30"/>
      <c r="DY930" s="30"/>
      <c r="DZ930" s="160"/>
      <c r="EA930" s="160"/>
      <c r="EC930" s="160"/>
      <c r="ED930" s="160"/>
      <c r="EG930" s="160"/>
      <c r="EH930" s="30"/>
      <c r="EI930" s="30"/>
      <c r="EK930" s="160"/>
      <c r="EL930" s="160"/>
      <c r="EM930" s="160"/>
      <c r="EN930" s="160"/>
      <c r="EO930" s="160"/>
      <c r="EP930" s="160"/>
    </row>
    <row r="931" spans="2:146" s="105" customFormat="1" x14ac:dyDescent="0.25">
      <c r="B931" s="53"/>
      <c r="C931" s="53"/>
      <c r="D931" s="53"/>
      <c r="E931" s="53"/>
      <c r="F931" s="53"/>
      <c r="G931" s="53"/>
      <c r="J931" s="160"/>
      <c r="K931" s="160"/>
      <c r="L931" s="42"/>
      <c r="M931" s="42"/>
      <c r="N931" s="42"/>
      <c r="O931" s="42"/>
      <c r="P931" s="42"/>
      <c r="Q931" s="42"/>
      <c r="R931" s="42"/>
      <c r="S931" s="42"/>
      <c r="T931" s="42"/>
      <c r="U931" s="169"/>
      <c r="V931" s="169"/>
      <c r="W931" s="169"/>
      <c r="X931" s="169"/>
      <c r="Y931" s="169"/>
      <c r="AA931" s="169"/>
      <c r="AB931" s="169"/>
      <c r="AC931" s="169"/>
      <c r="AD931" s="169"/>
      <c r="AE931" s="169"/>
      <c r="AF931" s="169"/>
      <c r="AG931" s="169"/>
      <c r="AH931" s="169"/>
      <c r="AJ931" s="169"/>
      <c r="AK931" s="169"/>
      <c r="AM931" s="169"/>
      <c r="AN931" s="64"/>
      <c r="AO931" s="64"/>
      <c r="AP931" s="64"/>
      <c r="AQ931" s="64"/>
      <c r="AR931" s="64"/>
      <c r="AS931" s="42"/>
      <c r="AT931" s="67"/>
      <c r="AU931" s="67"/>
      <c r="AV931" s="67"/>
      <c r="AW931" s="42"/>
      <c r="AX931" s="64"/>
      <c r="AY931" s="69"/>
      <c r="AZ931" s="67"/>
      <c r="BA931" s="67"/>
      <c r="BB931" s="67"/>
      <c r="BC931" s="67"/>
      <c r="BD931" s="69"/>
      <c r="BE931" s="69"/>
      <c r="BF931" s="72"/>
      <c r="BG931" s="69"/>
      <c r="BH931" s="69"/>
      <c r="BI931" s="94"/>
      <c r="BJ931" s="42"/>
      <c r="BK931" s="42"/>
      <c r="BL931" s="209"/>
      <c r="BM931" s="67"/>
      <c r="BN931" s="67"/>
      <c r="BO931" s="95"/>
      <c r="BP931" s="42"/>
      <c r="BQ931" s="42"/>
      <c r="BR931" s="206"/>
      <c r="BS931" s="41"/>
      <c r="BT931" s="41"/>
      <c r="BU931" s="30"/>
      <c r="BW931" s="30"/>
      <c r="BX931" s="30"/>
      <c r="BY931" s="30"/>
      <c r="BZ931" s="160"/>
      <c r="CS931" s="40"/>
      <c r="CV931" s="69"/>
      <c r="CW931" s="31"/>
      <c r="CX931" s="19"/>
      <c r="CY931" s="43"/>
      <c r="DC931" s="160"/>
      <c r="DU931" s="30"/>
      <c r="DV931" s="30"/>
      <c r="DW931" s="30"/>
      <c r="DX931" s="30"/>
      <c r="DY931" s="30"/>
      <c r="DZ931" s="160"/>
      <c r="EA931" s="160"/>
      <c r="EC931" s="160"/>
      <c r="ED931" s="160"/>
      <c r="EG931" s="160"/>
      <c r="EH931" s="30"/>
      <c r="EI931" s="30"/>
      <c r="EK931" s="160"/>
      <c r="EL931" s="160"/>
      <c r="EM931" s="160"/>
      <c r="EN931" s="160"/>
      <c r="EO931" s="160"/>
      <c r="EP931" s="160"/>
    </row>
    <row r="932" spans="2:146" s="105" customFormat="1" x14ac:dyDescent="0.25">
      <c r="B932" s="53"/>
      <c r="C932" s="53"/>
      <c r="D932" s="53"/>
      <c r="E932" s="53"/>
      <c r="F932" s="53"/>
      <c r="G932" s="53"/>
      <c r="J932" s="160"/>
      <c r="K932" s="160"/>
      <c r="L932" s="42"/>
      <c r="M932" s="42"/>
      <c r="N932" s="42"/>
      <c r="O932" s="42"/>
      <c r="P932" s="42"/>
      <c r="Q932" s="42"/>
      <c r="R932" s="42"/>
      <c r="S932" s="42"/>
      <c r="T932" s="42"/>
      <c r="U932" s="169"/>
      <c r="V932" s="169"/>
      <c r="W932" s="169"/>
      <c r="X932" s="169"/>
      <c r="Y932" s="169"/>
      <c r="AA932" s="169"/>
      <c r="AB932" s="169"/>
      <c r="AC932" s="169"/>
      <c r="AD932" s="169"/>
      <c r="AE932" s="169"/>
      <c r="AF932" s="169"/>
      <c r="AG932" s="169"/>
      <c r="AH932" s="169"/>
      <c r="AJ932" s="169"/>
      <c r="AK932" s="169"/>
      <c r="AM932" s="169"/>
      <c r="AN932" s="64"/>
      <c r="AO932" s="64"/>
      <c r="AP932" s="64"/>
      <c r="AQ932" s="64"/>
      <c r="AR932" s="64"/>
      <c r="AS932" s="42"/>
      <c r="AT932" s="67"/>
      <c r="AU932" s="67"/>
      <c r="AV932" s="67"/>
      <c r="AW932" s="42"/>
      <c r="AX932" s="64"/>
      <c r="AY932" s="69"/>
      <c r="AZ932" s="67"/>
      <c r="BA932" s="67"/>
      <c r="BB932" s="67"/>
      <c r="BC932" s="67"/>
      <c r="BD932" s="69"/>
      <c r="BE932" s="69"/>
      <c r="BF932" s="72"/>
      <c r="BG932" s="69"/>
      <c r="BH932" s="69"/>
      <c r="BI932" s="94"/>
      <c r="BJ932" s="42"/>
      <c r="BK932" s="42"/>
      <c r="BL932" s="209"/>
      <c r="BM932" s="67"/>
      <c r="BN932" s="67"/>
      <c r="BO932" s="95"/>
      <c r="BP932" s="42"/>
      <c r="BQ932" s="42"/>
      <c r="BR932" s="206"/>
      <c r="BS932" s="41"/>
      <c r="BT932" s="41"/>
      <c r="BU932" s="30"/>
      <c r="BW932" s="30"/>
      <c r="BX932" s="30"/>
      <c r="BY932" s="30"/>
      <c r="BZ932" s="160"/>
      <c r="CS932" s="40"/>
      <c r="CV932" s="69"/>
      <c r="CW932" s="31"/>
      <c r="CX932" s="19"/>
      <c r="CY932" s="43"/>
      <c r="DC932" s="160"/>
      <c r="DU932" s="30"/>
      <c r="DV932" s="30"/>
      <c r="DW932" s="30"/>
      <c r="DX932" s="30"/>
      <c r="DY932" s="30"/>
      <c r="DZ932" s="160"/>
      <c r="EA932" s="160"/>
      <c r="EC932" s="160"/>
      <c r="ED932" s="160"/>
      <c r="EG932" s="160"/>
      <c r="EH932" s="30"/>
      <c r="EI932" s="30"/>
      <c r="EK932" s="160"/>
      <c r="EL932" s="160"/>
      <c r="EM932" s="160"/>
      <c r="EN932" s="160"/>
      <c r="EO932" s="160"/>
      <c r="EP932" s="160"/>
    </row>
    <row r="933" spans="2:146" s="105" customFormat="1" x14ac:dyDescent="0.25">
      <c r="B933" s="53"/>
      <c r="C933" s="53"/>
      <c r="D933" s="53"/>
      <c r="E933" s="53"/>
      <c r="F933" s="53"/>
      <c r="G933" s="53"/>
      <c r="J933" s="160"/>
      <c r="K933" s="160"/>
      <c r="L933" s="42"/>
      <c r="M933" s="42"/>
      <c r="N933" s="42"/>
      <c r="O933" s="42"/>
      <c r="P933" s="42"/>
      <c r="Q933" s="42"/>
      <c r="R933" s="42"/>
      <c r="S933" s="42"/>
      <c r="T933" s="42"/>
      <c r="U933" s="169"/>
      <c r="V933" s="169"/>
      <c r="W933" s="169"/>
      <c r="X933" s="169"/>
      <c r="Y933" s="169"/>
      <c r="AA933" s="169"/>
      <c r="AB933" s="169"/>
      <c r="AC933" s="169"/>
      <c r="AD933" s="169"/>
      <c r="AE933" s="169"/>
      <c r="AF933" s="169"/>
      <c r="AG933" s="169"/>
      <c r="AH933" s="169"/>
      <c r="AJ933" s="169"/>
      <c r="AK933" s="169"/>
      <c r="AM933" s="169"/>
      <c r="AN933" s="64"/>
      <c r="AO933" s="64"/>
      <c r="AP933" s="64"/>
      <c r="AQ933" s="64"/>
      <c r="AR933" s="64"/>
      <c r="AS933" s="42"/>
      <c r="AT933" s="67"/>
      <c r="AU933" s="67"/>
      <c r="AV933" s="67"/>
      <c r="AW933" s="42"/>
      <c r="AX933" s="64"/>
      <c r="AY933" s="69"/>
      <c r="AZ933" s="67"/>
      <c r="BA933" s="67"/>
      <c r="BB933" s="67"/>
      <c r="BC933" s="67"/>
      <c r="BD933" s="69"/>
      <c r="BE933" s="69"/>
      <c r="BF933" s="72"/>
      <c r="BG933" s="69"/>
      <c r="BH933" s="69"/>
      <c r="BI933" s="94"/>
      <c r="BJ933" s="42"/>
      <c r="BK933" s="42"/>
      <c r="BL933" s="209"/>
      <c r="BM933" s="67"/>
      <c r="BN933" s="67"/>
      <c r="BO933" s="95"/>
      <c r="BP933" s="42"/>
      <c r="BQ933" s="42"/>
      <c r="BR933" s="206"/>
      <c r="BS933" s="41"/>
      <c r="BT933" s="41"/>
      <c r="BU933" s="30"/>
      <c r="BW933" s="30"/>
      <c r="BX933" s="30"/>
      <c r="BY933" s="30"/>
      <c r="BZ933" s="160"/>
      <c r="CS933" s="40"/>
      <c r="CV933" s="69"/>
      <c r="CW933" s="31"/>
      <c r="CX933" s="19"/>
      <c r="CY933" s="43"/>
      <c r="DC933" s="160"/>
      <c r="DU933" s="30"/>
      <c r="DV933" s="30"/>
      <c r="DW933" s="30"/>
      <c r="DX933" s="30"/>
      <c r="DY933" s="30"/>
      <c r="DZ933" s="160"/>
      <c r="EA933" s="160"/>
      <c r="EC933" s="160"/>
      <c r="ED933" s="160"/>
      <c r="EG933" s="160"/>
      <c r="EH933" s="30"/>
      <c r="EI933" s="30"/>
      <c r="EK933" s="160"/>
      <c r="EL933" s="160"/>
      <c r="EM933" s="160"/>
      <c r="EN933" s="160"/>
      <c r="EO933" s="160"/>
      <c r="EP933" s="160"/>
    </row>
    <row r="934" spans="2:146" s="105" customFormat="1" x14ac:dyDescent="0.25">
      <c r="B934" s="53"/>
      <c r="C934" s="53"/>
      <c r="D934" s="53"/>
      <c r="E934" s="53"/>
      <c r="F934" s="53"/>
      <c r="G934" s="53"/>
      <c r="J934" s="160"/>
      <c r="K934" s="160"/>
      <c r="L934" s="42"/>
      <c r="M934" s="42"/>
      <c r="N934" s="42"/>
      <c r="O934" s="42"/>
      <c r="P934" s="42"/>
      <c r="Q934" s="42"/>
      <c r="R934" s="42"/>
      <c r="S934" s="42"/>
      <c r="T934" s="42"/>
      <c r="U934" s="169"/>
      <c r="V934" s="169"/>
      <c r="W934" s="169"/>
      <c r="X934" s="169"/>
      <c r="Y934" s="169"/>
      <c r="AA934" s="169"/>
      <c r="AB934" s="169"/>
      <c r="AC934" s="169"/>
      <c r="AD934" s="169"/>
      <c r="AE934" s="169"/>
      <c r="AF934" s="169"/>
      <c r="AG934" s="169"/>
      <c r="AH934" s="169"/>
      <c r="AJ934" s="169"/>
      <c r="AK934" s="169"/>
      <c r="AM934" s="169"/>
      <c r="AN934" s="64"/>
      <c r="AO934" s="64"/>
      <c r="AP934" s="64"/>
      <c r="AQ934" s="64"/>
      <c r="AR934" s="64"/>
      <c r="AS934" s="42"/>
      <c r="AT934" s="67"/>
      <c r="AU934" s="67"/>
      <c r="AV934" s="67"/>
      <c r="AW934" s="42"/>
      <c r="AX934" s="64"/>
      <c r="AY934" s="69"/>
      <c r="AZ934" s="67"/>
      <c r="BA934" s="67"/>
      <c r="BB934" s="67"/>
      <c r="BC934" s="67"/>
      <c r="BD934" s="69"/>
      <c r="BE934" s="69"/>
      <c r="BF934" s="72"/>
      <c r="BG934" s="69"/>
      <c r="BH934" s="69"/>
      <c r="BI934" s="94"/>
      <c r="BJ934" s="42"/>
      <c r="BK934" s="42"/>
      <c r="BL934" s="209"/>
      <c r="BM934" s="67"/>
      <c r="BN934" s="67"/>
      <c r="BO934" s="95"/>
      <c r="BP934" s="42"/>
      <c r="BQ934" s="42"/>
      <c r="BR934" s="206"/>
      <c r="BS934" s="41"/>
      <c r="BT934" s="41"/>
      <c r="BU934" s="30"/>
      <c r="BW934" s="30"/>
      <c r="BX934" s="30"/>
      <c r="BY934" s="30"/>
      <c r="BZ934" s="160"/>
      <c r="CS934" s="40"/>
      <c r="CV934" s="69"/>
      <c r="CW934" s="31"/>
      <c r="CX934" s="19"/>
      <c r="CY934" s="43"/>
      <c r="DC934" s="160"/>
      <c r="DU934" s="30"/>
      <c r="DV934" s="30"/>
      <c r="DW934" s="30"/>
      <c r="DX934" s="30"/>
      <c r="DY934" s="30"/>
      <c r="DZ934" s="160"/>
      <c r="EA934" s="160"/>
      <c r="EC934" s="160"/>
      <c r="ED934" s="160"/>
      <c r="EG934" s="160"/>
      <c r="EH934" s="30"/>
      <c r="EI934" s="30"/>
      <c r="EK934" s="160"/>
      <c r="EL934" s="160"/>
      <c r="EM934" s="160"/>
      <c r="EN934" s="160"/>
      <c r="EO934" s="160"/>
      <c r="EP934" s="160"/>
    </row>
    <row r="935" spans="2:146" s="105" customFormat="1" x14ac:dyDescent="0.25">
      <c r="B935" s="53"/>
      <c r="C935" s="53"/>
      <c r="D935" s="53"/>
      <c r="E935" s="53"/>
      <c r="F935" s="53"/>
      <c r="G935" s="53"/>
      <c r="J935" s="160"/>
      <c r="K935" s="160"/>
      <c r="L935" s="42"/>
      <c r="M935" s="42"/>
      <c r="N935" s="42"/>
      <c r="O935" s="42"/>
      <c r="P935" s="42"/>
      <c r="Q935" s="42"/>
      <c r="R935" s="42"/>
      <c r="S935" s="42"/>
      <c r="T935" s="42"/>
      <c r="U935" s="169"/>
      <c r="V935" s="169"/>
      <c r="W935" s="169"/>
      <c r="X935" s="169"/>
      <c r="Y935" s="169"/>
      <c r="AA935" s="169"/>
      <c r="AB935" s="169"/>
      <c r="AC935" s="169"/>
      <c r="AD935" s="169"/>
      <c r="AE935" s="169"/>
      <c r="AF935" s="169"/>
      <c r="AG935" s="169"/>
      <c r="AH935" s="169"/>
      <c r="AJ935" s="169"/>
      <c r="AK935" s="169"/>
      <c r="AM935" s="169"/>
      <c r="AN935" s="64"/>
      <c r="AO935" s="64"/>
      <c r="AP935" s="64"/>
      <c r="AQ935" s="64"/>
      <c r="AR935" s="64"/>
      <c r="AS935" s="42"/>
      <c r="AT935" s="67"/>
      <c r="AU935" s="67"/>
      <c r="AV935" s="67"/>
      <c r="AW935" s="42"/>
      <c r="AX935" s="64"/>
      <c r="AY935" s="69"/>
      <c r="AZ935" s="67"/>
      <c r="BA935" s="67"/>
      <c r="BB935" s="67"/>
      <c r="BC935" s="67"/>
      <c r="BD935" s="69"/>
      <c r="BE935" s="69"/>
      <c r="BF935" s="72"/>
      <c r="BG935" s="69"/>
      <c r="BH935" s="69"/>
      <c r="BI935" s="94"/>
      <c r="BJ935" s="42"/>
      <c r="BK935" s="42"/>
      <c r="BL935" s="209"/>
      <c r="BM935" s="67"/>
      <c r="BN935" s="67"/>
      <c r="BO935" s="95"/>
      <c r="BP935" s="42"/>
      <c r="BQ935" s="42"/>
      <c r="BR935" s="206"/>
      <c r="BS935" s="41"/>
      <c r="BT935" s="41"/>
      <c r="BU935" s="30"/>
      <c r="BW935" s="30"/>
      <c r="BX935" s="30"/>
      <c r="BY935" s="30"/>
      <c r="BZ935" s="160"/>
      <c r="CS935" s="40"/>
      <c r="CV935" s="69"/>
      <c r="CW935" s="31"/>
      <c r="CX935" s="19"/>
      <c r="CY935" s="43"/>
      <c r="DC935" s="160"/>
      <c r="DU935" s="30"/>
      <c r="DV935" s="30"/>
      <c r="DW935" s="30"/>
      <c r="DX935" s="30"/>
      <c r="DY935" s="30"/>
      <c r="DZ935" s="160"/>
      <c r="EA935" s="160"/>
      <c r="EC935" s="160"/>
      <c r="ED935" s="160"/>
      <c r="EG935" s="160"/>
      <c r="EH935" s="30"/>
      <c r="EI935" s="30"/>
      <c r="EK935" s="160"/>
      <c r="EL935" s="160"/>
      <c r="EM935" s="160"/>
      <c r="EN935" s="160"/>
      <c r="EO935" s="160"/>
      <c r="EP935" s="160"/>
    </row>
    <row r="936" spans="2:146" s="105" customFormat="1" x14ac:dyDescent="0.25">
      <c r="B936" s="53"/>
      <c r="C936" s="53"/>
      <c r="D936" s="53"/>
      <c r="E936" s="53"/>
      <c r="F936" s="53"/>
      <c r="G936" s="53"/>
      <c r="J936" s="160"/>
      <c r="K936" s="160"/>
      <c r="L936" s="42"/>
      <c r="M936" s="42"/>
      <c r="N936" s="42"/>
      <c r="O936" s="42"/>
      <c r="P936" s="42"/>
      <c r="Q936" s="42"/>
      <c r="R936" s="42"/>
      <c r="S936" s="42"/>
      <c r="T936" s="42"/>
      <c r="U936" s="169"/>
      <c r="V936" s="169"/>
      <c r="W936" s="169"/>
      <c r="X936" s="169"/>
      <c r="Y936" s="169"/>
      <c r="AA936" s="169"/>
      <c r="AB936" s="169"/>
      <c r="AC936" s="169"/>
      <c r="AD936" s="169"/>
      <c r="AE936" s="169"/>
      <c r="AF936" s="169"/>
      <c r="AG936" s="169"/>
      <c r="AH936" s="169"/>
      <c r="AJ936" s="169"/>
      <c r="AK936" s="169"/>
      <c r="AM936" s="169"/>
      <c r="AN936" s="64"/>
      <c r="AO936" s="64"/>
      <c r="AP936" s="64"/>
      <c r="AQ936" s="64"/>
      <c r="AR936" s="64"/>
      <c r="AS936" s="42"/>
      <c r="AT936" s="67"/>
      <c r="AU936" s="67"/>
      <c r="AV936" s="67"/>
      <c r="AW936" s="42"/>
      <c r="AX936" s="64"/>
      <c r="AY936" s="69"/>
      <c r="AZ936" s="67"/>
      <c r="BA936" s="67"/>
      <c r="BB936" s="67"/>
      <c r="BC936" s="67"/>
      <c r="BD936" s="69"/>
      <c r="BE936" s="69"/>
      <c r="BF936" s="72"/>
      <c r="BG936" s="69"/>
      <c r="BH936" s="69"/>
      <c r="BI936" s="94"/>
      <c r="BJ936" s="42"/>
      <c r="BK936" s="42"/>
      <c r="BL936" s="209"/>
      <c r="BM936" s="67"/>
      <c r="BN936" s="67"/>
      <c r="BO936" s="95"/>
      <c r="BP936" s="42"/>
      <c r="BQ936" s="42"/>
      <c r="BR936" s="206"/>
      <c r="BS936" s="41"/>
      <c r="BT936" s="41"/>
      <c r="BU936" s="30"/>
      <c r="BW936" s="30"/>
      <c r="BX936" s="30"/>
      <c r="BY936" s="30"/>
      <c r="BZ936" s="160"/>
      <c r="CS936" s="40"/>
      <c r="CV936" s="69"/>
      <c r="CW936" s="31"/>
      <c r="CX936" s="19"/>
      <c r="CY936" s="43"/>
      <c r="DC936" s="160"/>
      <c r="DU936" s="30"/>
      <c r="DV936" s="30"/>
      <c r="DW936" s="30"/>
      <c r="DX936" s="30"/>
      <c r="DY936" s="30"/>
      <c r="DZ936" s="160"/>
      <c r="EA936" s="160"/>
      <c r="EC936" s="160"/>
      <c r="ED936" s="160"/>
      <c r="EG936" s="160"/>
      <c r="EH936" s="30"/>
      <c r="EI936" s="30"/>
      <c r="EK936" s="160"/>
      <c r="EL936" s="160"/>
      <c r="EM936" s="160"/>
      <c r="EN936" s="160"/>
      <c r="EO936" s="160"/>
      <c r="EP936" s="160"/>
    </row>
    <row r="937" spans="2:146" s="105" customFormat="1" x14ac:dyDescent="0.25">
      <c r="B937" s="53"/>
      <c r="C937" s="53"/>
      <c r="D937" s="53"/>
      <c r="E937" s="53"/>
      <c r="F937" s="53"/>
      <c r="G937" s="53"/>
      <c r="J937" s="160"/>
      <c r="K937" s="160"/>
      <c r="L937" s="42"/>
      <c r="M937" s="42"/>
      <c r="N937" s="42"/>
      <c r="O937" s="42"/>
      <c r="P937" s="42"/>
      <c r="Q937" s="42"/>
      <c r="R937" s="42"/>
      <c r="S937" s="42"/>
      <c r="T937" s="42"/>
      <c r="U937" s="169"/>
      <c r="V937" s="169"/>
      <c r="W937" s="169"/>
      <c r="X937" s="169"/>
      <c r="Y937" s="169"/>
      <c r="AA937" s="169"/>
      <c r="AB937" s="169"/>
      <c r="AC937" s="169"/>
      <c r="AD937" s="169"/>
      <c r="AE937" s="169"/>
      <c r="AF937" s="169"/>
      <c r="AG937" s="169"/>
      <c r="AH937" s="169"/>
      <c r="AJ937" s="169"/>
      <c r="AK937" s="169"/>
      <c r="AM937" s="169"/>
      <c r="AN937" s="64"/>
      <c r="AO937" s="64"/>
      <c r="AP937" s="64"/>
      <c r="AQ937" s="64"/>
      <c r="AR937" s="64"/>
      <c r="AS937" s="42"/>
      <c r="AT937" s="67"/>
      <c r="AU937" s="67"/>
      <c r="AV937" s="67"/>
      <c r="AW937" s="42"/>
      <c r="AX937" s="64"/>
      <c r="AY937" s="69"/>
      <c r="AZ937" s="67"/>
      <c r="BA937" s="67"/>
      <c r="BB937" s="67"/>
      <c r="BC937" s="67"/>
      <c r="BD937" s="69"/>
      <c r="BE937" s="69"/>
      <c r="BF937" s="72"/>
      <c r="BG937" s="69"/>
      <c r="BH937" s="69"/>
      <c r="BI937" s="94"/>
      <c r="BJ937" s="42"/>
      <c r="BK937" s="42"/>
      <c r="BL937" s="209"/>
      <c r="BM937" s="67"/>
      <c r="BN937" s="67"/>
      <c r="BO937" s="95"/>
      <c r="BP937" s="42"/>
      <c r="BQ937" s="42"/>
      <c r="BR937" s="206"/>
      <c r="BS937" s="41"/>
      <c r="BT937" s="41"/>
      <c r="BU937" s="30"/>
      <c r="BW937" s="30"/>
      <c r="BX937" s="30"/>
      <c r="BY937" s="30"/>
      <c r="BZ937" s="160"/>
      <c r="CS937" s="40"/>
      <c r="CV937" s="69"/>
      <c r="CW937" s="31"/>
      <c r="CX937" s="19"/>
      <c r="CY937" s="43"/>
      <c r="DC937" s="160"/>
      <c r="DU937" s="30"/>
      <c r="DV937" s="30"/>
      <c r="DW937" s="30"/>
      <c r="DX937" s="30"/>
      <c r="DY937" s="30"/>
      <c r="DZ937" s="160"/>
      <c r="EA937" s="160"/>
      <c r="EC937" s="160"/>
      <c r="ED937" s="160"/>
      <c r="EG937" s="160"/>
      <c r="EH937" s="30"/>
      <c r="EI937" s="30"/>
      <c r="EK937" s="160"/>
      <c r="EL937" s="160"/>
      <c r="EM937" s="160"/>
      <c r="EN937" s="160"/>
      <c r="EO937" s="160"/>
      <c r="EP937" s="160"/>
    </row>
    <row r="938" spans="2:146" s="105" customFormat="1" x14ac:dyDescent="0.25">
      <c r="B938" s="53"/>
      <c r="C938" s="53"/>
      <c r="D938" s="53"/>
      <c r="E938" s="53"/>
      <c r="F938" s="53"/>
      <c r="G938" s="53"/>
      <c r="J938" s="160"/>
      <c r="K938" s="160"/>
      <c r="L938" s="42"/>
      <c r="M938" s="42"/>
      <c r="N938" s="42"/>
      <c r="O938" s="42"/>
      <c r="P938" s="42"/>
      <c r="Q938" s="42"/>
      <c r="R938" s="42"/>
      <c r="S938" s="42"/>
      <c r="T938" s="42"/>
      <c r="U938" s="169"/>
      <c r="V938" s="169"/>
      <c r="W938" s="169"/>
      <c r="X938" s="169"/>
      <c r="Y938" s="169"/>
      <c r="AA938" s="169"/>
      <c r="AB938" s="169"/>
      <c r="AC938" s="169"/>
      <c r="AD938" s="169"/>
      <c r="AE938" s="169"/>
      <c r="AF938" s="169"/>
      <c r="AG938" s="169"/>
      <c r="AH938" s="169"/>
      <c r="AJ938" s="169"/>
      <c r="AK938" s="169"/>
      <c r="AM938" s="169"/>
      <c r="AN938" s="64"/>
      <c r="AO938" s="64"/>
      <c r="AP938" s="64"/>
      <c r="AQ938" s="64"/>
      <c r="AR938" s="64"/>
      <c r="AS938" s="42"/>
      <c r="AT938" s="67"/>
      <c r="AU938" s="67"/>
      <c r="AV938" s="67"/>
      <c r="AW938" s="42"/>
      <c r="AX938" s="64"/>
      <c r="AY938" s="69"/>
      <c r="AZ938" s="67"/>
      <c r="BA938" s="67"/>
      <c r="BB938" s="67"/>
      <c r="BC938" s="67"/>
      <c r="BD938" s="69"/>
      <c r="BE938" s="69"/>
      <c r="BF938" s="72"/>
      <c r="BG938" s="69"/>
      <c r="BH938" s="69"/>
      <c r="BI938" s="94"/>
      <c r="BJ938" s="42"/>
      <c r="BK938" s="42"/>
      <c r="BL938" s="209"/>
      <c r="BM938" s="67"/>
      <c r="BN938" s="67"/>
      <c r="BO938" s="95"/>
      <c r="BP938" s="42"/>
      <c r="BQ938" s="42"/>
      <c r="BR938" s="206"/>
      <c r="BS938" s="41"/>
      <c r="BT938" s="41"/>
      <c r="BU938" s="30"/>
      <c r="BW938" s="30"/>
      <c r="BX938" s="30"/>
      <c r="BY938" s="30"/>
      <c r="BZ938" s="160"/>
      <c r="CS938" s="40"/>
      <c r="CV938" s="69"/>
      <c r="CW938" s="31"/>
      <c r="CX938" s="19"/>
      <c r="CY938" s="43"/>
      <c r="DC938" s="160"/>
      <c r="DU938" s="30"/>
      <c r="DV938" s="30"/>
      <c r="DW938" s="30"/>
      <c r="DX938" s="30"/>
      <c r="DY938" s="30"/>
      <c r="DZ938" s="160"/>
      <c r="EA938" s="160"/>
      <c r="EC938" s="160"/>
      <c r="ED938" s="160"/>
      <c r="EG938" s="160"/>
      <c r="EH938" s="30"/>
      <c r="EI938" s="30"/>
      <c r="EK938" s="160"/>
      <c r="EL938" s="160"/>
      <c r="EM938" s="160"/>
      <c r="EN938" s="160"/>
      <c r="EO938" s="160"/>
      <c r="EP938" s="160"/>
    </row>
    <row r="939" spans="2:146" s="105" customFormat="1" x14ac:dyDescent="0.25">
      <c r="B939" s="53"/>
      <c r="C939" s="53"/>
      <c r="D939" s="53"/>
      <c r="E939" s="53"/>
      <c r="F939" s="53"/>
      <c r="G939" s="53"/>
      <c r="J939" s="160"/>
      <c r="K939" s="160"/>
      <c r="L939" s="42"/>
      <c r="M939" s="42"/>
      <c r="N939" s="42"/>
      <c r="O939" s="42"/>
      <c r="P939" s="42"/>
      <c r="Q939" s="42"/>
      <c r="R939" s="42"/>
      <c r="S939" s="42"/>
      <c r="T939" s="42"/>
      <c r="U939" s="169"/>
      <c r="V939" s="169"/>
      <c r="W939" s="169"/>
      <c r="X939" s="169"/>
      <c r="Y939" s="169"/>
      <c r="AA939" s="169"/>
      <c r="AB939" s="169"/>
      <c r="AC939" s="169"/>
      <c r="AD939" s="169"/>
      <c r="AE939" s="169"/>
      <c r="AF939" s="169"/>
      <c r="AG939" s="169"/>
      <c r="AH939" s="169"/>
      <c r="AJ939" s="169"/>
      <c r="AK939" s="169"/>
      <c r="AM939" s="169"/>
      <c r="AN939" s="64"/>
      <c r="AO939" s="64"/>
      <c r="AP939" s="64"/>
      <c r="AQ939" s="64"/>
      <c r="AR939" s="64"/>
      <c r="AS939" s="42"/>
      <c r="AT939" s="67"/>
      <c r="AU939" s="67"/>
      <c r="AV939" s="67"/>
      <c r="AW939" s="42"/>
      <c r="AX939" s="64"/>
      <c r="AY939" s="69"/>
      <c r="AZ939" s="67"/>
      <c r="BA939" s="67"/>
      <c r="BB939" s="67"/>
      <c r="BC939" s="67"/>
      <c r="BD939" s="69"/>
      <c r="BE939" s="69"/>
      <c r="BF939" s="72"/>
      <c r="BG939" s="69"/>
      <c r="BH939" s="69"/>
      <c r="BI939" s="94"/>
      <c r="BJ939" s="42"/>
      <c r="BK939" s="42"/>
      <c r="BL939" s="209"/>
      <c r="BM939" s="67"/>
      <c r="BN939" s="67"/>
      <c r="BO939" s="95"/>
      <c r="BP939" s="42"/>
      <c r="BQ939" s="42"/>
      <c r="BR939" s="206"/>
      <c r="BS939" s="41"/>
      <c r="BT939" s="41"/>
      <c r="BU939" s="30"/>
      <c r="BW939" s="30"/>
      <c r="BX939" s="30"/>
      <c r="BY939" s="30"/>
      <c r="BZ939" s="160"/>
      <c r="CS939" s="40"/>
      <c r="CV939" s="69"/>
      <c r="CW939" s="31"/>
      <c r="CX939" s="19"/>
      <c r="CY939" s="43"/>
      <c r="DC939" s="160"/>
      <c r="DU939" s="30"/>
      <c r="DV939" s="30"/>
      <c r="DW939" s="30"/>
      <c r="DX939" s="30"/>
      <c r="DY939" s="30"/>
      <c r="DZ939" s="160"/>
      <c r="EA939" s="160"/>
      <c r="EC939" s="160"/>
      <c r="ED939" s="160"/>
      <c r="EG939" s="160"/>
      <c r="EH939" s="30"/>
      <c r="EI939" s="30"/>
      <c r="EK939" s="160"/>
      <c r="EL939" s="160"/>
      <c r="EM939" s="160"/>
      <c r="EN939" s="160"/>
      <c r="EO939" s="160"/>
      <c r="EP939" s="160"/>
    </row>
    <row r="940" spans="2:146" s="105" customFormat="1" x14ac:dyDescent="0.25">
      <c r="B940" s="53"/>
      <c r="C940" s="53"/>
      <c r="D940" s="53"/>
      <c r="E940" s="53"/>
      <c r="F940" s="53"/>
      <c r="G940" s="53"/>
      <c r="J940" s="160"/>
      <c r="K940" s="160"/>
      <c r="L940" s="42"/>
      <c r="M940" s="42"/>
      <c r="N940" s="42"/>
      <c r="O940" s="42"/>
      <c r="P940" s="42"/>
      <c r="Q940" s="42"/>
      <c r="R940" s="42"/>
      <c r="S940" s="42"/>
      <c r="T940" s="42"/>
      <c r="U940" s="169"/>
      <c r="V940" s="169"/>
      <c r="W940" s="169"/>
      <c r="X940" s="169"/>
      <c r="Y940" s="169"/>
      <c r="AA940" s="169"/>
      <c r="AB940" s="169"/>
      <c r="AC940" s="169"/>
      <c r="AD940" s="169"/>
      <c r="AE940" s="169"/>
      <c r="AF940" s="169"/>
      <c r="AG940" s="169"/>
      <c r="AH940" s="169"/>
      <c r="AJ940" s="169"/>
      <c r="AK940" s="169"/>
      <c r="AM940" s="169"/>
      <c r="AN940" s="64"/>
      <c r="AO940" s="64"/>
      <c r="AP940" s="64"/>
      <c r="AQ940" s="64"/>
      <c r="AR940" s="64"/>
      <c r="AS940" s="42"/>
      <c r="AT940" s="67"/>
      <c r="AU940" s="67"/>
      <c r="AV940" s="67"/>
      <c r="AW940" s="42"/>
      <c r="AX940" s="64"/>
      <c r="AY940" s="69"/>
      <c r="AZ940" s="67"/>
      <c r="BA940" s="67"/>
      <c r="BB940" s="67"/>
      <c r="BC940" s="67"/>
      <c r="BD940" s="69"/>
      <c r="BE940" s="69"/>
      <c r="BF940" s="72"/>
      <c r="BG940" s="69"/>
      <c r="BH940" s="69"/>
      <c r="BI940" s="94"/>
      <c r="BJ940" s="42"/>
      <c r="BK940" s="42"/>
      <c r="BL940" s="209"/>
      <c r="BM940" s="67"/>
      <c r="BN940" s="67"/>
      <c r="BO940" s="95"/>
      <c r="BP940" s="42"/>
      <c r="BQ940" s="42"/>
      <c r="BR940" s="206"/>
      <c r="BS940" s="41"/>
      <c r="BT940" s="41"/>
      <c r="BU940" s="30"/>
      <c r="BW940" s="30"/>
      <c r="BX940" s="30"/>
      <c r="BY940" s="30"/>
      <c r="BZ940" s="160"/>
      <c r="CS940" s="40"/>
      <c r="CV940" s="69"/>
      <c r="CW940" s="31"/>
      <c r="CX940" s="19"/>
      <c r="CY940" s="43"/>
      <c r="DC940" s="160"/>
      <c r="DU940" s="30"/>
      <c r="DV940" s="30"/>
      <c r="DW940" s="30"/>
      <c r="DX940" s="30"/>
      <c r="DY940" s="30"/>
      <c r="DZ940" s="160"/>
      <c r="EA940" s="160"/>
      <c r="EC940" s="160"/>
      <c r="ED940" s="160"/>
      <c r="EG940" s="160"/>
      <c r="EH940" s="30"/>
      <c r="EI940" s="30"/>
      <c r="EK940" s="160"/>
      <c r="EL940" s="160"/>
      <c r="EM940" s="160"/>
      <c r="EN940" s="160"/>
      <c r="EO940" s="160"/>
      <c r="EP940" s="160"/>
    </row>
    <row r="941" spans="2:146" s="105" customFormat="1" x14ac:dyDescent="0.25">
      <c r="B941" s="53"/>
      <c r="C941" s="53"/>
      <c r="D941" s="53"/>
      <c r="E941" s="53"/>
      <c r="F941" s="53"/>
      <c r="G941" s="53"/>
      <c r="J941" s="160"/>
      <c r="K941" s="160"/>
      <c r="L941" s="42"/>
      <c r="M941" s="42"/>
      <c r="N941" s="42"/>
      <c r="O941" s="42"/>
      <c r="P941" s="42"/>
      <c r="Q941" s="42"/>
      <c r="R941" s="42"/>
      <c r="S941" s="42"/>
      <c r="T941" s="42"/>
      <c r="U941" s="169"/>
      <c r="V941" s="169"/>
      <c r="W941" s="169"/>
      <c r="X941" s="169"/>
      <c r="Y941" s="169"/>
      <c r="AA941" s="169"/>
      <c r="AB941" s="169"/>
      <c r="AC941" s="169"/>
      <c r="AD941" s="169"/>
      <c r="AE941" s="169"/>
      <c r="AF941" s="169"/>
      <c r="AG941" s="169"/>
      <c r="AH941" s="169"/>
      <c r="AJ941" s="169"/>
      <c r="AK941" s="169"/>
      <c r="AM941" s="169"/>
      <c r="AN941" s="64"/>
      <c r="AO941" s="64"/>
      <c r="AP941" s="64"/>
      <c r="AQ941" s="64"/>
      <c r="AR941" s="64"/>
      <c r="AS941" s="42"/>
      <c r="AT941" s="67"/>
      <c r="AU941" s="67"/>
      <c r="AV941" s="67"/>
      <c r="AW941" s="42"/>
      <c r="AX941" s="64"/>
      <c r="AY941" s="69"/>
      <c r="AZ941" s="67"/>
      <c r="BA941" s="67"/>
      <c r="BB941" s="67"/>
      <c r="BC941" s="67"/>
      <c r="BD941" s="69"/>
      <c r="BE941" s="69"/>
      <c r="BF941" s="72"/>
      <c r="BG941" s="69"/>
      <c r="BH941" s="69"/>
      <c r="BI941" s="94"/>
      <c r="BJ941" s="42"/>
      <c r="BK941" s="42"/>
      <c r="BL941" s="209"/>
      <c r="BM941" s="67"/>
      <c r="BN941" s="67"/>
      <c r="BO941" s="95"/>
      <c r="BP941" s="42"/>
      <c r="BQ941" s="42"/>
      <c r="BR941" s="206"/>
      <c r="BS941" s="41"/>
      <c r="BT941" s="41"/>
      <c r="BU941" s="30"/>
      <c r="BW941" s="30"/>
      <c r="BX941" s="30"/>
      <c r="BY941" s="30"/>
      <c r="BZ941" s="160"/>
      <c r="CS941" s="40"/>
      <c r="CV941" s="69"/>
      <c r="CW941" s="31"/>
      <c r="CX941" s="19"/>
      <c r="CY941" s="43"/>
      <c r="DC941" s="160"/>
      <c r="DU941" s="30"/>
      <c r="DV941" s="30"/>
      <c r="DW941" s="30"/>
      <c r="DX941" s="30"/>
      <c r="DY941" s="30"/>
      <c r="DZ941" s="160"/>
      <c r="EA941" s="160"/>
      <c r="EC941" s="160"/>
      <c r="ED941" s="160"/>
      <c r="EG941" s="160"/>
      <c r="EH941" s="30"/>
      <c r="EI941" s="30"/>
      <c r="EK941" s="160"/>
      <c r="EL941" s="160"/>
      <c r="EM941" s="160"/>
      <c r="EN941" s="160"/>
      <c r="EO941" s="160"/>
      <c r="EP941" s="160"/>
    </row>
    <row r="942" spans="2:146" s="105" customFormat="1" x14ac:dyDescent="0.25">
      <c r="B942" s="53"/>
      <c r="C942" s="53"/>
      <c r="D942" s="53"/>
      <c r="E942" s="53"/>
      <c r="F942" s="53"/>
      <c r="G942" s="53"/>
      <c r="J942" s="160"/>
      <c r="K942" s="160"/>
      <c r="L942" s="42"/>
      <c r="M942" s="42"/>
      <c r="N942" s="42"/>
      <c r="O942" s="42"/>
      <c r="P942" s="42"/>
      <c r="Q942" s="42"/>
      <c r="R942" s="42"/>
      <c r="S942" s="42"/>
      <c r="T942" s="42"/>
      <c r="U942" s="169"/>
      <c r="V942" s="169"/>
      <c r="W942" s="169"/>
      <c r="X942" s="169"/>
      <c r="Y942" s="169"/>
      <c r="AA942" s="169"/>
      <c r="AB942" s="169"/>
      <c r="AC942" s="169"/>
      <c r="AD942" s="169"/>
      <c r="AE942" s="169"/>
      <c r="AF942" s="169"/>
      <c r="AG942" s="169"/>
      <c r="AH942" s="169"/>
      <c r="AJ942" s="169"/>
      <c r="AK942" s="169"/>
      <c r="AM942" s="169"/>
      <c r="AN942" s="64"/>
      <c r="AO942" s="64"/>
      <c r="AP942" s="64"/>
      <c r="AQ942" s="64"/>
      <c r="AR942" s="64"/>
      <c r="AS942" s="42"/>
      <c r="AT942" s="67"/>
      <c r="AU942" s="67"/>
      <c r="AV942" s="67"/>
      <c r="AW942" s="42"/>
      <c r="AX942" s="64"/>
      <c r="AY942" s="69"/>
      <c r="AZ942" s="67"/>
      <c r="BA942" s="67"/>
      <c r="BB942" s="67"/>
      <c r="BC942" s="67"/>
      <c r="BD942" s="69"/>
      <c r="BE942" s="69"/>
      <c r="BF942" s="72"/>
      <c r="BG942" s="69"/>
      <c r="BH942" s="69"/>
      <c r="BI942" s="94"/>
      <c r="BJ942" s="42"/>
      <c r="BK942" s="42"/>
      <c r="BL942" s="209"/>
      <c r="BM942" s="67"/>
      <c r="BN942" s="67"/>
      <c r="BO942" s="95"/>
      <c r="BP942" s="42"/>
      <c r="BQ942" s="42"/>
      <c r="BR942" s="206"/>
      <c r="BS942" s="41"/>
      <c r="BT942" s="41"/>
      <c r="BU942" s="30"/>
      <c r="BW942" s="30"/>
      <c r="BX942" s="30"/>
      <c r="BY942" s="30"/>
      <c r="BZ942" s="160"/>
      <c r="CS942" s="40"/>
      <c r="CV942" s="69"/>
      <c r="CW942" s="31"/>
      <c r="CX942" s="19"/>
      <c r="CY942" s="43"/>
      <c r="DC942" s="160"/>
      <c r="DU942" s="30"/>
      <c r="DV942" s="30"/>
      <c r="DW942" s="30"/>
      <c r="DX942" s="30"/>
      <c r="DY942" s="30"/>
      <c r="DZ942" s="160"/>
      <c r="EA942" s="160"/>
      <c r="EC942" s="160"/>
      <c r="ED942" s="160"/>
      <c r="EG942" s="160"/>
      <c r="EH942" s="30"/>
      <c r="EI942" s="30"/>
      <c r="EK942" s="160"/>
      <c r="EL942" s="160"/>
      <c r="EM942" s="160"/>
      <c r="EN942" s="160"/>
      <c r="EO942" s="160"/>
      <c r="EP942" s="160"/>
    </row>
    <row r="943" spans="2:146" s="105" customFormat="1" x14ac:dyDescent="0.25">
      <c r="B943" s="53"/>
      <c r="C943" s="53"/>
      <c r="D943" s="53"/>
      <c r="E943" s="53"/>
      <c r="F943" s="53"/>
      <c r="G943" s="53"/>
      <c r="J943" s="160"/>
      <c r="K943" s="160"/>
      <c r="L943" s="42"/>
      <c r="M943" s="42"/>
      <c r="N943" s="42"/>
      <c r="O943" s="42"/>
      <c r="P943" s="42"/>
      <c r="Q943" s="42"/>
      <c r="R943" s="42"/>
      <c r="S943" s="42"/>
      <c r="T943" s="42"/>
      <c r="U943" s="169"/>
      <c r="V943" s="169"/>
      <c r="W943" s="169"/>
      <c r="X943" s="169"/>
      <c r="Y943" s="169"/>
      <c r="AA943" s="169"/>
      <c r="AB943" s="169"/>
      <c r="AC943" s="169"/>
      <c r="AD943" s="169"/>
      <c r="AE943" s="169"/>
      <c r="AF943" s="169"/>
      <c r="AG943" s="169"/>
      <c r="AH943" s="169"/>
      <c r="AJ943" s="169"/>
      <c r="AK943" s="169"/>
      <c r="AM943" s="169"/>
      <c r="AN943" s="64"/>
      <c r="AO943" s="64"/>
      <c r="AP943" s="64"/>
      <c r="AQ943" s="64"/>
      <c r="AR943" s="64"/>
      <c r="AS943" s="42"/>
      <c r="AT943" s="67"/>
      <c r="AU943" s="67"/>
      <c r="AV943" s="67"/>
      <c r="AW943" s="42"/>
      <c r="AX943" s="64"/>
      <c r="AY943" s="69"/>
      <c r="AZ943" s="67"/>
      <c r="BA943" s="67"/>
      <c r="BB943" s="67"/>
      <c r="BC943" s="67"/>
      <c r="BD943" s="69"/>
      <c r="BE943" s="69"/>
      <c r="BF943" s="72"/>
      <c r="BG943" s="69"/>
      <c r="BH943" s="69"/>
      <c r="BI943" s="94"/>
      <c r="BJ943" s="42"/>
      <c r="BK943" s="42"/>
      <c r="BL943" s="209"/>
      <c r="BM943" s="67"/>
      <c r="BN943" s="67"/>
      <c r="BO943" s="95"/>
      <c r="BP943" s="42"/>
      <c r="BQ943" s="42"/>
      <c r="BR943" s="206"/>
      <c r="BS943" s="41"/>
      <c r="BT943" s="41"/>
      <c r="BU943" s="30"/>
      <c r="BW943" s="30"/>
      <c r="BX943" s="30"/>
      <c r="BY943" s="30"/>
      <c r="BZ943" s="160"/>
      <c r="CS943" s="40"/>
      <c r="CV943" s="69"/>
      <c r="CW943" s="31"/>
      <c r="CX943" s="19"/>
      <c r="CY943" s="43"/>
      <c r="DC943" s="160"/>
      <c r="DU943" s="30"/>
      <c r="DV943" s="30"/>
      <c r="DW943" s="30"/>
      <c r="DX943" s="30"/>
      <c r="DY943" s="30"/>
      <c r="DZ943" s="160"/>
      <c r="EA943" s="160"/>
      <c r="EC943" s="160"/>
      <c r="ED943" s="160"/>
      <c r="EG943" s="160"/>
      <c r="EH943" s="30"/>
      <c r="EI943" s="30"/>
      <c r="EK943" s="160"/>
      <c r="EL943" s="160"/>
      <c r="EM943" s="160"/>
      <c r="EN943" s="160"/>
      <c r="EO943" s="160"/>
      <c r="EP943" s="160"/>
    </row>
    <row r="944" spans="2:146" s="105" customFormat="1" x14ac:dyDescent="0.25">
      <c r="B944" s="53"/>
      <c r="C944" s="53"/>
      <c r="D944" s="53"/>
      <c r="E944" s="53"/>
      <c r="F944" s="53"/>
      <c r="G944" s="53"/>
      <c r="J944" s="160"/>
      <c r="K944" s="160"/>
      <c r="L944" s="42"/>
      <c r="M944" s="42"/>
      <c r="N944" s="42"/>
      <c r="O944" s="42"/>
      <c r="P944" s="42"/>
      <c r="Q944" s="42"/>
      <c r="R944" s="42"/>
      <c r="S944" s="42"/>
      <c r="T944" s="42"/>
      <c r="U944" s="169"/>
      <c r="V944" s="169"/>
      <c r="W944" s="169"/>
      <c r="X944" s="169"/>
      <c r="Y944" s="169"/>
      <c r="AA944" s="169"/>
      <c r="AB944" s="169"/>
      <c r="AC944" s="169"/>
      <c r="AD944" s="169"/>
      <c r="AE944" s="169"/>
      <c r="AF944" s="169"/>
      <c r="AG944" s="169"/>
      <c r="AH944" s="169"/>
      <c r="AJ944" s="169"/>
      <c r="AK944" s="169"/>
      <c r="AM944" s="169"/>
      <c r="AN944" s="64"/>
      <c r="AO944" s="64"/>
      <c r="AP944" s="64"/>
      <c r="AQ944" s="64"/>
      <c r="AR944" s="64"/>
      <c r="AS944" s="42"/>
      <c r="AT944" s="67"/>
      <c r="AU944" s="67"/>
      <c r="AV944" s="67"/>
      <c r="AW944" s="42"/>
      <c r="AX944" s="64"/>
      <c r="AY944" s="69"/>
      <c r="AZ944" s="67"/>
      <c r="BA944" s="67"/>
      <c r="BB944" s="67"/>
      <c r="BC944" s="67"/>
      <c r="BD944" s="69"/>
      <c r="BE944" s="69"/>
      <c r="BF944" s="72"/>
      <c r="BG944" s="69"/>
      <c r="BH944" s="69"/>
      <c r="BI944" s="94"/>
      <c r="BJ944" s="42"/>
      <c r="BK944" s="42"/>
      <c r="BL944" s="209"/>
      <c r="BM944" s="67"/>
      <c r="BN944" s="67"/>
      <c r="BO944" s="95"/>
      <c r="BP944" s="42"/>
      <c r="BQ944" s="42"/>
      <c r="BR944" s="206"/>
      <c r="BS944" s="41"/>
      <c r="BT944" s="41"/>
      <c r="BU944" s="30"/>
      <c r="BW944" s="30"/>
      <c r="BX944" s="30"/>
      <c r="BY944" s="30"/>
      <c r="BZ944" s="160"/>
      <c r="CS944" s="40"/>
      <c r="CV944" s="69"/>
      <c r="CW944" s="31"/>
      <c r="CX944" s="19"/>
      <c r="CY944" s="43"/>
      <c r="DC944" s="160"/>
      <c r="DU944" s="30"/>
      <c r="DV944" s="30"/>
      <c r="DW944" s="30"/>
      <c r="DX944" s="30"/>
      <c r="DY944" s="30"/>
      <c r="DZ944" s="160"/>
      <c r="EA944" s="160"/>
      <c r="EC944" s="160"/>
      <c r="ED944" s="160"/>
      <c r="EG944" s="160"/>
      <c r="EH944" s="30"/>
      <c r="EI944" s="30"/>
      <c r="EK944" s="160"/>
      <c r="EL944" s="160"/>
      <c r="EM944" s="160"/>
      <c r="EN944" s="160"/>
      <c r="EO944" s="160"/>
      <c r="EP944" s="160"/>
    </row>
    <row r="945" spans="2:146" s="105" customFormat="1" x14ac:dyDescent="0.25">
      <c r="B945" s="53"/>
      <c r="C945" s="53"/>
      <c r="D945" s="53"/>
      <c r="E945" s="53"/>
      <c r="F945" s="53"/>
      <c r="G945" s="53"/>
      <c r="J945" s="160"/>
      <c r="K945" s="160"/>
      <c r="L945" s="42"/>
      <c r="M945" s="42"/>
      <c r="N945" s="42"/>
      <c r="O945" s="42"/>
      <c r="P945" s="42"/>
      <c r="Q945" s="42"/>
      <c r="R945" s="42"/>
      <c r="S945" s="42"/>
      <c r="T945" s="42"/>
      <c r="U945" s="169"/>
      <c r="V945" s="169"/>
      <c r="W945" s="169"/>
      <c r="X945" s="169"/>
      <c r="Y945" s="169"/>
      <c r="AA945" s="169"/>
      <c r="AB945" s="169"/>
      <c r="AC945" s="169"/>
      <c r="AD945" s="169"/>
      <c r="AE945" s="169"/>
      <c r="AF945" s="169"/>
      <c r="AG945" s="169"/>
      <c r="AH945" s="169"/>
      <c r="AJ945" s="169"/>
      <c r="AK945" s="169"/>
      <c r="AM945" s="169"/>
      <c r="AN945" s="64"/>
      <c r="AO945" s="64"/>
      <c r="AP945" s="64"/>
      <c r="AQ945" s="64"/>
      <c r="AR945" s="64"/>
      <c r="AS945" s="42"/>
      <c r="AT945" s="67"/>
      <c r="AU945" s="67"/>
      <c r="AV945" s="67"/>
      <c r="AW945" s="42"/>
      <c r="AX945" s="64"/>
      <c r="AY945" s="69"/>
      <c r="AZ945" s="67"/>
      <c r="BA945" s="67"/>
      <c r="BB945" s="67"/>
      <c r="BC945" s="67"/>
      <c r="BD945" s="69"/>
      <c r="BE945" s="69"/>
      <c r="BF945" s="72"/>
      <c r="BG945" s="69"/>
      <c r="BH945" s="69"/>
      <c r="BI945" s="94"/>
      <c r="BJ945" s="42"/>
      <c r="BK945" s="42"/>
      <c r="BL945" s="209"/>
      <c r="BM945" s="67"/>
      <c r="BN945" s="67"/>
      <c r="BO945" s="95"/>
      <c r="BP945" s="42"/>
      <c r="BQ945" s="42"/>
      <c r="BR945" s="206"/>
      <c r="BS945" s="41"/>
      <c r="BT945" s="41"/>
      <c r="BU945" s="30"/>
      <c r="BW945" s="30"/>
      <c r="BX945" s="30"/>
      <c r="BY945" s="30"/>
      <c r="BZ945" s="160"/>
      <c r="CS945" s="40"/>
      <c r="CV945" s="69"/>
      <c r="CW945" s="31"/>
      <c r="CX945" s="19"/>
      <c r="CY945" s="43"/>
      <c r="DC945" s="160"/>
      <c r="DU945" s="30"/>
      <c r="DV945" s="30"/>
      <c r="DW945" s="30"/>
      <c r="DX945" s="30"/>
      <c r="DY945" s="30"/>
      <c r="DZ945" s="160"/>
      <c r="EA945" s="160"/>
      <c r="EC945" s="160"/>
      <c r="ED945" s="160"/>
      <c r="EG945" s="160"/>
      <c r="EH945" s="30"/>
      <c r="EI945" s="30"/>
      <c r="EK945" s="160"/>
      <c r="EL945" s="160"/>
      <c r="EM945" s="160"/>
      <c r="EN945" s="160"/>
      <c r="EO945" s="160"/>
      <c r="EP945" s="160"/>
    </row>
    <row r="946" spans="2:146" s="105" customFormat="1" x14ac:dyDescent="0.25">
      <c r="B946" s="53"/>
      <c r="C946" s="53"/>
      <c r="D946" s="53"/>
      <c r="E946" s="53"/>
      <c r="F946" s="53"/>
      <c r="G946" s="53"/>
      <c r="J946" s="160"/>
      <c r="K946" s="160"/>
      <c r="L946" s="42"/>
      <c r="M946" s="42"/>
      <c r="N946" s="42"/>
      <c r="O946" s="42"/>
      <c r="P946" s="42"/>
      <c r="Q946" s="42"/>
      <c r="R946" s="42"/>
      <c r="S946" s="42"/>
      <c r="T946" s="42"/>
      <c r="U946" s="169"/>
      <c r="V946" s="169"/>
      <c r="W946" s="169"/>
      <c r="X946" s="169"/>
      <c r="Y946" s="169"/>
      <c r="AA946" s="169"/>
      <c r="AB946" s="169"/>
      <c r="AC946" s="169"/>
      <c r="AD946" s="169"/>
      <c r="AE946" s="169"/>
      <c r="AF946" s="169"/>
      <c r="AG946" s="169"/>
      <c r="AH946" s="169"/>
      <c r="AJ946" s="169"/>
      <c r="AK946" s="169"/>
      <c r="AM946" s="169"/>
      <c r="AN946" s="64"/>
      <c r="AO946" s="64"/>
      <c r="AP946" s="64"/>
      <c r="AQ946" s="64"/>
      <c r="AR946" s="64"/>
      <c r="AS946" s="42"/>
      <c r="AT946" s="67"/>
      <c r="AU946" s="67"/>
      <c r="AV946" s="67"/>
      <c r="AW946" s="42"/>
      <c r="AX946" s="64"/>
      <c r="AY946" s="69"/>
      <c r="AZ946" s="67"/>
      <c r="BA946" s="67"/>
      <c r="BB946" s="67"/>
      <c r="BC946" s="67"/>
      <c r="BD946" s="69"/>
      <c r="BE946" s="69"/>
      <c r="BF946" s="72"/>
      <c r="BG946" s="69"/>
      <c r="BH946" s="69"/>
      <c r="BI946" s="94"/>
      <c r="BJ946" s="42"/>
      <c r="BK946" s="42"/>
      <c r="BL946" s="209"/>
      <c r="BM946" s="67"/>
      <c r="BN946" s="67"/>
      <c r="BO946" s="95"/>
      <c r="BP946" s="42"/>
      <c r="BQ946" s="42"/>
      <c r="BR946" s="206"/>
      <c r="BS946" s="41"/>
      <c r="BT946" s="41"/>
      <c r="BU946" s="30"/>
      <c r="BW946" s="30"/>
      <c r="BX946" s="30"/>
      <c r="BY946" s="30"/>
      <c r="BZ946" s="160"/>
      <c r="CS946" s="40"/>
      <c r="CV946" s="69"/>
      <c r="CW946" s="31"/>
      <c r="CX946" s="19"/>
      <c r="CY946" s="43"/>
      <c r="DC946" s="160"/>
      <c r="DU946" s="30"/>
      <c r="DV946" s="30"/>
      <c r="DW946" s="30"/>
      <c r="DX946" s="30"/>
      <c r="DY946" s="30"/>
      <c r="DZ946" s="160"/>
      <c r="EA946" s="160"/>
      <c r="EC946" s="160"/>
      <c r="ED946" s="160"/>
      <c r="EG946" s="160"/>
      <c r="EH946" s="30"/>
      <c r="EI946" s="30"/>
      <c r="EK946" s="160"/>
      <c r="EL946" s="160"/>
      <c r="EM946" s="160"/>
      <c r="EN946" s="160"/>
      <c r="EO946" s="160"/>
      <c r="EP946" s="160"/>
    </row>
    <row r="947" spans="2:146" s="105" customFormat="1" x14ac:dyDescent="0.25">
      <c r="B947" s="53"/>
      <c r="C947" s="53"/>
      <c r="D947" s="53"/>
      <c r="E947" s="53"/>
      <c r="F947" s="53"/>
      <c r="G947" s="53"/>
      <c r="J947" s="160"/>
      <c r="K947" s="160"/>
      <c r="L947" s="42"/>
      <c r="M947" s="42"/>
      <c r="N947" s="42"/>
      <c r="O947" s="42"/>
      <c r="P947" s="42"/>
      <c r="Q947" s="42"/>
      <c r="R947" s="42"/>
      <c r="S947" s="42"/>
      <c r="T947" s="42"/>
      <c r="U947" s="169"/>
      <c r="V947" s="169"/>
      <c r="W947" s="169"/>
      <c r="X947" s="169"/>
      <c r="Y947" s="169"/>
      <c r="AA947" s="169"/>
      <c r="AB947" s="169"/>
      <c r="AC947" s="169"/>
      <c r="AD947" s="169"/>
      <c r="AE947" s="169"/>
      <c r="AF947" s="169"/>
      <c r="AG947" s="169"/>
      <c r="AH947" s="169"/>
      <c r="AJ947" s="169"/>
      <c r="AK947" s="169"/>
      <c r="AM947" s="169"/>
      <c r="AN947" s="64"/>
      <c r="AO947" s="64"/>
      <c r="AP947" s="64"/>
      <c r="AQ947" s="64"/>
      <c r="AR947" s="64"/>
      <c r="AS947" s="42"/>
      <c r="AT947" s="67"/>
      <c r="AU947" s="67"/>
      <c r="AV947" s="67"/>
      <c r="AW947" s="42"/>
      <c r="AX947" s="64"/>
      <c r="AY947" s="69"/>
      <c r="AZ947" s="67"/>
      <c r="BA947" s="67"/>
      <c r="BB947" s="67"/>
      <c r="BC947" s="67"/>
      <c r="BD947" s="69"/>
      <c r="BE947" s="69"/>
      <c r="BF947" s="72"/>
      <c r="BG947" s="69"/>
      <c r="BH947" s="69"/>
      <c r="BI947" s="94"/>
      <c r="BJ947" s="42"/>
      <c r="BK947" s="42"/>
      <c r="BL947" s="209"/>
      <c r="BM947" s="67"/>
      <c r="BN947" s="67"/>
      <c r="BO947" s="95"/>
      <c r="BP947" s="42"/>
      <c r="BQ947" s="42"/>
      <c r="BR947" s="206"/>
      <c r="BS947" s="41"/>
      <c r="BT947" s="41"/>
      <c r="BU947" s="30"/>
      <c r="BW947" s="30"/>
      <c r="BX947" s="30"/>
      <c r="BY947" s="30"/>
      <c r="BZ947" s="160"/>
      <c r="CS947" s="40"/>
      <c r="CV947" s="69"/>
      <c r="CW947" s="31"/>
      <c r="CX947" s="19"/>
      <c r="CY947" s="43"/>
      <c r="DC947" s="160"/>
      <c r="DU947" s="30"/>
      <c r="DV947" s="30"/>
      <c r="DW947" s="30"/>
      <c r="DX947" s="30"/>
      <c r="DY947" s="30"/>
      <c r="DZ947" s="160"/>
      <c r="EA947" s="160"/>
      <c r="EC947" s="160"/>
      <c r="ED947" s="160"/>
      <c r="EG947" s="160"/>
      <c r="EH947" s="30"/>
      <c r="EI947" s="30"/>
      <c r="EK947" s="160"/>
      <c r="EL947" s="160"/>
      <c r="EM947" s="160"/>
      <c r="EN947" s="160"/>
      <c r="EO947" s="160"/>
      <c r="EP947" s="160"/>
    </row>
    <row r="948" spans="2:146" s="105" customFormat="1" x14ac:dyDescent="0.25">
      <c r="B948" s="53"/>
      <c r="C948" s="53"/>
      <c r="D948" s="53"/>
      <c r="E948" s="53"/>
      <c r="F948" s="53"/>
      <c r="G948" s="53"/>
      <c r="J948" s="160"/>
      <c r="K948" s="160"/>
      <c r="L948" s="42"/>
      <c r="M948" s="42"/>
      <c r="N948" s="42"/>
      <c r="O948" s="42"/>
      <c r="P948" s="42"/>
      <c r="Q948" s="42"/>
      <c r="R948" s="42"/>
      <c r="S948" s="42"/>
      <c r="T948" s="42"/>
      <c r="U948" s="169"/>
      <c r="V948" s="169"/>
      <c r="W948" s="169"/>
      <c r="X948" s="169"/>
      <c r="Y948" s="169"/>
      <c r="AA948" s="169"/>
      <c r="AB948" s="169"/>
      <c r="AC948" s="169"/>
      <c r="AD948" s="169"/>
      <c r="AE948" s="169"/>
      <c r="AF948" s="169"/>
      <c r="AG948" s="169"/>
      <c r="AH948" s="169"/>
      <c r="AJ948" s="169"/>
      <c r="AK948" s="169"/>
      <c r="AM948" s="169"/>
      <c r="AN948" s="64"/>
      <c r="AO948" s="64"/>
      <c r="AP948" s="64"/>
      <c r="AQ948" s="64"/>
      <c r="AR948" s="64"/>
      <c r="AS948" s="42"/>
      <c r="AT948" s="67"/>
      <c r="AU948" s="67"/>
      <c r="AV948" s="67"/>
      <c r="AW948" s="42"/>
      <c r="AX948" s="64"/>
      <c r="AY948" s="69"/>
      <c r="AZ948" s="67"/>
      <c r="BA948" s="67"/>
      <c r="BB948" s="67"/>
      <c r="BC948" s="67"/>
      <c r="BD948" s="69"/>
      <c r="BE948" s="69"/>
      <c r="BF948" s="72"/>
      <c r="BG948" s="69"/>
      <c r="BH948" s="69"/>
      <c r="BI948" s="94"/>
      <c r="BJ948" s="42"/>
      <c r="BK948" s="42"/>
      <c r="BL948" s="209"/>
      <c r="BM948" s="67"/>
      <c r="BN948" s="67"/>
      <c r="BO948" s="95"/>
      <c r="BP948" s="42"/>
      <c r="BQ948" s="42"/>
      <c r="BR948" s="206"/>
      <c r="BS948" s="41"/>
      <c r="BT948" s="41"/>
      <c r="BU948" s="30"/>
      <c r="BW948" s="30"/>
      <c r="BX948" s="30"/>
      <c r="BY948" s="30"/>
      <c r="BZ948" s="160"/>
      <c r="CS948" s="40"/>
      <c r="CV948" s="69"/>
      <c r="CW948" s="31"/>
      <c r="CX948" s="19"/>
      <c r="CY948" s="43"/>
      <c r="DC948" s="160"/>
      <c r="DU948" s="30"/>
      <c r="DV948" s="30"/>
      <c r="DW948" s="30"/>
      <c r="DX948" s="30"/>
      <c r="DY948" s="30"/>
      <c r="DZ948" s="160"/>
      <c r="EA948" s="160"/>
      <c r="EC948" s="160"/>
      <c r="ED948" s="160"/>
      <c r="EG948" s="160"/>
      <c r="EH948" s="30"/>
      <c r="EI948" s="30"/>
      <c r="EK948" s="160"/>
      <c r="EL948" s="160"/>
      <c r="EM948" s="160"/>
      <c r="EN948" s="160"/>
      <c r="EO948" s="160"/>
      <c r="EP948" s="160"/>
    </row>
    <row r="949" spans="2:146" s="105" customFormat="1" x14ac:dyDescent="0.25">
      <c r="B949" s="53"/>
      <c r="C949" s="53"/>
      <c r="D949" s="53"/>
      <c r="E949" s="53"/>
      <c r="F949" s="53"/>
      <c r="G949" s="53"/>
      <c r="J949" s="160"/>
      <c r="K949" s="160"/>
      <c r="L949" s="42"/>
      <c r="M949" s="42"/>
      <c r="N949" s="42"/>
      <c r="O949" s="42"/>
      <c r="P949" s="42"/>
      <c r="Q949" s="42"/>
      <c r="R949" s="42"/>
      <c r="S949" s="42"/>
      <c r="T949" s="42"/>
      <c r="U949" s="169"/>
      <c r="V949" s="169"/>
      <c r="W949" s="169"/>
      <c r="X949" s="169"/>
      <c r="Y949" s="169"/>
      <c r="AA949" s="169"/>
      <c r="AB949" s="169"/>
      <c r="AC949" s="169"/>
      <c r="AD949" s="169"/>
      <c r="AE949" s="169"/>
      <c r="AF949" s="169"/>
      <c r="AG949" s="169"/>
      <c r="AH949" s="169"/>
      <c r="AJ949" s="169"/>
      <c r="AK949" s="169"/>
      <c r="AM949" s="169"/>
      <c r="AN949" s="64"/>
      <c r="AO949" s="64"/>
      <c r="AP949" s="64"/>
      <c r="AQ949" s="64"/>
      <c r="AR949" s="64"/>
      <c r="AS949" s="42"/>
      <c r="AT949" s="67"/>
      <c r="AU949" s="67"/>
      <c r="AV949" s="67"/>
      <c r="AW949" s="42"/>
      <c r="AX949" s="64"/>
      <c r="AY949" s="69"/>
      <c r="AZ949" s="67"/>
      <c r="BA949" s="67"/>
      <c r="BB949" s="67"/>
      <c r="BC949" s="67"/>
      <c r="BD949" s="69"/>
      <c r="BE949" s="69"/>
      <c r="BF949" s="72"/>
      <c r="BG949" s="69"/>
      <c r="BH949" s="69"/>
      <c r="BI949" s="94"/>
      <c r="BJ949" s="42"/>
      <c r="BK949" s="42"/>
      <c r="BL949" s="209"/>
      <c r="BM949" s="67"/>
      <c r="BN949" s="67"/>
      <c r="BO949" s="95"/>
      <c r="BP949" s="42"/>
      <c r="BQ949" s="42"/>
      <c r="BR949" s="206"/>
      <c r="BS949" s="41"/>
      <c r="BT949" s="41"/>
      <c r="BU949" s="30"/>
      <c r="BW949" s="30"/>
      <c r="BX949" s="30"/>
      <c r="BY949" s="30"/>
      <c r="BZ949" s="160"/>
      <c r="CS949" s="40"/>
      <c r="CV949" s="69"/>
      <c r="CW949" s="31"/>
      <c r="CX949" s="19"/>
      <c r="CY949" s="43"/>
      <c r="DC949" s="160"/>
      <c r="DU949" s="30"/>
      <c r="DV949" s="30"/>
      <c r="DW949" s="30"/>
      <c r="DX949" s="30"/>
      <c r="DY949" s="30"/>
      <c r="DZ949" s="160"/>
      <c r="EA949" s="160"/>
      <c r="EC949" s="160"/>
      <c r="ED949" s="160"/>
      <c r="EG949" s="160"/>
      <c r="EH949" s="30"/>
      <c r="EI949" s="30"/>
      <c r="EK949" s="160"/>
      <c r="EL949" s="160"/>
      <c r="EM949" s="160"/>
      <c r="EN949" s="160"/>
      <c r="EO949" s="160"/>
      <c r="EP949" s="160"/>
    </row>
    <row r="950" spans="2:146" s="105" customFormat="1" x14ac:dyDescent="0.25">
      <c r="B950" s="53"/>
      <c r="C950" s="53"/>
      <c r="D950" s="53"/>
      <c r="E950" s="53"/>
      <c r="F950" s="53"/>
      <c r="G950" s="53"/>
      <c r="J950" s="160"/>
      <c r="K950" s="160"/>
      <c r="L950" s="42"/>
      <c r="M950" s="42"/>
      <c r="N950" s="42"/>
      <c r="O950" s="42"/>
      <c r="P950" s="42"/>
      <c r="Q950" s="42"/>
      <c r="R950" s="42"/>
      <c r="S950" s="42"/>
      <c r="T950" s="42"/>
      <c r="U950" s="169"/>
      <c r="V950" s="169"/>
      <c r="W950" s="169"/>
      <c r="X950" s="169"/>
      <c r="Y950" s="169"/>
      <c r="AA950" s="169"/>
      <c r="AB950" s="169"/>
      <c r="AC950" s="169"/>
      <c r="AD950" s="169"/>
      <c r="AE950" s="169"/>
      <c r="AF950" s="169"/>
      <c r="AG950" s="169"/>
      <c r="AH950" s="169"/>
      <c r="AJ950" s="169"/>
      <c r="AK950" s="169"/>
      <c r="AM950" s="169"/>
      <c r="AN950" s="64"/>
      <c r="AO950" s="64"/>
      <c r="AP950" s="64"/>
      <c r="AQ950" s="64"/>
      <c r="AR950" s="64"/>
      <c r="AS950" s="42"/>
      <c r="AT950" s="67"/>
      <c r="AU950" s="67"/>
      <c r="AV950" s="67"/>
      <c r="AW950" s="42"/>
      <c r="AX950" s="64"/>
      <c r="AY950" s="69"/>
      <c r="AZ950" s="67"/>
      <c r="BA950" s="67"/>
      <c r="BB950" s="67"/>
      <c r="BC950" s="67"/>
      <c r="BD950" s="69"/>
      <c r="BE950" s="69"/>
      <c r="BF950" s="72"/>
      <c r="BG950" s="69"/>
      <c r="BH950" s="69"/>
      <c r="BI950" s="94"/>
      <c r="BJ950" s="42"/>
      <c r="BK950" s="42"/>
      <c r="BL950" s="209"/>
      <c r="BM950" s="67"/>
      <c r="BN950" s="67"/>
      <c r="BO950" s="95"/>
      <c r="BP950" s="42"/>
      <c r="BQ950" s="42"/>
      <c r="BR950" s="206"/>
      <c r="BS950" s="41"/>
      <c r="BT950" s="41"/>
      <c r="BU950" s="30"/>
      <c r="BW950" s="30"/>
      <c r="BX950" s="30"/>
      <c r="BY950" s="30"/>
      <c r="BZ950" s="160"/>
      <c r="CS950" s="40"/>
      <c r="CV950" s="69"/>
      <c r="CW950" s="31"/>
      <c r="CX950" s="19"/>
      <c r="CY950" s="43"/>
      <c r="DC950" s="160"/>
      <c r="DU950" s="30"/>
      <c r="DV950" s="30"/>
      <c r="DW950" s="30"/>
      <c r="DX950" s="30"/>
      <c r="DY950" s="30"/>
      <c r="DZ950" s="160"/>
      <c r="EA950" s="160"/>
      <c r="EC950" s="160"/>
      <c r="ED950" s="160"/>
      <c r="EG950" s="160"/>
      <c r="EH950" s="30"/>
      <c r="EI950" s="30"/>
      <c r="EK950" s="160"/>
      <c r="EL950" s="160"/>
      <c r="EM950" s="160"/>
      <c r="EN950" s="160"/>
      <c r="EO950" s="160"/>
      <c r="EP950" s="160"/>
    </row>
    <row r="951" spans="2:146" s="105" customFormat="1" x14ac:dyDescent="0.25">
      <c r="B951" s="53"/>
      <c r="C951" s="53"/>
      <c r="D951" s="53"/>
      <c r="E951" s="53"/>
      <c r="F951" s="53"/>
      <c r="G951" s="53"/>
      <c r="J951" s="160"/>
      <c r="K951" s="160"/>
      <c r="L951" s="42"/>
      <c r="M951" s="42"/>
      <c r="N951" s="42"/>
      <c r="O951" s="42"/>
      <c r="P951" s="42"/>
      <c r="Q951" s="42"/>
      <c r="R951" s="42"/>
      <c r="S951" s="42"/>
      <c r="T951" s="42"/>
      <c r="U951" s="169"/>
      <c r="V951" s="169"/>
      <c r="W951" s="169"/>
      <c r="X951" s="169"/>
      <c r="Y951" s="169"/>
      <c r="AA951" s="169"/>
      <c r="AB951" s="169"/>
      <c r="AC951" s="169"/>
      <c r="AD951" s="169"/>
      <c r="AE951" s="169"/>
      <c r="AF951" s="169"/>
      <c r="AG951" s="169"/>
      <c r="AH951" s="169"/>
      <c r="AJ951" s="169"/>
      <c r="AK951" s="169"/>
      <c r="AM951" s="169"/>
      <c r="AN951" s="64"/>
      <c r="AO951" s="64"/>
      <c r="AP951" s="64"/>
      <c r="AQ951" s="64"/>
      <c r="AR951" s="64"/>
      <c r="AS951" s="42"/>
      <c r="AT951" s="67"/>
      <c r="AU951" s="67"/>
      <c r="AV951" s="67"/>
      <c r="AW951" s="42"/>
      <c r="AX951" s="64"/>
      <c r="AY951" s="69"/>
      <c r="AZ951" s="67"/>
      <c r="BA951" s="67"/>
      <c r="BB951" s="67"/>
      <c r="BC951" s="67"/>
      <c r="BD951" s="69"/>
      <c r="BE951" s="69"/>
      <c r="BF951" s="72"/>
      <c r="BG951" s="69"/>
      <c r="BH951" s="69"/>
      <c r="BI951" s="94"/>
      <c r="BJ951" s="42"/>
      <c r="BK951" s="42"/>
      <c r="BL951" s="209"/>
      <c r="BM951" s="67"/>
      <c r="BN951" s="67"/>
      <c r="BO951" s="95"/>
      <c r="BP951" s="42"/>
      <c r="BQ951" s="42"/>
      <c r="BR951" s="206"/>
      <c r="BS951" s="41"/>
      <c r="BT951" s="41"/>
      <c r="BU951" s="30"/>
      <c r="BW951" s="30"/>
      <c r="BX951" s="30"/>
      <c r="BY951" s="30"/>
      <c r="BZ951" s="160"/>
      <c r="CS951" s="40"/>
      <c r="CV951" s="69"/>
      <c r="CW951" s="31"/>
      <c r="CX951" s="19"/>
      <c r="CY951" s="43"/>
      <c r="DC951" s="160"/>
      <c r="DU951" s="30"/>
      <c r="DV951" s="30"/>
      <c r="DW951" s="30"/>
      <c r="DX951" s="30"/>
      <c r="DY951" s="30"/>
      <c r="DZ951" s="160"/>
      <c r="EA951" s="160"/>
      <c r="EC951" s="160"/>
      <c r="ED951" s="160"/>
      <c r="EG951" s="160"/>
      <c r="EH951" s="30"/>
      <c r="EI951" s="30"/>
      <c r="EK951" s="160"/>
      <c r="EL951" s="160"/>
      <c r="EM951" s="160"/>
      <c r="EN951" s="160"/>
      <c r="EO951" s="160"/>
      <c r="EP951" s="160"/>
    </row>
    <row r="952" spans="2:146" s="105" customFormat="1" x14ac:dyDescent="0.25">
      <c r="B952" s="53"/>
      <c r="C952" s="53"/>
      <c r="D952" s="53"/>
      <c r="E952" s="53"/>
      <c r="F952" s="53"/>
      <c r="G952" s="53"/>
      <c r="J952" s="160"/>
      <c r="K952" s="160"/>
      <c r="L952" s="42"/>
      <c r="M952" s="42"/>
      <c r="N952" s="42"/>
      <c r="O952" s="42"/>
      <c r="P952" s="42"/>
      <c r="Q952" s="42"/>
      <c r="R952" s="42"/>
      <c r="S952" s="42"/>
      <c r="T952" s="42"/>
      <c r="U952" s="169"/>
      <c r="V952" s="169"/>
      <c r="W952" s="169"/>
      <c r="X952" s="169"/>
      <c r="Y952" s="169"/>
      <c r="AA952" s="169"/>
      <c r="AB952" s="169"/>
      <c r="AC952" s="169"/>
      <c r="AD952" s="169"/>
      <c r="AE952" s="169"/>
      <c r="AF952" s="169"/>
      <c r="AG952" s="169"/>
      <c r="AH952" s="169"/>
      <c r="AJ952" s="169"/>
      <c r="AK952" s="169"/>
      <c r="AM952" s="169"/>
      <c r="AN952" s="64"/>
      <c r="AO952" s="64"/>
      <c r="AP952" s="64"/>
      <c r="AQ952" s="64"/>
      <c r="AR952" s="64"/>
      <c r="AS952" s="42"/>
      <c r="AT952" s="67"/>
      <c r="AU952" s="67"/>
      <c r="AV952" s="67"/>
      <c r="AW952" s="42"/>
      <c r="AX952" s="64"/>
      <c r="AY952" s="69"/>
      <c r="AZ952" s="67"/>
      <c r="BA952" s="67"/>
      <c r="BB952" s="67"/>
      <c r="BC952" s="67"/>
      <c r="BD952" s="69"/>
      <c r="BE952" s="69"/>
      <c r="BF952" s="72"/>
      <c r="BG952" s="69"/>
      <c r="BH952" s="69"/>
      <c r="BI952" s="94"/>
      <c r="BJ952" s="42"/>
      <c r="BK952" s="42"/>
      <c r="BL952" s="209"/>
      <c r="BM952" s="67"/>
      <c r="BN952" s="67"/>
      <c r="BO952" s="95"/>
      <c r="BP952" s="42"/>
      <c r="BQ952" s="42"/>
      <c r="BR952" s="206"/>
      <c r="BS952" s="41"/>
      <c r="BT952" s="41"/>
      <c r="BU952" s="30"/>
      <c r="BW952" s="30"/>
      <c r="BX952" s="30"/>
      <c r="BY952" s="30"/>
      <c r="BZ952" s="160"/>
      <c r="CS952" s="40"/>
      <c r="CV952" s="69"/>
      <c r="CW952" s="31"/>
      <c r="CX952" s="19"/>
      <c r="CY952" s="43"/>
      <c r="DC952" s="160"/>
      <c r="DU952" s="30"/>
      <c r="DV952" s="30"/>
      <c r="DW952" s="30"/>
      <c r="DX952" s="30"/>
      <c r="DY952" s="30"/>
      <c r="DZ952" s="160"/>
      <c r="EA952" s="160"/>
      <c r="EC952" s="160"/>
      <c r="ED952" s="160"/>
      <c r="EG952" s="160"/>
      <c r="EH952" s="30"/>
      <c r="EI952" s="30"/>
      <c r="EK952" s="160"/>
      <c r="EL952" s="160"/>
      <c r="EM952" s="160"/>
      <c r="EN952" s="160"/>
      <c r="EO952" s="160"/>
      <c r="EP952" s="160"/>
    </row>
    <row r="953" spans="2:146" s="105" customFormat="1" x14ac:dyDescent="0.25">
      <c r="B953" s="53"/>
      <c r="C953" s="53"/>
      <c r="D953" s="53"/>
      <c r="E953" s="53"/>
      <c r="F953" s="53"/>
      <c r="G953" s="53"/>
      <c r="J953" s="160"/>
      <c r="K953" s="160"/>
      <c r="L953" s="42"/>
      <c r="M953" s="42"/>
      <c r="N953" s="42"/>
      <c r="O953" s="42"/>
      <c r="P953" s="42"/>
      <c r="Q953" s="42"/>
      <c r="R953" s="42"/>
      <c r="S953" s="42"/>
      <c r="T953" s="42"/>
      <c r="U953" s="169"/>
      <c r="V953" s="169"/>
      <c r="W953" s="169"/>
      <c r="X953" s="169"/>
      <c r="Y953" s="169"/>
      <c r="AA953" s="169"/>
      <c r="AB953" s="169"/>
      <c r="AC953" s="169"/>
      <c r="AD953" s="169"/>
      <c r="AE953" s="169"/>
      <c r="AF953" s="169"/>
      <c r="AG953" s="169"/>
      <c r="AH953" s="169"/>
      <c r="AJ953" s="169"/>
      <c r="AK953" s="169"/>
      <c r="AM953" s="169"/>
      <c r="AN953" s="64"/>
      <c r="AO953" s="64"/>
      <c r="AP953" s="64"/>
      <c r="AQ953" s="64"/>
      <c r="AR953" s="64"/>
      <c r="AS953" s="42"/>
      <c r="AT953" s="67"/>
      <c r="AU953" s="67"/>
      <c r="AV953" s="67"/>
      <c r="AW953" s="42"/>
      <c r="AX953" s="64"/>
      <c r="AY953" s="69"/>
      <c r="AZ953" s="67"/>
      <c r="BA953" s="67"/>
      <c r="BB953" s="67"/>
      <c r="BC953" s="67"/>
      <c r="BD953" s="69"/>
      <c r="BE953" s="69"/>
      <c r="BF953" s="72"/>
      <c r="BG953" s="69"/>
      <c r="BH953" s="69"/>
      <c r="BI953" s="94"/>
      <c r="BJ953" s="42"/>
      <c r="BK953" s="42"/>
      <c r="BL953" s="209"/>
      <c r="BM953" s="67"/>
      <c r="BN953" s="67"/>
      <c r="BO953" s="95"/>
      <c r="BP953" s="42"/>
      <c r="BQ953" s="42"/>
      <c r="BR953" s="206"/>
      <c r="BS953" s="41"/>
      <c r="BT953" s="41"/>
      <c r="BU953" s="30"/>
      <c r="BW953" s="30"/>
      <c r="BX953" s="30"/>
      <c r="BY953" s="30"/>
      <c r="BZ953" s="160"/>
      <c r="CS953" s="40"/>
      <c r="CV953" s="69"/>
      <c r="CW953" s="31"/>
      <c r="CX953" s="19"/>
      <c r="CY953" s="43"/>
      <c r="DC953" s="160"/>
      <c r="DU953" s="30"/>
      <c r="DV953" s="30"/>
      <c r="DW953" s="30"/>
      <c r="DX953" s="30"/>
      <c r="DY953" s="30"/>
      <c r="DZ953" s="160"/>
      <c r="EA953" s="160"/>
      <c r="EC953" s="160"/>
      <c r="ED953" s="160"/>
      <c r="EG953" s="160"/>
      <c r="EH953" s="30"/>
      <c r="EI953" s="30"/>
      <c r="EK953" s="160"/>
      <c r="EL953" s="160"/>
      <c r="EM953" s="160"/>
      <c r="EN953" s="160"/>
      <c r="EO953" s="160"/>
      <c r="EP953" s="160"/>
    </row>
    <row r="954" spans="2:146" s="105" customFormat="1" x14ac:dyDescent="0.25">
      <c r="B954" s="53"/>
      <c r="C954" s="53"/>
      <c r="D954" s="53"/>
      <c r="E954" s="53"/>
      <c r="F954" s="53"/>
      <c r="G954" s="53"/>
      <c r="J954" s="160"/>
      <c r="K954" s="160"/>
      <c r="L954" s="42"/>
      <c r="M954" s="42"/>
      <c r="N954" s="42"/>
      <c r="O954" s="42"/>
      <c r="P954" s="42"/>
      <c r="Q954" s="42"/>
      <c r="R954" s="42"/>
      <c r="S954" s="42"/>
      <c r="T954" s="42"/>
      <c r="U954" s="169"/>
      <c r="V954" s="169"/>
      <c r="W954" s="169"/>
      <c r="X954" s="169"/>
      <c r="Y954" s="169"/>
      <c r="AA954" s="169"/>
      <c r="AB954" s="169"/>
      <c r="AC954" s="169"/>
      <c r="AD954" s="169"/>
      <c r="AE954" s="169"/>
      <c r="AF954" s="169"/>
      <c r="AG954" s="169"/>
      <c r="AH954" s="169"/>
      <c r="AJ954" s="169"/>
      <c r="AK954" s="169"/>
      <c r="AM954" s="169"/>
      <c r="AN954" s="64"/>
      <c r="AO954" s="64"/>
      <c r="AP954" s="64"/>
      <c r="AQ954" s="64"/>
      <c r="AR954" s="64"/>
      <c r="AS954" s="42"/>
      <c r="AT954" s="67"/>
      <c r="AU954" s="67"/>
      <c r="AV954" s="67"/>
      <c r="AW954" s="42"/>
      <c r="AX954" s="64"/>
      <c r="AY954" s="69"/>
      <c r="AZ954" s="67"/>
      <c r="BA954" s="67"/>
      <c r="BB954" s="67"/>
      <c r="BC954" s="67"/>
      <c r="BD954" s="69"/>
      <c r="BE954" s="69"/>
      <c r="BF954" s="72"/>
      <c r="BG954" s="69"/>
      <c r="BH954" s="69"/>
      <c r="BI954" s="94"/>
      <c r="BJ954" s="42"/>
      <c r="BK954" s="42"/>
      <c r="BL954" s="209"/>
      <c r="BM954" s="67"/>
      <c r="BN954" s="67"/>
      <c r="BO954" s="95"/>
      <c r="BP954" s="42"/>
      <c r="BQ954" s="42"/>
      <c r="BR954" s="206"/>
      <c r="BS954" s="41"/>
      <c r="BT954" s="41"/>
      <c r="BU954" s="30"/>
      <c r="BW954" s="30"/>
      <c r="BX954" s="30"/>
      <c r="BY954" s="30"/>
      <c r="BZ954" s="160"/>
      <c r="CS954" s="40"/>
      <c r="CV954" s="69"/>
      <c r="CW954" s="31"/>
      <c r="CX954" s="19"/>
      <c r="CY954" s="43"/>
      <c r="DC954" s="160"/>
      <c r="DU954" s="30"/>
      <c r="DV954" s="30"/>
      <c r="DW954" s="30"/>
      <c r="DX954" s="30"/>
      <c r="DY954" s="30"/>
      <c r="DZ954" s="160"/>
      <c r="EA954" s="160"/>
      <c r="EC954" s="160"/>
      <c r="ED954" s="160"/>
      <c r="EG954" s="160"/>
      <c r="EH954" s="30"/>
      <c r="EI954" s="30"/>
      <c r="EK954" s="160"/>
      <c r="EL954" s="160"/>
      <c r="EM954" s="160"/>
      <c r="EN954" s="160"/>
      <c r="EO954" s="160"/>
      <c r="EP954" s="160"/>
    </row>
    <row r="955" spans="2:146" s="105" customFormat="1" x14ac:dyDescent="0.25">
      <c r="B955" s="53"/>
      <c r="C955" s="53"/>
      <c r="D955" s="53"/>
      <c r="E955" s="53"/>
      <c r="F955" s="53"/>
      <c r="G955" s="53"/>
      <c r="J955" s="160"/>
      <c r="K955" s="160"/>
      <c r="L955" s="42"/>
      <c r="M955" s="42"/>
      <c r="N955" s="42"/>
      <c r="O955" s="42"/>
      <c r="P955" s="42"/>
      <c r="Q955" s="42"/>
      <c r="R955" s="42"/>
      <c r="S955" s="42"/>
      <c r="T955" s="42"/>
      <c r="U955" s="169"/>
      <c r="V955" s="169"/>
      <c r="W955" s="169"/>
      <c r="X955" s="169"/>
      <c r="Y955" s="169"/>
      <c r="AA955" s="169"/>
      <c r="AB955" s="169"/>
      <c r="AC955" s="169"/>
      <c r="AD955" s="169"/>
      <c r="AE955" s="169"/>
      <c r="AF955" s="169"/>
      <c r="AG955" s="169"/>
      <c r="AH955" s="169"/>
      <c r="AJ955" s="169"/>
      <c r="AK955" s="169"/>
      <c r="AM955" s="169"/>
      <c r="AN955" s="64"/>
      <c r="AO955" s="64"/>
      <c r="AP955" s="64"/>
      <c r="AQ955" s="64"/>
      <c r="AR955" s="64"/>
      <c r="AS955" s="42"/>
      <c r="AT955" s="67"/>
      <c r="AU955" s="67"/>
      <c r="AV955" s="67"/>
      <c r="AW955" s="42"/>
      <c r="AX955" s="64"/>
      <c r="AY955" s="69"/>
      <c r="AZ955" s="67"/>
      <c r="BA955" s="67"/>
      <c r="BB955" s="67"/>
      <c r="BC955" s="67"/>
      <c r="BD955" s="69"/>
      <c r="BE955" s="69"/>
      <c r="BF955" s="72"/>
      <c r="BG955" s="69"/>
      <c r="BH955" s="69"/>
      <c r="BI955" s="94"/>
      <c r="BJ955" s="42"/>
      <c r="BK955" s="42"/>
      <c r="BL955" s="209"/>
      <c r="BM955" s="67"/>
      <c r="BN955" s="67"/>
      <c r="BO955" s="95"/>
      <c r="BP955" s="42"/>
      <c r="BQ955" s="42"/>
      <c r="BR955" s="206"/>
      <c r="BS955" s="41"/>
      <c r="BT955" s="41"/>
      <c r="BU955" s="30"/>
      <c r="BW955" s="30"/>
      <c r="BX955" s="30"/>
      <c r="BY955" s="30"/>
      <c r="BZ955" s="160"/>
      <c r="CS955" s="40"/>
      <c r="CV955" s="69"/>
      <c r="CW955" s="31"/>
      <c r="CX955" s="19"/>
      <c r="CY955" s="43"/>
      <c r="DC955" s="160"/>
      <c r="DU955" s="30"/>
      <c r="DV955" s="30"/>
      <c r="DW955" s="30"/>
      <c r="DX955" s="30"/>
      <c r="DY955" s="30"/>
      <c r="DZ955" s="160"/>
      <c r="EA955" s="160"/>
      <c r="EC955" s="160"/>
      <c r="ED955" s="160"/>
      <c r="EG955" s="160"/>
      <c r="EH955" s="30"/>
      <c r="EI955" s="30"/>
      <c r="EK955" s="160"/>
      <c r="EL955" s="160"/>
      <c r="EM955" s="160"/>
      <c r="EN955" s="160"/>
      <c r="EO955" s="160"/>
      <c r="EP955" s="160"/>
    </row>
    <row r="956" spans="2:146" s="105" customFormat="1" x14ac:dyDescent="0.25">
      <c r="B956" s="53"/>
      <c r="C956" s="53"/>
      <c r="D956" s="53"/>
      <c r="E956" s="53"/>
      <c r="F956" s="53"/>
      <c r="G956" s="53"/>
      <c r="J956" s="160"/>
      <c r="K956" s="160"/>
      <c r="L956" s="42"/>
      <c r="M956" s="42"/>
      <c r="N956" s="42"/>
      <c r="O956" s="42"/>
      <c r="P956" s="42"/>
      <c r="Q956" s="42"/>
      <c r="R956" s="42"/>
      <c r="S956" s="42"/>
      <c r="T956" s="42"/>
      <c r="U956" s="169"/>
      <c r="V956" s="169"/>
      <c r="W956" s="169"/>
      <c r="X956" s="169"/>
      <c r="Y956" s="169"/>
      <c r="AA956" s="169"/>
      <c r="AB956" s="169"/>
      <c r="AC956" s="169"/>
      <c r="AD956" s="169"/>
      <c r="AE956" s="169"/>
      <c r="AF956" s="169"/>
      <c r="AG956" s="169"/>
      <c r="AH956" s="169"/>
      <c r="AJ956" s="169"/>
      <c r="AK956" s="169"/>
      <c r="AM956" s="169"/>
      <c r="AN956" s="64"/>
      <c r="AO956" s="64"/>
      <c r="AP956" s="64"/>
      <c r="AQ956" s="64"/>
      <c r="AR956" s="64"/>
      <c r="AS956" s="42"/>
      <c r="AT956" s="67"/>
      <c r="AU956" s="67"/>
      <c r="AV956" s="67"/>
      <c r="AW956" s="42"/>
      <c r="AX956" s="64"/>
      <c r="AY956" s="69"/>
      <c r="AZ956" s="67"/>
      <c r="BA956" s="67"/>
      <c r="BB956" s="67"/>
      <c r="BC956" s="67"/>
      <c r="BD956" s="69"/>
      <c r="BE956" s="69"/>
      <c r="BF956" s="72"/>
      <c r="BG956" s="69"/>
      <c r="BH956" s="69"/>
      <c r="BI956" s="94"/>
      <c r="BJ956" s="42"/>
      <c r="BK956" s="42"/>
      <c r="BL956" s="209"/>
      <c r="BM956" s="67"/>
      <c r="BN956" s="67"/>
      <c r="BO956" s="95"/>
      <c r="BP956" s="42"/>
      <c r="BQ956" s="42"/>
      <c r="BR956" s="206"/>
      <c r="BS956" s="41"/>
      <c r="BT956" s="41"/>
      <c r="BU956" s="30"/>
      <c r="BW956" s="30"/>
      <c r="BX956" s="30"/>
      <c r="BY956" s="30"/>
      <c r="BZ956" s="160"/>
      <c r="CS956" s="40"/>
      <c r="CV956" s="69"/>
      <c r="CW956" s="31"/>
      <c r="CX956" s="19"/>
      <c r="CY956" s="43"/>
      <c r="DC956" s="160"/>
      <c r="DU956" s="30"/>
      <c r="DV956" s="30"/>
      <c r="DW956" s="30"/>
      <c r="DX956" s="30"/>
      <c r="DY956" s="30"/>
      <c r="DZ956" s="160"/>
      <c r="EA956" s="160"/>
      <c r="EC956" s="160"/>
      <c r="ED956" s="160"/>
      <c r="EG956" s="160"/>
      <c r="EH956" s="30"/>
      <c r="EI956" s="30"/>
      <c r="EK956" s="160"/>
      <c r="EL956" s="160"/>
      <c r="EM956" s="160"/>
      <c r="EN956" s="160"/>
      <c r="EO956" s="160"/>
      <c r="EP956" s="160"/>
    </row>
    <row r="957" spans="2:146" s="105" customFormat="1" x14ac:dyDescent="0.25">
      <c r="B957" s="53"/>
      <c r="C957" s="53"/>
      <c r="D957" s="53"/>
      <c r="E957" s="53"/>
      <c r="F957" s="53"/>
      <c r="G957" s="53"/>
      <c r="J957" s="160"/>
      <c r="K957" s="160"/>
      <c r="L957" s="42"/>
      <c r="M957" s="42"/>
      <c r="N957" s="42"/>
      <c r="O957" s="42"/>
      <c r="P957" s="42"/>
      <c r="Q957" s="42"/>
      <c r="R957" s="42"/>
      <c r="S957" s="42"/>
      <c r="T957" s="42"/>
      <c r="U957" s="169"/>
      <c r="V957" s="169"/>
      <c r="W957" s="169"/>
      <c r="X957" s="169"/>
      <c r="Y957" s="169"/>
      <c r="AA957" s="169"/>
      <c r="AB957" s="169"/>
      <c r="AC957" s="169"/>
      <c r="AD957" s="169"/>
      <c r="AE957" s="169"/>
      <c r="AF957" s="169"/>
      <c r="AG957" s="169"/>
      <c r="AH957" s="169"/>
      <c r="AJ957" s="169"/>
      <c r="AK957" s="169"/>
      <c r="AM957" s="169"/>
      <c r="AN957" s="64"/>
      <c r="AO957" s="64"/>
      <c r="AP957" s="64"/>
      <c r="AQ957" s="64"/>
      <c r="AR957" s="64"/>
      <c r="AS957" s="42"/>
      <c r="AT957" s="67"/>
      <c r="AU957" s="67"/>
      <c r="AV957" s="67"/>
      <c r="AW957" s="42"/>
      <c r="AX957" s="64"/>
      <c r="AY957" s="69"/>
      <c r="AZ957" s="67"/>
      <c r="BA957" s="67"/>
      <c r="BB957" s="67"/>
      <c r="BC957" s="67"/>
      <c r="BD957" s="69"/>
      <c r="BE957" s="69"/>
      <c r="BF957" s="72"/>
      <c r="BG957" s="69"/>
      <c r="BH957" s="69"/>
      <c r="BI957" s="94"/>
      <c r="BJ957" s="42"/>
      <c r="BK957" s="42"/>
      <c r="BL957" s="209"/>
      <c r="BM957" s="67"/>
      <c r="BN957" s="67"/>
      <c r="BO957" s="95"/>
      <c r="BP957" s="42"/>
      <c r="BQ957" s="42"/>
      <c r="BR957" s="206"/>
      <c r="BS957" s="41"/>
      <c r="BT957" s="41"/>
      <c r="BU957" s="30"/>
      <c r="BW957" s="30"/>
      <c r="BX957" s="30"/>
      <c r="BY957" s="30"/>
      <c r="BZ957" s="160"/>
      <c r="CS957" s="40"/>
      <c r="CV957" s="69"/>
      <c r="CW957" s="31"/>
      <c r="CX957" s="19"/>
      <c r="CY957" s="43"/>
      <c r="DC957" s="160"/>
      <c r="DU957" s="30"/>
      <c r="DV957" s="30"/>
      <c r="DW957" s="30"/>
      <c r="DX957" s="30"/>
      <c r="DY957" s="30"/>
      <c r="DZ957" s="160"/>
      <c r="EA957" s="160"/>
      <c r="EC957" s="160"/>
      <c r="ED957" s="160"/>
      <c r="EG957" s="160"/>
      <c r="EH957" s="30"/>
      <c r="EI957" s="30"/>
      <c r="EK957" s="160"/>
      <c r="EL957" s="160"/>
      <c r="EM957" s="160"/>
      <c r="EN957" s="160"/>
      <c r="EO957" s="160"/>
      <c r="EP957" s="160"/>
    </row>
    <row r="958" spans="2:146" s="105" customFormat="1" x14ac:dyDescent="0.25">
      <c r="B958" s="53"/>
      <c r="C958" s="53"/>
      <c r="D958" s="53"/>
      <c r="E958" s="53"/>
      <c r="F958" s="53"/>
      <c r="G958" s="53"/>
      <c r="J958" s="160"/>
      <c r="K958" s="160"/>
      <c r="L958" s="42"/>
      <c r="M958" s="42"/>
      <c r="N958" s="42"/>
      <c r="O958" s="42"/>
      <c r="P958" s="42"/>
      <c r="Q958" s="42"/>
      <c r="R958" s="42"/>
      <c r="S958" s="42"/>
      <c r="T958" s="42"/>
      <c r="U958" s="169"/>
      <c r="V958" s="169"/>
      <c r="W958" s="169"/>
      <c r="X958" s="169"/>
      <c r="Y958" s="169"/>
      <c r="AA958" s="169"/>
      <c r="AB958" s="169"/>
      <c r="AC958" s="169"/>
      <c r="AD958" s="169"/>
      <c r="AE958" s="169"/>
      <c r="AF958" s="169"/>
      <c r="AG958" s="169"/>
      <c r="AH958" s="169"/>
      <c r="AJ958" s="169"/>
      <c r="AK958" s="169"/>
      <c r="AM958" s="169"/>
      <c r="AN958" s="64"/>
      <c r="AO958" s="64"/>
      <c r="AP958" s="64"/>
      <c r="AQ958" s="64"/>
      <c r="AR958" s="64"/>
      <c r="AS958" s="42"/>
      <c r="AT958" s="67"/>
      <c r="AU958" s="67"/>
      <c r="AV958" s="67"/>
      <c r="AW958" s="42"/>
      <c r="AX958" s="64"/>
      <c r="AY958" s="69"/>
      <c r="AZ958" s="67"/>
      <c r="BA958" s="67"/>
      <c r="BB958" s="67"/>
      <c r="BC958" s="67"/>
      <c r="BD958" s="69"/>
      <c r="BE958" s="69"/>
      <c r="BF958" s="72"/>
      <c r="BG958" s="69"/>
      <c r="BH958" s="69"/>
      <c r="BI958" s="94"/>
      <c r="BJ958" s="42"/>
      <c r="BK958" s="42"/>
      <c r="BL958" s="209"/>
      <c r="BM958" s="67"/>
      <c r="BN958" s="67"/>
      <c r="BO958" s="95"/>
      <c r="BP958" s="42"/>
      <c r="BQ958" s="42"/>
      <c r="BR958" s="206"/>
      <c r="BS958" s="41"/>
      <c r="BT958" s="41"/>
      <c r="BU958" s="30"/>
      <c r="BW958" s="30"/>
      <c r="BX958" s="30"/>
      <c r="BY958" s="30"/>
      <c r="BZ958" s="160"/>
      <c r="CS958" s="40"/>
      <c r="CV958" s="69"/>
      <c r="CW958" s="31"/>
      <c r="CX958" s="19"/>
      <c r="CY958" s="43"/>
      <c r="DC958" s="160"/>
      <c r="DU958" s="30"/>
      <c r="DV958" s="30"/>
      <c r="DW958" s="30"/>
      <c r="DX958" s="30"/>
      <c r="DY958" s="30"/>
      <c r="DZ958" s="160"/>
      <c r="EA958" s="160"/>
      <c r="EC958" s="160"/>
      <c r="ED958" s="160"/>
      <c r="EG958" s="160"/>
      <c r="EH958" s="30"/>
      <c r="EI958" s="30"/>
      <c r="EK958" s="160"/>
      <c r="EL958" s="160"/>
      <c r="EM958" s="160"/>
      <c r="EN958" s="160"/>
      <c r="EO958" s="160"/>
      <c r="EP958" s="160"/>
    </row>
    <row r="959" spans="2:146" s="105" customFormat="1" x14ac:dyDescent="0.25">
      <c r="B959" s="53"/>
      <c r="C959" s="53"/>
      <c r="D959" s="53"/>
      <c r="E959" s="53"/>
      <c r="F959" s="53"/>
      <c r="G959" s="53"/>
      <c r="J959" s="160"/>
      <c r="K959" s="160"/>
      <c r="L959" s="42"/>
      <c r="M959" s="42"/>
      <c r="N959" s="42"/>
      <c r="O959" s="42"/>
      <c r="P959" s="42"/>
      <c r="Q959" s="42"/>
      <c r="R959" s="42"/>
      <c r="S959" s="42"/>
      <c r="T959" s="42"/>
      <c r="U959" s="169"/>
      <c r="V959" s="169"/>
      <c r="W959" s="169"/>
      <c r="X959" s="169"/>
      <c r="Y959" s="169"/>
      <c r="AA959" s="169"/>
      <c r="AB959" s="169"/>
      <c r="AC959" s="169"/>
      <c r="AD959" s="169"/>
      <c r="AE959" s="169"/>
      <c r="AF959" s="169"/>
      <c r="AG959" s="169"/>
      <c r="AH959" s="169"/>
      <c r="AJ959" s="169"/>
      <c r="AK959" s="169"/>
      <c r="AM959" s="169"/>
      <c r="AN959" s="64"/>
      <c r="AO959" s="64"/>
      <c r="AP959" s="64"/>
      <c r="AQ959" s="64"/>
      <c r="AR959" s="64"/>
      <c r="AS959" s="42"/>
      <c r="AT959" s="67"/>
      <c r="AU959" s="67"/>
      <c r="AV959" s="67"/>
      <c r="AW959" s="42"/>
      <c r="AX959" s="64"/>
      <c r="AY959" s="69"/>
      <c r="AZ959" s="67"/>
      <c r="BA959" s="67"/>
      <c r="BB959" s="67"/>
      <c r="BC959" s="67"/>
      <c r="BD959" s="69"/>
      <c r="BE959" s="69"/>
      <c r="BF959" s="72"/>
      <c r="BG959" s="69"/>
      <c r="BH959" s="69"/>
      <c r="BI959" s="94"/>
      <c r="BJ959" s="42"/>
      <c r="BK959" s="42"/>
      <c r="BL959" s="209"/>
      <c r="BM959" s="67"/>
      <c r="BN959" s="67"/>
      <c r="BO959" s="95"/>
      <c r="BP959" s="42"/>
      <c r="BQ959" s="42"/>
      <c r="BR959" s="206"/>
      <c r="BS959" s="41"/>
      <c r="BT959" s="41"/>
      <c r="BU959" s="30"/>
      <c r="BW959" s="30"/>
      <c r="BX959" s="30"/>
      <c r="BY959" s="30"/>
      <c r="BZ959" s="160"/>
      <c r="CS959" s="40"/>
      <c r="CV959" s="69"/>
      <c r="CW959" s="31"/>
      <c r="CX959" s="19"/>
      <c r="CY959" s="43"/>
      <c r="DC959" s="160"/>
      <c r="DU959" s="30"/>
      <c r="DV959" s="30"/>
      <c r="DW959" s="30"/>
      <c r="DX959" s="30"/>
      <c r="DY959" s="30"/>
      <c r="DZ959" s="160"/>
      <c r="EA959" s="160"/>
      <c r="EC959" s="160"/>
      <c r="ED959" s="160"/>
      <c r="EG959" s="160"/>
      <c r="EH959" s="30"/>
      <c r="EI959" s="30"/>
      <c r="EK959" s="160"/>
      <c r="EL959" s="160"/>
      <c r="EM959" s="160"/>
      <c r="EN959" s="160"/>
      <c r="EO959" s="160"/>
      <c r="EP959" s="160"/>
    </row>
    <row r="960" spans="2:146" s="105" customFormat="1" x14ac:dyDescent="0.25">
      <c r="B960" s="53"/>
      <c r="C960" s="53"/>
      <c r="D960" s="53"/>
      <c r="E960" s="53"/>
      <c r="F960" s="53"/>
      <c r="G960" s="53"/>
      <c r="J960" s="160"/>
      <c r="K960" s="160"/>
      <c r="L960" s="42"/>
      <c r="M960" s="42"/>
      <c r="N960" s="42"/>
      <c r="O960" s="42"/>
      <c r="P960" s="42"/>
      <c r="Q960" s="42"/>
      <c r="R960" s="42"/>
      <c r="S960" s="42"/>
      <c r="T960" s="42"/>
      <c r="U960" s="169"/>
      <c r="V960" s="169"/>
      <c r="W960" s="169"/>
      <c r="X960" s="169"/>
      <c r="Y960" s="169"/>
      <c r="AA960" s="169"/>
      <c r="AB960" s="169"/>
      <c r="AC960" s="169"/>
      <c r="AD960" s="169"/>
      <c r="AE960" s="169"/>
      <c r="AF960" s="169"/>
      <c r="AG960" s="169"/>
      <c r="AH960" s="169"/>
      <c r="AJ960" s="169"/>
      <c r="AK960" s="169"/>
      <c r="AM960" s="169"/>
      <c r="AN960" s="64"/>
      <c r="AO960" s="64"/>
      <c r="AP960" s="64"/>
      <c r="AQ960" s="64"/>
      <c r="AR960" s="64"/>
      <c r="AS960" s="42"/>
      <c r="AT960" s="67"/>
      <c r="AU960" s="67"/>
      <c r="AV960" s="67"/>
      <c r="AW960" s="42"/>
      <c r="AX960" s="64"/>
      <c r="AY960" s="69"/>
      <c r="AZ960" s="67"/>
      <c r="BA960" s="67"/>
      <c r="BB960" s="67"/>
      <c r="BC960" s="67"/>
      <c r="BD960" s="69"/>
      <c r="BE960" s="69"/>
      <c r="BF960" s="72"/>
      <c r="BG960" s="69"/>
      <c r="BH960" s="69"/>
      <c r="BI960" s="94"/>
      <c r="BJ960" s="42"/>
      <c r="BK960" s="42"/>
      <c r="BL960" s="209"/>
      <c r="BM960" s="67"/>
      <c r="BN960" s="67"/>
      <c r="BO960" s="95"/>
      <c r="BP960" s="42"/>
      <c r="BQ960" s="42"/>
      <c r="BR960" s="206"/>
      <c r="BS960" s="41"/>
      <c r="BT960" s="41"/>
      <c r="BU960" s="30"/>
      <c r="BW960" s="30"/>
      <c r="BX960" s="30"/>
      <c r="BY960" s="30"/>
      <c r="BZ960" s="160"/>
      <c r="CS960" s="40"/>
      <c r="CV960" s="69"/>
      <c r="CW960" s="31"/>
      <c r="CX960" s="19"/>
      <c r="CY960" s="43"/>
      <c r="DC960" s="160"/>
      <c r="DU960" s="30"/>
      <c r="DV960" s="30"/>
      <c r="DW960" s="30"/>
      <c r="DX960" s="30"/>
      <c r="DY960" s="30"/>
      <c r="DZ960" s="160"/>
      <c r="EA960" s="160"/>
      <c r="EC960" s="160"/>
      <c r="ED960" s="160"/>
      <c r="EG960" s="160"/>
      <c r="EH960" s="30"/>
      <c r="EI960" s="30"/>
      <c r="EK960" s="160"/>
      <c r="EL960" s="160"/>
      <c r="EM960" s="160"/>
      <c r="EN960" s="160"/>
      <c r="EO960" s="160"/>
      <c r="EP960" s="160"/>
    </row>
    <row r="961" spans="2:146" s="105" customFormat="1" x14ac:dyDescent="0.25">
      <c r="B961" s="53"/>
      <c r="C961" s="53"/>
      <c r="D961" s="53"/>
      <c r="E961" s="53"/>
      <c r="F961" s="53"/>
      <c r="G961" s="53"/>
      <c r="J961" s="160"/>
      <c r="K961" s="160"/>
      <c r="L961" s="42"/>
      <c r="M961" s="42"/>
      <c r="N961" s="42"/>
      <c r="O961" s="42"/>
      <c r="P961" s="42"/>
      <c r="Q961" s="42"/>
      <c r="R961" s="42"/>
      <c r="S961" s="42"/>
      <c r="T961" s="42"/>
      <c r="U961" s="169"/>
      <c r="V961" s="169"/>
      <c r="W961" s="169"/>
      <c r="X961" s="169"/>
      <c r="Y961" s="169"/>
      <c r="AA961" s="169"/>
      <c r="AB961" s="169"/>
      <c r="AC961" s="169"/>
      <c r="AD961" s="169"/>
      <c r="AE961" s="169"/>
      <c r="AF961" s="169"/>
      <c r="AG961" s="169"/>
      <c r="AH961" s="169"/>
      <c r="AJ961" s="169"/>
      <c r="AK961" s="169"/>
      <c r="AM961" s="169"/>
      <c r="AN961" s="64"/>
      <c r="AO961" s="64"/>
      <c r="AP961" s="64"/>
      <c r="AQ961" s="64"/>
      <c r="AR961" s="64"/>
      <c r="AS961" s="42"/>
      <c r="AT961" s="67"/>
      <c r="AU961" s="67"/>
      <c r="AV961" s="67"/>
      <c r="AW961" s="42"/>
      <c r="AX961" s="64"/>
      <c r="AY961" s="69"/>
      <c r="AZ961" s="67"/>
      <c r="BA961" s="67"/>
      <c r="BB961" s="67"/>
      <c r="BC961" s="67"/>
      <c r="BD961" s="69"/>
      <c r="BE961" s="69"/>
      <c r="BF961" s="72"/>
      <c r="BG961" s="69"/>
      <c r="BH961" s="69"/>
      <c r="BI961" s="94"/>
      <c r="BJ961" s="42"/>
      <c r="BK961" s="42"/>
      <c r="BL961" s="209"/>
      <c r="BM961" s="67"/>
      <c r="BN961" s="67"/>
      <c r="BO961" s="95"/>
      <c r="BP961" s="42"/>
      <c r="BQ961" s="42"/>
      <c r="BR961" s="206"/>
      <c r="BS961" s="41"/>
      <c r="BT961" s="41"/>
      <c r="BU961" s="30"/>
      <c r="BW961" s="30"/>
      <c r="BX961" s="30"/>
      <c r="BY961" s="30"/>
      <c r="BZ961" s="160"/>
      <c r="CS961" s="40"/>
      <c r="CV961" s="69"/>
      <c r="CW961" s="31"/>
      <c r="CX961" s="19"/>
      <c r="CY961" s="43"/>
      <c r="DC961" s="160"/>
      <c r="DU961" s="30"/>
      <c r="DV961" s="30"/>
      <c r="DW961" s="30"/>
      <c r="DX961" s="30"/>
      <c r="DY961" s="30"/>
      <c r="DZ961" s="160"/>
      <c r="EA961" s="160"/>
      <c r="EC961" s="160"/>
      <c r="ED961" s="160"/>
      <c r="EG961" s="160"/>
      <c r="EH961" s="30"/>
      <c r="EI961" s="30"/>
      <c r="EK961" s="160"/>
      <c r="EL961" s="160"/>
      <c r="EM961" s="160"/>
      <c r="EN961" s="160"/>
      <c r="EO961" s="160"/>
      <c r="EP961" s="160"/>
    </row>
    <row r="962" spans="2:146" s="105" customFormat="1" x14ac:dyDescent="0.25">
      <c r="B962" s="53"/>
      <c r="C962" s="53"/>
      <c r="D962" s="53"/>
      <c r="E962" s="53"/>
      <c r="F962" s="53"/>
      <c r="G962" s="53"/>
      <c r="J962" s="160"/>
      <c r="K962" s="160"/>
      <c r="L962" s="42"/>
      <c r="M962" s="42"/>
      <c r="N962" s="42"/>
      <c r="O962" s="42"/>
      <c r="P962" s="42"/>
      <c r="Q962" s="42"/>
      <c r="R962" s="42"/>
      <c r="S962" s="42"/>
      <c r="T962" s="42"/>
      <c r="U962" s="169"/>
      <c r="V962" s="169"/>
      <c r="W962" s="169"/>
      <c r="X962" s="169"/>
      <c r="Y962" s="169"/>
      <c r="AA962" s="169"/>
      <c r="AB962" s="169"/>
      <c r="AC962" s="169"/>
      <c r="AD962" s="169"/>
      <c r="AE962" s="169"/>
      <c r="AF962" s="169"/>
      <c r="AG962" s="169"/>
      <c r="AH962" s="169"/>
      <c r="AJ962" s="169"/>
      <c r="AK962" s="169"/>
      <c r="AM962" s="169"/>
      <c r="AN962" s="64"/>
      <c r="AO962" s="64"/>
      <c r="AP962" s="64"/>
      <c r="AQ962" s="64"/>
      <c r="AR962" s="64"/>
      <c r="AS962" s="42"/>
      <c r="AT962" s="67"/>
      <c r="AU962" s="67"/>
      <c r="AV962" s="67"/>
      <c r="AW962" s="42"/>
      <c r="AX962" s="64"/>
      <c r="AY962" s="69"/>
      <c r="AZ962" s="67"/>
      <c r="BA962" s="67"/>
      <c r="BB962" s="67"/>
      <c r="BC962" s="67"/>
      <c r="BD962" s="69"/>
      <c r="BE962" s="69"/>
      <c r="BF962" s="72"/>
      <c r="BG962" s="69"/>
      <c r="BH962" s="69"/>
      <c r="BI962" s="94"/>
      <c r="BJ962" s="42"/>
      <c r="BK962" s="42"/>
      <c r="BL962" s="209"/>
      <c r="BM962" s="67"/>
      <c r="BN962" s="67"/>
      <c r="BO962" s="95"/>
      <c r="BP962" s="42"/>
      <c r="BQ962" s="42"/>
      <c r="BR962" s="206"/>
      <c r="BS962" s="41"/>
      <c r="BT962" s="41"/>
      <c r="BU962" s="30"/>
      <c r="BW962" s="30"/>
      <c r="BX962" s="30"/>
      <c r="BY962" s="30"/>
      <c r="BZ962" s="160"/>
      <c r="CS962" s="40"/>
      <c r="CV962" s="69"/>
      <c r="CW962" s="31"/>
      <c r="CX962" s="19"/>
      <c r="CY962" s="43"/>
      <c r="DC962" s="160"/>
      <c r="DU962" s="30"/>
      <c r="DV962" s="30"/>
      <c r="DW962" s="30"/>
      <c r="DX962" s="30"/>
      <c r="DY962" s="30"/>
      <c r="DZ962" s="160"/>
      <c r="EA962" s="160"/>
      <c r="EC962" s="160"/>
      <c r="ED962" s="160"/>
      <c r="EG962" s="160"/>
      <c r="EH962" s="30"/>
      <c r="EI962" s="30"/>
      <c r="EK962" s="160"/>
      <c r="EL962" s="160"/>
      <c r="EM962" s="160"/>
      <c r="EN962" s="160"/>
      <c r="EO962" s="160"/>
      <c r="EP962" s="160"/>
    </row>
    <row r="963" spans="2:146" s="105" customFormat="1" x14ac:dyDescent="0.25">
      <c r="B963" s="53"/>
      <c r="C963" s="53"/>
      <c r="D963" s="53"/>
      <c r="E963" s="53"/>
      <c r="F963" s="53"/>
      <c r="G963" s="53"/>
      <c r="J963" s="160"/>
      <c r="K963" s="160"/>
      <c r="L963" s="42"/>
      <c r="M963" s="42"/>
      <c r="N963" s="42"/>
      <c r="O963" s="42"/>
      <c r="P963" s="42"/>
      <c r="Q963" s="42"/>
      <c r="R963" s="42"/>
      <c r="S963" s="42"/>
      <c r="T963" s="42"/>
      <c r="U963" s="169"/>
      <c r="V963" s="169"/>
      <c r="W963" s="169"/>
      <c r="X963" s="169"/>
      <c r="Y963" s="169"/>
      <c r="AA963" s="169"/>
      <c r="AB963" s="169"/>
      <c r="AC963" s="169"/>
      <c r="AD963" s="169"/>
      <c r="AE963" s="169"/>
      <c r="AF963" s="169"/>
      <c r="AG963" s="169"/>
      <c r="AH963" s="169"/>
      <c r="AJ963" s="169"/>
      <c r="AK963" s="169"/>
      <c r="AM963" s="169"/>
      <c r="AN963" s="64"/>
      <c r="AO963" s="64"/>
      <c r="AP963" s="64"/>
      <c r="AQ963" s="64"/>
      <c r="AR963" s="64"/>
      <c r="AS963" s="42"/>
      <c r="AT963" s="67"/>
      <c r="AU963" s="67"/>
      <c r="AV963" s="67"/>
      <c r="AW963" s="42"/>
      <c r="AX963" s="64"/>
      <c r="AY963" s="69"/>
      <c r="AZ963" s="67"/>
      <c r="BA963" s="67"/>
      <c r="BB963" s="67"/>
      <c r="BC963" s="67"/>
      <c r="BD963" s="69"/>
      <c r="BE963" s="69"/>
      <c r="BF963" s="72"/>
      <c r="BG963" s="69"/>
      <c r="BH963" s="69"/>
      <c r="BI963" s="94"/>
      <c r="BJ963" s="42"/>
      <c r="BK963" s="42"/>
      <c r="BL963" s="209"/>
      <c r="BM963" s="67"/>
      <c r="BN963" s="67"/>
      <c r="BO963" s="95"/>
      <c r="BP963" s="42"/>
      <c r="BQ963" s="42"/>
      <c r="BR963" s="206"/>
      <c r="BS963" s="41"/>
      <c r="BT963" s="41"/>
      <c r="BU963" s="30"/>
      <c r="BW963" s="30"/>
      <c r="BX963" s="30"/>
      <c r="BY963" s="30"/>
      <c r="BZ963" s="160"/>
      <c r="CS963" s="40"/>
      <c r="CV963" s="69"/>
      <c r="CW963" s="31"/>
      <c r="CX963" s="19"/>
      <c r="CY963" s="43"/>
      <c r="DC963" s="160"/>
      <c r="DU963" s="30"/>
      <c r="DV963" s="30"/>
      <c r="DW963" s="30"/>
      <c r="DX963" s="30"/>
      <c r="DY963" s="30"/>
      <c r="DZ963" s="160"/>
      <c r="EA963" s="160"/>
      <c r="EC963" s="160"/>
      <c r="ED963" s="160"/>
      <c r="EG963" s="160"/>
      <c r="EH963" s="30"/>
      <c r="EI963" s="30"/>
      <c r="EK963" s="160"/>
      <c r="EL963" s="160"/>
      <c r="EM963" s="160"/>
      <c r="EN963" s="160"/>
      <c r="EO963" s="160"/>
      <c r="EP963" s="160"/>
    </row>
    <row r="964" spans="2:146" s="105" customFormat="1" x14ac:dyDescent="0.25">
      <c r="B964" s="53"/>
      <c r="C964" s="53"/>
      <c r="D964" s="53"/>
      <c r="E964" s="53"/>
      <c r="F964" s="53"/>
      <c r="G964" s="53"/>
      <c r="J964" s="160"/>
      <c r="K964" s="160"/>
      <c r="L964" s="42"/>
      <c r="M964" s="42"/>
      <c r="N964" s="42"/>
      <c r="O964" s="42"/>
      <c r="P964" s="42"/>
      <c r="Q964" s="42"/>
      <c r="R964" s="42"/>
      <c r="S964" s="42"/>
      <c r="T964" s="42"/>
      <c r="U964" s="169"/>
      <c r="V964" s="169"/>
      <c r="W964" s="169"/>
      <c r="X964" s="169"/>
      <c r="Y964" s="169"/>
      <c r="AA964" s="169"/>
      <c r="AB964" s="169"/>
      <c r="AC964" s="169"/>
      <c r="AD964" s="169"/>
      <c r="AE964" s="169"/>
      <c r="AF964" s="169"/>
      <c r="AG964" s="169"/>
      <c r="AH964" s="169"/>
      <c r="AJ964" s="169"/>
      <c r="AK964" s="169"/>
      <c r="AM964" s="169"/>
      <c r="AN964" s="64"/>
      <c r="AO964" s="64"/>
      <c r="AP964" s="64"/>
      <c r="AQ964" s="64"/>
      <c r="AR964" s="64"/>
      <c r="AS964" s="42"/>
      <c r="AT964" s="67"/>
      <c r="AU964" s="67"/>
      <c r="AV964" s="67"/>
      <c r="AW964" s="42"/>
      <c r="AX964" s="64"/>
      <c r="AY964" s="69"/>
      <c r="AZ964" s="67"/>
      <c r="BA964" s="67"/>
      <c r="BB964" s="67"/>
      <c r="BC964" s="67"/>
      <c r="BD964" s="69"/>
      <c r="BE964" s="69"/>
      <c r="BF964" s="72"/>
      <c r="BG964" s="69"/>
      <c r="BH964" s="69"/>
      <c r="BI964" s="94"/>
      <c r="BJ964" s="42"/>
      <c r="BK964" s="42"/>
      <c r="BL964" s="209"/>
      <c r="BM964" s="67"/>
      <c r="BN964" s="67"/>
      <c r="BO964" s="95"/>
      <c r="BP964" s="42"/>
      <c r="BQ964" s="42"/>
      <c r="BR964" s="206"/>
      <c r="BS964" s="41"/>
      <c r="BT964" s="41"/>
      <c r="BU964" s="30"/>
      <c r="BW964" s="30"/>
      <c r="BX964" s="30"/>
      <c r="BY964" s="30"/>
      <c r="BZ964" s="160"/>
      <c r="CS964" s="40"/>
      <c r="CV964" s="69"/>
      <c r="CW964" s="31"/>
      <c r="CX964" s="19"/>
      <c r="CY964" s="43"/>
      <c r="DC964" s="160"/>
      <c r="DU964" s="30"/>
      <c r="DV964" s="30"/>
      <c r="DW964" s="30"/>
      <c r="DX964" s="30"/>
      <c r="DY964" s="30"/>
      <c r="DZ964" s="160"/>
      <c r="EA964" s="160"/>
      <c r="EC964" s="160"/>
      <c r="ED964" s="160"/>
      <c r="EG964" s="160"/>
      <c r="EH964" s="30"/>
      <c r="EI964" s="30"/>
      <c r="EK964" s="160"/>
      <c r="EL964" s="160"/>
      <c r="EM964" s="160"/>
      <c r="EN964" s="160"/>
      <c r="EO964" s="160"/>
      <c r="EP964" s="160"/>
    </row>
    <row r="965" spans="2:146" s="105" customFormat="1" x14ac:dyDescent="0.25">
      <c r="B965" s="53"/>
      <c r="C965" s="53"/>
      <c r="D965" s="53"/>
      <c r="E965" s="53"/>
      <c r="F965" s="53"/>
      <c r="G965" s="53"/>
      <c r="J965" s="160"/>
      <c r="K965" s="160"/>
      <c r="L965" s="42"/>
      <c r="M965" s="42"/>
      <c r="N965" s="42"/>
      <c r="O965" s="42"/>
      <c r="P965" s="42"/>
      <c r="Q965" s="42"/>
      <c r="R965" s="42"/>
      <c r="S965" s="42"/>
      <c r="T965" s="42"/>
      <c r="U965" s="169"/>
      <c r="V965" s="169"/>
      <c r="W965" s="169"/>
      <c r="X965" s="169"/>
      <c r="Y965" s="169"/>
      <c r="AA965" s="169"/>
      <c r="AB965" s="169"/>
      <c r="AC965" s="169"/>
      <c r="AD965" s="169"/>
      <c r="AE965" s="169"/>
      <c r="AF965" s="169"/>
      <c r="AG965" s="169"/>
      <c r="AH965" s="169"/>
      <c r="AJ965" s="169"/>
      <c r="AK965" s="169"/>
      <c r="AM965" s="169"/>
      <c r="AN965" s="64"/>
      <c r="AO965" s="64"/>
      <c r="AP965" s="64"/>
      <c r="AQ965" s="64"/>
      <c r="AR965" s="64"/>
      <c r="AS965" s="42"/>
      <c r="AT965" s="67"/>
      <c r="AU965" s="67"/>
      <c r="AV965" s="67"/>
      <c r="AW965" s="42"/>
      <c r="AX965" s="64"/>
      <c r="AY965" s="69"/>
      <c r="AZ965" s="67"/>
      <c r="BA965" s="67"/>
      <c r="BB965" s="67"/>
      <c r="BC965" s="67"/>
      <c r="BD965" s="69"/>
      <c r="BE965" s="69"/>
      <c r="BF965" s="72"/>
      <c r="BG965" s="69"/>
      <c r="BH965" s="69"/>
      <c r="BI965" s="94"/>
      <c r="BJ965" s="42"/>
      <c r="BK965" s="42"/>
      <c r="BL965" s="209"/>
      <c r="BM965" s="67"/>
      <c r="BN965" s="67"/>
      <c r="BO965" s="95"/>
      <c r="BP965" s="42"/>
      <c r="BQ965" s="42"/>
      <c r="BR965" s="206"/>
      <c r="BS965" s="41"/>
      <c r="BT965" s="41"/>
      <c r="BU965" s="30"/>
      <c r="BW965" s="30"/>
      <c r="BX965" s="30"/>
      <c r="BY965" s="30"/>
      <c r="BZ965" s="160"/>
      <c r="CS965" s="40"/>
      <c r="CV965" s="69"/>
      <c r="CW965" s="31"/>
      <c r="CX965" s="19"/>
      <c r="CY965" s="43"/>
      <c r="DC965" s="160"/>
      <c r="DU965" s="30"/>
      <c r="DV965" s="30"/>
      <c r="DW965" s="30"/>
      <c r="DX965" s="30"/>
      <c r="DY965" s="30"/>
      <c r="DZ965" s="160"/>
      <c r="EA965" s="160"/>
      <c r="EC965" s="160"/>
      <c r="ED965" s="160"/>
      <c r="EG965" s="160"/>
      <c r="EH965" s="30"/>
      <c r="EI965" s="30"/>
      <c r="EK965" s="160"/>
      <c r="EL965" s="160"/>
      <c r="EM965" s="160"/>
      <c r="EN965" s="160"/>
      <c r="EO965" s="160"/>
      <c r="EP965" s="160"/>
    </row>
    <row r="966" spans="2:146" s="105" customFormat="1" x14ac:dyDescent="0.25">
      <c r="B966" s="53"/>
      <c r="C966" s="53"/>
      <c r="D966" s="53"/>
      <c r="E966" s="53"/>
      <c r="F966" s="53"/>
      <c r="G966" s="53"/>
      <c r="J966" s="160"/>
      <c r="K966" s="160"/>
      <c r="L966" s="42"/>
      <c r="M966" s="42"/>
      <c r="N966" s="42"/>
      <c r="O966" s="42"/>
      <c r="P966" s="42"/>
      <c r="Q966" s="42"/>
      <c r="R966" s="42"/>
      <c r="S966" s="42"/>
      <c r="T966" s="42"/>
      <c r="U966" s="169"/>
      <c r="V966" s="169"/>
      <c r="W966" s="169"/>
      <c r="X966" s="169"/>
      <c r="Y966" s="169"/>
      <c r="AA966" s="169"/>
      <c r="AB966" s="169"/>
      <c r="AC966" s="169"/>
      <c r="AD966" s="169"/>
      <c r="AE966" s="169"/>
      <c r="AF966" s="169"/>
      <c r="AG966" s="169"/>
      <c r="AH966" s="169"/>
      <c r="AJ966" s="169"/>
      <c r="AK966" s="169"/>
      <c r="AM966" s="169"/>
      <c r="AN966" s="64"/>
      <c r="AO966" s="64"/>
      <c r="AP966" s="64"/>
      <c r="AQ966" s="64"/>
      <c r="AR966" s="64"/>
      <c r="AS966" s="42"/>
      <c r="AT966" s="67"/>
      <c r="AU966" s="67"/>
      <c r="AV966" s="67"/>
      <c r="AW966" s="42"/>
      <c r="AX966" s="64"/>
      <c r="AY966" s="69"/>
      <c r="AZ966" s="67"/>
      <c r="BA966" s="67"/>
      <c r="BB966" s="67"/>
      <c r="BC966" s="67"/>
      <c r="BD966" s="69"/>
      <c r="BE966" s="69"/>
      <c r="BF966" s="72"/>
      <c r="BG966" s="69"/>
      <c r="BH966" s="69"/>
      <c r="BI966" s="94"/>
      <c r="BJ966" s="42"/>
      <c r="BK966" s="42"/>
      <c r="BL966" s="209"/>
      <c r="BM966" s="67"/>
      <c r="BN966" s="67"/>
      <c r="BO966" s="95"/>
      <c r="BP966" s="42"/>
      <c r="BQ966" s="42"/>
      <c r="BR966" s="206"/>
      <c r="BS966" s="41"/>
      <c r="BT966" s="41"/>
      <c r="BU966" s="30"/>
      <c r="BW966" s="30"/>
      <c r="BX966" s="30"/>
      <c r="BY966" s="30"/>
      <c r="BZ966" s="160"/>
      <c r="CS966" s="40"/>
      <c r="CV966" s="69"/>
      <c r="CW966" s="31"/>
      <c r="CX966" s="19"/>
      <c r="CY966" s="43"/>
      <c r="DC966" s="160"/>
      <c r="DU966" s="30"/>
      <c r="DV966" s="30"/>
      <c r="DW966" s="30"/>
      <c r="DX966" s="30"/>
      <c r="DY966" s="30"/>
      <c r="DZ966" s="160"/>
      <c r="EA966" s="160"/>
      <c r="EC966" s="160"/>
      <c r="ED966" s="160"/>
      <c r="EG966" s="160"/>
      <c r="EH966" s="30"/>
      <c r="EI966" s="30"/>
      <c r="EK966" s="160"/>
      <c r="EL966" s="160"/>
      <c r="EM966" s="160"/>
      <c r="EN966" s="160"/>
      <c r="EO966" s="160"/>
      <c r="EP966" s="160"/>
    </row>
    <row r="967" spans="2:146" s="105" customFormat="1" x14ac:dyDescent="0.25">
      <c r="B967" s="53"/>
      <c r="C967" s="53"/>
      <c r="D967" s="53"/>
      <c r="E967" s="53"/>
      <c r="F967" s="53"/>
      <c r="G967" s="53"/>
      <c r="J967" s="160"/>
      <c r="K967" s="160"/>
      <c r="L967" s="42"/>
      <c r="M967" s="42"/>
      <c r="N967" s="42"/>
      <c r="O967" s="42"/>
      <c r="P967" s="42"/>
      <c r="Q967" s="42"/>
      <c r="R967" s="42"/>
      <c r="S967" s="42"/>
      <c r="T967" s="42"/>
      <c r="U967" s="169"/>
      <c r="V967" s="169"/>
      <c r="W967" s="169"/>
      <c r="X967" s="169"/>
      <c r="Y967" s="169"/>
      <c r="AA967" s="169"/>
      <c r="AB967" s="169"/>
      <c r="AC967" s="169"/>
      <c r="AD967" s="169"/>
      <c r="AE967" s="169"/>
      <c r="AF967" s="169"/>
      <c r="AG967" s="169"/>
      <c r="AH967" s="169"/>
      <c r="AJ967" s="169"/>
      <c r="AK967" s="169"/>
      <c r="AM967" s="169"/>
      <c r="AN967" s="64"/>
      <c r="AO967" s="64"/>
      <c r="AP967" s="64"/>
      <c r="AQ967" s="64"/>
      <c r="AR967" s="64"/>
      <c r="AS967" s="42"/>
      <c r="AT967" s="67"/>
      <c r="AU967" s="67"/>
      <c r="AV967" s="67"/>
      <c r="AW967" s="42"/>
      <c r="AX967" s="64"/>
      <c r="AY967" s="69"/>
      <c r="AZ967" s="67"/>
      <c r="BA967" s="67"/>
      <c r="BB967" s="67"/>
      <c r="BC967" s="67"/>
      <c r="BD967" s="69"/>
      <c r="BE967" s="69"/>
      <c r="BF967" s="72"/>
      <c r="BG967" s="69"/>
      <c r="BH967" s="69"/>
      <c r="BI967" s="94"/>
      <c r="BJ967" s="42"/>
      <c r="BK967" s="42"/>
      <c r="BL967" s="209"/>
      <c r="BM967" s="67"/>
      <c r="BN967" s="67"/>
      <c r="BO967" s="95"/>
      <c r="BP967" s="42"/>
      <c r="BQ967" s="42"/>
      <c r="BR967" s="206"/>
      <c r="BS967" s="41"/>
      <c r="BT967" s="41"/>
      <c r="BU967" s="30"/>
      <c r="BW967" s="30"/>
      <c r="BX967" s="30"/>
      <c r="BY967" s="30"/>
      <c r="BZ967" s="160"/>
      <c r="CS967" s="40"/>
      <c r="CV967" s="69"/>
      <c r="CW967" s="31"/>
      <c r="CX967" s="19"/>
      <c r="CY967" s="43"/>
      <c r="DC967" s="160"/>
      <c r="DU967" s="30"/>
      <c r="DV967" s="30"/>
      <c r="DW967" s="30"/>
      <c r="DX967" s="30"/>
      <c r="DY967" s="30"/>
      <c r="DZ967" s="160"/>
      <c r="EA967" s="160"/>
      <c r="EC967" s="160"/>
      <c r="ED967" s="160"/>
      <c r="EG967" s="160"/>
      <c r="EH967" s="30"/>
      <c r="EI967" s="30"/>
      <c r="EK967" s="160"/>
      <c r="EL967" s="160"/>
      <c r="EM967" s="160"/>
      <c r="EN967" s="160"/>
      <c r="EO967" s="160"/>
      <c r="EP967" s="160"/>
    </row>
    <row r="968" spans="2:146" s="105" customFormat="1" x14ac:dyDescent="0.25">
      <c r="B968" s="53"/>
      <c r="C968" s="53"/>
      <c r="D968" s="53"/>
      <c r="E968" s="53"/>
      <c r="F968" s="53"/>
      <c r="G968" s="53"/>
      <c r="J968" s="160"/>
      <c r="K968" s="160"/>
      <c r="L968" s="42"/>
      <c r="M968" s="42"/>
      <c r="N968" s="42"/>
      <c r="O968" s="42"/>
      <c r="P968" s="42"/>
      <c r="Q968" s="42"/>
      <c r="R968" s="42"/>
      <c r="S968" s="42"/>
      <c r="T968" s="42"/>
      <c r="U968" s="169"/>
      <c r="V968" s="169"/>
      <c r="W968" s="169"/>
      <c r="X968" s="169"/>
      <c r="Y968" s="169"/>
      <c r="AA968" s="169"/>
      <c r="AB968" s="169"/>
      <c r="AC968" s="169"/>
      <c r="AD968" s="169"/>
      <c r="AE968" s="169"/>
      <c r="AF968" s="169"/>
      <c r="AG968" s="169"/>
      <c r="AH968" s="169"/>
      <c r="AJ968" s="169"/>
      <c r="AK968" s="169"/>
      <c r="AM968" s="169"/>
      <c r="AN968" s="64"/>
      <c r="AO968" s="64"/>
      <c r="AP968" s="64"/>
      <c r="AQ968" s="64"/>
      <c r="AR968" s="64"/>
      <c r="AS968" s="42"/>
      <c r="AT968" s="67"/>
      <c r="AU968" s="67"/>
      <c r="AV968" s="67"/>
      <c r="AW968" s="42"/>
      <c r="AX968" s="64"/>
      <c r="AY968" s="69"/>
      <c r="AZ968" s="67"/>
      <c r="BA968" s="67"/>
      <c r="BB968" s="67"/>
      <c r="BC968" s="67"/>
      <c r="BD968" s="69"/>
      <c r="BE968" s="69"/>
      <c r="BF968" s="72"/>
      <c r="BG968" s="69"/>
      <c r="BH968" s="69"/>
      <c r="BI968" s="94"/>
      <c r="BJ968" s="42"/>
      <c r="BK968" s="42"/>
      <c r="BL968" s="209"/>
      <c r="BM968" s="67"/>
      <c r="BN968" s="67"/>
      <c r="BO968" s="95"/>
      <c r="BP968" s="42"/>
      <c r="BQ968" s="42"/>
      <c r="BR968" s="206"/>
      <c r="BS968" s="41"/>
      <c r="BT968" s="41"/>
      <c r="BU968" s="30"/>
      <c r="BW968" s="30"/>
      <c r="BX968" s="30"/>
      <c r="BY968" s="30"/>
      <c r="BZ968" s="160"/>
      <c r="CS968" s="40"/>
      <c r="CV968" s="69"/>
      <c r="CW968" s="31"/>
      <c r="CX968" s="19"/>
      <c r="CY968" s="43"/>
      <c r="DC968" s="160"/>
      <c r="DU968" s="30"/>
      <c r="DV968" s="30"/>
      <c r="DW968" s="30"/>
      <c r="DX968" s="30"/>
      <c r="DY968" s="30"/>
      <c r="DZ968" s="160"/>
      <c r="EA968" s="160"/>
      <c r="EC968" s="160"/>
      <c r="ED968" s="160"/>
      <c r="EG968" s="160"/>
      <c r="EH968" s="30"/>
      <c r="EI968" s="30"/>
      <c r="EK968" s="160"/>
      <c r="EL968" s="160"/>
      <c r="EM968" s="160"/>
      <c r="EN968" s="160"/>
      <c r="EO968" s="160"/>
      <c r="EP968" s="160"/>
    </row>
    <row r="969" spans="2:146" s="105" customFormat="1" x14ac:dyDescent="0.25">
      <c r="B969" s="53"/>
      <c r="C969" s="53"/>
      <c r="D969" s="53"/>
      <c r="E969" s="53"/>
      <c r="F969" s="53"/>
      <c r="G969" s="53"/>
      <c r="J969" s="160"/>
      <c r="K969" s="160"/>
      <c r="L969" s="42"/>
      <c r="M969" s="42"/>
      <c r="N969" s="42"/>
      <c r="O969" s="42"/>
      <c r="P969" s="42"/>
      <c r="Q969" s="42"/>
      <c r="R969" s="42"/>
      <c r="S969" s="42"/>
      <c r="T969" s="42"/>
      <c r="U969" s="169"/>
      <c r="V969" s="169"/>
      <c r="W969" s="169"/>
      <c r="X969" s="169"/>
      <c r="Y969" s="169"/>
      <c r="AA969" s="169"/>
      <c r="AB969" s="169"/>
      <c r="AC969" s="169"/>
      <c r="AD969" s="169"/>
      <c r="AE969" s="169"/>
      <c r="AF969" s="169"/>
      <c r="AG969" s="169"/>
      <c r="AH969" s="169"/>
      <c r="AJ969" s="169"/>
      <c r="AK969" s="169"/>
      <c r="AM969" s="169"/>
      <c r="AN969" s="64"/>
      <c r="AO969" s="64"/>
      <c r="AP969" s="64"/>
      <c r="AQ969" s="64"/>
      <c r="AR969" s="64"/>
      <c r="AS969" s="42"/>
      <c r="AT969" s="67"/>
      <c r="AU969" s="67"/>
      <c r="AV969" s="67"/>
      <c r="AW969" s="42"/>
      <c r="AX969" s="64"/>
      <c r="AY969" s="69"/>
      <c r="AZ969" s="67"/>
      <c r="BA969" s="67"/>
      <c r="BB969" s="67"/>
      <c r="BC969" s="67"/>
      <c r="BD969" s="69"/>
      <c r="BE969" s="69"/>
      <c r="BF969" s="72"/>
      <c r="BG969" s="69"/>
      <c r="BH969" s="69"/>
      <c r="BI969" s="94"/>
      <c r="BJ969" s="42"/>
      <c r="BK969" s="42"/>
      <c r="BL969" s="209"/>
      <c r="BM969" s="67"/>
      <c r="BN969" s="67"/>
      <c r="BO969" s="95"/>
      <c r="BP969" s="42"/>
      <c r="BQ969" s="42"/>
      <c r="BR969" s="206"/>
      <c r="BS969" s="41"/>
      <c r="BT969" s="41"/>
      <c r="BU969" s="30"/>
      <c r="BW969" s="30"/>
      <c r="BX969" s="30"/>
      <c r="BY969" s="30"/>
      <c r="BZ969" s="160"/>
      <c r="CS969" s="40"/>
      <c r="CV969" s="69"/>
      <c r="CW969" s="31"/>
      <c r="CX969" s="19"/>
      <c r="CY969" s="43"/>
      <c r="DC969" s="160"/>
      <c r="DU969" s="30"/>
      <c r="DV969" s="30"/>
      <c r="DW969" s="30"/>
      <c r="DX969" s="30"/>
      <c r="DY969" s="30"/>
      <c r="DZ969" s="160"/>
      <c r="EA969" s="160"/>
      <c r="EC969" s="160"/>
      <c r="ED969" s="160"/>
      <c r="EG969" s="160"/>
      <c r="EH969" s="30"/>
      <c r="EI969" s="30"/>
      <c r="EK969" s="160"/>
      <c r="EL969" s="160"/>
      <c r="EM969" s="160"/>
      <c r="EN969" s="160"/>
      <c r="EO969" s="160"/>
      <c r="EP969" s="160"/>
    </row>
    <row r="970" spans="2:146" s="105" customFormat="1" x14ac:dyDescent="0.25">
      <c r="B970" s="53"/>
      <c r="C970" s="53"/>
      <c r="D970" s="53"/>
      <c r="E970" s="53"/>
      <c r="F970" s="53"/>
      <c r="G970" s="53"/>
      <c r="J970" s="160"/>
      <c r="K970" s="160"/>
      <c r="L970" s="42"/>
      <c r="M970" s="42"/>
      <c r="N970" s="42"/>
      <c r="O970" s="42"/>
      <c r="P970" s="42"/>
      <c r="Q970" s="42"/>
      <c r="R970" s="42"/>
      <c r="S970" s="42"/>
      <c r="T970" s="42"/>
      <c r="U970" s="169"/>
      <c r="V970" s="169"/>
      <c r="W970" s="169"/>
      <c r="X970" s="169"/>
      <c r="Y970" s="169"/>
      <c r="AA970" s="169"/>
      <c r="AB970" s="169"/>
      <c r="AC970" s="169"/>
      <c r="AD970" s="169"/>
      <c r="AE970" s="169"/>
      <c r="AF970" s="169"/>
      <c r="AG970" s="169"/>
      <c r="AH970" s="169"/>
      <c r="AJ970" s="169"/>
      <c r="AK970" s="169"/>
      <c r="AM970" s="169"/>
      <c r="AN970" s="64"/>
      <c r="AO970" s="64"/>
      <c r="AP970" s="64"/>
      <c r="AQ970" s="64"/>
      <c r="AR970" s="64"/>
      <c r="AS970" s="42"/>
      <c r="AT970" s="67"/>
      <c r="AU970" s="67"/>
      <c r="AV970" s="67"/>
      <c r="AW970" s="42"/>
      <c r="AX970" s="64"/>
      <c r="AY970" s="69"/>
      <c r="AZ970" s="67"/>
      <c r="BA970" s="67"/>
      <c r="BB970" s="67"/>
      <c r="BC970" s="67"/>
      <c r="BD970" s="69"/>
      <c r="BE970" s="69"/>
      <c r="BF970" s="72"/>
      <c r="BG970" s="69"/>
      <c r="BH970" s="69"/>
      <c r="BI970" s="94"/>
      <c r="BJ970" s="42"/>
      <c r="BK970" s="42"/>
      <c r="BL970" s="209"/>
      <c r="BM970" s="67"/>
      <c r="BN970" s="67"/>
      <c r="BO970" s="95"/>
      <c r="BP970" s="42"/>
      <c r="BQ970" s="42"/>
      <c r="BR970" s="206"/>
      <c r="BS970" s="41"/>
      <c r="BT970" s="41"/>
      <c r="BU970" s="30"/>
      <c r="BW970" s="30"/>
      <c r="BX970" s="30"/>
      <c r="BY970" s="30"/>
      <c r="BZ970" s="160"/>
      <c r="CS970" s="40"/>
      <c r="CV970" s="69"/>
      <c r="CW970" s="31"/>
      <c r="CX970" s="19"/>
      <c r="CY970" s="43"/>
      <c r="DC970" s="160"/>
      <c r="DU970" s="30"/>
      <c r="DV970" s="30"/>
      <c r="DW970" s="30"/>
      <c r="DX970" s="30"/>
      <c r="DY970" s="30"/>
      <c r="DZ970" s="160"/>
      <c r="EA970" s="160"/>
      <c r="EC970" s="160"/>
      <c r="ED970" s="160"/>
      <c r="EG970" s="160"/>
      <c r="EH970" s="30"/>
      <c r="EI970" s="30"/>
      <c r="EK970" s="160"/>
      <c r="EL970" s="160"/>
      <c r="EM970" s="160"/>
      <c r="EN970" s="160"/>
      <c r="EO970" s="160"/>
      <c r="EP970" s="160"/>
    </row>
    <row r="971" spans="2:146" s="105" customFormat="1" x14ac:dyDescent="0.25">
      <c r="B971" s="53"/>
      <c r="C971" s="53"/>
      <c r="D971" s="53"/>
      <c r="E971" s="53"/>
      <c r="F971" s="53"/>
      <c r="G971" s="53"/>
      <c r="J971" s="160"/>
      <c r="K971" s="160"/>
      <c r="L971" s="42"/>
      <c r="M971" s="42"/>
      <c r="N971" s="42"/>
      <c r="O971" s="42"/>
      <c r="P971" s="42"/>
      <c r="Q971" s="42"/>
      <c r="R971" s="42"/>
      <c r="S971" s="42"/>
      <c r="T971" s="42"/>
      <c r="U971" s="169"/>
      <c r="V971" s="169"/>
      <c r="W971" s="169"/>
      <c r="X971" s="169"/>
      <c r="Y971" s="169"/>
      <c r="AA971" s="169"/>
      <c r="AB971" s="169"/>
      <c r="AC971" s="169"/>
      <c r="AD971" s="169"/>
      <c r="AE971" s="169"/>
      <c r="AF971" s="169"/>
      <c r="AG971" s="169"/>
      <c r="AH971" s="169"/>
      <c r="AJ971" s="169"/>
      <c r="AK971" s="169"/>
      <c r="AM971" s="169"/>
      <c r="AN971" s="64"/>
      <c r="AO971" s="64"/>
      <c r="AP971" s="64"/>
      <c r="AQ971" s="64"/>
      <c r="AR971" s="64"/>
      <c r="AS971" s="42"/>
      <c r="AT971" s="67"/>
      <c r="AU971" s="67"/>
      <c r="AV971" s="67"/>
      <c r="AW971" s="42"/>
      <c r="AX971" s="64"/>
      <c r="AY971" s="69"/>
      <c r="AZ971" s="67"/>
      <c r="BA971" s="67"/>
      <c r="BB971" s="67"/>
      <c r="BC971" s="67"/>
      <c r="BD971" s="69"/>
      <c r="BE971" s="69"/>
      <c r="BF971" s="72"/>
      <c r="BG971" s="69"/>
      <c r="BH971" s="69"/>
      <c r="BI971" s="94"/>
      <c r="BJ971" s="42"/>
      <c r="BK971" s="42"/>
      <c r="BL971" s="209"/>
      <c r="BM971" s="67"/>
      <c r="BN971" s="67"/>
      <c r="BO971" s="95"/>
      <c r="BP971" s="42"/>
      <c r="BQ971" s="42"/>
      <c r="BR971" s="206"/>
      <c r="BS971" s="41"/>
      <c r="BT971" s="41"/>
      <c r="BU971" s="30"/>
      <c r="BW971" s="30"/>
      <c r="BX971" s="30"/>
      <c r="BY971" s="30"/>
      <c r="BZ971" s="160"/>
      <c r="CS971" s="40"/>
      <c r="CV971" s="69"/>
      <c r="CW971" s="31"/>
      <c r="CX971" s="19"/>
      <c r="CY971" s="43"/>
      <c r="DC971" s="160"/>
      <c r="DU971" s="30"/>
      <c r="DV971" s="30"/>
      <c r="DW971" s="30"/>
      <c r="DX971" s="30"/>
      <c r="DY971" s="30"/>
      <c r="DZ971" s="160"/>
      <c r="EA971" s="160"/>
      <c r="EC971" s="160"/>
      <c r="ED971" s="160"/>
      <c r="EG971" s="160"/>
      <c r="EH971" s="30"/>
      <c r="EI971" s="30"/>
      <c r="EK971" s="160"/>
      <c r="EL971" s="160"/>
      <c r="EM971" s="160"/>
      <c r="EN971" s="160"/>
      <c r="EO971" s="160"/>
      <c r="EP971" s="160"/>
    </row>
    <row r="972" spans="2:146" s="105" customFormat="1" x14ac:dyDescent="0.25">
      <c r="B972" s="53"/>
      <c r="C972" s="53"/>
      <c r="D972" s="53"/>
      <c r="E972" s="53"/>
      <c r="F972" s="53"/>
      <c r="G972" s="53"/>
      <c r="J972" s="160"/>
      <c r="K972" s="160"/>
      <c r="L972" s="42"/>
      <c r="M972" s="42"/>
      <c r="N972" s="42"/>
      <c r="O972" s="42"/>
      <c r="P972" s="42"/>
      <c r="Q972" s="42"/>
      <c r="R972" s="42"/>
      <c r="S972" s="42"/>
      <c r="T972" s="42"/>
      <c r="U972" s="169"/>
      <c r="V972" s="169"/>
      <c r="W972" s="169"/>
      <c r="X972" s="169"/>
      <c r="Y972" s="169"/>
      <c r="AA972" s="169"/>
      <c r="AB972" s="169"/>
      <c r="AC972" s="169"/>
      <c r="AD972" s="169"/>
      <c r="AE972" s="169"/>
      <c r="AF972" s="169"/>
      <c r="AG972" s="169"/>
      <c r="AH972" s="169"/>
      <c r="AJ972" s="169"/>
      <c r="AK972" s="169"/>
      <c r="AM972" s="169"/>
      <c r="AN972" s="64"/>
      <c r="AO972" s="64"/>
      <c r="AP972" s="64"/>
      <c r="AQ972" s="64"/>
      <c r="AR972" s="64"/>
      <c r="AS972" s="42"/>
      <c r="AT972" s="67"/>
      <c r="AU972" s="67"/>
      <c r="AV972" s="67"/>
      <c r="AW972" s="42"/>
      <c r="AX972" s="64"/>
      <c r="AY972" s="69"/>
      <c r="AZ972" s="67"/>
      <c r="BA972" s="67"/>
      <c r="BB972" s="67"/>
      <c r="BC972" s="67"/>
      <c r="BD972" s="69"/>
      <c r="BE972" s="69"/>
      <c r="BF972" s="72"/>
      <c r="BG972" s="69"/>
      <c r="BH972" s="69"/>
      <c r="BI972" s="94"/>
      <c r="BJ972" s="42"/>
      <c r="BK972" s="42"/>
      <c r="BL972" s="209"/>
      <c r="BM972" s="67"/>
      <c r="BN972" s="67"/>
      <c r="BO972" s="95"/>
      <c r="BP972" s="42"/>
      <c r="BQ972" s="42"/>
      <c r="BR972" s="206"/>
      <c r="BS972" s="41"/>
      <c r="BT972" s="41"/>
      <c r="BU972" s="30"/>
      <c r="BW972" s="30"/>
      <c r="BX972" s="30"/>
      <c r="BY972" s="30"/>
      <c r="BZ972" s="160"/>
      <c r="CS972" s="40"/>
      <c r="CV972" s="69"/>
      <c r="CW972" s="31"/>
      <c r="CX972" s="19"/>
      <c r="CY972" s="43"/>
      <c r="DC972" s="160"/>
      <c r="DU972" s="30"/>
      <c r="DV972" s="30"/>
      <c r="DW972" s="30"/>
      <c r="DX972" s="30"/>
      <c r="DY972" s="30"/>
      <c r="DZ972" s="160"/>
      <c r="EA972" s="160"/>
      <c r="EC972" s="160"/>
      <c r="ED972" s="160"/>
      <c r="EG972" s="160"/>
      <c r="EH972" s="30"/>
      <c r="EI972" s="30"/>
      <c r="EK972" s="160"/>
      <c r="EL972" s="160"/>
      <c r="EM972" s="160"/>
      <c r="EN972" s="160"/>
      <c r="EO972" s="160"/>
      <c r="EP972" s="160"/>
    </row>
    <row r="973" spans="2:146" s="105" customFormat="1" x14ac:dyDescent="0.25">
      <c r="B973" s="53"/>
      <c r="C973" s="53"/>
      <c r="D973" s="53"/>
      <c r="E973" s="53"/>
      <c r="F973" s="53"/>
      <c r="G973" s="53"/>
      <c r="J973" s="160"/>
      <c r="K973" s="160"/>
      <c r="L973" s="42"/>
      <c r="M973" s="42"/>
      <c r="N973" s="42"/>
      <c r="O973" s="42"/>
      <c r="P973" s="42"/>
      <c r="Q973" s="42"/>
      <c r="R973" s="42"/>
      <c r="S973" s="42"/>
      <c r="T973" s="42"/>
      <c r="U973" s="169"/>
      <c r="V973" s="169"/>
      <c r="W973" s="169"/>
      <c r="X973" s="169"/>
      <c r="Y973" s="169"/>
      <c r="AA973" s="169"/>
      <c r="AB973" s="169"/>
      <c r="AC973" s="169"/>
      <c r="AD973" s="169"/>
      <c r="AE973" s="169"/>
      <c r="AF973" s="169"/>
      <c r="AG973" s="169"/>
      <c r="AH973" s="169"/>
      <c r="AJ973" s="169"/>
      <c r="AK973" s="169"/>
      <c r="AM973" s="169"/>
      <c r="AN973" s="64"/>
      <c r="AO973" s="64"/>
      <c r="AP973" s="64"/>
      <c r="AQ973" s="64"/>
      <c r="AR973" s="64"/>
      <c r="AS973" s="42"/>
      <c r="AT973" s="67"/>
      <c r="AU973" s="67"/>
      <c r="AV973" s="67"/>
      <c r="AW973" s="42"/>
      <c r="AX973" s="64"/>
      <c r="AY973" s="69"/>
      <c r="AZ973" s="67"/>
      <c r="BA973" s="67"/>
      <c r="BB973" s="67"/>
      <c r="BC973" s="67"/>
      <c r="BD973" s="69"/>
      <c r="BE973" s="69"/>
      <c r="BF973" s="72"/>
      <c r="BG973" s="69"/>
      <c r="BH973" s="69"/>
      <c r="BI973" s="94"/>
      <c r="BJ973" s="42"/>
      <c r="BK973" s="42"/>
      <c r="BL973" s="209"/>
      <c r="BM973" s="67"/>
      <c r="BN973" s="67"/>
      <c r="BO973" s="95"/>
      <c r="BP973" s="42"/>
      <c r="BQ973" s="42"/>
      <c r="BR973" s="206"/>
      <c r="BS973" s="41"/>
      <c r="BT973" s="41"/>
      <c r="BU973" s="30"/>
      <c r="BW973" s="30"/>
      <c r="BX973" s="30"/>
      <c r="BY973" s="30"/>
      <c r="BZ973" s="160"/>
      <c r="CS973" s="40"/>
      <c r="CV973" s="69"/>
      <c r="CW973" s="31"/>
      <c r="CX973" s="19"/>
      <c r="CY973" s="43"/>
      <c r="DC973" s="160"/>
      <c r="DU973" s="30"/>
      <c r="DV973" s="30"/>
      <c r="DW973" s="30"/>
      <c r="DX973" s="30"/>
      <c r="DY973" s="30"/>
      <c r="DZ973" s="160"/>
      <c r="EA973" s="160"/>
      <c r="EC973" s="160"/>
      <c r="ED973" s="160"/>
      <c r="EG973" s="160"/>
      <c r="EH973" s="30"/>
      <c r="EI973" s="30"/>
      <c r="EK973" s="160"/>
      <c r="EL973" s="160"/>
      <c r="EM973" s="160"/>
      <c r="EN973" s="160"/>
      <c r="EO973" s="160"/>
      <c r="EP973" s="160"/>
    </row>
    <row r="974" spans="2:146" s="105" customFormat="1" x14ac:dyDescent="0.25">
      <c r="B974" s="53"/>
      <c r="C974" s="53"/>
      <c r="D974" s="53"/>
      <c r="E974" s="53"/>
      <c r="F974" s="53"/>
      <c r="G974" s="53"/>
      <c r="J974" s="160"/>
      <c r="K974" s="160"/>
      <c r="L974" s="42"/>
      <c r="M974" s="42"/>
      <c r="N974" s="42"/>
      <c r="O974" s="42"/>
      <c r="P974" s="42"/>
      <c r="Q974" s="42"/>
      <c r="R974" s="42"/>
      <c r="S974" s="42"/>
      <c r="T974" s="42"/>
      <c r="U974" s="169"/>
      <c r="V974" s="169"/>
      <c r="W974" s="169"/>
      <c r="X974" s="169"/>
      <c r="Y974" s="169"/>
      <c r="AA974" s="169"/>
      <c r="AB974" s="169"/>
      <c r="AC974" s="169"/>
      <c r="AD974" s="169"/>
      <c r="AE974" s="169"/>
      <c r="AF974" s="169"/>
      <c r="AG974" s="169"/>
      <c r="AH974" s="169"/>
      <c r="AJ974" s="169"/>
      <c r="AK974" s="169"/>
      <c r="AM974" s="169"/>
      <c r="AN974" s="64"/>
      <c r="AO974" s="64"/>
      <c r="AP974" s="64"/>
      <c r="AQ974" s="64"/>
      <c r="AR974" s="64"/>
      <c r="AS974" s="42"/>
      <c r="AT974" s="67"/>
      <c r="AU974" s="67"/>
      <c r="AV974" s="67"/>
      <c r="AW974" s="42"/>
      <c r="AX974" s="64"/>
      <c r="AY974" s="69"/>
      <c r="AZ974" s="67"/>
      <c r="BA974" s="67"/>
      <c r="BB974" s="67"/>
      <c r="BC974" s="67"/>
      <c r="BD974" s="69"/>
      <c r="BE974" s="69"/>
      <c r="BF974" s="72"/>
      <c r="BG974" s="69"/>
      <c r="BH974" s="69"/>
      <c r="BI974" s="94"/>
      <c r="BJ974" s="42"/>
      <c r="BK974" s="42"/>
      <c r="BL974" s="209"/>
      <c r="BM974" s="67"/>
      <c r="BN974" s="67"/>
      <c r="BO974" s="95"/>
      <c r="BP974" s="42"/>
      <c r="BQ974" s="42"/>
      <c r="BR974" s="206"/>
      <c r="BS974" s="41"/>
      <c r="BT974" s="41"/>
      <c r="BU974" s="30"/>
      <c r="BW974" s="30"/>
      <c r="BX974" s="30"/>
      <c r="BY974" s="30"/>
      <c r="BZ974" s="160"/>
      <c r="CS974" s="40"/>
      <c r="CV974" s="69"/>
      <c r="CW974" s="31"/>
      <c r="CX974" s="19"/>
      <c r="CY974" s="43"/>
      <c r="DC974" s="160"/>
      <c r="DU974" s="30"/>
      <c r="DV974" s="30"/>
      <c r="DW974" s="30"/>
      <c r="DX974" s="30"/>
      <c r="DY974" s="30"/>
      <c r="DZ974" s="160"/>
      <c r="EA974" s="160"/>
      <c r="EC974" s="160"/>
      <c r="ED974" s="160"/>
      <c r="EG974" s="160"/>
      <c r="EH974" s="30"/>
      <c r="EI974" s="30"/>
      <c r="EK974" s="160"/>
      <c r="EL974" s="160"/>
      <c r="EM974" s="160"/>
      <c r="EN974" s="160"/>
      <c r="EO974" s="160"/>
      <c r="EP974" s="160"/>
    </row>
    <row r="975" spans="2:146" s="105" customFormat="1" x14ac:dyDescent="0.25">
      <c r="B975" s="53"/>
      <c r="C975" s="53"/>
      <c r="D975" s="53"/>
      <c r="E975" s="53"/>
      <c r="F975" s="53"/>
      <c r="G975" s="53"/>
      <c r="J975" s="160"/>
      <c r="K975" s="160"/>
      <c r="L975" s="42"/>
      <c r="M975" s="42"/>
      <c r="N975" s="42"/>
      <c r="O975" s="42"/>
      <c r="P975" s="42"/>
      <c r="Q975" s="42"/>
      <c r="R975" s="42"/>
      <c r="S975" s="42"/>
      <c r="T975" s="42"/>
      <c r="U975" s="169"/>
      <c r="V975" s="169"/>
      <c r="W975" s="169"/>
      <c r="X975" s="169"/>
      <c r="Y975" s="169"/>
      <c r="AA975" s="169"/>
      <c r="AB975" s="169"/>
      <c r="AC975" s="169"/>
      <c r="AD975" s="169"/>
      <c r="AE975" s="169"/>
      <c r="AF975" s="169"/>
      <c r="AG975" s="169"/>
      <c r="AH975" s="169"/>
      <c r="AJ975" s="169"/>
      <c r="AK975" s="169"/>
      <c r="AM975" s="169"/>
      <c r="AN975" s="64"/>
      <c r="AO975" s="64"/>
      <c r="AP975" s="64"/>
      <c r="AQ975" s="64"/>
      <c r="AR975" s="64"/>
      <c r="AS975" s="42"/>
      <c r="AT975" s="67"/>
      <c r="AU975" s="67"/>
      <c r="AV975" s="67"/>
      <c r="AW975" s="42"/>
      <c r="AX975" s="64"/>
      <c r="AY975" s="69"/>
      <c r="AZ975" s="67"/>
      <c r="BA975" s="67"/>
      <c r="BB975" s="67"/>
      <c r="BC975" s="67"/>
      <c r="BD975" s="69"/>
      <c r="BE975" s="69"/>
      <c r="BF975" s="72"/>
      <c r="BG975" s="69"/>
      <c r="BH975" s="69"/>
      <c r="BI975" s="94"/>
      <c r="BJ975" s="42"/>
      <c r="BK975" s="42"/>
      <c r="BL975" s="209"/>
      <c r="BM975" s="67"/>
      <c r="BN975" s="67"/>
      <c r="BO975" s="95"/>
      <c r="BP975" s="42"/>
      <c r="BQ975" s="42"/>
      <c r="BR975" s="206"/>
      <c r="BS975" s="41"/>
      <c r="BT975" s="41"/>
      <c r="BU975" s="30"/>
      <c r="BW975" s="30"/>
      <c r="BX975" s="30"/>
      <c r="BY975" s="30"/>
      <c r="BZ975" s="160"/>
      <c r="CS975" s="40"/>
      <c r="CV975" s="69"/>
      <c r="CW975" s="31"/>
      <c r="CX975" s="19"/>
      <c r="CY975" s="43"/>
      <c r="DC975" s="160"/>
      <c r="DU975" s="30"/>
      <c r="DV975" s="30"/>
      <c r="DW975" s="30"/>
      <c r="DX975" s="30"/>
      <c r="DY975" s="30"/>
      <c r="DZ975" s="160"/>
      <c r="EA975" s="160"/>
      <c r="EC975" s="160"/>
      <c r="ED975" s="160"/>
      <c r="EG975" s="160"/>
      <c r="EH975" s="30"/>
      <c r="EI975" s="30"/>
      <c r="EK975" s="160"/>
      <c r="EL975" s="160"/>
      <c r="EM975" s="160"/>
      <c r="EN975" s="160"/>
      <c r="EO975" s="160"/>
      <c r="EP975" s="160"/>
    </row>
    <row r="976" spans="2:146" s="105" customFormat="1" x14ac:dyDescent="0.25">
      <c r="B976" s="53"/>
      <c r="C976" s="53"/>
      <c r="D976" s="53"/>
      <c r="E976" s="53"/>
      <c r="F976" s="53"/>
      <c r="G976" s="53"/>
      <c r="J976" s="160"/>
      <c r="K976" s="160"/>
      <c r="L976" s="42"/>
      <c r="M976" s="42"/>
      <c r="N976" s="42"/>
      <c r="O976" s="42"/>
      <c r="P976" s="42"/>
      <c r="Q976" s="42"/>
      <c r="R976" s="42"/>
      <c r="S976" s="42"/>
      <c r="T976" s="42"/>
      <c r="U976" s="169"/>
      <c r="V976" s="169"/>
      <c r="W976" s="169"/>
      <c r="X976" s="169"/>
      <c r="Y976" s="169"/>
      <c r="AA976" s="169"/>
      <c r="AB976" s="169"/>
      <c r="AC976" s="169"/>
      <c r="AD976" s="169"/>
      <c r="AE976" s="169"/>
      <c r="AF976" s="169"/>
      <c r="AG976" s="169"/>
      <c r="AH976" s="169"/>
      <c r="AJ976" s="169"/>
      <c r="AK976" s="169"/>
      <c r="AM976" s="169"/>
      <c r="AN976" s="64"/>
      <c r="AO976" s="64"/>
      <c r="AP976" s="64"/>
      <c r="AQ976" s="64"/>
      <c r="AR976" s="64"/>
      <c r="AS976" s="42"/>
      <c r="AT976" s="67"/>
      <c r="AU976" s="67"/>
      <c r="AV976" s="67"/>
      <c r="AW976" s="42"/>
      <c r="AX976" s="64"/>
      <c r="AY976" s="69"/>
      <c r="AZ976" s="67"/>
      <c r="BA976" s="67"/>
      <c r="BB976" s="67"/>
      <c r="BC976" s="67"/>
      <c r="BD976" s="69"/>
      <c r="BE976" s="69"/>
      <c r="BF976" s="72"/>
      <c r="BG976" s="69"/>
      <c r="BH976" s="69"/>
      <c r="BI976" s="94"/>
      <c r="BJ976" s="42"/>
      <c r="BK976" s="42"/>
      <c r="BL976" s="209"/>
      <c r="BM976" s="67"/>
      <c r="BN976" s="67"/>
      <c r="BO976" s="95"/>
      <c r="BP976" s="42"/>
      <c r="BQ976" s="42"/>
      <c r="BR976" s="206"/>
      <c r="BS976" s="41"/>
      <c r="BT976" s="41"/>
      <c r="BU976" s="30"/>
      <c r="BW976" s="30"/>
      <c r="BX976" s="30"/>
      <c r="BY976" s="30"/>
      <c r="BZ976" s="160"/>
      <c r="CS976" s="40"/>
      <c r="CV976" s="69"/>
      <c r="CW976" s="31"/>
      <c r="CX976" s="19"/>
      <c r="CY976" s="43"/>
      <c r="DC976" s="160"/>
      <c r="DU976" s="30"/>
      <c r="DV976" s="30"/>
      <c r="DW976" s="30"/>
      <c r="DX976" s="30"/>
      <c r="DY976" s="30"/>
      <c r="DZ976" s="160"/>
      <c r="EA976" s="160"/>
      <c r="EC976" s="160"/>
      <c r="ED976" s="160"/>
      <c r="EG976" s="160"/>
      <c r="EH976" s="30"/>
      <c r="EI976" s="30"/>
      <c r="EK976" s="160"/>
      <c r="EL976" s="160"/>
      <c r="EM976" s="160"/>
      <c r="EN976" s="160"/>
      <c r="EO976" s="160"/>
      <c r="EP976" s="160"/>
    </row>
    <row r="977" spans="2:146" s="105" customFormat="1" x14ac:dyDescent="0.25">
      <c r="B977" s="53"/>
      <c r="C977" s="53"/>
      <c r="D977" s="53"/>
      <c r="E977" s="53"/>
      <c r="F977" s="53"/>
      <c r="G977" s="53"/>
      <c r="J977" s="160"/>
      <c r="K977" s="160"/>
      <c r="L977" s="42"/>
      <c r="M977" s="42"/>
      <c r="N977" s="42"/>
      <c r="O977" s="42"/>
      <c r="P977" s="42"/>
      <c r="Q977" s="42"/>
      <c r="R977" s="42"/>
      <c r="S977" s="42"/>
      <c r="T977" s="42"/>
      <c r="U977" s="169"/>
      <c r="V977" s="169"/>
      <c r="W977" s="169"/>
      <c r="X977" s="169"/>
      <c r="Y977" s="169"/>
      <c r="AA977" s="169"/>
      <c r="AB977" s="169"/>
      <c r="AC977" s="169"/>
      <c r="AD977" s="169"/>
      <c r="AE977" s="169"/>
      <c r="AF977" s="169"/>
      <c r="AG977" s="169"/>
      <c r="AH977" s="169"/>
      <c r="AJ977" s="169"/>
      <c r="AK977" s="169"/>
      <c r="AM977" s="169"/>
      <c r="AN977" s="64"/>
      <c r="AO977" s="64"/>
      <c r="AP977" s="64"/>
      <c r="AQ977" s="64"/>
      <c r="AR977" s="64"/>
      <c r="AS977" s="42"/>
      <c r="AT977" s="67"/>
      <c r="AU977" s="67"/>
      <c r="AV977" s="67"/>
      <c r="AW977" s="42"/>
      <c r="AX977" s="64"/>
      <c r="AY977" s="69"/>
      <c r="AZ977" s="67"/>
      <c r="BA977" s="67"/>
      <c r="BB977" s="67"/>
      <c r="BC977" s="67"/>
      <c r="BD977" s="69"/>
      <c r="BE977" s="69"/>
      <c r="BF977" s="72"/>
      <c r="BG977" s="69"/>
      <c r="BH977" s="69"/>
      <c r="BI977" s="94"/>
      <c r="BJ977" s="42"/>
      <c r="BK977" s="42"/>
      <c r="BL977" s="209"/>
      <c r="BM977" s="67"/>
      <c r="BN977" s="67"/>
      <c r="BO977" s="95"/>
      <c r="BP977" s="42"/>
      <c r="BQ977" s="42"/>
      <c r="BR977" s="206"/>
      <c r="BS977" s="41"/>
      <c r="BT977" s="41"/>
      <c r="BU977" s="30"/>
      <c r="BW977" s="30"/>
      <c r="BX977" s="30"/>
      <c r="BY977" s="30"/>
      <c r="BZ977" s="160"/>
      <c r="CS977" s="40"/>
      <c r="CV977" s="69"/>
      <c r="CW977" s="31"/>
      <c r="CX977" s="19"/>
      <c r="CY977" s="43"/>
      <c r="DC977" s="160"/>
      <c r="DU977" s="30"/>
      <c r="DV977" s="30"/>
      <c r="DW977" s="30"/>
      <c r="DX977" s="30"/>
      <c r="DY977" s="30"/>
      <c r="DZ977" s="160"/>
      <c r="EA977" s="160"/>
      <c r="EC977" s="160"/>
      <c r="ED977" s="160"/>
      <c r="EG977" s="160"/>
      <c r="EH977" s="30"/>
      <c r="EI977" s="30"/>
      <c r="EK977" s="160"/>
      <c r="EL977" s="160"/>
      <c r="EM977" s="160"/>
      <c r="EN977" s="160"/>
      <c r="EO977" s="160"/>
      <c r="EP977" s="160"/>
    </row>
    <row r="978" spans="2:146" s="105" customFormat="1" x14ac:dyDescent="0.25">
      <c r="B978" s="53"/>
      <c r="C978" s="53"/>
      <c r="D978" s="53"/>
      <c r="E978" s="53"/>
      <c r="F978" s="53"/>
      <c r="G978" s="53"/>
      <c r="J978" s="160"/>
      <c r="K978" s="160"/>
      <c r="L978" s="42"/>
      <c r="M978" s="42"/>
      <c r="N978" s="42"/>
      <c r="O978" s="42"/>
      <c r="P978" s="42"/>
      <c r="Q978" s="42"/>
      <c r="R978" s="42"/>
      <c r="S978" s="42"/>
      <c r="T978" s="42"/>
      <c r="U978" s="169"/>
      <c r="V978" s="169"/>
      <c r="W978" s="169"/>
      <c r="X978" s="169"/>
      <c r="Y978" s="169"/>
      <c r="AA978" s="169"/>
      <c r="AB978" s="169"/>
      <c r="AC978" s="169"/>
      <c r="AD978" s="169"/>
      <c r="AE978" s="169"/>
      <c r="AF978" s="169"/>
      <c r="AG978" s="169"/>
      <c r="AH978" s="169"/>
      <c r="AJ978" s="169"/>
      <c r="AK978" s="169"/>
      <c r="AM978" s="169"/>
      <c r="AN978" s="64"/>
      <c r="AO978" s="64"/>
      <c r="AP978" s="64"/>
      <c r="AQ978" s="64"/>
      <c r="AR978" s="64"/>
      <c r="AS978" s="42"/>
      <c r="AT978" s="67"/>
      <c r="AU978" s="67"/>
      <c r="AV978" s="67"/>
      <c r="AW978" s="42"/>
      <c r="AX978" s="64"/>
      <c r="AY978" s="69"/>
      <c r="AZ978" s="67"/>
      <c r="BA978" s="67"/>
      <c r="BB978" s="67"/>
      <c r="BC978" s="67"/>
      <c r="BD978" s="69"/>
      <c r="BE978" s="69"/>
      <c r="BF978" s="72"/>
      <c r="BG978" s="69"/>
      <c r="BH978" s="69"/>
      <c r="BI978" s="94"/>
      <c r="BJ978" s="42"/>
      <c r="BK978" s="42"/>
      <c r="BL978" s="209"/>
      <c r="BM978" s="67"/>
      <c r="BN978" s="67"/>
      <c r="BO978" s="95"/>
      <c r="BP978" s="42"/>
      <c r="BQ978" s="42"/>
      <c r="BR978" s="206"/>
      <c r="BS978" s="41"/>
      <c r="BT978" s="41"/>
      <c r="BU978" s="30"/>
      <c r="BW978" s="30"/>
      <c r="BX978" s="30"/>
      <c r="BY978" s="30"/>
      <c r="BZ978" s="160"/>
      <c r="CS978" s="40"/>
      <c r="CV978" s="69"/>
      <c r="CW978" s="31"/>
      <c r="CX978" s="19"/>
      <c r="CY978" s="43"/>
      <c r="DC978" s="160"/>
      <c r="DU978" s="30"/>
      <c r="DV978" s="30"/>
      <c r="DW978" s="30"/>
      <c r="DX978" s="30"/>
      <c r="DY978" s="30"/>
      <c r="DZ978" s="160"/>
      <c r="EA978" s="160"/>
      <c r="EC978" s="160"/>
      <c r="ED978" s="160"/>
      <c r="EG978" s="160"/>
      <c r="EH978" s="30"/>
      <c r="EI978" s="30"/>
      <c r="EK978" s="160"/>
      <c r="EL978" s="160"/>
      <c r="EM978" s="160"/>
      <c r="EN978" s="160"/>
      <c r="EO978" s="160"/>
      <c r="EP978" s="160"/>
    </row>
    <row r="979" spans="2:146" s="105" customFormat="1" x14ac:dyDescent="0.25">
      <c r="B979" s="53"/>
      <c r="C979" s="53"/>
      <c r="D979" s="53"/>
      <c r="E979" s="53"/>
      <c r="F979" s="53"/>
      <c r="G979" s="53"/>
      <c r="J979" s="160"/>
      <c r="K979" s="160"/>
      <c r="L979" s="42"/>
      <c r="M979" s="42"/>
      <c r="N979" s="42"/>
      <c r="O979" s="42"/>
      <c r="P979" s="42"/>
      <c r="Q979" s="42"/>
      <c r="R979" s="42"/>
      <c r="S979" s="42"/>
      <c r="T979" s="42"/>
      <c r="U979" s="169"/>
      <c r="V979" s="169"/>
      <c r="W979" s="169"/>
      <c r="X979" s="169"/>
      <c r="Y979" s="169"/>
      <c r="AA979" s="169"/>
      <c r="AB979" s="169"/>
      <c r="AC979" s="169"/>
      <c r="AD979" s="169"/>
      <c r="AE979" s="169"/>
      <c r="AF979" s="169"/>
      <c r="AG979" s="169"/>
      <c r="AH979" s="169"/>
      <c r="AJ979" s="169"/>
      <c r="AK979" s="169"/>
      <c r="AM979" s="169"/>
      <c r="AN979" s="64"/>
      <c r="AO979" s="64"/>
      <c r="AP979" s="64"/>
      <c r="AQ979" s="64"/>
      <c r="AR979" s="64"/>
      <c r="AS979" s="42"/>
      <c r="AT979" s="67"/>
      <c r="AU979" s="67"/>
      <c r="AV979" s="67"/>
      <c r="AW979" s="42"/>
      <c r="AX979" s="64"/>
      <c r="AY979" s="69"/>
      <c r="AZ979" s="67"/>
      <c r="BA979" s="67"/>
      <c r="BB979" s="67"/>
      <c r="BC979" s="67"/>
      <c r="BD979" s="69"/>
      <c r="BE979" s="69"/>
      <c r="BF979" s="72"/>
      <c r="BG979" s="69"/>
      <c r="BH979" s="69"/>
      <c r="BI979" s="94"/>
      <c r="BJ979" s="42"/>
      <c r="BK979" s="42"/>
      <c r="BL979" s="209"/>
      <c r="BM979" s="67"/>
      <c r="BN979" s="67"/>
      <c r="BO979" s="95"/>
      <c r="BP979" s="42"/>
      <c r="BQ979" s="42"/>
      <c r="BR979" s="206"/>
      <c r="BS979" s="41"/>
      <c r="BT979" s="41"/>
      <c r="BU979" s="30"/>
      <c r="BW979" s="30"/>
      <c r="BX979" s="30"/>
      <c r="BY979" s="30"/>
      <c r="BZ979" s="160"/>
      <c r="CS979" s="40"/>
      <c r="CV979" s="69"/>
      <c r="CW979" s="31"/>
      <c r="CX979" s="19"/>
      <c r="CY979" s="43"/>
      <c r="DC979" s="160"/>
      <c r="DU979" s="30"/>
      <c r="DV979" s="30"/>
      <c r="DW979" s="30"/>
      <c r="DX979" s="30"/>
      <c r="DY979" s="30"/>
      <c r="DZ979" s="160"/>
      <c r="EA979" s="160"/>
      <c r="EC979" s="160"/>
      <c r="ED979" s="160"/>
      <c r="EG979" s="160"/>
      <c r="EH979" s="30"/>
      <c r="EI979" s="30"/>
      <c r="EK979" s="160"/>
      <c r="EL979" s="160"/>
      <c r="EM979" s="160"/>
      <c r="EN979" s="160"/>
      <c r="EO979" s="160"/>
      <c r="EP979" s="160"/>
    </row>
    <row r="980" spans="2:146" s="105" customFormat="1" x14ac:dyDescent="0.25">
      <c r="B980" s="53"/>
      <c r="C980" s="53"/>
      <c r="D980" s="53"/>
      <c r="E980" s="53"/>
      <c r="F980" s="53"/>
      <c r="G980" s="53"/>
      <c r="J980" s="160"/>
      <c r="K980" s="160"/>
      <c r="L980" s="42"/>
      <c r="M980" s="42"/>
      <c r="N980" s="42"/>
      <c r="O980" s="42"/>
      <c r="P980" s="42"/>
      <c r="Q980" s="42"/>
      <c r="R980" s="42"/>
      <c r="S980" s="42"/>
      <c r="T980" s="42"/>
      <c r="U980" s="169"/>
      <c r="V980" s="169"/>
      <c r="W980" s="169"/>
      <c r="X980" s="169"/>
      <c r="Y980" s="169"/>
      <c r="AA980" s="169"/>
      <c r="AB980" s="169"/>
      <c r="AC980" s="169"/>
      <c r="AD980" s="169"/>
      <c r="AE980" s="169"/>
      <c r="AF980" s="169"/>
      <c r="AG980" s="169"/>
      <c r="AH980" s="169"/>
      <c r="AJ980" s="169"/>
      <c r="AK980" s="169"/>
      <c r="AM980" s="169"/>
      <c r="AN980" s="64"/>
      <c r="AO980" s="64"/>
      <c r="AP980" s="64"/>
      <c r="AQ980" s="64"/>
      <c r="AR980" s="64"/>
      <c r="AS980" s="42"/>
      <c r="AT980" s="67"/>
      <c r="AU980" s="67"/>
      <c r="AV980" s="67"/>
      <c r="AW980" s="42"/>
      <c r="AX980" s="64"/>
      <c r="AY980" s="69"/>
      <c r="AZ980" s="67"/>
      <c r="BA980" s="67"/>
      <c r="BB980" s="67"/>
      <c r="BC980" s="67"/>
      <c r="BD980" s="69"/>
      <c r="BE980" s="69"/>
      <c r="BF980" s="72"/>
      <c r="BG980" s="69"/>
      <c r="BH980" s="69"/>
      <c r="BI980" s="94"/>
      <c r="BJ980" s="42"/>
      <c r="BK980" s="42"/>
      <c r="BL980" s="209"/>
      <c r="BM980" s="67"/>
      <c r="BN980" s="67"/>
      <c r="BO980" s="95"/>
      <c r="BP980" s="42"/>
      <c r="BQ980" s="42"/>
      <c r="BR980" s="206"/>
      <c r="BS980" s="41"/>
      <c r="BT980" s="41"/>
      <c r="BU980" s="30"/>
      <c r="BW980" s="30"/>
      <c r="BX980" s="30"/>
      <c r="BY980" s="30"/>
      <c r="BZ980" s="160"/>
      <c r="CS980" s="40"/>
      <c r="CV980" s="69"/>
      <c r="CW980" s="31"/>
      <c r="CX980" s="19"/>
      <c r="CY980" s="43"/>
      <c r="DC980" s="160"/>
      <c r="DU980" s="30"/>
      <c r="DV980" s="30"/>
      <c r="DW980" s="30"/>
      <c r="DX980" s="30"/>
      <c r="DY980" s="30"/>
      <c r="DZ980" s="160"/>
      <c r="EA980" s="160"/>
      <c r="EC980" s="160"/>
      <c r="ED980" s="160"/>
      <c r="EG980" s="160"/>
      <c r="EH980" s="30"/>
      <c r="EI980" s="30"/>
      <c r="EK980" s="160"/>
      <c r="EL980" s="160"/>
      <c r="EM980" s="160"/>
      <c r="EN980" s="160"/>
      <c r="EO980" s="160"/>
      <c r="EP980" s="160"/>
    </row>
    <row r="981" spans="2:146" s="105" customFormat="1" x14ac:dyDescent="0.25">
      <c r="B981" s="53"/>
      <c r="C981" s="53"/>
      <c r="D981" s="53"/>
      <c r="E981" s="53"/>
      <c r="F981" s="53"/>
      <c r="G981" s="53"/>
      <c r="J981" s="160"/>
      <c r="K981" s="160"/>
      <c r="L981" s="42"/>
      <c r="M981" s="42"/>
      <c r="N981" s="42"/>
      <c r="O981" s="42"/>
      <c r="P981" s="42"/>
      <c r="Q981" s="42"/>
      <c r="R981" s="42"/>
      <c r="S981" s="42"/>
      <c r="T981" s="42"/>
      <c r="U981" s="169"/>
      <c r="V981" s="169"/>
      <c r="W981" s="169"/>
      <c r="X981" s="169"/>
      <c r="Y981" s="169"/>
      <c r="AA981" s="169"/>
      <c r="AB981" s="169"/>
      <c r="AC981" s="169"/>
      <c r="AD981" s="169"/>
      <c r="AE981" s="169"/>
      <c r="AF981" s="169"/>
      <c r="AG981" s="169"/>
      <c r="AH981" s="169"/>
      <c r="AJ981" s="169"/>
      <c r="AK981" s="169"/>
      <c r="AM981" s="169"/>
      <c r="AN981" s="64"/>
      <c r="AO981" s="64"/>
      <c r="AP981" s="64"/>
      <c r="AQ981" s="64"/>
      <c r="AR981" s="64"/>
      <c r="AS981" s="42"/>
      <c r="AT981" s="67"/>
      <c r="AU981" s="67"/>
      <c r="AV981" s="67"/>
      <c r="AW981" s="42"/>
      <c r="AX981" s="64"/>
      <c r="AY981" s="69"/>
      <c r="AZ981" s="67"/>
      <c r="BA981" s="67"/>
      <c r="BB981" s="67"/>
      <c r="BC981" s="67"/>
      <c r="BD981" s="69"/>
      <c r="BE981" s="69"/>
      <c r="BF981" s="72"/>
      <c r="BG981" s="69"/>
      <c r="BH981" s="69"/>
      <c r="BI981" s="94"/>
      <c r="BJ981" s="42"/>
      <c r="BK981" s="42"/>
      <c r="BL981" s="209"/>
      <c r="BM981" s="67"/>
      <c r="BN981" s="67"/>
      <c r="BO981" s="95"/>
      <c r="BP981" s="42"/>
      <c r="BQ981" s="42"/>
      <c r="BR981" s="206"/>
      <c r="BS981" s="41"/>
      <c r="BT981" s="41"/>
      <c r="BU981" s="30"/>
      <c r="BW981" s="30"/>
      <c r="BX981" s="30"/>
      <c r="BY981" s="30"/>
      <c r="BZ981" s="160"/>
      <c r="CS981" s="40"/>
      <c r="CV981" s="69"/>
      <c r="CW981" s="31"/>
      <c r="CX981" s="19"/>
      <c r="CY981" s="43"/>
      <c r="DC981" s="160"/>
      <c r="DU981" s="30"/>
      <c r="DV981" s="30"/>
      <c r="DW981" s="30"/>
      <c r="DX981" s="30"/>
      <c r="DY981" s="30"/>
      <c r="DZ981" s="160"/>
      <c r="EA981" s="160"/>
      <c r="EC981" s="160"/>
      <c r="ED981" s="160"/>
      <c r="EG981" s="160"/>
      <c r="EH981" s="30"/>
      <c r="EI981" s="30"/>
      <c r="EK981" s="160"/>
      <c r="EL981" s="160"/>
      <c r="EM981" s="160"/>
      <c r="EN981" s="160"/>
      <c r="EO981" s="160"/>
      <c r="EP981" s="160"/>
    </row>
    <row r="982" spans="2:146" s="105" customFormat="1" x14ac:dyDescent="0.25">
      <c r="B982" s="53"/>
      <c r="C982" s="53"/>
      <c r="D982" s="53"/>
      <c r="E982" s="53"/>
      <c r="F982" s="53"/>
      <c r="G982" s="53"/>
      <c r="J982" s="160"/>
      <c r="K982" s="160"/>
      <c r="L982" s="42"/>
      <c r="M982" s="42"/>
      <c r="N982" s="42"/>
      <c r="O982" s="42"/>
      <c r="P982" s="42"/>
      <c r="Q982" s="42"/>
      <c r="R982" s="42"/>
      <c r="S982" s="42"/>
      <c r="T982" s="42"/>
      <c r="U982" s="169"/>
      <c r="V982" s="169"/>
      <c r="W982" s="169"/>
      <c r="X982" s="169"/>
      <c r="Y982" s="169"/>
      <c r="AA982" s="169"/>
      <c r="AB982" s="169"/>
      <c r="AC982" s="169"/>
      <c r="AD982" s="169"/>
      <c r="AE982" s="169"/>
      <c r="AF982" s="169"/>
      <c r="AG982" s="169"/>
      <c r="AH982" s="169"/>
      <c r="AJ982" s="169"/>
      <c r="AK982" s="169"/>
      <c r="AM982" s="169"/>
      <c r="AN982" s="64"/>
      <c r="AO982" s="64"/>
      <c r="AP982" s="64"/>
      <c r="AQ982" s="64"/>
      <c r="AR982" s="64"/>
      <c r="AS982" s="42"/>
      <c r="AT982" s="67"/>
      <c r="AU982" s="67"/>
      <c r="AV982" s="67"/>
      <c r="AW982" s="42"/>
      <c r="AX982" s="64"/>
      <c r="AY982" s="69"/>
      <c r="AZ982" s="67"/>
      <c r="BA982" s="67"/>
      <c r="BB982" s="67"/>
      <c r="BC982" s="67"/>
      <c r="BD982" s="69"/>
      <c r="BE982" s="69"/>
      <c r="BF982" s="72"/>
      <c r="BG982" s="69"/>
      <c r="BH982" s="69"/>
      <c r="BI982" s="94"/>
      <c r="BJ982" s="42"/>
      <c r="BK982" s="42"/>
      <c r="BL982" s="209"/>
      <c r="BM982" s="67"/>
      <c r="BN982" s="67"/>
      <c r="BO982" s="95"/>
      <c r="BP982" s="42"/>
      <c r="BQ982" s="42"/>
      <c r="BR982" s="206"/>
      <c r="BS982" s="41"/>
      <c r="BT982" s="41"/>
      <c r="BU982" s="30"/>
      <c r="BW982" s="30"/>
      <c r="BX982" s="30"/>
      <c r="BY982" s="30"/>
      <c r="BZ982" s="160"/>
      <c r="CS982" s="40"/>
      <c r="CV982" s="69"/>
      <c r="CW982" s="31"/>
      <c r="CX982" s="19"/>
      <c r="CY982" s="43"/>
      <c r="DC982" s="160"/>
      <c r="DU982" s="30"/>
      <c r="DV982" s="30"/>
      <c r="DW982" s="30"/>
      <c r="DX982" s="30"/>
      <c r="DY982" s="30"/>
      <c r="DZ982" s="160"/>
      <c r="EA982" s="160"/>
      <c r="EC982" s="160"/>
      <c r="ED982" s="160"/>
      <c r="EG982" s="160"/>
      <c r="EH982" s="30"/>
      <c r="EI982" s="30"/>
      <c r="EK982" s="160"/>
      <c r="EL982" s="160"/>
      <c r="EM982" s="160"/>
      <c r="EN982" s="160"/>
      <c r="EO982" s="160"/>
      <c r="EP982" s="160"/>
    </row>
    <row r="983" spans="2:146" s="105" customFormat="1" x14ac:dyDescent="0.25">
      <c r="B983" s="53"/>
      <c r="C983" s="53"/>
      <c r="D983" s="53"/>
      <c r="E983" s="53"/>
      <c r="F983" s="53"/>
      <c r="G983" s="53"/>
      <c r="J983" s="160"/>
      <c r="K983" s="160"/>
      <c r="L983" s="42"/>
      <c r="M983" s="42"/>
      <c r="N983" s="42"/>
      <c r="O983" s="42"/>
      <c r="P983" s="42"/>
      <c r="Q983" s="42"/>
      <c r="R983" s="42"/>
      <c r="S983" s="42"/>
      <c r="T983" s="42"/>
      <c r="U983" s="169"/>
      <c r="V983" s="169"/>
      <c r="W983" s="169"/>
      <c r="X983" s="169"/>
      <c r="Y983" s="169"/>
      <c r="AA983" s="169"/>
      <c r="AB983" s="169"/>
      <c r="AC983" s="169"/>
      <c r="AD983" s="169"/>
      <c r="AE983" s="169"/>
      <c r="AF983" s="169"/>
      <c r="AG983" s="169"/>
      <c r="AH983" s="169"/>
      <c r="AJ983" s="169"/>
      <c r="AK983" s="169"/>
      <c r="AM983" s="169"/>
      <c r="AN983" s="64"/>
      <c r="AO983" s="64"/>
      <c r="AP983" s="64"/>
      <c r="AQ983" s="64"/>
      <c r="AR983" s="64"/>
      <c r="AS983" s="42"/>
      <c r="AT983" s="67"/>
      <c r="AU983" s="67"/>
      <c r="AV983" s="67"/>
      <c r="AW983" s="42"/>
      <c r="AX983" s="64"/>
      <c r="AY983" s="69"/>
      <c r="AZ983" s="67"/>
      <c r="BA983" s="67"/>
      <c r="BB983" s="67"/>
      <c r="BC983" s="67"/>
      <c r="BD983" s="69"/>
      <c r="BE983" s="69"/>
      <c r="BF983" s="72"/>
      <c r="BG983" s="69"/>
      <c r="BH983" s="69"/>
      <c r="BI983" s="94"/>
      <c r="BJ983" s="42"/>
      <c r="BK983" s="42"/>
      <c r="BL983" s="209"/>
      <c r="BM983" s="67"/>
      <c r="BN983" s="67"/>
      <c r="BO983" s="95"/>
      <c r="BP983" s="42"/>
      <c r="BQ983" s="42"/>
      <c r="BR983" s="206"/>
      <c r="BS983" s="41"/>
      <c r="BT983" s="41"/>
      <c r="BU983" s="30"/>
      <c r="BW983" s="30"/>
      <c r="BX983" s="30"/>
      <c r="BY983" s="30"/>
      <c r="BZ983" s="160"/>
      <c r="CS983" s="40"/>
      <c r="CV983" s="69"/>
      <c r="CW983" s="31"/>
      <c r="CX983" s="19"/>
      <c r="CY983" s="43"/>
      <c r="DC983" s="160"/>
      <c r="DU983" s="30"/>
      <c r="DV983" s="30"/>
      <c r="DW983" s="30"/>
      <c r="DX983" s="30"/>
      <c r="DY983" s="30"/>
      <c r="DZ983" s="160"/>
      <c r="EA983" s="160"/>
      <c r="EC983" s="160"/>
      <c r="ED983" s="160"/>
      <c r="EG983" s="160"/>
      <c r="EH983" s="30"/>
      <c r="EI983" s="30"/>
      <c r="EK983" s="160"/>
      <c r="EL983" s="160"/>
      <c r="EM983" s="160"/>
      <c r="EN983" s="160"/>
      <c r="EO983" s="160"/>
      <c r="EP983" s="160"/>
    </row>
    <row r="984" spans="2:146" s="105" customFormat="1" x14ac:dyDescent="0.25">
      <c r="B984" s="53"/>
      <c r="C984" s="53"/>
      <c r="D984" s="53"/>
      <c r="E984" s="53"/>
      <c r="F984" s="53"/>
      <c r="G984" s="53"/>
      <c r="J984" s="160"/>
      <c r="K984" s="160"/>
      <c r="L984" s="42"/>
      <c r="M984" s="42"/>
      <c r="N984" s="42"/>
      <c r="O984" s="42"/>
      <c r="P984" s="42"/>
      <c r="Q984" s="42"/>
      <c r="R984" s="42"/>
      <c r="S984" s="42"/>
      <c r="T984" s="42"/>
      <c r="U984" s="169"/>
      <c r="V984" s="169"/>
      <c r="W984" s="169"/>
      <c r="X984" s="169"/>
      <c r="Y984" s="169"/>
      <c r="AA984" s="169"/>
      <c r="AB984" s="169"/>
      <c r="AC984" s="169"/>
      <c r="AD984" s="169"/>
      <c r="AE984" s="169"/>
      <c r="AF984" s="169"/>
      <c r="AG984" s="169"/>
      <c r="AH984" s="169"/>
      <c r="AJ984" s="169"/>
      <c r="AK984" s="169"/>
      <c r="AM984" s="169"/>
      <c r="AN984" s="64"/>
      <c r="AO984" s="64"/>
      <c r="AP984" s="64"/>
      <c r="AQ984" s="64"/>
      <c r="AR984" s="64"/>
      <c r="AS984" s="42"/>
      <c r="AT984" s="67"/>
      <c r="AU984" s="67"/>
      <c r="AV984" s="67"/>
      <c r="AW984" s="42"/>
      <c r="AX984" s="64"/>
      <c r="AY984" s="69"/>
      <c r="AZ984" s="67"/>
      <c r="BA984" s="67"/>
      <c r="BB984" s="67"/>
      <c r="BC984" s="67"/>
      <c r="BD984" s="69"/>
      <c r="BE984" s="69"/>
      <c r="BF984" s="72"/>
      <c r="BG984" s="69"/>
      <c r="BH984" s="69"/>
      <c r="BI984" s="94"/>
      <c r="BJ984" s="42"/>
      <c r="BK984" s="42"/>
      <c r="BL984" s="209"/>
      <c r="BM984" s="67"/>
      <c r="BN984" s="67"/>
      <c r="BO984" s="95"/>
      <c r="BP984" s="42"/>
      <c r="BQ984" s="42"/>
      <c r="BR984" s="206"/>
      <c r="BS984" s="41"/>
      <c r="BT984" s="41"/>
      <c r="BU984" s="30"/>
      <c r="BW984" s="30"/>
      <c r="BX984" s="30"/>
      <c r="BY984" s="30"/>
      <c r="BZ984" s="160"/>
      <c r="CS984" s="40"/>
      <c r="CV984" s="69"/>
      <c r="CW984" s="31"/>
      <c r="CX984" s="19"/>
      <c r="CY984" s="43"/>
      <c r="DC984" s="160"/>
      <c r="DU984" s="30"/>
      <c r="DV984" s="30"/>
      <c r="DW984" s="30"/>
      <c r="DX984" s="30"/>
      <c r="DY984" s="30"/>
      <c r="DZ984" s="160"/>
      <c r="EA984" s="160"/>
      <c r="EC984" s="160"/>
      <c r="ED984" s="160"/>
      <c r="EG984" s="160"/>
      <c r="EH984" s="30"/>
      <c r="EI984" s="30"/>
      <c r="EK984" s="160"/>
      <c r="EL984" s="160"/>
      <c r="EM984" s="160"/>
      <c r="EN984" s="160"/>
      <c r="EO984" s="160"/>
      <c r="EP984" s="160"/>
    </row>
    <row r="985" spans="2:146" s="105" customFormat="1" x14ac:dyDescent="0.25">
      <c r="B985" s="53"/>
      <c r="C985" s="53"/>
      <c r="D985" s="53"/>
      <c r="E985" s="53"/>
      <c r="F985" s="53"/>
      <c r="G985" s="53"/>
      <c r="J985" s="160"/>
      <c r="K985" s="160"/>
      <c r="L985" s="42"/>
      <c r="M985" s="42"/>
      <c r="N985" s="42"/>
      <c r="O985" s="42"/>
      <c r="P985" s="42"/>
      <c r="Q985" s="42"/>
      <c r="R985" s="42"/>
      <c r="S985" s="42"/>
      <c r="T985" s="42"/>
      <c r="U985" s="169"/>
      <c r="V985" s="169"/>
      <c r="W985" s="169"/>
      <c r="X985" s="169"/>
      <c r="Y985" s="169"/>
      <c r="AA985" s="169"/>
      <c r="AB985" s="169"/>
      <c r="AC985" s="169"/>
      <c r="AD985" s="169"/>
      <c r="AE985" s="169"/>
      <c r="AF985" s="169"/>
      <c r="AG985" s="169"/>
      <c r="AH985" s="169"/>
      <c r="AJ985" s="169"/>
      <c r="AK985" s="169"/>
      <c r="AM985" s="169"/>
      <c r="AN985" s="64"/>
      <c r="AO985" s="64"/>
      <c r="AP985" s="64"/>
      <c r="AQ985" s="64"/>
      <c r="AR985" s="64"/>
      <c r="AS985" s="42"/>
      <c r="AT985" s="67"/>
      <c r="AU985" s="67"/>
      <c r="AV985" s="67"/>
      <c r="AW985" s="42"/>
      <c r="AX985" s="64"/>
      <c r="AY985" s="69"/>
      <c r="AZ985" s="67"/>
      <c r="BA985" s="67"/>
      <c r="BB985" s="67"/>
      <c r="BC985" s="67"/>
      <c r="BD985" s="69"/>
      <c r="BE985" s="69"/>
      <c r="BF985" s="72"/>
      <c r="BG985" s="69"/>
      <c r="BH985" s="69"/>
      <c r="BI985" s="94"/>
      <c r="BJ985" s="42"/>
      <c r="BK985" s="42"/>
      <c r="BL985" s="209"/>
      <c r="BM985" s="67"/>
      <c r="BN985" s="67"/>
      <c r="BO985" s="95"/>
      <c r="BP985" s="42"/>
      <c r="BQ985" s="42"/>
      <c r="BR985" s="206"/>
      <c r="BS985" s="41"/>
      <c r="BT985" s="41"/>
      <c r="BU985" s="30"/>
      <c r="BW985" s="30"/>
      <c r="BX985" s="30"/>
      <c r="BY985" s="30"/>
      <c r="BZ985" s="160"/>
      <c r="CS985" s="40"/>
      <c r="CV985" s="69"/>
      <c r="CW985" s="31"/>
      <c r="CX985" s="19"/>
      <c r="CY985" s="43"/>
      <c r="DC985" s="160"/>
      <c r="DU985" s="30"/>
      <c r="DV985" s="30"/>
      <c r="DW985" s="30"/>
      <c r="DX985" s="30"/>
      <c r="DY985" s="30"/>
      <c r="DZ985" s="160"/>
      <c r="EA985" s="160"/>
      <c r="EC985" s="160"/>
      <c r="ED985" s="160"/>
      <c r="EG985" s="160"/>
      <c r="EH985" s="30"/>
      <c r="EI985" s="30"/>
      <c r="EK985" s="160"/>
      <c r="EL985" s="160"/>
      <c r="EM985" s="160"/>
      <c r="EN985" s="160"/>
      <c r="EO985" s="160"/>
      <c r="EP985" s="160"/>
    </row>
    <row r="986" spans="2:146" s="105" customFormat="1" x14ac:dyDescent="0.25">
      <c r="B986" s="53"/>
      <c r="C986" s="53"/>
      <c r="D986" s="53"/>
      <c r="E986" s="53"/>
      <c r="F986" s="53"/>
      <c r="G986" s="53"/>
      <c r="J986" s="160"/>
      <c r="K986" s="160"/>
      <c r="L986" s="42"/>
      <c r="M986" s="42"/>
      <c r="N986" s="42"/>
      <c r="O986" s="42"/>
      <c r="P986" s="42"/>
      <c r="Q986" s="42"/>
      <c r="R986" s="42"/>
      <c r="S986" s="42"/>
      <c r="T986" s="42"/>
      <c r="U986" s="169"/>
      <c r="V986" s="169"/>
      <c r="W986" s="169"/>
      <c r="X986" s="169"/>
      <c r="Y986" s="169"/>
      <c r="AA986" s="169"/>
      <c r="AB986" s="169"/>
      <c r="AC986" s="169"/>
      <c r="AD986" s="169"/>
      <c r="AE986" s="169"/>
      <c r="AF986" s="169"/>
      <c r="AG986" s="169"/>
      <c r="AH986" s="169"/>
      <c r="AJ986" s="169"/>
      <c r="AK986" s="169"/>
      <c r="AM986" s="169"/>
      <c r="AN986" s="64"/>
      <c r="AO986" s="64"/>
      <c r="AP986" s="64"/>
      <c r="AQ986" s="64"/>
      <c r="AR986" s="64"/>
      <c r="AS986" s="42"/>
      <c r="AT986" s="67"/>
      <c r="AU986" s="67"/>
      <c r="AV986" s="67"/>
      <c r="AW986" s="42"/>
      <c r="AX986" s="64"/>
      <c r="AY986" s="69"/>
      <c r="AZ986" s="67"/>
      <c r="BA986" s="67"/>
      <c r="BB986" s="67"/>
      <c r="BC986" s="67"/>
      <c r="BD986" s="69"/>
      <c r="BE986" s="69"/>
      <c r="BF986" s="72"/>
      <c r="BG986" s="69"/>
      <c r="BH986" s="69"/>
      <c r="BI986" s="94"/>
      <c r="BJ986" s="42"/>
      <c r="BK986" s="42"/>
      <c r="BL986" s="209"/>
      <c r="BM986" s="67"/>
      <c r="BN986" s="67"/>
      <c r="BO986" s="95"/>
      <c r="BP986" s="42"/>
      <c r="BQ986" s="42"/>
      <c r="BR986" s="206"/>
      <c r="BS986" s="41"/>
      <c r="BT986" s="41"/>
      <c r="BU986" s="30"/>
      <c r="BW986" s="30"/>
      <c r="BX986" s="30"/>
      <c r="BY986" s="30"/>
      <c r="BZ986" s="160"/>
      <c r="CS986" s="40"/>
      <c r="CV986" s="69"/>
      <c r="CW986" s="31"/>
      <c r="CX986" s="19"/>
      <c r="CY986" s="43"/>
      <c r="DC986" s="160"/>
      <c r="DU986" s="30"/>
      <c r="DV986" s="30"/>
      <c r="DW986" s="30"/>
      <c r="DX986" s="30"/>
      <c r="DY986" s="30"/>
      <c r="DZ986" s="160"/>
      <c r="EA986" s="160"/>
      <c r="EC986" s="160"/>
      <c r="ED986" s="160"/>
      <c r="EG986" s="160"/>
      <c r="EH986" s="30"/>
      <c r="EI986" s="30"/>
      <c r="EK986" s="160"/>
      <c r="EL986" s="160"/>
      <c r="EM986" s="160"/>
      <c r="EN986" s="160"/>
      <c r="EO986" s="160"/>
      <c r="EP986" s="160"/>
    </row>
    <row r="987" spans="2:146" s="105" customFormat="1" x14ac:dyDescent="0.25">
      <c r="B987" s="53"/>
      <c r="C987" s="53"/>
      <c r="D987" s="53"/>
      <c r="E987" s="53"/>
      <c r="F987" s="53"/>
      <c r="G987" s="53"/>
      <c r="J987" s="160"/>
      <c r="K987" s="160"/>
      <c r="L987" s="42"/>
      <c r="M987" s="42"/>
      <c r="N987" s="42"/>
      <c r="O987" s="42"/>
      <c r="P987" s="42"/>
      <c r="Q987" s="42"/>
      <c r="R987" s="42"/>
      <c r="S987" s="42"/>
      <c r="T987" s="42"/>
      <c r="U987" s="169"/>
      <c r="V987" s="169"/>
      <c r="W987" s="169"/>
      <c r="X987" s="169"/>
      <c r="Y987" s="169"/>
      <c r="AA987" s="169"/>
      <c r="AB987" s="169"/>
      <c r="AC987" s="169"/>
      <c r="AD987" s="169"/>
      <c r="AE987" s="169"/>
      <c r="AF987" s="169"/>
      <c r="AG987" s="169"/>
      <c r="AH987" s="169"/>
      <c r="AJ987" s="169"/>
      <c r="AK987" s="169"/>
      <c r="AM987" s="169"/>
      <c r="AN987" s="64"/>
      <c r="AO987" s="64"/>
      <c r="AP987" s="64"/>
      <c r="AQ987" s="64"/>
      <c r="AR987" s="64"/>
      <c r="AS987" s="42"/>
      <c r="AT987" s="67"/>
      <c r="AU987" s="67"/>
      <c r="AV987" s="67"/>
      <c r="AW987" s="42"/>
      <c r="AX987" s="64"/>
      <c r="AY987" s="69"/>
      <c r="AZ987" s="67"/>
      <c r="BA987" s="67"/>
      <c r="BB987" s="67"/>
      <c r="BC987" s="67"/>
      <c r="BD987" s="69"/>
      <c r="BE987" s="69"/>
      <c r="BF987" s="72"/>
      <c r="BG987" s="69"/>
      <c r="BH987" s="69"/>
      <c r="BI987" s="94"/>
      <c r="BJ987" s="42"/>
      <c r="BK987" s="42"/>
      <c r="BL987" s="209"/>
      <c r="BM987" s="67"/>
      <c r="BN987" s="67"/>
      <c r="BO987" s="95"/>
      <c r="BP987" s="42"/>
      <c r="BQ987" s="42"/>
      <c r="BR987" s="206"/>
      <c r="BS987" s="41"/>
      <c r="BT987" s="41"/>
      <c r="BU987" s="30"/>
      <c r="BW987" s="30"/>
      <c r="BX987" s="30"/>
      <c r="BY987" s="30"/>
      <c r="BZ987" s="160"/>
      <c r="CS987" s="40"/>
      <c r="CV987" s="69"/>
      <c r="CW987" s="31"/>
      <c r="CX987" s="19"/>
      <c r="CY987" s="43"/>
      <c r="DC987" s="160"/>
      <c r="DU987" s="30"/>
      <c r="DV987" s="30"/>
      <c r="DW987" s="30"/>
      <c r="DX987" s="30"/>
      <c r="DY987" s="30"/>
      <c r="DZ987" s="160"/>
      <c r="EA987" s="160"/>
      <c r="EC987" s="160"/>
      <c r="ED987" s="160"/>
      <c r="EG987" s="160"/>
      <c r="EH987" s="30"/>
      <c r="EI987" s="30"/>
      <c r="EK987" s="160"/>
      <c r="EL987" s="160"/>
      <c r="EM987" s="160"/>
      <c r="EN987" s="160"/>
      <c r="EO987" s="160"/>
      <c r="EP987" s="160"/>
    </row>
    <row r="988" spans="2:146" s="105" customFormat="1" x14ac:dyDescent="0.25">
      <c r="B988" s="53"/>
      <c r="C988" s="53"/>
      <c r="D988" s="53"/>
      <c r="E988" s="53"/>
      <c r="F988" s="53"/>
      <c r="G988" s="53"/>
      <c r="J988" s="160"/>
      <c r="K988" s="160"/>
      <c r="L988" s="42"/>
      <c r="M988" s="42"/>
      <c r="N988" s="42"/>
      <c r="O988" s="42"/>
      <c r="P988" s="42"/>
      <c r="Q988" s="42"/>
      <c r="R988" s="42"/>
      <c r="S988" s="42"/>
      <c r="T988" s="42"/>
      <c r="U988" s="169"/>
      <c r="V988" s="169"/>
      <c r="W988" s="169"/>
      <c r="X988" s="169"/>
      <c r="Y988" s="169"/>
      <c r="AA988" s="169"/>
      <c r="AB988" s="169"/>
      <c r="AC988" s="169"/>
      <c r="AD988" s="169"/>
      <c r="AE988" s="169"/>
      <c r="AF988" s="169"/>
      <c r="AG988" s="169"/>
      <c r="AH988" s="169"/>
      <c r="AJ988" s="169"/>
      <c r="AK988" s="169"/>
      <c r="AM988" s="169"/>
      <c r="AN988" s="64"/>
      <c r="AO988" s="64"/>
      <c r="AP988" s="64"/>
      <c r="AQ988" s="64"/>
      <c r="AR988" s="64"/>
      <c r="AS988" s="42"/>
      <c r="AT988" s="67"/>
      <c r="AU988" s="67"/>
      <c r="AV988" s="67"/>
      <c r="AW988" s="42"/>
      <c r="AX988" s="64"/>
      <c r="AY988" s="69"/>
      <c r="AZ988" s="67"/>
      <c r="BA988" s="67"/>
      <c r="BB988" s="67"/>
      <c r="BC988" s="67"/>
      <c r="BD988" s="69"/>
      <c r="BE988" s="69"/>
      <c r="BF988" s="72"/>
      <c r="BG988" s="69"/>
      <c r="BH988" s="69"/>
      <c r="BI988" s="94"/>
      <c r="BJ988" s="42"/>
      <c r="BK988" s="42"/>
      <c r="BL988" s="209"/>
      <c r="BM988" s="67"/>
      <c r="BN988" s="67"/>
      <c r="BO988" s="95"/>
      <c r="BP988" s="42"/>
      <c r="BQ988" s="42"/>
      <c r="BR988" s="206"/>
      <c r="BS988" s="41"/>
      <c r="BT988" s="41"/>
      <c r="BU988" s="30"/>
      <c r="BW988" s="30"/>
      <c r="BX988" s="30"/>
      <c r="BY988" s="30"/>
      <c r="BZ988" s="160"/>
      <c r="CS988" s="40"/>
      <c r="CV988" s="69"/>
      <c r="CW988" s="31"/>
      <c r="CX988" s="19"/>
      <c r="CY988" s="43"/>
      <c r="DC988" s="160"/>
      <c r="DU988" s="30"/>
      <c r="DV988" s="30"/>
      <c r="DW988" s="30"/>
      <c r="DX988" s="30"/>
      <c r="DY988" s="30"/>
      <c r="DZ988" s="160"/>
      <c r="EA988" s="160"/>
      <c r="EC988" s="160"/>
      <c r="ED988" s="160"/>
      <c r="EG988" s="160"/>
      <c r="EH988" s="30"/>
      <c r="EI988" s="30"/>
      <c r="EK988" s="160"/>
      <c r="EL988" s="160"/>
      <c r="EM988" s="160"/>
      <c r="EN988" s="160"/>
      <c r="EO988" s="160"/>
      <c r="EP988" s="160"/>
    </row>
    <row r="989" spans="2:146" s="105" customFormat="1" x14ac:dyDescent="0.25">
      <c r="B989" s="53"/>
      <c r="C989" s="53"/>
      <c r="D989" s="53"/>
      <c r="E989" s="53"/>
      <c r="F989" s="53"/>
      <c r="G989" s="53"/>
      <c r="J989" s="160"/>
      <c r="K989" s="160"/>
      <c r="L989" s="42"/>
      <c r="M989" s="42"/>
      <c r="N989" s="42"/>
      <c r="O989" s="42"/>
      <c r="P989" s="42"/>
      <c r="Q989" s="42"/>
      <c r="R989" s="42"/>
      <c r="S989" s="42"/>
      <c r="T989" s="42"/>
      <c r="U989" s="169"/>
      <c r="V989" s="169"/>
      <c r="W989" s="169"/>
      <c r="X989" s="169"/>
      <c r="Y989" s="169"/>
      <c r="AA989" s="169"/>
      <c r="AB989" s="169"/>
      <c r="AC989" s="169"/>
      <c r="AD989" s="169"/>
      <c r="AE989" s="169"/>
      <c r="AF989" s="169"/>
      <c r="AG989" s="169"/>
      <c r="AH989" s="169"/>
      <c r="AJ989" s="169"/>
      <c r="AK989" s="169"/>
      <c r="AM989" s="169"/>
      <c r="AN989" s="64"/>
      <c r="AO989" s="64"/>
      <c r="AP989" s="64"/>
      <c r="AQ989" s="64"/>
      <c r="AR989" s="64"/>
      <c r="AS989" s="42"/>
      <c r="AT989" s="67"/>
      <c r="AU989" s="67"/>
      <c r="AV989" s="67"/>
      <c r="AW989" s="42"/>
      <c r="AX989" s="64"/>
      <c r="AY989" s="69"/>
      <c r="AZ989" s="67"/>
      <c r="BA989" s="67"/>
      <c r="BB989" s="67"/>
      <c r="BC989" s="67"/>
      <c r="BD989" s="69"/>
      <c r="BE989" s="69"/>
      <c r="BF989" s="72"/>
      <c r="BG989" s="69"/>
      <c r="BH989" s="69"/>
      <c r="BI989" s="94"/>
      <c r="BJ989" s="42"/>
      <c r="BK989" s="42"/>
      <c r="BL989" s="209"/>
      <c r="BM989" s="67"/>
      <c r="BN989" s="67"/>
      <c r="BO989" s="95"/>
      <c r="BP989" s="42"/>
      <c r="BQ989" s="42"/>
      <c r="BR989" s="206"/>
      <c r="BS989" s="41"/>
      <c r="BT989" s="41"/>
      <c r="BU989" s="30"/>
      <c r="BW989" s="30"/>
      <c r="BX989" s="30"/>
      <c r="BY989" s="30"/>
      <c r="BZ989" s="160"/>
      <c r="CS989" s="40"/>
      <c r="CV989" s="69"/>
      <c r="CW989" s="31"/>
      <c r="CX989" s="19"/>
      <c r="CY989" s="43"/>
      <c r="DC989" s="160"/>
      <c r="DU989" s="30"/>
      <c r="DV989" s="30"/>
      <c r="DW989" s="30"/>
      <c r="DX989" s="30"/>
      <c r="DY989" s="30"/>
      <c r="DZ989" s="160"/>
      <c r="EA989" s="160"/>
      <c r="EC989" s="160"/>
      <c r="ED989" s="160"/>
      <c r="EG989" s="160"/>
      <c r="EH989" s="30"/>
      <c r="EI989" s="30"/>
      <c r="EK989" s="160"/>
      <c r="EL989" s="160"/>
      <c r="EM989" s="160"/>
      <c r="EN989" s="160"/>
      <c r="EO989" s="160"/>
      <c r="EP989" s="160"/>
    </row>
    <row r="990" spans="2:146" s="105" customFormat="1" x14ac:dyDescent="0.25">
      <c r="B990" s="53"/>
      <c r="C990" s="53"/>
      <c r="D990" s="53"/>
      <c r="E990" s="53"/>
      <c r="F990" s="53"/>
      <c r="G990" s="53"/>
      <c r="J990" s="160"/>
      <c r="K990" s="160"/>
      <c r="L990" s="42"/>
      <c r="M990" s="42"/>
      <c r="N990" s="42"/>
      <c r="O990" s="42"/>
      <c r="P990" s="42"/>
      <c r="Q990" s="42"/>
      <c r="R990" s="42"/>
      <c r="S990" s="42"/>
      <c r="T990" s="42"/>
      <c r="U990" s="169"/>
      <c r="V990" s="169"/>
      <c r="W990" s="169"/>
      <c r="X990" s="169"/>
      <c r="Y990" s="169"/>
      <c r="AA990" s="169"/>
      <c r="AB990" s="169"/>
      <c r="AC990" s="169"/>
      <c r="AD990" s="169"/>
      <c r="AE990" s="169"/>
      <c r="AF990" s="169"/>
      <c r="AG990" s="169"/>
      <c r="AH990" s="169"/>
      <c r="AJ990" s="169"/>
      <c r="AK990" s="169"/>
      <c r="AM990" s="169"/>
      <c r="AN990" s="64"/>
      <c r="AO990" s="64"/>
      <c r="AP990" s="64"/>
      <c r="AQ990" s="64"/>
      <c r="AR990" s="64"/>
      <c r="AS990" s="42"/>
      <c r="AT990" s="67"/>
      <c r="AU990" s="67"/>
      <c r="AV990" s="67"/>
      <c r="AW990" s="42"/>
      <c r="AX990" s="64"/>
      <c r="AY990" s="69"/>
      <c r="AZ990" s="67"/>
      <c r="BA990" s="67"/>
      <c r="BB990" s="67"/>
      <c r="BC990" s="67"/>
      <c r="BD990" s="69"/>
      <c r="BE990" s="69"/>
      <c r="BF990" s="72"/>
      <c r="BG990" s="69"/>
      <c r="BH990" s="69"/>
      <c r="BI990" s="94"/>
      <c r="BJ990" s="42"/>
      <c r="BK990" s="42"/>
      <c r="BL990" s="209"/>
      <c r="BM990" s="67"/>
      <c r="BN990" s="67"/>
      <c r="BO990" s="95"/>
      <c r="BP990" s="42"/>
      <c r="BQ990" s="42"/>
      <c r="BR990" s="206"/>
      <c r="BS990" s="41"/>
      <c r="BT990" s="41"/>
      <c r="BU990" s="30"/>
      <c r="BW990" s="30"/>
      <c r="BX990" s="30"/>
      <c r="BY990" s="30"/>
      <c r="BZ990" s="160"/>
      <c r="CS990" s="40"/>
      <c r="CV990" s="69"/>
      <c r="CW990" s="31"/>
      <c r="CX990" s="19"/>
      <c r="CY990" s="43"/>
      <c r="DC990" s="160"/>
      <c r="DU990" s="30"/>
      <c r="DV990" s="30"/>
      <c r="DW990" s="30"/>
      <c r="DX990" s="30"/>
      <c r="DY990" s="30"/>
      <c r="DZ990" s="160"/>
      <c r="EA990" s="160"/>
      <c r="EC990" s="160"/>
      <c r="ED990" s="160"/>
      <c r="EG990" s="160"/>
      <c r="EH990" s="30"/>
      <c r="EI990" s="30"/>
      <c r="EK990" s="160"/>
      <c r="EL990" s="160"/>
      <c r="EM990" s="160"/>
      <c r="EN990" s="160"/>
      <c r="EO990" s="160"/>
      <c r="EP990" s="160"/>
    </row>
    <row r="991" spans="2:146" s="105" customFormat="1" x14ac:dyDescent="0.25">
      <c r="B991" s="53"/>
      <c r="C991" s="53"/>
      <c r="D991" s="53"/>
      <c r="E991" s="53"/>
      <c r="F991" s="53"/>
      <c r="G991" s="53"/>
      <c r="J991" s="160"/>
      <c r="K991" s="160"/>
      <c r="L991" s="42"/>
      <c r="M991" s="42"/>
      <c r="N991" s="42"/>
      <c r="O991" s="42"/>
      <c r="P991" s="42"/>
      <c r="Q991" s="42"/>
      <c r="R991" s="42"/>
      <c r="S991" s="42"/>
      <c r="T991" s="42"/>
      <c r="U991" s="169"/>
      <c r="V991" s="169"/>
      <c r="W991" s="169"/>
      <c r="X991" s="169"/>
      <c r="Y991" s="169"/>
      <c r="AA991" s="169"/>
      <c r="AB991" s="169"/>
      <c r="AC991" s="169"/>
      <c r="AD991" s="169"/>
      <c r="AE991" s="169"/>
      <c r="AF991" s="169"/>
      <c r="AG991" s="169"/>
      <c r="AH991" s="169"/>
      <c r="AJ991" s="169"/>
      <c r="AK991" s="169"/>
      <c r="AM991" s="169"/>
      <c r="AN991" s="64"/>
      <c r="AO991" s="64"/>
      <c r="AP991" s="64"/>
      <c r="AQ991" s="64"/>
      <c r="AR991" s="64"/>
      <c r="AS991" s="42"/>
      <c r="AT991" s="67"/>
      <c r="AU991" s="67"/>
      <c r="AV991" s="67"/>
      <c r="AW991" s="42"/>
      <c r="AX991" s="64"/>
      <c r="AY991" s="69"/>
      <c r="AZ991" s="67"/>
      <c r="BA991" s="67"/>
      <c r="BB991" s="67"/>
      <c r="BC991" s="67"/>
      <c r="BD991" s="69"/>
      <c r="BE991" s="69"/>
      <c r="BF991" s="72"/>
      <c r="BG991" s="69"/>
      <c r="BH991" s="69"/>
      <c r="BI991" s="94"/>
      <c r="BJ991" s="42"/>
      <c r="BK991" s="42"/>
      <c r="BL991" s="209"/>
      <c r="BM991" s="67"/>
      <c r="BN991" s="67"/>
      <c r="BO991" s="95"/>
      <c r="BP991" s="42"/>
      <c r="BQ991" s="42"/>
      <c r="BR991" s="206"/>
      <c r="BS991" s="41"/>
      <c r="BT991" s="41"/>
      <c r="BU991" s="30"/>
      <c r="BW991" s="30"/>
      <c r="BX991" s="30"/>
      <c r="BY991" s="30"/>
      <c r="BZ991" s="160"/>
      <c r="CS991" s="40"/>
      <c r="CV991" s="69"/>
      <c r="CW991" s="31"/>
      <c r="CX991" s="19"/>
      <c r="CY991" s="43"/>
      <c r="DC991" s="160"/>
      <c r="DU991" s="30"/>
      <c r="DV991" s="30"/>
      <c r="DW991" s="30"/>
      <c r="DX991" s="30"/>
      <c r="DY991" s="30"/>
      <c r="DZ991" s="160"/>
      <c r="EA991" s="160"/>
      <c r="EC991" s="160"/>
      <c r="ED991" s="160"/>
      <c r="EG991" s="160"/>
      <c r="EH991" s="30"/>
      <c r="EI991" s="30"/>
      <c r="EK991" s="160"/>
      <c r="EL991" s="160"/>
      <c r="EM991" s="160"/>
      <c r="EN991" s="160"/>
      <c r="EO991" s="160"/>
      <c r="EP991" s="160"/>
    </row>
    <row r="992" spans="2:146" s="105" customFormat="1" x14ac:dyDescent="0.25">
      <c r="B992" s="53"/>
      <c r="C992" s="53"/>
      <c r="D992" s="53"/>
      <c r="E992" s="53"/>
      <c r="F992" s="53"/>
      <c r="G992" s="53"/>
      <c r="J992" s="160"/>
      <c r="K992" s="160"/>
      <c r="L992" s="42"/>
      <c r="M992" s="42"/>
      <c r="N992" s="42"/>
      <c r="O992" s="42"/>
      <c r="P992" s="42"/>
      <c r="Q992" s="42"/>
      <c r="R992" s="42"/>
      <c r="S992" s="42"/>
      <c r="T992" s="42"/>
      <c r="U992" s="169"/>
      <c r="V992" s="169"/>
      <c r="W992" s="169"/>
      <c r="X992" s="169"/>
      <c r="Y992" s="169"/>
      <c r="AA992" s="169"/>
      <c r="AB992" s="169"/>
      <c r="AC992" s="169"/>
      <c r="AD992" s="169"/>
      <c r="AE992" s="169"/>
      <c r="AF992" s="169"/>
      <c r="AG992" s="169"/>
      <c r="AH992" s="169"/>
      <c r="AJ992" s="169"/>
      <c r="AK992" s="169"/>
      <c r="AM992" s="169"/>
      <c r="AN992" s="64"/>
      <c r="AO992" s="64"/>
      <c r="AP992" s="64"/>
      <c r="AQ992" s="64"/>
      <c r="AR992" s="64"/>
      <c r="AS992" s="42"/>
      <c r="AT992" s="67"/>
      <c r="AU992" s="67"/>
      <c r="AV992" s="67"/>
      <c r="AW992" s="42"/>
      <c r="AX992" s="64"/>
      <c r="AY992" s="69"/>
      <c r="AZ992" s="67"/>
      <c r="BA992" s="67"/>
      <c r="BB992" s="67"/>
      <c r="BC992" s="67"/>
      <c r="BD992" s="69"/>
      <c r="BE992" s="69"/>
      <c r="BF992" s="72"/>
      <c r="BG992" s="69"/>
      <c r="BH992" s="69"/>
      <c r="BI992" s="94"/>
      <c r="BJ992" s="42"/>
      <c r="BK992" s="42"/>
      <c r="BL992" s="209"/>
      <c r="BM992" s="67"/>
      <c r="BN992" s="67"/>
      <c r="BO992" s="95"/>
      <c r="BP992" s="42"/>
      <c r="BQ992" s="42"/>
      <c r="BR992" s="206"/>
      <c r="BS992" s="41"/>
      <c r="BT992" s="41"/>
      <c r="BU992" s="30"/>
      <c r="BW992" s="30"/>
      <c r="BX992" s="30"/>
      <c r="BY992" s="30"/>
      <c r="BZ992" s="160"/>
      <c r="CS992" s="40"/>
      <c r="CV992" s="69"/>
      <c r="CW992" s="31"/>
      <c r="CX992" s="19"/>
      <c r="CY992" s="43"/>
      <c r="DC992" s="160"/>
      <c r="DU992" s="30"/>
      <c r="DV992" s="30"/>
      <c r="DW992" s="30"/>
      <c r="DX992" s="30"/>
      <c r="DY992" s="30"/>
      <c r="DZ992" s="160"/>
      <c r="EA992" s="160"/>
      <c r="EC992" s="160"/>
      <c r="ED992" s="160"/>
      <c r="EG992" s="160"/>
      <c r="EH992" s="30"/>
      <c r="EI992" s="30"/>
      <c r="EK992" s="160"/>
      <c r="EL992" s="160"/>
      <c r="EM992" s="160"/>
      <c r="EN992" s="160"/>
      <c r="EO992" s="160"/>
      <c r="EP992" s="160"/>
    </row>
    <row r="993" spans="2:146" s="105" customFormat="1" x14ac:dyDescent="0.25">
      <c r="B993" s="53"/>
      <c r="C993" s="53"/>
      <c r="D993" s="53"/>
      <c r="E993" s="53"/>
      <c r="F993" s="53"/>
      <c r="G993" s="53"/>
      <c r="J993" s="160"/>
      <c r="K993" s="160"/>
      <c r="L993" s="42"/>
      <c r="M993" s="42"/>
      <c r="N993" s="42"/>
      <c r="O993" s="42"/>
      <c r="P993" s="42"/>
      <c r="Q993" s="42"/>
      <c r="R993" s="42"/>
      <c r="S993" s="42"/>
      <c r="T993" s="42"/>
      <c r="U993" s="169"/>
      <c r="V993" s="169"/>
      <c r="W993" s="169"/>
      <c r="X993" s="169"/>
      <c r="Y993" s="169"/>
      <c r="AA993" s="169"/>
      <c r="AB993" s="169"/>
      <c r="AC993" s="169"/>
      <c r="AD993" s="169"/>
      <c r="AE993" s="169"/>
      <c r="AF993" s="169"/>
      <c r="AG993" s="169"/>
      <c r="AH993" s="169"/>
      <c r="AJ993" s="169"/>
      <c r="AK993" s="169"/>
      <c r="AM993" s="169"/>
      <c r="AN993" s="64"/>
      <c r="AO993" s="64"/>
      <c r="AP993" s="64"/>
      <c r="AQ993" s="64"/>
      <c r="AR993" s="64"/>
      <c r="AS993" s="42"/>
      <c r="AT993" s="67"/>
      <c r="AU993" s="67"/>
      <c r="AV993" s="67"/>
      <c r="AW993" s="42"/>
      <c r="AX993" s="64"/>
      <c r="AY993" s="69"/>
      <c r="AZ993" s="67"/>
      <c r="BA993" s="67"/>
      <c r="BB993" s="67"/>
      <c r="BC993" s="67"/>
      <c r="BD993" s="69"/>
      <c r="BE993" s="69"/>
      <c r="BF993" s="72"/>
      <c r="BG993" s="69"/>
      <c r="BH993" s="69"/>
      <c r="BI993" s="94"/>
      <c r="BJ993" s="42"/>
      <c r="BK993" s="42"/>
      <c r="BL993" s="209"/>
      <c r="BM993" s="67"/>
      <c r="BN993" s="67"/>
      <c r="BO993" s="95"/>
      <c r="BP993" s="42"/>
      <c r="BQ993" s="42"/>
      <c r="BR993" s="206"/>
      <c r="BS993" s="41"/>
      <c r="BT993" s="41"/>
      <c r="BU993" s="30"/>
      <c r="BW993" s="30"/>
      <c r="BX993" s="30"/>
      <c r="BY993" s="30"/>
      <c r="BZ993" s="160"/>
      <c r="CS993" s="40"/>
      <c r="CV993" s="69"/>
      <c r="CW993" s="31"/>
      <c r="CX993" s="19"/>
      <c r="CY993" s="43"/>
      <c r="DC993" s="160"/>
      <c r="DU993" s="30"/>
      <c r="DV993" s="30"/>
      <c r="DW993" s="30"/>
      <c r="DX993" s="30"/>
      <c r="DY993" s="30"/>
      <c r="DZ993" s="160"/>
      <c r="EA993" s="160"/>
      <c r="EC993" s="160"/>
      <c r="ED993" s="160"/>
      <c r="EG993" s="160"/>
      <c r="EH993" s="30"/>
      <c r="EI993" s="30"/>
      <c r="EK993" s="160"/>
      <c r="EL993" s="160"/>
      <c r="EM993" s="160"/>
      <c r="EN993" s="160"/>
      <c r="EO993" s="160"/>
      <c r="EP993" s="160"/>
    </row>
    <row r="994" spans="2:146" s="105" customFormat="1" x14ac:dyDescent="0.25">
      <c r="B994" s="53"/>
      <c r="C994" s="53"/>
      <c r="D994" s="53"/>
      <c r="E994" s="53"/>
      <c r="F994" s="53"/>
      <c r="G994" s="53"/>
      <c r="J994" s="160"/>
      <c r="K994" s="160"/>
      <c r="L994" s="42"/>
      <c r="M994" s="42"/>
      <c r="N994" s="42"/>
      <c r="O994" s="42"/>
      <c r="P994" s="42"/>
      <c r="Q994" s="42"/>
      <c r="R994" s="42"/>
      <c r="S994" s="42"/>
      <c r="T994" s="42"/>
      <c r="U994" s="169"/>
      <c r="V994" s="169"/>
      <c r="W994" s="169"/>
      <c r="X994" s="169"/>
      <c r="Y994" s="169"/>
      <c r="AA994" s="169"/>
      <c r="AB994" s="169"/>
      <c r="AC994" s="169"/>
      <c r="AD994" s="169"/>
      <c r="AE994" s="169"/>
      <c r="AF994" s="169"/>
      <c r="AG994" s="169"/>
      <c r="AH994" s="169"/>
      <c r="AJ994" s="169"/>
      <c r="AK994" s="169"/>
      <c r="AM994" s="169"/>
      <c r="AN994" s="64"/>
      <c r="AO994" s="64"/>
      <c r="AP994" s="64"/>
      <c r="AQ994" s="64"/>
      <c r="AR994" s="64"/>
      <c r="AS994" s="42"/>
      <c r="AT994" s="67"/>
      <c r="AU994" s="67"/>
      <c r="AV994" s="67"/>
      <c r="AW994" s="42"/>
      <c r="AX994" s="64"/>
      <c r="AY994" s="69"/>
      <c r="AZ994" s="67"/>
      <c r="BA994" s="67"/>
      <c r="BB994" s="67"/>
      <c r="BC994" s="67"/>
      <c r="BD994" s="69"/>
      <c r="BE994" s="69"/>
      <c r="BF994" s="72"/>
      <c r="BG994" s="69"/>
      <c r="BH994" s="69"/>
      <c r="BI994" s="94"/>
      <c r="BJ994" s="42"/>
      <c r="BK994" s="42"/>
      <c r="BL994" s="209"/>
      <c r="BM994" s="67"/>
      <c r="BN994" s="67"/>
      <c r="BO994" s="95"/>
      <c r="BP994" s="42"/>
      <c r="BQ994" s="42"/>
      <c r="BR994" s="206"/>
      <c r="BS994" s="41"/>
      <c r="BT994" s="41"/>
      <c r="BU994" s="30"/>
      <c r="BW994" s="30"/>
      <c r="BX994" s="30"/>
      <c r="BY994" s="30"/>
      <c r="BZ994" s="160"/>
      <c r="CS994" s="40"/>
      <c r="CV994" s="69"/>
      <c r="CW994" s="31"/>
      <c r="CX994" s="19"/>
      <c r="CY994" s="43"/>
      <c r="DC994" s="160"/>
      <c r="DU994" s="30"/>
      <c r="DV994" s="30"/>
      <c r="DW994" s="30"/>
      <c r="DX994" s="30"/>
      <c r="DY994" s="30"/>
      <c r="DZ994" s="160"/>
      <c r="EA994" s="160"/>
      <c r="EC994" s="160"/>
      <c r="ED994" s="160"/>
      <c r="EG994" s="160"/>
      <c r="EH994" s="30"/>
      <c r="EI994" s="30"/>
      <c r="EK994" s="160"/>
      <c r="EL994" s="160"/>
      <c r="EM994" s="160"/>
      <c r="EN994" s="160"/>
      <c r="EO994" s="160"/>
      <c r="EP994" s="160"/>
    </row>
    <row r="995" spans="2:146" s="105" customFormat="1" x14ac:dyDescent="0.25">
      <c r="B995" s="53"/>
      <c r="C995" s="53"/>
      <c r="D995" s="53"/>
      <c r="E995" s="53"/>
      <c r="F995" s="53"/>
      <c r="G995" s="53"/>
      <c r="J995" s="160"/>
      <c r="K995" s="160"/>
      <c r="L995" s="42"/>
      <c r="M995" s="42"/>
      <c r="N995" s="42"/>
      <c r="O995" s="42"/>
      <c r="P995" s="42"/>
      <c r="Q995" s="42"/>
      <c r="R995" s="42"/>
      <c r="S995" s="42"/>
      <c r="T995" s="42"/>
      <c r="U995" s="169"/>
      <c r="V995" s="169"/>
      <c r="W995" s="169"/>
      <c r="X995" s="169"/>
      <c r="Y995" s="169"/>
      <c r="AA995" s="169"/>
      <c r="AB995" s="169"/>
      <c r="AC995" s="169"/>
      <c r="AD995" s="169"/>
      <c r="AE995" s="169"/>
      <c r="AF995" s="169"/>
      <c r="AG995" s="169"/>
      <c r="AH995" s="169"/>
      <c r="AJ995" s="169"/>
      <c r="AK995" s="169"/>
      <c r="AM995" s="169"/>
      <c r="AN995" s="64"/>
      <c r="AO995" s="64"/>
      <c r="AP995" s="64"/>
      <c r="AQ995" s="64"/>
      <c r="AR995" s="64"/>
      <c r="AS995" s="42"/>
      <c r="AT995" s="67"/>
      <c r="AU995" s="67"/>
      <c r="AV995" s="67"/>
      <c r="AW995" s="42"/>
      <c r="AX995" s="64"/>
      <c r="AY995" s="69"/>
      <c r="AZ995" s="67"/>
      <c r="BA995" s="67"/>
      <c r="BB995" s="67"/>
      <c r="BC995" s="67"/>
      <c r="BD995" s="69"/>
      <c r="BE995" s="69"/>
      <c r="BF995" s="72"/>
      <c r="BG995" s="69"/>
      <c r="BH995" s="69"/>
      <c r="BI995" s="94"/>
      <c r="BJ995" s="42"/>
      <c r="BK995" s="42"/>
      <c r="BL995" s="209"/>
      <c r="BM995" s="67"/>
      <c r="BN995" s="67"/>
      <c r="BO995" s="95"/>
      <c r="BP995" s="42"/>
      <c r="BQ995" s="42"/>
      <c r="BR995" s="206"/>
      <c r="BS995" s="41"/>
      <c r="BT995" s="41"/>
      <c r="BU995" s="30"/>
      <c r="BW995" s="30"/>
      <c r="BX995" s="30"/>
      <c r="BY995" s="30"/>
      <c r="BZ995" s="160"/>
      <c r="CS995" s="40"/>
      <c r="CV995" s="69"/>
      <c r="CW995" s="31"/>
      <c r="CX995" s="19"/>
      <c r="CY995" s="43"/>
      <c r="DC995" s="160"/>
      <c r="DU995" s="30"/>
      <c r="DV995" s="30"/>
      <c r="DW995" s="30"/>
      <c r="DX995" s="30"/>
      <c r="DY995" s="30"/>
      <c r="DZ995" s="160"/>
      <c r="EA995" s="160"/>
      <c r="EC995" s="160"/>
      <c r="ED995" s="160"/>
      <c r="EG995" s="160"/>
      <c r="EH995" s="30"/>
      <c r="EI995" s="30"/>
      <c r="EK995" s="160"/>
      <c r="EL995" s="160"/>
      <c r="EM995" s="160"/>
      <c r="EN995" s="160"/>
      <c r="EO995" s="160"/>
      <c r="EP995" s="160"/>
    </row>
    <row r="996" spans="2:146" s="105" customFormat="1" x14ac:dyDescent="0.25">
      <c r="B996" s="53"/>
      <c r="C996" s="53"/>
      <c r="D996" s="53"/>
      <c r="E996" s="53"/>
      <c r="F996" s="53"/>
      <c r="G996" s="53"/>
      <c r="J996" s="160"/>
      <c r="K996" s="160"/>
      <c r="L996" s="42"/>
      <c r="M996" s="42"/>
      <c r="N996" s="42"/>
      <c r="O996" s="42"/>
      <c r="P996" s="42"/>
      <c r="Q996" s="42"/>
      <c r="R996" s="42"/>
      <c r="S996" s="42"/>
      <c r="T996" s="42"/>
      <c r="U996" s="169"/>
      <c r="V996" s="169"/>
      <c r="W996" s="169"/>
      <c r="X996" s="169"/>
      <c r="Y996" s="169"/>
      <c r="AA996" s="169"/>
      <c r="AB996" s="169"/>
      <c r="AC996" s="169"/>
      <c r="AD996" s="169"/>
      <c r="AE996" s="169"/>
      <c r="AF996" s="169"/>
      <c r="AG996" s="169"/>
      <c r="AH996" s="169"/>
      <c r="AJ996" s="169"/>
      <c r="AK996" s="169"/>
      <c r="AM996" s="169"/>
      <c r="AN996" s="64"/>
      <c r="AO996" s="64"/>
      <c r="AP996" s="64"/>
      <c r="AQ996" s="64"/>
      <c r="AR996" s="64"/>
      <c r="AS996" s="42"/>
      <c r="AT996" s="67"/>
      <c r="AU996" s="67"/>
      <c r="AV996" s="67"/>
      <c r="AW996" s="42"/>
      <c r="AX996" s="64"/>
      <c r="AY996" s="69"/>
      <c r="AZ996" s="67"/>
      <c r="BA996" s="67"/>
      <c r="BB996" s="67"/>
      <c r="BC996" s="67"/>
      <c r="BD996" s="69"/>
      <c r="BE996" s="69"/>
      <c r="BF996" s="72"/>
      <c r="BG996" s="69"/>
      <c r="BH996" s="69"/>
      <c r="BI996" s="94"/>
      <c r="BJ996" s="42"/>
      <c r="BK996" s="42"/>
      <c r="BL996" s="209"/>
      <c r="BM996" s="67"/>
      <c r="BN996" s="67"/>
      <c r="BO996" s="95"/>
      <c r="BP996" s="42"/>
      <c r="BQ996" s="42"/>
      <c r="BR996" s="206"/>
      <c r="BS996" s="41"/>
      <c r="BT996" s="41"/>
      <c r="BU996" s="30"/>
      <c r="BW996" s="30"/>
      <c r="BX996" s="30"/>
      <c r="BY996" s="30"/>
      <c r="BZ996" s="160"/>
      <c r="CS996" s="40"/>
      <c r="CV996" s="69"/>
      <c r="CW996" s="31"/>
      <c r="CX996" s="19"/>
      <c r="CY996" s="43"/>
      <c r="DC996" s="160"/>
      <c r="DU996" s="30"/>
      <c r="DV996" s="30"/>
      <c r="DW996" s="30"/>
      <c r="DX996" s="30"/>
      <c r="DY996" s="30"/>
      <c r="DZ996" s="160"/>
      <c r="EA996" s="160"/>
      <c r="EC996" s="160"/>
      <c r="ED996" s="160"/>
      <c r="EG996" s="160"/>
      <c r="EH996" s="30"/>
      <c r="EI996" s="30"/>
      <c r="EK996" s="160"/>
      <c r="EL996" s="160"/>
      <c r="EM996" s="160"/>
      <c r="EN996" s="160"/>
      <c r="EO996" s="160"/>
      <c r="EP996" s="160"/>
    </row>
    <row r="997" spans="2:146" s="105" customFormat="1" x14ac:dyDescent="0.25">
      <c r="B997" s="53"/>
      <c r="C997" s="53"/>
      <c r="D997" s="53"/>
      <c r="E997" s="53"/>
      <c r="F997" s="53"/>
      <c r="G997" s="53"/>
      <c r="J997" s="160"/>
      <c r="K997" s="160"/>
      <c r="L997" s="42"/>
      <c r="M997" s="42"/>
      <c r="N997" s="42"/>
      <c r="O997" s="42"/>
      <c r="P997" s="42"/>
      <c r="Q997" s="42"/>
      <c r="R997" s="42"/>
      <c r="S997" s="42"/>
      <c r="T997" s="42"/>
      <c r="U997" s="169"/>
      <c r="V997" s="169"/>
      <c r="W997" s="169"/>
      <c r="X997" s="169"/>
      <c r="Y997" s="169"/>
      <c r="AA997" s="169"/>
      <c r="AB997" s="169"/>
      <c r="AC997" s="169"/>
      <c r="AD997" s="169"/>
      <c r="AE997" s="169"/>
      <c r="AF997" s="169"/>
      <c r="AG997" s="169"/>
      <c r="AH997" s="169"/>
      <c r="AJ997" s="169"/>
      <c r="AK997" s="169"/>
      <c r="AM997" s="169"/>
      <c r="AN997" s="64"/>
      <c r="AO997" s="64"/>
      <c r="AP997" s="64"/>
      <c r="AQ997" s="64"/>
      <c r="AR997" s="64"/>
      <c r="AS997" s="42"/>
      <c r="AT997" s="67"/>
      <c r="AU997" s="67"/>
      <c r="AV997" s="67"/>
      <c r="AW997" s="42"/>
      <c r="AX997" s="64"/>
      <c r="AY997" s="69"/>
      <c r="AZ997" s="67"/>
      <c r="BA997" s="67"/>
      <c r="BB997" s="67"/>
      <c r="BC997" s="67"/>
      <c r="BD997" s="69"/>
      <c r="BE997" s="69"/>
      <c r="BF997" s="72"/>
      <c r="BG997" s="69"/>
      <c r="BH997" s="69"/>
      <c r="BI997" s="94"/>
      <c r="BJ997" s="42"/>
      <c r="BK997" s="42"/>
      <c r="BL997" s="209"/>
      <c r="BM997" s="67"/>
      <c r="BN997" s="67"/>
      <c r="BO997" s="95"/>
      <c r="BP997" s="42"/>
      <c r="BQ997" s="42"/>
      <c r="BR997" s="206"/>
      <c r="BS997" s="41"/>
      <c r="BT997" s="41"/>
      <c r="BU997" s="30"/>
      <c r="BW997" s="30"/>
      <c r="BX997" s="30"/>
      <c r="BY997" s="30"/>
      <c r="BZ997" s="160"/>
      <c r="CS997" s="40"/>
      <c r="CV997" s="69"/>
      <c r="CW997" s="31"/>
      <c r="CX997" s="19"/>
      <c r="CY997" s="43"/>
      <c r="DC997" s="160"/>
      <c r="DU997" s="30"/>
      <c r="DV997" s="30"/>
      <c r="DW997" s="30"/>
      <c r="DX997" s="30"/>
      <c r="DY997" s="30"/>
      <c r="DZ997" s="160"/>
      <c r="EA997" s="160"/>
      <c r="EC997" s="160"/>
      <c r="ED997" s="160"/>
      <c r="EG997" s="160"/>
      <c r="EH997" s="30"/>
      <c r="EI997" s="30"/>
      <c r="EK997" s="160"/>
      <c r="EL997" s="160"/>
      <c r="EM997" s="160"/>
      <c r="EN997" s="160"/>
      <c r="EO997" s="160"/>
      <c r="EP997" s="160"/>
    </row>
    <row r="998" spans="2:146" s="105" customFormat="1" x14ac:dyDescent="0.25">
      <c r="B998" s="53"/>
      <c r="C998" s="53"/>
      <c r="D998" s="53"/>
      <c r="E998" s="53"/>
      <c r="F998" s="53"/>
      <c r="G998" s="53"/>
      <c r="J998" s="160"/>
      <c r="K998" s="160"/>
      <c r="L998" s="42"/>
      <c r="M998" s="42"/>
      <c r="N998" s="42"/>
      <c r="O998" s="42"/>
      <c r="P998" s="42"/>
      <c r="Q998" s="42"/>
      <c r="R998" s="42"/>
      <c r="S998" s="42"/>
      <c r="T998" s="42"/>
      <c r="U998" s="169"/>
      <c r="V998" s="169"/>
      <c r="W998" s="169"/>
      <c r="X998" s="169"/>
      <c r="Y998" s="169"/>
      <c r="AA998" s="169"/>
      <c r="AB998" s="169"/>
      <c r="AC998" s="169"/>
      <c r="AD998" s="169"/>
      <c r="AE998" s="169"/>
      <c r="AF998" s="169"/>
      <c r="AG998" s="169"/>
      <c r="AH998" s="169"/>
      <c r="AJ998" s="169"/>
      <c r="AK998" s="169"/>
      <c r="AM998" s="169"/>
      <c r="AN998" s="64"/>
      <c r="AO998" s="64"/>
      <c r="AP998" s="64"/>
      <c r="AQ998" s="64"/>
      <c r="AR998" s="64"/>
      <c r="AS998" s="42"/>
      <c r="AT998" s="67"/>
      <c r="AU998" s="67"/>
      <c r="AV998" s="67"/>
      <c r="AW998" s="42"/>
      <c r="AX998" s="64"/>
      <c r="AY998" s="69"/>
      <c r="AZ998" s="67"/>
      <c r="BA998" s="67"/>
      <c r="BB998" s="67"/>
      <c r="BC998" s="67"/>
      <c r="BD998" s="69"/>
      <c r="BE998" s="69"/>
      <c r="BF998" s="72"/>
      <c r="BG998" s="69"/>
      <c r="BH998" s="69"/>
      <c r="BI998" s="94"/>
      <c r="BJ998" s="42"/>
      <c r="BK998" s="42"/>
      <c r="BL998" s="209"/>
      <c r="BM998" s="67"/>
      <c r="BN998" s="67"/>
      <c r="BO998" s="95"/>
      <c r="BP998" s="42"/>
      <c r="BQ998" s="42"/>
      <c r="BR998" s="206"/>
      <c r="BS998" s="41"/>
      <c r="BT998" s="41"/>
      <c r="BU998" s="30"/>
      <c r="BW998" s="30"/>
      <c r="BX998" s="30"/>
      <c r="BY998" s="30"/>
      <c r="BZ998" s="160"/>
      <c r="CS998" s="40"/>
      <c r="CV998" s="69"/>
      <c r="CW998" s="31"/>
      <c r="CX998" s="19"/>
      <c r="CY998" s="43"/>
      <c r="DC998" s="160"/>
      <c r="DU998" s="30"/>
      <c r="DV998" s="30"/>
      <c r="DW998" s="30"/>
      <c r="DX998" s="30"/>
      <c r="DY998" s="30"/>
      <c r="DZ998" s="160"/>
      <c r="EA998" s="160"/>
      <c r="EC998" s="160"/>
      <c r="ED998" s="160"/>
      <c r="EG998" s="160"/>
      <c r="EH998" s="30"/>
      <c r="EI998" s="30"/>
      <c r="EK998" s="160"/>
      <c r="EL998" s="160"/>
      <c r="EM998" s="160"/>
      <c r="EN998" s="160"/>
      <c r="EO998" s="160"/>
      <c r="EP998" s="160"/>
    </row>
    <row r="999" spans="2:146" s="105" customFormat="1" x14ac:dyDescent="0.25">
      <c r="B999" s="53"/>
      <c r="C999" s="53"/>
      <c r="D999" s="53"/>
      <c r="E999" s="53"/>
      <c r="F999" s="53"/>
      <c r="G999" s="53"/>
      <c r="J999" s="160"/>
      <c r="K999" s="160"/>
      <c r="L999" s="42"/>
      <c r="M999" s="42"/>
      <c r="N999" s="42"/>
      <c r="O999" s="42"/>
      <c r="P999" s="42"/>
      <c r="Q999" s="42"/>
      <c r="R999" s="42"/>
      <c r="S999" s="42"/>
      <c r="T999" s="42"/>
      <c r="U999" s="169"/>
      <c r="V999" s="169"/>
      <c r="W999" s="169"/>
      <c r="X999" s="169"/>
      <c r="Y999" s="169"/>
      <c r="AA999" s="169"/>
      <c r="AB999" s="169"/>
      <c r="AC999" s="169"/>
      <c r="AD999" s="169"/>
      <c r="AE999" s="169"/>
      <c r="AF999" s="169"/>
      <c r="AG999" s="169"/>
      <c r="AH999" s="169"/>
      <c r="AJ999" s="169"/>
      <c r="AK999" s="169"/>
      <c r="AM999" s="169"/>
      <c r="AN999" s="64"/>
      <c r="AO999" s="64"/>
      <c r="AP999" s="64"/>
      <c r="AQ999" s="64"/>
      <c r="AR999" s="64"/>
      <c r="AS999" s="42"/>
      <c r="AT999" s="67"/>
      <c r="AU999" s="67"/>
      <c r="AV999" s="67"/>
      <c r="AW999" s="42"/>
      <c r="AX999" s="64"/>
      <c r="AY999" s="69"/>
      <c r="AZ999" s="67"/>
      <c r="BA999" s="67"/>
      <c r="BB999" s="67"/>
      <c r="BC999" s="67"/>
      <c r="BD999" s="69"/>
      <c r="BE999" s="69"/>
      <c r="BF999" s="72"/>
      <c r="BG999" s="69"/>
      <c r="BH999" s="69"/>
      <c r="BI999" s="94"/>
      <c r="BJ999" s="42"/>
      <c r="BK999" s="42"/>
      <c r="BL999" s="209"/>
      <c r="BM999" s="67"/>
      <c r="BN999" s="67"/>
      <c r="BO999" s="95"/>
      <c r="BP999" s="42"/>
      <c r="BQ999" s="42"/>
      <c r="BR999" s="206"/>
      <c r="BS999" s="41"/>
      <c r="BT999" s="41"/>
      <c r="BU999" s="30"/>
      <c r="BW999" s="30"/>
      <c r="BX999" s="30"/>
      <c r="BY999" s="30"/>
      <c r="BZ999" s="160"/>
      <c r="CS999" s="40"/>
      <c r="CV999" s="69"/>
      <c r="CW999" s="31"/>
      <c r="CX999" s="19"/>
      <c r="CY999" s="43"/>
      <c r="DC999" s="160"/>
      <c r="DU999" s="30"/>
      <c r="DV999" s="30"/>
      <c r="DW999" s="30"/>
      <c r="DX999" s="30"/>
      <c r="DY999" s="30"/>
      <c r="DZ999" s="160"/>
      <c r="EA999" s="160"/>
      <c r="EC999" s="160"/>
      <c r="ED999" s="160"/>
      <c r="EG999" s="160"/>
      <c r="EH999" s="30"/>
      <c r="EI999" s="30"/>
      <c r="EK999" s="160"/>
      <c r="EL999" s="160"/>
      <c r="EM999" s="160"/>
      <c r="EN999" s="160"/>
      <c r="EO999" s="160"/>
      <c r="EP999" s="160"/>
    </row>
    <row r="1000" spans="2:146" s="105" customFormat="1" x14ac:dyDescent="0.25">
      <c r="B1000" s="53"/>
      <c r="C1000" s="53"/>
      <c r="D1000" s="53"/>
      <c r="E1000" s="53"/>
      <c r="F1000" s="53"/>
      <c r="G1000" s="53"/>
      <c r="J1000" s="160"/>
      <c r="K1000" s="160"/>
      <c r="L1000" s="42"/>
      <c r="M1000" s="42"/>
      <c r="N1000" s="42"/>
      <c r="O1000" s="42"/>
      <c r="P1000" s="42"/>
      <c r="Q1000" s="42"/>
      <c r="R1000" s="42"/>
      <c r="S1000" s="42"/>
      <c r="T1000" s="42"/>
      <c r="U1000" s="169"/>
      <c r="V1000" s="169"/>
      <c r="W1000" s="169"/>
      <c r="X1000" s="169"/>
      <c r="Y1000" s="169"/>
      <c r="AA1000" s="169"/>
      <c r="AB1000" s="169"/>
      <c r="AC1000" s="169"/>
      <c r="AD1000" s="169"/>
      <c r="AE1000" s="169"/>
      <c r="AF1000" s="169"/>
      <c r="AG1000" s="169"/>
      <c r="AH1000" s="169"/>
      <c r="AJ1000" s="169"/>
      <c r="AK1000" s="169"/>
      <c r="AM1000" s="169"/>
      <c r="AN1000" s="64"/>
      <c r="AO1000" s="64"/>
      <c r="AP1000" s="64"/>
      <c r="AQ1000" s="64"/>
      <c r="AR1000" s="64"/>
      <c r="AS1000" s="42"/>
      <c r="AT1000" s="67"/>
      <c r="AU1000" s="67"/>
      <c r="AV1000" s="67"/>
      <c r="AW1000" s="42"/>
      <c r="AX1000" s="64"/>
      <c r="AY1000" s="69"/>
      <c r="AZ1000" s="67"/>
      <c r="BA1000" s="67"/>
      <c r="BB1000" s="67"/>
      <c r="BC1000" s="67"/>
      <c r="BD1000" s="69"/>
      <c r="BE1000" s="69"/>
      <c r="BF1000" s="72"/>
      <c r="BG1000" s="69"/>
      <c r="BH1000" s="69"/>
      <c r="BI1000" s="94"/>
      <c r="BJ1000" s="42"/>
      <c r="BK1000" s="42"/>
      <c r="BL1000" s="209"/>
      <c r="BM1000" s="67"/>
      <c r="BN1000" s="67"/>
      <c r="BO1000" s="95"/>
      <c r="BP1000" s="42"/>
      <c r="BQ1000" s="42"/>
      <c r="BR1000" s="206"/>
      <c r="BS1000" s="41"/>
      <c r="BT1000" s="41"/>
      <c r="BU1000" s="30"/>
      <c r="BW1000" s="30"/>
      <c r="BX1000" s="30"/>
      <c r="BY1000" s="30"/>
      <c r="BZ1000" s="160"/>
      <c r="CS1000" s="40"/>
      <c r="CV1000" s="69"/>
      <c r="CW1000" s="31"/>
      <c r="CX1000" s="19"/>
      <c r="CY1000" s="43"/>
      <c r="DC1000" s="160"/>
      <c r="DU1000" s="30"/>
      <c r="DV1000" s="30"/>
      <c r="DW1000" s="30"/>
      <c r="DX1000" s="30"/>
      <c r="DY1000" s="30"/>
      <c r="DZ1000" s="160"/>
      <c r="EA1000" s="160"/>
      <c r="EC1000" s="160"/>
      <c r="ED1000" s="160"/>
      <c r="EG1000" s="160"/>
      <c r="EH1000" s="30"/>
      <c r="EI1000" s="30"/>
      <c r="EK1000" s="160"/>
      <c r="EL1000" s="160"/>
      <c r="EM1000" s="160"/>
      <c r="EN1000" s="160"/>
      <c r="EO1000" s="160"/>
      <c r="EP1000" s="160"/>
    </row>
    <row r="1001" spans="2:146" s="105" customFormat="1" x14ac:dyDescent="0.25">
      <c r="B1001" s="53"/>
      <c r="C1001" s="53"/>
      <c r="D1001" s="53"/>
      <c r="E1001" s="53"/>
      <c r="F1001" s="53"/>
      <c r="G1001" s="53"/>
      <c r="J1001" s="160"/>
      <c r="K1001" s="160"/>
      <c r="L1001" s="42"/>
      <c r="M1001" s="42"/>
      <c r="N1001" s="42"/>
      <c r="O1001" s="42"/>
      <c r="P1001" s="42"/>
      <c r="Q1001" s="42"/>
      <c r="R1001" s="42"/>
      <c r="S1001" s="42"/>
      <c r="T1001" s="42"/>
      <c r="U1001" s="169"/>
      <c r="V1001" s="169"/>
      <c r="W1001" s="169"/>
      <c r="X1001" s="169"/>
      <c r="Y1001" s="169"/>
      <c r="AA1001" s="169"/>
      <c r="AB1001" s="169"/>
      <c r="AC1001" s="169"/>
      <c r="AD1001" s="169"/>
      <c r="AE1001" s="169"/>
      <c r="AF1001" s="169"/>
      <c r="AG1001" s="169"/>
      <c r="AH1001" s="169"/>
      <c r="AJ1001" s="169"/>
      <c r="AK1001" s="169"/>
      <c r="AM1001" s="169"/>
      <c r="AN1001" s="64"/>
      <c r="AO1001" s="64"/>
      <c r="AP1001" s="64"/>
      <c r="AQ1001" s="64"/>
      <c r="AR1001" s="64"/>
      <c r="AS1001" s="42"/>
      <c r="AT1001" s="67"/>
      <c r="AU1001" s="67"/>
      <c r="AV1001" s="67"/>
      <c r="AW1001" s="42"/>
      <c r="AX1001" s="64"/>
      <c r="AY1001" s="69"/>
      <c r="AZ1001" s="67"/>
      <c r="BA1001" s="67"/>
      <c r="BB1001" s="67"/>
      <c r="BC1001" s="67"/>
      <c r="BD1001" s="69"/>
      <c r="BE1001" s="69"/>
      <c r="BF1001" s="72"/>
      <c r="BG1001" s="69"/>
      <c r="BH1001" s="69"/>
      <c r="BI1001" s="94"/>
      <c r="BJ1001" s="42"/>
      <c r="BK1001" s="42"/>
      <c r="BL1001" s="209"/>
      <c r="BM1001" s="67"/>
      <c r="BN1001" s="67"/>
      <c r="BO1001" s="95"/>
      <c r="BP1001" s="42"/>
      <c r="BQ1001" s="42"/>
      <c r="BR1001" s="206"/>
      <c r="BS1001" s="41"/>
      <c r="BT1001" s="41"/>
      <c r="BU1001" s="30"/>
      <c r="BW1001" s="30"/>
      <c r="BX1001" s="30"/>
      <c r="BY1001" s="30"/>
      <c r="BZ1001" s="160"/>
      <c r="CS1001" s="40"/>
      <c r="CV1001" s="69"/>
      <c r="CW1001" s="31"/>
      <c r="CX1001" s="19"/>
      <c r="CY1001" s="43"/>
      <c r="DC1001" s="160"/>
      <c r="DU1001" s="30"/>
      <c r="DV1001" s="30"/>
      <c r="DW1001" s="30"/>
      <c r="DX1001" s="30"/>
      <c r="DY1001" s="30"/>
      <c r="DZ1001" s="160"/>
      <c r="EA1001" s="160"/>
      <c r="EC1001" s="160"/>
      <c r="ED1001" s="160"/>
      <c r="EG1001" s="160"/>
      <c r="EH1001" s="30"/>
      <c r="EI1001" s="30"/>
      <c r="EK1001" s="160"/>
      <c r="EL1001" s="160"/>
      <c r="EM1001" s="160"/>
      <c r="EN1001" s="160"/>
      <c r="EO1001" s="160"/>
      <c r="EP1001" s="160"/>
    </row>
    <row r="1002" spans="2:146" s="105" customFormat="1" x14ac:dyDescent="0.25">
      <c r="B1002" s="53"/>
      <c r="C1002" s="53"/>
      <c r="D1002" s="53"/>
      <c r="E1002" s="53"/>
      <c r="F1002" s="53"/>
      <c r="G1002" s="53"/>
      <c r="J1002" s="160"/>
      <c r="K1002" s="160"/>
      <c r="L1002" s="42"/>
      <c r="M1002" s="42"/>
      <c r="N1002" s="42"/>
      <c r="O1002" s="42"/>
      <c r="P1002" s="42"/>
      <c r="Q1002" s="42"/>
      <c r="R1002" s="42"/>
      <c r="S1002" s="42"/>
      <c r="T1002" s="42"/>
      <c r="U1002" s="169"/>
      <c r="V1002" s="169"/>
      <c r="W1002" s="169"/>
      <c r="X1002" s="169"/>
      <c r="Y1002" s="169"/>
      <c r="AA1002" s="169"/>
      <c r="AB1002" s="169"/>
      <c r="AC1002" s="169"/>
      <c r="AD1002" s="169"/>
      <c r="AE1002" s="169"/>
      <c r="AF1002" s="169"/>
      <c r="AG1002" s="169"/>
      <c r="AH1002" s="169"/>
      <c r="AJ1002" s="169"/>
      <c r="AK1002" s="169"/>
      <c r="AM1002" s="169"/>
      <c r="AN1002" s="64"/>
      <c r="AO1002" s="64"/>
      <c r="AP1002" s="64"/>
      <c r="AQ1002" s="64"/>
      <c r="AR1002" s="64"/>
      <c r="AS1002" s="42"/>
      <c r="AT1002" s="67"/>
      <c r="AU1002" s="67"/>
      <c r="AV1002" s="67"/>
      <c r="AW1002" s="42"/>
      <c r="AX1002" s="64"/>
      <c r="AY1002" s="69"/>
      <c r="AZ1002" s="67"/>
      <c r="BA1002" s="67"/>
      <c r="BB1002" s="67"/>
      <c r="BC1002" s="67"/>
      <c r="BD1002" s="69"/>
      <c r="BE1002" s="69"/>
      <c r="BF1002" s="72"/>
      <c r="BG1002" s="69"/>
      <c r="BH1002" s="69"/>
      <c r="BI1002" s="94"/>
      <c r="BJ1002" s="42"/>
      <c r="BK1002" s="42"/>
      <c r="BL1002" s="209"/>
      <c r="BM1002" s="67"/>
      <c r="BN1002" s="67"/>
      <c r="BO1002" s="95"/>
      <c r="BP1002" s="42"/>
      <c r="BQ1002" s="42"/>
      <c r="BR1002" s="206"/>
      <c r="BS1002" s="41"/>
      <c r="BT1002" s="41"/>
      <c r="BU1002" s="30"/>
      <c r="BW1002" s="30"/>
      <c r="BX1002" s="30"/>
      <c r="BY1002" s="30"/>
      <c r="BZ1002" s="160"/>
      <c r="CS1002" s="40"/>
      <c r="CV1002" s="69"/>
      <c r="CW1002" s="31"/>
      <c r="CX1002" s="19"/>
      <c r="CY1002" s="43"/>
      <c r="DC1002" s="160"/>
      <c r="DU1002" s="30"/>
      <c r="DV1002" s="30"/>
      <c r="DW1002" s="30"/>
      <c r="DX1002" s="30"/>
      <c r="DY1002" s="30"/>
      <c r="DZ1002" s="160"/>
      <c r="EA1002" s="160"/>
      <c r="EC1002" s="160"/>
      <c r="ED1002" s="160"/>
      <c r="EG1002" s="160"/>
      <c r="EH1002" s="30"/>
      <c r="EI1002" s="30"/>
      <c r="EK1002" s="160"/>
      <c r="EL1002" s="160"/>
      <c r="EM1002" s="160"/>
      <c r="EN1002" s="160"/>
      <c r="EO1002" s="160"/>
      <c r="EP1002" s="160"/>
    </row>
    <row r="1003" spans="2:146" s="105" customFormat="1" x14ac:dyDescent="0.25">
      <c r="B1003" s="53"/>
      <c r="C1003" s="53"/>
      <c r="D1003" s="53"/>
      <c r="E1003" s="53"/>
      <c r="F1003" s="53"/>
      <c r="G1003" s="53"/>
      <c r="J1003" s="160"/>
      <c r="K1003" s="160"/>
      <c r="L1003" s="42"/>
      <c r="M1003" s="42"/>
      <c r="N1003" s="42"/>
      <c r="O1003" s="42"/>
      <c r="P1003" s="42"/>
      <c r="Q1003" s="42"/>
      <c r="R1003" s="42"/>
      <c r="S1003" s="42"/>
      <c r="T1003" s="42"/>
      <c r="U1003" s="169"/>
      <c r="V1003" s="169"/>
      <c r="W1003" s="169"/>
      <c r="X1003" s="169"/>
      <c r="Y1003" s="169"/>
      <c r="AA1003" s="169"/>
      <c r="AB1003" s="169"/>
      <c r="AC1003" s="169"/>
      <c r="AD1003" s="169"/>
      <c r="AE1003" s="169"/>
      <c r="AF1003" s="169"/>
      <c r="AG1003" s="169"/>
      <c r="AH1003" s="169"/>
      <c r="AJ1003" s="169"/>
      <c r="AK1003" s="169"/>
      <c r="AM1003" s="169"/>
      <c r="AN1003" s="64"/>
      <c r="AO1003" s="64"/>
      <c r="AP1003" s="64"/>
      <c r="AQ1003" s="64"/>
      <c r="AR1003" s="64"/>
      <c r="AS1003" s="42"/>
      <c r="AT1003" s="67"/>
      <c r="AU1003" s="67"/>
      <c r="AV1003" s="67"/>
      <c r="AW1003" s="42"/>
      <c r="AX1003" s="64"/>
      <c r="AY1003" s="69"/>
      <c r="AZ1003" s="67"/>
      <c r="BA1003" s="67"/>
      <c r="BB1003" s="67"/>
      <c r="BC1003" s="67"/>
      <c r="BD1003" s="69"/>
      <c r="BE1003" s="69"/>
      <c r="BF1003" s="72"/>
      <c r="BG1003" s="69"/>
      <c r="BH1003" s="69"/>
      <c r="BI1003" s="94"/>
      <c r="BJ1003" s="42"/>
      <c r="BK1003" s="42"/>
      <c r="BL1003" s="209"/>
      <c r="BM1003" s="67"/>
      <c r="BN1003" s="67"/>
      <c r="BO1003" s="95"/>
      <c r="BP1003" s="42"/>
      <c r="BQ1003" s="42"/>
      <c r="BR1003" s="206"/>
      <c r="BS1003" s="41"/>
      <c r="BT1003" s="41"/>
      <c r="BU1003" s="30"/>
      <c r="BW1003" s="30"/>
      <c r="BX1003" s="30"/>
      <c r="BY1003" s="30"/>
      <c r="BZ1003" s="160"/>
      <c r="CS1003" s="40"/>
      <c r="CV1003" s="69"/>
      <c r="CW1003" s="31"/>
      <c r="CX1003" s="19"/>
      <c r="CY1003" s="43"/>
      <c r="DC1003" s="160"/>
      <c r="DU1003" s="30"/>
      <c r="DV1003" s="30"/>
      <c r="DW1003" s="30"/>
      <c r="DX1003" s="30"/>
      <c r="DY1003" s="30"/>
      <c r="DZ1003" s="160"/>
      <c r="EA1003" s="160"/>
      <c r="EC1003" s="160"/>
      <c r="ED1003" s="160"/>
      <c r="EG1003" s="160"/>
      <c r="EH1003" s="30"/>
      <c r="EI1003" s="30"/>
      <c r="EK1003" s="160"/>
      <c r="EL1003" s="160"/>
      <c r="EM1003" s="160"/>
      <c r="EN1003" s="160"/>
      <c r="EO1003" s="160"/>
      <c r="EP1003" s="160"/>
    </row>
    <row r="1004" spans="2:146" s="105" customFormat="1" x14ac:dyDescent="0.25">
      <c r="B1004" s="53"/>
      <c r="C1004" s="53"/>
      <c r="D1004" s="53"/>
      <c r="E1004" s="53"/>
      <c r="F1004" s="53"/>
      <c r="G1004" s="53"/>
      <c r="J1004" s="160"/>
      <c r="K1004" s="160"/>
      <c r="L1004" s="42"/>
      <c r="M1004" s="42"/>
      <c r="N1004" s="42"/>
      <c r="O1004" s="42"/>
      <c r="P1004" s="42"/>
      <c r="Q1004" s="42"/>
      <c r="R1004" s="42"/>
      <c r="S1004" s="42"/>
      <c r="T1004" s="42"/>
      <c r="U1004" s="169"/>
      <c r="V1004" s="169"/>
      <c r="W1004" s="169"/>
      <c r="X1004" s="169"/>
      <c r="Y1004" s="169"/>
      <c r="AA1004" s="169"/>
      <c r="AB1004" s="169"/>
      <c r="AC1004" s="169"/>
      <c r="AD1004" s="169"/>
      <c r="AE1004" s="169"/>
      <c r="AF1004" s="169"/>
      <c r="AG1004" s="169"/>
      <c r="AH1004" s="169"/>
      <c r="AJ1004" s="169"/>
      <c r="AK1004" s="169"/>
      <c r="AM1004" s="169"/>
      <c r="AN1004" s="64"/>
      <c r="AO1004" s="64"/>
      <c r="AP1004" s="64"/>
      <c r="AQ1004" s="64"/>
      <c r="AR1004" s="64"/>
      <c r="AS1004" s="42"/>
      <c r="AT1004" s="67"/>
      <c r="AU1004" s="67"/>
      <c r="AV1004" s="67"/>
      <c r="AW1004" s="42"/>
      <c r="AX1004" s="64"/>
      <c r="AY1004" s="69"/>
      <c r="AZ1004" s="67"/>
      <c r="BA1004" s="67"/>
      <c r="BB1004" s="67"/>
      <c r="BC1004" s="67"/>
      <c r="BD1004" s="69"/>
      <c r="BE1004" s="69"/>
      <c r="BF1004" s="72"/>
      <c r="BG1004" s="69"/>
      <c r="BH1004" s="69"/>
      <c r="BI1004" s="94"/>
      <c r="BJ1004" s="42"/>
      <c r="BK1004" s="42"/>
      <c r="BL1004" s="209"/>
      <c r="BM1004" s="67"/>
      <c r="BN1004" s="67"/>
      <c r="BO1004" s="95"/>
      <c r="BP1004" s="42"/>
      <c r="BQ1004" s="42"/>
      <c r="BR1004" s="206"/>
      <c r="BS1004" s="41"/>
      <c r="BT1004" s="41"/>
      <c r="BU1004" s="30"/>
      <c r="BW1004" s="30"/>
      <c r="BX1004" s="30"/>
      <c r="BY1004" s="30"/>
      <c r="BZ1004" s="160"/>
      <c r="CS1004" s="40"/>
      <c r="CV1004" s="69"/>
      <c r="CW1004" s="31"/>
      <c r="CX1004" s="19"/>
      <c r="CY1004" s="43"/>
      <c r="DC1004" s="160"/>
      <c r="DU1004" s="30"/>
      <c r="DV1004" s="30"/>
      <c r="DW1004" s="30"/>
      <c r="DX1004" s="30"/>
      <c r="DY1004" s="30"/>
      <c r="DZ1004" s="160"/>
      <c r="EA1004" s="160"/>
      <c r="EC1004" s="160"/>
      <c r="ED1004" s="160"/>
      <c r="EG1004" s="160"/>
      <c r="EH1004" s="30"/>
      <c r="EI1004" s="30"/>
      <c r="EK1004" s="160"/>
      <c r="EL1004" s="160"/>
      <c r="EM1004" s="160"/>
      <c r="EN1004" s="160"/>
      <c r="EO1004" s="160"/>
      <c r="EP1004" s="160"/>
    </row>
    <row r="1005" spans="2:146" s="105" customFormat="1" x14ac:dyDescent="0.25">
      <c r="B1005" s="53"/>
      <c r="C1005" s="53"/>
      <c r="D1005" s="53"/>
      <c r="E1005" s="53"/>
      <c r="F1005" s="53"/>
      <c r="G1005" s="53"/>
      <c r="J1005" s="160"/>
      <c r="K1005" s="160"/>
      <c r="L1005" s="42"/>
      <c r="M1005" s="42"/>
      <c r="N1005" s="42"/>
      <c r="O1005" s="42"/>
      <c r="P1005" s="42"/>
      <c r="Q1005" s="42"/>
      <c r="R1005" s="42"/>
      <c r="S1005" s="42"/>
      <c r="T1005" s="42"/>
      <c r="U1005" s="169"/>
      <c r="V1005" s="169"/>
      <c r="W1005" s="169"/>
      <c r="X1005" s="169"/>
      <c r="Y1005" s="169"/>
      <c r="AA1005" s="169"/>
      <c r="AB1005" s="169"/>
      <c r="AC1005" s="169"/>
      <c r="AD1005" s="169"/>
      <c r="AE1005" s="169"/>
      <c r="AF1005" s="169"/>
      <c r="AG1005" s="169"/>
      <c r="AH1005" s="169"/>
      <c r="AJ1005" s="169"/>
      <c r="AK1005" s="169"/>
      <c r="AM1005" s="169"/>
      <c r="AN1005" s="64"/>
      <c r="AO1005" s="64"/>
      <c r="AP1005" s="64"/>
      <c r="AQ1005" s="64"/>
      <c r="AR1005" s="64"/>
      <c r="AS1005" s="42"/>
      <c r="AT1005" s="67"/>
      <c r="AU1005" s="67"/>
      <c r="AV1005" s="67"/>
      <c r="AW1005" s="42"/>
      <c r="AX1005" s="64"/>
      <c r="AY1005" s="69"/>
      <c r="AZ1005" s="67"/>
      <c r="BA1005" s="67"/>
      <c r="BB1005" s="67"/>
      <c r="BC1005" s="67"/>
      <c r="BD1005" s="69"/>
      <c r="BE1005" s="69"/>
      <c r="BF1005" s="72"/>
      <c r="BG1005" s="69"/>
      <c r="BH1005" s="69"/>
      <c r="BI1005" s="94"/>
      <c r="BJ1005" s="42"/>
      <c r="BK1005" s="42"/>
      <c r="BL1005" s="209"/>
      <c r="BM1005" s="67"/>
      <c r="BN1005" s="67"/>
      <c r="BO1005" s="95"/>
      <c r="BP1005" s="42"/>
      <c r="BQ1005" s="42"/>
      <c r="BR1005" s="206"/>
      <c r="BS1005" s="41"/>
      <c r="BT1005" s="41"/>
      <c r="BU1005" s="30"/>
      <c r="BW1005" s="30"/>
      <c r="BX1005" s="30"/>
      <c r="BY1005" s="30"/>
      <c r="BZ1005" s="160"/>
      <c r="CS1005" s="40"/>
      <c r="CV1005" s="69"/>
      <c r="CW1005" s="31"/>
      <c r="CX1005" s="19"/>
      <c r="CY1005" s="43"/>
      <c r="DC1005" s="160"/>
      <c r="DU1005" s="30"/>
      <c r="DV1005" s="30"/>
      <c r="DW1005" s="30"/>
      <c r="DX1005" s="30"/>
      <c r="DY1005" s="30"/>
      <c r="DZ1005" s="160"/>
      <c r="EA1005" s="160"/>
      <c r="EC1005" s="160"/>
      <c r="ED1005" s="160"/>
      <c r="EG1005" s="160"/>
      <c r="EH1005" s="30"/>
      <c r="EI1005" s="30"/>
      <c r="EK1005" s="160"/>
      <c r="EL1005" s="160"/>
      <c r="EM1005" s="160"/>
      <c r="EN1005" s="160"/>
      <c r="EO1005" s="160"/>
      <c r="EP1005" s="160"/>
    </row>
    <row r="1006" spans="2:146" s="105" customFormat="1" x14ac:dyDescent="0.25">
      <c r="B1006" s="53"/>
      <c r="C1006" s="53"/>
      <c r="D1006" s="53"/>
      <c r="E1006" s="53"/>
      <c r="F1006" s="53"/>
      <c r="G1006" s="53"/>
      <c r="J1006" s="160"/>
      <c r="K1006" s="160"/>
      <c r="L1006" s="42"/>
      <c r="M1006" s="42"/>
      <c r="N1006" s="42"/>
      <c r="O1006" s="42"/>
      <c r="P1006" s="42"/>
      <c r="Q1006" s="42"/>
      <c r="R1006" s="42"/>
      <c r="S1006" s="42"/>
      <c r="T1006" s="42"/>
      <c r="U1006" s="169"/>
      <c r="V1006" s="169"/>
      <c r="W1006" s="169"/>
      <c r="X1006" s="169"/>
      <c r="Y1006" s="169"/>
      <c r="AA1006" s="169"/>
      <c r="AB1006" s="169"/>
      <c r="AC1006" s="169"/>
      <c r="AD1006" s="169"/>
      <c r="AE1006" s="169"/>
      <c r="AF1006" s="169"/>
      <c r="AG1006" s="169"/>
      <c r="AH1006" s="169"/>
      <c r="AJ1006" s="169"/>
      <c r="AK1006" s="169"/>
      <c r="AM1006" s="169"/>
      <c r="AN1006" s="64"/>
      <c r="AO1006" s="64"/>
      <c r="AP1006" s="64"/>
      <c r="AQ1006" s="64"/>
      <c r="AR1006" s="64"/>
      <c r="AS1006" s="42"/>
      <c r="AT1006" s="67"/>
      <c r="AU1006" s="67"/>
      <c r="AV1006" s="67"/>
      <c r="AW1006" s="42"/>
      <c r="AX1006" s="64"/>
      <c r="AY1006" s="69"/>
      <c r="AZ1006" s="67"/>
      <c r="BA1006" s="67"/>
      <c r="BB1006" s="67"/>
      <c r="BC1006" s="67"/>
      <c r="BD1006" s="69"/>
      <c r="BE1006" s="69"/>
      <c r="BF1006" s="72"/>
      <c r="BG1006" s="69"/>
      <c r="BH1006" s="69"/>
      <c r="BI1006" s="94"/>
      <c r="BJ1006" s="42"/>
      <c r="BK1006" s="42"/>
      <c r="BL1006" s="209"/>
      <c r="BM1006" s="67"/>
      <c r="BN1006" s="67"/>
      <c r="BO1006" s="95"/>
      <c r="BP1006" s="42"/>
      <c r="BQ1006" s="42"/>
      <c r="BR1006" s="206"/>
      <c r="BS1006" s="41"/>
      <c r="BT1006" s="41"/>
      <c r="BU1006" s="30"/>
      <c r="BW1006" s="30"/>
      <c r="BX1006" s="30"/>
      <c r="BY1006" s="30"/>
      <c r="BZ1006" s="160"/>
      <c r="CS1006" s="40"/>
      <c r="CV1006" s="69"/>
      <c r="CW1006" s="31"/>
      <c r="CX1006" s="19"/>
      <c r="CY1006" s="43"/>
      <c r="DC1006" s="160"/>
      <c r="DU1006" s="30"/>
      <c r="DV1006" s="30"/>
      <c r="DW1006" s="30"/>
      <c r="DX1006" s="30"/>
      <c r="DY1006" s="30"/>
      <c r="DZ1006" s="160"/>
      <c r="EA1006" s="160"/>
      <c r="EC1006" s="160"/>
      <c r="ED1006" s="160"/>
      <c r="EG1006" s="160"/>
      <c r="EH1006" s="30"/>
      <c r="EI1006" s="30"/>
      <c r="EK1006" s="160"/>
      <c r="EL1006" s="160"/>
      <c r="EM1006" s="160"/>
      <c r="EN1006" s="160"/>
      <c r="EO1006" s="160"/>
      <c r="EP1006" s="160"/>
    </row>
    <row r="1007" spans="2:146" s="105" customFormat="1" x14ac:dyDescent="0.25">
      <c r="B1007" s="53"/>
      <c r="C1007" s="53"/>
      <c r="D1007" s="53"/>
      <c r="E1007" s="53"/>
      <c r="F1007" s="53"/>
      <c r="G1007" s="53"/>
      <c r="J1007" s="160"/>
      <c r="K1007" s="160"/>
      <c r="L1007" s="42"/>
      <c r="M1007" s="42"/>
      <c r="N1007" s="42"/>
      <c r="O1007" s="42"/>
      <c r="P1007" s="42"/>
      <c r="Q1007" s="42"/>
      <c r="R1007" s="42"/>
      <c r="S1007" s="42"/>
      <c r="T1007" s="42"/>
      <c r="U1007" s="169"/>
      <c r="V1007" s="169"/>
      <c r="W1007" s="169"/>
      <c r="X1007" s="169"/>
      <c r="Y1007" s="169"/>
      <c r="AA1007" s="169"/>
      <c r="AB1007" s="169"/>
      <c r="AC1007" s="169"/>
      <c r="AD1007" s="169"/>
      <c r="AE1007" s="169"/>
      <c r="AF1007" s="169"/>
      <c r="AG1007" s="169"/>
      <c r="AH1007" s="169"/>
      <c r="AJ1007" s="169"/>
      <c r="AK1007" s="169"/>
      <c r="AM1007" s="169"/>
      <c r="AN1007" s="64"/>
      <c r="AO1007" s="64"/>
      <c r="AP1007" s="64"/>
      <c r="AQ1007" s="64"/>
      <c r="AR1007" s="64"/>
      <c r="AS1007" s="42"/>
      <c r="AT1007" s="67"/>
      <c r="AU1007" s="67"/>
      <c r="AV1007" s="67"/>
      <c r="AW1007" s="42"/>
      <c r="AX1007" s="64"/>
      <c r="AY1007" s="69"/>
      <c r="AZ1007" s="67"/>
      <c r="BA1007" s="67"/>
      <c r="BB1007" s="67"/>
      <c r="BC1007" s="67"/>
      <c r="BD1007" s="69"/>
      <c r="BE1007" s="69"/>
      <c r="BF1007" s="72"/>
      <c r="BG1007" s="69"/>
      <c r="BH1007" s="69"/>
      <c r="BI1007" s="94"/>
      <c r="BJ1007" s="42"/>
      <c r="BK1007" s="42"/>
      <c r="BL1007" s="209"/>
      <c r="BM1007" s="67"/>
      <c r="BN1007" s="67"/>
      <c r="BO1007" s="95"/>
      <c r="BP1007" s="42"/>
      <c r="BQ1007" s="42"/>
      <c r="BR1007" s="206"/>
      <c r="BS1007" s="41"/>
      <c r="BT1007" s="41"/>
      <c r="BU1007" s="30"/>
      <c r="BW1007" s="30"/>
      <c r="BX1007" s="30"/>
      <c r="BY1007" s="30"/>
      <c r="BZ1007" s="160"/>
      <c r="CS1007" s="40"/>
      <c r="CV1007" s="69"/>
      <c r="CW1007" s="31"/>
      <c r="CX1007" s="19"/>
      <c r="CY1007" s="43"/>
      <c r="DC1007" s="160"/>
      <c r="DU1007" s="30"/>
      <c r="DV1007" s="30"/>
      <c r="DW1007" s="30"/>
      <c r="DX1007" s="30"/>
      <c r="DY1007" s="30"/>
      <c r="DZ1007" s="160"/>
      <c r="EA1007" s="160"/>
      <c r="EC1007" s="160"/>
      <c r="ED1007" s="160"/>
      <c r="EG1007" s="160"/>
      <c r="EH1007" s="30"/>
      <c r="EI1007" s="30"/>
      <c r="EK1007" s="160"/>
      <c r="EL1007" s="160"/>
      <c r="EM1007" s="160"/>
      <c r="EN1007" s="160"/>
      <c r="EO1007" s="160"/>
      <c r="EP1007" s="160"/>
    </row>
    <row r="1008" spans="2:146" s="105" customFormat="1" x14ac:dyDescent="0.25">
      <c r="B1008" s="53"/>
      <c r="C1008" s="53"/>
      <c r="D1008" s="53"/>
      <c r="E1008" s="53"/>
      <c r="F1008" s="53"/>
      <c r="G1008" s="53"/>
      <c r="J1008" s="160"/>
      <c r="K1008" s="160"/>
      <c r="L1008" s="42"/>
      <c r="M1008" s="42"/>
      <c r="N1008" s="42"/>
      <c r="O1008" s="42"/>
      <c r="P1008" s="42"/>
      <c r="Q1008" s="42"/>
      <c r="R1008" s="42"/>
      <c r="S1008" s="42"/>
      <c r="T1008" s="42"/>
      <c r="U1008" s="169"/>
      <c r="V1008" s="169"/>
      <c r="W1008" s="169"/>
      <c r="X1008" s="169"/>
      <c r="Y1008" s="169"/>
      <c r="AA1008" s="169"/>
      <c r="AB1008" s="169"/>
      <c r="AC1008" s="169"/>
      <c r="AD1008" s="169"/>
      <c r="AE1008" s="169"/>
      <c r="AF1008" s="169"/>
      <c r="AG1008" s="169"/>
      <c r="AH1008" s="169"/>
      <c r="AJ1008" s="169"/>
      <c r="AK1008" s="169"/>
      <c r="AM1008" s="169"/>
      <c r="AN1008" s="64"/>
      <c r="AO1008" s="64"/>
      <c r="AP1008" s="64"/>
      <c r="AQ1008" s="64"/>
      <c r="AR1008" s="64"/>
      <c r="AS1008" s="42"/>
      <c r="AT1008" s="67"/>
      <c r="AU1008" s="67"/>
      <c r="AV1008" s="67"/>
      <c r="AW1008" s="42"/>
      <c r="AX1008" s="64"/>
      <c r="AY1008" s="69"/>
      <c r="AZ1008" s="67"/>
      <c r="BA1008" s="67"/>
      <c r="BB1008" s="67"/>
      <c r="BC1008" s="67"/>
      <c r="BD1008" s="69"/>
      <c r="BE1008" s="69"/>
      <c r="BF1008" s="72"/>
      <c r="BG1008" s="69"/>
      <c r="BH1008" s="69"/>
      <c r="BI1008" s="94"/>
      <c r="BJ1008" s="42"/>
      <c r="BK1008" s="42"/>
      <c r="BL1008" s="209"/>
      <c r="BM1008" s="67"/>
      <c r="BN1008" s="67"/>
      <c r="BO1008" s="95"/>
      <c r="BP1008" s="42"/>
      <c r="BQ1008" s="42"/>
      <c r="BR1008" s="206"/>
      <c r="BS1008" s="41"/>
      <c r="BT1008" s="41"/>
      <c r="BU1008" s="30"/>
      <c r="BW1008" s="30"/>
      <c r="BX1008" s="30"/>
      <c r="BY1008" s="30"/>
      <c r="BZ1008" s="160"/>
      <c r="CS1008" s="40"/>
      <c r="CV1008" s="69"/>
      <c r="CW1008" s="31"/>
      <c r="CX1008" s="19"/>
      <c r="CY1008" s="43"/>
      <c r="DC1008" s="160"/>
      <c r="DU1008" s="30"/>
      <c r="DV1008" s="30"/>
      <c r="DW1008" s="30"/>
      <c r="DX1008" s="30"/>
      <c r="DY1008" s="30"/>
      <c r="DZ1008" s="160"/>
      <c r="EA1008" s="160"/>
      <c r="EC1008" s="160"/>
      <c r="ED1008" s="160"/>
      <c r="EG1008" s="160"/>
      <c r="EH1008" s="30"/>
      <c r="EI1008" s="30"/>
      <c r="EK1008" s="160"/>
      <c r="EL1008" s="160"/>
      <c r="EM1008" s="160"/>
      <c r="EN1008" s="160"/>
      <c r="EO1008" s="160"/>
      <c r="EP1008" s="160"/>
    </row>
    <row r="1009" spans="2:146" s="105" customFormat="1" x14ac:dyDescent="0.25">
      <c r="B1009" s="53"/>
      <c r="C1009" s="53"/>
      <c r="D1009" s="53"/>
      <c r="E1009" s="53"/>
      <c r="F1009" s="53"/>
      <c r="G1009" s="53"/>
      <c r="J1009" s="160"/>
      <c r="K1009" s="160"/>
      <c r="L1009" s="42"/>
      <c r="M1009" s="42"/>
      <c r="N1009" s="42"/>
      <c r="O1009" s="42"/>
      <c r="P1009" s="42"/>
      <c r="Q1009" s="42"/>
      <c r="R1009" s="42"/>
      <c r="S1009" s="42"/>
      <c r="T1009" s="42"/>
      <c r="U1009" s="169"/>
      <c r="V1009" s="169"/>
      <c r="W1009" s="169"/>
      <c r="X1009" s="169"/>
      <c r="Y1009" s="169"/>
      <c r="AA1009" s="169"/>
      <c r="AB1009" s="169"/>
      <c r="AC1009" s="169"/>
      <c r="AD1009" s="169"/>
      <c r="AE1009" s="169"/>
      <c r="AF1009" s="169"/>
      <c r="AG1009" s="169"/>
      <c r="AH1009" s="169"/>
      <c r="AJ1009" s="169"/>
      <c r="AK1009" s="169"/>
      <c r="AM1009" s="169"/>
      <c r="AN1009" s="64"/>
      <c r="AO1009" s="64"/>
      <c r="AP1009" s="64"/>
      <c r="AQ1009" s="64"/>
      <c r="AR1009" s="64"/>
      <c r="AS1009" s="42"/>
      <c r="AT1009" s="67"/>
      <c r="AU1009" s="67"/>
      <c r="AV1009" s="67"/>
      <c r="AW1009" s="42"/>
      <c r="AX1009" s="64"/>
      <c r="AY1009" s="69"/>
      <c r="AZ1009" s="67"/>
      <c r="BA1009" s="67"/>
      <c r="BB1009" s="67"/>
      <c r="BC1009" s="67"/>
      <c r="BD1009" s="69"/>
      <c r="BE1009" s="69"/>
      <c r="BF1009" s="72"/>
      <c r="BG1009" s="69"/>
      <c r="BH1009" s="69"/>
      <c r="BI1009" s="94"/>
      <c r="BJ1009" s="42"/>
      <c r="BK1009" s="42"/>
      <c r="BL1009" s="209"/>
      <c r="BM1009" s="67"/>
      <c r="BN1009" s="67"/>
      <c r="BO1009" s="95"/>
      <c r="BP1009" s="42"/>
      <c r="BQ1009" s="42"/>
      <c r="BR1009" s="206"/>
      <c r="BS1009" s="41"/>
      <c r="BT1009" s="41"/>
      <c r="BU1009" s="30"/>
      <c r="BW1009" s="30"/>
      <c r="BX1009" s="30"/>
      <c r="BY1009" s="30"/>
      <c r="BZ1009" s="160"/>
      <c r="CS1009" s="40"/>
      <c r="CV1009" s="69"/>
      <c r="CW1009" s="31"/>
      <c r="CX1009" s="19"/>
      <c r="CY1009" s="43"/>
      <c r="DC1009" s="160"/>
      <c r="DU1009" s="30"/>
      <c r="DV1009" s="30"/>
      <c r="DW1009" s="30"/>
      <c r="DX1009" s="30"/>
      <c r="DY1009" s="30"/>
      <c r="DZ1009" s="160"/>
      <c r="EA1009" s="160"/>
      <c r="EC1009" s="160"/>
      <c r="ED1009" s="160"/>
      <c r="EG1009" s="160"/>
      <c r="EH1009" s="30"/>
      <c r="EI1009" s="30"/>
      <c r="EK1009" s="160"/>
      <c r="EL1009" s="160"/>
      <c r="EM1009" s="160"/>
      <c r="EN1009" s="160"/>
      <c r="EO1009" s="160"/>
      <c r="EP1009" s="160"/>
    </row>
    <row r="1010" spans="2:146" s="105" customFormat="1" x14ac:dyDescent="0.25">
      <c r="B1010" s="53"/>
      <c r="C1010" s="53"/>
      <c r="D1010" s="53"/>
      <c r="E1010" s="53"/>
      <c r="F1010" s="53"/>
      <c r="G1010" s="53"/>
      <c r="J1010" s="160"/>
      <c r="K1010" s="160"/>
      <c r="L1010" s="42"/>
      <c r="M1010" s="42"/>
      <c r="N1010" s="42"/>
      <c r="O1010" s="42"/>
      <c r="P1010" s="42"/>
      <c r="Q1010" s="42"/>
      <c r="R1010" s="42"/>
      <c r="S1010" s="42"/>
      <c r="T1010" s="42"/>
      <c r="U1010" s="169"/>
      <c r="V1010" s="169"/>
      <c r="W1010" s="169"/>
      <c r="X1010" s="169"/>
      <c r="Y1010" s="169"/>
      <c r="AA1010" s="169"/>
      <c r="AB1010" s="169"/>
      <c r="AC1010" s="169"/>
      <c r="AD1010" s="169"/>
      <c r="AE1010" s="169"/>
      <c r="AF1010" s="169"/>
      <c r="AG1010" s="169"/>
      <c r="AH1010" s="169"/>
      <c r="AJ1010" s="169"/>
      <c r="AK1010" s="169"/>
      <c r="AM1010" s="169"/>
      <c r="AN1010" s="64"/>
      <c r="AO1010" s="64"/>
      <c r="AP1010" s="64"/>
      <c r="AQ1010" s="64"/>
      <c r="AR1010" s="64"/>
      <c r="AS1010" s="42"/>
      <c r="AT1010" s="67"/>
      <c r="AU1010" s="67"/>
      <c r="AV1010" s="67"/>
      <c r="AW1010" s="42"/>
      <c r="AX1010" s="64"/>
      <c r="AY1010" s="69"/>
      <c r="AZ1010" s="67"/>
      <c r="BA1010" s="67"/>
      <c r="BB1010" s="67"/>
      <c r="BC1010" s="67"/>
      <c r="BD1010" s="69"/>
      <c r="BE1010" s="69"/>
      <c r="BF1010" s="72"/>
      <c r="BG1010" s="69"/>
      <c r="BH1010" s="69"/>
      <c r="BI1010" s="94"/>
      <c r="BJ1010" s="42"/>
      <c r="BK1010" s="42"/>
      <c r="BL1010" s="209"/>
      <c r="BM1010" s="67"/>
      <c r="BN1010" s="67"/>
      <c r="BO1010" s="95"/>
      <c r="BP1010" s="42"/>
      <c r="BQ1010" s="42"/>
      <c r="BR1010" s="206"/>
      <c r="BS1010" s="41"/>
      <c r="BT1010" s="41"/>
      <c r="BU1010" s="30"/>
      <c r="BW1010" s="30"/>
      <c r="BX1010" s="30"/>
      <c r="BY1010" s="30"/>
      <c r="BZ1010" s="160"/>
      <c r="CS1010" s="40"/>
      <c r="CV1010" s="69"/>
      <c r="CW1010" s="31"/>
      <c r="CX1010" s="19"/>
      <c r="CY1010" s="43"/>
      <c r="DC1010" s="160"/>
      <c r="DU1010" s="30"/>
      <c r="DV1010" s="30"/>
      <c r="DW1010" s="30"/>
      <c r="DX1010" s="30"/>
      <c r="DY1010" s="30"/>
      <c r="DZ1010" s="160"/>
      <c r="EA1010" s="160"/>
      <c r="EC1010" s="160"/>
      <c r="ED1010" s="160"/>
      <c r="EG1010" s="160"/>
      <c r="EH1010" s="30"/>
      <c r="EI1010" s="30"/>
      <c r="EK1010" s="160"/>
      <c r="EL1010" s="160"/>
      <c r="EM1010" s="160"/>
      <c r="EN1010" s="160"/>
      <c r="EO1010" s="160"/>
      <c r="EP1010" s="160"/>
    </row>
    <row r="1011" spans="2:146" s="105" customFormat="1" x14ac:dyDescent="0.25">
      <c r="B1011" s="53"/>
      <c r="C1011" s="53"/>
      <c r="D1011" s="53"/>
      <c r="E1011" s="53"/>
      <c r="F1011" s="53"/>
      <c r="G1011" s="53"/>
      <c r="J1011" s="160"/>
      <c r="K1011" s="160"/>
      <c r="L1011" s="42"/>
      <c r="M1011" s="42"/>
      <c r="N1011" s="42"/>
      <c r="O1011" s="42"/>
      <c r="P1011" s="42"/>
      <c r="Q1011" s="42"/>
      <c r="R1011" s="42"/>
      <c r="S1011" s="42"/>
      <c r="T1011" s="42"/>
      <c r="U1011" s="169"/>
      <c r="V1011" s="169"/>
      <c r="W1011" s="169"/>
      <c r="X1011" s="169"/>
      <c r="Y1011" s="169"/>
      <c r="AA1011" s="169"/>
      <c r="AB1011" s="169"/>
      <c r="AC1011" s="169"/>
      <c r="AD1011" s="169"/>
      <c r="AE1011" s="169"/>
      <c r="AF1011" s="169"/>
      <c r="AG1011" s="169"/>
      <c r="AH1011" s="169"/>
      <c r="AJ1011" s="169"/>
      <c r="AK1011" s="169"/>
      <c r="AM1011" s="169"/>
      <c r="AN1011" s="64"/>
      <c r="AO1011" s="64"/>
      <c r="AP1011" s="64"/>
      <c r="AQ1011" s="64"/>
      <c r="AR1011" s="64"/>
      <c r="AS1011" s="42"/>
      <c r="AT1011" s="67"/>
      <c r="AU1011" s="67"/>
      <c r="AV1011" s="67"/>
      <c r="AW1011" s="42"/>
      <c r="AX1011" s="64"/>
      <c r="AY1011" s="69"/>
      <c r="AZ1011" s="67"/>
      <c r="BA1011" s="67"/>
      <c r="BB1011" s="67"/>
      <c r="BC1011" s="67"/>
      <c r="BD1011" s="69"/>
      <c r="BE1011" s="69"/>
      <c r="BF1011" s="72"/>
      <c r="BG1011" s="69"/>
      <c r="BH1011" s="69"/>
      <c r="BI1011" s="94"/>
      <c r="BJ1011" s="42"/>
      <c r="BK1011" s="42"/>
      <c r="BL1011" s="209"/>
      <c r="BM1011" s="67"/>
      <c r="BN1011" s="67"/>
      <c r="BO1011" s="95"/>
      <c r="BP1011" s="42"/>
      <c r="BQ1011" s="42"/>
      <c r="BR1011" s="206"/>
      <c r="BS1011" s="41"/>
      <c r="BT1011" s="41"/>
      <c r="BU1011" s="30"/>
      <c r="BW1011" s="30"/>
      <c r="BX1011" s="30"/>
      <c r="BY1011" s="30"/>
      <c r="BZ1011" s="160"/>
      <c r="CS1011" s="40"/>
      <c r="CV1011" s="69"/>
      <c r="CW1011" s="31"/>
      <c r="CX1011" s="19"/>
      <c r="CY1011" s="43"/>
      <c r="DC1011" s="160"/>
      <c r="DU1011" s="30"/>
      <c r="DV1011" s="30"/>
      <c r="DW1011" s="30"/>
      <c r="DX1011" s="30"/>
      <c r="DY1011" s="30"/>
      <c r="DZ1011" s="160"/>
      <c r="EA1011" s="160"/>
      <c r="EC1011" s="160"/>
      <c r="ED1011" s="160"/>
      <c r="EG1011" s="160"/>
      <c r="EH1011" s="30"/>
      <c r="EI1011" s="30"/>
      <c r="EK1011" s="160"/>
      <c r="EL1011" s="160"/>
      <c r="EM1011" s="160"/>
      <c r="EN1011" s="160"/>
      <c r="EO1011" s="160"/>
      <c r="EP1011" s="160"/>
    </row>
    <row r="1012" spans="2:146" s="105" customFormat="1" x14ac:dyDescent="0.25">
      <c r="B1012" s="53"/>
      <c r="C1012" s="53"/>
      <c r="D1012" s="53"/>
      <c r="E1012" s="53"/>
      <c r="F1012" s="53"/>
      <c r="G1012" s="53"/>
      <c r="J1012" s="160"/>
      <c r="K1012" s="160"/>
      <c r="L1012" s="42"/>
      <c r="M1012" s="42"/>
      <c r="N1012" s="42"/>
      <c r="O1012" s="42"/>
      <c r="P1012" s="42"/>
      <c r="Q1012" s="42"/>
      <c r="R1012" s="42"/>
      <c r="S1012" s="42"/>
      <c r="T1012" s="42"/>
      <c r="U1012" s="169"/>
      <c r="V1012" s="169"/>
      <c r="W1012" s="169"/>
      <c r="X1012" s="169"/>
      <c r="Y1012" s="169"/>
      <c r="AA1012" s="169"/>
      <c r="AB1012" s="169"/>
      <c r="AC1012" s="169"/>
      <c r="AD1012" s="169"/>
      <c r="AE1012" s="169"/>
      <c r="AF1012" s="169"/>
      <c r="AG1012" s="169"/>
      <c r="AH1012" s="169"/>
      <c r="AJ1012" s="169"/>
      <c r="AK1012" s="169"/>
      <c r="AM1012" s="169"/>
      <c r="AN1012" s="64"/>
      <c r="AO1012" s="64"/>
      <c r="AP1012" s="64"/>
      <c r="AQ1012" s="64"/>
      <c r="AR1012" s="64"/>
      <c r="AS1012" s="42"/>
      <c r="AT1012" s="67"/>
      <c r="AU1012" s="67"/>
      <c r="AV1012" s="67"/>
      <c r="AW1012" s="42"/>
      <c r="AX1012" s="64"/>
      <c r="AY1012" s="69"/>
      <c r="AZ1012" s="67"/>
      <c r="BA1012" s="67"/>
      <c r="BB1012" s="67"/>
      <c r="BC1012" s="67"/>
      <c r="BD1012" s="69"/>
      <c r="BE1012" s="69"/>
      <c r="BF1012" s="72"/>
      <c r="BG1012" s="69"/>
      <c r="BH1012" s="69"/>
      <c r="BI1012" s="94"/>
      <c r="BJ1012" s="42"/>
      <c r="BK1012" s="42"/>
      <c r="BL1012" s="209"/>
      <c r="BM1012" s="67"/>
      <c r="BN1012" s="67"/>
      <c r="BO1012" s="95"/>
      <c r="BP1012" s="42"/>
      <c r="BQ1012" s="42"/>
      <c r="BR1012" s="206"/>
      <c r="BS1012" s="41"/>
      <c r="BT1012" s="41"/>
      <c r="BU1012" s="30"/>
      <c r="BW1012" s="30"/>
      <c r="BX1012" s="30"/>
      <c r="BY1012" s="30"/>
      <c r="BZ1012" s="160"/>
      <c r="CS1012" s="40"/>
      <c r="CV1012" s="69"/>
      <c r="CW1012" s="31"/>
      <c r="CX1012" s="19"/>
      <c r="CY1012" s="43"/>
      <c r="DC1012" s="160"/>
      <c r="DU1012" s="30"/>
      <c r="DV1012" s="30"/>
      <c r="DW1012" s="30"/>
      <c r="DX1012" s="30"/>
      <c r="DY1012" s="30"/>
      <c r="DZ1012" s="160"/>
      <c r="EA1012" s="160"/>
      <c r="EC1012" s="160"/>
      <c r="ED1012" s="160"/>
      <c r="EG1012" s="160"/>
      <c r="EH1012" s="30"/>
      <c r="EI1012" s="30"/>
      <c r="EK1012" s="160"/>
      <c r="EL1012" s="160"/>
      <c r="EM1012" s="160"/>
      <c r="EN1012" s="160"/>
      <c r="EO1012" s="160"/>
      <c r="EP1012" s="160"/>
    </row>
    <row r="1013" spans="2:146" s="105" customFormat="1" x14ac:dyDescent="0.25">
      <c r="B1013" s="53"/>
      <c r="C1013" s="53"/>
      <c r="D1013" s="53"/>
      <c r="E1013" s="53"/>
      <c r="F1013" s="53"/>
      <c r="G1013" s="53"/>
      <c r="J1013" s="160"/>
      <c r="K1013" s="160"/>
      <c r="L1013" s="42"/>
      <c r="M1013" s="42"/>
      <c r="N1013" s="42"/>
      <c r="O1013" s="42"/>
      <c r="P1013" s="42"/>
      <c r="Q1013" s="42"/>
      <c r="R1013" s="42"/>
      <c r="S1013" s="42"/>
      <c r="T1013" s="42"/>
      <c r="U1013" s="169"/>
      <c r="V1013" s="169"/>
      <c r="W1013" s="169"/>
      <c r="X1013" s="169"/>
      <c r="Y1013" s="169"/>
      <c r="AA1013" s="169"/>
      <c r="AB1013" s="169"/>
      <c r="AC1013" s="169"/>
      <c r="AD1013" s="169"/>
      <c r="AE1013" s="169"/>
      <c r="AF1013" s="169"/>
      <c r="AG1013" s="169"/>
      <c r="AH1013" s="169"/>
      <c r="AJ1013" s="169"/>
      <c r="AK1013" s="169"/>
      <c r="AM1013" s="169"/>
      <c r="AN1013" s="64"/>
      <c r="AO1013" s="64"/>
      <c r="AP1013" s="64"/>
      <c r="AQ1013" s="64"/>
      <c r="AR1013" s="64"/>
      <c r="AS1013" s="42"/>
      <c r="AT1013" s="67"/>
      <c r="AU1013" s="67"/>
      <c r="AV1013" s="67"/>
      <c r="AW1013" s="42"/>
      <c r="AX1013" s="64"/>
      <c r="AY1013" s="69"/>
      <c r="AZ1013" s="67"/>
      <c r="BA1013" s="67"/>
      <c r="BB1013" s="67"/>
      <c r="BC1013" s="67"/>
      <c r="BD1013" s="69"/>
      <c r="BE1013" s="69"/>
      <c r="BF1013" s="72"/>
      <c r="BG1013" s="69"/>
      <c r="BH1013" s="69"/>
      <c r="BI1013" s="94"/>
      <c r="BJ1013" s="42"/>
      <c r="BK1013" s="42"/>
      <c r="BL1013" s="209"/>
      <c r="BM1013" s="67"/>
      <c r="BN1013" s="67"/>
      <c r="BO1013" s="95"/>
      <c r="BP1013" s="42"/>
      <c r="BQ1013" s="42"/>
      <c r="BR1013" s="206"/>
      <c r="BS1013" s="41"/>
      <c r="BT1013" s="41"/>
      <c r="BU1013" s="30"/>
      <c r="BW1013" s="30"/>
      <c r="BX1013" s="30"/>
      <c r="BY1013" s="30"/>
      <c r="BZ1013" s="160"/>
      <c r="CS1013" s="40"/>
      <c r="CV1013" s="69"/>
      <c r="CW1013" s="31"/>
      <c r="CX1013" s="19"/>
      <c r="CY1013" s="43"/>
      <c r="DC1013" s="160"/>
      <c r="DU1013" s="30"/>
      <c r="DV1013" s="30"/>
      <c r="DW1013" s="30"/>
      <c r="DX1013" s="30"/>
      <c r="DY1013" s="30"/>
      <c r="DZ1013" s="160"/>
      <c r="EA1013" s="160"/>
      <c r="EC1013" s="160"/>
      <c r="ED1013" s="160"/>
      <c r="EG1013" s="160"/>
      <c r="EH1013" s="30"/>
      <c r="EI1013" s="30"/>
      <c r="EK1013" s="160"/>
      <c r="EL1013" s="160"/>
      <c r="EM1013" s="160"/>
      <c r="EN1013" s="160"/>
      <c r="EO1013" s="160"/>
      <c r="EP1013" s="160"/>
    </row>
    <row r="1014" spans="2:146" s="105" customFormat="1" x14ac:dyDescent="0.25">
      <c r="B1014" s="53"/>
      <c r="C1014" s="53"/>
      <c r="D1014" s="53"/>
      <c r="E1014" s="53"/>
      <c r="F1014" s="53"/>
      <c r="G1014" s="53"/>
      <c r="J1014" s="160"/>
      <c r="K1014" s="160"/>
      <c r="L1014" s="42"/>
      <c r="M1014" s="42"/>
      <c r="N1014" s="42"/>
      <c r="O1014" s="42"/>
      <c r="P1014" s="42"/>
      <c r="Q1014" s="42"/>
      <c r="R1014" s="42"/>
      <c r="S1014" s="42"/>
      <c r="T1014" s="42"/>
      <c r="U1014" s="169"/>
      <c r="V1014" s="169"/>
      <c r="W1014" s="169"/>
      <c r="X1014" s="169"/>
      <c r="Y1014" s="169"/>
      <c r="AA1014" s="169"/>
      <c r="AB1014" s="169"/>
      <c r="AC1014" s="169"/>
      <c r="AD1014" s="169"/>
      <c r="AE1014" s="169"/>
      <c r="AF1014" s="169"/>
      <c r="AG1014" s="169"/>
      <c r="AH1014" s="169"/>
      <c r="AJ1014" s="169"/>
      <c r="AK1014" s="169"/>
      <c r="AM1014" s="169"/>
      <c r="AN1014" s="64"/>
      <c r="AO1014" s="64"/>
      <c r="AP1014" s="64"/>
      <c r="AQ1014" s="64"/>
      <c r="AR1014" s="64"/>
      <c r="AS1014" s="42"/>
      <c r="AT1014" s="67"/>
      <c r="AU1014" s="67"/>
      <c r="AV1014" s="67"/>
      <c r="AW1014" s="42"/>
      <c r="AX1014" s="64"/>
      <c r="AY1014" s="69"/>
      <c r="AZ1014" s="67"/>
      <c r="BA1014" s="67"/>
      <c r="BB1014" s="67"/>
      <c r="BC1014" s="67"/>
      <c r="BD1014" s="69"/>
      <c r="BE1014" s="69"/>
      <c r="BF1014" s="72"/>
      <c r="BG1014" s="69"/>
      <c r="BH1014" s="69"/>
      <c r="BI1014" s="94"/>
      <c r="BJ1014" s="42"/>
      <c r="BK1014" s="42"/>
      <c r="BL1014" s="209"/>
      <c r="BM1014" s="67"/>
      <c r="BN1014" s="67"/>
      <c r="BO1014" s="95"/>
      <c r="BP1014" s="42"/>
      <c r="BQ1014" s="42"/>
      <c r="BR1014" s="206"/>
      <c r="BS1014" s="41"/>
      <c r="BT1014" s="41"/>
      <c r="BU1014" s="30"/>
      <c r="BW1014" s="30"/>
      <c r="BX1014" s="30"/>
      <c r="BY1014" s="30"/>
      <c r="BZ1014" s="160"/>
      <c r="CS1014" s="40"/>
      <c r="CV1014" s="69"/>
      <c r="CW1014" s="31"/>
      <c r="CX1014" s="19"/>
      <c r="CY1014" s="43"/>
      <c r="DC1014" s="160"/>
      <c r="DU1014" s="30"/>
      <c r="DV1014" s="30"/>
      <c r="DW1014" s="30"/>
      <c r="DX1014" s="30"/>
      <c r="DY1014" s="30"/>
      <c r="DZ1014" s="160"/>
      <c r="EA1014" s="160"/>
      <c r="EC1014" s="160"/>
      <c r="ED1014" s="160"/>
      <c r="EG1014" s="160"/>
      <c r="EH1014" s="30"/>
      <c r="EI1014" s="30"/>
      <c r="EK1014" s="160"/>
      <c r="EL1014" s="160"/>
      <c r="EM1014" s="160"/>
      <c r="EN1014" s="160"/>
      <c r="EO1014" s="160"/>
      <c r="EP1014" s="160"/>
    </row>
    <row r="1015" spans="2:146" s="105" customFormat="1" x14ac:dyDescent="0.25">
      <c r="J1015" s="160"/>
      <c r="K1015" s="160"/>
      <c r="L1015" s="42"/>
      <c r="M1015" s="42"/>
      <c r="N1015" s="42"/>
      <c r="O1015" s="42"/>
      <c r="P1015" s="42"/>
      <c r="Q1015" s="42"/>
      <c r="R1015" s="42"/>
      <c r="S1015" s="42"/>
      <c r="T1015" s="42"/>
      <c r="U1015" s="169"/>
      <c r="V1015" s="169"/>
      <c r="W1015" s="169"/>
      <c r="X1015" s="169"/>
      <c r="Y1015" s="169"/>
      <c r="AA1015" s="169"/>
      <c r="AB1015" s="169"/>
      <c r="AC1015" s="169"/>
      <c r="AD1015" s="169"/>
      <c r="AE1015" s="169"/>
      <c r="AF1015" s="169"/>
      <c r="AG1015" s="169"/>
      <c r="AH1015" s="169"/>
      <c r="AJ1015" s="169"/>
      <c r="AK1015" s="169"/>
      <c r="AM1015" s="169"/>
      <c r="AN1015" s="64"/>
      <c r="AO1015" s="64"/>
      <c r="AP1015" s="64"/>
      <c r="AQ1015" s="64"/>
      <c r="AR1015" s="64"/>
      <c r="AS1015" s="42"/>
      <c r="AT1015" s="64"/>
      <c r="AU1015" s="64"/>
      <c r="AV1015" s="64"/>
      <c r="AW1015" s="42"/>
      <c r="AX1015" s="64"/>
      <c r="AY1015" s="69"/>
      <c r="AZ1015" s="67"/>
      <c r="BA1015" s="67"/>
      <c r="BB1015" s="67"/>
      <c r="BC1015" s="67"/>
      <c r="BD1015" s="69"/>
      <c r="BE1015" s="69"/>
      <c r="BF1015" s="69"/>
      <c r="BG1015" s="69"/>
      <c r="BH1015" s="69"/>
      <c r="BI1015" s="93"/>
      <c r="BJ1015" s="42"/>
      <c r="BK1015" s="42"/>
      <c r="BL1015" s="209"/>
      <c r="BM1015" s="42"/>
      <c r="BN1015" s="42"/>
      <c r="BO1015" s="42"/>
      <c r="BP1015" s="42"/>
      <c r="BQ1015" s="42"/>
      <c r="BR1015" s="168"/>
      <c r="BS1015" s="41"/>
      <c r="BT1015" s="41"/>
      <c r="BU1015" s="41"/>
      <c r="BW1015" s="28"/>
      <c r="BX1015" s="28"/>
      <c r="BY1015" s="28"/>
      <c r="BZ1015" s="160"/>
      <c r="CV1015" s="42"/>
      <c r="CW1015" s="42"/>
      <c r="CY1015" s="42"/>
      <c r="DC1015" s="160"/>
      <c r="DU1015" s="28"/>
      <c r="DV1015" s="28"/>
      <c r="DW1015" s="28"/>
      <c r="DX1015" s="28"/>
      <c r="DY1015" s="28"/>
      <c r="DZ1015" s="160"/>
      <c r="EA1015" s="160"/>
      <c r="EC1015" s="160"/>
      <c r="ED1015" s="160"/>
      <c r="EG1015" s="160"/>
      <c r="EH1015" s="28"/>
      <c r="EI1015" s="28"/>
      <c r="EK1015" s="160"/>
      <c r="EL1015" s="160"/>
      <c r="EM1015" s="160"/>
      <c r="EN1015" s="160"/>
      <c r="EO1015" s="160"/>
      <c r="EP1015" s="160"/>
    </row>
    <row r="1016" spans="2:146" s="105" customFormat="1" x14ac:dyDescent="0.25">
      <c r="B1016" s="53"/>
      <c r="C1016" s="53"/>
      <c r="D1016" s="53"/>
      <c r="E1016" s="53"/>
      <c r="F1016" s="53"/>
      <c r="G1016" s="53"/>
      <c r="I1016" s="29"/>
      <c r="J1016" s="161"/>
      <c r="K1016" s="161"/>
      <c r="L1016" s="42"/>
      <c r="M1016" s="42"/>
      <c r="N1016" s="42"/>
      <c r="O1016" s="42"/>
      <c r="P1016" s="42"/>
      <c r="Q1016" s="42"/>
      <c r="R1016" s="42"/>
      <c r="S1016" s="42"/>
      <c r="T1016" s="42"/>
      <c r="U1016" s="169"/>
      <c r="V1016" s="169"/>
      <c r="W1016" s="169"/>
      <c r="X1016" s="169"/>
      <c r="Y1016" s="169"/>
      <c r="AA1016" s="169"/>
      <c r="AB1016" s="169"/>
      <c r="AC1016" s="169"/>
      <c r="AD1016" s="169"/>
      <c r="AE1016" s="169"/>
      <c r="AF1016" s="169"/>
      <c r="AG1016" s="169"/>
      <c r="AH1016" s="169"/>
      <c r="AJ1016" s="169"/>
      <c r="AK1016" s="169"/>
      <c r="AM1016" s="169"/>
      <c r="AN1016" s="64"/>
      <c r="AO1016" s="64"/>
      <c r="AP1016" s="64"/>
      <c r="AQ1016" s="64"/>
      <c r="AR1016" s="64"/>
      <c r="AS1016" s="42"/>
      <c r="AT1016" s="67"/>
      <c r="AU1016" s="67"/>
      <c r="AV1016" s="67"/>
      <c r="AW1016" s="42"/>
      <c r="AX1016" s="64"/>
      <c r="AY1016" s="69"/>
      <c r="AZ1016" s="67"/>
      <c r="BA1016" s="67"/>
      <c r="BB1016" s="67"/>
      <c r="BC1016" s="67"/>
      <c r="BD1016" s="69"/>
      <c r="BE1016" s="69"/>
      <c r="BF1016" s="72"/>
      <c r="BG1016" s="69"/>
      <c r="BH1016" s="69"/>
      <c r="BI1016" s="94"/>
      <c r="BJ1016" s="42"/>
      <c r="BK1016" s="42"/>
      <c r="BL1016" s="209"/>
      <c r="BM1016" s="67"/>
      <c r="BN1016" s="67"/>
      <c r="BO1016" s="95"/>
      <c r="BP1016" s="42"/>
      <c r="BQ1016" s="42"/>
      <c r="BR1016" s="206"/>
      <c r="BS1016" s="41"/>
      <c r="BT1016" s="41"/>
      <c r="BU1016" s="30"/>
      <c r="BW1016" s="30"/>
      <c r="BX1016" s="30"/>
      <c r="BY1016" s="30"/>
      <c r="BZ1016" s="160"/>
      <c r="CS1016" s="40"/>
      <c r="CV1016" s="69"/>
      <c r="CW1016" s="31"/>
      <c r="CX1016" s="19"/>
      <c r="CY1016" s="43"/>
      <c r="DC1016" s="160"/>
      <c r="DU1016" s="30"/>
      <c r="DV1016" s="30"/>
      <c r="DW1016" s="30"/>
      <c r="DX1016" s="30"/>
      <c r="DY1016" s="30"/>
      <c r="DZ1016" s="160"/>
      <c r="EA1016" s="160"/>
      <c r="EC1016" s="160"/>
      <c r="ED1016" s="160"/>
      <c r="EG1016" s="160"/>
      <c r="EH1016" s="30"/>
      <c r="EI1016" s="30"/>
      <c r="EK1016" s="160"/>
      <c r="EL1016" s="160"/>
      <c r="EM1016" s="160"/>
      <c r="EN1016" s="160"/>
      <c r="EO1016" s="160"/>
      <c r="EP1016" s="160"/>
    </row>
    <row r="1017" spans="2:146" s="105" customFormat="1" x14ac:dyDescent="0.25">
      <c r="B1017" s="53"/>
      <c r="C1017" s="53"/>
      <c r="D1017" s="53"/>
      <c r="E1017" s="53"/>
      <c r="F1017" s="53"/>
      <c r="G1017" s="53"/>
      <c r="I1017" s="29"/>
      <c r="J1017" s="161"/>
      <c r="K1017" s="161"/>
      <c r="L1017" s="42"/>
      <c r="M1017" s="42"/>
      <c r="N1017" s="42"/>
      <c r="O1017" s="42"/>
      <c r="P1017" s="42"/>
      <c r="Q1017" s="42"/>
      <c r="R1017" s="42"/>
      <c r="S1017" s="42"/>
      <c r="T1017" s="42"/>
      <c r="U1017" s="169"/>
      <c r="V1017" s="169"/>
      <c r="W1017" s="169"/>
      <c r="X1017" s="169"/>
      <c r="Y1017" s="169"/>
      <c r="AA1017" s="169"/>
      <c r="AB1017" s="169"/>
      <c r="AC1017" s="169"/>
      <c r="AD1017" s="169"/>
      <c r="AE1017" s="169"/>
      <c r="AF1017" s="169"/>
      <c r="AG1017" s="169"/>
      <c r="AH1017" s="169"/>
      <c r="AJ1017" s="169"/>
      <c r="AK1017" s="169"/>
      <c r="AM1017" s="169"/>
      <c r="AN1017" s="64"/>
      <c r="AO1017" s="64"/>
      <c r="AP1017" s="64"/>
      <c r="AQ1017" s="64"/>
      <c r="AR1017" s="64"/>
      <c r="AS1017" s="42"/>
      <c r="AT1017" s="67"/>
      <c r="AU1017" s="67"/>
      <c r="AV1017" s="67"/>
      <c r="AW1017" s="42"/>
      <c r="AX1017" s="64"/>
      <c r="AY1017" s="69"/>
      <c r="AZ1017" s="67"/>
      <c r="BA1017" s="67"/>
      <c r="BB1017" s="67"/>
      <c r="BC1017" s="67"/>
      <c r="BD1017" s="69"/>
      <c r="BE1017" s="69"/>
      <c r="BF1017" s="72"/>
      <c r="BG1017" s="69"/>
      <c r="BH1017" s="69"/>
      <c r="BI1017" s="94"/>
      <c r="BJ1017" s="42"/>
      <c r="BK1017" s="42"/>
      <c r="BL1017" s="209"/>
      <c r="BM1017" s="67"/>
      <c r="BN1017" s="67"/>
      <c r="BO1017" s="95"/>
      <c r="BP1017" s="42"/>
      <c r="BQ1017" s="42"/>
      <c r="BR1017" s="206"/>
      <c r="BS1017" s="41"/>
      <c r="BT1017" s="41"/>
      <c r="BU1017" s="30"/>
      <c r="BW1017" s="30"/>
      <c r="BX1017" s="30"/>
      <c r="BY1017" s="30"/>
      <c r="BZ1017" s="160"/>
      <c r="CS1017" s="40"/>
      <c r="CV1017" s="69"/>
      <c r="CW1017" s="31"/>
      <c r="CX1017" s="19"/>
      <c r="CY1017" s="43"/>
      <c r="DC1017" s="160"/>
      <c r="DU1017" s="30"/>
      <c r="DV1017" s="30"/>
      <c r="DW1017" s="30"/>
      <c r="DX1017" s="30"/>
      <c r="DY1017" s="30"/>
      <c r="DZ1017" s="160"/>
      <c r="EA1017" s="160"/>
      <c r="EC1017" s="160"/>
      <c r="ED1017" s="160"/>
      <c r="EG1017" s="160"/>
      <c r="EH1017" s="30"/>
      <c r="EI1017" s="30"/>
      <c r="EK1017" s="160"/>
      <c r="EL1017" s="160"/>
      <c r="EM1017" s="160"/>
      <c r="EN1017" s="160"/>
      <c r="EO1017" s="160"/>
      <c r="EP1017" s="160"/>
    </row>
    <row r="1018" spans="2:146" s="105" customFormat="1" x14ac:dyDescent="0.25">
      <c r="B1018" s="53"/>
      <c r="C1018" s="53"/>
      <c r="D1018" s="53"/>
      <c r="E1018" s="53"/>
      <c r="F1018" s="53"/>
      <c r="G1018" s="53"/>
      <c r="J1018" s="160"/>
      <c r="K1018" s="160"/>
      <c r="L1018" s="42"/>
      <c r="M1018" s="42"/>
      <c r="N1018" s="42"/>
      <c r="O1018" s="42"/>
      <c r="P1018" s="42"/>
      <c r="Q1018" s="42"/>
      <c r="R1018" s="42"/>
      <c r="S1018" s="42"/>
      <c r="T1018" s="42"/>
      <c r="U1018" s="169"/>
      <c r="V1018" s="169"/>
      <c r="W1018" s="169"/>
      <c r="X1018" s="169"/>
      <c r="Y1018" s="169"/>
      <c r="AA1018" s="169"/>
      <c r="AB1018" s="169"/>
      <c r="AC1018" s="169"/>
      <c r="AD1018" s="169"/>
      <c r="AE1018" s="169"/>
      <c r="AF1018" s="169"/>
      <c r="AG1018" s="169"/>
      <c r="AH1018" s="169"/>
      <c r="AJ1018" s="169"/>
      <c r="AK1018" s="169"/>
      <c r="AM1018" s="169"/>
      <c r="AN1018" s="64"/>
      <c r="AO1018" s="64"/>
      <c r="AP1018" s="64"/>
      <c r="AQ1018" s="64"/>
      <c r="AR1018" s="64"/>
      <c r="AS1018" s="42"/>
      <c r="AT1018" s="67"/>
      <c r="AU1018" s="67"/>
      <c r="AV1018" s="67"/>
      <c r="AW1018" s="42"/>
      <c r="AX1018" s="64"/>
      <c r="AY1018" s="69"/>
      <c r="AZ1018" s="67"/>
      <c r="BA1018" s="67"/>
      <c r="BB1018" s="67"/>
      <c r="BC1018" s="67"/>
      <c r="BD1018" s="69"/>
      <c r="BE1018" s="69"/>
      <c r="BF1018" s="72"/>
      <c r="BG1018" s="69"/>
      <c r="BH1018" s="69"/>
      <c r="BI1018" s="94"/>
      <c r="BJ1018" s="42"/>
      <c r="BK1018" s="42"/>
      <c r="BL1018" s="209"/>
      <c r="BM1018" s="67"/>
      <c r="BN1018" s="67"/>
      <c r="BO1018" s="95"/>
      <c r="BP1018" s="42"/>
      <c r="BQ1018" s="42"/>
      <c r="BR1018" s="206"/>
      <c r="BS1018" s="41"/>
      <c r="BT1018" s="41"/>
      <c r="BU1018" s="30"/>
      <c r="BW1018" s="30"/>
      <c r="BX1018" s="30"/>
      <c r="BY1018" s="30"/>
      <c r="BZ1018" s="160"/>
      <c r="CS1018" s="40"/>
      <c r="CV1018" s="69"/>
      <c r="CW1018" s="31"/>
      <c r="CX1018" s="19"/>
      <c r="CY1018" s="43"/>
      <c r="DC1018" s="160"/>
      <c r="DU1018" s="30"/>
      <c r="DV1018" s="30"/>
      <c r="DW1018" s="30"/>
      <c r="DX1018" s="30"/>
      <c r="DY1018" s="30"/>
      <c r="DZ1018" s="160"/>
      <c r="EA1018" s="160"/>
      <c r="EC1018" s="160"/>
      <c r="ED1018" s="160"/>
      <c r="EG1018" s="160"/>
      <c r="EH1018" s="30"/>
      <c r="EI1018" s="30"/>
      <c r="EK1018" s="160"/>
      <c r="EL1018" s="160"/>
      <c r="EM1018" s="160"/>
      <c r="EN1018" s="160"/>
      <c r="EO1018" s="160"/>
      <c r="EP1018" s="160"/>
    </row>
    <row r="1019" spans="2:146" s="105" customFormat="1" x14ac:dyDescent="0.25">
      <c r="B1019" s="53"/>
      <c r="C1019" s="53"/>
      <c r="D1019" s="53"/>
      <c r="E1019" s="53"/>
      <c r="F1019" s="53"/>
      <c r="G1019" s="53"/>
      <c r="I1019" s="29"/>
      <c r="J1019" s="161"/>
      <c r="K1019" s="161"/>
      <c r="L1019" s="42"/>
      <c r="M1019" s="42"/>
      <c r="N1019" s="42"/>
      <c r="O1019" s="42"/>
      <c r="P1019" s="42"/>
      <c r="Q1019" s="42"/>
      <c r="R1019" s="42"/>
      <c r="S1019" s="42"/>
      <c r="T1019" s="42"/>
      <c r="U1019" s="169"/>
      <c r="V1019" s="169"/>
      <c r="W1019" s="169"/>
      <c r="X1019" s="169"/>
      <c r="Y1019" s="169"/>
      <c r="AA1019" s="169"/>
      <c r="AB1019" s="169"/>
      <c r="AC1019" s="169"/>
      <c r="AD1019" s="169"/>
      <c r="AE1019" s="169"/>
      <c r="AF1019" s="169"/>
      <c r="AG1019" s="169"/>
      <c r="AH1019" s="169"/>
      <c r="AJ1019" s="169"/>
      <c r="AK1019" s="169"/>
      <c r="AM1019" s="169"/>
      <c r="AN1019" s="64"/>
      <c r="AO1019" s="64"/>
      <c r="AP1019" s="64"/>
      <c r="AQ1019" s="64"/>
      <c r="AR1019" s="64"/>
      <c r="AS1019" s="42"/>
      <c r="AT1019" s="67"/>
      <c r="AU1019" s="67"/>
      <c r="AV1019" s="67"/>
      <c r="AW1019" s="42"/>
      <c r="AX1019" s="64"/>
      <c r="AY1019" s="69"/>
      <c r="AZ1019" s="67"/>
      <c r="BA1019" s="67"/>
      <c r="BB1019" s="67"/>
      <c r="BC1019" s="67"/>
      <c r="BD1019" s="69"/>
      <c r="BE1019" s="69"/>
      <c r="BF1019" s="72"/>
      <c r="BG1019" s="69"/>
      <c r="BH1019" s="69"/>
      <c r="BI1019" s="94"/>
      <c r="BJ1019" s="42"/>
      <c r="BK1019" s="42"/>
      <c r="BL1019" s="209"/>
      <c r="BM1019" s="67"/>
      <c r="BN1019" s="67"/>
      <c r="BO1019" s="95"/>
      <c r="BP1019" s="42"/>
      <c r="BQ1019" s="42"/>
      <c r="BR1019" s="206"/>
      <c r="BS1019" s="41"/>
      <c r="BT1019" s="41"/>
      <c r="BU1019" s="30"/>
      <c r="BW1019" s="30"/>
      <c r="BX1019" s="30"/>
      <c r="BY1019" s="30"/>
      <c r="BZ1019" s="160"/>
      <c r="CS1019" s="40"/>
      <c r="CV1019" s="69"/>
      <c r="CW1019" s="31"/>
      <c r="CX1019" s="19"/>
      <c r="CY1019" s="43"/>
      <c r="DC1019" s="160"/>
      <c r="DU1019" s="30"/>
      <c r="DV1019" s="30"/>
      <c r="DW1019" s="30"/>
      <c r="DX1019" s="30"/>
      <c r="DY1019" s="30"/>
      <c r="DZ1019" s="160"/>
      <c r="EA1019" s="160"/>
      <c r="EC1019" s="160"/>
      <c r="ED1019" s="160"/>
      <c r="EG1019" s="160"/>
      <c r="EH1019" s="30"/>
      <c r="EI1019" s="30"/>
      <c r="EK1019" s="160"/>
      <c r="EL1019" s="160"/>
      <c r="EM1019" s="160"/>
      <c r="EN1019" s="160"/>
      <c r="EO1019" s="160"/>
      <c r="EP1019" s="160"/>
    </row>
    <row r="1020" spans="2:146" s="105" customFormat="1" x14ac:dyDescent="0.25">
      <c r="B1020" s="53"/>
      <c r="C1020" s="53"/>
      <c r="D1020" s="53"/>
      <c r="E1020" s="53"/>
      <c r="F1020" s="53"/>
      <c r="G1020" s="53"/>
      <c r="J1020" s="160"/>
      <c r="K1020" s="160"/>
      <c r="L1020" s="42"/>
      <c r="M1020" s="42"/>
      <c r="N1020" s="42"/>
      <c r="O1020" s="42"/>
      <c r="P1020" s="42"/>
      <c r="Q1020" s="42"/>
      <c r="R1020" s="42"/>
      <c r="S1020" s="42"/>
      <c r="T1020" s="42"/>
      <c r="U1020" s="169"/>
      <c r="V1020" s="169"/>
      <c r="W1020" s="169"/>
      <c r="X1020" s="169"/>
      <c r="Y1020" s="169"/>
      <c r="AA1020" s="169"/>
      <c r="AB1020" s="169"/>
      <c r="AC1020" s="169"/>
      <c r="AD1020" s="169"/>
      <c r="AE1020" s="169"/>
      <c r="AF1020" s="169"/>
      <c r="AG1020" s="169"/>
      <c r="AH1020" s="169"/>
      <c r="AJ1020" s="169"/>
      <c r="AK1020" s="169"/>
      <c r="AM1020" s="169"/>
      <c r="AN1020" s="64"/>
      <c r="AO1020" s="64"/>
      <c r="AP1020" s="64"/>
      <c r="AQ1020" s="64"/>
      <c r="AR1020" s="64"/>
      <c r="AS1020" s="42"/>
      <c r="AT1020" s="67"/>
      <c r="AU1020" s="67"/>
      <c r="AV1020" s="67"/>
      <c r="AW1020" s="42"/>
      <c r="AX1020" s="64"/>
      <c r="AY1020" s="69"/>
      <c r="AZ1020" s="67"/>
      <c r="BA1020" s="67"/>
      <c r="BB1020" s="67"/>
      <c r="BC1020" s="67"/>
      <c r="BD1020" s="69"/>
      <c r="BE1020" s="69"/>
      <c r="BF1020" s="72"/>
      <c r="BG1020" s="69"/>
      <c r="BH1020" s="69"/>
      <c r="BI1020" s="94"/>
      <c r="BJ1020" s="42"/>
      <c r="BK1020" s="42"/>
      <c r="BL1020" s="209"/>
      <c r="BM1020" s="67"/>
      <c r="BN1020" s="67"/>
      <c r="BO1020" s="95"/>
      <c r="BP1020" s="42"/>
      <c r="BQ1020" s="42"/>
      <c r="BR1020" s="206"/>
      <c r="BS1020" s="41"/>
      <c r="BT1020" s="41"/>
      <c r="BU1020" s="30"/>
      <c r="BW1020" s="30"/>
      <c r="BX1020" s="30"/>
      <c r="BY1020" s="30"/>
      <c r="BZ1020" s="160"/>
      <c r="CS1020" s="40"/>
      <c r="CV1020" s="69"/>
      <c r="CW1020" s="31"/>
      <c r="CX1020" s="19"/>
      <c r="CY1020" s="43"/>
      <c r="DC1020" s="160"/>
      <c r="DU1020" s="30"/>
      <c r="DV1020" s="30"/>
      <c r="DW1020" s="30"/>
      <c r="DX1020" s="30"/>
      <c r="DY1020" s="30"/>
      <c r="DZ1020" s="160"/>
      <c r="EA1020" s="160"/>
      <c r="EC1020" s="160"/>
      <c r="ED1020" s="160"/>
      <c r="EG1020" s="160"/>
      <c r="EH1020" s="30"/>
      <c r="EI1020" s="30"/>
      <c r="EK1020" s="160"/>
      <c r="EL1020" s="160"/>
      <c r="EM1020" s="160"/>
      <c r="EN1020" s="160"/>
      <c r="EO1020" s="160"/>
      <c r="EP1020" s="160"/>
    </row>
    <row r="1021" spans="2:146" s="105" customFormat="1" x14ac:dyDescent="0.25">
      <c r="B1021" s="53"/>
      <c r="C1021" s="53"/>
      <c r="D1021" s="53"/>
      <c r="E1021" s="53"/>
      <c r="F1021" s="53"/>
      <c r="G1021" s="53"/>
      <c r="I1021" s="29"/>
      <c r="J1021" s="161"/>
      <c r="K1021" s="161"/>
      <c r="L1021" s="42"/>
      <c r="M1021" s="42"/>
      <c r="N1021" s="42"/>
      <c r="O1021" s="42"/>
      <c r="P1021" s="42"/>
      <c r="Q1021" s="42"/>
      <c r="R1021" s="42"/>
      <c r="S1021" s="42"/>
      <c r="T1021" s="42"/>
      <c r="U1021" s="169"/>
      <c r="V1021" s="169"/>
      <c r="W1021" s="169"/>
      <c r="X1021" s="169"/>
      <c r="Y1021" s="169"/>
      <c r="AA1021" s="169"/>
      <c r="AB1021" s="169"/>
      <c r="AC1021" s="169"/>
      <c r="AD1021" s="169"/>
      <c r="AE1021" s="169"/>
      <c r="AF1021" s="169"/>
      <c r="AG1021" s="169"/>
      <c r="AH1021" s="169"/>
      <c r="AJ1021" s="169"/>
      <c r="AK1021" s="169"/>
      <c r="AM1021" s="169"/>
      <c r="AN1021" s="64"/>
      <c r="AO1021" s="64"/>
      <c r="AP1021" s="64"/>
      <c r="AQ1021" s="64"/>
      <c r="AR1021" s="64"/>
      <c r="AS1021" s="42"/>
      <c r="AT1021" s="67"/>
      <c r="AU1021" s="67"/>
      <c r="AV1021" s="67"/>
      <c r="AW1021" s="42"/>
      <c r="AX1021" s="64"/>
      <c r="AY1021" s="69"/>
      <c r="AZ1021" s="67"/>
      <c r="BA1021" s="67"/>
      <c r="BB1021" s="67"/>
      <c r="BC1021" s="67"/>
      <c r="BD1021" s="69"/>
      <c r="BE1021" s="69"/>
      <c r="BF1021" s="72"/>
      <c r="BG1021" s="69"/>
      <c r="BH1021" s="69"/>
      <c r="BI1021" s="94"/>
      <c r="BJ1021" s="42"/>
      <c r="BK1021" s="42"/>
      <c r="BL1021" s="209"/>
      <c r="BM1021" s="67"/>
      <c r="BN1021" s="67"/>
      <c r="BO1021" s="95"/>
      <c r="BP1021" s="42"/>
      <c r="BQ1021" s="42"/>
      <c r="BR1021" s="206"/>
      <c r="BS1021" s="41"/>
      <c r="BT1021" s="41"/>
      <c r="BU1021" s="30"/>
      <c r="BW1021" s="30"/>
      <c r="BX1021" s="30"/>
      <c r="BY1021" s="30"/>
      <c r="BZ1021" s="160"/>
      <c r="CS1021" s="40"/>
      <c r="CV1021" s="69"/>
      <c r="CW1021" s="31"/>
      <c r="CX1021" s="19"/>
      <c r="CY1021" s="43"/>
      <c r="DC1021" s="160"/>
      <c r="DU1021" s="30"/>
      <c r="DV1021" s="30"/>
      <c r="DW1021" s="30"/>
      <c r="DX1021" s="30"/>
      <c r="DY1021" s="30"/>
      <c r="DZ1021" s="160"/>
      <c r="EA1021" s="160"/>
      <c r="EC1021" s="160"/>
      <c r="ED1021" s="160"/>
      <c r="EG1021" s="160"/>
      <c r="EH1021" s="30"/>
      <c r="EI1021" s="30"/>
      <c r="EK1021" s="160"/>
      <c r="EL1021" s="160"/>
      <c r="EM1021" s="160"/>
      <c r="EN1021" s="160"/>
      <c r="EO1021" s="160"/>
      <c r="EP1021" s="160"/>
    </row>
    <row r="1022" spans="2:146" s="105" customFormat="1" x14ac:dyDescent="0.25">
      <c r="B1022" s="53"/>
      <c r="C1022" s="53"/>
      <c r="D1022" s="53"/>
      <c r="E1022" s="53"/>
      <c r="F1022" s="53"/>
      <c r="G1022" s="53"/>
      <c r="J1022" s="160"/>
      <c r="K1022" s="160"/>
      <c r="L1022" s="42"/>
      <c r="M1022" s="42"/>
      <c r="N1022" s="42"/>
      <c r="O1022" s="42"/>
      <c r="P1022" s="42"/>
      <c r="Q1022" s="42"/>
      <c r="R1022" s="42"/>
      <c r="S1022" s="42"/>
      <c r="T1022" s="42"/>
      <c r="U1022" s="169"/>
      <c r="V1022" s="169"/>
      <c r="W1022" s="169"/>
      <c r="X1022" s="169"/>
      <c r="Y1022" s="169"/>
      <c r="AA1022" s="169"/>
      <c r="AB1022" s="169"/>
      <c r="AC1022" s="169"/>
      <c r="AD1022" s="169"/>
      <c r="AE1022" s="169"/>
      <c r="AF1022" s="169"/>
      <c r="AG1022" s="169"/>
      <c r="AH1022" s="169"/>
      <c r="AJ1022" s="169"/>
      <c r="AK1022" s="169"/>
      <c r="AM1022" s="169"/>
      <c r="AN1022" s="64"/>
      <c r="AO1022" s="64"/>
      <c r="AP1022" s="64"/>
      <c r="AQ1022" s="64"/>
      <c r="AR1022" s="64"/>
      <c r="AS1022" s="42"/>
      <c r="AT1022" s="67"/>
      <c r="AU1022" s="67"/>
      <c r="AV1022" s="67"/>
      <c r="AW1022" s="42"/>
      <c r="AX1022" s="64"/>
      <c r="AY1022" s="69"/>
      <c r="AZ1022" s="67"/>
      <c r="BA1022" s="67"/>
      <c r="BB1022" s="67"/>
      <c r="BC1022" s="67"/>
      <c r="BD1022" s="69"/>
      <c r="BE1022" s="69"/>
      <c r="BF1022" s="72"/>
      <c r="BG1022" s="69"/>
      <c r="BH1022" s="69"/>
      <c r="BI1022" s="94"/>
      <c r="BJ1022" s="42"/>
      <c r="BK1022" s="42"/>
      <c r="BL1022" s="209"/>
      <c r="BM1022" s="67"/>
      <c r="BN1022" s="67"/>
      <c r="BO1022" s="95"/>
      <c r="BP1022" s="42"/>
      <c r="BQ1022" s="42"/>
      <c r="BR1022" s="206"/>
      <c r="BS1022" s="41"/>
      <c r="BT1022" s="41"/>
      <c r="BU1022" s="30"/>
      <c r="BW1022" s="30"/>
      <c r="BX1022" s="30"/>
      <c r="BY1022" s="30"/>
      <c r="BZ1022" s="160"/>
      <c r="CS1022" s="40"/>
      <c r="CV1022" s="69"/>
      <c r="CW1022" s="31"/>
      <c r="CX1022" s="19"/>
      <c r="CY1022" s="43"/>
      <c r="DC1022" s="160"/>
      <c r="DU1022" s="30"/>
      <c r="DV1022" s="30"/>
      <c r="DW1022" s="30"/>
      <c r="DX1022" s="30"/>
      <c r="DY1022" s="30"/>
      <c r="DZ1022" s="160"/>
      <c r="EA1022" s="160"/>
      <c r="EC1022" s="160"/>
      <c r="ED1022" s="160"/>
      <c r="EG1022" s="160"/>
      <c r="EH1022" s="30"/>
      <c r="EI1022" s="30"/>
      <c r="EK1022" s="160"/>
      <c r="EL1022" s="160"/>
      <c r="EM1022" s="160"/>
      <c r="EN1022" s="160"/>
      <c r="EO1022" s="160"/>
      <c r="EP1022" s="160"/>
    </row>
    <row r="1023" spans="2:146" s="105" customFormat="1" x14ac:dyDescent="0.25">
      <c r="B1023" s="53"/>
      <c r="C1023" s="53"/>
      <c r="D1023" s="53"/>
      <c r="E1023" s="53"/>
      <c r="F1023" s="53"/>
      <c r="G1023" s="53"/>
      <c r="I1023" s="29"/>
      <c r="J1023" s="161"/>
      <c r="K1023" s="161"/>
      <c r="L1023" s="42"/>
      <c r="M1023" s="42"/>
      <c r="N1023" s="42"/>
      <c r="O1023" s="42"/>
      <c r="P1023" s="42"/>
      <c r="Q1023" s="42"/>
      <c r="R1023" s="42"/>
      <c r="S1023" s="42"/>
      <c r="T1023" s="42"/>
      <c r="U1023" s="169"/>
      <c r="V1023" s="169"/>
      <c r="W1023" s="169"/>
      <c r="X1023" s="169"/>
      <c r="Y1023" s="169"/>
      <c r="AA1023" s="169"/>
      <c r="AB1023" s="169"/>
      <c r="AC1023" s="169"/>
      <c r="AD1023" s="169"/>
      <c r="AE1023" s="169"/>
      <c r="AF1023" s="169"/>
      <c r="AG1023" s="169"/>
      <c r="AH1023" s="169"/>
      <c r="AJ1023" s="169"/>
      <c r="AK1023" s="169"/>
      <c r="AM1023" s="169"/>
      <c r="AN1023" s="64"/>
      <c r="AO1023" s="64"/>
      <c r="AP1023" s="64"/>
      <c r="AQ1023" s="64"/>
      <c r="AR1023" s="64"/>
      <c r="AS1023" s="42"/>
      <c r="AT1023" s="67"/>
      <c r="AU1023" s="67"/>
      <c r="AV1023" s="67"/>
      <c r="AW1023" s="42"/>
      <c r="AX1023" s="64"/>
      <c r="AY1023" s="69"/>
      <c r="AZ1023" s="67"/>
      <c r="BA1023" s="67"/>
      <c r="BB1023" s="67"/>
      <c r="BC1023" s="67"/>
      <c r="BD1023" s="69"/>
      <c r="BE1023" s="69"/>
      <c r="BF1023" s="72"/>
      <c r="BG1023" s="69"/>
      <c r="BH1023" s="69"/>
      <c r="BI1023" s="94"/>
      <c r="BJ1023" s="42"/>
      <c r="BK1023" s="42"/>
      <c r="BL1023" s="209"/>
      <c r="BM1023" s="67"/>
      <c r="BN1023" s="67"/>
      <c r="BO1023" s="95"/>
      <c r="BP1023" s="42"/>
      <c r="BQ1023" s="42"/>
      <c r="BR1023" s="206"/>
      <c r="BS1023" s="41"/>
      <c r="BT1023" s="41"/>
      <c r="BU1023" s="30"/>
      <c r="BW1023" s="30"/>
      <c r="BX1023" s="30"/>
      <c r="BY1023" s="30"/>
      <c r="BZ1023" s="160"/>
      <c r="CS1023" s="40"/>
      <c r="CV1023" s="69"/>
      <c r="CW1023" s="31"/>
      <c r="CX1023" s="19"/>
      <c r="CY1023" s="43"/>
      <c r="DC1023" s="160"/>
      <c r="DU1023" s="30"/>
      <c r="DV1023" s="30"/>
      <c r="DW1023" s="30"/>
      <c r="DX1023" s="30"/>
      <c r="DY1023" s="30"/>
      <c r="DZ1023" s="160"/>
      <c r="EA1023" s="160"/>
      <c r="EC1023" s="160"/>
      <c r="ED1023" s="160"/>
      <c r="EG1023" s="160"/>
      <c r="EH1023" s="30"/>
      <c r="EI1023" s="30"/>
      <c r="EK1023" s="160"/>
      <c r="EL1023" s="160"/>
      <c r="EM1023" s="160"/>
      <c r="EN1023" s="160"/>
      <c r="EO1023" s="160"/>
      <c r="EP1023" s="160"/>
    </row>
    <row r="1024" spans="2:146" s="105" customFormat="1" x14ac:dyDescent="0.25">
      <c r="B1024" s="53"/>
      <c r="C1024" s="53"/>
      <c r="D1024" s="53"/>
      <c r="E1024" s="53"/>
      <c r="F1024" s="53"/>
      <c r="G1024" s="53"/>
      <c r="J1024" s="160"/>
      <c r="K1024" s="160"/>
      <c r="L1024" s="42"/>
      <c r="M1024" s="42"/>
      <c r="N1024" s="42"/>
      <c r="O1024" s="42"/>
      <c r="P1024" s="42"/>
      <c r="Q1024" s="42"/>
      <c r="R1024" s="42"/>
      <c r="S1024" s="42"/>
      <c r="T1024" s="42"/>
      <c r="U1024" s="169"/>
      <c r="V1024" s="169"/>
      <c r="W1024" s="169"/>
      <c r="X1024" s="169"/>
      <c r="Y1024" s="169"/>
      <c r="AA1024" s="169"/>
      <c r="AB1024" s="169"/>
      <c r="AC1024" s="169"/>
      <c r="AD1024" s="169"/>
      <c r="AE1024" s="169"/>
      <c r="AF1024" s="169"/>
      <c r="AG1024" s="169"/>
      <c r="AH1024" s="169"/>
      <c r="AJ1024" s="169"/>
      <c r="AK1024" s="169"/>
      <c r="AM1024" s="169"/>
      <c r="AN1024" s="64"/>
      <c r="AO1024" s="64"/>
      <c r="AP1024" s="64"/>
      <c r="AQ1024" s="64"/>
      <c r="AR1024" s="64"/>
      <c r="AS1024" s="42"/>
      <c r="AT1024" s="67"/>
      <c r="AU1024" s="67"/>
      <c r="AV1024" s="67"/>
      <c r="AW1024" s="42"/>
      <c r="AX1024" s="64"/>
      <c r="AY1024" s="69"/>
      <c r="AZ1024" s="67"/>
      <c r="BA1024" s="67"/>
      <c r="BB1024" s="67"/>
      <c r="BC1024" s="67"/>
      <c r="BD1024" s="69"/>
      <c r="BE1024" s="69"/>
      <c r="BF1024" s="72"/>
      <c r="BG1024" s="69"/>
      <c r="BH1024" s="69"/>
      <c r="BI1024" s="94"/>
      <c r="BJ1024" s="42"/>
      <c r="BK1024" s="42"/>
      <c r="BL1024" s="209"/>
      <c r="BM1024" s="67"/>
      <c r="BN1024" s="67"/>
      <c r="BO1024" s="95"/>
      <c r="BP1024" s="42"/>
      <c r="BQ1024" s="42"/>
      <c r="BR1024" s="206"/>
      <c r="BS1024" s="41"/>
      <c r="BT1024" s="41"/>
      <c r="BU1024" s="30"/>
      <c r="BW1024" s="30"/>
      <c r="BX1024" s="30"/>
      <c r="BY1024" s="30"/>
      <c r="BZ1024" s="160"/>
      <c r="CS1024" s="40"/>
      <c r="CV1024" s="69"/>
      <c r="CW1024" s="31"/>
      <c r="CX1024" s="19"/>
      <c r="CY1024" s="43"/>
      <c r="DC1024" s="160"/>
      <c r="DU1024" s="30"/>
      <c r="DV1024" s="30"/>
      <c r="DW1024" s="30"/>
      <c r="DX1024" s="30"/>
      <c r="DY1024" s="30"/>
      <c r="DZ1024" s="160"/>
      <c r="EA1024" s="160"/>
      <c r="EC1024" s="160"/>
      <c r="ED1024" s="160"/>
      <c r="EG1024" s="160"/>
      <c r="EH1024" s="30"/>
      <c r="EI1024" s="30"/>
      <c r="EK1024" s="160"/>
      <c r="EL1024" s="160"/>
      <c r="EM1024" s="160"/>
      <c r="EN1024" s="160"/>
      <c r="EO1024" s="160"/>
      <c r="EP1024" s="160"/>
    </row>
    <row r="1025" spans="2:146" s="105" customFormat="1" x14ac:dyDescent="0.25">
      <c r="B1025" s="53"/>
      <c r="C1025" s="53"/>
      <c r="D1025" s="53"/>
      <c r="E1025" s="53"/>
      <c r="F1025" s="53"/>
      <c r="G1025" s="53"/>
      <c r="I1025" s="29"/>
      <c r="J1025" s="161"/>
      <c r="K1025" s="161"/>
      <c r="L1025" s="42"/>
      <c r="M1025" s="42"/>
      <c r="N1025" s="42"/>
      <c r="O1025" s="42"/>
      <c r="P1025" s="42"/>
      <c r="Q1025" s="42"/>
      <c r="R1025" s="42"/>
      <c r="S1025" s="42"/>
      <c r="T1025" s="42"/>
      <c r="U1025" s="169"/>
      <c r="V1025" s="169"/>
      <c r="W1025" s="169"/>
      <c r="X1025" s="169"/>
      <c r="Y1025" s="169"/>
      <c r="AA1025" s="169"/>
      <c r="AB1025" s="169"/>
      <c r="AC1025" s="169"/>
      <c r="AD1025" s="169"/>
      <c r="AE1025" s="169"/>
      <c r="AF1025" s="169"/>
      <c r="AG1025" s="169"/>
      <c r="AH1025" s="169"/>
      <c r="AJ1025" s="169"/>
      <c r="AK1025" s="169"/>
      <c r="AM1025" s="169"/>
      <c r="AN1025" s="64"/>
      <c r="AO1025" s="64"/>
      <c r="AP1025" s="64"/>
      <c r="AQ1025" s="64"/>
      <c r="AR1025" s="64"/>
      <c r="AS1025" s="42"/>
      <c r="AT1025" s="67"/>
      <c r="AU1025" s="67"/>
      <c r="AV1025" s="67"/>
      <c r="AW1025" s="42"/>
      <c r="AX1025" s="64"/>
      <c r="AY1025" s="69"/>
      <c r="AZ1025" s="67"/>
      <c r="BA1025" s="67"/>
      <c r="BB1025" s="67"/>
      <c r="BC1025" s="67"/>
      <c r="BD1025" s="69"/>
      <c r="BE1025" s="69"/>
      <c r="BF1025" s="72"/>
      <c r="BG1025" s="69"/>
      <c r="BH1025" s="69"/>
      <c r="BI1025" s="94"/>
      <c r="BJ1025" s="42"/>
      <c r="BK1025" s="42"/>
      <c r="BL1025" s="209"/>
      <c r="BM1025" s="67"/>
      <c r="BN1025" s="67"/>
      <c r="BO1025" s="95"/>
      <c r="BP1025" s="42"/>
      <c r="BQ1025" s="42"/>
      <c r="BR1025" s="206"/>
      <c r="BS1025" s="41"/>
      <c r="BT1025" s="41"/>
      <c r="BU1025" s="30"/>
      <c r="BW1025" s="30"/>
      <c r="BX1025" s="30"/>
      <c r="BY1025" s="30"/>
      <c r="BZ1025" s="160"/>
      <c r="CS1025" s="40"/>
      <c r="CV1025" s="69"/>
      <c r="CW1025" s="31"/>
      <c r="CX1025" s="19"/>
      <c r="CY1025" s="43"/>
      <c r="DC1025" s="160"/>
      <c r="DU1025" s="30"/>
      <c r="DV1025" s="30"/>
      <c r="DW1025" s="30"/>
      <c r="DX1025" s="30"/>
      <c r="DY1025" s="30"/>
      <c r="DZ1025" s="160"/>
      <c r="EA1025" s="160"/>
      <c r="EC1025" s="160"/>
      <c r="ED1025" s="160"/>
      <c r="EG1025" s="160"/>
      <c r="EH1025" s="30"/>
      <c r="EI1025" s="30"/>
      <c r="EK1025" s="160"/>
      <c r="EL1025" s="160"/>
      <c r="EM1025" s="160"/>
      <c r="EN1025" s="160"/>
      <c r="EO1025" s="160"/>
      <c r="EP1025" s="160"/>
    </row>
    <row r="1026" spans="2:146" s="105" customFormat="1" x14ac:dyDescent="0.25">
      <c r="B1026" s="53"/>
      <c r="C1026" s="53"/>
      <c r="D1026" s="53"/>
      <c r="E1026" s="53"/>
      <c r="F1026" s="53"/>
      <c r="G1026" s="53"/>
      <c r="J1026" s="160"/>
      <c r="K1026" s="160"/>
      <c r="L1026" s="42"/>
      <c r="M1026" s="42"/>
      <c r="N1026" s="42"/>
      <c r="O1026" s="42"/>
      <c r="P1026" s="42"/>
      <c r="Q1026" s="42"/>
      <c r="R1026" s="42"/>
      <c r="S1026" s="42"/>
      <c r="T1026" s="42"/>
      <c r="U1026" s="169"/>
      <c r="V1026" s="169"/>
      <c r="W1026" s="169"/>
      <c r="X1026" s="169"/>
      <c r="Y1026" s="169"/>
      <c r="AA1026" s="169"/>
      <c r="AB1026" s="169"/>
      <c r="AC1026" s="169"/>
      <c r="AD1026" s="169"/>
      <c r="AE1026" s="169"/>
      <c r="AF1026" s="169"/>
      <c r="AG1026" s="169"/>
      <c r="AH1026" s="169"/>
      <c r="AJ1026" s="169"/>
      <c r="AK1026" s="169"/>
      <c r="AM1026" s="169"/>
      <c r="AN1026" s="64"/>
      <c r="AO1026" s="64"/>
      <c r="AP1026" s="64"/>
      <c r="AQ1026" s="64"/>
      <c r="AR1026" s="64"/>
      <c r="AS1026" s="42"/>
      <c r="AT1026" s="67"/>
      <c r="AU1026" s="67"/>
      <c r="AV1026" s="67"/>
      <c r="AW1026" s="42"/>
      <c r="AX1026" s="64"/>
      <c r="AY1026" s="69"/>
      <c r="AZ1026" s="67"/>
      <c r="BA1026" s="67"/>
      <c r="BB1026" s="67"/>
      <c r="BC1026" s="67"/>
      <c r="BD1026" s="69"/>
      <c r="BE1026" s="69"/>
      <c r="BF1026" s="72"/>
      <c r="BG1026" s="69"/>
      <c r="BH1026" s="69"/>
      <c r="BI1026" s="94"/>
      <c r="BJ1026" s="42"/>
      <c r="BK1026" s="42"/>
      <c r="BL1026" s="209"/>
      <c r="BM1026" s="67"/>
      <c r="BN1026" s="67"/>
      <c r="BO1026" s="95"/>
      <c r="BP1026" s="42"/>
      <c r="BQ1026" s="42"/>
      <c r="BR1026" s="206"/>
      <c r="BS1026" s="41"/>
      <c r="BT1026" s="41"/>
      <c r="BU1026" s="30"/>
      <c r="BW1026" s="30"/>
      <c r="BX1026" s="30"/>
      <c r="BY1026" s="30"/>
      <c r="BZ1026" s="160"/>
      <c r="CS1026" s="40"/>
      <c r="CV1026" s="69"/>
      <c r="CW1026" s="31"/>
      <c r="CX1026" s="19"/>
      <c r="CY1026" s="43"/>
      <c r="DC1026" s="160"/>
      <c r="DU1026" s="30"/>
      <c r="DV1026" s="30"/>
      <c r="DW1026" s="30"/>
      <c r="DX1026" s="30"/>
      <c r="DY1026" s="30"/>
      <c r="DZ1026" s="160"/>
      <c r="EA1026" s="160"/>
      <c r="EC1026" s="160"/>
      <c r="ED1026" s="160"/>
      <c r="EG1026" s="160"/>
      <c r="EH1026" s="30"/>
      <c r="EI1026" s="30"/>
      <c r="EK1026" s="160"/>
      <c r="EL1026" s="160"/>
      <c r="EM1026" s="160"/>
      <c r="EN1026" s="160"/>
      <c r="EO1026" s="160"/>
      <c r="EP1026" s="160"/>
    </row>
    <row r="1027" spans="2:146" s="105" customFormat="1" x14ac:dyDescent="0.25">
      <c r="B1027" s="53"/>
      <c r="C1027" s="53"/>
      <c r="D1027" s="53"/>
      <c r="E1027" s="53"/>
      <c r="F1027" s="53"/>
      <c r="G1027" s="53"/>
      <c r="I1027" s="29"/>
      <c r="J1027" s="161"/>
      <c r="K1027" s="161"/>
      <c r="L1027" s="42"/>
      <c r="M1027" s="42"/>
      <c r="N1027" s="42"/>
      <c r="O1027" s="42"/>
      <c r="P1027" s="42"/>
      <c r="Q1027" s="42"/>
      <c r="R1027" s="42"/>
      <c r="S1027" s="42"/>
      <c r="T1027" s="42"/>
      <c r="U1027" s="169"/>
      <c r="V1027" s="169"/>
      <c r="W1027" s="169"/>
      <c r="X1027" s="169"/>
      <c r="Y1027" s="169"/>
      <c r="AA1027" s="169"/>
      <c r="AB1027" s="169"/>
      <c r="AC1027" s="169"/>
      <c r="AD1027" s="169"/>
      <c r="AE1027" s="169"/>
      <c r="AF1027" s="169"/>
      <c r="AG1027" s="169"/>
      <c r="AH1027" s="169"/>
      <c r="AJ1027" s="169"/>
      <c r="AK1027" s="169"/>
      <c r="AM1027" s="169"/>
      <c r="AN1027" s="64"/>
      <c r="AO1027" s="64"/>
      <c r="AP1027" s="64"/>
      <c r="AQ1027" s="64"/>
      <c r="AR1027" s="64"/>
      <c r="AS1027" s="42"/>
      <c r="AT1027" s="67"/>
      <c r="AU1027" s="67"/>
      <c r="AV1027" s="67"/>
      <c r="AW1027" s="42"/>
      <c r="AX1027" s="64"/>
      <c r="AY1027" s="69"/>
      <c r="AZ1027" s="67"/>
      <c r="BA1027" s="67"/>
      <c r="BB1027" s="67"/>
      <c r="BC1027" s="67"/>
      <c r="BD1027" s="69"/>
      <c r="BE1027" s="69"/>
      <c r="BF1027" s="72"/>
      <c r="BG1027" s="69"/>
      <c r="BH1027" s="69"/>
      <c r="BI1027" s="94"/>
      <c r="BJ1027" s="42"/>
      <c r="BK1027" s="42"/>
      <c r="BL1027" s="209"/>
      <c r="BM1027" s="67"/>
      <c r="BN1027" s="67"/>
      <c r="BO1027" s="95"/>
      <c r="BP1027" s="42"/>
      <c r="BQ1027" s="42"/>
      <c r="BR1027" s="206"/>
      <c r="BS1027" s="41"/>
      <c r="BT1027" s="41"/>
      <c r="BU1027" s="30"/>
      <c r="BW1027" s="30"/>
      <c r="BX1027" s="30"/>
      <c r="BY1027" s="30"/>
      <c r="BZ1027" s="160"/>
      <c r="CS1027" s="40"/>
      <c r="CV1027" s="69"/>
      <c r="CW1027" s="31"/>
      <c r="CX1027" s="19"/>
      <c r="CY1027" s="43"/>
      <c r="DC1027" s="160"/>
      <c r="DU1027" s="30"/>
      <c r="DV1027" s="30"/>
      <c r="DW1027" s="30"/>
      <c r="DX1027" s="30"/>
      <c r="DY1027" s="30"/>
      <c r="DZ1027" s="160"/>
      <c r="EA1027" s="160"/>
      <c r="EC1027" s="160"/>
      <c r="ED1027" s="160"/>
      <c r="EG1027" s="160"/>
      <c r="EH1027" s="30"/>
      <c r="EI1027" s="30"/>
      <c r="EK1027" s="160"/>
      <c r="EL1027" s="160"/>
      <c r="EM1027" s="160"/>
      <c r="EN1027" s="160"/>
      <c r="EO1027" s="160"/>
      <c r="EP1027" s="160"/>
    </row>
    <row r="1028" spans="2:146" s="105" customFormat="1" x14ac:dyDescent="0.25">
      <c r="B1028" s="53"/>
      <c r="C1028" s="53"/>
      <c r="D1028" s="53"/>
      <c r="E1028" s="53"/>
      <c r="F1028" s="53"/>
      <c r="G1028" s="53"/>
      <c r="J1028" s="160"/>
      <c r="K1028" s="160"/>
      <c r="L1028" s="42"/>
      <c r="M1028" s="42"/>
      <c r="N1028" s="42"/>
      <c r="O1028" s="42"/>
      <c r="P1028" s="42"/>
      <c r="Q1028" s="42"/>
      <c r="R1028" s="42"/>
      <c r="S1028" s="42"/>
      <c r="T1028" s="42"/>
      <c r="U1028" s="169"/>
      <c r="V1028" s="169"/>
      <c r="W1028" s="169"/>
      <c r="X1028" s="169"/>
      <c r="Y1028" s="169"/>
      <c r="AA1028" s="169"/>
      <c r="AB1028" s="169"/>
      <c r="AC1028" s="169"/>
      <c r="AD1028" s="169"/>
      <c r="AE1028" s="169"/>
      <c r="AF1028" s="169"/>
      <c r="AG1028" s="169"/>
      <c r="AH1028" s="169"/>
      <c r="AJ1028" s="169"/>
      <c r="AK1028" s="169"/>
      <c r="AM1028" s="169"/>
      <c r="AN1028" s="64"/>
      <c r="AO1028" s="64"/>
      <c r="AP1028" s="64"/>
      <c r="AQ1028" s="64"/>
      <c r="AR1028" s="64"/>
      <c r="AS1028" s="42"/>
      <c r="AT1028" s="67"/>
      <c r="AU1028" s="67"/>
      <c r="AV1028" s="67"/>
      <c r="AW1028" s="42"/>
      <c r="AX1028" s="64"/>
      <c r="AY1028" s="69"/>
      <c r="AZ1028" s="67"/>
      <c r="BA1028" s="67"/>
      <c r="BB1028" s="67"/>
      <c r="BC1028" s="67"/>
      <c r="BD1028" s="69"/>
      <c r="BE1028" s="69"/>
      <c r="BF1028" s="72"/>
      <c r="BG1028" s="69"/>
      <c r="BH1028" s="69"/>
      <c r="BI1028" s="94"/>
      <c r="BJ1028" s="42"/>
      <c r="BK1028" s="42"/>
      <c r="BL1028" s="209"/>
      <c r="BM1028" s="67"/>
      <c r="BN1028" s="67"/>
      <c r="BO1028" s="95"/>
      <c r="BP1028" s="42"/>
      <c r="BQ1028" s="42"/>
      <c r="BR1028" s="206"/>
      <c r="BS1028" s="41"/>
      <c r="BT1028" s="41"/>
      <c r="BU1028" s="30"/>
      <c r="BW1028" s="30"/>
      <c r="BX1028" s="30"/>
      <c r="BY1028" s="30"/>
      <c r="BZ1028" s="160"/>
      <c r="CS1028" s="40"/>
      <c r="CV1028" s="69"/>
      <c r="CW1028" s="31"/>
      <c r="CX1028" s="19"/>
      <c r="CY1028" s="43"/>
      <c r="DC1028" s="160"/>
      <c r="DU1028" s="30"/>
      <c r="DV1028" s="30"/>
      <c r="DW1028" s="30"/>
      <c r="DX1028" s="30"/>
      <c r="DY1028" s="30"/>
      <c r="DZ1028" s="160"/>
      <c r="EA1028" s="160"/>
      <c r="EC1028" s="160"/>
      <c r="ED1028" s="160"/>
      <c r="EG1028" s="160"/>
      <c r="EH1028" s="30"/>
      <c r="EI1028" s="30"/>
      <c r="EK1028" s="160"/>
      <c r="EL1028" s="160"/>
      <c r="EM1028" s="160"/>
      <c r="EN1028" s="160"/>
      <c r="EO1028" s="160"/>
      <c r="EP1028" s="160"/>
    </row>
    <row r="1029" spans="2:146" s="105" customFormat="1" x14ac:dyDescent="0.25">
      <c r="B1029" s="53"/>
      <c r="C1029" s="53"/>
      <c r="D1029" s="53"/>
      <c r="E1029" s="53"/>
      <c r="F1029" s="53"/>
      <c r="G1029" s="53"/>
      <c r="J1029" s="160"/>
      <c r="K1029" s="160"/>
      <c r="L1029" s="42"/>
      <c r="M1029" s="42"/>
      <c r="N1029" s="42"/>
      <c r="O1029" s="42"/>
      <c r="P1029" s="42"/>
      <c r="Q1029" s="42"/>
      <c r="R1029" s="42"/>
      <c r="S1029" s="42"/>
      <c r="T1029" s="42"/>
      <c r="U1029" s="169"/>
      <c r="V1029" s="169"/>
      <c r="W1029" s="169"/>
      <c r="X1029" s="169"/>
      <c r="Y1029" s="169"/>
      <c r="AA1029" s="169"/>
      <c r="AB1029" s="169"/>
      <c r="AC1029" s="169"/>
      <c r="AD1029" s="169"/>
      <c r="AE1029" s="169"/>
      <c r="AF1029" s="169"/>
      <c r="AG1029" s="169"/>
      <c r="AH1029" s="169"/>
      <c r="AJ1029" s="169"/>
      <c r="AK1029" s="169"/>
      <c r="AM1029" s="169"/>
      <c r="AN1029" s="64"/>
      <c r="AO1029" s="64"/>
      <c r="AP1029" s="64"/>
      <c r="AQ1029" s="64"/>
      <c r="AR1029" s="64"/>
      <c r="AS1029" s="42"/>
      <c r="AT1029" s="67"/>
      <c r="AU1029" s="67"/>
      <c r="AV1029" s="67"/>
      <c r="AW1029" s="42"/>
      <c r="AX1029" s="64"/>
      <c r="AY1029" s="69"/>
      <c r="AZ1029" s="67"/>
      <c r="BA1029" s="67"/>
      <c r="BB1029" s="67"/>
      <c r="BC1029" s="67"/>
      <c r="BD1029" s="69"/>
      <c r="BE1029" s="69"/>
      <c r="BF1029" s="72"/>
      <c r="BG1029" s="69"/>
      <c r="BH1029" s="69"/>
      <c r="BI1029" s="94"/>
      <c r="BJ1029" s="42"/>
      <c r="BK1029" s="42"/>
      <c r="BL1029" s="209"/>
      <c r="BM1029" s="67"/>
      <c r="BN1029" s="67"/>
      <c r="BO1029" s="95"/>
      <c r="BP1029" s="42"/>
      <c r="BQ1029" s="42"/>
      <c r="BR1029" s="206"/>
      <c r="BS1029" s="41"/>
      <c r="BT1029" s="41"/>
      <c r="BU1029" s="30"/>
      <c r="BW1029" s="30"/>
      <c r="BX1029" s="30"/>
      <c r="BY1029" s="30"/>
      <c r="BZ1029" s="160"/>
      <c r="CS1029" s="40"/>
      <c r="CV1029" s="69"/>
      <c r="CW1029" s="31"/>
      <c r="CX1029" s="19"/>
      <c r="CY1029" s="43"/>
      <c r="DC1029" s="160"/>
      <c r="DU1029" s="30"/>
      <c r="DV1029" s="30"/>
      <c r="DW1029" s="30"/>
      <c r="DX1029" s="30"/>
      <c r="DY1029" s="30"/>
      <c r="DZ1029" s="160"/>
      <c r="EA1029" s="160"/>
      <c r="EC1029" s="160"/>
      <c r="ED1029" s="160"/>
      <c r="EG1029" s="160"/>
      <c r="EH1029" s="30"/>
      <c r="EI1029" s="30"/>
      <c r="EK1029" s="160"/>
      <c r="EL1029" s="160"/>
      <c r="EM1029" s="160"/>
      <c r="EN1029" s="160"/>
      <c r="EO1029" s="160"/>
      <c r="EP1029" s="160"/>
    </row>
    <row r="1030" spans="2:146" s="105" customFormat="1" x14ac:dyDescent="0.25">
      <c r="B1030" s="53"/>
      <c r="C1030" s="53"/>
      <c r="D1030" s="53"/>
      <c r="E1030" s="53"/>
      <c r="F1030" s="53"/>
      <c r="G1030" s="53"/>
      <c r="J1030" s="160"/>
      <c r="K1030" s="160"/>
      <c r="L1030" s="42"/>
      <c r="M1030" s="42"/>
      <c r="N1030" s="42"/>
      <c r="O1030" s="42"/>
      <c r="P1030" s="42"/>
      <c r="Q1030" s="42"/>
      <c r="R1030" s="42"/>
      <c r="S1030" s="42"/>
      <c r="T1030" s="42"/>
      <c r="U1030" s="169"/>
      <c r="V1030" s="169"/>
      <c r="W1030" s="169"/>
      <c r="X1030" s="169"/>
      <c r="Y1030" s="169"/>
      <c r="AA1030" s="169"/>
      <c r="AB1030" s="169"/>
      <c r="AC1030" s="169"/>
      <c r="AD1030" s="169"/>
      <c r="AE1030" s="169"/>
      <c r="AF1030" s="169"/>
      <c r="AG1030" s="169"/>
      <c r="AH1030" s="169"/>
      <c r="AJ1030" s="169"/>
      <c r="AK1030" s="169"/>
      <c r="AM1030" s="169"/>
      <c r="AN1030" s="64"/>
      <c r="AO1030" s="64"/>
      <c r="AP1030" s="64"/>
      <c r="AQ1030" s="64"/>
      <c r="AR1030" s="64"/>
      <c r="AS1030" s="42"/>
      <c r="AT1030" s="67"/>
      <c r="AU1030" s="67"/>
      <c r="AV1030" s="67"/>
      <c r="AW1030" s="42"/>
      <c r="AX1030" s="64"/>
      <c r="AY1030" s="69"/>
      <c r="AZ1030" s="67"/>
      <c r="BA1030" s="67"/>
      <c r="BB1030" s="67"/>
      <c r="BC1030" s="67"/>
      <c r="BD1030" s="69"/>
      <c r="BE1030" s="69"/>
      <c r="BF1030" s="72"/>
      <c r="BG1030" s="69"/>
      <c r="BH1030" s="69"/>
      <c r="BI1030" s="94"/>
      <c r="BJ1030" s="42"/>
      <c r="BK1030" s="42"/>
      <c r="BL1030" s="209"/>
      <c r="BM1030" s="67"/>
      <c r="BN1030" s="67"/>
      <c r="BO1030" s="95"/>
      <c r="BP1030" s="42"/>
      <c r="BQ1030" s="42"/>
      <c r="BR1030" s="206"/>
      <c r="BS1030" s="41"/>
      <c r="BT1030" s="41"/>
      <c r="BU1030" s="30"/>
      <c r="BW1030" s="30"/>
      <c r="BX1030" s="30"/>
      <c r="BY1030" s="30"/>
      <c r="BZ1030" s="160"/>
      <c r="CS1030" s="40"/>
      <c r="CV1030" s="69"/>
      <c r="CW1030" s="31"/>
      <c r="CX1030" s="19"/>
      <c r="CY1030" s="43"/>
      <c r="DC1030" s="160"/>
      <c r="DU1030" s="30"/>
      <c r="DV1030" s="30"/>
      <c r="DW1030" s="30"/>
      <c r="DX1030" s="30"/>
      <c r="DY1030" s="30"/>
      <c r="DZ1030" s="160"/>
      <c r="EA1030" s="160"/>
      <c r="EC1030" s="160"/>
      <c r="ED1030" s="160"/>
      <c r="EG1030" s="160"/>
      <c r="EH1030" s="30"/>
      <c r="EI1030" s="30"/>
      <c r="EK1030" s="160"/>
      <c r="EL1030" s="160"/>
      <c r="EM1030" s="160"/>
      <c r="EN1030" s="160"/>
      <c r="EO1030" s="160"/>
      <c r="EP1030" s="160"/>
    </row>
    <row r="1031" spans="2:146" s="105" customFormat="1" x14ac:dyDescent="0.25">
      <c r="B1031" s="53"/>
      <c r="C1031" s="53"/>
      <c r="D1031" s="53"/>
      <c r="E1031" s="53"/>
      <c r="F1031" s="53"/>
      <c r="G1031" s="53"/>
      <c r="J1031" s="160"/>
      <c r="K1031" s="160"/>
      <c r="L1031" s="42"/>
      <c r="M1031" s="42"/>
      <c r="N1031" s="42"/>
      <c r="O1031" s="42"/>
      <c r="P1031" s="42"/>
      <c r="Q1031" s="42"/>
      <c r="R1031" s="42"/>
      <c r="S1031" s="42"/>
      <c r="T1031" s="42"/>
      <c r="U1031" s="169"/>
      <c r="V1031" s="169"/>
      <c r="W1031" s="169"/>
      <c r="X1031" s="169"/>
      <c r="Y1031" s="169"/>
      <c r="AA1031" s="169"/>
      <c r="AB1031" s="169"/>
      <c r="AC1031" s="169"/>
      <c r="AD1031" s="169"/>
      <c r="AE1031" s="169"/>
      <c r="AF1031" s="169"/>
      <c r="AG1031" s="169"/>
      <c r="AH1031" s="169"/>
      <c r="AJ1031" s="169"/>
      <c r="AK1031" s="169"/>
      <c r="AM1031" s="169"/>
      <c r="AN1031" s="64"/>
      <c r="AO1031" s="64"/>
      <c r="AP1031" s="64"/>
      <c r="AQ1031" s="64"/>
      <c r="AR1031" s="64"/>
      <c r="AS1031" s="42"/>
      <c r="AT1031" s="67"/>
      <c r="AU1031" s="67"/>
      <c r="AV1031" s="67"/>
      <c r="AW1031" s="42"/>
      <c r="AX1031" s="64"/>
      <c r="AY1031" s="69"/>
      <c r="AZ1031" s="67"/>
      <c r="BA1031" s="67"/>
      <c r="BB1031" s="67"/>
      <c r="BC1031" s="67"/>
      <c r="BD1031" s="69"/>
      <c r="BE1031" s="69"/>
      <c r="BF1031" s="72"/>
      <c r="BG1031" s="69"/>
      <c r="BH1031" s="69"/>
      <c r="BI1031" s="94"/>
      <c r="BJ1031" s="42"/>
      <c r="BK1031" s="42"/>
      <c r="BL1031" s="209"/>
      <c r="BM1031" s="67"/>
      <c r="BN1031" s="67"/>
      <c r="BO1031" s="95"/>
      <c r="BP1031" s="42"/>
      <c r="BQ1031" s="42"/>
      <c r="BR1031" s="206"/>
      <c r="BS1031" s="41"/>
      <c r="BT1031" s="41"/>
      <c r="BU1031" s="30"/>
      <c r="BW1031" s="30"/>
      <c r="BX1031" s="30"/>
      <c r="BY1031" s="30"/>
      <c r="BZ1031" s="160"/>
      <c r="CS1031" s="40"/>
      <c r="CV1031" s="69"/>
      <c r="CW1031" s="31"/>
      <c r="CX1031" s="19"/>
      <c r="CY1031" s="43"/>
      <c r="DC1031" s="160"/>
      <c r="DU1031" s="30"/>
      <c r="DV1031" s="30"/>
      <c r="DW1031" s="30"/>
      <c r="DX1031" s="30"/>
      <c r="DY1031" s="30"/>
      <c r="DZ1031" s="160"/>
      <c r="EA1031" s="160"/>
      <c r="EC1031" s="160"/>
      <c r="ED1031" s="160"/>
      <c r="EG1031" s="160"/>
      <c r="EH1031" s="30"/>
      <c r="EI1031" s="30"/>
      <c r="EK1031" s="160"/>
      <c r="EL1031" s="160"/>
      <c r="EM1031" s="160"/>
      <c r="EN1031" s="160"/>
      <c r="EO1031" s="160"/>
      <c r="EP1031" s="160"/>
    </row>
    <row r="1032" spans="2:146" s="105" customFormat="1" x14ac:dyDescent="0.25">
      <c r="B1032" s="53"/>
      <c r="C1032" s="53"/>
      <c r="D1032" s="53"/>
      <c r="E1032" s="53"/>
      <c r="F1032" s="53"/>
      <c r="G1032" s="53"/>
      <c r="J1032" s="160"/>
      <c r="K1032" s="160"/>
      <c r="L1032" s="42"/>
      <c r="M1032" s="42"/>
      <c r="N1032" s="42"/>
      <c r="O1032" s="42"/>
      <c r="P1032" s="42"/>
      <c r="Q1032" s="42"/>
      <c r="R1032" s="42"/>
      <c r="S1032" s="42"/>
      <c r="T1032" s="42"/>
      <c r="U1032" s="169"/>
      <c r="V1032" s="169"/>
      <c r="W1032" s="169"/>
      <c r="X1032" s="169"/>
      <c r="Y1032" s="169"/>
      <c r="AA1032" s="169"/>
      <c r="AB1032" s="169"/>
      <c r="AC1032" s="169"/>
      <c r="AD1032" s="169"/>
      <c r="AE1032" s="169"/>
      <c r="AF1032" s="169"/>
      <c r="AG1032" s="169"/>
      <c r="AH1032" s="169"/>
      <c r="AJ1032" s="169"/>
      <c r="AK1032" s="169"/>
      <c r="AM1032" s="169"/>
      <c r="AN1032" s="64"/>
      <c r="AO1032" s="64"/>
      <c r="AP1032" s="64"/>
      <c r="AQ1032" s="64"/>
      <c r="AR1032" s="64"/>
      <c r="AS1032" s="42"/>
      <c r="AT1032" s="67"/>
      <c r="AU1032" s="67"/>
      <c r="AV1032" s="67"/>
      <c r="AW1032" s="42"/>
      <c r="AX1032" s="64"/>
      <c r="AY1032" s="69"/>
      <c r="AZ1032" s="67"/>
      <c r="BA1032" s="67"/>
      <c r="BB1032" s="67"/>
      <c r="BC1032" s="67"/>
      <c r="BD1032" s="69"/>
      <c r="BE1032" s="69"/>
      <c r="BF1032" s="72"/>
      <c r="BG1032" s="69"/>
      <c r="BH1032" s="69"/>
      <c r="BI1032" s="94"/>
      <c r="BJ1032" s="42"/>
      <c r="BK1032" s="42"/>
      <c r="BL1032" s="209"/>
      <c r="BM1032" s="67"/>
      <c r="BN1032" s="67"/>
      <c r="BO1032" s="95"/>
      <c r="BP1032" s="42"/>
      <c r="BQ1032" s="42"/>
      <c r="BR1032" s="206"/>
      <c r="BS1032" s="41"/>
      <c r="BT1032" s="41"/>
      <c r="BU1032" s="30"/>
      <c r="BW1032" s="30"/>
      <c r="BX1032" s="30"/>
      <c r="BY1032" s="30"/>
      <c r="BZ1032" s="160"/>
      <c r="CS1032" s="40"/>
      <c r="CV1032" s="69"/>
      <c r="CW1032" s="31"/>
      <c r="CX1032" s="19"/>
      <c r="CY1032" s="43"/>
      <c r="DC1032" s="160"/>
      <c r="DU1032" s="30"/>
      <c r="DV1032" s="30"/>
      <c r="DW1032" s="30"/>
      <c r="DX1032" s="30"/>
      <c r="DY1032" s="30"/>
      <c r="DZ1032" s="160"/>
      <c r="EA1032" s="160"/>
      <c r="EC1032" s="160"/>
      <c r="ED1032" s="160"/>
      <c r="EG1032" s="160"/>
      <c r="EH1032" s="30"/>
      <c r="EI1032" s="30"/>
      <c r="EK1032" s="160"/>
      <c r="EL1032" s="160"/>
      <c r="EM1032" s="160"/>
      <c r="EN1032" s="160"/>
      <c r="EO1032" s="160"/>
      <c r="EP1032" s="160"/>
    </row>
    <row r="1033" spans="2:146" s="105" customFormat="1" x14ac:dyDescent="0.25">
      <c r="B1033" s="53"/>
      <c r="C1033" s="53"/>
      <c r="D1033" s="53"/>
      <c r="E1033" s="53"/>
      <c r="F1033" s="53"/>
      <c r="G1033" s="53"/>
      <c r="J1033" s="160"/>
      <c r="K1033" s="160"/>
      <c r="L1033" s="42"/>
      <c r="M1033" s="42"/>
      <c r="N1033" s="42"/>
      <c r="O1033" s="42"/>
      <c r="P1033" s="42"/>
      <c r="Q1033" s="42"/>
      <c r="R1033" s="42"/>
      <c r="S1033" s="42"/>
      <c r="T1033" s="42"/>
      <c r="U1033" s="169"/>
      <c r="V1033" s="169"/>
      <c r="W1033" s="169"/>
      <c r="X1033" s="169"/>
      <c r="Y1033" s="169"/>
      <c r="AA1033" s="169"/>
      <c r="AB1033" s="169"/>
      <c r="AC1033" s="169"/>
      <c r="AD1033" s="169"/>
      <c r="AE1033" s="169"/>
      <c r="AF1033" s="169"/>
      <c r="AG1033" s="169"/>
      <c r="AH1033" s="169"/>
      <c r="AJ1033" s="169"/>
      <c r="AK1033" s="169"/>
      <c r="AM1033" s="169"/>
      <c r="AN1033" s="64"/>
      <c r="AO1033" s="64"/>
      <c r="AP1033" s="64"/>
      <c r="AQ1033" s="64"/>
      <c r="AR1033" s="64"/>
      <c r="AS1033" s="42"/>
      <c r="AT1033" s="67"/>
      <c r="AU1033" s="67"/>
      <c r="AV1033" s="67"/>
      <c r="AW1033" s="42"/>
      <c r="AX1033" s="64"/>
      <c r="AY1033" s="69"/>
      <c r="AZ1033" s="67"/>
      <c r="BA1033" s="67"/>
      <c r="BB1033" s="67"/>
      <c r="BC1033" s="67"/>
      <c r="BD1033" s="69"/>
      <c r="BE1033" s="69"/>
      <c r="BF1033" s="72"/>
      <c r="BG1033" s="69"/>
      <c r="BH1033" s="69"/>
      <c r="BI1033" s="94"/>
      <c r="BJ1033" s="42"/>
      <c r="BK1033" s="42"/>
      <c r="BL1033" s="209"/>
      <c r="BM1033" s="67"/>
      <c r="BN1033" s="67"/>
      <c r="BO1033" s="95"/>
      <c r="BP1033" s="42"/>
      <c r="BQ1033" s="42"/>
      <c r="BR1033" s="206"/>
      <c r="BS1033" s="41"/>
      <c r="BT1033" s="41"/>
      <c r="BU1033" s="30"/>
      <c r="BW1033" s="30"/>
      <c r="BX1033" s="30"/>
      <c r="BY1033" s="30"/>
      <c r="BZ1033" s="160"/>
      <c r="CS1033" s="40"/>
      <c r="CV1033" s="69"/>
      <c r="CW1033" s="31"/>
      <c r="CX1033" s="19"/>
      <c r="CY1033" s="43"/>
      <c r="DC1033" s="160"/>
      <c r="DU1033" s="30"/>
      <c r="DV1033" s="30"/>
      <c r="DW1033" s="30"/>
      <c r="DX1033" s="30"/>
      <c r="DY1033" s="30"/>
      <c r="DZ1033" s="160"/>
      <c r="EA1033" s="160"/>
      <c r="EC1033" s="160"/>
      <c r="ED1033" s="160"/>
      <c r="EG1033" s="160"/>
      <c r="EH1033" s="30"/>
      <c r="EI1033" s="30"/>
      <c r="EK1033" s="160"/>
      <c r="EL1033" s="160"/>
      <c r="EM1033" s="160"/>
      <c r="EN1033" s="160"/>
      <c r="EO1033" s="160"/>
      <c r="EP1033" s="160"/>
    </row>
    <row r="1034" spans="2:146" s="105" customFormat="1" x14ac:dyDescent="0.25">
      <c r="B1034" s="53"/>
      <c r="C1034" s="53"/>
      <c r="D1034" s="53"/>
      <c r="E1034" s="53"/>
      <c r="F1034" s="53"/>
      <c r="G1034" s="53"/>
      <c r="J1034" s="160"/>
      <c r="K1034" s="160"/>
      <c r="L1034" s="42"/>
      <c r="M1034" s="42"/>
      <c r="N1034" s="42"/>
      <c r="O1034" s="42"/>
      <c r="P1034" s="42"/>
      <c r="Q1034" s="42"/>
      <c r="R1034" s="42"/>
      <c r="S1034" s="42"/>
      <c r="T1034" s="42"/>
      <c r="U1034" s="169"/>
      <c r="V1034" s="169"/>
      <c r="W1034" s="169"/>
      <c r="X1034" s="169"/>
      <c r="Y1034" s="169"/>
      <c r="AA1034" s="169"/>
      <c r="AB1034" s="169"/>
      <c r="AC1034" s="169"/>
      <c r="AD1034" s="169"/>
      <c r="AE1034" s="169"/>
      <c r="AF1034" s="169"/>
      <c r="AG1034" s="169"/>
      <c r="AH1034" s="169"/>
      <c r="AJ1034" s="169"/>
      <c r="AK1034" s="169"/>
      <c r="AM1034" s="169"/>
      <c r="AN1034" s="64"/>
      <c r="AO1034" s="64"/>
      <c r="AP1034" s="64"/>
      <c r="AQ1034" s="64"/>
      <c r="AR1034" s="64"/>
      <c r="AS1034" s="42"/>
      <c r="AT1034" s="67"/>
      <c r="AU1034" s="67"/>
      <c r="AV1034" s="67"/>
      <c r="AW1034" s="42"/>
      <c r="AX1034" s="64"/>
      <c r="AY1034" s="69"/>
      <c r="AZ1034" s="67"/>
      <c r="BA1034" s="67"/>
      <c r="BB1034" s="67"/>
      <c r="BC1034" s="67"/>
      <c r="BD1034" s="69"/>
      <c r="BE1034" s="69"/>
      <c r="BF1034" s="72"/>
      <c r="BG1034" s="69"/>
      <c r="BH1034" s="69"/>
      <c r="BI1034" s="94"/>
      <c r="BJ1034" s="42"/>
      <c r="BK1034" s="42"/>
      <c r="BL1034" s="209"/>
      <c r="BM1034" s="67"/>
      <c r="BN1034" s="67"/>
      <c r="BO1034" s="95"/>
      <c r="BP1034" s="42"/>
      <c r="BQ1034" s="42"/>
      <c r="BR1034" s="206"/>
      <c r="BS1034" s="41"/>
      <c r="BT1034" s="41"/>
      <c r="BU1034" s="30"/>
      <c r="BW1034" s="30"/>
      <c r="BX1034" s="30"/>
      <c r="BY1034" s="30"/>
      <c r="BZ1034" s="160"/>
      <c r="CS1034" s="40"/>
      <c r="CV1034" s="69"/>
      <c r="CW1034" s="31"/>
      <c r="CX1034" s="19"/>
      <c r="CY1034" s="43"/>
      <c r="DC1034" s="160"/>
      <c r="DU1034" s="30"/>
      <c r="DV1034" s="30"/>
      <c r="DW1034" s="30"/>
      <c r="DX1034" s="30"/>
      <c r="DY1034" s="30"/>
      <c r="DZ1034" s="160"/>
      <c r="EA1034" s="160"/>
      <c r="EC1034" s="160"/>
      <c r="ED1034" s="160"/>
      <c r="EG1034" s="160"/>
      <c r="EH1034" s="30"/>
      <c r="EI1034" s="30"/>
      <c r="EK1034" s="160"/>
      <c r="EL1034" s="160"/>
      <c r="EM1034" s="160"/>
      <c r="EN1034" s="160"/>
      <c r="EO1034" s="160"/>
      <c r="EP1034" s="160"/>
    </row>
    <row r="1035" spans="2:146" s="105" customFormat="1" x14ac:dyDescent="0.25">
      <c r="B1035" s="53"/>
      <c r="C1035" s="53"/>
      <c r="D1035" s="53"/>
      <c r="E1035" s="53"/>
      <c r="F1035" s="53"/>
      <c r="G1035" s="53"/>
      <c r="J1035" s="160"/>
      <c r="K1035" s="160"/>
      <c r="L1035" s="42"/>
      <c r="M1035" s="42"/>
      <c r="N1035" s="42"/>
      <c r="O1035" s="42"/>
      <c r="P1035" s="42"/>
      <c r="Q1035" s="42"/>
      <c r="R1035" s="42"/>
      <c r="S1035" s="42"/>
      <c r="T1035" s="42"/>
      <c r="U1035" s="169"/>
      <c r="V1035" s="169"/>
      <c r="W1035" s="169"/>
      <c r="X1035" s="169"/>
      <c r="Y1035" s="169"/>
      <c r="AA1035" s="169"/>
      <c r="AB1035" s="169"/>
      <c r="AC1035" s="169"/>
      <c r="AD1035" s="169"/>
      <c r="AE1035" s="169"/>
      <c r="AF1035" s="169"/>
      <c r="AG1035" s="169"/>
      <c r="AH1035" s="169"/>
      <c r="AJ1035" s="169"/>
      <c r="AK1035" s="169"/>
      <c r="AM1035" s="169"/>
      <c r="AN1035" s="64"/>
      <c r="AO1035" s="64"/>
      <c r="AP1035" s="64"/>
      <c r="AQ1035" s="64"/>
      <c r="AR1035" s="64"/>
      <c r="AS1035" s="42"/>
      <c r="AT1035" s="67"/>
      <c r="AU1035" s="67"/>
      <c r="AV1035" s="67"/>
      <c r="AW1035" s="42"/>
      <c r="AX1035" s="64"/>
      <c r="AY1035" s="69"/>
      <c r="AZ1035" s="67"/>
      <c r="BA1035" s="67"/>
      <c r="BB1035" s="67"/>
      <c r="BC1035" s="67"/>
      <c r="BD1035" s="69"/>
      <c r="BE1035" s="69"/>
      <c r="BF1035" s="72"/>
      <c r="BG1035" s="69"/>
      <c r="BH1035" s="69"/>
      <c r="BI1035" s="94"/>
      <c r="BJ1035" s="42"/>
      <c r="BK1035" s="42"/>
      <c r="BL1035" s="209"/>
      <c r="BM1035" s="67"/>
      <c r="BN1035" s="67"/>
      <c r="BO1035" s="95"/>
      <c r="BP1035" s="42"/>
      <c r="BQ1035" s="42"/>
      <c r="BR1035" s="206"/>
      <c r="BS1035" s="41"/>
      <c r="BT1035" s="41"/>
      <c r="BU1035" s="30"/>
      <c r="BW1035" s="30"/>
      <c r="BX1035" s="30"/>
      <c r="BY1035" s="30"/>
      <c r="BZ1035" s="160"/>
      <c r="CS1035" s="40"/>
      <c r="CV1035" s="69"/>
      <c r="CW1035" s="31"/>
      <c r="CX1035" s="19"/>
      <c r="CY1035" s="43"/>
      <c r="DC1035" s="160"/>
      <c r="DU1035" s="30"/>
      <c r="DV1035" s="30"/>
      <c r="DW1035" s="30"/>
      <c r="DX1035" s="30"/>
      <c r="DY1035" s="30"/>
      <c r="DZ1035" s="160"/>
      <c r="EA1035" s="160"/>
      <c r="EC1035" s="160"/>
      <c r="ED1035" s="160"/>
      <c r="EG1035" s="160"/>
      <c r="EH1035" s="30"/>
      <c r="EI1035" s="30"/>
      <c r="EK1035" s="160"/>
      <c r="EL1035" s="160"/>
      <c r="EM1035" s="160"/>
      <c r="EN1035" s="160"/>
      <c r="EO1035" s="160"/>
      <c r="EP1035" s="160"/>
    </row>
    <row r="1036" spans="2:146" s="105" customFormat="1" x14ac:dyDescent="0.25">
      <c r="B1036" s="53"/>
      <c r="C1036" s="53"/>
      <c r="D1036" s="53"/>
      <c r="E1036" s="53"/>
      <c r="F1036" s="53"/>
      <c r="G1036" s="53"/>
      <c r="J1036" s="160"/>
      <c r="K1036" s="160"/>
      <c r="L1036" s="42"/>
      <c r="M1036" s="42"/>
      <c r="N1036" s="42"/>
      <c r="O1036" s="42"/>
      <c r="P1036" s="42"/>
      <c r="Q1036" s="42"/>
      <c r="R1036" s="42"/>
      <c r="S1036" s="42"/>
      <c r="T1036" s="42"/>
      <c r="U1036" s="169"/>
      <c r="V1036" s="169"/>
      <c r="W1036" s="169"/>
      <c r="X1036" s="169"/>
      <c r="Y1036" s="169"/>
      <c r="AA1036" s="169"/>
      <c r="AB1036" s="169"/>
      <c r="AC1036" s="169"/>
      <c r="AD1036" s="169"/>
      <c r="AE1036" s="169"/>
      <c r="AF1036" s="169"/>
      <c r="AG1036" s="169"/>
      <c r="AH1036" s="169"/>
      <c r="AJ1036" s="169"/>
      <c r="AK1036" s="169"/>
      <c r="AM1036" s="169"/>
      <c r="AN1036" s="64"/>
      <c r="AO1036" s="64"/>
      <c r="AP1036" s="64"/>
      <c r="AQ1036" s="64"/>
      <c r="AR1036" s="64"/>
      <c r="AS1036" s="42"/>
      <c r="AT1036" s="67"/>
      <c r="AU1036" s="67"/>
      <c r="AV1036" s="67"/>
      <c r="AW1036" s="42"/>
      <c r="AX1036" s="64"/>
      <c r="AY1036" s="69"/>
      <c r="AZ1036" s="67"/>
      <c r="BA1036" s="67"/>
      <c r="BB1036" s="67"/>
      <c r="BC1036" s="67"/>
      <c r="BD1036" s="69"/>
      <c r="BE1036" s="69"/>
      <c r="BF1036" s="72"/>
      <c r="BG1036" s="69"/>
      <c r="BH1036" s="69"/>
      <c r="BI1036" s="94"/>
      <c r="BJ1036" s="42"/>
      <c r="BK1036" s="42"/>
      <c r="BL1036" s="209"/>
      <c r="BM1036" s="67"/>
      <c r="BN1036" s="67"/>
      <c r="BO1036" s="95"/>
      <c r="BP1036" s="42"/>
      <c r="BQ1036" s="42"/>
      <c r="BR1036" s="206"/>
      <c r="BS1036" s="41"/>
      <c r="BT1036" s="41"/>
      <c r="BU1036" s="30"/>
      <c r="BW1036" s="30"/>
      <c r="BX1036" s="30"/>
      <c r="BY1036" s="30"/>
      <c r="BZ1036" s="160"/>
      <c r="CS1036" s="40"/>
      <c r="CV1036" s="69"/>
      <c r="CW1036" s="31"/>
      <c r="CX1036" s="19"/>
      <c r="CY1036" s="43"/>
      <c r="DC1036" s="160"/>
      <c r="DU1036" s="30"/>
      <c r="DV1036" s="30"/>
      <c r="DW1036" s="30"/>
      <c r="DX1036" s="30"/>
      <c r="DY1036" s="30"/>
      <c r="DZ1036" s="160"/>
      <c r="EA1036" s="160"/>
      <c r="EC1036" s="160"/>
      <c r="ED1036" s="160"/>
      <c r="EG1036" s="160"/>
      <c r="EH1036" s="30"/>
      <c r="EI1036" s="30"/>
      <c r="EK1036" s="160"/>
      <c r="EL1036" s="160"/>
      <c r="EM1036" s="160"/>
      <c r="EN1036" s="160"/>
      <c r="EO1036" s="160"/>
      <c r="EP1036" s="160"/>
    </row>
    <row r="1037" spans="2:146" s="105" customFormat="1" x14ac:dyDescent="0.25">
      <c r="B1037" s="53"/>
      <c r="C1037" s="53"/>
      <c r="D1037" s="53"/>
      <c r="E1037" s="53"/>
      <c r="F1037" s="53"/>
      <c r="G1037" s="53"/>
      <c r="J1037" s="160"/>
      <c r="K1037" s="160"/>
      <c r="L1037" s="42"/>
      <c r="M1037" s="42"/>
      <c r="N1037" s="42"/>
      <c r="O1037" s="42"/>
      <c r="P1037" s="42"/>
      <c r="Q1037" s="42"/>
      <c r="R1037" s="42"/>
      <c r="S1037" s="42"/>
      <c r="T1037" s="42"/>
      <c r="U1037" s="169"/>
      <c r="V1037" s="169"/>
      <c r="W1037" s="169"/>
      <c r="X1037" s="169"/>
      <c r="Y1037" s="169"/>
      <c r="AA1037" s="169"/>
      <c r="AB1037" s="169"/>
      <c r="AC1037" s="169"/>
      <c r="AD1037" s="169"/>
      <c r="AE1037" s="169"/>
      <c r="AF1037" s="169"/>
      <c r="AG1037" s="169"/>
      <c r="AH1037" s="169"/>
      <c r="AJ1037" s="169"/>
      <c r="AK1037" s="169"/>
      <c r="AM1037" s="169"/>
      <c r="AN1037" s="64"/>
      <c r="AO1037" s="64"/>
      <c r="AP1037" s="64"/>
      <c r="AQ1037" s="64"/>
      <c r="AR1037" s="64"/>
      <c r="AS1037" s="42"/>
      <c r="AT1037" s="67"/>
      <c r="AU1037" s="67"/>
      <c r="AV1037" s="67"/>
      <c r="AW1037" s="42"/>
      <c r="AX1037" s="64"/>
      <c r="AY1037" s="69"/>
      <c r="AZ1037" s="67"/>
      <c r="BA1037" s="67"/>
      <c r="BB1037" s="67"/>
      <c r="BC1037" s="67"/>
      <c r="BD1037" s="69"/>
      <c r="BE1037" s="69"/>
      <c r="BF1037" s="72"/>
      <c r="BG1037" s="69"/>
      <c r="BH1037" s="69"/>
      <c r="BI1037" s="94"/>
      <c r="BJ1037" s="42"/>
      <c r="BK1037" s="42"/>
      <c r="BL1037" s="209"/>
      <c r="BM1037" s="67"/>
      <c r="BN1037" s="67"/>
      <c r="BO1037" s="95"/>
      <c r="BP1037" s="42"/>
      <c r="BQ1037" s="42"/>
      <c r="BR1037" s="206"/>
      <c r="BS1037" s="41"/>
      <c r="BT1037" s="41"/>
      <c r="BU1037" s="30"/>
      <c r="BW1037" s="30"/>
      <c r="BX1037" s="30"/>
      <c r="BY1037" s="30"/>
      <c r="BZ1037" s="160"/>
      <c r="CS1037" s="40"/>
      <c r="CV1037" s="69"/>
      <c r="CW1037" s="31"/>
      <c r="CX1037" s="19"/>
      <c r="CY1037" s="43"/>
      <c r="DC1037" s="160"/>
      <c r="DU1037" s="30"/>
      <c r="DV1037" s="30"/>
      <c r="DW1037" s="30"/>
      <c r="DX1037" s="30"/>
      <c r="DY1037" s="30"/>
      <c r="DZ1037" s="160"/>
      <c r="EA1037" s="160"/>
      <c r="EC1037" s="160"/>
      <c r="ED1037" s="160"/>
      <c r="EG1037" s="160"/>
      <c r="EH1037" s="30"/>
      <c r="EI1037" s="30"/>
      <c r="EK1037" s="160"/>
      <c r="EL1037" s="160"/>
      <c r="EM1037" s="160"/>
      <c r="EN1037" s="160"/>
      <c r="EO1037" s="160"/>
      <c r="EP1037" s="160"/>
    </row>
    <row r="1038" spans="2:146" s="105" customFormat="1" x14ac:dyDescent="0.25">
      <c r="B1038" s="53"/>
      <c r="C1038" s="53"/>
      <c r="D1038" s="53"/>
      <c r="E1038" s="53"/>
      <c r="F1038" s="53"/>
      <c r="G1038" s="53"/>
      <c r="J1038" s="160"/>
      <c r="K1038" s="160"/>
      <c r="L1038" s="42"/>
      <c r="M1038" s="42"/>
      <c r="N1038" s="42"/>
      <c r="O1038" s="42"/>
      <c r="P1038" s="42"/>
      <c r="Q1038" s="42"/>
      <c r="R1038" s="42"/>
      <c r="S1038" s="42"/>
      <c r="T1038" s="42"/>
      <c r="U1038" s="169"/>
      <c r="V1038" s="169"/>
      <c r="W1038" s="169"/>
      <c r="X1038" s="169"/>
      <c r="Y1038" s="169"/>
      <c r="AA1038" s="169"/>
      <c r="AB1038" s="169"/>
      <c r="AC1038" s="169"/>
      <c r="AD1038" s="169"/>
      <c r="AE1038" s="169"/>
      <c r="AF1038" s="169"/>
      <c r="AG1038" s="169"/>
      <c r="AH1038" s="169"/>
      <c r="AJ1038" s="169"/>
      <c r="AK1038" s="169"/>
      <c r="AM1038" s="169"/>
      <c r="AN1038" s="64"/>
      <c r="AO1038" s="64"/>
      <c r="AP1038" s="64"/>
      <c r="AQ1038" s="64"/>
      <c r="AR1038" s="64"/>
      <c r="AS1038" s="42"/>
      <c r="AT1038" s="67"/>
      <c r="AU1038" s="67"/>
      <c r="AV1038" s="67"/>
      <c r="AW1038" s="42"/>
      <c r="AX1038" s="64"/>
      <c r="AY1038" s="69"/>
      <c r="AZ1038" s="67"/>
      <c r="BA1038" s="67"/>
      <c r="BB1038" s="67"/>
      <c r="BC1038" s="67"/>
      <c r="BD1038" s="69"/>
      <c r="BE1038" s="69"/>
      <c r="BF1038" s="72"/>
      <c r="BG1038" s="69"/>
      <c r="BH1038" s="69"/>
      <c r="BI1038" s="94"/>
      <c r="BJ1038" s="42"/>
      <c r="BK1038" s="42"/>
      <c r="BL1038" s="209"/>
      <c r="BM1038" s="67"/>
      <c r="BN1038" s="67"/>
      <c r="BO1038" s="95"/>
      <c r="BP1038" s="42"/>
      <c r="BQ1038" s="42"/>
      <c r="BR1038" s="206"/>
      <c r="BS1038" s="41"/>
      <c r="BT1038" s="41"/>
      <c r="BU1038" s="30"/>
      <c r="BW1038" s="30"/>
      <c r="BX1038" s="30"/>
      <c r="BY1038" s="30"/>
      <c r="BZ1038" s="160"/>
      <c r="CS1038" s="40"/>
      <c r="CV1038" s="69"/>
      <c r="CW1038" s="31"/>
      <c r="CX1038" s="19"/>
      <c r="CY1038" s="43"/>
      <c r="DC1038" s="160"/>
      <c r="DU1038" s="30"/>
      <c r="DV1038" s="30"/>
      <c r="DW1038" s="30"/>
      <c r="DX1038" s="30"/>
      <c r="DY1038" s="30"/>
      <c r="DZ1038" s="160"/>
      <c r="EA1038" s="160"/>
      <c r="EC1038" s="160"/>
      <c r="ED1038" s="160"/>
      <c r="EG1038" s="160"/>
      <c r="EH1038" s="30"/>
      <c r="EI1038" s="30"/>
      <c r="EK1038" s="160"/>
      <c r="EL1038" s="160"/>
      <c r="EM1038" s="160"/>
      <c r="EN1038" s="160"/>
      <c r="EO1038" s="160"/>
      <c r="EP1038" s="160"/>
    </row>
    <row r="1039" spans="2:146" s="105" customFormat="1" x14ac:dyDescent="0.25">
      <c r="B1039" s="53"/>
      <c r="C1039" s="53"/>
      <c r="D1039" s="53"/>
      <c r="E1039" s="53"/>
      <c r="F1039" s="53"/>
      <c r="G1039" s="53"/>
      <c r="J1039" s="160"/>
      <c r="K1039" s="160"/>
      <c r="L1039" s="42"/>
      <c r="M1039" s="42"/>
      <c r="N1039" s="42"/>
      <c r="O1039" s="42"/>
      <c r="P1039" s="42"/>
      <c r="Q1039" s="42"/>
      <c r="R1039" s="42"/>
      <c r="S1039" s="42"/>
      <c r="T1039" s="42"/>
      <c r="U1039" s="169"/>
      <c r="V1039" s="169"/>
      <c r="W1039" s="169"/>
      <c r="X1039" s="169"/>
      <c r="Y1039" s="169"/>
      <c r="AA1039" s="169"/>
      <c r="AB1039" s="169"/>
      <c r="AC1039" s="169"/>
      <c r="AD1039" s="169"/>
      <c r="AE1039" s="169"/>
      <c r="AF1039" s="169"/>
      <c r="AG1039" s="169"/>
      <c r="AH1039" s="169"/>
      <c r="AJ1039" s="169"/>
      <c r="AK1039" s="169"/>
      <c r="AM1039" s="169"/>
      <c r="AN1039" s="64"/>
      <c r="AO1039" s="64"/>
      <c r="AP1039" s="64"/>
      <c r="AQ1039" s="64"/>
      <c r="AR1039" s="64"/>
      <c r="AS1039" s="42"/>
      <c r="AT1039" s="67"/>
      <c r="AU1039" s="67"/>
      <c r="AV1039" s="67"/>
      <c r="AW1039" s="42"/>
      <c r="AX1039" s="64"/>
      <c r="AY1039" s="69"/>
      <c r="AZ1039" s="67"/>
      <c r="BA1039" s="67"/>
      <c r="BB1039" s="67"/>
      <c r="BC1039" s="67"/>
      <c r="BD1039" s="69"/>
      <c r="BE1039" s="69"/>
      <c r="BF1039" s="72"/>
      <c r="BG1039" s="69"/>
      <c r="BH1039" s="69"/>
      <c r="BI1039" s="94"/>
      <c r="BJ1039" s="42"/>
      <c r="BK1039" s="42"/>
      <c r="BL1039" s="209"/>
      <c r="BM1039" s="67"/>
      <c r="BN1039" s="67"/>
      <c r="BO1039" s="95"/>
      <c r="BP1039" s="42"/>
      <c r="BQ1039" s="42"/>
      <c r="BR1039" s="206"/>
      <c r="BS1039" s="41"/>
      <c r="BT1039" s="41"/>
      <c r="BU1039" s="30"/>
      <c r="BW1039" s="30"/>
      <c r="BX1039" s="30"/>
      <c r="BY1039" s="30"/>
      <c r="BZ1039" s="160"/>
      <c r="CS1039" s="40"/>
      <c r="CV1039" s="69"/>
      <c r="CW1039" s="31"/>
      <c r="CX1039" s="19"/>
      <c r="CY1039" s="43"/>
      <c r="DC1039" s="160"/>
      <c r="DU1039" s="30"/>
      <c r="DV1039" s="30"/>
      <c r="DW1039" s="30"/>
      <c r="DX1039" s="30"/>
      <c r="DY1039" s="30"/>
      <c r="DZ1039" s="160"/>
      <c r="EA1039" s="160"/>
      <c r="EC1039" s="160"/>
      <c r="ED1039" s="160"/>
      <c r="EG1039" s="160"/>
      <c r="EH1039" s="30"/>
      <c r="EI1039" s="30"/>
      <c r="EK1039" s="160"/>
      <c r="EL1039" s="160"/>
      <c r="EM1039" s="160"/>
      <c r="EN1039" s="160"/>
      <c r="EO1039" s="160"/>
      <c r="EP1039" s="160"/>
    </row>
    <row r="1040" spans="2:146" s="105" customFormat="1" x14ac:dyDescent="0.25">
      <c r="B1040" s="53"/>
      <c r="C1040" s="53"/>
      <c r="D1040" s="53"/>
      <c r="E1040" s="53"/>
      <c r="F1040" s="53"/>
      <c r="G1040" s="53"/>
      <c r="J1040" s="160"/>
      <c r="K1040" s="160"/>
      <c r="L1040" s="42"/>
      <c r="M1040" s="42"/>
      <c r="N1040" s="42"/>
      <c r="O1040" s="42"/>
      <c r="P1040" s="42"/>
      <c r="Q1040" s="42"/>
      <c r="R1040" s="42"/>
      <c r="S1040" s="42"/>
      <c r="T1040" s="42"/>
      <c r="U1040" s="169"/>
      <c r="V1040" s="169"/>
      <c r="W1040" s="169"/>
      <c r="X1040" s="169"/>
      <c r="Y1040" s="169"/>
      <c r="AA1040" s="169"/>
      <c r="AB1040" s="169"/>
      <c r="AC1040" s="169"/>
      <c r="AD1040" s="169"/>
      <c r="AE1040" s="169"/>
      <c r="AF1040" s="169"/>
      <c r="AG1040" s="169"/>
      <c r="AH1040" s="169"/>
      <c r="AJ1040" s="169"/>
      <c r="AK1040" s="169"/>
      <c r="AM1040" s="169"/>
      <c r="AN1040" s="64"/>
      <c r="AO1040" s="64"/>
      <c r="AP1040" s="64"/>
      <c r="AQ1040" s="64"/>
      <c r="AR1040" s="64"/>
      <c r="AS1040" s="42"/>
      <c r="AT1040" s="67"/>
      <c r="AU1040" s="67"/>
      <c r="AV1040" s="67"/>
      <c r="AW1040" s="42"/>
      <c r="AX1040" s="64"/>
      <c r="AY1040" s="69"/>
      <c r="AZ1040" s="67"/>
      <c r="BA1040" s="67"/>
      <c r="BB1040" s="67"/>
      <c r="BC1040" s="67"/>
      <c r="BD1040" s="69"/>
      <c r="BE1040" s="69"/>
      <c r="BF1040" s="72"/>
      <c r="BG1040" s="69"/>
      <c r="BH1040" s="69"/>
      <c r="BI1040" s="94"/>
      <c r="BJ1040" s="42"/>
      <c r="BK1040" s="42"/>
      <c r="BL1040" s="209"/>
      <c r="BM1040" s="67"/>
      <c r="BN1040" s="67"/>
      <c r="BO1040" s="95"/>
      <c r="BP1040" s="42"/>
      <c r="BQ1040" s="42"/>
      <c r="BR1040" s="206"/>
      <c r="BS1040" s="41"/>
      <c r="BT1040" s="41"/>
      <c r="BU1040" s="30"/>
      <c r="BW1040" s="30"/>
      <c r="BX1040" s="30"/>
      <c r="BY1040" s="30"/>
      <c r="BZ1040" s="160"/>
      <c r="CS1040" s="40"/>
      <c r="CV1040" s="69"/>
      <c r="CW1040" s="31"/>
      <c r="CX1040" s="19"/>
      <c r="CY1040" s="43"/>
      <c r="DC1040" s="160"/>
      <c r="DU1040" s="30"/>
      <c r="DV1040" s="30"/>
      <c r="DW1040" s="30"/>
      <c r="DX1040" s="30"/>
      <c r="DY1040" s="30"/>
      <c r="DZ1040" s="160"/>
      <c r="EA1040" s="160"/>
      <c r="EC1040" s="160"/>
      <c r="ED1040" s="160"/>
      <c r="EG1040" s="160"/>
      <c r="EH1040" s="30"/>
      <c r="EI1040" s="30"/>
      <c r="EK1040" s="160"/>
      <c r="EL1040" s="160"/>
      <c r="EM1040" s="160"/>
      <c r="EN1040" s="160"/>
      <c r="EO1040" s="160"/>
      <c r="EP1040" s="160"/>
    </row>
    <row r="1041" spans="2:146" s="105" customFormat="1" x14ac:dyDescent="0.25">
      <c r="B1041" s="53"/>
      <c r="C1041" s="53"/>
      <c r="D1041" s="53"/>
      <c r="E1041" s="53"/>
      <c r="F1041" s="53"/>
      <c r="G1041" s="53"/>
      <c r="J1041" s="160"/>
      <c r="K1041" s="160"/>
      <c r="L1041" s="42"/>
      <c r="M1041" s="42"/>
      <c r="N1041" s="42"/>
      <c r="O1041" s="42"/>
      <c r="P1041" s="42"/>
      <c r="Q1041" s="42"/>
      <c r="R1041" s="42"/>
      <c r="S1041" s="42"/>
      <c r="T1041" s="42"/>
      <c r="U1041" s="169"/>
      <c r="V1041" s="169"/>
      <c r="W1041" s="169"/>
      <c r="X1041" s="169"/>
      <c r="Y1041" s="169"/>
      <c r="AA1041" s="169"/>
      <c r="AB1041" s="169"/>
      <c r="AC1041" s="169"/>
      <c r="AD1041" s="169"/>
      <c r="AE1041" s="169"/>
      <c r="AF1041" s="169"/>
      <c r="AG1041" s="169"/>
      <c r="AH1041" s="169"/>
      <c r="AJ1041" s="169"/>
      <c r="AK1041" s="169"/>
      <c r="AM1041" s="169"/>
      <c r="AN1041" s="64"/>
      <c r="AO1041" s="64"/>
      <c r="AP1041" s="64"/>
      <c r="AQ1041" s="64"/>
      <c r="AR1041" s="64"/>
      <c r="AS1041" s="42"/>
      <c r="AT1041" s="67"/>
      <c r="AU1041" s="67"/>
      <c r="AV1041" s="67"/>
      <c r="AW1041" s="42"/>
      <c r="AX1041" s="64"/>
      <c r="AY1041" s="69"/>
      <c r="AZ1041" s="67"/>
      <c r="BA1041" s="67"/>
      <c r="BB1041" s="67"/>
      <c r="BC1041" s="67"/>
      <c r="BD1041" s="69"/>
      <c r="BE1041" s="69"/>
      <c r="BF1041" s="72"/>
      <c r="BG1041" s="69"/>
      <c r="BH1041" s="69"/>
      <c r="BI1041" s="94"/>
      <c r="BJ1041" s="42"/>
      <c r="BK1041" s="42"/>
      <c r="BL1041" s="209"/>
      <c r="BM1041" s="67"/>
      <c r="BN1041" s="67"/>
      <c r="BO1041" s="95"/>
      <c r="BP1041" s="42"/>
      <c r="BQ1041" s="42"/>
      <c r="BR1041" s="206"/>
      <c r="BS1041" s="41"/>
      <c r="BT1041" s="41"/>
      <c r="BU1041" s="30"/>
      <c r="BW1041" s="30"/>
      <c r="BX1041" s="30"/>
      <c r="BY1041" s="30"/>
      <c r="BZ1041" s="160"/>
      <c r="CS1041" s="40"/>
      <c r="CV1041" s="69"/>
      <c r="CW1041" s="31"/>
      <c r="CX1041" s="19"/>
      <c r="CY1041" s="43"/>
      <c r="DC1041" s="160"/>
      <c r="DU1041" s="30"/>
      <c r="DV1041" s="30"/>
      <c r="DW1041" s="30"/>
      <c r="DX1041" s="30"/>
      <c r="DY1041" s="30"/>
      <c r="DZ1041" s="160"/>
      <c r="EA1041" s="160"/>
      <c r="EC1041" s="160"/>
      <c r="ED1041" s="160"/>
      <c r="EG1041" s="160"/>
      <c r="EH1041" s="30"/>
      <c r="EI1041" s="30"/>
      <c r="EK1041" s="160"/>
      <c r="EL1041" s="160"/>
      <c r="EM1041" s="160"/>
      <c r="EN1041" s="160"/>
      <c r="EO1041" s="160"/>
      <c r="EP1041" s="160"/>
    </row>
    <row r="1042" spans="2:146" s="105" customFormat="1" x14ac:dyDescent="0.25">
      <c r="B1042" s="53"/>
      <c r="C1042" s="53"/>
      <c r="D1042" s="53"/>
      <c r="E1042" s="53"/>
      <c r="F1042" s="53"/>
      <c r="G1042" s="53"/>
      <c r="J1042" s="160"/>
      <c r="K1042" s="160"/>
      <c r="L1042" s="42"/>
      <c r="M1042" s="42"/>
      <c r="N1042" s="42"/>
      <c r="O1042" s="42"/>
      <c r="P1042" s="42"/>
      <c r="Q1042" s="42"/>
      <c r="R1042" s="42"/>
      <c r="S1042" s="42"/>
      <c r="T1042" s="42"/>
      <c r="U1042" s="169"/>
      <c r="V1042" s="169"/>
      <c r="W1042" s="169"/>
      <c r="X1042" s="169"/>
      <c r="Y1042" s="169"/>
      <c r="AA1042" s="169"/>
      <c r="AB1042" s="169"/>
      <c r="AC1042" s="169"/>
      <c r="AD1042" s="169"/>
      <c r="AE1042" s="169"/>
      <c r="AF1042" s="169"/>
      <c r="AG1042" s="169"/>
      <c r="AH1042" s="169"/>
      <c r="AJ1042" s="169"/>
      <c r="AK1042" s="169"/>
      <c r="AM1042" s="169"/>
      <c r="AN1042" s="64"/>
      <c r="AO1042" s="64"/>
      <c r="AP1042" s="64"/>
      <c r="AQ1042" s="64"/>
      <c r="AR1042" s="64"/>
      <c r="AS1042" s="42"/>
      <c r="AT1042" s="67"/>
      <c r="AU1042" s="67"/>
      <c r="AV1042" s="67"/>
      <c r="AW1042" s="42"/>
      <c r="AX1042" s="64"/>
      <c r="AY1042" s="69"/>
      <c r="AZ1042" s="67"/>
      <c r="BA1042" s="67"/>
      <c r="BB1042" s="67"/>
      <c r="BC1042" s="67"/>
      <c r="BD1042" s="69"/>
      <c r="BE1042" s="69"/>
      <c r="BF1042" s="72"/>
      <c r="BG1042" s="69"/>
      <c r="BH1042" s="69"/>
      <c r="BI1042" s="94"/>
      <c r="BJ1042" s="42"/>
      <c r="BK1042" s="42"/>
      <c r="BL1042" s="209"/>
      <c r="BM1042" s="67"/>
      <c r="BN1042" s="67"/>
      <c r="BO1042" s="95"/>
      <c r="BP1042" s="42"/>
      <c r="BQ1042" s="42"/>
      <c r="BR1042" s="206"/>
      <c r="BS1042" s="41"/>
      <c r="BT1042" s="41"/>
      <c r="BU1042" s="30"/>
      <c r="BW1042" s="30"/>
      <c r="BX1042" s="30"/>
      <c r="BY1042" s="30"/>
      <c r="BZ1042" s="160"/>
      <c r="CS1042" s="40"/>
      <c r="CV1042" s="69"/>
      <c r="CW1042" s="31"/>
      <c r="CX1042" s="19"/>
      <c r="CY1042" s="43"/>
      <c r="DC1042" s="160"/>
      <c r="DU1042" s="30"/>
      <c r="DV1042" s="30"/>
      <c r="DW1042" s="30"/>
      <c r="DX1042" s="30"/>
      <c r="DY1042" s="30"/>
      <c r="DZ1042" s="160"/>
      <c r="EA1042" s="160"/>
      <c r="EC1042" s="160"/>
      <c r="ED1042" s="160"/>
      <c r="EG1042" s="160"/>
      <c r="EH1042" s="30"/>
      <c r="EI1042" s="30"/>
      <c r="EK1042" s="160"/>
      <c r="EL1042" s="160"/>
      <c r="EM1042" s="160"/>
      <c r="EN1042" s="160"/>
      <c r="EO1042" s="160"/>
      <c r="EP1042" s="160"/>
    </row>
    <row r="1043" spans="2:146" s="105" customFormat="1" x14ac:dyDescent="0.25">
      <c r="B1043" s="53"/>
      <c r="C1043" s="53"/>
      <c r="D1043" s="53"/>
      <c r="E1043" s="53"/>
      <c r="F1043" s="53"/>
      <c r="G1043" s="53"/>
      <c r="J1043" s="160"/>
      <c r="K1043" s="160"/>
      <c r="L1043" s="42"/>
      <c r="M1043" s="42"/>
      <c r="N1043" s="42"/>
      <c r="O1043" s="42"/>
      <c r="P1043" s="42"/>
      <c r="Q1043" s="42"/>
      <c r="R1043" s="42"/>
      <c r="S1043" s="42"/>
      <c r="T1043" s="42"/>
      <c r="U1043" s="169"/>
      <c r="V1043" s="169"/>
      <c r="W1043" s="169"/>
      <c r="X1043" s="169"/>
      <c r="Y1043" s="169"/>
      <c r="AA1043" s="169"/>
      <c r="AB1043" s="169"/>
      <c r="AC1043" s="169"/>
      <c r="AD1043" s="169"/>
      <c r="AE1043" s="169"/>
      <c r="AF1043" s="169"/>
      <c r="AG1043" s="169"/>
      <c r="AH1043" s="169"/>
      <c r="AJ1043" s="169"/>
      <c r="AK1043" s="169"/>
      <c r="AM1043" s="169"/>
      <c r="AN1043" s="64"/>
      <c r="AO1043" s="64"/>
      <c r="AP1043" s="64"/>
      <c r="AQ1043" s="64"/>
      <c r="AR1043" s="64"/>
      <c r="AS1043" s="42"/>
      <c r="AT1043" s="67"/>
      <c r="AU1043" s="67"/>
      <c r="AV1043" s="67"/>
      <c r="AW1043" s="42"/>
      <c r="AX1043" s="64"/>
      <c r="AY1043" s="69"/>
      <c r="AZ1043" s="67"/>
      <c r="BA1043" s="67"/>
      <c r="BB1043" s="67"/>
      <c r="BC1043" s="67"/>
      <c r="BD1043" s="69"/>
      <c r="BE1043" s="69"/>
      <c r="BF1043" s="72"/>
      <c r="BG1043" s="69"/>
      <c r="BH1043" s="69"/>
      <c r="BI1043" s="94"/>
      <c r="BJ1043" s="42"/>
      <c r="BK1043" s="42"/>
      <c r="BL1043" s="209"/>
      <c r="BM1043" s="67"/>
      <c r="BN1043" s="67"/>
      <c r="BO1043" s="95"/>
      <c r="BP1043" s="42"/>
      <c r="BQ1043" s="42"/>
      <c r="BR1043" s="206"/>
      <c r="BS1043" s="41"/>
      <c r="BT1043" s="41"/>
      <c r="BU1043" s="30"/>
      <c r="BW1043" s="30"/>
      <c r="BX1043" s="30"/>
      <c r="BY1043" s="30"/>
      <c r="BZ1043" s="160"/>
      <c r="CS1043" s="40"/>
      <c r="CV1043" s="69"/>
      <c r="CW1043" s="31"/>
      <c r="CX1043" s="19"/>
      <c r="CY1043" s="43"/>
      <c r="DC1043" s="160"/>
      <c r="DU1043" s="30"/>
      <c r="DV1043" s="30"/>
      <c r="DW1043" s="30"/>
      <c r="DX1043" s="30"/>
      <c r="DY1043" s="30"/>
      <c r="DZ1043" s="160"/>
      <c r="EA1043" s="160"/>
      <c r="EC1043" s="160"/>
      <c r="ED1043" s="160"/>
      <c r="EG1043" s="160"/>
      <c r="EH1043" s="30"/>
      <c r="EI1043" s="30"/>
      <c r="EK1043" s="160"/>
      <c r="EL1043" s="160"/>
      <c r="EM1043" s="160"/>
      <c r="EN1043" s="160"/>
      <c r="EO1043" s="160"/>
      <c r="EP1043" s="160"/>
    </row>
    <row r="1044" spans="2:146" s="105" customFormat="1" x14ac:dyDescent="0.25">
      <c r="B1044" s="53"/>
      <c r="C1044" s="53"/>
      <c r="D1044" s="53"/>
      <c r="E1044" s="53"/>
      <c r="F1044" s="53"/>
      <c r="G1044" s="53"/>
      <c r="J1044" s="160"/>
      <c r="K1044" s="160"/>
      <c r="L1044" s="42"/>
      <c r="M1044" s="42"/>
      <c r="N1044" s="42"/>
      <c r="O1044" s="42"/>
      <c r="P1044" s="42"/>
      <c r="Q1044" s="42"/>
      <c r="R1044" s="42"/>
      <c r="S1044" s="42"/>
      <c r="T1044" s="42"/>
      <c r="U1044" s="169"/>
      <c r="V1044" s="169"/>
      <c r="W1044" s="169"/>
      <c r="X1044" s="169"/>
      <c r="Y1044" s="169"/>
      <c r="AA1044" s="169"/>
      <c r="AB1044" s="169"/>
      <c r="AC1044" s="169"/>
      <c r="AD1044" s="169"/>
      <c r="AE1044" s="169"/>
      <c r="AF1044" s="169"/>
      <c r="AG1044" s="169"/>
      <c r="AH1044" s="169"/>
      <c r="AJ1044" s="169"/>
      <c r="AK1044" s="169"/>
      <c r="AM1044" s="169"/>
      <c r="AN1044" s="64"/>
      <c r="AO1044" s="64"/>
      <c r="AP1044" s="64"/>
      <c r="AQ1044" s="64"/>
      <c r="AR1044" s="64"/>
      <c r="AS1044" s="42"/>
      <c r="AT1044" s="67"/>
      <c r="AU1044" s="67"/>
      <c r="AV1044" s="67"/>
      <c r="AW1044" s="42"/>
      <c r="AX1044" s="64"/>
      <c r="AY1044" s="69"/>
      <c r="AZ1044" s="67"/>
      <c r="BA1044" s="67"/>
      <c r="BB1044" s="67"/>
      <c r="BC1044" s="67"/>
      <c r="BD1044" s="69"/>
      <c r="BE1044" s="69"/>
      <c r="BF1044" s="72"/>
      <c r="BG1044" s="69"/>
      <c r="BH1044" s="69"/>
      <c r="BI1044" s="94"/>
      <c r="BJ1044" s="42"/>
      <c r="BK1044" s="42"/>
      <c r="BL1044" s="209"/>
      <c r="BM1044" s="67"/>
      <c r="BN1044" s="67"/>
      <c r="BO1044" s="95"/>
      <c r="BP1044" s="42"/>
      <c r="BQ1044" s="42"/>
      <c r="BR1044" s="206"/>
      <c r="BS1044" s="41"/>
      <c r="BT1044" s="41"/>
      <c r="BU1044" s="30"/>
      <c r="BW1044" s="30"/>
      <c r="BX1044" s="30"/>
      <c r="BY1044" s="30"/>
      <c r="BZ1044" s="160"/>
      <c r="CS1044" s="40"/>
      <c r="CV1044" s="69"/>
      <c r="CW1044" s="31"/>
      <c r="CX1044" s="19"/>
      <c r="CY1044" s="43"/>
      <c r="DC1044" s="160"/>
      <c r="DU1044" s="30"/>
      <c r="DV1044" s="30"/>
      <c r="DW1044" s="30"/>
      <c r="DX1044" s="30"/>
      <c r="DY1044" s="30"/>
      <c r="DZ1044" s="160"/>
      <c r="EA1044" s="160"/>
      <c r="EC1044" s="160"/>
      <c r="ED1044" s="160"/>
      <c r="EG1044" s="160"/>
      <c r="EH1044" s="30"/>
      <c r="EI1044" s="30"/>
      <c r="EK1044" s="160"/>
      <c r="EL1044" s="160"/>
      <c r="EM1044" s="160"/>
      <c r="EN1044" s="160"/>
      <c r="EO1044" s="160"/>
      <c r="EP1044" s="160"/>
    </row>
    <row r="1045" spans="2:146" s="105" customFormat="1" x14ac:dyDescent="0.25">
      <c r="B1045" s="53"/>
      <c r="C1045" s="53"/>
      <c r="D1045" s="53"/>
      <c r="E1045" s="53"/>
      <c r="F1045" s="53"/>
      <c r="G1045" s="53"/>
      <c r="J1045" s="160"/>
      <c r="K1045" s="160"/>
      <c r="L1045" s="42"/>
      <c r="M1045" s="42"/>
      <c r="N1045" s="42"/>
      <c r="O1045" s="42"/>
      <c r="P1045" s="42"/>
      <c r="Q1045" s="42"/>
      <c r="R1045" s="42"/>
      <c r="S1045" s="42"/>
      <c r="T1045" s="42"/>
      <c r="U1045" s="169"/>
      <c r="V1045" s="169"/>
      <c r="W1045" s="169"/>
      <c r="X1045" s="169"/>
      <c r="Y1045" s="169"/>
      <c r="AA1045" s="169"/>
      <c r="AB1045" s="169"/>
      <c r="AC1045" s="169"/>
      <c r="AD1045" s="169"/>
      <c r="AE1045" s="169"/>
      <c r="AF1045" s="169"/>
      <c r="AG1045" s="169"/>
      <c r="AH1045" s="169"/>
      <c r="AJ1045" s="169"/>
      <c r="AK1045" s="169"/>
      <c r="AM1045" s="169"/>
      <c r="AN1045" s="64"/>
      <c r="AO1045" s="64"/>
      <c r="AP1045" s="64"/>
      <c r="AQ1045" s="64"/>
      <c r="AR1045" s="64"/>
      <c r="AS1045" s="42"/>
      <c r="AT1045" s="67"/>
      <c r="AU1045" s="67"/>
      <c r="AV1045" s="67"/>
      <c r="AW1045" s="42"/>
      <c r="AX1045" s="64"/>
      <c r="AY1045" s="69"/>
      <c r="AZ1045" s="67"/>
      <c r="BA1045" s="67"/>
      <c r="BB1045" s="67"/>
      <c r="BC1045" s="67"/>
      <c r="BD1045" s="69"/>
      <c r="BE1045" s="69"/>
      <c r="BF1045" s="72"/>
      <c r="BG1045" s="69"/>
      <c r="BH1045" s="69"/>
      <c r="BI1045" s="94"/>
      <c r="BJ1045" s="42"/>
      <c r="BK1045" s="42"/>
      <c r="BL1045" s="209"/>
      <c r="BM1045" s="67"/>
      <c r="BN1045" s="67"/>
      <c r="BO1045" s="95"/>
      <c r="BP1045" s="42"/>
      <c r="BQ1045" s="42"/>
      <c r="BR1045" s="206"/>
      <c r="BS1045" s="41"/>
      <c r="BT1045" s="41"/>
      <c r="BU1045" s="30"/>
      <c r="BW1045" s="30"/>
      <c r="BX1045" s="30"/>
      <c r="BY1045" s="30"/>
      <c r="BZ1045" s="160"/>
      <c r="CS1045" s="40"/>
      <c r="CV1045" s="69"/>
      <c r="CW1045" s="31"/>
      <c r="CX1045" s="19"/>
      <c r="CY1045" s="43"/>
      <c r="DC1045" s="160"/>
      <c r="DU1045" s="30"/>
      <c r="DV1045" s="30"/>
      <c r="DW1045" s="30"/>
      <c r="DX1045" s="30"/>
      <c r="DY1045" s="30"/>
      <c r="DZ1045" s="160"/>
      <c r="EA1045" s="160"/>
      <c r="EC1045" s="160"/>
      <c r="ED1045" s="160"/>
      <c r="EG1045" s="160"/>
      <c r="EH1045" s="30"/>
      <c r="EI1045" s="30"/>
      <c r="EK1045" s="160"/>
      <c r="EL1045" s="160"/>
      <c r="EM1045" s="160"/>
      <c r="EN1045" s="160"/>
      <c r="EO1045" s="160"/>
      <c r="EP1045" s="160"/>
    </row>
    <row r="1046" spans="2:146" s="105" customFormat="1" x14ac:dyDescent="0.25">
      <c r="B1046" s="53"/>
      <c r="C1046" s="53"/>
      <c r="D1046" s="53"/>
      <c r="E1046" s="53"/>
      <c r="F1046" s="53"/>
      <c r="G1046" s="53"/>
      <c r="J1046" s="160"/>
      <c r="K1046" s="160"/>
      <c r="L1046" s="42"/>
      <c r="M1046" s="42"/>
      <c r="N1046" s="42"/>
      <c r="O1046" s="42"/>
      <c r="P1046" s="42"/>
      <c r="Q1046" s="42"/>
      <c r="R1046" s="42"/>
      <c r="S1046" s="42"/>
      <c r="T1046" s="42"/>
      <c r="U1046" s="169"/>
      <c r="V1046" s="169"/>
      <c r="W1046" s="169"/>
      <c r="X1046" s="169"/>
      <c r="Y1046" s="169"/>
      <c r="AA1046" s="169"/>
      <c r="AB1046" s="169"/>
      <c r="AC1046" s="169"/>
      <c r="AD1046" s="169"/>
      <c r="AE1046" s="169"/>
      <c r="AF1046" s="169"/>
      <c r="AG1046" s="169"/>
      <c r="AH1046" s="169"/>
      <c r="AJ1046" s="169"/>
      <c r="AK1046" s="169"/>
      <c r="AM1046" s="169"/>
      <c r="AN1046" s="64"/>
      <c r="AO1046" s="64"/>
      <c r="AP1046" s="64"/>
      <c r="AQ1046" s="64"/>
      <c r="AR1046" s="64"/>
      <c r="AS1046" s="42"/>
      <c r="AT1046" s="67"/>
      <c r="AU1046" s="67"/>
      <c r="AV1046" s="67"/>
      <c r="AW1046" s="42"/>
      <c r="AX1046" s="64"/>
      <c r="AY1046" s="69"/>
      <c r="AZ1046" s="67"/>
      <c r="BA1046" s="67"/>
      <c r="BB1046" s="67"/>
      <c r="BC1046" s="67"/>
      <c r="BD1046" s="69"/>
      <c r="BE1046" s="69"/>
      <c r="BF1046" s="72"/>
      <c r="BG1046" s="69"/>
      <c r="BH1046" s="69"/>
      <c r="BI1046" s="94"/>
      <c r="BJ1046" s="42"/>
      <c r="BK1046" s="42"/>
      <c r="BL1046" s="209"/>
      <c r="BM1046" s="67"/>
      <c r="BN1046" s="67"/>
      <c r="BO1046" s="95"/>
      <c r="BP1046" s="42"/>
      <c r="BQ1046" s="42"/>
      <c r="BR1046" s="206"/>
      <c r="BS1046" s="41"/>
      <c r="BT1046" s="41"/>
      <c r="BU1046" s="30"/>
      <c r="BW1046" s="30"/>
      <c r="BX1046" s="30"/>
      <c r="BY1046" s="30"/>
      <c r="BZ1046" s="160"/>
      <c r="CS1046" s="40"/>
      <c r="CV1046" s="69"/>
      <c r="CW1046" s="31"/>
      <c r="CX1046" s="19"/>
      <c r="CY1046" s="43"/>
      <c r="DC1046" s="160"/>
      <c r="DU1046" s="30"/>
      <c r="DV1046" s="30"/>
      <c r="DW1046" s="30"/>
      <c r="DX1046" s="30"/>
      <c r="DY1046" s="30"/>
      <c r="DZ1046" s="160"/>
      <c r="EA1046" s="160"/>
      <c r="EC1046" s="160"/>
      <c r="ED1046" s="160"/>
      <c r="EG1046" s="160"/>
      <c r="EH1046" s="30"/>
      <c r="EI1046" s="30"/>
      <c r="EK1046" s="160"/>
      <c r="EL1046" s="160"/>
      <c r="EM1046" s="160"/>
      <c r="EN1046" s="160"/>
      <c r="EO1046" s="160"/>
      <c r="EP1046" s="160"/>
    </row>
    <row r="1047" spans="2:146" s="105" customFormat="1" x14ac:dyDescent="0.25">
      <c r="B1047" s="53"/>
      <c r="C1047" s="53"/>
      <c r="D1047" s="53"/>
      <c r="E1047" s="53"/>
      <c r="F1047" s="53"/>
      <c r="G1047" s="53"/>
      <c r="J1047" s="160"/>
      <c r="K1047" s="160"/>
      <c r="L1047" s="42"/>
      <c r="M1047" s="42"/>
      <c r="N1047" s="42"/>
      <c r="O1047" s="42"/>
      <c r="P1047" s="42"/>
      <c r="Q1047" s="42"/>
      <c r="R1047" s="42"/>
      <c r="S1047" s="42"/>
      <c r="T1047" s="42"/>
      <c r="U1047" s="169"/>
      <c r="V1047" s="169"/>
      <c r="W1047" s="169"/>
      <c r="X1047" s="169"/>
      <c r="Y1047" s="169"/>
      <c r="AA1047" s="169"/>
      <c r="AB1047" s="169"/>
      <c r="AC1047" s="169"/>
      <c r="AD1047" s="169"/>
      <c r="AE1047" s="169"/>
      <c r="AF1047" s="169"/>
      <c r="AG1047" s="169"/>
      <c r="AH1047" s="169"/>
      <c r="AJ1047" s="169"/>
      <c r="AK1047" s="169"/>
      <c r="AM1047" s="169"/>
      <c r="AN1047" s="64"/>
      <c r="AO1047" s="64"/>
      <c r="AP1047" s="64"/>
      <c r="AQ1047" s="64"/>
      <c r="AR1047" s="64"/>
      <c r="AS1047" s="42"/>
      <c r="AT1047" s="67"/>
      <c r="AU1047" s="67"/>
      <c r="AV1047" s="67"/>
      <c r="AW1047" s="42"/>
      <c r="AX1047" s="64"/>
      <c r="AY1047" s="69"/>
      <c r="AZ1047" s="67"/>
      <c r="BA1047" s="67"/>
      <c r="BB1047" s="67"/>
      <c r="BC1047" s="67"/>
      <c r="BD1047" s="69"/>
      <c r="BE1047" s="69"/>
      <c r="BF1047" s="72"/>
      <c r="BG1047" s="69"/>
      <c r="BH1047" s="69"/>
      <c r="BI1047" s="94"/>
      <c r="BJ1047" s="42"/>
      <c r="BK1047" s="42"/>
      <c r="BL1047" s="209"/>
      <c r="BM1047" s="67"/>
      <c r="BN1047" s="67"/>
      <c r="BO1047" s="95"/>
      <c r="BP1047" s="42"/>
      <c r="BQ1047" s="42"/>
      <c r="BR1047" s="206"/>
      <c r="BS1047" s="41"/>
      <c r="BT1047" s="41"/>
      <c r="BU1047" s="30"/>
      <c r="BW1047" s="30"/>
      <c r="BX1047" s="30"/>
      <c r="BY1047" s="30"/>
      <c r="BZ1047" s="160"/>
      <c r="CS1047" s="40"/>
      <c r="CV1047" s="69"/>
      <c r="CW1047" s="31"/>
      <c r="CX1047" s="19"/>
      <c r="CY1047" s="43"/>
      <c r="DC1047" s="160"/>
      <c r="DU1047" s="30"/>
      <c r="DV1047" s="30"/>
      <c r="DW1047" s="30"/>
      <c r="DX1047" s="30"/>
      <c r="DY1047" s="30"/>
      <c r="DZ1047" s="160"/>
      <c r="EA1047" s="160"/>
      <c r="EC1047" s="160"/>
      <c r="ED1047" s="160"/>
      <c r="EG1047" s="160"/>
      <c r="EH1047" s="30"/>
      <c r="EI1047" s="30"/>
      <c r="EK1047" s="160"/>
      <c r="EL1047" s="160"/>
      <c r="EM1047" s="160"/>
      <c r="EN1047" s="160"/>
      <c r="EO1047" s="160"/>
      <c r="EP1047" s="160"/>
    </row>
    <row r="1048" spans="2:146" s="105" customFormat="1" x14ac:dyDescent="0.25">
      <c r="B1048" s="53"/>
      <c r="C1048" s="53"/>
      <c r="D1048" s="53"/>
      <c r="E1048" s="53"/>
      <c r="F1048" s="53"/>
      <c r="G1048" s="53"/>
      <c r="J1048" s="160"/>
      <c r="K1048" s="160"/>
      <c r="L1048" s="42"/>
      <c r="M1048" s="42"/>
      <c r="N1048" s="42"/>
      <c r="O1048" s="42"/>
      <c r="P1048" s="42"/>
      <c r="Q1048" s="42"/>
      <c r="R1048" s="42"/>
      <c r="S1048" s="42"/>
      <c r="T1048" s="42"/>
      <c r="U1048" s="169"/>
      <c r="V1048" s="169"/>
      <c r="W1048" s="169"/>
      <c r="X1048" s="169"/>
      <c r="Y1048" s="169"/>
      <c r="AA1048" s="169"/>
      <c r="AB1048" s="169"/>
      <c r="AC1048" s="169"/>
      <c r="AD1048" s="169"/>
      <c r="AE1048" s="169"/>
      <c r="AF1048" s="169"/>
      <c r="AG1048" s="169"/>
      <c r="AH1048" s="169"/>
      <c r="AJ1048" s="169"/>
      <c r="AK1048" s="169"/>
      <c r="AM1048" s="169"/>
      <c r="AN1048" s="64"/>
      <c r="AO1048" s="64"/>
      <c r="AP1048" s="64"/>
      <c r="AQ1048" s="64"/>
      <c r="AR1048" s="64"/>
      <c r="AS1048" s="42"/>
      <c r="AT1048" s="67"/>
      <c r="AU1048" s="67"/>
      <c r="AV1048" s="67"/>
      <c r="AW1048" s="42"/>
      <c r="AX1048" s="64"/>
      <c r="AY1048" s="69"/>
      <c r="AZ1048" s="67"/>
      <c r="BA1048" s="67"/>
      <c r="BB1048" s="67"/>
      <c r="BC1048" s="67"/>
      <c r="BD1048" s="69"/>
      <c r="BE1048" s="69"/>
      <c r="BF1048" s="72"/>
      <c r="BG1048" s="69"/>
      <c r="BH1048" s="69"/>
      <c r="BI1048" s="94"/>
      <c r="BJ1048" s="42"/>
      <c r="BK1048" s="42"/>
      <c r="BL1048" s="209"/>
      <c r="BM1048" s="67"/>
      <c r="BN1048" s="67"/>
      <c r="BO1048" s="95"/>
      <c r="BP1048" s="42"/>
      <c r="BQ1048" s="42"/>
      <c r="BR1048" s="206"/>
      <c r="BS1048" s="41"/>
      <c r="BT1048" s="41"/>
      <c r="BU1048" s="30"/>
      <c r="BW1048" s="30"/>
      <c r="BX1048" s="30"/>
      <c r="BY1048" s="30"/>
      <c r="BZ1048" s="160"/>
      <c r="CS1048" s="40"/>
      <c r="CV1048" s="69"/>
      <c r="CW1048" s="31"/>
      <c r="CX1048" s="19"/>
      <c r="CY1048" s="43"/>
      <c r="DC1048" s="160"/>
      <c r="DU1048" s="30"/>
      <c r="DV1048" s="30"/>
      <c r="DW1048" s="30"/>
      <c r="DX1048" s="30"/>
      <c r="DY1048" s="30"/>
      <c r="DZ1048" s="160"/>
      <c r="EA1048" s="160"/>
      <c r="EC1048" s="160"/>
      <c r="ED1048" s="160"/>
      <c r="EG1048" s="160"/>
      <c r="EH1048" s="30"/>
      <c r="EI1048" s="30"/>
      <c r="EK1048" s="160"/>
      <c r="EL1048" s="160"/>
      <c r="EM1048" s="160"/>
      <c r="EN1048" s="160"/>
      <c r="EO1048" s="160"/>
      <c r="EP1048" s="160"/>
    </row>
    <row r="1049" spans="2:146" s="105" customFormat="1" x14ac:dyDescent="0.25">
      <c r="B1049" s="53"/>
      <c r="C1049" s="53"/>
      <c r="D1049" s="53"/>
      <c r="E1049" s="53"/>
      <c r="F1049" s="53"/>
      <c r="G1049" s="53"/>
      <c r="J1049" s="160"/>
      <c r="K1049" s="160"/>
      <c r="L1049" s="42"/>
      <c r="M1049" s="42"/>
      <c r="N1049" s="42"/>
      <c r="O1049" s="42"/>
      <c r="P1049" s="42"/>
      <c r="Q1049" s="42"/>
      <c r="R1049" s="42"/>
      <c r="S1049" s="42"/>
      <c r="T1049" s="42"/>
      <c r="U1049" s="169"/>
      <c r="V1049" s="169"/>
      <c r="W1049" s="169"/>
      <c r="X1049" s="169"/>
      <c r="Y1049" s="169"/>
      <c r="AA1049" s="169"/>
      <c r="AB1049" s="169"/>
      <c r="AC1049" s="169"/>
      <c r="AD1049" s="169"/>
      <c r="AE1049" s="169"/>
      <c r="AF1049" s="169"/>
      <c r="AG1049" s="169"/>
      <c r="AH1049" s="169"/>
      <c r="AJ1049" s="169"/>
      <c r="AK1049" s="169"/>
      <c r="AM1049" s="169"/>
      <c r="AN1049" s="64"/>
      <c r="AO1049" s="64"/>
      <c r="AP1049" s="64"/>
      <c r="AQ1049" s="64"/>
      <c r="AR1049" s="64"/>
      <c r="AS1049" s="42"/>
      <c r="AT1049" s="67"/>
      <c r="AU1049" s="67"/>
      <c r="AV1049" s="67"/>
      <c r="AW1049" s="42"/>
      <c r="AX1049" s="64"/>
      <c r="AY1049" s="69"/>
      <c r="AZ1049" s="67"/>
      <c r="BA1049" s="67"/>
      <c r="BB1049" s="67"/>
      <c r="BC1049" s="67"/>
      <c r="BD1049" s="69"/>
      <c r="BE1049" s="69"/>
      <c r="BF1049" s="72"/>
      <c r="BG1049" s="69"/>
      <c r="BH1049" s="69"/>
      <c r="BI1049" s="94"/>
      <c r="BJ1049" s="42"/>
      <c r="BK1049" s="42"/>
      <c r="BL1049" s="209"/>
      <c r="BM1049" s="67"/>
      <c r="BN1049" s="67"/>
      <c r="BO1049" s="95"/>
      <c r="BP1049" s="42"/>
      <c r="BQ1049" s="42"/>
      <c r="BR1049" s="206"/>
      <c r="BS1049" s="41"/>
      <c r="BT1049" s="41"/>
      <c r="BU1049" s="30"/>
      <c r="BW1049" s="30"/>
      <c r="BX1049" s="30"/>
      <c r="BY1049" s="30"/>
      <c r="BZ1049" s="160"/>
      <c r="CS1049" s="40"/>
      <c r="CV1049" s="69"/>
      <c r="CW1049" s="31"/>
      <c r="CX1049" s="19"/>
      <c r="CY1049" s="43"/>
      <c r="DC1049" s="160"/>
      <c r="DU1049" s="30"/>
      <c r="DV1049" s="30"/>
      <c r="DW1049" s="30"/>
      <c r="DX1049" s="30"/>
      <c r="DY1049" s="30"/>
      <c r="DZ1049" s="160"/>
      <c r="EA1049" s="160"/>
      <c r="EC1049" s="160"/>
      <c r="ED1049" s="160"/>
      <c r="EG1049" s="160"/>
      <c r="EH1049" s="30"/>
      <c r="EI1049" s="30"/>
      <c r="EK1049" s="160"/>
      <c r="EL1049" s="160"/>
      <c r="EM1049" s="160"/>
      <c r="EN1049" s="160"/>
      <c r="EO1049" s="160"/>
      <c r="EP1049" s="160"/>
    </row>
    <row r="1050" spans="2:146" s="105" customFormat="1" x14ac:dyDescent="0.25">
      <c r="B1050" s="53"/>
      <c r="C1050" s="53"/>
      <c r="D1050" s="53"/>
      <c r="E1050" s="53"/>
      <c r="F1050" s="53"/>
      <c r="G1050" s="53"/>
      <c r="J1050" s="160"/>
      <c r="K1050" s="160"/>
      <c r="L1050" s="42"/>
      <c r="M1050" s="42"/>
      <c r="N1050" s="42"/>
      <c r="O1050" s="42"/>
      <c r="P1050" s="42"/>
      <c r="Q1050" s="42"/>
      <c r="R1050" s="42"/>
      <c r="S1050" s="42"/>
      <c r="T1050" s="42"/>
      <c r="U1050" s="169"/>
      <c r="V1050" s="169"/>
      <c r="W1050" s="169"/>
      <c r="X1050" s="169"/>
      <c r="Y1050" s="169"/>
      <c r="AA1050" s="169"/>
      <c r="AB1050" s="169"/>
      <c r="AC1050" s="169"/>
      <c r="AD1050" s="169"/>
      <c r="AE1050" s="169"/>
      <c r="AF1050" s="169"/>
      <c r="AG1050" s="169"/>
      <c r="AH1050" s="169"/>
      <c r="AJ1050" s="169"/>
      <c r="AK1050" s="169"/>
      <c r="AM1050" s="169"/>
      <c r="AN1050" s="64"/>
      <c r="AO1050" s="64"/>
      <c r="AP1050" s="64"/>
      <c r="AQ1050" s="64"/>
      <c r="AR1050" s="64"/>
      <c r="AS1050" s="42"/>
      <c r="AT1050" s="67"/>
      <c r="AU1050" s="67"/>
      <c r="AV1050" s="67"/>
      <c r="AW1050" s="42"/>
      <c r="AX1050" s="64"/>
      <c r="AY1050" s="69"/>
      <c r="AZ1050" s="67"/>
      <c r="BA1050" s="67"/>
      <c r="BB1050" s="67"/>
      <c r="BC1050" s="67"/>
      <c r="BD1050" s="69"/>
      <c r="BE1050" s="69"/>
      <c r="BF1050" s="72"/>
      <c r="BG1050" s="69"/>
      <c r="BH1050" s="69"/>
      <c r="BI1050" s="94"/>
      <c r="BJ1050" s="42"/>
      <c r="BK1050" s="42"/>
      <c r="BL1050" s="209"/>
      <c r="BM1050" s="67"/>
      <c r="BN1050" s="67"/>
      <c r="BO1050" s="95"/>
      <c r="BP1050" s="42"/>
      <c r="BQ1050" s="42"/>
      <c r="BR1050" s="206"/>
      <c r="BS1050" s="41"/>
      <c r="BT1050" s="41"/>
      <c r="BU1050" s="30"/>
      <c r="BW1050" s="30"/>
      <c r="BX1050" s="30"/>
      <c r="BY1050" s="30"/>
      <c r="BZ1050" s="160"/>
      <c r="CS1050" s="40"/>
      <c r="CV1050" s="69"/>
      <c r="CW1050" s="31"/>
      <c r="CX1050" s="19"/>
      <c r="CY1050" s="43"/>
      <c r="DC1050" s="160"/>
      <c r="DU1050" s="30"/>
      <c r="DV1050" s="30"/>
      <c r="DW1050" s="30"/>
      <c r="DX1050" s="30"/>
      <c r="DY1050" s="30"/>
      <c r="DZ1050" s="160"/>
      <c r="EA1050" s="160"/>
      <c r="EC1050" s="160"/>
      <c r="ED1050" s="160"/>
      <c r="EG1050" s="160"/>
      <c r="EH1050" s="30"/>
      <c r="EI1050" s="30"/>
      <c r="EK1050" s="160"/>
      <c r="EL1050" s="160"/>
      <c r="EM1050" s="160"/>
      <c r="EN1050" s="160"/>
      <c r="EO1050" s="160"/>
      <c r="EP1050" s="160"/>
    </row>
    <row r="1051" spans="2:146" s="105" customFormat="1" x14ac:dyDescent="0.25">
      <c r="B1051" s="53"/>
      <c r="C1051" s="53"/>
      <c r="D1051" s="53"/>
      <c r="E1051" s="53"/>
      <c r="F1051" s="53"/>
      <c r="G1051" s="53"/>
      <c r="J1051" s="160"/>
      <c r="K1051" s="160"/>
      <c r="L1051" s="42"/>
      <c r="M1051" s="42"/>
      <c r="N1051" s="42"/>
      <c r="O1051" s="42"/>
      <c r="P1051" s="42"/>
      <c r="Q1051" s="42"/>
      <c r="R1051" s="42"/>
      <c r="S1051" s="42"/>
      <c r="T1051" s="42"/>
      <c r="U1051" s="169"/>
      <c r="V1051" s="169"/>
      <c r="W1051" s="169"/>
      <c r="X1051" s="169"/>
      <c r="Y1051" s="169"/>
      <c r="AA1051" s="169"/>
      <c r="AB1051" s="169"/>
      <c r="AC1051" s="169"/>
      <c r="AD1051" s="169"/>
      <c r="AE1051" s="169"/>
      <c r="AF1051" s="169"/>
      <c r="AG1051" s="169"/>
      <c r="AH1051" s="169"/>
      <c r="AJ1051" s="169"/>
      <c r="AK1051" s="169"/>
      <c r="AM1051" s="169"/>
      <c r="AN1051" s="64"/>
      <c r="AO1051" s="64"/>
      <c r="AP1051" s="64"/>
      <c r="AQ1051" s="64"/>
      <c r="AR1051" s="64"/>
      <c r="AS1051" s="42"/>
      <c r="AT1051" s="67"/>
      <c r="AU1051" s="67"/>
      <c r="AV1051" s="67"/>
      <c r="AW1051" s="42"/>
      <c r="AX1051" s="64"/>
      <c r="AY1051" s="69"/>
      <c r="AZ1051" s="67"/>
      <c r="BA1051" s="67"/>
      <c r="BB1051" s="67"/>
      <c r="BC1051" s="67"/>
      <c r="BD1051" s="69"/>
      <c r="BE1051" s="69"/>
      <c r="BF1051" s="72"/>
      <c r="BG1051" s="69"/>
      <c r="BH1051" s="69"/>
      <c r="BI1051" s="94"/>
      <c r="BJ1051" s="42"/>
      <c r="BK1051" s="42"/>
      <c r="BL1051" s="209"/>
      <c r="BM1051" s="67"/>
      <c r="BN1051" s="67"/>
      <c r="BO1051" s="95"/>
      <c r="BP1051" s="42"/>
      <c r="BQ1051" s="42"/>
      <c r="BR1051" s="206"/>
      <c r="BS1051" s="41"/>
      <c r="BT1051" s="41"/>
      <c r="BU1051" s="30"/>
      <c r="BW1051" s="30"/>
      <c r="BX1051" s="30"/>
      <c r="BY1051" s="30"/>
      <c r="BZ1051" s="160"/>
      <c r="CS1051" s="40"/>
      <c r="CV1051" s="69"/>
      <c r="CW1051" s="31"/>
      <c r="CX1051" s="19"/>
      <c r="CY1051" s="43"/>
      <c r="DC1051" s="160"/>
      <c r="DU1051" s="30"/>
      <c r="DV1051" s="30"/>
      <c r="DW1051" s="30"/>
      <c r="DX1051" s="30"/>
      <c r="DY1051" s="30"/>
      <c r="DZ1051" s="160"/>
      <c r="EA1051" s="160"/>
      <c r="EC1051" s="160"/>
      <c r="ED1051" s="160"/>
      <c r="EG1051" s="160"/>
      <c r="EH1051" s="30"/>
      <c r="EI1051" s="30"/>
      <c r="EK1051" s="160"/>
      <c r="EL1051" s="160"/>
      <c r="EM1051" s="160"/>
      <c r="EN1051" s="160"/>
      <c r="EO1051" s="160"/>
      <c r="EP1051" s="160"/>
    </row>
    <row r="1052" spans="2:146" s="105" customFormat="1" x14ac:dyDescent="0.25">
      <c r="B1052" s="53"/>
      <c r="C1052" s="53"/>
      <c r="D1052" s="53"/>
      <c r="E1052" s="53"/>
      <c r="F1052" s="53"/>
      <c r="G1052" s="53"/>
      <c r="J1052" s="160"/>
      <c r="K1052" s="160"/>
      <c r="L1052" s="42"/>
      <c r="M1052" s="42"/>
      <c r="N1052" s="42"/>
      <c r="O1052" s="42"/>
      <c r="P1052" s="42"/>
      <c r="Q1052" s="42"/>
      <c r="R1052" s="42"/>
      <c r="S1052" s="42"/>
      <c r="T1052" s="42"/>
      <c r="U1052" s="169"/>
      <c r="V1052" s="169"/>
      <c r="W1052" s="169"/>
      <c r="X1052" s="169"/>
      <c r="Y1052" s="169"/>
      <c r="AA1052" s="169"/>
      <c r="AB1052" s="169"/>
      <c r="AC1052" s="169"/>
      <c r="AD1052" s="169"/>
      <c r="AE1052" s="169"/>
      <c r="AF1052" s="169"/>
      <c r="AG1052" s="169"/>
      <c r="AH1052" s="169"/>
      <c r="AJ1052" s="169"/>
      <c r="AK1052" s="169"/>
      <c r="AM1052" s="169"/>
      <c r="AN1052" s="64"/>
      <c r="AO1052" s="64"/>
      <c r="AP1052" s="64"/>
      <c r="AQ1052" s="64"/>
      <c r="AR1052" s="64"/>
      <c r="AS1052" s="42"/>
      <c r="AT1052" s="67"/>
      <c r="AU1052" s="67"/>
      <c r="AV1052" s="67"/>
      <c r="AW1052" s="42"/>
      <c r="AX1052" s="64"/>
      <c r="AY1052" s="69"/>
      <c r="AZ1052" s="67"/>
      <c r="BA1052" s="67"/>
      <c r="BB1052" s="67"/>
      <c r="BC1052" s="67"/>
      <c r="BD1052" s="69"/>
      <c r="BE1052" s="69"/>
      <c r="BF1052" s="72"/>
      <c r="BG1052" s="69"/>
      <c r="BH1052" s="69"/>
      <c r="BI1052" s="94"/>
      <c r="BJ1052" s="42"/>
      <c r="BK1052" s="42"/>
      <c r="BL1052" s="209"/>
      <c r="BM1052" s="67"/>
      <c r="BN1052" s="67"/>
      <c r="BO1052" s="95"/>
      <c r="BP1052" s="42"/>
      <c r="BQ1052" s="42"/>
      <c r="BR1052" s="206"/>
      <c r="BS1052" s="41"/>
      <c r="BT1052" s="41"/>
      <c r="BU1052" s="30"/>
      <c r="BW1052" s="30"/>
      <c r="BX1052" s="30"/>
      <c r="BY1052" s="30"/>
      <c r="BZ1052" s="160"/>
      <c r="CS1052" s="40"/>
      <c r="CV1052" s="69"/>
      <c r="CW1052" s="31"/>
      <c r="CX1052" s="19"/>
      <c r="CY1052" s="43"/>
      <c r="DC1052" s="160"/>
      <c r="DU1052" s="30"/>
      <c r="DV1052" s="30"/>
      <c r="DW1052" s="30"/>
      <c r="DX1052" s="30"/>
      <c r="DY1052" s="30"/>
      <c r="DZ1052" s="160"/>
      <c r="EA1052" s="160"/>
      <c r="EC1052" s="160"/>
      <c r="ED1052" s="160"/>
      <c r="EG1052" s="160"/>
      <c r="EH1052" s="30"/>
      <c r="EI1052" s="30"/>
      <c r="EK1052" s="160"/>
      <c r="EL1052" s="160"/>
      <c r="EM1052" s="160"/>
      <c r="EN1052" s="160"/>
      <c r="EO1052" s="160"/>
      <c r="EP1052" s="160"/>
    </row>
    <row r="1053" spans="2:146" s="105" customFormat="1" x14ac:dyDescent="0.25">
      <c r="B1053" s="53"/>
      <c r="C1053" s="53"/>
      <c r="D1053" s="53"/>
      <c r="E1053" s="53"/>
      <c r="F1053" s="53"/>
      <c r="G1053" s="53"/>
      <c r="J1053" s="160"/>
      <c r="K1053" s="160"/>
      <c r="L1053" s="42"/>
      <c r="M1053" s="42"/>
      <c r="N1053" s="42"/>
      <c r="O1053" s="42"/>
      <c r="P1053" s="42"/>
      <c r="Q1053" s="42"/>
      <c r="R1053" s="42"/>
      <c r="S1053" s="42"/>
      <c r="T1053" s="42"/>
      <c r="U1053" s="169"/>
      <c r="V1053" s="169"/>
      <c r="W1053" s="169"/>
      <c r="X1053" s="169"/>
      <c r="Y1053" s="169"/>
      <c r="AA1053" s="169"/>
      <c r="AB1053" s="169"/>
      <c r="AC1053" s="169"/>
      <c r="AD1053" s="169"/>
      <c r="AE1053" s="169"/>
      <c r="AF1053" s="169"/>
      <c r="AG1053" s="169"/>
      <c r="AH1053" s="169"/>
      <c r="AJ1053" s="169"/>
      <c r="AK1053" s="169"/>
      <c r="AM1053" s="169"/>
      <c r="AN1053" s="64"/>
      <c r="AO1053" s="64"/>
      <c r="AP1053" s="64"/>
      <c r="AQ1053" s="64"/>
      <c r="AR1053" s="64"/>
      <c r="AS1053" s="42"/>
      <c r="AT1053" s="67"/>
      <c r="AU1053" s="67"/>
      <c r="AV1053" s="67"/>
      <c r="AW1053" s="42"/>
      <c r="AX1053" s="64"/>
      <c r="AY1053" s="69"/>
      <c r="AZ1053" s="67"/>
      <c r="BA1053" s="67"/>
      <c r="BB1053" s="67"/>
      <c r="BC1053" s="67"/>
      <c r="BD1053" s="69"/>
      <c r="BE1053" s="69"/>
      <c r="BF1053" s="72"/>
      <c r="BG1053" s="69"/>
      <c r="BH1053" s="69"/>
      <c r="BI1053" s="94"/>
      <c r="BJ1053" s="42"/>
      <c r="BK1053" s="42"/>
      <c r="BL1053" s="209"/>
      <c r="BM1053" s="67"/>
      <c r="BN1053" s="67"/>
      <c r="BO1053" s="95"/>
      <c r="BP1053" s="42"/>
      <c r="BQ1053" s="42"/>
      <c r="BR1053" s="206"/>
      <c r="BS1053" s="41"/>
      <c r="BT1053" s="41"/>
      <c r="BU1053" s="30"/>
      <c r="BW1053" s="30"/>
      <c r="BX1053" s="30"/>
      <c r="BY1053" s="30"/>
      <c r="BZ1053" s="160"/>
      <c r="CS1053" s="40"/>
      <c r="CV1053" s="69"/>
      <c r="CW1053" s="31"/>
      <c r="CX1053" s="19"/>
      <c r="CY1053" s="43"/>
      <c r="DC1053" s="160"/>
      <c r="DU1053" s="30"/>
      <c r="DV1053" s="30"/>
      <c r="DW1053" s="30"/>
      <c r="DX1053" s="30"/>
      <c r="DY1053" s="30"/>
      <c r="DZ1053" s="160"/>
      <c r="EA1053" s="160"/>
      <c r="EC1053" s="160"/>
      <c r="ED1053" s="160"/>
      <c r="EG1053" s="160"/>
      <c r="EH1053" s="30"/>
      <c r="EI1053" s="30"/>
      <c r="EK1053" s="160"/>
      <c r="EL1053" s="160"/>
      <c r="EM1053" s="160"/>
      <c r="EN1053" s="160"/>
      <c r="EO1053" s="160"/>
      <c r="EP1053" s="160"/>
    </row>
    <row r="1054" spans="2:146" s="105" customFormat="1" x14ac:dyDescent="0.25">
      <c r="B1054" s="53"/>
      <c r="C1054" s="53"/>
      <c r="D1054" s="53"/>
      <c r="E1054" s="53"/>
      <c r="F1054" s="53"/>
      <c r="G1054" s="53"/>
      <c r="J1054" s="160"/>
      <c r="K1054" s="160"/>
      <c r="L1054" s="42"/>
      <c r="M1054" s="42"/>
      <c r="N1054" s="42"/>
      <c r="O1054" s="42"/>
      <c r="P1054" s="42"/>
      <c r="Q1054" s="42"/>
      <c r="R1054" s="42"/>
      <c r="S1054" s="42"/>
      <c r="T1054" s="42"/>
      <c r="U1054" s="169"/>
      <c r="V1054" s="169"/>
      <c r="W1054" s="169"/>
      <c r="X1054" s="169"/>
      <c r="Y1054" s="169"/>
      <c r="AA1054" s="169"/>
      <c r="AB1054" s="169"/>
      <c r="AC1054" s="169"/>
      <c r="AD1054" s="169"/>
      <c r="AE1054" s="169"/>
      <c r="AF1054" s="169"/>
      <c r="AG1054" s="169"/>
      <c r="AH1054" s="169"/>
      <c r="AJ1054" s="169"/>
      <c r="AK1054" s="169"/>
      <c r="AM1054" s="169"/>
      <c r="AN1054" s="64"/>
      <c r="AO1054" s="64"/>
      <c r="AP1054" s="64"/>
      <c r="AQ1054" s="64"/>
      <c r="AR1054" s="64"/>
      <c r="AS1054" s="42"/>
      <c r="AT1054" s="67"/>
      <c r="AU1054" s="67"/>
      <c r="AV1054" s="67"/>
      <c r="AW1054" s="42"/>
      <c r="AX1054" s="64"/>
      <c r="AY1054" s="69"/>
      <c r="AZ1054" s="67"/>
      <c r="BA1054" s="67"/>
      <c r="BB1054" s="67"/>
      <c r="BC1054" s="67"/>
      <c r="BD1054" s="69"/>
      <c r="BE1054" s="69"/>
      <c r="BF1054" s="72"/>
      <c r="BG1054" s="69"/>
      <c r="BH1054" s="69"/>
      <c r="BI1054" s="94"/>
      <c r="BJ1054" s="42"/>
      <c r="BK1054" s="42"/>
      <c r="BL1054" s="209"/>
      <c r="BM1054" s="67"/>
      <c r="BN1054" s="67"/>
      <c r="BO1054" s="95"/>
      <c r="BP1054" s="42"/>
      <c r="BQ1054" s="42"/>
      <c r="BR1054" s="206"/>
      <c r="BS1054" s="41"/>
      <c r="BT1054" s="41"/>
      <c r="BU1054" s="30"/>
      <c r="BW1054" s="30"/>
      <c r="BX1054" s="30"/>
      <c r="BY1054" s="30"/>
      <c r="BZ1054" s="160"/>
      <c r="CS1054" s="40"/>
      <c r="CV1054" s="69"/>
      <c r="CW1054" s="31"/>
      <c r="CX1054" s="19"/>
      <c r="CY1054" s="43"/>
      <c r="DC1054" s="160"/>
      <c r="DU1054" s="30"/>
      <c r="DV1054" s="30"/>
      <c r="DW1054" s="30"/>
      <c r="DX1054" s="30"/>
      <c r="DY1054" s="30"/>
      <c r="DZ1054" s="160"/>
      <c r="EA1054" s="160"/>
      <c r="EC1054" s="160"/>
      <c r="ED1054" s="160"/>
      <c r="EG1054" s="160"/>
      <c r="EH1054" s="30"/>
      <c r="EI1054" s="30"/>
      <c r="EK1054" s="160"/>
      <c r="EL1054" s="160"/>
      <c r="EM1054" s="160"/>
      <c r="EN1054" s="160"/>
      <c r="EO1054" s="160"/>
      <c r="EP1054" s="160"/>
    </row>
    <row r="1055" spans="2:146" s="105" customFormat="1" x14ac:dyDescent="0.25">
      <c r="B1055" s="53"/>
      <c r="C1055" s="53"/>
      <c r="D1055" s="53"/>
      <c r="E1055" s="53"/>
      <c r="F1055" s="53"/>
      <c r="G1055" s="53"/>
      <c r="J1055" s="160"/>
      <c r="K1055" s="160"/>
      <c r="L1055" s="42"/>
      <c r="M1055" s="42"/>
      <c r="N1055" s="42"/>
      <c r="O1055" s="42"/>
      <c r="P1055" s="42"/>
      <c r="Q1055" s="42"/>
      <c r="R1055" s="42"/>
      <c r="S1055" s="42"/>
      <c r="T1055" s="42"/>
      <c r="U1055" s="169"/>
      <c r="V1055" s="169"/>
      <c r="W1055" s="169"/>
      <c r="X1055" s="169"/>
      <c r="Y1055" s="169"/>
      <c r="AA1055" s="169"/>
      <c r="AB1055" s="169"/>
      <c r="AC1055" s="169"/>
      <c r="AD1055" s="169"/>
      <c r="AE1055" s="169"/>
      <c r="AF1055" s="169"/>
      <c r="AG1055" s="169"/>
      <c r="AH1055" s="169"/>
      <c r="AJ1055" s="169"/>
      <c r="AK1055" s="169"/>
      <c r="AM1055" s="169"/>
      <c r="AN1055" s="64"/>
      <c r="AO1055" s="64"/>
      <c r="AP1055" s="64"/>
      <c r="AQ1055" s="64"/>
      <c r="AR1055" s="64"/>
      <c r="AS1055" s="42"/>
      <c r="AT1055" s="67"/>
      <c r="AU1055" s="67"/>
      <c r="AV1055" s="67"/>
      <c r="AW1055" s="42"/>
      <c r="AX1055" s="64"/>
      <c r="AY1055" s="69"/>
      <c r="AZ1055" s="67"/>
      <c r="BA1055" s="67"/>
      <c r="BB1055" s="67"/>
      <c r="BC1055" s="67"/>
      <c r="BD1055" s="69"/>
      <c r="BE1055" s="69"/>
      <c r="BF1055" s="72"/>
      <c r="BG1055" s="69"/>
      <c r="BH1055" s="69"/>
      <c r="BI1055" s="94"/>
      <c r="BJ1055" s="42"/>
      <c r="BK1055" s="42"/>
      <c r="BL1055" s="209"/>
      <c r="BM1055" s="67"/>
      <c r="BN1055" s="67"/>
      <c r="BO1055" s="95"/>
      <c r="BP1055" s="42"/>
      <c r="BQ1055" s="42"/>
      <c r="BR1055" s="206"/>
      <c r="BS1055" s="41"/>
      <c r="BT1055" s="41"/>
      <c r="BU1055" s="30"/>
      <c r="BW1055" s="30"/>
      <c r="BX1055" s="30"/>
      <c r="BY1055" s="30"/>
      <c r="BZ1055" s="160"/>
      <c r="CS1055" s="40"/>
      <c r="CV1055" s="69"/>
      <c r="CW1055" s="31"/>
      <c r="CX1055" s="19"/>
      <c r="CY1055" s="43"/>
      <c r="DC1055" s="160"/>
      <c r="DU1055" s="30"/>
      <c r="DV1055" s="30"/>
      <c r="DW1055" s="30"/>
      <c r="DX1055" s="30"/>
      <c r="DY1055" s="30"/>
      <c r="DZ1055" s="160"/>
      <c r="EA1055" s="160"/>
      <c r="EC1055" s="160"/>
      <c r="ED1055" s="160"/>
      <c r="EG1055" s="160"/>
      <c r="EH1055" s="30"/>
      <c r="EI1055" s="30"/>
      <c r="EK1055" s="160"/>
      <c r="EL1055" s="160"/>
      <c r="EM1055" s="160"/>
      <c r="EN1055" s="160"/>
      <c r="EO1055" s="160"/>
      <c r="EP1055" s="160"/>
    </row>
    <row r="1056" spans="2:146" s="105" customFormat="1" x14ac:dyDescent="0.25">
      <c r="B1056" s="53"/>
      <c r="C1056" s="53"/>
      <c r="D1056" s="53"/>
      <c r="E1056" s="53"/>
      <c r="F1056" s="53"/>
      <c r="G1056" s="53"/>
      <c r="J1056" s="160"/>
      <c r="K1056" s="160"/>
      <c r="L1056" s="42"/>
      <c r="M1056" s="42"/>
      <c r="N1056" s="42"/>
      <c r="O1056" s="42"/>
      <c r="P1056" s="42"/>
      <c r="Q1056" s="42"/>
      <c r="R1056" s="42"/>
      <c r="S1056" s="42"/>
      <c r="T1056" s="42"/>
      <c r="U1056" s="169"/>
      <c r="V1056" s="169"/>
      <c r="W1056" s="169"/>
      <c r="X1056" s="169"/>
      <c r="Y1056" s="169"/>
      <c r="AA1056" s="169"/>
      <c r="AB1056" s="169"/>
      <c r="AC1056" s="169"/>
      <c r="AD1056" s="169"/>
      <c r="AE1056" s="169"/>
      <c r="AF1056" s="169"/>
      <c r="AG1056" s="169"/>
      <c r="AH1056" s="169"/>
      <c r="AJ1056" s="169"/>
      <c r="AK1056" s="169"/>
      <c r="AM1056" s="169"/>
      <c r="AN1056" s="64"/>
      <c r="AO1056" s="64"/>
      <c r="AP1056" s="64"/>
      <c r="AQ1056" s="64"/>
      <c r="AR1056" s="64"/>
      <c r="AS1056" s="42"/>
      <c r="AT1056" s="67"/>
      <c r="AU1056" s="67"/>
      <c r="AV1056" s="67"/>
      <c r="AW1056" s="42"/>
      <c r="AX1056" s="64"/>
      <c r="AY1056" s="69"/>
      <c r="AZ1056" s="67"/>
      <c r="BA1056" s="67"/>
      <c r="BB1056" s="67"/>
      <c r="BC1056" s="67"/>
      <c r="BD1056" s="69"/>
      <c r="BE1056" s="69"/>
      <c r="BF1056" s="72"/>
      <c r="BG1056" s="69"/>
      <c r="BH1056" s="69"/>
      <c r="BI1056" s="94"/>
      <c r="BJ1056" s="42"/>
      <c r="BK1056" s="42"/>
      <c r="BL1056" s="209"/>
      <c r="BM1056" s="67"/>
      <c r="BN1056" s="67"/>
      <c r="BO1056" s="95"/>
      <c r="BP1056" s="42"/>
      <c r="BQ1056" s="42"/>
      <c r="BR1056" s="206"/>
      <c r="BS1056" s="41"/>
      <c r="BT1056" s="41"/>
      <c r="BU1056" s="30"/>
      <c r="BW1056" s="30"/>
      <c r="BX1056" s="30"/>
      <c r="BY1056" s="30"/>
      <c r="BZ1056" s="160"/>
      <c r="CS1056" s="40"/>
      <c r="CV1056" s="69"/>
      <c r="CW1056" s="31"/>
      <c r="CX1056" s="19"/>
      <c r="CY1056" s="43"/>
      <c r="DC1056" s="160"/>
      <c r="DU1056" s="30"/>
      <c r="DV1056" s="30"/>
      <c r="DW1056" s="30"/>
      <c r="DX1056" s="30"/>
      <c r="DY1056" s="30"/>
      <c r="DZ1056" s="160"/>
      <c r="EA1056" s="160"/>
      <c r="EC1056" s="160"/>
      <c r="ED1056" s="160"/>
      <c r="EG1056" s="160"/>
      <c r="EH1056" s="30"/>
      <c r="EI1056" s="30"/>
      <c r="EK1056" s="160"/>
      <c r="EL1056" s="160"/>
      <c r="EM1056" s="160"/>
      <c r="EN1056" s="160"/>
      <c r="EO1056" s="160"/>
      <c r="EP1056" s="160"/>
    </row>
    <row r="1057" spans="2:146" s="105" customFormat="1" x14ac:dyDescent="0.25">
      <c r="B1057" s="53"/>
      <c r="C1057" s="53"/>
      <c r="D1057" s="53"/>
      <c r="E1057" s="53"/>
      <c r="F1057" s="53"/>
      <c r="G1057" s="53"/>
      <c r="J1057" s="160"/>
      <c r="K1057" s="160"/>
      <c r="L1057" s="42"/>
      <c r="M1057" s="42"/>
      <c r="N1057" s="42"/>
      <c r="O1057" s="42"/>
      <c r="P1057" s="42"/>
      <c r="Q1057" s="42"/>
      <c r="R1057" s="42"/>
      <c r="S1057" s="42"/>
      <c r="T1057" s="42"/>
      <c r="U1057" s="169"/>
      <c r="V1057" s="169"/>
      <c r="W1057" s="169"/>
      <c r="X1057" s="169"/>
      <c r="Y1057" s="169"/>
      <c r="AA1057" s="169"/>
      <c r="AB1057" s="169"/>
      <c r="AC1057" s="169"/>
      <c r="AD1057" s="169"/>
      <c r="AE1057" s="169"/>
      <c r="AF1057" s="169"/>
      <c r="AG1057" s="169"/>
      <c r="AH1057" s="169"/>
      <c r="AJ1057" s="169"/>
      <c r="AK1057" s="169"/>
      <c r="AM1057" s="169"/>
      <c r="AN1057" s="64"/>
      <c r="AO1057" s="64"/>
      <c r="AP1057" s="64"/>
      <c r="AQ1057" s="64"/>
      <c r="AR1057" s="64"/>
      <c r="AS1057" s="42"/>
      <c r="AT1057" s="67"/>
      <c r="AU1057" s="67"/>
      <c r="AV1057" s="67"/>
      <c r="AW1057" s="42"/>
      <c r="AX1057" s="64"/>
      <c r="AY1057" s="69"/>
      <c r="AZ1057" s="67"/>
      <c r="BA1057" s="67"/>
      <c r="BB1057" s="67"/>
      <c r="BC1057" s="67"/>
      <c r="BD1057" s="69"/>
      <c r="BE1057" s="69"/>
      <c r="BF1057" s="72"/>
      <c r="BG1057" s="69"/>
      <c r="BH1057" s="69"/>
      <c r="BI1057" s="94"/>
      <c r="BJ1057" s="42"/>
      <c r="BK1057" s="42"/>
      <c r="BL1057" s="209"/>
      <c r="BM1057" s="67"/>
      <c r="BN1057" s="67"/>
      <c r="BO1057" s="95"/>
      <c r="BP1057" s="42"/>
      <c r="BQ1057" s="42"/>
      <c r="BR1057" s="206"/>
      <c r="BS1057" s="41"/>
      <c r="BT1057" s="41"/>
      <c r="BU1057" s="30"/>
      <c r="BW1057" s="30"/>
      <c r="BX1057" s="30"/>
      <c r="BY1057" s="30"/>
      <c r="BZ1057" s="160"/>
      <c r="CS1057" s="40"/>
      <c r="CV1057" s="69"/>
      <c r="CW1057" s="31"/>
      <c r="CX1057" s="19"/>
      <c r="CY1057" s="43"/>
      <c r="DC1057" s="160"/>
      <c r="DU1057" s="30"/>
      <c r="DV1057" s="30"/>
      <c r="DW1057" s="30"/>
      <c r="DX1057" s="30"/>
      <c r="DY1057" s="30"/>
      <c r="DZ1057" s="160"/>
      <c r="EA1057" s="160"/>
      <c r="EC1057" s="160"/>
      <c r="ED1057" s="160"/>
      <c r="EG1057" s="160"/>
      <c r="EH1057" s="30"/>
      <c r="EI1057" s="30"/>
      <c r="EK1057" s="160"/>
      <c r="EL1057" s="160"/>
      <c r="EM1057" s="160"/>
      <c r="EN1057" s="160"/>
      <c r="EO1057" s="160"/>
      <c r="EP1057" s="160"/>
    </row>
    <row r="1058" spans="2:146" s="105" customFormat="1" x14ac:dyDescent="0.25">
      <c r="B1058" s="53"/>
      <c r="C1058" s="53"/>
      <c r="D1058" s="53"/>
      <c r="E1058" s="53"/>
      <c r="F1058" s="53"/>
      <c r="G1058" s="53"/>
      <c r="J1058" s="160"/>
      <c r="K1058" s="160"/>
      <c r="L1058" s="42"/>
      <c r="M1058" s="42"/>
      <c r="N1058" s="42"/>
      <c r="O1058" s="42"/>
      <c r="P1058" s="42"/>
      <c r="Q1058" s="42"/>
      <c r="R1058" s="42"/>
      <c r="S1058" s="42"/>
      <c r="T1058" s="42"/>
      <c r="U1058" s="169"/>
      <c r="V1058" s="169"/>
      <c r="W1058" s="169"/>
      <c r="X1058" s="169"/>
      <c r="Y1058" s="169"/>
      <c r="AA1058" s="169"/>
      <c r="AB1058" s="169"/>
      <c r="AC1058" s="169"/>
      <c r="AD1058" s="169"/>
      <c r="AE1058" s="169"/>
      <c r="AF1058" s="169"/>
      <c r="AG1058" s="169"/>
      <c r="AH1058" s="169"/>
      <c r="AJ1058" s="169"/>
      <c r="AK1058" s="169"/>
      <c r="AM1058" s="169"/>
      <c r="AN1058" s="64"/>
      <c r="AO1058" s="64"/>
      <c r="AP1058" s="64"/>
      <c r="AQ1058" s="64"/>
      <c r="AR1058" s="64"/>
      <c r="AS1058" s="42"/>
      <c r="AT1058" s="67"/>
      <c r="AU1058" s="67"/>
      <c r="AV1058" s="67"/>
      <c r="AW1058" s="42"/>
      <c r="AX1058" s="64"/>
      <c r="AY1058" s="69"/>
      <c r="AZ1058" s="67"/>
      <c r="BA1058" s="67"/>
      <c r="BB1058" s="67"/>
      <c r="BC1058" s="67"/>
      <c r="BD1058" s="69"/>
      <c r="BE1058" s="69"/>
      <c r="BF1058" s="72"/>
      <c r="BG1058" s="69"/>
      <c r="BH1058" s="69"/>
      <c r="BI1058" s="94"/>
      <c r="BJ1058" s="42"/>
      <c r="BK1058" s="42"/>
      <c r="BL1058" s="209"/>
      <c r="BM1058" s="67"/>
      <c r="BN1058" s="67"/>
      <c r="BO1058" s="95"/>
      <c r="BP1058" s="42"/>
      <c r="BQ1058" s="42"/>
      <c r="BR1058" s="206"/>
      <c r="BS1058" s="41"/>
      <c r="BT1058" s="41"/>
      <c r="BU1058" s="30"/>
      <c r="BW1058" s="30"/>
      <c r="BX1058" s="30"/>
      <c r="BY1058" s="30"/>
      <c r="BZ1058" s="160"/>
      <c r="CS1058" s="40"/>
      <c r="CV1058" s="69"/>
      <c r="CW1058" s="31"/>
      <c r="CX1058" s="19"/>
      <c r="CY1058" s="43"/>
      <c r="DC1058" s="160"/>
      <c r="DU1058" s="30"/>
      <c r="DV1058" s="30"/>
      <c r="DW1058" s="30"/>
      <c r="DX1058" s="30"/>
      <c r="DY1058" s="30"/>
      <c r="DZ1058" s="160"/>
      <c r="EA1058" s="160"/>
      <c r="EC1058" s="160"/>
      <c r="ED1058" s="160"/>
      <c r="EG1058" s="160"/>
      <c r="EH1058" s="30"/>
      <c r="EI1058" s="30"/>
      <c r="EK1058" s="160"/>
      <c r="EL1058" s="160"/>
      <c r="EM1058" s="160"/>
      <c r="EN1058" s="160"/>
      <c r="EO1058" s="160"/>
      <c r="EP1058" s="160"/>
    </row>
    <row r="1059" spans="2:146" s="105" customFormat="1" x14ac:dyDescent="0.25">
      <c r="B1059" s="53"/>
      <c r="C1059" s="53"/>
      <c r="D1059" s="53"/>
      <c r="E1059" s="53"/>
      <c r="F1059" s="53"/>
      <c r="G1059" s="53"/>
      <c r="J1059" s="160"/>
      <c r="K1059" s="160"/>
      <c r="L1059" s="42"/>
      <c r="M1059" s="42"/>
      <c r="N1059" s="42"/>
      <c r="O1059" s="42"/>
      <c r="P1059" s="42"/>
      <c r="Q1059" s="42"/>
      <c r="R1059" s="42"/>
      <c r="S1059" s="42"/>
      <c r="T1059" s="42"/>
      <c r="U1059" s="169"/>
      <c r="V1059" s="169"/>
      <c r="W1059" s="169"/>
      <c r="X1059" s="169"/>
      <c r="Y1059" s="169"/>
      <c r="AA1059" s="169"/>
      <c r="AB1059" s="169"/>
      <c r="AC1059" s="169"/>
      <c r="AD1059" s="169"/>
      <c r="AE1059" s="169"/>
      <c r="AF1059" s="169"/>
      <c r="AG1059" s="169"/>
      <c r="AH1059" s="169"/>
      <c r="AJ1059" s="169"/>
      <c r="AK1059" s="169"/>
      <c r="AM1059" s="169"/>
      <c r="AN1059" s="64"/>
      <c r="AO1059" s="64"/>
      <c r="AP1059" s="64"/>
      <c r="AQ1059" s="64"/>
      <c r="AR1059" s="64"/>
      <c r="AS1059" s="42"/>
      <c r="AT1059" s="67"/>
      <c r="AU1059" s="67"/>
      <c r="AV1059" s="67"/>
      <c r="AW1059" s="42"/>
      <c r="AX1059" s="64"/>
      <c r="AY1059" s="69"/>
      <c r="AZ1059" s="67"/>
      <c r="BA1059" s="67"/>
      <c r="BB1059" s="67"/>
      <c r="BC1059" s="67"/>
      <c r="BD1059" s="69"/>
      <c r="BE1059" s="69"/>
      <c r="BF1059" s="72"/>
      <c r="BG1059" s="69"/>
      <c r="BH1059" s="69"/>
      <c r="BI1059" s="94"/>
      <c r="BJ1059" s="42"/>
      <c r="BK1059" s="42"/>
      <c r="BL1059" s="209"/>
      <c r="BM1059" s="67"/>
      <c r="BN1059" s="67"/>
      <c r="BO1059" s="95"/>
      <c r="BP1059" s="42"/>
      <c r="BQ1059" s="42"/>
      <c r="BR1059" s="206"/>
      <c r="BS1059" s="41"/>
      <c r="BT1059" s="41"/>
      <c r="BU1059" s="30"/>
      <c r="BW1059" s="30"/>
      <c r="BX1059" s="30"/>
      <c r="BY1059" s="30"/>
      <c r="BZ1059" s="160"/>
      <c r="CS1059" s="40"/>
      <c r="CV1059" s="69"/>
      <c r="CW1059" s="31"/>
      <c r="CX1059" s="19"/>
      <c r="CY1059" s="43"/>
      <c r="DC1059" s="160"/>
      <c r="DU1059" s="30"/>
      <c r="DV1059" s="30"/>
      <c r="DW1059" s="30"/>
      <c r="DX1059" s="30"/>
      <c r="DY1059" s="30"/>
      <c r="DZ1059" s="160"/>
      <c r="EA1059" s="160"/>
      <c r="EC1059" s="160"/>
      <c r="ED1059" s="160"/>
      <c r="EG1059" s="160"/>
      <c r="EH1059" s="30"/>
      <c r="EI1059" s="30"/>
      <c r="EK1059" s="160"/>
      <c r="EL1059" s="160"/>
      <c r="EM1059" s="160"/>
      <c r="EN1059" s="160"/>
      <c r="EO1059" s="160"/>
      <c r="EP1059" s="160"/>
    </row>
    <row r="1060" spans="2:146" s="105" customFormat="1" x14ac:dyDescent="0.25">
      <c r="B1060" s="53"/>
      <c r="C1060" s="53"/>
      <c r="D1060" s="53"/>
      <c r="E1060" s="53"/>
      <c r="F1060" s="53"/>
      <c r="G1060" s="53"/>
      <c r="J1060" s="160"/>
      <c r="K1060" s="160"/>
      <c r="L1060" s="42"/>
      <c r="M1060" s="42"/>
      <c r="N1060" s="42"/>
      <c r="O1060" s="42"/>
      <c r="P1060" s="42"/>
      <c r="Q1060" s="42"/>
      <c r="R1060" s="42"/>
      <c r="S1060" s="42"/>
      <c r="T1060" s="42"/>
      <c r="U1060" s="169"/>
      <c r="V1060" s="169"/>
      <c r="W1060" s="169"/>
      <c r="X1060" s="169"/>
      <c r="Y1060" s="169"/>
      <c r="AA1060" s="169"/>
      <c r="AB1060" s="169"/>
      <c r="AC1060" s="169"/>
      <c r="AD1060" s="169"/>
      <c r="AE1060" s="169"/>
      <c r="AF1060" s="169"/>
      <c r="AG1060" s="169"/>
      <c r="AH1060" s="169"/>
      <c r="AJ1060" s="169"/>
      <c r="AK1060" s="169"/>
      <c r="AM1060" s="169"/>
      <c r="AN1060" s="64"/>
      <c r="AO1060" s="64"/>
      <c r="AP1060" s="64"/>
      <c r="AQ1060" s="64"/>
      <c r="AR1060" s="64"/>
      <c r="AS1060" s="42"/>
      <c r="AT1060" s="67"/>
      <c r="AU1060" s="67"/>
      <c r="AV1060" s="67"/>
      <c r="AW1060" s="42"/>
      <c r="AX1060" s="64"/>
      <c r="AY1060" s="69"/>
      <c r="AZ1060" s="67"/>
      <c r="BA1060" s="67"/>
      <c r="BB1060" s="67"/>
      <c r="BC1060" s="67"/>
      <c r="BD1060" s="69"/>
      <c r="BE1060" s="69"/>
      <c r="BF1060" s="72"/>
      <c r="BG1060" s="69"/>
      <c r="BH1060" s="69"/>
      <c r="BI1060" s="94"/>
      <c r="BJ1060" s="42"/>
      <c r="BK1060" s="42"/>
      <c r="BL1060" s="209"/>
      <c r="BM1060" s="67"/>
      <c r="BN1060" s="67"/>
      <c r="BO1060" s="95"/>
      <c r="BP1060" s="42"/>
      <c r="BQ1060" s="42"/>
      <c r="BR1060" s="206"/>
      <c r="BS1060" s="41"/>
      <c r="BT1060" s="41"/>
      <c r="BU1060" s="30"/>
      <c r="BW1060" s="30"/>
      <c r="BX1060" s="30"/>
      <c r="BY1060" s="30"/>
      <c r="BZ1060" s="160"/>
      <c r="CS1060" s="40"/>
      <c r="CV1060" s="69"/>
      <c r="CW1060" s="31"/>
      <c r="CX1060" s="19"/>
      <c r="CY1060" s="43"/>
      <c r="DC1060" s="160"/>
      <c r="DU1060" s="30"/>
      <c r="DV1060" s="30"/>
      <c r="DW1060" s="30"/>
      <c r="DX1060" s="30"/>
      <c r="DY1060" s="30"/>
      <c r="DZ1060" s="160"/>
      <c r="EA1060" s="160"/>
      <c r="EC1060" s="160"/>
      <c r="ED1060" s="160"/>
      <c r="EG1060" s="160"/>
      <c r="EH1060" s="30"/>
      <c r="EI1060" s="30"/>
      <c r="EK1060" s="160"/>
      <c r="EL1060" s="160"/>
      <c r="EM1060" s="160"/>
      <c r="EN1060" s="160"/>
      <c r="EO1060" s="160"/>
      <c r="EP1060" s="160"/>
    </row>
    <row r="1061" spans="2:146" s="105" customFormat="1" x14ac:dyDescent="0.25">
      <c r="B1061" s="53"/>
      <c r="C1061" s="53"/>
      <c r="D1061" s="53"/>
      <c r="E1061" s="53"/>
      <c r="F1061" s="53"/>
      <c r="G1061" s="53"/>
      <c r="J1061" s="160"/>
      <c r="K1061" s="160"/>
      <c r="L1061" s="42"/>
      <c r="M1061" s="42"/>
      <c r="N1061" s="42"/>
      <c r="O1061" s="42"/>
      <c r="P1061" s="42"/>
      <c r="Q1061" s="42"/>
      <c r="R1061" s="42"/>
      <c r="S1061" s="42"/>
      <c r="T1061" s="42"/>
      <c r="U1061" s="169"/>
      <c r="V1061" s="169"/>
      <c r="W1061" s="169"/>
      <c r="X1061" s="169"/>
      <c r="Y1061" s="169"/>
      <c r="AA1061" s="169"/>
      <c r="AB1061" s="169"/>
      <c r="AC1061" s="169"/>
      <c r="AD1061" s="169"/>
      <c r="AE1061" s="169"/>
      <c r="AF1061" s="169"/>
      <c r="AG1061" s="169"/>
      <c r="AH1061" s="169"/>
      <c r="AJ1061" s="169"/>
      <c r="AK1061" s="169"/>
      <c r="AM1061" s="169"/>
      <c r="AN1061" s="64"/>
      <c r="AO1061" s="64"/>
      <c r="AP1061" s="64"/>
      <c r="AQ1061" s="64"/>
      <c r="AR1061" s="64"/>
      <c r="AS1061" s="42"/>
      <c r="AT1061" s="67"/>
      <c r="AU1061" s="67"/>
      <c r="AV1061" s="67"/>
      <c r="AW1061" s="42"/>
      <c r="AX1061" s="64"/>
      <c r="AY1061" s="69"/>
      <c r="AZ1061" s="67"/>
      <c r="BA1061" s="67"/>
      <c r="BB1061" s="67"/>
      <c r="BC1061" s="67"/>
      <c r="BD1061" s="69"/>
      <c r="BE1061" s="69"/>
      <c r="BF1061" s="72"/>
      <c r="BG1061" s="69"/>
      <c r="BH1061" s="69"/>
      <c r="BI1061" s="94"/>
      <c r="BJ1061" s="42"/>
      <c r="BK1061" s="42"/>
      <c r="BL1061" s="209"/>
      <c r="BM1061" s="67"/>
      <c r="BN1061" s="67"/>
      <c r="BO1061" s="95"/>
      <c r="BP1061" s="42"/>
      <c r="BQ1061" s="42"/>
      <c r="BR1061" s="206"/>
      <c r="BS1061" s="41"/>
      <c r="BT1061" s="41"/>
      <c r="BU1061" s="30"/>
      <c r="BW1061" s="30"/>
      <c r="BX1061" s="30"/>
      <c r="BY1061" s="30"/>
      <c r="BZ1061" s="160"/>
      <c r="CS1061" s="40"/>
      <c r="CV1061" s="69"/>
      <c r="CW1061" s="31"/>
      <c r="CX1061" s="19"/>
      <c r="CY1061" s="43"/>
      <c r="DC1061" s="160"/>
      <c r="DU1061" s="30"/>
      <c r="DV1061" s="30"/>
      <c r="DW1061" s="30"/>
      <c r="DX1061" s="30"/>
      <c r="DY1061" s="30"/>
      <c r="DZ1061" s="160"/>
      <c r="EA1061" s="160"/>
      <c r="EC1061" s="160"/>
      <c r="ED1061" s="160"/>
      <c r="EG1061" s="160"/>
      <c r="EH1061" s="30"/>
      <c r="EI1061" s="30"/>
      <c r="EK1061" s="160"/>
      <c r="EL1061" s="160"/>
      <c r="EM1061" s="160"/>
      <c r="EN1061" s="160"/>
      <c r="EO1061" s="160"/>
      <c r="EP1061" s="160"/>
    </row>
    <row r="1062" spans="2:146" s="105" customFormat="1" x14ac:dyDescent="0.25">
      <c r="B1062" s="53"/>
      <c r="C1062" s="53"/>
      <c r="D1062" s="53"/>
      <c r="E1062" s="53"/>
      <c r="F1062" s="53"/>
      <c r="G1062" s="53"/>
      <c r="J1062" s="160"/>
      <c r="K1062" s="160"/>
      <c r="L1062" s="42"/>
      <c r="M1062" s="42"/>
      <c r="N1062" s="42"/>
      <c r="O1062" s="42"/>
      <c r="P1062" s="42"/>
      <c r="Q1062" s="42"/>
      <c r="R1062" s="42"/>
      <c r="S1062" s="42"/>
      <c r="T1062" s="42"/>
      <c r="U1062" s="169"/>
      <c r="V1062" s="169"/>
      <c r="W1062" s="169"/>
      <c r="X1062" s="169"/>
      <c r="Y1062" s="169"/>
      <c r="AA1062" s="169"/>
      <c r="AB1062" s="169"/>
      <c r="AC1062" s="169"/>
      <c r="AD1062" s="169"/>
      <c r="AE1062" s="169"/>
      <c r="AF1062" s="169"/>
      <c r="AG1062" s="169"/>
      <c r="AH1062" s="169"/>
      <c r="AJ1062" s="169"/>
      <c r="AK1062" s="169"/>
      <c r="AM1062" s="169"/>
      <c r="AN1062" s="64"/>
      <c r="AO1062" s="64"/>
      <c r="AP1062" s="64"/>
      <c r="AQ1062" s="64"/>
      <c r="AR1062" s="64"/>
      <c r="AS1062" s="42"/>
      <c r="AT1062" s="67"/>
      <c r="AU1062" s="67"/>
      <c r="AV1062" s="67"/>
      <c r="AW1062" s="42"/>
      <c r="AX1062" s="64"/>
      <c r="AY1062" s="69"/>
      <c r="AZ1062" s="67"/>
      <c r="BA1062" s="67"/>
      <c r="BB1062" s="67"/>
      <c r="BC1062" s="67"/>
      <c r="BD1062" s="69"/>
      <c r="BE1062" s="69"/>
      <c r="BF1062" s="72"/>
      <c r="BG1062" s="69"/>
      <c r="BH1062" s="69"/>
      <c r="BI1062" s="94"/>
      <c r="BJ1062" s="42"/>
      <c r="BK1062" s="42"/>
      <c r="BL1062" s="209"/>
      <c r="BM1062" s="67"/>
      <c r="BN1062" s="67"/>
      <c r="BO1062" s="95"/>
      <c r="BP1062" s="42"/>
      <c r="BQ1062" s="42"/>
      <c r="BR1062" s="206"/>
      <c r="BS1062" s="41"/>
      <c r="BT1062" s="41"/>
      <c r="BU1062" s="30"/>
      <c r="BW1062" s="30"/>
      <c r="BX1062" s="30"/>
      <c r="BY1062" s="30"/>
      <c r="BZ1062" s="160"/>
      <c r="CS1062" s="40"/>
      <c r="CV1062" s="69"/>
      <c r="CW1062" s="31"/>
      <c r="CX1062" s="19"/>
      <c r="CY1062" s="43"/>
      <c r="DC1062" s="160"/>
      <c r="DU1062" s="30"/>
      <c r="DV1062" s="30"/>
      <c r="DW1062" s="30"/>
      <c r="DX1062" s="30"/>
      <c r="DY1062" s="30"/>
      <c r="DZ1062" s="160"/>
      <c r="EA1062" s="160"/>
      <c r="EC1062" s="160"/>
      <c r="ED1062" s="160"/>
      <c r="EG1062" s="160"/>
      <c r="EH1062" s="30"/>
      <c r="EI1062" s="30"/>
      <c r="EK1062" s="160"/>
      <c r="EL1062" s="160"/>
      <c r="EM1062" s="160"/>
      <c r="EN1062" s="160"/>
      <c r="EO1062" s="160"/>
      <c r="EP1062" s="160"/>
    </row>
    <row r="1063" spans="2:146" s="105" customFormat="1" x14ac:dyDescent="0.25">
      <c r="B1063" s="53"/>
      <c r="C1063" s="53"/>
      <c r="D1063" s="53"/>
      <c r="E1063" s="53"/>
      <c r="F1063" s="53"/>
      <c r="G1063" s="53"/>
      <c r="J1063" s="160"/>
      <c r="K1063" s="160"/>
      <c r="L1063" s="42"/>
      <c r="M1063" s="42"/>
      <c r="N1063" s="42"/>
      <c r="O1063" s="42"/>
      <c r="P1063" s="42"/>
      <c r="Q1063" s="42"/>
      <c r="R1063" s="42"/>
      <c r="S1063" s="42"/>
      <c r="T1063" s="42"/>
      <c r="U1063" s="169"/>
      <c r="V1063" s="169"/>
      <c r="W1063" s="169"/>
      <c r="X1063" s="169"/>
      <c r="Y1063" s="169"/>
      <c r="AA1063" s="169"/>
      <c r="AB1063" s="169"/>
      <c r="AC1063" s="169"/>
      <c r="AD1063" s="169"/>
      <c r="AE1063" s="169"/>
      <c r="AF1063" s="169"/>
      <c r="AG1063" s="169"/>
      <c r="AH1063" s="169"/>
      <c r="AJ1063" s="169"/>
      <c r="AK1063" s="169"/>
      <c r="AM1063" s="169"/>
      <c r="AN1063" s="64"/>
      <c r="AO1063" s="64"/>
      <c r="AP1063" s="64"/>
      <c r="AQ1063" s="64"/>
      <c r="AR1063" s="64"/>
      <c r="AS1063" s="42"/>
      <c r="AT1063" s="67"/>
      <c r="AU1063" s="67"/>
      <c r="AV1063" s="67"/>
      <c r="AW1063" s="42"/>
      <c r="AX1063" s="64"/>
      <c r="AY1063" s="69"/>
      <c r="AZ1063" s="67"/>
      <c r="BA1063" s="67"/>
      <c r="BB1063" s="67"/>
      <c r="BC1063" s="67"/>
      <c r="BD1063" s="69"/>
      <c r="BE1063" s="69"/>
      <c r="BF1063" s="72"/>
      <c r="BG1063" s="69"/>
      <c r="BH1063" s="69"/>
      <c r="BI1063" s="94"/>
      <c r="BJ1063" s="42"/>
      <c r="BK1063" s="42"/>
      <c r="BL1063" s="209"/>
      <c r="BM1063" s="67"/>
      <c r="BN1063" s="67"/>
      <c r="BO1063" s="95"/>
      <c r="BP1063" s="42"/>
      <c r="BQ1063" s="42"/>
      <c r="BR1063" s="206"/>
      <c r="BS1063" s="41"/>
      <c r="BT1063" s="41"/>
      <c r="BU1063" s="30"/>
      <c r="BW1063" s="30"/>
      <c r="BX1063" s="30"/>
      <c r="BY1063" s="30"/>
      <c r="BZ1063" s="160"/>
      <c r="CS1063" s="40"/>
      <c r="CV1063" s="69"/>
      <c r="CW1063" s="31"/>
      <c r="CX1063" s="19"/>
      <c r="CY1063" s="43"/>
      <c r="DC1063" s="160"/>
      <c r="DU1063" s="30"/>
      <c r="DV1063" s="30"/>
      <c r="DW1063" s="30"/>
      <c r="DX1063" s="30"/>
      <c r="DY1063" s="30"/>
      <c r="DZ1063" s="160"/>
      <c r="EA1063" s="160"/>
      <c r="EC1063" s="160"/>
      <c r="ED1063" s="160"/>
      <c r="EG1063" s="160"/>
      <c r="EH1063" s="30"/>
      <c r="EI1063" s="30"/>
      <c r="EK1063" s="160"/>
      <c r="EL1063" s="160"/>
      <c r="EM1063" s="160"/>
      <c r="EN1063" s="160"/>
      <c r="EO1063" s="160"/>
      <c r="EP1063" s="160"/>
    </row>
    <row r="1064" spans="2:146" s="105" customFormat="1" x14ac:dyDescent="0.25">
      <c r="B1064" s="53"/>
      <c r="C1064" s="53"/>
      <c r="D1064" s="53"/>
      <c r="E1064" s="53"/>
      <c r="F1064" s="53"/>
      <c r="G1064" s="53"/>
      <c r="J1064" s="160"/>
      <c r="K1064" s="160"/>
      <c r="L1064" s="42"/>
      <c r="M1064" s="42"/>
      <c r="N1064" s="42"/>
      <c r="O1064" s="42"/>
      <c r="P1064" s="42"/>
      <c r="Q1064" s="42"/>
      <c r="R1064" s="42"/>
      <c r="S1064" s="42"/>
      <c r="T1064" s="42"/>
      <c r="U1064" s="169"/>
      <c r="V1064" s="169"/>
      <c r="W1064" s="169"/>
      <c r="X1064" s="169"/>
      <c r="Y1064" s="169"/>
      <c r="AA1064" s="169"/>
      <c r="AB1064" s="169"/>
      <c r="AC1064" s="169"/>
      <c r="AD1064" s="169"/>
      <c r="AE1064" s="169"/>
      <c r="AF1064" s="169"/>
      <c r="AG1064" s="169"/>
      <c r="AH1064" s="169"/>
      <c r="AJ1064" s="169"/>
      <c r="AK1064" s="169"/>
      <c r="AM1064" s="169"/>
      <c r="AN1064" s="64"/>
      <c r="AO1064" s="64"/>
      <c r="AP1064" s="64"/>
      <c r="AQ1064" s="64"/>
      <c r="AR1064" s="64"/>
      <c r="AS1064" s="42"/>
      <c r="AT1064" s="67"/>
      <c r="AU1064" s="67"/>
      <c r="AV1064" s="67"/>
      <c r="AW1064" s="42"/>
      <c r="AX1064" s="64"/>
      <c r="AY1064" s="69"/>
      <c r="AZ1064" s="67"/>
      <c r="BA1064" s="67"/>
      <c r="BB1064" s="67"/>
      <c r="BC1064" s="67"/>
      <c r="BD1064" s="69"/>
      <c r="BE1064" s="69"/>
      <c r="BF1064" s="72"/>
      <c r="BG1064" s="69"/>
      <c r="BH1064" s="69"/>
      <c r="BI1064" s="94"/>
      <c r="BJ1064" s="42"/>
      <c r="BK1064" s="42"/>
      <c r="BL1064" s="209"/>
      <c r="BM1064" s="67"/>
      <c r="BN1064" s="67"/>
      <c r="BO1064" s="95"/>
      <c r="BP1064" s="42"/>
      <c r="BQ1064" s="42"/>
      <c r="BR1064" s="206"/>
      <c r="BS1064" s="41"/>
      <c r="BT1064" s="41"/>
      <c r="BU1064" s="30"/>
      <c r="BW1064" s="30"/>
      <c r="BX1064" s="30"/>
      <c r="BY1064" s="30"/>
      <c r="BZ1064" s="160"/>
      <c r="CS1064" s="40"/>
      <c r="CV1064" s="69"/>
      <c r="CW1064" s="31"/>
      <c r="CX1064" s="19"/>
      <c r="CY1064" s="43"/>
      <c r="DC1064" s="160"/>
      <c r="DU1064" s="30"/>
      <c r="DV1064" s="30"/>
      <c r="DW1064" s="30"/>
      <c r="DX1064" s="30"/>
      <c r="DY1064" s="30"/>
      <c r="DZ1064" s="160"/>
      <c r="EA1064" s="160"/>
      <c r="EC1064" s="160"/>
      <c r="ED1064" s="160"/>
      <c r="EG1064" s="160"/>
      <c r="EH1064" s="30"/>
      <c r="EI1064" s="30"/>
      <c r="EK1064" s="160"/>
      <c r="EL1064" s="160"/>
      <c r="EM1064" s="160"/>
      <c r="EN1064" s="160"/>
      <c r="EO1064" s="160"/>
      <c r="EP1064" s="160"/>
    </row>
    <row r="1065" spans="2:146" s="105" customFormat="1" x14ac:dyDescent="0.25">
      <c r="B1065" s="53"/>
      <c r="C1065" s="53"/>
      <c r="D1065" s="53"/>
      <c r="E1065" s="53"/>
      <c r="F1065" s="53"/>
      <c r="G1065" s="53"/>
      <c r="J1065" s="160"/>
      <c r="K1065" s="160"/>
      <c r="L1065" s="42"/>
      <c r="M1065" s="42"/>
      <c r="N1065" s="42"/>
      <c r="O1065" s="42"/>
      <c r="P1065" s="42"/>
      <c r="Q1065" s="42"/>
      <c r="R1065" s="42"/>
      <c r="S1065" s="42"/>
      <c r="T1065" s="42"/>
      <c r="U1065" s="169"/>
      <c r="V1065" s="169"/>
      <c r="W1065" s="169"/>
      <c r="X1065" s="169"/>
      <c r="Y1065" s="169"/>
      <c r="AA1065" s="169"/>
      <c r="AB1065" s="169"/>
      <c r="AC1065" s="169"/>
      <c r="AD1065" s="169"/>
      <c r="AE1065" s="169"/>
      <c r="AF1065" s="169"/>
      <c r="AG1065" s="169"/>
      <c r="AH1065" s="169"/>
      <c r="AJ1065" s="169"/>
      <c r="AK1065" s="169"/>
      <c r="AM1065" s="169"/>
      <c r="AN1065" s="64"/>
      <c r="AO1065" s="64"/>
      <c r="AP1065" s="64"/>
      <c r="AQ1065" s="64"/>
      <c r="AR1065" s="64"/>
      <c r="AS1065" s="42"/>
      <c r="AT1065" s="67"/>
      <c r="AU1065" s="67"/>
      <c r="AV1065" s="67"/>
      <c r="AW1065" s="42"/>
      <c r="AX1065" s="64"/>
      <c r="AY1065" s="69"/>
      <c r="AZ1065" s="67"/>
      <c r="BA1065" s="67"/>
      <c r="BB1065" s="67"/>
      <c r="BC1065" s="67"/>
      <c r="BD1065" s="69"/>
      <c r="BE1065" s="69"/>
      <c r="BF1065" s="72"/>
      <c r="BG1065" s="69"/>
      <c r="BH1065" s="69"/>
      <c r="BI1065" s="94"/>
      <c r="BJ1065" s="42"/>
      <c r="BK1065" s="42"/>
      <c r="BL1065" s="209"/>
      <c r="BM1065" s="67"/>
      <c r="BN1065" s="67"/>
      <c r="BO1065" s="95"/>
      <c r="BP1065" s="42"/>
      <c r="BQ1065" s="42"/>
      <c r="BR1065" s="206"/>
      <c r="BS1065" s="41"/>
      <c r="BT1065" s="41"/>
      <c r="BU1065" s="30"/>
      <c r="BW1065" s="30"/>
      <c r="BX1065" s="30"/>
      <c r="BY1065" s="30"/>
      <c r="BZ1065" s="160"/>
      <c r="CS1065" s="40"/>
      <c r="CV1065" s="69"/>
      <c r="CW1065" s="31"/>
      <c r="CX1065" s="19"/>
      <c r="CY1065" s="43"/>
      <c r="DC1065" s="160"/>
      <c r="DU1065" s="30"/>
      <c r="DV1065" s="30"/>
      <c r="DW1065" s="30"/>
      <c r="DX1065" s="30"/>
      <c r="DY1065" s="30"/>
      <c r="DZ1065" s="160"/>
      <c r="EA1065" s="160"/>
      <c r="EC1065" s="160"/>
      <c r="ED1065" s="160"/>
      <c r="EG1065" s="160"/>
      <c r="EH1065" s="30"/>
      <c r="EI1065" s="30"/>
      <c r="EK1065" s="160"/>
      <c r="EL1065" s="160"/>
      <c r="EM1065" s="160"/>
      <c r="EN1065" s="160"/>
      <c r="EO1065" s="160"/>
      <c r="EP1065" s="160"/>
    </row>
    <row r="1066" spans="2:146" s="105" customFormat="1" x14ac:dyDescent="0.25">
      <c r="B1066" s="53"/>
      <c r="C1066" s="53"/>
      <c r="D1066" s="53"/>
      <c r="E1066" s="53"/>
      <c r="F1066" s="53"/>
      <c r="G1066" s="53"/>
      <c r="J1066" s="160"/>
      <c r="K1066" s="160"/>
      <c r="L1066" s="42"/>
      <c r="M1066" s="42"/>
      <c r="N1066" s="42"/>
      <c r="O1066" s="42"/>
      <c r="P1066" s="42"/>
      <c r="Q1066" s="42"/>
      <c r="R1066" s="42"/>
      <c r="S1066" s="42"/>
      <c r="T1066" s="42"/>
      <c r="U1066" s="169"/>
      <c r="V1066" s="169"/>
      <c r="W1066" s="169"/>
      <c r="X1066" s="169"/>
      <c r="Y1066" s="169"/>
      <c r="AA1066" s="169"/>
      <c r="AB1066" s="169"/>
      <c r="AC1066" s="169"/>
      <c r="AD1066" s="169"/>
      <c r="AE1066" s="169"/>
      <c r="AF1066" s="169"/>
      <c r="AG1066" s="169"/>
      <c r="AH1066" s="169"/>
      <c r="AJ1066" s="169"/>
      <c r="AK1066" s="169"/>
      <c r="AM1066" s="169"/>
      <c r="AN1066" s="64"/>
      <c r="AO1066" s="64"/>
      <c r="AP1066" s="64"/>
      <c r="AQ1066" s="64"/>
      <c r="AR1066" s="64"/>
      <c r="AS1066" s="42"/>
      <c r="AT1066" s="67"/>
      <c r="AU1066" s="67"/>
      <c r="AV1066" s="67"/>
      <c r="AW1066" s="42"/>
      <c r="AX1066" s="64"/>
      <c r="AY1066" s="69"/>
      <c r="AZ1066" s="67"/>
      <c r="BA1066" s="67"/>
      <c r="BB1066" s="67"/>
      <c r="BC1066" s="67"/>
      <c r="BD1066" s="69"/>
      <c r="BE1066" s="69"/>
      <c r="BF1066" s="72"/>
      <c r="BG1066" s="69"/>
      <c r="BH1066" s="69"/>
      <c r="BI1066" s="94"/>
      <c r="BJ1066" s="42"/>
      <c r="BK1066" s="42"/>
      <c r="BL1066" s="209"/>
      <c r="BM1066" s="67"/>
      <c r="BN1066" s="67"/>
      <c r="BO1066" s="95"/>
      <c r="BP1066" s="42"/>
      <c r="BQ1066" s="42"/>
      <c r="BR1066" s="206"/>
      <c r="BS1066" s="41"/>
      <c r="BT1066" s="41"/>
      <c r="BU1066" s="30"/>
      <c r="BW1066" s="30"/>
      <c r="BX1066" s="30"/>
      <c r="BY1066" s="30"/>
      <c r="BZ1066" s="160"/>
      <c r="CS1066" s="40"/>
      <c r="CV1066" s="69"/>
      <c r="CW1066" s="31"/>
      <c r="CX1066" s="19"/>
      <c r="CY1066" s="43"/>
      <c r="DC1066" s="160"/>
      <c r="DU1066" s="30"/>
      <c r="DV1066" s="30"/>
      <c r="DW1066" s="30"/>
      <c r="DX1066" s="30"/>
      <c r="DY1066" s="30"/>
      <c r="DZ1066" s="160"/>
      <c r="EA1066" s="160"/>
      <c r="EC1066" s="160"/>
      <c r="ED1066" s="160"/>
      <c r="EG1066" s="160"/>
      <c r="EH1066" s="30"/>
      <c r="EI1066" s="30"/>
      <c r="EK1066" s="160"/>
      <c r="EL1066" s="160"/>
      <c r="EM1066" s="160"/>
      <c r="EN1066" s="160"/>
      <c r="EO1066" s="160"/>
      <c r="EP1066" s="160"/>
    </row>
    <row r="1067" spans="2:146" s="105" customFormat="1" x14ac:dyDescent="0.25">
      <c r="B1067" s="53"/>
      <c r="C1067" s="53"/>
      <c r="D1067" s="53"/>
      <c r="E1067" s="53"/>
      <c r="F1067" s="53"/>
      <c r="G1067" s="53"/>
      <c r="J1067" s="160"/>
      <c r="K1067" s="160"/>
      <c r="L1067" s="42"/>
      <c r="M1067" s="42"/>
      <c r="N1067" s="42"/>
      <c r="O1067" s="42"/>
      <c r="P1067" s="42"/>
      <c r="Q1067" s="42"/>
      <c r="R1067" s="42"/>
      <c r="S1067" s="42"/>
      <c r="T1067" s="42"/>
      <c r="U1067" s="169"/>
      <c r="V1067" s="169"/>
      <c r="W1067" s="169"/>
      <c r="X1067" s="169"/>
      <c r="Y1067" s="169"/>
      <c r="AA1067" s="169"/>
      <c r="AB1067" s="169"/>
      <c r="AC1067" s="169"/>
      <c r="AD1067" s="169"/>
      <c r="AE1067" s="169"/>
      <c r="AF1067" s="169"/>
      <c r="AG1067" s="169"/>
      <c r="AH1067" s="169"/>
      <c r="AJ1067" s="169"/>
      <c r="AK1067" s="169"/>
      <c r="AM1067" s="169"/>
      <c r="AN1067" s="64"/>
      <c r="AO1067" s="64"/>
      <c r="AP1067" s="64"/>
      <c r="AQ1067" s="64"/>
      <c r="AR1067" s="64"/>
      <c r="AS1067" s="42"/>
      <c r="AT1067" s="67"/>
      <c r="AU1067" s="67"/>
      <c r="AV1067" s="67"/>
      <c r="AW1067" s="42"/>
      <c r="AX1067" s="64"/>
      <c r="AY1067" s="69"/>
      <c r="AZ1067" s="67"/>
      <c r="BA1067" s="67"/>
      <c r="BB1067" s="67"/>
      <c r="BC1067" s="67"/>
      <c r="BD1067" s="69"/>
      <c r="BE1067" s="69"/>
      <c r="BF1067" s="72"/>
      <c r="BG1067" s="69"/>
      <c r="BH1067" s="69"/>
      <c r="BI1067" s="94"/>
      <c r="BJ1067" s="42"/>
      <c r="BK1067" s="42"/>
      <c r="BL1067" s="209"/>
      <c r="BM1067" s="67"/>
      <c r="BN1067" s="67"/>
      <c r="BO1067" s="95"/>
      <c r="BP1067" s="42"/>
      <c r="BQ1067" s="42"/>
      <c r="BR1067" s="206"/>
      <c r="BS1067" s="41"/>
      <c r="BT1067" s="41"/>
      <c r="BU1067" s="30"/>
      <c r="BW1067" s="30"/>
      <c r="BX1067" s="30"/>
      <c r="BY1067" s="30"/>
      <c r="BZ1067" s="160"/>
      <c r="CS1067" s="40"/>
      <c r="CV1067" s="69"/>
      <c r="CW1067" s="31"/>
      <c r="CX1067" s="19"/>
      <c r="CY1067" s="43"/>
      <c r="DC1067" s="160"/>
      <c r="DU1067" s="30"/>
      <c r="DV1067" s="30"/>
      <c r="DW1067" s="30"/>
      <c r="DX1067" s="30"/>
      <c r="DY1067" s="30"/>
      <c r="DZ1067" s="160"/>
      <c r="EA1067" s="160"/>
      <c r="EC1067" s="160"/>
      <c r="ED1067" s="160"/>
      <c r="EG1067" s="160"/>
      <c r="EH1067" s="30"/>
      <c r="EI1067" s="30"/>
      <c r="EK1067" s="160"/>
      <c r="EL1067" s="160"/>
      <c r="EM1067" s="160"/>
      <c r="EN1067" s="160"/>
      <c r="EO1067" s="160"/>
      <c r="EP1067" s="160"/>
    </row>
    <row r="1068" spans="2:146" s="105" customFormat="1" x14ac:dyDescent="0.25">
      <c r="B1068" s="53"/>
      <c r="C1068" s="53"/>
      <c r="D1068" s="53"/>
      <c r="E1068" s="53"/>
      <c r="F1068" s="53"/>
      <c r="G1068" s="53"/>
      <c r="J1068" s="160"/>
      <c r="K1068" s="160"/>
      <c r="L1068" s="42"/>
      <c r="M1068" s="42"/>
      <c r="N1068" s="42"/>
      <c r="O1068" s="42"/>
      <c r="P1068" s="42"/>
      <c r="Q1068" s="42"/>
      <c r="R1068" s="42"/>
      <c r="S1068" s="42"/>
      <c r="T1068" s="42"/>
      <c r="U1068" s="169"/>
      <c r="V1068" s="169"/>
      <c r="W1068" s="169"/>
      <c r="X1068" s="169"/>
      <c r="Y1068" s="169"/>
      <c r="AA1068" s="169"/>
      <c r="AB1068" s="169"/>
      <c r="AC1068" s="169"/>
      <c r="AD1068" s="169"/>
      <c r="AE1068" s="169"/>
      <c r="AF1068" s="169"/>
      <c r="AG1068" s="169"/>
      <c r="AH1068" s="169"/>
      <c r="AJ1068" s="169"/>
      <c r="AK1068" s="169"/>
      <c r="AM1068" s="169"/>
      <c r="AN1068" s="64"/>
      <c r="AO1068" s="64"/>
      <c r="AP1068" s="64"/>
      <c r="AQ1068" s="64"/>
      <c r="AR1068" s="64"/>
      <c r="AS1068" s="42"/>
      <c r="AT1068" s="67"/>
      <c r="AU1068" s="67"/>
      <c r="AV1068" s="67"/>
      <c r="AW1068" s="42"/>
      <c r="AX1068" s="64"/>
      <c r="AY1068" s="69"/>
      <c r="AZ1068" s="67"/>
      <c r="BA1068" s="67"/>
      <c r="BB1068" s="67"/>
      <c r="BC1068" s="67"/>
      <c r="BD1068" s="69"/>
      <c r="BE1068" s="69"/>
      <c r="BF1068" s="72"/>
      <c r="BG1068" s="69"/>
      <c r="BH1068" s="69"/>
      <c r="BI1068" s="94"/>
      <c r="BJ1068" s="42"/>
      <c r="BK1068" s="42"/>
      <c r="BL1068" s="209"/>
      <c r="BM1068" s="67"/>
      <c r="BN1068" s="67"/>
      <c r="BO1068" s="95"/>
      <c r="BP1068" s="42"/>
      <c r="BQ1068" s="42"/>
      <c r="BR1068" s="206"/>
      <c r="BS1068" s="41"/>
      <c r="BT1068" s="41"/>
      <c r="BU1068" s="30"/>
      <c r="BW1068" s="30"/>
      <c r="BX1068" s="30"/>
      <c r="BY1068" s="30"/>
      <c r="BZ1068" s="160"/>
      <c r="CS1068" s="40"/>
      <c r="CV1068" s="69"/>
      <c r="CW1068" s="31"/>
      <c r="CX1068" s="19"/>
      <c r="CY1068" s="43"/>
      <c r="DC1068" s="160"/>
      <c r="DU1068" s="30"/>
      <c r="DV1068" s="30"/>
      <c r="DW1068" s="30"/>
      <c r="DX1068" s="30"/>
      <c r="DY1068" s="30"/>
      <c r="DZ1068" s="160"/>
      <c r="EA1068" s="160"/>
      <c r="EC1068" s="160"/>
      <c r="ED1068" s="160"/>
      <c r="EG1068" s="160"/>
      <c r="EH1068" s="30"/>
      <c r="EI1068" s="30"/>
      <c r="EK1068" s="160"/>
      <c r="EL1068" s="160"/>
      <c r="EM1068" s="160"/>
      <c r="EN1068" s="160"/>
      <c r="EO1068" s="160"/>
      <c r="EP1068" s="160"/>
    </row>
    <row r="1069" spans="2:146" s="105" customFormat="1" x14ac:dyDescent="0.25">
      <c r="B1069" s="53"/>
      <c r="C1069" s="53"/>
      <c r="D1069" s="53"/>
      <c r="E1069" s="53"/>
      <c r="F1069" s="53"/>
      <c r="G1069" s="53"/>
      <c r="J1069" s="160"/>
      <c r="K1069" s="160"/>
      <c r="L1069" s="42"/>
      <c r="M1069" s="42"/>
      <c r="N1069" s="42"/>
      <c r="O1069" s="42"/>
      <c r="P1069" s="42"/>
      <c r="Q1069" s="42"/>
      <c r="R1069" s="42"/>
      <c r="S1069" s="42"/>
      <c r="T1069" s="42"/>
      <c r="U1069" s="169"/>
      <c r="V1069" s="169"/>
      <c r="W1069" s="169"/>
      <c r="X1069" s="169"/>
      <c r="Y1069" s="169"/>
      <c r="AA1069" s="169"/>
      <c r="AB1069" s="169"/>
      <c r="AC1069" s="169"/>
      <c r="AD1069" s="169"/>
      <c r="AE1069" s="169"/>
      <c r="AF1069" s="169"/>
      <c r="AG1069" s="169"/>
      <c r="AH1069" s="169"/>
      <c r="AJ1069" s="169"/>
      <c r="AK1069" s="169"/>
      <c r="AM1069" s="169"/>
      <c r="AN1069" s="64"/>
      <c r="AO1069" s="64"/>
      <c r="AP1069" s="64"/>
      <c r="AQ1069" s="64"/>
      <c r="AR1069" s="64"/>
      <c r="AS1069" s="42"/>
      <c r="AT1069" s="67"/>
      <c r="AU1069" s="67"/>
      <c r="AV1069" s="67"/>
      <c r="AW1069" s="42"/>
      <c r="AX1069" s="64"/>
      <c r="AY1069" s="69"/>
      <c r="AZ1069" s="67"/>
      <c r="BA1069" s="67"/>
      <c r="BB1069" s="67"/>
      <c r="BC1069" s="67"/>
      <c r="BD1069" s="69"/>
      <c r="BE1069" s="69"/>
      <c r="BF1069" s="72"/>
      <c r="BG1069" s="69"/>
      <c r="BH1069" s="69"/>
      <c r="BI1069" s="94"/>
      <c r="BJ1069" s="42"/>
      <c r="BK1069" s="42"/>
      <c r="BL1069" s="209"/>
      <c r="BM1069" s="67"/>
      <c r="BN1069" s="67"/>
      <c r="BO1069" s="95"/>
      <c r="BP1069" s="42"/>
      <c r="BQ1069" s="42"/>
      <c r="BR1069" s="206"/>
      <c r="BS1069" s="41"/>
      <c r="BT1069" s="41"/>
      <c r="BU1069" s="30"/>
      <c r="BW1069" s="30"/>
      <c r="BX1069" s="30"/>
      <c r="BY1069" s="30"/>
      <c r="BZ1069" s="160"/>
      <c r="CS1069" s="40"/>
      <c r="CV1069" s="69"/>
      <c r="CW1069" s="31"/>
      <c r="CX1069" s="19"/>
      <c r="CY1069" s="43"/>
      <c r="DC1069" s="160"/>
      <c r="DU1069" s="30"/>
      <c r="DV1069" s="30"/>
      <c r="DW1069" s="30"/>
      <c r="DX1069" s="30"/>
      <c r="DY1069" s="30"/>
      <c r="DZ1069" s="160"/>
      <c r="EA1069" s="160"/>
      <c r="EC1069" s="160"/>
      <c r="ED1069" s="160"/>
      <c r="EG1069" s="160"/>
      <c r="EH1069" s="30"/>
      <c r="EI1069" s="30"/>
      <c r="EK1069" s="160"/>
      <c r="EL1069" s="160"/>
      <c r="EM1069" s="160"/>
      <c r="EN1069" s="160"/>
      <c r="EO1069" s="160"/>
      <c r="EP1069" s="160"/>
    </row>
    <row r="1070" spans="2:146" s="105" customFormat="1" x14ac:dyDescent="0.25">
      <c r="B1070" s="53"/>
      <c r="C1070" s="53"/>
      <c r="D1070" s="53"/>
      <c r="E1070" s="53"/>
      <c r="F1070" s="53"/>
      <c r="G1070" s="53"/>
      <c r="J1070" s="160"/>
      <c r="K1070" s="160"/>
      <c r="L1070" s="42"/>
      <c r="M1070" s="42"/>
      <c r="N1070" s="42"/>
      <c r="O1070" s="42"/>
      <c r="P1070" s="42"/>
      <c r="Q1070" s="42"/>
      <c r="R1070" s="42"/>
      <c r="S1070" s="42"/>
      <c r="T1070" s="42"/>
      <c r="U1070" s="169"/>
      <c r="V1070" s="169"/>
      <c r="W1070" s="169"/>
      <c r="X1070" s="169"/>
      <c r="Y1070" s="169"/>
      <c r="AA1070" s="169"/>
      <c r="AB1070" s="169"/>
      <c r="AC1070" s="169"/>
      <c r="AD1070" s="169"/>
      <c r="AE1070" s="169"/>
      <c r="AF1070" s="169"/>
      <c r="AG1070" s="169"/>
      <c r="AH1070" s="169"/>
      <c r="AJ1070" s="169"/>
      <c r="AK1070" s="169"/>
      <c r="AM1070" s="169"/>
      <c r="AN1070" s="64"/>
      <c r="AO1070" s="64"/>
      <c r="AP1070" s="64"/>
      <c r="AQ1070" s="64"/>
      <c r="AR1070" s="64"/>
      <c r="AS1070" s="42"/>
      <c r="AT1070" s="67"/>
      <c r="AU1070" s="67"/>
      <c r="AV1070" s="67"/>
      <c r="AW1070" s="42"/>
      <c r="AX1070" s="64"/>
      <c r="AY1070" s="69"/>
      <c r="AZ1070" s="67"/>
      <c r="BA1070" s="67"/>
      <c r="BB1070" s="67"/>
      <c r="BC1070" s="67"/>
      <c r="BD1070" s="69"/>
      <c r="BE1070" s="69"/>
      <c r="BF1070" s="72"/>
      <c r="BG1070" s="69"/>
      <c r="BH1070" s="69"/>
      <c r="BI1070" s="94"/>
      <c r="BJ1070" s="42"/>
      <c r="BK1070" s="42"/>
      <c r="BL1070" s="209"/>
      <c r="BM1070" s="67"/>
      <c r="BN1070" s="67"/>
      <c r="BO1070" s="95"/>
      <c r="BP1070" s="42"/>
      <c r="BQ1070" s="42"/>
      <c r="BR1070" s="206"/>
      <c r="BS1070" s="41"/>
      <c r="BT1070" s="41"/>
      <c r="BU1070" s="30"/>
      <c r="BW1070" s="30"/>
      <c r="BX1070" s="30"/>
      <c r="BY1070" s="30"/>
      <c r="BZ1070" s="160"/>
      <c r="CS1070" s="40"/>
      <c r="CV1070" s="69"/>
      <c r="CW1070" s="31"/>
      <c r="CX1070" s="19"/>
      <c r="CY1070" s="43"/>
      <c r="DC1070" s="160"/>
      <c r="DU1070" s="30"/>
      <c r="DV1070" s="30"/>
      <c r="DW1070" s="30"/>
      <c r="DX1070" s="30"/>
      <c r="DY1070" s="30"/>
      <c r="DZ1070" s="160"/>
      <c r="EA1070" s="160"/>
      <c r="EC1070" s="160"/>
      <c r="ED1070" s="160"/>
      <c r="EG1070" s="160"/>
      <c r="EH1070" s="30"/>
      <c r="EI1070" s="30"/>
      <c r="EK1070" s="160"/>
      <c r="EL1070" s="160"/>
      <c r="EM1070" s="160"/>
      <c r="EN1070" s="160"/>
      <c r="EO1070" s="160"/>
      <c r="EP1070" s="160"/>
    </row>
    <row r="1071" spans="2:146" s="105" customFormat="1" x14ac:dyDescent="0.25">
      <c r="B1071" s="53"/>
      <c r="C1071" s="53"/>
      <c r="D1071" s="53"/>
      <c r="E1071" s="53"/>
      <c r="F1071" s="53"/>
      <c r="G1071" s="53"/>
      <c r="J1071" s="160"/>
      <c r="K1071" s="160"/>
      <c r="L1071" s="42"/>
      <c r="M1071" s="42"/>
      <c r="N1071" s="42"/>
      <c r="O1071" s="42"/>
      <c r="P1071" s="42"/>
      <c r="Q1071" s="42"/>
      <c r="R1071" s="42"/>
      <c r="S1071" s="42"/>
      <c r="T1071" s="42"/>
      <c r="U1071" s="169"/>
      <c r="V1071" s="169"/>
      <c r="W1071" s="169"/>
      <c r="X1071" s="169"/>
      <c r="Y1071" s="169"/>
      <c r="AA1071" s="169"/>
      <c r="AB1071" s="169"/>
      <c r="AC1071" s="169"/>
      <c r="AD1071" s="169"/>
      <c r="AE1071" s="169"/>
      <c r="AF1071" s="169"/>
      <c r="AG1071" s="169"/>
      <c r="AH1071" s="169"/>
      <c r="AJ1071" s="169"/>
      <c r="AK1071" s="169"/>
      <c r="AM1071" s="169"/>
      <c r="AN1071" s="64"/>
      <c r="AO1071" s="64"/>
      <c r="AP1071" s="64"/>
      <c r="AQ1071" s="64"/>
      <c r="AR1071" s="64"/>
      <c r="AS1071" s="42"/>
      <c r="AT1071" s="67"/>
      <c r="AU1071" s="67"/>
      <c r="AV1071" s="67"/>
      <c r="AW1071" s="42"/>
      <c r="AX1071" s="64"/>
      <c r="AY1071" s="69"/>
      <c r="AZ1071" s="67"/>
      <c r="BA1071" s="67"/>
      <c r="BB1071" s="67"/>
      <c r="BC1071" s="67"/>
      <c r="BD1071" s="69"/>
      <c r="BE1071" s="69"/>
      <c r="BF1071" s="72"/>
      <c r="BG1071" s="69"/>
      <c r="BH1071" s="69"/>
      <c r="BI1071" s="94"/>
      <c r="BJ1071" s="42"/>
      <c r="BK1071" s="42"/>
      <c r="BL1071" s="209"/>
      <c r="BM1071" s="67"/>
      <c r="BN1071" s="67"/>
      <c r="BO1071" s="95"/>
      <c r="BP1071" s="42"/>
      <c r="BQ1071" s="42"/>
      <c r="BR1071" s="206"/>
      <c r="BS1071" s="41"/>
      <c r="BT1071" s="41"/>
      <c r="BU1071" s="30"/>
      <c r="BW1071" s="30"/>
      <c r="BX1071" s="30"/>
      <c r="BY1071" s="30"/>
      <c r="BZ1071" s="160"/>
      <c r="CS1071" s="40"/>
      <c r="CV1071" s="69"/>
      <c r="CW1071" s="31"/>
      <c r="CX1071" s="19"/>
      <c r="CY1071" s="43"/>
      <c r="DC1071" s="160"/>
      <c r="DU1071" s="30"/>
      <c r="DV1071" s="30"/>
      <c r="DW1071" s="30"/>
      <c r="DX1071" s="30"/>
      <c r="DY1071" s="30"/>
      <c r="DZ1071" s="160"/>
      <c r="EA1071" s="160"/>
      <c r="EC1071" s="160"/>
      <c r="ED1071" s="160"/>
      <c r="EG1071" s="160"/>
      <c r="EH1071" s="30"/>
      <c r="EI1071" s="30"/>
      <c r="EK1071" s="160"/>
      <c r="EL1071" s="160"/>
      <c r="EM1071" s="160"/>
      <c r="EN1071" s="160"/>
      <c r="EO1071" s="160"/>
      <c r="EP1071" s="160"/>
    </row>
    <row r="1072" spans="2:146" s="105" customFormat="1" x14ac:dyDescent="0.25">
      <c r="B1072" s="53"/>
      <c r="C1072" s="53"/>
      <c r="D1072" s="53"/>
      <c r="E1072" s="53"/>
      <c r="F1072" s="53"/>
      <c r="G1072" s="53"/>
      <c r="J1072" s="160"/>
      <c r="K1072" s="160"/>
      <c r="L1072" s="42"/>
      <c r="M1072" s="42"/>
      <c r="N1072" s="42"/>
      <c r="O1072" s="42"/>
      <c r="P1072" s="42"/>
      <c r="Q1072" s="42"/>
      <c r="R1072" s="42"/>
      <c r="S1072" s="42"/>
      <c r="T1072" s="42"/>
      <c r="U1072" s="169"/>
      <c r="V1072" s="169"/>
      <c r="W1072" s="169"/>
      <c r="X1072" s="169"/>
      <c r="Y1072" s="169"/>
      <c r="AA1072" s="169"/>
      <c r="AB1072" s="169"/>
      <c r="AC1072" s="169"/>
      <c r="AD1072" s="169"/>
      <c r="AE1072" s="169"/>
      <c r="AF1072" s="169"/>
      <c r="AG1072" s="169"/>
      <c r="AH1072" s="169"/>
      <c r="AJ1072" s="169"/>
      <c r="AK1072" s="169"/>
      <c r="AM1072" s="169"/>
      <c r="AN1072" s="64"/>
      <c r="AO1072" s="64"/>
      <c r="AP1072" s="64"/>
      <c r="AQ1072" s="64"/>
      <c r="AR1072" s="64"/>
      <c r="AS1072" s="42"/>
      <c r="AT1072" s="67"/>
      <c r="AU1072" s="67"/>
      <c r="AV1072" s="67"/>
      <c r="AW1072" s="42"/>
      <c r="AX1072" s="64"/>
      <c r="AY1072" s="69"/>
      <c r="AZ1072" s="67"/>
      <c r="BA1072" s="67"/>
      <c r="BB1072" s="67"/>
      <c r="BC1072" s="67"/>
      <c r="BD1072" s="69"/>
      <c r="BE1072" s="69"/>
      <c r="BF1072" s="72"/>
      <c r="BG1072" s="69"/>
      <c r="BH1072" s="69"/>
      <c r="BI1072" s="94"/>
      <c r="BJ1072" s="42"/>
      <c r="BK1072" s="42"/>
      <c r="BL1072" s="209"/>
      <c r="BM1072" s="67"/>
      <c r="BN1072" s="67"/>
      <c r="BO1072" s="95"/>
      <c r="BP1072" s="42"/>
      <c r="BQ1072" s="42"/>
      <c r="BR1072" s="206"/>
      <c r="BS1072" s="41"/>
      <c r="BT1072" s="41"/>
      <c r="BU1072" s="30"/>
      <c r="BW1072" s="30"/>
      <c r="BX1072" s="30"/>
      <c r="BY1072" s="30"/>
      <c r="BZ1072" s="160"/>
      <c r="CS1072" s="40"/>
      <c r="CV1072" s="69"/>
      <c r="CW1072" s="31"/>
      <c r="CX1072" s="19"/>
      <c r="CY1072" s="43"/>
      <c r="DC1072" s="160"/>
      <c r="DU1072" s="30"/>
      <c r="DV1072" s="30"/>
      <c r="DW1072" s="30"/>
      <c r="DX1072" s="30"/>
      <c r="DY1072" s="30"/>
      <c r="DZ1072" s="160"/>
      <c r="EA1072" s="160"/>
      <c r="EC1072" s="160"/>
      <c r="ED1072" s="160"/>
      <c r="EG1072" s="160"/>
      <c r="EH1072" s="30"/>
      <c r="EI1072" s="30"/>
      <c r="EK1072" s="160"/>
      <c r="EL1072" s="160"/>
      <c r="EM1072" s="160"/>
      <c r="EN1072" s="160"/>
      <c r="EO1072" s="160"/>
      <c r="EP1072" s="160"/>
    </row>
    <row r="1073" spans="2:146" s="105" customFormat="1" x14ac:dyDescent="0.25">
      <c r="B1073" s="53"/>
      <c r="C1073" s="53"/>
      <c r="D1073" s="53"/>
      <c r="E1073" s="53"/>
      <c r="F1073" s="53"/>
      <c r="G1073" s="53"/>
      <c r="J1073" s="160"/>
      <c r="K1073" s="160"/>
      <c r="L1073" s="42"/>
      <c r="M1073" s="42"/>
      <c r="N1073" s="42"/>
      <c r="O1073" s="42"/>
      <c r="P1073" s="42"/>
      <c r="Q1073" s="42"/>
      <c r="R1073" s="42"/>
      <c r="S1073" s="42"/>
      <c r="T1073" s="42"/>
      <c r="U1073" s="169"/>
      <c r="V1073" s="169"/>
      <c r="W1073" s="169"/>
      <c r="X1073" s="169"/>
      <c r="Y1073" s="169"/>
      <c r="AA1073" s="169"/>
      <c r="AB1073" s="169"/>
      <c r="AC1073" s="169"/>
      <c r="AD1073" s="169"/>
      <c r="AE1073" s="169"/>
      <c r="AF1073" s="169"/>
      <c r="AG1073" s="169"/>
      <c r="AH1073" s="169"/>
      <c r="AJ1073" s="169"/>
      <c r="AK1073" s="169"/>
      <c r="AM1073" s="169"/>
      <c r="AN1073" s="64"/>
      <c r="AO1073" s="64"/>
      <c r="AP1073" s="64"/>
      <c r="AQ1073" s="64"/>
      <c r="AR1073" s="64"/>
      <c r="AS1073" s="42"/>
      <c r="AT1073" s="67"/>
      <c r="AU1073" s="67"/>
      <c r="AV1073" s="67"/>
      <c r="AW1073" s="42"/>
      <c r="AX1073" s="64"/>
      <c r="AY1073" s="69"/>
      <c r="AZ1073" s="67"/>
      <c r="BA1073" s="67"/>
      <c r="BB1073" s="67"/>
      <c r="BC1073" s="67"/>
      <c r="BD1073" s="69"/>
      <c r="BE1073" s="69"/>
      <c r="BF1073" s="72"/>
      <c r="BG1073" s="69"/>
      <c r="BH1073" s="69"/>
      <c r="BI1073" s="94"/>
      <c r="BJ1073" s="42"/>
      <c r="BK1073" s="42"/>
      <c r="BL1073" s="209"/>
      <c r="BM1073" s="67"/>
      <c r="BN1073" s="67"/>
      <c r="BO1073" s="95"/>
      <c r="BP1073" s="42"/>
      <c r="BQ1073" s="42"/>
      <c r="BR1073" s="206"/>
      <c r="BS1073" s="41"/>
      <c r="BT1073" s="41"/>
      <c r="BU1073" s="30"/>
      <c r="BW1073" s="30"/>
      <c r="BX1073" s="30"/>
      <c r="BY1073" s="30"/>
      <c r="BZ1073" s="160"/>
      <c r="CS1073" s="40"/>
      <c r="CV1073" s="69"/>
      <c r="CW1073" s="31"/>
      <c r="CX1073" s="19"/>
      <c r="CY1073" s="43"/>
      <c r="DC1073" s="160"/>
      <c r="DU1073" s="30"/>
      <c r="DV1073" s="30"/>
      <c r="DW1073" s="30"/>
      <c r="DX1073" s="30"/>
      <c r="DY1073" s="30"/>
      <c r="DZ1073" s="160"/>
      <c r="EA1073" s="160"/>
      <c r="EC1073" s="160"/>
      <c r="ED1073" s="160"/>
      <c r="EG1073" s="160"/>
      <c r="EH1073" s="30"/>
      <c r="EI1073" s="30"/>
      <c r="EK1073" s="160"/>
      <c r="EL1073" s="160"/>
      <c r="EM1073" s="160"/>
      <c r="EN1073" s="160"/>
      <c r="EO1073" s="160"/>
      <c r="EP1073" s="160"/>
    </row>
    <row r="1074" spans="2:146" s="105" customFormat="1" x14ac:dyDescent="0.25">
      <c r="B1074" s="53"/>
      <c r="C1074" s="53"/>
      <c r="D1074" s="53"/>
      <c r="E1074" s="53"/>
      <c r="F1074" s="53"/>
      <c r="G1074" s="53"/>
      <c r="J1074" s="160"/>
      <c r="K1074" s="160"/>
      <c r="L1074" s="42"/>
      <c r="M1074" s="42"/>
      <c r="N1074" s="42"/>
      <c r="O1074" s="42"/>
      <c r="P1074" s="42"/>
      <c r="Q1074" s="42"/>
      <c r="R1074" s="42"/>
      <c r="S1074" s="42"/>
      <c r="T1074" s="42"/>
      <c r="U1074" s="169"/>
      <c r="V1074" s="169"/>
      <c r="W1074" s="169"/>
      <c r="X1074" s="169"/>
      <c r="Y1074" s="169"/>
      <c r="AA1074" s="169"/>
      <c r="AB1074" s="169"/>
      <c r="AC1074" s="169"/>
      <c r="AD1074" s="169"/>
      <c r="AE1074" s="169"/>
      <c r="AF1074" s="169"/>
      <c r="AG1074" s="169"/>
      <c r="AH1074" s="169"/>
      <c r="AJ1074" s="169"/>
      <c r="AK1074" s="169"/>
      <c r="AM1074" s="169"/>
      <c r="AN1074" s="64"/>
      <c r="AO1074" s="64"/>
      <c r="AP1074" s="64"/>
      <c r="AQ1074" s="64"/>
      <c r="AR1074" s="64"/>
      <c r="AS1074" s="42"/>
      <c r="AT1074" s="67"/>
      <c r="AU1074" s="67"/>
      <c r="AV1074" s="67"/>
      <c r="AW1074" s="42"/>
      <c r="AX1074" s="64"/>
      <c r="AY1074" s="69"/>
      <c r="AZ1074" s="67"/>
      <c r="BA1074" s="67"/>
      <c r="BB1074" s="67"/>
      <c r="BC1074" s="67"/>
      <c r="BD1074" s="69"/>
      <c r="BE1074" s="69"/>
      <c r="BF1074" s="72"/>
      <c r="BG1074" s="69"/>
      <c r="BH1074" s="69"/>
      <c r="BI1074" s="94"/>
      <c r="BJ1074" s="42"/>
      <c r="BK1074" s="42"/>
      <c r="BL1074" s="209"/>
      <c r="BM1074" s="67"/>
      <c r="BN1074" s="67"/>
      <c r="BO1074" s="95"/>
      <c r="BP1074" s="42"/>
      <c r="BQ1074" s="42"/>
      <c r="BR1074" s="206"/>
      <c r="BS1074" s="41"/>
      <c r="BT1074" s="41"/>
      <c r="BU1074" s="30"/>
      <c r="BW1074" s="30"/>
      <c r="BX1074" s="30"/>
      <c r="BY1074" s="30"/>
      <c r="BZ1074" s="160"/>
      <c r="CS1074" s="40"/>
      <c r="CV1074" s="69"/>
      <c r="CW1074" s="31"/>
      <c r="CX1074" s="19"/>
      <c r="CY1074" s="43"/>
      <c r="DC1074" s="160"/>
      <c r="DU1074" s="30"/>
      <c r="DV1074" s="30"/>
      <c r="DW1074" s="30"/>
      <c r="DX1074" s="30"/>
      <c r="DY1074" s="30"/>
      <c r="DZ1074" s="160"/>
      <c r="EA1074" s="160"/>
      <c r="EC1074" s="160"/>
      <c r="ED1074" s="160"/>
      <c r="EG1074" s="160"/>
      <c r="EH1074" s="30"/>
      <c r="EI1074" s="30"/>
      <c r="EK1074" s="160"/>
      <c r="EL1074" s="160"/>
      <c r="EM1074" s="160"/>
      <c r="EN1074" s="160"/>
      <c r="EO1074" s="160"/>
      <c r="EP1074" s="160"/>
    </row>
    <row r="1075" spans="2:146" s="105" customFormat="1" x14ac:dyDescent="0.25">
      <c r="B1075" s="53"/>
      <c r="C1075" s="53"/>
      <c r="D1075" s="53"/>
      <c r="E1075" s="53"/>
      <c r="F1075" s="53"/>
      <c r="G1075" s="53"/>
      <c r="J1075" s="160"/>
      <c r="K1075" s="160"/>
      <c r="L1075" s="42"/>
      <c r="M1075" s="42"/>
      <c r="N1075" s="42"/>
      <c r="O1075" s="42"/>
      <c r="P1075" s="42"/>
      <c r="Q1075" s="42"/>
      <c r="R1075" s="42"/>
      <c r="S1075" s="42"/>
      <c r="T1075" s="42"/>
      <c r="U1075" s="169"/>
      <c r="V1075" s="169"/>
      <c r="W1075" s="169"/>
      <c r="X1075" s="169"/>
      <c r="Y1075" s="169"/>
      <c r="AA1075" s="169"/>
      <c r="AB1075" s="169"/>
      <c r="AC1075" s="169"/>
      <c r="AD1075" s="169"/>
      <c r="AE1075" s="169"/>
      <c r="AF1075" s="169"/>
      <c r="AG1075" s="169"/>
      <c r="AH1075" s="169"/>
      <c r="AJ1075" s="169"/>
      <c r="AK1075" s="169"/>
      <c r="AM1075" s="169"/>
      <c r="AN1075" s="64"/>
      <c r="AO1075" s="64"/>
      <c r="AP1075" s="64"/>
      <c r="AQ1075" s="64"/>
      <c r="AR1075" s="64"/>
      <c r="AS1075" s="42"/>
      <c r="AT1075" s="67"/>
      <c r="AU1075" s="67"/>
      <c r="AV1075" s="67"/>
      <c r="AW1075" s="42"/>
      <c r="AX1075" s="64"/>
      <c r="AY1075" s="69"/>
      <c r="AZ1075" s="67"/>
      <c r="BA1075" s="67"/>
      <c r="BB1075" s="67"/>
      <c r="BC1075" s="67"/>
      <c r="BD1075" s="69"/>
      <c r="BE1075" s="69"/>
      <c r="BF1075" s="72"/>
      <c r="BG1075" s="69"/>
      <c r="BH1075" s="69"/>
      <c r="BI1075" s="94"/>
      <c r="BJ1075" s="42"/>
      <c r="BK1075" s="42"/>
      <c r="BL1075" s="209"/>
      <c r="BM1075" s="67"/>
      <c r="BN1075" s="67"/>
      <c r="BO1075" s="95"/>
      <c r="BP1075" s="42"/>
      <c r="BQ1075" s="42"/>
      <c r="BR1075" s="206"/>
      <c r="BS1075" s="41"/>
      <c r="BT1075" s="41"/>
      <c r="BU1075" s="30"/>
      <c r="BW1075" s="30"/>
      <c r="BX1075" s="30"/>
      <c r="BY1075" s="30"/>
      <c r="BZ1075" s="160"/>
      <c r="CS1075" s="40"/>
      <c r="CV1075" s="69"/>
      <c r="CW1075" s="31"/>
      <c r="CX1075" s="19"/>
      <c r="CY1075" s="43"/>
      <c r="DC1075" s="160"/>
      <c r="DU1075" s="30"/>
      <c r="DV1075" s="30"/>
      <c r="DW1075" s="30"/>
      <c r="DX1075" s="30"/>
      <c r="DY1075" s="30"/>
      <c r="DZ1075" s="160"/>
      <c r="EA1075" s="160"/>
      <c r="EC1075" s="160"/>
      <c r="ED1075" s="160"/>
      <c r="EG1075" s="160"/>
      <c r="EH1075" s="30"/>
      <c r="EI1075" s="30"/>
      <c r="EK1075" s="160"/>
      <c r="EL1075" s="160"/>
      <c r="EM1075" s="160"/>
      <c r="EN1075" s="160"/>
      <c r="EO1075" s="160"/>
      <c r="EP1075" s="160"/>
    </row>
    <row r="1076" spans="2:146" s="105" customFormat="1" x14ac:dyDescent="0.25">
      <c r="B1076" s="53"/>
      <c r="C1076" s="53"/>
      <c r="D1076" s="53"/>
      <c r="E1076" s="53"/>
      <c r="F1076" s="53"/>
      <c r="G1076" s="53"/>
      <c r="J1076" s="160"/>
      <c r="K1076" s="160"/>
      <c r="L1076" s="42"/>
      <c r="M1076" s="42"/>
      <c r="N1076" s="42"/>
      <c r="O1076" s="42"/>
      <c r="P1076" s="42"/>
      <c r="Q1076" s="42"/>
      <c r="R1076" s="42"/>
      <c r="S1076" s="42"/>
      <c r="T1076" s="42"/>
      <c r="U1076" s="169"/>
      <c r="V1076" s="169"/>
      <c r="W1076" s="169"/>
      <c r="X1076" s="169"/>
      <c r="Y1076" s="169"/>
      <c r="AA1076" s="169"/>
      <c r="AB1076" s="169"/>
      <c r="AC1076" s="169"/>
      <c r="AD1076" s="169"/>
      <c r="AE1076" s="169"/>
      <c r="AF1076" s="169"/>
      <c r="AG1076" s="169"/>
      <c r="AH1076" s="169"/>
      <c r="AJ1076" s="169"/>
      <c r="AK1076" s="169"/>
      <c r="AM1076" s="169"/>
      <c r="AN1076" s="64"/>
      <c r="AO1076" s="64"/>
      <c r="AP1076" s="64"/>
      <c r="AQ1076" s="64"/>
      <c r="AR1076" s="64"/>
      <c r="AS1076" s="42"/>
      <c r="AT1076" s="67"/>
      <c r="AU1076" s="67"/>
      <c r="AV1076" s="67"/>
      <c r="AW1076" s="42"/>
      <c r="AX1076" s="64"/>
      <c r="AY1076" s="69"/>
      <c r="AZ1076" s="67"/>
      <c r="BA1076" s="67"/>
      <c r="BB1076" s="67"/>
      <c r="BC1076" s="67"/>
      <c r="BD1076" s="69"/>
      <c r="BE1076" s="69"/>
      <c r="BF1076" s="72"/>
      <c r="BG1076" s="69"/>
      <c r="BH1076" s="69"/>
      <c r="BI1076" s="94"/>
      <c r="BJ1076" s="42"/>
      <c r="BK1076" s="42"/>
      <c r="BL1076" s="209"/>
      <c r="BM1076" s="67"/>
      <c r="BN1076" s="67"/>
      <c r="BO1076" s="95"/>
      <c r="BP1076" s="42"/>
      <c r="BQ1076" s="42"/>
      <c r="BR1076" s="206"/>
      <c r="BS1076" s="41"/>
      <c r="BT1076" s="41"/>
      <c r="BU1076" s="30"/>
      <c r="BW1076" s="30"/>
      <c r="BX1076" s="30"/>
      <c r="BY1076" s="30"/>
      <c r="BZ1076" s="160"/>
      <c r="CS1076" s="40"/>
      <c r="CV1076" s="69"/>
      <c r="CW1076" s="31"/>
      <c r="CX1076" s="19"/>
      <c r="CY1076" s="43"/>
      <c r="DC1076" s="160"/>
      <c r="DU1076" s="30"/>
      <c r="DV1076" s="30"/>
      <c r="DW1076" s="30"/>
      <c r="DX1076" s="30"/>
      <c r="DY1076" s="30"/>
      <c r="DZ1076" s="160"/>
      <c r="EA1076" s="160"/>
      <c r="EC1076" s="160"/>
      <c r="ED1076" s="160"/>
      <c r="EG1076" s="160"/>
      <c r="EH1076" s="30"/>
      <c r="EI1076" s="30"/>
      <c r="EK1076" s="160"/>
      <c r="EL1076" s="160"/>
      <c r="EM1076" s="160"/>
      <c r="EN1076" s="160"/>
      <c r="EO1076" s="160"/>
      <c r="EP1076" s="160"/>
    </row>
    <row r="1077" spans="2:146" s="105" customFormat="1" x14ac:dyDescent="0.25">
      <c r="B1077" s="53"/>
      <c r="C1077" s="53"/>
      <c r="D1077" s="53"/>
      <c r="E1077" s="53"/>
      <c r="F1077" s="53"/>
      <c r="G1077" s="53"/>
      <c r="J1077" s="160"/>
      <c r="K1077" s="160"/>
      <c r="L1077" s="42"/>
      <c r="M1077" s="42"/>
      <c r="N1077" s="42"/>
      <c r="O1077" s="42"/>
      <c r="P1077" s="42"/>
      <c r="Q1077" s="42"/>
      <c r="R1077" s="42"/>
      <c r="S1077" s="42"/>
      <c r="T1077" s="42"/>
      <c r="U1077" s="169"/>
      <c r="V1077" s="169"/>
      <c r="W1077" s="169"/>
      <c r="X1077" s="169"/>
      <c r="Y1077" s="169"/>
      <c r="AA1077" s="169"/>
      <c r="AB1077" s="169"/>
      <c r="AC1077" s="169"/>
      <c r="AD1077" s="169"/>
      <c r="AE1077" s="169"/>
      <c r="AF1077" s="169"/>
      <c r="AG1077" s="169"/>
      <c r="AH1077" s="169"/>
      <c r="AJ1077" s="169"/>
      <c r="AK1077" s="169"/>
      <c r="AM1077" s="169"/>
      <c r="AN1077" s="64"/>
      <c r="AO1077" s="64"/>
      <c r="AP1077" s="64"/>
      <c r="AQ1077" s="64"/>
      <c r="AR1077" s="64"/>
      <c r="AS1077" s="42"/>
      <c r="AT1077" s="67"/>
      <c r="AU1077" s="67"/>
      <c r="AV1077" s="67"/>
      <c r="AW1077" s="42"/>
      <c r="AX1077" s="64"/>
      <c r="AY1077" s="69"/>
      <c r="AZ1077" s="67"/>
      <c r="BA1077" s="67"/>
      <c r="BB1077" s="67"/>
      <c r="BC1077" s="67"/>
      <c r="BD1077" s="69"/>
      <c r="BE1077" s="69"/>
      <c r="BF1077" s="72"/>
      <c r="BG1077" s="69"/>
      <c r="BH1077" s="69"/>
      <c r="BI1077" s="94"/>
      <c r="BJ1077" s="42"/>
      <c r="BK1077" s="42"/>
      <c r="BL1077" s="209"/>
      <c r="BM1077" s="67"/>
      <c r="BN1077" s="67"/>
      <c r="BO1077" s="95"/>
      <c r="BP1077" s="42"/>
      <c r="BQ1077" s="42"/>
      <c r="BR1077" s="206"/>
      <c r="BS1077" s="41"/>
      <c r="BT1077" s="41"/>
      <c r="BU1077" s="30"/>
      <c r="BW1077" s="30"/>
      <c r="BX1077" s="30"/>
      <c r="BY1077" s="30"/>
      <c r="BZ1077" s="160"/>
      <c r="CS1077" s="40"/>
      <c r="CV1077" s="69"/>
      <c r="CW1077" s="31"/>
      <c r="CX1077" s="19"/>
      <c r="CY1077" s="43"/>
      <c r="DC1077" s="160"/>
      <c r="DU1077" s="30"/>
      <c r="DV1077" s="30"/>
      <c r="DW1077" s="30"/>
      <c r="DX1077" s="30"/>
      <c r="DY1077" s="30"/>
      <c r="DZ1077" s="160"/>
      <c r="EA1077" s="160"/>
      <c r="EC1077" s="160"/>
      <c r="ED1077" s="160"/>
      <c r="EG1077" s="160"/>
      <c r="EH1077" s="30"/>
      <c r="EI1077" s="30"/>
      <c r="EK1077" s="160"/>
      <c r="EL1077" s="160"/>
      <c r="EM1077" s="160"/>
      <c r="EN1077" s="160"/>
      <c r="EO1077" s="160"/>
      <c r="EP1077" s="160"/>
    </row>
    <row r="1078" spans="2:146" s="105" customFormat="1" x14ac:dyDescent="0.25">
      <c r="B1078" s="53"/>
      <c r="C1078" s="53"/>
      <c r="D1078" s="53"/>
      <c r="E1078" s="53"/>
      <c r="F1078" s="53"/>
      <c r="G1078" s="53"/>
      <c r="J1078" s="160"/>
      <c r="K1078" s="160"/>
      <c r="L1078" s="42"/>
      <c r="M1078" s="42"/>
      <c r="N1078" s="42"/>
      <c r="O1078" s="42"/>
      <c r="P1078" s="42"/>
      <c r="Q1078" s="42"/>
      <c r="R1078" s="42"/>
      <c r="S1078" s="42"/>
      <c r="T1078" s="42"/>
      <c r="U1078" s="169"/>
      <c r="V1078" s="169"/>
      <c r="W1078" s="169"/>
      <c r="X1078" s="169"/>
      <c r="Y1078" s="169"/>
      <c r="AA1078" s="169"/>
      <c r="AB1078" s="169"/>
      <c r="AC1078" s="169"/>
      <c r="AD1078" s="169"/>
      <c r="AE1078" s="169"/>
      <c r="AF1078" s="169"/>
      <c r="AG1078" s="169"/>
      <c r="AH1078" s="169"/>
      <c r="AJ1078" s="169"/>
      <c r="AK1078" s="169"/>
      <c r="AM1078" s="169"/>
      <c r="AN1078" s="64"/>
      <c r="AO1078" s="64"/>
      <c r="AP1078" s="64"/>
      <c r="AQ1078" s="64"/>
      <c r="AR1078" s="64"/>
      <c r="AS1078" s="42"/>
      <c r="AT1078" s="67"/>
      <c r="AU1078" s="67"/>
      <c r="AV1078" s="67"/>
      <c r="AW1078" s="42"/>
      <c r="AX1078" s="64"/>
      <c r="AY1078" s="69"/>
      <c r="AZ1078" s="67"/>
      <c r="BA1078" s="67"/>
      <c r="BB1078" s="67"/>
      <c r="BC1078" s="67"/>
      <c r="BD1078" s="69"/>
      <c r="BE1078" s="69"/>
      <c r="BF1078" s="72"/>
      <c r="BG1078" s="69"/>
      <c r="BH1078" s="69"/>
      <c r="BI1078" s="94"/>
      <c r="BJ1078" s="42"/>
      <c r="BK1078" s="42"/>
      <c r="BL1078" s="209"/>
      <c r="BM1078" s="67"/>
      <c r="BN1078" s="67"/>
      <c r="BO1078" s="95"/>
      <c r="BP1078" s="42"/>
      <c r="BQ1078" s="42"/>
      <c r="BR1078" s="206"/>
      <c r="BS1078" s="41"/>
      <c r="BT1078" s="41"/>
      <c r="BU1078" s="30"/>
      <c r="BW1078" s="30"/>
      <c r="BX1078" s="30"/>
      <c r="BY1078" s="30"/>
      <c r="BZ1078" s="160"/>
      <c r="CS1078" s="40"/>
      <c r="CV1078" s="69"/>
      <c r="CW1078" s="31"/>
      <c r="CX1078" s="19"/>
      <c r="CY1078" s="43"/>
      <c r="DC1078" s="160"/>
      <c r="DU1078" s="30"/>
      <c r="DV1078" s="30"/>
      <c r="DW1078" s="30"/>
      <c r="DX1078" s="30"/>
      <c r="DY1078" s="30"/>
      <c r="DZ1078" s="160"/>
      <c r="EA1078" s="160"/>
      <c r="EC1078" s="160"/>
      <c r="ED1078" s="160"/>
      <c r="EG1078" s="160"/>
      <c r="EH1078" s="30"/>
      <c r="EI1078" s="30"/>
      <c r="EK1078" s="160"/>
      <c r="EL1078" s="160"/>
      <c r="EM1078" s="160"/>
      <c r="EN1078" s="160"/>
      <c r="EO1078" s="160"/>
      <c r="EP1078" s="160"/>
    </row>
    <row r="1079" spans="2:146" s="105" customFormat="1" x14ac:dyDescent="0.25">
      <c r="B1079" s="53"/>
      <c r="C1079" s="53"/>
      <c r="D1079" s="53"/>
      <c r="E1079" s="53"/>
      <c r="F1079" s="53"/>
      <c r="G1079" s="53"/>
      <c r="J1079" s="160"/>
      <c r="K1079" s="160"/>
      <c r="L1079" s="42"/>
      <c r="M1079" s="42"/>
      <c r="N1079" s="42"/>
      <c r="O1079" s="42"/>
      <c r="P1079" s="42"/>
      <c r="Q1079" s="42"/>
      <c r="R1079" s="42"/>
      <c r="S1079" s="42"/>
      <c r="T1079" s="42"/>
      <c r="U1079" s="169"/>
      <c r="V1079" s="169"/>
      <c r="W1079" s="169"/>
      <c r="X1079" s="169"/>
      <c r="Y1079" s="169"/>
      <c r="AA1079" s="169"/>
      <c r="AB1079" s="169"/>
      <c r="AC1079" s="169"/>
      <c r="AD1079" s="169"/>
      <c r="AE1079" s="169"/>
      <c r="AF1079" s="169"/>
      <c r="AG1079" s="169"/>
      <c r="AH1079" s="169"/>
      <c r="AJ1079" s="169"/>
      <c r="AK1079" s="169"/>
      <c r="AM1079" s="169"/>
      <c r="AN1079" s="64"/>
      <c r="AO1079" s="64"/>
      <c r="AP1079" s="64"/>
      <c r="AQ1079" s="64"/>
      <c r="AR1079" s="64"/>
      <c r="AS1079" s="42"/>
      <c r="AT1079" s="67"/>
      <c r="AU1079" s="67"/>
      <c r="AV1079" s="67"/>
      <c r="AW1079" s="42"/>
      <c r="AX1079" s="64"/>
      <c r="AY1079" s="69"/>
      <c r="AZ1079" s="67"/>
      <c r="BA1079" s="67"/>
      <c r="BB1079" s="67"/>
      <c r="BC1079" s="67"/>
      <c r="BD1079" s="69"/>
      <c r="BE1079" s="69"/>
      <c r="BF1079" s="72"/>
      <c r="BG1079" s="69"/>
      <c r="BH1079" s="69"/>
      <c r="BI1079" s="94"/>
      <c r="BJ1079" s="42"/>
      <c r="BK1079" s="42"/>
      <c r="BL1079" s="209"/>
      <c r="BM1079" s="67"/>
      <c r="BN1079" s="67"/>
      <c r="BO1079" s="95"/>
      <c r="BP1079" s="42"/>
      <c r="BQ1079" s="42"/>
      <c r="BR1079" s="206"/>
      <c r="BS1079" s="41"/>
      <c r="BT1079" s="41"/>
      <c r="BU1079" s="30"/>
      <c r="BW1079" s="30"/>
      <c r="BX1079" s="30"/>
      <c r="BY1079" s="30"/>
      <c r="BZ1079" s="160"/>
      <c r="CS1079" s="40"/>
      <c r="CV1079" s="69"/>
      <c r="CW1079" s="31"/>
      <c r="CX1079" s="19"/>
      <c r="CY1079" s="43"/>
      <c r="DC1079" s="160"/>
      <c r="DU1079" s="30"/>
      <c r="DV1079" s="30"/>
      <c r="DW1079" s="30"/>
      <c r="DX1079" s="30"/>
      <c r="DY1079" s="30"/>
      <c r="DZ1079" s="160"/>
      <c r="EA1079" s="160"/>
      <c r="EC1079" s="160"/>
      <c r="ED1079" s="160"/>
      <c r="EG1079" s="160"/>
      <c r="EH1079" s="30"/>
      <c r="EI1079" s="30"/>
      <c r="EK1079" s="160"/>
      <c r="EL1079" s="160"/>
      <c r="EM1079" s="160"/>
      <c r="EN1079" s="160"/>
      <c r="EO1079" s="160"/>
      <c r="EP1079" s="160"/>
    </row>
    <row r="1080" spans="2:146" s="105" customFormat="1" x14ac:dyDescent="0.25">
      <c r="B1080" s="53"/>
      <c r="C1080" s="53"/>
      <c r="D1080" s="53"/>
      <c r="E1080" s="53"/>
      <c r="F1080" s="53"/>
      <c r="G1080" s="53"/>
      <c r="J1080" s="160"/>
      <c r="K1080" s="160"/>
      <c r="L1080" s="42"/>
      <c r="M1080" s="42"/>
      <c r="N1080" s="42"/>
      <c r="O1080" s="42"/>
      <c r="P1080" s="42"/>
      <c r="Q1080" s="42"/>
      <c r="R1080" s="42"/>
      <c r="S1080" s="42"/>
      <c r="T1080" s="42"/>
      <c r="U1080" s="169"/>
      <c r="V1080" s="169"/>
      <c r="W1080" s="169"/>
      <c r="X1080" s="169"/>
      <c r="Y1080" s="169"/>
      <c r="AA1080" s="169"/>
      <c r="AB1080" s="169"/>
      <c r="AC1080" s="169"/>
      <c r="AD1080" s="169"/>
      <c r="AE1080" s="169"/>
      <c r="AF1080" s="169"/>
      <c r="AG1080" s="169"/>
      <c r="AH1080" s="169"/>
      <c r="AJ1080" s="169"/>
      <c r="AK1080" s="169"/>
      <c r="AM1080" s="169"/>
      <c r="AN1080" s="64"/>
      <c r="AO1080" s="64"/>
      <c r="AP1080" s="64"/>
      <c r="AQ1080" s="64"/>
      <c r="AR1080" s="64"/>
      <c r="AS1080" s="42"/>
      <c r="AT1080" s="67"/>
      <c r="AU1080" s="67"/>
      <c r="AV1080" s="67"/>
      <c r="AW1080" s="42"/>
      <c r="AX1080" s="64"/>
      <c r="AY1080" s="69"/>
      <c r="AZ1080" s="67"/>
      <c r="BA1080" s="67"/>
      <c r="BB1080" s="67"/>
      <c r="BC1080" s="67"/>
      <c r="BD1080" s="69"/>
      <c r="BE1080" s="69"/>
      <c r="BF1080" s="72"/>
      <c r="BG1080" s="69"/>
      <c r="BH1080" s="69"/>
      <c r="BI1080" s="94"/>
      <c r="BJ1080" s="42"/>
      <c r="BK1080" s="42"/>
      <c r="BL1080" s="209"/>
      <c r="BM1080" s="67"/>
      <c r="BN1080" s="67"/>
      <c r="BO1080" s="95"/>
      <c r="BP1080" s="42"/>
      <c r="BQ1080" s="42"/>
      <c r="BR1080" s="206"/>
      <c r="BS1080" s="41"/>
      <c r="BT1080" s="41"/>
      <c r="BU1080" s="30"/>
      <c r="BW1080" s="30"/>
      <c r="BX1080" s="30"/>
      <c r="BY1080" s="30"/>
      <c r="BZ1080" s="160"/>
      <c r="CS1080" s="40"/>
      <c r="CV1080" s="69"/>
      <c r="CW1080" s="31"/>
      <c r="CX1080" s="19"/>
      <c r="CY1080" s="43"/>
      <c r="DC1080" s="160"/>
      <c r="DU1080" s="30"/>
      <c r="DV1080" s="30"/>
      <c r="DW1080" s="30"/>
      <c r="DX1080" s="30"/>
      <c r="DY1080" s="30"/>
      <c r="DZ1080" s="160"/>
      <c r="EA1080" s="160"/>
      <c r="EC1080" s="160"/>
      <c r="ED1080" s="160"/>
      <c r="EG1080" s="160"/>
      <c r="EH1080" s="30"/>
      <c r="EI1080" s="30"/>
      <c r="EK1080" s="160"/>
      <c r="EL1080" s="160"/>
      <c r="EM1080" s="160"/>
      <c r="EN1080" s="160"/>
      <c r="EO1080" s="160"/>
      <c r="EP1080" s="160"/>
    </row>
    <row r="1081" spans="2:146" s="105" customFormat="1" x14ac:dyDescent="0.25">
      <c r="B1081" s="53"/>
      <c r="C1081" s="53"/>
      <c r="D1081" s="53"/>
      <c r="E1081" s="53"/>
      <c r="F1081" s="53"/>
      <c r="G1081" s="53"/>
      <c r="J1081" s="160"/>
      <c r="K1081" s="160"/>
      <c r="L1081" s="42"/>
      <c r="M1081" s="42"/>
      <c r="N1081" s="42"/>
      <c r="O1081" s="42"/>
      <c r="P1081" s="42"/>
      <c r="Q1081" s="42"/>
      <c r="R1081" s="42"/>
      <c r="S1081" s="42"/>
      <c r="T1081" s="42"/>
      <c r="U1081" s="169"/>
      <c r="V1081" s="169"/>
      <c r="W1081" s="169"/>
      <c r="X1081" s="169"/>
      <c r="Y1081" s="169"/>
      <c r="AA1081" s="169"/>
      <c r="AB1081" s="169"/>
      <c r="AC1081" s="169"/>
      <c r="AD1081" s="169"/>
      <c r="AE1081" s="169"/>
      <c r="AF1081" s="169"/>
      <c r="AG1081" s="169"/>
      <c r="AH1081" s="169"/>
      <c r="AJ1081" s="169"/>
      <c r="AK1081" s="169"/>
      <c r="AM1081" s="169"/>
      <c r="AN1081" s="64"/>
      <c r="AO1081" s="64"/>
      <c r="AP1081" s="64"/>
      <c r="AQ1081" s="64"/>
      <c r="AR1081" s="64"/>
      <c r="AS1081" s="42"/>
      <c r="AT1081" s="67"/>
      <c r="AU1081" s="67"/>
      <c r="AV1081" s="67"/>
      <c r="AW1081" s="42"/>
      <c r="AX1081" s="64"/>
      <c r="AY1081" s="69"/>
      <c r="AZ1081" s="67"/>
      <c r="BA1081" s="67"/>
      <c r="BB1081" s="67"/>
      <c r="BC1081" s="67"/>
      <c r="BD1081" s="69"/>
      <c r="BE1081" s="69"/>
      <c r="BF1081" s="72"/>
      <c r="BG1081" s="69"/>
      <c r="BH1081" s="69"/>
      <c r="BI1081" s="94"/>
      <c r="BJ1081" s="42"/>
      <c r="BK1081" s="42"/>
      <c r="BL1081" s="209"/>
      <c r="BM1081" s="67"/>
      <c r="BN1081" s="67"/>
      <c r="BO1081" s="95"/>
      <c r="BP1081" s="42"/>
      <c r="BQ1081" s="42"/>
      <c r="BR1081" s="206"/>
      <c r="BS1081" s="41"/>
      <c r="BT1081" s="41"/>
      <c r="BU1081" s="30"/>
      <c r="BW1081" s="30"/>
      <c r="BX1081" s="30"/>
      <c r="BY1081" s="30"/>
      <c r="BZ1081" s="160"/>
      <c r="CS1081" s="40"/>
      <c r="CV1081" s="69"/>
      <c r="CW1081" s="31"/>
      <c r="CX1081" s="19"/>
      <c r="CY1081" s="43"/>
      <c r="DC1081" s="160"/>
      <c r="DU1081" s="30"/>
      <c r="DV1081" s="30"/>
      <c r="DW1081" s="30"/>
      <c r="DX1081" s="30"/>
      <c r="DY1081" s="30"/>
      <c r="DZ1081" s="160"/>
      <c r="EA1081" s="160"/>
      <c r="EC1081" s="160"/>
      <c r="ED1081" s="160"/>
      <c r="EG1081" s="160"/>
      <c r="EH1081" s="30"/>
      <c r="EI1081" s="30"/>
      <c r="EK1081" s="160"/>
      <c r="EL1081" s="160"/>
      <c r="EM1081" s="160"/>
      <c r="EN1081" s="160"/>
      <c r="EO1081" s="160"/>
      <c r="EP1081" s="160"/>
    </row>
    <row r="1082" spans="2:146" s="105" customFormat="1" x14ac:dyDescent="0.25">
      <c r="B1082" s="53"/>
      <c r="C1082" s="53"/>
      <c r="D1082" s="53"/>
      <c r="E1082" s="53"/>
      <c r="F1082" s="53"/>
      <c r="G1082" s="53"/>
      <c r="J1082" s="160"/>
      <c r="K1082" s="160"/>
      <c r="L1082" s="42"/>
      <c r="M1082" s="42"/>
      <c r="N1082" s="42"/>
      <c r="O1082" s="42"/>
      <c r="P1082" s="42"/>
      <c r="Q1082" s="42"/>
      <c r="R1082" s="42"/>
      <c r="S1082" s="42"/>
      <c r="T1082" s="42"/>
      <c r="U1082" s="169"/>
      <c r="V1082" s="169"/>
      <c r="W1082" s="169"/>
      <c r="X1082" s="169"/>
      <c r="Y1082" s="169"/>
      <c r="AA1082" s="169"/>
      <c r="AB1082" s="169"/>
      <c r="AC1082" s="169"/>
      <c r="AD1082" s="169"/>
      <c r="AE1082" s="169"/>
      <c r="AF1082" s="169"/>
      <c r="AG1082" s="169"/>
      <c r="AH1082" s="169"/>
      <c r="AJ1082" s="169"/>
      <c r="AK1082" s="169"/>
      <c r="AM1082" s="169"/>
      <c r="AN1082" s="64"/>
      <c r="AO1082" s="64"/>
      <c r="AP1082" s="64"/>
      <c r="AQ1082" s="64"/>
      <c r="AR1082" s="64"/>
      <c r="AS1082" s="42"/>
      <c r="AT1082" s="67"/>
      <c r="AU1082" s="67"/>
      <c r="AV1082" s="67"/>
      <c r="AW1082" s="42"/>
      <c r="AX1082" s="64"/>
      <c r="AY1082" s="69"/>
      <c r="AZ1082" s="67"/>
      <c r="BA1082" s="67"/>
      <c r="BB1082" s="67"/>
      <c r="BC1082" s="67"/>
      <c r="BD1082" s="69"/>
      <c r="BE1082" s="69"/>
      <c r="BF1082" s="72"/>
      <c r="BG1082" s="69"/>
      <c r="BH1082" s="69"/>
      <c r="BI1082" s="94"/>
      <c r="BJ1082" s="42"/>
      <c r="BK1082" s="42"/>
      <c r="BL1082" s="209"/>
      <c r="BM1082" s="67"/>
      <c r="BN1082" s="67"/>
      <c r="BO1082" s="95"/>
      <c r="BP1082" s="42"/>
      <c r="BQ1082" s="42"/>
      <c r="BR1082" s="206"/>
      <c r="BS1082" s="41"/>
      <c r="BT1082" s="41"/>
      <c r="BU1082" s="30"/>
      <c r="BW1082" s="30"/>
      <c r="BX1082" s="30"/>
      <c r="BY1082" s="30"/>
      <c r="BZ1082" s="160"/>
      <c r="CS1082" s="40"/>
      <c r="CV1082" s="69"/>
      <c r="CW1082" s="31"/>
      <c r="CX1082" s="19"/>
      <c r="CY1082" s="43"/>
      <c r="DC1082" s="160"/>
      <c r="DU1082" s="30"/>
      <c r="DV1082" s="30"/>
      <c r="DW1082" s="30"/>
      <c r="DX1082" s="30"/>
      <c r="DY1082" s="30"/>
      <c r="DZ1082" s="160"/>
      <c r="EA1082" s="160"/>
      <c r="EC1082" s="160"/>
      <c r="ED1082" s="160"/>
      <c r="EG1082" s="160"/>
      <c r="EH1082" s="30"/>
      <c r="EI1082" s="30"/>
      <c r="EK1082" s="160"/>
      <c r="EL1082" s="160"/>
      <c r="EM1082" s="160"/>
      <c r="EN1082" s="160"/>
      <c r="EO1082" s="160"/>
      <c r="EP1082" s="160"/>
    </row>
    <row r="1083" spans="2:146" s="105" customFormat="1" x14ac:dyDescent="0.25">
      <c r="B1083" s="53"/>
      <c r="C1083" s="53"/>
      <c r="D1083" s="53"/>
      <c r="E1083" s="53"/>
      <c r="F1083" s="53"/>
      <c r="G1083" s="53"/>
      <c r="J1083" s="160"/>
      <c r="K1083" s="160"/>
      <c r="L1083" s="42"/>
      <c r="M1083" s="42"/>
      <c r="N1083" s="42"/>
      <c r="O1083" s="42"/>
      <c r="P1083" s="42"/>
      <c r="Q1083" s="42"/>
      <c r="R1083" s="42"/>
      <c r="S1083" s="42"/>
      <c r="T1083" s="42"/>
      <c r="U1083" s="169"/>
      <c r="V1083" s="169"/>
      <c r="W1083" s="169"/>
      <c r="X1083" s="169"/>
      <c r="Y1083" s="169"/>
      <c r="AA1083" s="169"/>
      <c r="AB1083" s="169"/>
      <c r="AC1083" s="169"/>
      <c r="AD1083" s="169"/>
      <c r="AE1083" s="169"/>
      <c r="AF1083" s="169"/>
      <c r="AG1083" s="169"/>
      <c r="AH1083" s="169"/>
      <c r="AJ1083" s="169"/>
      <c r="AK1083" s="169"/>
      <c r="AM1083" s="169"/>
      <c r="AN1083" s="64"/>
      <c r="AO1083" s="64"/>
      <c r="AP1083" s="64"/>
      <c r="AQ1083" s="64"/>
      <c r="AR1083" s="64"/>
      <c r="AS1083" s="42"/>
      <c r="AT1083" s="67"/>
      <c r="AU1083" s="67"/>
      <c r="AV1083" s="67"/>
      <c r="AW1083" s="42"/>
      <c r="AX1083" s="64"/>
      <c r="AY1083" s="69"/>
      <c r="AZ1083" s="67"/>
      <c r="BA1083" s="67"/>
      <c r="BB1083" s="67"/>
      <c r="BC1083" s="67"/>
      <c r="BD1083" s="69"/>
      <c r="BE1083" s="69"/>
      <c r="BF1083" s="72"/>
      <c r="BG1083" s="69"/>
      <c r="BH1083" s="69"/>
      <c r="BI1083" s="94"/>
      <c r="BJ1083" s="42"/>
      <c r="BK1083" s="42"/>
      <c r="BL1083" s="209"/>
      <c r="BM1083" s="67"/>
      <c r="BN1083" s="67"/>
      <c r="BO1083" s="95"/>
      <c r="BP1083" s="42"/>
      <c r="BQ1083" s="42"/>
      <c r="BR1083" s="206"/>
      <c r="BS1083" s="41"/>
      <c r="BT1083" s="41"/>
      <c r="BU1083" s="30"/>
      <c r="BW1083" s="30"/>
      <c r="BX1083" s="30"/>
      <c r="BY1083" s="30"/>
      <c r="BZ1083" s="160"/>
      <c r="CS1083" s="40"/>
      <c r="CV1083" s="69"/>
      <c r="CW1083" s="31"/>
      <c r="CX1083" s="19"/>
      <c r="CY1083" s="43"/>
      <c r="DC1083" s="160"/>
      <c r="DU1083" s="30"/>
      <c r="DV1083" s="30"/>
      <c r="DW1083" s="30"/>
      <c r="DX1083" s="30"/>
      <c r="DY1083" s="30"/>
      <c r="DZ1083" s="160"/>
      <c r="EA1083" s="160"/>
      <c r="EC1083" s="160"/>
      <c r="ED1083" s="160"/>
      <c r="EG1083" s="160"/>
      <c r="EH1083" s="30"/>
      <c r="EI1083" s="30"/>
      <c r="EK1083" s="160"/>
      <c r="EL1083" s="160"/>
      <c r="EM1083" s="160"/>
      <c r="EN1083" s="160"/>
      <c r="EO1083" s="160"/>
      <c r="EP1083" s="160"/>
    </row>
    <row r="1084" spans="2:146" s="105" customFormat="1" x14ac:dyDescent="0.25">
      <c r="B1084" s="53"/>
      <c r="C1084" s="53"/>
      <c r="D1084" s="53"/>
      <c r="E1084" s="53"/>
      <c r="F1084" s="53"/>
      <c r="G1084" s="53"/>
      <c r="J1084" s="160"/>
      <c r="K1084" s="160"/>
      <c r="L1084" s="42"/>
      <c r="M1084" s="42"/>
      <c r="N1084" s="42"/>
      <c r="O1084" s="42"/>
      <c r="P1084" s="42"/>
      <c r="Q1084" s="42"/>
      <c r="R1084" s="42"/>
      <c r="S1084" s="42"/>
      <c r="T1084" s="42"/>
      <c r="U1084" s="169"/>
      <c r="V1084" s="169"/>
      <c r="W1084" s="169"/>
      <c r="X1084" s="169"/>
      <c r="Y1084" s="169"/>
      <c r="AA1084" s="169"/>
      <c r="AB1084" s="169"/>
      <c r="AC1084" s="169"/>
      <c r="AD1084" s="169"/>
      <c r="AE1084" s="169"/>
      <c r="AF1084" s="169"/>
      <c r="AG1084" s="169"/>
      <c r="AH1084" s="169"/>
      <c r="AJ1084" s="169"/>
      <c r="AK1084" s="169"/>
      <c r="AM1084" s="169"/>
      <c r="AN1084" s="64"/>
      <c r="AO1084" s="64"/>
      <c r="AP1084" s="64"/>
      <c r="AQ1084" s="64"/>
      <c r="AR1084" s="64"/>
      <c r="AS1084" s="42"/>
      <c r="AT1084" s="67"/>
      <c r="AU1084" s="67"/>
      <c r="AV1084" s="67"/>
      <c r="AW1084" s="42"/>
      <c r="AX1084" s="64"/>
      <c r="AY1084" s="69"/>
      <c r="AZ1084" s="67"/>
      <c r="BA1084" s="67"/>
      <c r="BB1084" s="67"/>
      <c r="BC1084" s="67"/>
      <c r="BD1084" s="69"/>
      <c r="BE1084" s="69"/>
      <c r="BF1084" s="72"/>
      <c r="BG1084" s="69"/>
      <c r="BH1084" s="69"/>
      <c r="BI1084" s="94"/>
      <c r="BJ1084" s="42"/>
      <c r="BK1084" s="42"/>
      <c r="BL1084" s="209"/>
      <c r="BM1084" s="67"/>
      <c r="BN1084" s="67"/>
      <c r="BO1084" s="95"/>
      <c r="BP1084" s="42"/>
      <c r="BQ1084" s="42"/>
      <c r="BR1084" s="206"/>
      <c r="BS1084" s="41"/>
      <c r="BT1084" s="41"/>
      <c r="BU1084" s="30"/>
      <c r="BW1084" s="30"/>
      <c r="BX1084" s="30"/>
      <c r="BY1084" s="30"/>
      <c r="BZ1084" s="160"/>
      <c r="CS1084" s="40"/>
      <c r="CV1084" s="69"/>
      <c r="CW1084" s="31"/>
      <c r="CX1084" s="19"/>
      <c r="CY1084" s="43"/>
      <c r="DC1084" s="160"/>
      <c r="DU1084" s="30"/>
      <c r="DV1084" s="30"/>
      <c r="DW1084" s="30"/>
      <c r="DX1084" s="30"/>
      <c r="DY1084" s="30"/>
      <c r="DZ1084" s="160"/>
      <c r="EA1084" s="160"/>
      <c r="EC1084" s="160"/>
      <c r="ED1084" s="160"/>
      <c r="EG1084" s="160"/>
      <c r="EH1084" s="30"/>
      <c r="EI1084" s="30"/>
      <c r="EK1084" s="160"/>
      <c r="EL1084" s="160"/>
      <c r="EM1084" s="160"/>
      <c r="EN1084" s="160"/>
      <c r="EO1084" s="160"/>
      <c r="EP1084" s="160"/>
    </row>
    <row r="1085" spans="2:146" s="105" customFormat="1" x14ac:dyDescent="0.25">
      <c r="B1085" s="53"/>
      <c r="C1085" s="53"/>
      <c r="D1085" s="53"/>
      <c r="E1085" s="53"/>
      <c r="F1085" s="53"/>
      <c r="G1085" s="53"/>
      <c r="J1085" s="160"/>
      <c r="K1085" s="160"/>
      <c r="L1085" s="42"/>
      <c r="M1085" s="42"/>
      <c r="N1085" s="42"/>
      <c r="O1085" s="42"/>
      <c r="P1085" s="42"/>
      <c r="Q1085" s="42"/>
      <c r="R1085" s="42"/>
      <c r="S1085" s="42"/>
      <c r="T1085" s="42"/>
      <c r="U1085" s="169"/>
      <c r="V1085" s="169"/>
      <c r="W1085" s="169"/>
      <c r="X1085" s="169"/>
      <c r="Y1085" s="169"/>
      <c r="AA1085" s="169"/>
      <c r="AB1085" s="169"/>
      <c r="AC1085" s="169"/>
      <c r="AD1085" s="169"/>
      <c r="AE1085" s="169"/>
      <c r="AF1085" s="169"/>
      <c r="AG1085" s="169"/>
      <c r="AH1085" s="169"/>
      <c r="AJ1085" s="169"/>
      <c r="AK1085" s="169"/>
      <c r="AM1085" s="169"/>
      <c r="AN1085" s="64"/>
      <c r="AO1085" s="64"/>
      <c r="AP1085" s="64"/>
      <c r="AQ1085" s="64"/>
      <c r="AR1085" s="64"/>
      <c r="AS1085" s="42"/>
      <c r="AT1085" s="67"/>
      <c r="AU1085" s="67"/>
      <c r="AV1085" s="67"/>
      <c r="AW1085" s="42"/>
      <c r="AX1085" s="64"/>
      <c r="AY1085" s="69"/>
      <c r="AZ1085" s="67"/>
      <c r="BA1085" s="67"/>
      <c r="BB1085" s="67"/>
      <c r="BC1085" s="67"/>
      <c r="BD1085" s="69"/>
      <c r="BE1085" s="69"/>
      <c r="BF1085" s="72"/>
      <c r="BG1085" s="69"/>
      <c r="BH1085" s="69"/>
      <c r="BI1085" s="94"/>
      <c r="BJ1085" s="42"/>
      <c r="BK1085" s="42"/>
      <c r="BL1085" s="209"/>
      <c r="BM1085" s="67"/>
      <c r="BN1085" s="67"/>
      <c r="BO1085" s="95"/>
      <c r="BP1085" s="42"/>
      <c r="BQ1085" s="42"/>
      <c r="BR1085" s="206"/>
      <c r="BS1085" s="41"/>
      <c r="BT1085" s="41"/>
      <c r="BU1085" s="30"/>
      <c r="BW1085" s="30"/>
      <c r="BX1085" s="30"/>
      <c r="BY1085" s="30"/>
      <c r="BZ1085" s="160"/>
      <c r="CS1085" s="40"/>
      <c r="CV1085" s="69"/>
      <c r="CW1085" s="31"/>
      <c r="CX1085" s="19"/>
      <c r="CY1085" s="43"/>
      <c r="DC1085" s="160"/>
      <c r="DU1085" s="30"/>
      <c r="DV1085" s="30"/>
      <c r="DW1085" s="30"/>
      <c r="DX1085" s="30"/>
      <c r="DY1085" s="30"/>
      <c r="DZ1085" s="160"/>
      <c r="EA1085" s="160"/>
      <c r="EC1085" s="160"/>
      <c r="ED1085" s="160"/>
      <c r="EG1085" s="160"/>
      <c r="EH1085" s="30"/>
      <c r="EI1085" s="30"/>
      <c r="EK1085" s="160"/>
      <c r="EL1085" s="160"/>
      <c r="EM1085" s="160"/>
      <c r="EN1085" s="160"/>
      <c r="EO1085" s="160"/>
      <c r="EP1085" s="160"/>
    </row>
    <row r="1086" spans="2:146" s="105" customFormat="1" x14ac:dyDescent="0.25">
      <c r="B1086" s="53"/>
      <c r="C1086" s="53"/>
      <c r="D1086" s="53"/>
      <c r="E1086" s="53"/>
      <c r="F1086" s="53"/>
      <c r="G1086" s="53"/>
      <c r="J1086" s="160"/>
      <c r="K1086" s="160"/>
      <c r="L1086" s="42"/>
      <c r="M1086" s="42"/>
      <c r="N1086" s="42"/>
      <c r="O1086" s="42"/>
      <c r="P1086" s="42"/>
      <c r="Q1086" s="42"/>
      <c r="R1086" s="42"/>
      <c r="S1086" s="42"/>
      <c r="T1086" s="42"/>
      <c r="U1086" s="169"/>
      <c r="V1086" s="169"/>
      <c r="W1086" s="169"/>
      <c r="X1086" s="169"/>
      <c r="Y1086" s="169"/>
      <c r="AA1086" s="169"/>
      <c r="AB1086" s="169"/>
      <c r="AC1086" s="169"/>
      <c r="AD1086" s="169"/>
      <c r="AE1086" s="169"/>
      <c r="AF1086" s="169"/>
      <c r="AG1086" s="169"/>
      <c r="AH1086" s="169"/>
      <c r="AJ1086" s="169"/>
      <c r="AK1086" s="169"/>
      <c r="AM1086" s="169"/>
      <c r="AN1086" s="64"/>
      <c r="AO1086" s="64"/>
      <c r="AP1086" s="64"/>
      <c r="AQ1086" s="64"/>
      <c r="AR1086" s="64"/>
      <c r="AS1086" s="42"/>
      <c r="AT1086" s="67"/>
      <c r="AU1086" s="67"/>
      <c r="AV1086" s="67"/>
      <c r="AW1086" s="42"/>
      <c r="AX1086" s="64"/>
      <c r="AY1086" s="69"/>
      <c r="AZ1086" s="67"/>
      <c r="BA1086" s="67"/>
      <c r="BB1086" s="67"/>
      <c r="BC1086" s="67"/>
      <c r="BD1086" s="69"/>
      <c r="BE1086" s="69"/>
      <c r="BF1086" s="72"/>
      <c r="BG1086" s="69"/>
      <c r="BH1086" s="69"/>
      <c r="BI1086" s="94"/>
      <c r="BJ1086" s="42"/>
      <c r="BK1086" s="42"/>
      <c r="BL1086" s="209"/>
      <c r="BM1086" s="67"/>
      <c r="BN1086" s="67"/>
      <c r="BO1086" s="95"/>
      <c r="BP1086" s="42"/>
      <c r="BQ1086" s="42"/>
      <c r="BR1086" s="206"/>
      <c r="BS1086" s="41"/>
      <c r="BT1086" s="41"/>
      <c r="BU1086" s="30"/>
      <c r="BW1086" s="30"/>
      <c r="BX1086" s="30"/>
      <c r="BY1086" s="30"/>
      <c r="BZ1086" s="160"/>
      <c r="CS1086" s="40"/>
      <c r="CV1086" s="69"/>
      <c r="CW1086" s="31"/>
      <c r="CX1086" s="19"/>
      <c r="CY1086" s="43"/>
      <c r="DC1086" s="160"/>
      <c r="DU1086" s="30"/>
      <c r="DV1086" s="30"/>
      <c r="DW1086" s="30"/>
      <c r="DX1086" s="30"/>
      <c r="DY1086" s="30"/>
      <c r="DZ1086" s="160"/>
      <c r="EA1086" s="160"/>
      <c r="EC1086" s="160"/>
      <c r="ED1086" s="160"/>
      <c r="EG1086" s="160"/>
      <c r="EH1086" s="30"/>
      <c r="EI1086" s="30"/>
      <c r="EK1086" s="160"/>
      <c r="EL1086" s="160"/>
      <c r="EM1086" s="160"/>
      <c r="EN1086" s="160"/>
      <c r="EO1086" s="160"/>
      <c r="EP1086" s="160"/>
    </row>
    <row r="1087" spans="2:146" s="105" customFormat="1" x14ac:dyDescent="0.25">
      <c r="B1087" s="53"/>
      <c r="C1087" s="53"/>
      <c r="D1087" s="53"/>
      <c r="E1087" s="53"/>
      <c r="F1087" s="53"/>
      <c r="G1087" s="53"/>
      <c r="J1087" s="160"/>
      <c r="K1087" s="160"/>
      <c r="L1087" s="42"/>
      <c r="M1087" s="42"/>
      <c r="N1087" s="42"/>
      <c r="O1087" s="42"/>
      <c r="P1087" s="42"/>
      <c r="Q1087" s="42"/>
      <c r="R1087" s="42"/>
      <c r="S1087" s="42"/>
      <c r="T1087" s="42"/>
      <c r="U1087" s="169"/>
      <c r="V1087" s="169"/>
      <c r="W1087" s="169"/>
      <c r="X1087" s="169"/>
      <c r="Y1087" s="169"/>
      <c r="AA1087" s="169"/>
      <c r="AB1087" s="169"/>
      <c r="AC1087" s="169"/>
      <c r="AD1087" s="169"/>
      <c r="AE1087" s="169"/>
      <c r="AF1087" s="169"/>
      <c r="AG1087" s="169"/>
      <c r="AH1087" s="169"/>
      <c r="AJ1087" s="169"/>
      <c r="AK1087" s="169"/>
      <c r="AM1087" s="169"/>
      <c r="AN1087" s="64"/>
      <c r="AO1087" s="64"/>
      <c r="AP1087" s="64"/>
      <c r="AQ1087" s="64"/>
      <c r="AR1087" s="64"/>
      <c r="AS1087" s="42"/>
      <c r="AT1087" s="67"/>
      <c r="AU1087" s="67"/>
      <c r="AV1087" s="67"/>
      <c r="AW1087" s="42"/>
      <c r="AX1087" s="64"/>
      <c r="AY1087" s="69"/>
      <c r="AZ1087" s="67"/>
      <c r="BA1087" s="67"/>
      <c r="BB1087" s="67"/>
      <c r="BC1087" s="67"/>
      <c r="BD1087" s="69"/>
      <c r="BE1087" s="69"/>
      <c r="BF1087" s="72"/>
      <c r="BG1087" s="69"/>
      <c r="BH1087" s="69"/>
      <c r="BI1087" s="94"/>
      <c r="BJ1087" s="42"/>
      <c r="BK1087" s="42"/>
      <c r="BL1087" s="209"/>
      <c r="BM1087" s="67"/>
      <c r="BN1087" s="67"/>
      <c r="BO1087" s="95"/>
      <c r="BP1087" s="42"/>
      <c r="BQ1087" s="42"/>
      <c r="BR1087" s="206"/>
      <c r="BS1087" s="41"/>
      <c r="BT1087" s="41"/>
      <c r="BU1087" s="30"/>
      <c r="BW1087" s="30"/>
      <c r="BX1087" s="30"/>
      <c r="BY1087" s="30"/>
      <c r="BZ1087" s="160"/>
      <c r="CS1087" s="40"/>
      <c r="CV1087" s="69"/>
      <c r="CW1087" s="31"/>
      <c r="CX1087" s="19"/>
      <c r="CY1087" s="43"/>
      <c r="DC1087" s="160"/>
      <c r="DU1087" s="30"/>
      <c r="DV1087" s="30"/>
      <c r="DW1087" s="30"/>
      <c r="DX1087" s="30"/>
      <c r="DY1087" s="30"/>
      <c r="DZ1087" s="160"/>
      <c r="EA1087" s="160"/>
      <c r="EC1087" s="160"/>
      <c r="ED1087" s="160"/>
      <c r="EG1087" s="160"/>
      <c r="EH1087" s="30"/>
      <c r="EI1087" s="30"/>
      <c r="EK1087" s="160"/>
      <c r="EL1087" s="160"/>
      <c r="EM1087" s="160"/>
      <c r="EN1087" s="160"/>
      <c r="EO1087" s="160"/>
      <c r="EP1087" s="160"/>
    </row>
    <row r="1088" spans="2:146" s="105" customFormat="1" x14ac:dyDescent="0.25">
      <c r="B1088" s="53"/>
      <c r="C1088" s="53"/>
      <c r="D1088" s="53"/>
      <c r="E1088" s="53"/>
      <c r="F1088" s="53"/>
      <c r="G1088" s="53"/>
      <c r="J1088" s="160"/>
      <c r="K1088" s="160"/>
      <c r="L1088" s="42"/>
      <c r="M1088" s="42"/>
      <c r="N1088" s="42"/>
      <c r="O1088" s="42"/>
      <c r="P1088" s="42"/>
      <c r="Q1088" s="42"/>
      <c r="R1088" s="42"/>
      <c r="S1088" s="42"/>
      <c r="T1088" s="42"/>
      <c r="U1088" s="169"/>
      <c r="V1088" s="169"/>
      <c r="W1088" s="169"/>
      <c r="X1088" s="169"/>
      <c r="Y1088" s="169"/>
      <c r="AA1088" s="169"/>
      <c r="AB1088" s="169"/>
      <c r="AC1088" s="169"/>
      <c r="AD1088" s="169"/>
      <c r="AE1088" s="169"/>
      <c r="AF1088" s="169"/>
      <c r="AG1088" s="169"/>
      <c r="AH1088" s="169"/>
      <c r="AJ1088" s="169"/>
      <c r="AK1088" s="169"/>
      <c r="AM1088" s="169"/>
      <c r="AN1088" s="64"/>
      <c r="AO1088" s="64"/>
      <c r="AP1088" s="64"/>
      <c r="AQ1088" s="64"/>
      <c r="AR1088" s="64"/>
      <c r="AS1088" s="42"/>
      <c r="AT1088" s="67"/>
      <c r="AU1088" s="67"/>
      <c r="AV1088" s="67"/>
      <c r="AW1088" s="42"/>
      <c r="AX1088" s="64"/>
      <c r="AY1088" s="69"/>
      <c r="AZ1088" s="67"/>
      <c r="BA1088" s="67"/>
      <c r="BB1088" s="67"/>
      <c r="BC1088" s="67"/>
      <c r="BD1088" s="69"/>
      <c r="BE1088" s="69"/>
      <c r="BF1088" s="72"/>
      <c r="BG1088" s="69"/>
      <c r="BH1088" s="69"/>
      <c r="BI1088" s="94"/>
      <c r="BJ1088" s="42"/>
      <c r="BK1088" s="42"/>
      <c r="BL1088" s="209"/>
      <c r="BM1088" s="67"/>
      <c r="BN1088" s="67"/>
      <c r="BO1088" s="95"/>
      <c r="BP1088" s="42"/>
      <c r="BQ1088" s="42"/>
      <c r="BR1088" s="206"/>
      <c r="BS1088" s="41"/>
      <c r="BT1088" s="41"/>
      <c r="BU1088" s="30"/>
      <c r="BW1088" s="30"/>
      <c r="BX1088" s="30"/>
      <c r="BY1088" s="30"/>
      <c r="BZ1088" s="160"/>
      <c r="CS1088" s="40"/>
      <c r="CV1088" s="69"/>
      <c r="CW1088" s="31"/>
      <c r="CX1088" s="19"/>
      <c r="CY1088" s="43"/>
      <c r="DC1088" s="160"/>
      <c r="DU1088" s="30"/>
      <c r="DV1088" s="30"/>
      <c r="DW1088" s="30"/>
      <c r="DX1088" s="30"/>
      <c r="DY1088" s="30"/>
      <c r="DZ1088" s="160"/>
      <c r="EA1088" s="160"/>
      <c r="EC1088" s="160"/>
      <c r="ED1088" s="160"/>
      <c r="EG1088" s="160"/>
      <c r="EH1088" s="30"/>
      <c r="EI1088" s="30"/>
      <c r="EK1088" s="160"/>
      <c r="EL1088" s="160"/>
      <c r="EM1088" s="160"/>
      <c r="EN1088" s="160"/>
      <c r="EO1088" s="160"/>
      <c r="EP1088" s="160"/>
    </row>
    <row r="1089" spans="2:146" s="105" customFormat="1" x14ac:dyDescent="0.25">
      <c r="B1089" s="53"/>
      <c r="C1089" s="53"/>
      <c r="D1089" s="53"/>
      <c r="E1089" s="53"/>
      <c r="F1089" s="53"/>
      <c r="G1089" s="53"/>
      <c r="J1089" s="160"/>
      <c r="K1089" s="160"/>
      <c r="L1089" s="42"/>
      <c r="M1089" s="42"/>
      <c r="N1089" s="42"/>
      <c r="O1089" s="42"/>
      <c r="P1089" s="42"/>
      <c r="Q1089" s="42"/>
      <c r="R1089" s="42"/>
      <c r="S1089" s="42"/>
      <c r="T1089" s="42"/>
      <c r="U1089" s="169"/>
      <c r="V1089" s="169"/>
      <c r="W1089" s="169"/>
      <c r="X1089" s="169"/>
      <c r="Y1089" s="169"/>
      <c r="AA1089" s="169"/>
      <c r="AB1089" s="169"/>
      <c r="AC1089" s="169"/>
      <c r="AD1089" s="169"/>
      <c r="AE1089" s="169"/>
      <c r="AF1089" s="169"/>
      <c r="AG1089" s="169"/>
      <c r="AH1089" s="169"/>
      <c r="AJ1089" s="169"/>
      <c r="AK1089" s="169"/>
      <c r="AM1089" s="169"/>
      <c r="AN1089" s="64"/>
      <c r="AO1089" s="64"/>
      <c r="AP1089" s="64"/>
      <c r="AQ1089" s="64"/>
      <c r="AR1089" s="64"/>
      <c r="AS1089" s="42"/>
      <c r="AT1089" s="67"/>
      <c r="AU1089" s="67"/>
      <c r="AV1089" s="67"/>
      <c r="AW1089" s="42"/>
      <c r="AX1089" s="64"/>
      <c r="AY1089" s="69"/>
      <c r="AZ1089" s="67"/>
      <c r="BA1089" s="67"/>
      <c r="BB1089" s="67"/>
      <c r="BC1089" s="67"/>
      <c r="BD1089" s="69"/>
      <c r="BE1089" s="69"/>
      <c r="BF1089" s="72"/>
      <c r="BG1089" s="69"/>
      <c r="BH1089" s="69"/>
      <c r="BI1089" s="94"/>
      <c r="BJ1089" s="42"/>
      <c r="BK1089" s="42"/>
      <c r="BL1089" s="209"/>
      <c r="BM1089" s="67"/>
      <c r="BN1089" s="67"/>
      <c r="BO1089" s="95"/>
      <c r="BP1089" s="42"/>
      <c r="BQ1089" s="42"/>
      <c r="BR1089" s="206"/>
      <c r="BS1089" s="41"/>
      <c r="BT1089" s="41"/>
      <c r="BU1089" s="30"/>
      <c r="BW1089" s="30"/>
      <c r="BX1089" s="30"/>
      <c r="BY1089" s="30"/>
      <c r="BZ1089" s="160"/>
      <c r="CS1089" s="40"/>
      <c r="CV1089" s="69"/>
      <c r="CW1089" s="31"/>
      <c r="CX1089" s="19"/>
      <c r="CY1089" s="43"/>
      <c r="DC1089" s="160"/>
      <c r="DU1089" s="30"/>
      <c r="DV1089" s="30"/>
      <c r="DW1089" s="30"/>
      <c r="DX1089" s="30"/>
      <c r="DY1089" s="30"/>
      <c r="DZ1089" s="160"/>
      <c r="EA1089" s="160"/>
      <c r="EC1089" s="160"/>
      <c r="ED1089" s="160"/>
      <c r="EG1089" s="160"/>
      <c r="EH1089" s="30"/>
      <c r="EI1089" s="30"/>
      <c r="EK1089" s="160"/>
      <c r="EL1089" s="160"/>
      <c r="EM1089" s="160"/>
      <c r="EN1089" s="160"/>
      <c r="EO1089" s="160"/>
      <c r="EP1089" s="160"/>
    </row>
    <row r="1090" spans="2:146" s="105" customFormat="1" x14ac:dyDescent="0.25">
      <c r="B1090" s="53"/>
      <c r="C1090" s="53"/>
      <c r="D1090" s="53"/>
      <c r="E1090" s="53"/>
      <c r="F1090" s="53"/>
      <c r="G1090" s="53"/>
      <c r="J1090" s="160"/>
      <c r="K1090" s="160"/>
      <c r="L1090" s="42"/>
      <c r="M1090" s="42"/>
      <c r="N1090" s="42"/>
      <c r="O1090" s="42"/>
      <c r="P1090" s="42"/>
      <c r="Q1090" s="42"/>
      <c r="R1090" s="42"/>
      <c r="S1090" s="42"/>
      <c r="T1090" s="42"/>
      <c r="U1090" s="169"/>
      <c r="V1090" s="169"/>
      <c r="W1090" s="169"/>
      <c r="X1090" s="169"/>
      <c r="Y1090" s="169"/>
      <c r="AA1090" s="169"/>
      <c r="AB1090" s="169"/>
      <c r="AC1090" s="169"/>
      <c r="AD1090" s="169"/>
      <c r="AE1090" s="169"/>
      <c r="AF1090" s="169"/>
      <c r="AG1090" s="169"/>
      <c r="AH1090" s="169"/>
      <c r="AJ1090" s="169"/>
      <c r="AK1090" s="169"/>
      <c r="AM1090" s="169"/>
      <c r="AN1090" s="64"/>
      <c r="AO1090" s="64"/>
      <c r="AP1090" s="64"/>
      <c r="AQ1090" s="64"/>
      <c r="AR1090" s="64"/>
      <c r="AS1090" s="42"/>
      <c r="AT1090" s="67"/>
      <c r="AU1090" s="67"/>
      <c r="AV1090" s="67"/>
      <c r="AW1090" s="42"/>
      <c r="AX1090" s="64"/>
      <c r="AY1090" s="69"/>
      <c r="AZ1090" s="67"/>
      <c r="BA1090" s="67"/>
      <c r="BB1090" s="67"/>
      <c r="BC1090" s="67"/>
      <c r="BD1090" s="69"/>
      <c r="BE1090" s="69"/>
      <c r="BF1090" s="72"/>
      <c r="BG1090" s="69"/>
      <c r="BH1090" s="69"/>
      <c r="BI1090" s="94"/>
      <c r="BJ1090" s="42"/>
      <c r="BK1090" s="42"/>
      <c r="BL1090" s="209"/>
      <c r="BM1090" s="67"/>
      <c r="BN1090" s="67"/>
      <c r="BO1090" s="95"/>
      <c r="BP1090" s="42"/>
      <c r="BQ1090" s="42"/>
      <c r="BR1090" s="206"/>
      <c r="BS1090" s="41"/>
      <c r="BT1090" s="41"/>
      <c r="BU1090" s="30"/>
      <c r="BW1090" s="30"/>
      <c r="BX1090" s="30"/>
      <c r="BY1090" s="30"/>
      <c r="BZ1090" s="160"/>
      <c r="CS1090" s="40"/>
      <c r="CV1090" s="69"/>
      <c r="CW1090" s="31"/>
      <c r="CX1090" s="19"/>
      <c r="CY1090" s="43"/>
      <c r="DC1090" s="160"/>
      <c r="DU1090" s="30"/>
      <c r="DV1090" s="30"/>
      <c r="DW1090" s="30"/>
      <c r="DX1090" s="30"/>
      <c r="DY1090" s="30"/>
      <c r="DZ1090" s="160"/>
      <c r="EA1090" s="160"/>
      <c r="EC1090" s="160"/>
      <c r="ED1090" s="160"/>
      <c r="EG1090" s="160"/>
      <c r="EH1090" s="30"/>
      <c r="EI1090" s="30"/>
      <c r="EK1090" s="160"/>
      <c r="EL1090" s="160"/>
      <c r="EM1090" s="160"/>
      <c r="EN1090" s="160"/>
      <c r="EO1090" s="160"/>
      <c r="EP1090" s="160"/>
    </row>
    <row r="1091" spans="2:146" s="105" customFormat="1" x14ac:dyDescent="0.25">
      <c r="B1091" s="53"/>
      <c r="C1091" s="53"/>
      <c r="D1091" s="53"/>
      <c r="E1091" s="53"/>
      <c r="F1091" s="53"/>
      <c r="G1091" s="53"/>
      <c r="J1091" s="160"/>
      <c r="K1091" s="160"/>
      <c r="L1091" s="42"/>
      <c r="M1091" s="42"/>
      <c r="N1091" s="42"/>
      <c r="O1091" s="42"/>
      <c r="P1091" s="42"/>
      <c r="Q1091" s="42"/>
      <c r="R1091" s="42"/>
      <c r="S1091" s="42"/>
      <c r="T1091" s="42"/>
      <c r="U1091" s="169"/>
      <c r="V1091" s="169"/>
      <c r="W1091" s="169"/>
      <c r="X1091" s="169"/>
      <c r="Y1091" s="169"/>
      <c r="AA1091" s="169"/>
      <c r="AB1091" s="169"/>
      <c r="AC1091" s="169"/>
      <c r="AD1091" s="169"/>
      <c r="AE1091" s="169"/>
      <c r="AF1091" s="169"/>
      <c r="AG1091" s="169"/>
      <c r="AH1091" s="169"/>
      <c r="AJ1091" s="169"/>
      <c r="AK1091" s="169"/>
      <c r="AM1091" s="169"/>
      <c r="AN1091" s="64"/>
      <c r="AO1091" s="64"/>
      <c r="AP1091" s="64"/>
      <c r="AQ1091" s="64"/>
      <c r="AR1091" s="64"/>
      <c r="AS1091" s="42"/>
      <c r="AT1091" s="67"/>
      <c r="AU1091" s="67"/>
      <c r="AV1091" s="67"/>
      <c r="AW1091" s="42"/>
      <c r="AX1091" s="64"/>
      <c r="AY1091" s="69"/>
      <c r="AZ1091" s="67"/>
      <c r="BA1091" s="67"/>
      <c r="BB1091" s="67"/>
      <c r="BC1091" s="67"/>
      <c r="BD1091" s="69"/>
      <c r="BE1091" s="69"/>
      <c r="BF1091" s="72"/>
      <c r="BG1091" s="69"/>
      <c r="BH1091" s="69"/>
      <c r="BI1091" s="94"/>
      <c r="BJ1091" s="42"/>
      <c r="BK1091" s="42"/>
      <c r="BL1091" s="209"/>
      <c r="BM1091" s="67"/>
      <c r="BN1091" s="67"/>
      <c r="BO1091" s="95"/>
      <c r="BP1091" s="42"/>
      <c r="BQ1091" s="42"/>
      <c r="BR1091" s="206"/>
      <c r="BS1091" s="41"/>
      <c r="BT1091" s="41"/>
      <c r="BU1091" s="30"/>
      <c r="BW1091" s="30"/>
      <c r="BX1091" s="30"/>
      <c r="BY1091" s="30"/>
      <c r="BZ1091" s="160"/>
      <c r="CS1091" s="40"/>
      <c r="CV1091" s="69"/>
      <c r="CW1091" s="31"/>
      <c r="CX1091" s="19"/>
      <c r="CY1091" s="43"/>
      <c r="DC1091" s="160"/>
      <c r="DU1091" s="30"/>
      <c r="DV1091" s="30"/>
      <c r="DW1091" s="30"/>
      <c r="DX1091" s="30"/>
      <c r="DY1091" s="30"/>
      <c r="DZ1091" s="160"/>
      <c r="EA1091" s="160"/>
      <c r="EC1091" s="160"/>
      <c r="ED1091" s="160"/>
      <c r="EG1091" s="160"/>
      <c r="EH1091" s="30"/>
      <c r="EI1091" s="30"/>
      <c r="EK1091" s="160"/>
      <c r="EL1091" s="160"/>
      <c r="EM1091" s="160"/>
      <c r="EN1091" s="160"/>
      <c r="EO1091" s="160"/>
      <c r="EP1091" s="160"/>
    </row>
    <row r="1092" spans="2:146" s="105" customFormat="1" x14ac:dyDescent="0.25">
      <c r="B1092" s="53"/>
      <c r="C1092" s="53"/>
      <c r="D1092" s="53"/>
      <c r="E1092" s="53"/>
      <c r="F1092" s="53"/>
      <c r="G1092" s="53"/>
      <c r="J1092" s="160"/>
      <c r="K1092" s="160"/>
      <c r="L1092" s="42"/>
      <c r="M1092" s="42"/>
      <c r="N1092" s="42"/>
      <c r="O1092" s="42"/>
      <c r="P1092" s="42"/>
      <c r="Q1092" s="42"/>
      <c r="R1092" s="42"/>
      <c r="S1092" s="42"/>
      <c r="T1092" s="42"/>
      <c r="U1092" s="169"/>
      <c r="V1092" s="169"/>
      <c r="W1092" s="169"/>
      <c r="X1092" s="169"/>
      <c r="Y1092" s="169"/>
      <c r="AA1092" s="169"/>
      <c r="AB1092" s="169"/>
      <c r="AC1092" s="169"/>
      <c r="AD1092" s="169"/>
      <c r="AE1092" s="169"/>
      <c r="AF1092" s="169"/>
      <c r="AG1092" s="169"/>
      <c r="AH1092" s="169"/>
      <c r="AJ1092" s="169"/>
      <c r="AK1092" s="169"/>
      <c r="AM1092" s="169"/>
      <c r="AN1092" s="64"/>
      <c r="AO1092" s="64"/>
      <c r="AP1092" s="64"/>
      <c r="AQ1092" s="64"/>
      <c r="AR1092" s="64"/>
      <c r="AS1092" s="42"/>
      <c r="AT1092" s="67"/>
      <c r="AU1092" s="67"/>
      <c r="AV1092" s="67"/>
      <c r="AW1092" s="42"/>
      <c r="AX1092" s="64"/>
      <c r="AY1092" s="69"/>
      <c r="AZ1092" s="67"/>
      <c r="BA1092" s="67"/>
      <c r="BB1092" s="67"/>
      <c r="BC1092" s="67"/>
      <c r="BD1092" s="69"/>
      <c r="BE1092" s="69"/>
      <c r="BF1092" s="72"/>
      <c r="BG1092" s="69"/>
      <c r="BH1092" s="69"/>
      <c r="BI1092" s="94"/>
      <c r="BJ1092" s="42"/>
      <c r="BK1092" s="42"/>
      <c r="BL1092" s="209"/>
      <c r="BM1092" s="67"/>
      <c r="BN1092" s="67"/>
      <c r="BO1092" s="95"/>
      <c r="BP1092" s="42"/>
      <c r="BQ1092" s="42"/>
      <c r="BR1092" s="206"/>
      <c r="BS1092" s="41"/>
      <c r="BT1092" s="41"/>
      <c r="BU1092" s="30"/>
      <c r="BW1092" s="30"/>
      <c r="BX1092" s="30"/>
      <c r="BY1092" s="30"/>
      <c r="BZ1092" s="160"/>
      <c r="CS1092" s="40"/>
      <c r="CV1092" s="69"/>
      <c r="CW1092" s="31"/>
      <c r="CX1092" s="19"/>
      <c r="CY1092" s="43"/>
      <c r="DC1092" s="160"/>
      <c r="DU1092" s="30"/>
      <c r="DV1092" s="30"/>
      <c r="DW1092" s="30"/>
      <c r="DX1092" s="30"/>
      <c r="DY1092" s="30"/>
      <c r="DZ1092" s="160"/>
      <c r="EA1092" s="160"/>
      <c r="EC1092" s="160"/>
      <c r="ED1092" s="160"/>
      <c r="EG1092" s="160"/>
      <c r="EH1092" s="30"/>
      <c r="EI1092" s="30"/>
      <c r="EK1092" s="160"/>
      <c r="EL1092" s="160"/>
      <c r="EM1092" s="160"/>
      <c r="EN1092" s="160"/>
      <c r="EO1092" s="160"/>
      <c r="EP1092" s="160"/>
    </row>
    <row r="1093" spans="2:146" s="105" customFormat="1" x14ac:dyDescent="0.25">
      <c r="B1093" s="53"/>
      <c r="C1093" s="53"/>
      <c r="D1093" s="53"/>
      <c r="E1093" s="53"/>
      <c r="F1093" s="53"/>
      <c r="G1093" s="53"/>
      <c r="J1093" s="160"/>
      <c r="K1093" s="160"/>
      <c r="L1093" s="42"/>
      <c r="M1093" s="42"/>
      <c r="N1093" s="42"/>
      <c r="O1093" s="42"/>
      <c r="P1093" s="42"/>
      <c r="Q1093" s="42"/>
      <c r="R1093" s="42"/>
      <c r="S1093" s="42"/>
      <c r="T1093" s="42"/>
      <c r="U1093" s="169"/>
      <c r="V1093" s="169"/>
      <c r="W1093" s="169"/>
      <c r="X1093" s="169"/>
      <c r="Y1093" s="169"/>
      <c r="AA1093" s="169"/>
      <c r="AB1093" s="169"/>
      <c r="AC1093" s="169"/>
      <c r="AD1093" s="169"/>
      <c r="AE1093" s="169"/>
      <c r="AF1093" s="169"/>
      <c r="AG1093" s="169"/>
      <c r="AH1093" s="169"/>
      <c r="AJ1093" s="169"/>
      <c r="AK1093" s="169"/>
      <c r="AM1093" s="169"/>
      <c r="AN1093" s="64"/>
      <c r="AO1093" s="64"/>
      <c r="AP1093" s="64"/>
      <c r="AQ1093" s="64"/>
      <c r="AR1093" s="64"/>
      <c r="AS1093" s="42"/>
      <c r="AT1093" s="67"/>
      <c r="AU1093" s="67"/>
      <c r="AV1093" s="67"/>
      <c r="AW1093" s="42"/>
      <c r="AX1093" s="64"/>
      <c r="AY1093" s="69"/>
      <c r="AZ1093" s="67"/>
      <c r="BA1093" s="67"/>
      <c r="BB1093" s="67"/>
      <c r="BC1093" s="67"/>
      <c r="BD1093" s="69"/>
      <c r="BE1093" s="69"/>
      <c r="BF1093" s="72"/>
      <c r="BG1093" s="69"/>
      <c r="BH1093" s="69"/>
      <c r="BI1093" s="94"/>
      <c r="BJ1093" s="42"/>
      <c r="BK1093" s="42"/>
      <c r="BL1093" s="209"/>
      <c r="BM1093" s="67"/>
      <c r="BN1093" s="67"/>
      <c r="BO1093" s="95"/>
      <c r="BP1093" s="42"/>
      <c r="BQ1093" s="42"/>
      <c r="BR1093" s="206"/>
      <c r="BS1093" s="41"/>
      <c r="BT1093" s="41"/>
      <c r="BU1093" s="30"/>
      <c r="BW1093" s="30"/>
      <c r="BX1093" s="30"/>
      <c r="BY1093" s="30"/>
      <c r="BZ1093" s="160"/>
      <c r="CS1093" s="40"/>
      <c r="CV1093" s="69"/>
      <c r="CW1093" s="31"/>
      <c r="CX1093" s="19"/>
      <c r="CY1093" s="43"/>
      <c r="DC1093" s="160"/>
      <c r="DU1093" s="30"/>
      <c r="DV1093" s="30"/>
      <c r="DW1093" s="30"/>
      <c r="DX1093" s="30"/>
      <c r="DY1093" s="30"/>
      <c r="DZ1093" s="160"/>
      <c r="EA1093" s="160"/>
      <c r="EC1093" s="160"/>
      <c r="ED1093" s="160"/>
      <c r="EG1093" s="160"/>
      <c r="EH1093" s="30"/>
      <c r="EI1093" s="30"/>
      <c r="EK1093" s="160"/>
      <c r="EL1093" s="160"/>
      <c r="EM1093" s="160"/>
      <c r="EN1093" s="160"/>
      <c r="EO1093" s="160"/>
      <c r="EP1093" s="160"/>
    </row>
    <row r="1094" spans="2:146" s="105" customFormat="1" x14ac:dyDescent="0.25">
      <c r="B1094" s="53"/>
      <c r="C1094" s="53"/>
      <c r="D1094" s="53"/>
      <c r="E1094" s="53"/>
      <c r="F1094" s="53"/>
      <c r="G1094" s="53"/>
      <c r="J1094" s="160"/>
      <c r="K1094" s="160"/>
      <c r="L1094" s="42"/>
      <c r="M1094" s="42"/>
      <c r="N1094" s="42"/>
      <c r="O1094" s="42"/>
      <c r="P1094" s="42"/>
      <c r="Q1094" s="42"/>
      <c r="R1094" s="42"/>
      <c r="S1094" s="42"/>
      <c r="T1094" s="42"/>
      <c r="U1094" s="169"/>
      <c r="V1094" s="169"/>
      <c r="W1094" s="169"/>
      <c r="X1094" s="169"/>
      <c r="Y1094" s="169"/>
      <c r="AA1094" s="169"/>
      <c r="AB1094" s="169"/>
      <c r="AC1094" s="169"/>
      <c r="AD1094" s="169"/>
      <c r="AE1094" s="169"/>
      <c r="AF1094" s="169"/>
      <c r="AG1094" s="169"/>
      <c r="AH1094" s="169"/>
      <c r="AJ1094" s="169"/>
      <c r="AK1094" s="169"/>
      <c r="AM1094" s="169"/>
      <c r="AN1094" s="64"/>
      <c r="AO1094" s="64"/>
      <c r="AP1094" s="64"/>
      <c r="AQ1094" s="64"/>
      <c r="AR1094" s="64"/>
      <c r="AS1094" s="42"/>
      <c r="AT1094" s="67"/>
      <c r="AU1094" s="67"/>
      <c r="AV1094" s="67"/>
      <c r="AW1094" s="42"/>
      <c r="AX1094" s="64"/>
      <c r="AY1094" s="69"/>
      <c r="AZ1094" s="67"/>
      <c r="BA1094" s="67"/>
      <c r="BB1094" s="67"/>
      <c r="BC1094" s="67"/>
      <c r="BD1094" s="69"/>
      <c r="BE1094" s="69"/>
      <c r="BF1094" s="72"/>
      <c r="BG1094" s="69"/>
      <c r="BH1094" s="69"/>
      <c r="BI1094" s="94"/>
      <c r="BJ1094" s="42"/>
      <c r="BK1094" s="42"/>
      <c r="BL1094" s="209"/>
      <c r="BM1094" s="67"/>
      <c r="BN1094" s="67"/>
      <c r="BO1094" s="95"/>
      <c r="BP1094" s="42"/>
      <c r="BQ1094" s="42"/>
      <c r="BR1094" s="206"/>
      <c r="BS1094" s="41"/>
      <c r="BT1094" s="41"/>
      <c r="BU1094" s="30"/>
      <c r="BW1094" s="30"/>
      <c r="BX1094" s="30"/>
      <c r="BY1094" s="30"/>
      <c r="BZ1094" s="160"/>
      <c r="CS1094" s="40"/>
      <c r="CV1094" s="69"/>
      <c r="CW1094" s="31"/>
      <c r="CX1094" s="19"/>
      <c r="CY1094" s="43"/>
      <c r="DC1094" s="160"/>
      <c r="DU1094" s="30"/>
      <c r="DV1094" s="30"/>
      <c r="DW1094" s="30"/>
      <c r="DX1094" s="30"/>
      <c r="DY1094" s="30"/>
      <c r="DZ1094" s="160"/>
      <c r="EA1094" s="160"/>
      <c r="EC1094" s="160"/>
      <c r="ED1094" s="160"/>
      <c r="EG1094" s="160"/>
      <c r="EH1094" s="30"/>
      <c r="EI1094" s="30"/>
      <c r="EK1094" s="160"/>
      <c r="EL1094" s="160"/>
      <c r="EM1094" s="160"/>
      <c r="EN1094" s="160"/>
      <c r="EO1094" s="160"/>
      <c r="EP1094" s="160"/>
    </row>
    <row r="1095" spans="2:146" s="105" customFormat="1" x14ac:dyDescent="0.25">
      <c r="B1095" s="53"/>
      <c r="C1095" s="53"/>
      <c r="D1095" s="53"/>
      <c r="E1095" s="53"/>
      <c r="F1095" s="53"/>
      <c r="G1095" s="53"/>
      <c r="J1095" s="160"/>
      <c r="K1095" s="160"/>
      <c r="L1095" s="42"/>
      <c r="M1095" s="42"/>
      <c r="N1095" s="42"/>
      <c r="O1095" s="42"/>
      <c r="P1095" s="42"/>
      <c r="Q1095" s="42"/>
      <c r="R1095" s="42"/>
      <c r="S1095" s="42"/>
      <c r="T1095" s="42"/>
      <c r="U1095" s="169"/>
      <c r="V1095" s="169"/>
      <c r="W1095" s="169"/>
      <c r="X1095" s="169"/>
      <c r="Y1095" s="169"/>
      <c r="AA1095" s="169"/>
      <c r="AB1095" s="169"/>
      <c r="AC1095" s="169"/>
      <c r="AD1095" s="169"/>
      <c r="AE1095" s="169"/>
      <c r="AF1095" s="169"/>
      <c r="AG1095" s="169"/>
      <c r="AH1095" s="169"/>
      <c r="AJ1095" s="169"/>
      <c r="AK1095" s="169"/>
      <c r="AM1095" s="169"/>
      <c r="AN1095" s="64"/>
      <c r="AO1095" s="64"/>
      <c r="AP1095" s="64"/>
      <c r="AQ1095" s="64"/>
      <c r="AR1095" s="64"/>
      <c r="AS1095" s="42"/>
      <c r="AT1095" s="67"/>
      <c r="AU1095" s="67"/>
      <c r="AV1095" s="67"/>
      <c r="AW1095" s="42"/>
      <c r="AX1095" s="64"/>
      <c r="AY1095" s="69"/>
      <c r="AZ1095" s="67"/>
      <c r="BA1095" s="67"/>
      <c r="BB1095" s="67"/>
      <c r="BC1095" s="67"/>
      <c r="BD1095" s="69"/>
      <c r="BE1095" s="69"/>
      <c r="BF1095" s="72"/>
      <c r="BG1095" s="69"/>
      <c r="BH1095" s="69"/>
      <c r="BI1095" s="94"/>
      <c r="BJ1095" s="42"/>
      <c r="BK1095" s="42"/>
      <c r="BL1095" s="209"/>
      <c r="BM1095" s="67"/>
      <c r="BN1095" s="67"/>
      <c r="BO1095" s="95"/>
      <c r="BP1095" s="42"/>
      <c r="BQ1095" s="42"/>
      <c r="BR1095" s="206"/>
      <c r="BS1095" s="41"/>
      <c r="BT1095" s="41"/>
      <c r="BU1095" s="30"/>
      <c r="BW1095" s="30"/>
      <c r="BX1095" s="30"/>
      <c r="BY1095" s="30"/>
      <c r="BZ1095" s="160"/>
      <c r="CS1095" s="40"/>
      <c r="CV1095" s="69"/>
      <c r="CW1095" s="31"/>
      <c r="CX1095" s="19"/>
      <c r="CY1095" s="43"/>
      <c r="DC1095" s="160"/>
      <c r="DU1095" s="30"/>
      <c r="DV1095" s="30"/>
      <c r="DW1095" s="30"/>
      <c r="DX1095" s="30"/>
      <c r="DY1095" s="30"/>
      <c r="DZ1095" s="160"/>
      <c r="EA1095" s="160"/>
      <c r="EC1095" s="160"/>
      <c r="ED1095" s="160"/>
      <c r="EG1095" s="160"/>
      <c r="EH1095" s="30"/>
      <c r="EI1095" s="30"/>
      <c r="EK1095" s="160"/>
      <c r="EL1095" s="160"/>
      <c r="EM1095" s="160"/>
      <c r="EN1095" s="160"/>
      <c r="EO1095" s="160"/>
      <c r="EP1095" s="160"/>
    </row>
    <row r="1096" spans="2:146" s="105" customFormat="1" x14ac:dyDescent="0.25">
      <c r="B1096" s="53"/>
      <c r="C1096" s="53"/>
      <c r="D1096" s="53"/>
      <c r="E1096" s="53"/>
      <c r="F1096" s="53"/>
      <c r="G1096" s="53"/>
      <c r="J1096" s="160"/>
      <c r="K1096" s="160"/>
      <c r="L1096" s="42"/>
      <c r="M1096" s="42"/>
      <c r="N1096" s="42"/>
      <c r="O1096" s="42"/>
      <c r="P1096" s="42"/>
      <c r="Q1096" s="42"/>
      <c r="R1096" s="42"/>
      <c r="S1096" s="42"/>
      <c r="T1096" s="42"/>
      <c r="U1096" s="169"/>
      <c r="V1096" s="169"/>
      <c r="W1096" s="169"/>
      <c r="X1096" s="169"/>
      <c r="Y1096" s="169"/>
      <c r="AA1096" s="169"/>
      <c r="AB1096" s="169"/>
      <c r="AC1096" s="169"/>
      <c r="AD1096" s="169"/>
      <c r="AE1096" s="169"/>
      <c r="AF1096" s="169"/>
      <c r="AG1096" s="169"/>
      <c r="AH1096" s="169"/>
      <c r="AJ1096" s="169"/>
      <c r="AK1096" s="169"/>
      <c r="AM1096" s="169"/>
      <c r="AN1096" s="64"/>
      <c r="AO1096" s="64"/>
      <c r="AP1096" s="64"/>
      <c r="AQ1096" s="64"/>
      <c r="AR1096" s="64"/>
      <c r="AS1096" s="42"/>
      <c r="AT1096" s="67"/>
      <c r="AU1096" s="67"/>
      <c r="AV1096" s="67"/>
      <c r="AW1096" s="42"/>
      <c r="AX1096" s="64"/>
      <c r="AY1096" s="69"/>
      <c r="AZ1096" s="67"/>
      <c r="BA1096" s="67"/>
      <c r="BB1096" s="67"/>
      <c r="BC1096" s="67"/>
      <c r="BD1096" s="69"/>
      <c r="BE1096" s="69"/>
      <c r="BF1096" s="72"/>
      <c r="BG1096" s="69"/>
      <c r="BH1096" s="69"/>
      <c r="BI1096" s="94"/>
      <c r="BJ1096" s="42"/>
      <c r="BK1096" s="42"/>
      <c r="BL1096" s="209"/>
      <c r="BM1096" s="67"/>
      <c r="BN1096" s="67"/>
      <c r="BO1096" s="95"/>
      <c r="BP1096" s="42"/>
      <c r="BQ1096" s="42"/>
      <c r="BR1096" s="206"/>
      <c r="BS1096" s="41"/>
      <c r="BT1096" s="41"/>
      <c r="BU1096" s="30"/>
      <c r="BW1096" s="30"/>
      <c r="BX1096" s="30"/>
      <c r="BY1096" s="30"/>
      <c r="BZ1096" s="160"/>
      <c r="CS1096" s="40"/>
      <c r="CV1096" s="69"/>
      <c r="CW1096" s="31"/>
      <c r="CX1096" s="19"/>
      <c r="CY1096" s="43"/>
      <c r="DC1096" s="160"/>
      <c r="DU1096" s="30"/>
      <c r="DV1096" s="30"/>
      <c r="DW1096" s="30"/>
      <c r="DX1096" s="30"/>
      <c r="DY1096" s="30"/>
      <c r="DZ1096" s="160"/>
      <c r="EA1096" s="160"/>
      <c r="EC1096" s="160"/>
      <c r="ED1096" s="160"/>
      <c r="EG1096" s="160"/>
      <c r="EH1096" s="30"/>
      <c r="EI1096" s="30"/>
      <c r="EK1096" s="160"/>
      <c r="EL1096" s="160"/>
      <c r="EM1096" s="160"/>
      <c r="EN1096" s="160"/>
      <c r="EO1096" s="160"/>
      <c r="EP1096" s="160"/>
    </row>
    <row r="1097" spans="2:146" s="105" customFormat="1" x14ac:dyDescent="0.25">
      <c r="B1097" s="53"/>
      <c r="C1097" s="53"/>
      <c r="D1097" s="53"/>
      <c r="E1097" s="53"/>
      <c r="F1097" s="53"/>
      <c r="G1097" s="53"/>
      <c r="J1097" s="160"/>
      <c r="K1097" s="160"/>
      <c r="L1097" s="42"/>
      <c r="M1097" s="42"/>
      <c r="N1097" s="42"/>
      <c r="O1097" s="42"/>
      <c r="P1097" s="42"/>
      <c r="Q1097" s="42"/>
      <c r="R1097" s="42"/>
      <c r="S1097" s="42"/>
      <c r="T1097" s="42"/>
      <c r="U1097" s="169"/>
      <c r="V1097" s="169"/>
      <c r="W1097" s="169"/>
      <c r="X1097" s="169"/>
      <c r="Y1097" s="169"/>
      <c r="AA1097" s="169"/>
      <c r="AB1097" s="169"/>
      <c r="AC1097" s="169"/>
      <c r="AD1097" s="169"/>
      <c r="AE1097" s="169"/>
      <c r="AF1097" s="169"/>
      <c r="AG1097" s="169"/>
      <c r="AH1097" s="169"/>
      <c r="AJ1097" s="169"/>
      <c r="AK1097" s="169"/>
      <c r="AM1097" s="169"/>
      <c r="AN1097" s="64"/>
      <c r="AO1097" s="64"/>
      <c r="AP1097" s="64"/>
      <c r="AQ1097" s="64"/>
      <c r="AR1097" s="64"/>
      <c r="AS1097" s="42"/>
      <c r="AT1097" s="67"/>
      <c r="AU1097" s="67"/>
      <c r="AV1097" s="67"/>
      <c r="AW1097" s="42"/>
      <c r="AX1097" s="64"/>
      <c r="AY1097" s="69"/>
      <c r="AZ1097" s="67"/>
      <c r="BA1097" s="67"/>
      <c r="BB1097" s="67"/>
      <c r="BC1097" s="67"/>
      <c r="BD1097" s="69"/>
      <c r="BE1097" s="69"/>
      <c r="BF1097" s="72"/>
      <c r="BG1097" s="69"/>
      <c r="BH1097" s="69"/>
      <c r="BI1097" s="94"/>
      <c r="BJ1097" s="42"/>
      <c r="BK1097" s="42"/>
      <c r="BL1097" s="209"/>
      <c r="BM1097" s="67"/>
      <c r="BN1097" s="67"/>
      <c r="BO1097" s="95"/>
      <c r="BP1097" s="42"/>
      <c r="BQ1097" s="42"/>
      <c r="BR1097" s="206"/>
      <c r="BS1097" s="41"/>
      <c r="BT1097" s="41"/>
      <c r="BU1097" s="30"/>
      <c r="BW1097" s="30"/>
      <c r="BX1097" s="30"/>
      <c r="BY1097" s="30"/>
      <c r="BZ1097" s="160"/>
      <c r="CS1097" s="40"/>
      <c r="CV1097" s="69"/>
      <c r="CW1097" s="31"/>
      <c r="CX1097" s="19"/>
      <c r="CY1097" s="43"/>
      <c r="DC1097" s="160"/>
      <c r="DU1097" s="30"/>
      <c r="DV1097" s="30"/>
      <c r="DW1097" s="30"/>
      <c r="DX1097" s="30"/>
      <c r="DY1097" s="30"/>
      <c r="DZ1097" s="160"/>
      <c r="EA1097" s="160"/>
      <c r="EC1097" s="160"/>
      <c r="ED1097" s="160"/>
      <c r="EG1097" s="160"/>
      <c r="EH1097" s="30"/>
      <c r="EI1097" s="30"/>
      <c r="EK1097" s="160"/>
      <c r="EL1097" s="160"/>
      <c r="EM1097" s="160"/>
      <c r="EN1097" s="160"/>
      <c r="EO1097" s="160"/>
      <c r="EP1097" s="160"/>
    </row>
    <row r="1098" spans="2:146" s="105" customFormat="1" x14ac:dyDescent="0.25">
      <c r="B1098" s="53"/>
      <c r="C1098" s="53"/>
      <c r="D1098" s="53"/>
      <c r="E1098" s="53"/>
      <c r="F1098" s="53"/>
      <c r="G1098" s="53"/>
      <c r="J1098" s="160"/>
      <c r="K1098" s="160"/>
      <c r="L1098" s="42"/>
      <c r="M1098" s="42"/>
      <c r="N1098" s="42"/>
      <c r="O1098" s="42"/>
      <c r="P1098" s="42"/>
      <c r="Q1098" s="42"/>
      <c r="R1098" s="42"/>
      <c r="S1098" s="42"/>
      <c r="T1098" s="42"/>
      <c r="U1098" s="169"/>
      <c r="V1098" s="169"/>
      <c r="W1098" s="169"/>
      <c r="X1098" s="169"/>
      <c r="Y1098" s="169"/>
      <c r="AA1098" s="169"/>
      <c r="AB1098" s="169"/>
      <c r="AC1098" s="169"/>
      <c r="AD1098" s="169"/>
      <c r="AE1098" s="169"/>
      <c r="AF1098" s="169"/>
      <c r="AG1098" s="169"/>
      <c r="AH1098" s="169"/>
      <c r="AJ1098" s="169"/>
      <c r="AK1098" s="169"/>
      <c r="AM1098" s="169"/>
      <c r="AN1098" s="64"/>
      <c r="AO1098" s="64"/>
      <c r="AP1098" s="64"/>
      <c r="AQ1098" s="64"/>
      <c r="AR1098" s="64"/>
      <c r="AS1098" s="42"/>
      <c r="AT1098" s="67"/>
      <c r="AU1098" s="67"/>
      <c r="AV1098" s="67"/>
      <c r="AW1098" s="42"/>
      <c r="AX1098" s="64"/>
      <c r="AY1098" s="69"/>
      <c r="AZ1098" s="67"/>
      <c r="BA1098" s="67"/>
      <c r="BB1098" s="67"/>
      <c r="BC1098" s="67"/>
      <c r="BD1098" s="69"/>
      <c r="BE1098" s="69"/>
      <c r="BF1098" s="72"/>
      <c r="BG1098" s="69"/>
      <c r="BH1098" s="69"/>
      <c r="BI1098" s="94"/>
      <c r="BJ1098" s="42"/>
      <c r="BK1098" s="42"/>
      <c r="BL1098" s="209"/>
      <c r="BM1098" s="67"/>
      <c r="BN1098" s="67"/>
      <c r="BO1098" s="95"/>
      <c r="BP1098" s="42"/>
      <c r="BQ1098" s="42"/>
      <c r="BR1098" s="206"/>
      <c r="BS1098" s="41"/>
      <c r="BT1098" s="41"/>
      <c r="BU1098" s="30"/>
      <c r="BW1098" s="30"/>
      <c r="BX1098" s="30"/>
      <c r="BY1098" s="30"/>
      <c r="BZ1098" s="160"/>
      <c r="CS1098" s="40"/>
      <c r="CV1098" s="69"/>
      <c r="CW1098" s="31"/>
      <c r="CX1098" s="19"/>
      <c r="CY1098" s="43"/>
      <c r="DC1098" s="160"/>
      <c r="DU1098" s="30"/>
      <c r="DV1098" s="30"/>
      <c r="DW1098" s="30"/>
      <c r="DX1098" s="30"/>
      <c r="DY1098" s="30"/>
      <c r="DZ1098" s="160"/>
      <c r="EA1098" s="160"/>
      <c r="EC1098" s="160"/>
      <c r="ED1098" s="160"/>
      <c r="EG1098" s="160"/>
      <c r="EH1098" s="30"/>
      <c r="EI1098" s="30"/>
      <c r="EK1098" s="160"/>
      <c r="EL1098" s="160"/>
      <c r="EM1098" s="160"/>
      <c r="EN1098" s="160"/>
      <c r="EO1098" s="160"/>
      <c r="EP1098" s="160"/>
    </row>
    <row r="1099" spans="2:146" s="105" customFormat="1" x14ac:dyDescent="0.25">
      <c r="B1099" s="53"/>
      <c r="C1099" s="53"/>
      <c r="D1099" s="53"/>
      <c r="E1099" s="53"/>
      <c r="F1099" s="53"/>
      <c r="G1099" s="53"/>
      <c r="J1099" s="160"/>
      <c r="K1099" s="160"/>
      <c r="L1099" s="42"/>
      <c r="M1099" s="42"/>
      <c r="N1099" s="42"/>
      <c r="O1099" s="42"/>
      <c r="P1099" s="42"/>
      <c r="Q1099" s="42"/>
      <c r="R1099" s="42"/>
      <c r="S1099" s="42"/>
      <c r="T1099" s="42"/>
      <c r="U1099" s="169"/>
      <c r="V1099" s="169"/>
      <c r="W1099" s="169"/>
      <c r="X1099" s="169"/>
      <c r="Y1099" s="169"/>
      <c r="AA1099" s="169"/>
      <c r="AB1099" s="169"/>
      <c r="AC1099" s="169"/>
      <c r="AD1099" s="169"/>
      <c r="AE1099" s="169"/>
      <c r="AF1099" s="169"/>
      <c r="AG1099" s="169"/>
      <c r="AH1099" s="169"/>
      <c r="AJ1099" s="169"/>
      <c r="AK1099" s="169"/>
      <c r="AM1099" s="169"/>
      <c r="AN1099" s="64"/>
      <c r="AO1099" s="64"/>
      <c r="AP1099" s="64"/>
      <c r="AQ1099" s="64"/>
      <c r="AR1099" s="64"/>
      <c r="AS1099" s="42"/>
      <c r="AT1099" s="67"/>
      <c r="AU1099" s="67"/>
      <c r="AV1099" s="67"/>
      <c r="AW1099" s="42"/>
      <c r="AX1099" s="64"/>
      <c r="AY1099" s="69"/>
      <c r="AZ1099" s="67"/>
      <c r="BA1099" s="67"/>
      <c r="BB1099" s="67"/>
      <c r="BC1099" s="67"/>
      <c r="BD1099" s="69"/>
      <c r="BE1099" s="69"/>
      <c r="BF1099" s="72"/>
      <c r="BG1099" s="69"/>
      <c r="BH1099" s="69"/>
      <c r="BI1099" s="94"/>
      <c r="BJ1099" s="42"/>
      <c r="BK1099" s="42"/>
      <c r="BL1099" s="209"/>
      <c r="BM1099" s="67"/>
      <c r="BN1099" s="67"/>
      <c r="BO1099" s="95"/>
      <c r="BP1099" s="42"/>
      <c r="BQ1099" s="42"/>
      <c r="BR1099" s="206"/>
      <c r="BS1099" s="41"/>
      <c r="BT1099" s="41"/>
      <c r="BU1099" s="30"/>
      <c r="BW1099" s="30"/>
      <c r="BX1099" s="30"/>
      <c r="BY1099" s="30"/>
      <c r="BZ1099" s="160"/>
      <c r="CS1099" s="40"/>
      <c r="CV1099" s="69"/>
      <c r="CW1099" s="31"/>
      <c r="CX1099" s="19"/>
      <c r="CY1099" s="43"/>
      <c r="DC1099" s="160"/>
      <c r="DU1099" s="30"/>
      <c r="DV1099" s="30"/>
      <c r="DW1099" s="30"/>
      <c r="DX1099" s="30"/>
      <c r="DY1099" s="30"/>
      <c r="DZ1099" s="160"/>
      <c r="EA1099" s="160"/>
      <c r="EC1099" s="160"/>
      <c r="ED1099" s="160"/>
      <c r="EG1099" s="160"/>
      <c r="EH1099" s="30"/>
      <c r="EI1099" s="30"/>
      <c r="EK1099" s="160"/>
      <c r="EL1099" s="160"/>
      <c r="EM1099" s="160"/>
      <c r="EN1099" s="160"/>
      <c r="EO1099" s="160"/>
      <c r="EP1099" s="160"/>
    </row>
    <row r="1100" spans="2:146" s="105" customFormat="1" x14ac:dyDescent="0.25">
      <c r="B1100" s="53"/>
      <c r="C1100" s="53"/>
      <c r="D1100" s="53"/>
      <c r="E1100" s="53"/>
      <c r="F1100" s="53"/>
      <c r="G1100" s="53"/>
      <c r="J1100" s="160"/>
      <c r="K1100" s="160"/>
      <c r="L1100" s="42"/>
      <c r="M1100" s="42"/>
      <c r="N1100" s="42"/>
      <c r="O1100" s="42"/>
      <c r="P1100" s="42"/>
      <c r="Q1100" s="42"/>
      <c r="R1100" s="42"/>
      <c r="S1100" s="42"/>
      <c r="T1100" s="42"/>
      <c r="U1100" s="169"/>
      <c r="V1100" s="169"/>
      <c r="W1100" s="169"/>
      <c r="X1100" s="169"/>
      <c r="Y1100" s="169"/>
      <c r="AA1100" s="169"/>
      <c r="AB1100" s="169"/>
      <c r="AC1100" s="169"/>
      <c r="AD1100" s="169"/>
      <c r="AE1100" s="169"/>
      <c r="AF1100" s="169"/>
      <c r="AG1100" s="169"/>
      <c r="AH1100" s="169"/>
      <c r="AJ1100" s="169"/>
      <c r="AK1100" s="169"/>
      <c r="AM1100" s="169"/>
      <c r="AN1100" s="64"/>
      <c r="AO1100" s="64"/>
      <c r="AP1100" s="64"/>
      <c r="AQ1100" s="64"/>
      <c r="AR1100" s="64"/>
      <c r="AS1100" s="42"/>
      <c r="AT1100" s="67"/>
      <c r="AU1100" s="67"/>
      <c r="AV1100" s="67"/>
      <c r="AW1100" s="42"/>
      <c r="AX1100" s="64"/>
      <c r="AY1100" s="69"/>
      <c r="AZ1100" s="67"/>
      <c r="BA1100" s="67"/>
      <c r="BB1100" s="67"/>
      <c r="BC1100" s="67"/>
      <c r="BD1100" s="69"/>
      <c r="BE1100" s="69"/>
      <c r="BF1100" s="72"/>
      <c r="BG1100" s="69"/>
      <c r="BH1100" s="69"/>
      <c r="BI1100" s="94"/>
      <c r="BJ1100" s="42"/>
      <c r="BK1100" s="42"/>
      <c r="BL1100" s="209"/>
      <c r="BM1100" s="67"/>
      <c r="BN1100" s="67"/>
      <c r="BO1100" s="95"/>
      <c r="BP1100" s="42"/>
      <c r="BQ1100" s="42"/>
      <c r="BR1100" s="206"/>
      <c r="BS1100" s="41"/>
      <c r="BT1100" s="41"/>
      <c r="BU1100" s="30"/>
      <c r="BW1100" s="30"/>
      <c r="BX1100" s="30"/>
      <c r="BY1100" s="30"/>
      <c r="BZ1100" s="160"/>
      <c r="CS1100" s="40"/>
      <c r="CV1100" s="69"/>
      <c r="CW1100" s="31"/>
      <c r="CX1100" s="19"/>
      <c r="CY1100" s="43"/>
      <c r="DC1100" s="160"/>
      <c r="DU1100" s="30"/>
      <c r="DV1100" s="30"/>
      <c r="DW1100" s="30"/>
      <c r="DX1100" s="30"/>
      <c r="DY1100" s="30"/>
      <c r="DZ1100" s="160"/>
      <c r="EA1100" s="160"/>
      <c r="EC1100" s="160"/>
      <c r="ED1100" s="160"/>
      <c r="EG1100" s="160"/>
      <c r="EH1100" s="30"/>
      <c r="EI1100" s="30"/>
      <c r="EK1100" s="160"/>
      <c r="EL1100" s="160"/>
      <c r="EM1100" s="160"/>
      <c r="EN1100" s="160"/>
      <c r="EO1100" s="160"/>
      <c r="EP1100" s="160"/>
    </row>
    <row r="1101" spans="2:146" s="105" customFormat="1" x14ac:dyDescent="0.25">
      <c r="B1101" s="53"/>
      <c r="C1101" s="53"/>
      <c r="D1101" s="53"/>
      <c r="E1101" s="53"/>
      <c r="F1101" s="53"/>
      <c r="G1101" s="53"/>
      <c r="J1101" s="160"/>
      <c r="K1101" s="160"/>
      <c r="L1101" s="42"/>
      <c r="M1101" s="42"/>
      <c r="N1101" s="42"/>
      <c r="O1101" s="42"/>
      <c r="P1101" s="42"/>
      <c r="Q1101" s="42"/>
      <c r="R1101" s="42"/>
      <c r="S1101" s="42"/>
      <c r="T1101" s="42"/>
      <c r="U1101" s="169"/>
      <c r="V1101" s="169"/>
      <c r="W1101" s="169"/>
      <c r="X1101" s="169"/>
      <c r="Y1101" s="169"/>
      <c r="AA1101" s="169"/>
      <c r="AB1101" s="169"/>
      <c r="AC1101" s="169"/>
      <c r="AD1101" s="169"/>
      <c r="AE1101" s="169"/>
      <c r="AF1101" s="169"/>
      <c r="AG1101" s="169"/>
      <c r="AH1101" s="169"/>
      <c r="AJ1101" s="169"/>
      <c r="AK1101" s="169"/>
      <c r="AM1101" s="169"/>
      <c r="AN1101" s="64"/>
      <c r="AO1101" s="64"/>
      <c r="AP1101" s="64"/>
      <c r="AQ1101" s="64"/>
      <c r="AR1101" s="64"/>
      <c r="AS1101" s="42"/>
      <c r="AT1101" s="67"/>
      <c r="AU1101" s="67"/>
      <c r="AV1101" s="67"/>
      <c r="AW1101" s="42"/>
      <c r="AX1101" s="64"/>
      <c r="AY1101" s="69"/>
      <c r="AZ1101" s="67"/>
      <c r="BA1101" s="67"/>
      <c r="BB1101" s="67"/>
      <c r="BC1101" s="67"/>
      <c r="BD1101" s="69"/>
      <c r="BE1101" s="69"/>
      <c r="BF1101" s="72"/>
      <c r="BG1101" s="69"/>
      <c r="BH1101" s="69"/>
      <c r="BI1101" s="94"/>
      <c r="BJ1101" s="42"/>
      <c r="BK1101" s="42"/>
      <c r="BL1101" s="209"/>
      <c r="BM1101" s="67"/>
      <c r="BN1101" s="67"/>
      <c r="BO1101" s="95"/>
      <c r="BP1101" s="42"/>
      <c r="BQ1101" s="42"/>
      <c r="BR1101" s="206"/>
      <c r="BS1101" s="41"/>
      <c r="BT1101" s="41"/>
      <c r="BU1101" s="30"/>
      <c r="BW1101" s="30"/>
      <c r="BX1101" s="30"/>
      <c r="BY1101" s="30"/>
      <c r="BZ1101" s="160"/>
      <c r="CS1101" s="40"/>
      <c r="CV1101" s="69"/>
      <c r="CW1101" s="31"/>
      <c r="CX1101" s="19"/>
      <c r="CY1101" s="43"/>
      <c r="DC1101" s="160"/>
      <c r="DU1101" s="30"/>
      <c r="DV1101" s="30"/>
      <c r="DW1101" s="30"/>
      <c r="DX1101" s="30"/>
      <c r="DY1101" s="30"/>
      <c r="DZ1101" s="160"/>
      <c r="EA1101" s="160"/>
      <c r="EC1101" s="160"/>
      <c r="ED1101" s="160"/>
      <c r="EG1101" s="160"/>
      <c r="EH1101" s="30"/>
      <c r="EI1101" s="30"/>
      <c r="EK1101" s="160"/>
      <c r="EL1101" s="160"/>
      <c r="EM1101" s="160"/>
      <c r="EN1101" s="160"/>
      <c r="EO1101" s="160"/>
      <c r="EP1101" s="160"/>
    </row>
    <row r="1102" spans="2:146" s="105" customFormat="1" x14ac:dyDescent="0.25">
      <c r="B1102" s="53"/>
      <c r="C1102" s="53"/>
      <c r="D1102" s="53"/>
      <c r="E1102" s="53"/>
      <c r="F1102" s="53"/>
      <c r="G1102" s="53"/>
      <c r="J1102" s="160"/>
      <c r="K1102" s="160"/>
      <c r="L1102" s="42"/>
      <c r="M1102" s="42"/>
      <c r="N1102" s="42"/>
      <c r="O1102" s="42"/>
      <c r="P1102" s="42"/>
      <c r="Q1102" s="42"/>
      <c r="R1102" s="42"/>
      <c r="S1102" s="42"/>
      <c r="T1102" s="42"/>
      <c r="U1102" s="169"/>
      <c r="V1102" s="169"/>
      <c r="W1102" s="169"/>
      <c r="X1102" s="169"/>
      <c r="Y1102" s="169"/>
      <c r="AA1102" s="169"/>
      <c r="AB1102" s="169"/>
      <c r="AC1102" s="169"/>
      <c r="AD1102" s="169"/>
      <c r="AE1102" s="169"/>
      <c r="AF1102" s="169"/>
      <c r="AG1102" s="169"/>
      <c r="AH1102" s="169"/>
      <c r="AJ1102" s="169"/>
      <c r="AK1102" s="169"/>
      <c r="AM1102" s="169"/>
      <c r="AN1102" s="64"/>
      <c r="AO1102" s="64"/>
      <c r="AP1102" s="64"/>
      <c r="AQ1102" s="64"/>
      <c r="AR1102" s="64"/>
      <c r="AS1102" s="42"/>
      <c r="AT1102" s="67"/>
      <c r="AU1102" s="67"/>
      <c r="AV1102" s="67"/>
      <c r="AW1102" s="42"/>
      <c r="AX1102" s="64"/>
      <c r="AY1102" s="69"/>
      <c r="AZ1102" s="67"/>
      <c r="BA1102" s="67"/>
      <c r="BB1102" s="67"/>
      <c r="BC1102" s="67"/>
      <c r="BD1102" s="69"/>
      <c r="BE1102" s="69"/>
      <c r="BF1102" s="72"/>
      <c r="BG1102" s="69"/>
      <c r="BH1102" s="69"/>
      <c r="BI1102" s="94"/>
      <c r="BJ1102" s="42"/>
      <c r="BK1102" s="42"/>
      <c r="BL1102" s="209"/>
      <c r="BM1102" s="67"/>
      <c r="BN1102" s="67"/>
      <c r="BO1102" s="95"/>
      <c r="BP1102" s="42"/>
      <c r="BQ1102" s="42"/>
      <c r="BR1102" s="206"/>
      <c r="BS1102" s="41"/>
      <c r="BT1102" s="41"/>
      <c r="BU1102" s="30"/>
      <c r="BW1102" s="30"/>
      <c r="BX1102" s="30"/>
      <c r="BY1102" s="30"/>
      <c r="BZ1102" s="160"/>
      <c r="CS1102" s="40"/>
      <c r="CV1102" s="69"/>
      <c r="CW1102" s="31"/>
      <c r="CX1102" s="19"/>
      <c r="CY1102" s="43"/>
      <c r="DC1102" s="160"/>
      <c r="DU1102" s="30"/>
      <c r="DV1102" s="30"/>
      <c r="DW1102" s="30"/>
      <c r="DX1102" s="30"/>
      <c r="DY1102" s="30"/>
      <c r="DZ1102" s="160"/>
      <c r="EA1102" s="160"/>
      <c r="EC1102" s="160"/>
      <c r="ED1102" s="160"/>
      <c r="EG1102" s="160"/>
      <c r="EH1102" s="30"/>
      <c r="EI1102" s="30"/>
      <c r="EK1102" s="160"/>
      <c r="EL1102" s="160"/>
      <c r="EM1102" s="160"/>
      <c r="EN1102" s="160"/>
      <c r="EO1102" s="160"/>
      <c r="EP1102" s="160"/>
    </row>
    <row r="1103" spans="2:146" s="105" customFormat="1" x14ac:dyDescent="0.25">
      <c r="B1103" s="53"/>
      <c r="C1103" s="53"/>
      <c r="D1103" s="53"/>
      <c r="E1103" s="53"/>
      <c r="F1103" s="53"/>
      <c r="G1103" s="53"/>
      <c r="J1103" s="160"/>
      <c r="K1103" s="160"/>
      <c r="L1103" s="42"/>
      <c r="M1103" s="42"/>
      <c r="N1103" s="42"/>
      <c r="O1103" s="42"/>
      <c r="P1103" s="42"/>
      <c r="Q1103" s="42"/>
      <c r="R1103" s="42"/>
      <c r="S1103" s="42"/>
      <c r="T1103" s="42"/>
      <c r="U1103" s="169"/>
      <c r="V1103" s="169"/>
      <c r="W1103" s="169"/>
      <c r="X1103" s="169"/>
      <c r="Y1103" s="169"/>
      <c r="AA1103" s="169"/>
      <c r="AB1103" s="169"/>
      <c r="AC1103" s="169"/>
      <c r="AD1103" s="169"/>
      <c r="AE1103" s="169"/>
      <c r="AF1103" s="169"/>
      <c r="AG1103" s="169"/>
      <c r="AH1103" s="169"/>
      <c r="AJ1103" s="169"/>
      <c r="AK1103" s="169"/>
      <c r="AM1103" s="169"/>
      <c r="AN1103" s="64"/>
      <c r="AO1103" s="64"/>
      <c r="AP1103" s="64"/>
      <c r="AQ1103" s="64"/>
      <c r="AR1103" s="64"/>
      <c r="AS1103" s="42"/>
      <c r="AT1103" s="67"/>
      <c r="AU1103" s="67"/>
      <c r="AV1103" s="67"/>
      <c r="AW1103" s="42"/>
      <c r="AX1103" s="64"/>
      <c r="AY1103" s="69"/>
      <c r="AZ1103" s="67"/>
      <c r="BA1103" s="67"/>
      <c r="BB1103" s="67"/>
      <c r="BC1103" s="67"/>
      <c r="BD1103" s="69"/>
      <c r="BE1103" s="69"/>
      <c r="BF1103" s="72"/>
      <c r="BG1103" s="69"/>
      <c r="BH1103" s="69"/>
      <c r="BI1103" s="94"/>
      <c r="BJ1103" s="42"/>
      <c r="BK1103" s="42"/>
      <c r="BL1103" s="209"/>
      <c r="BM1103" s="67"/>
      <c r="BN1103" s="67"/>
      <c r="BO1103" s="95"/>
      <c r="BP1103" s="42"/>
      <c r="BQ1103" s="42"/>
      <c r="BR1103" s="206"/>
      <c r="BS1103" s="41"/>
      <c r="BT1103" s="41"/>
      <c r="BU1103" s="30"/>
      <c r="BW1103" s="30"/>
      <c r="BX1103" s="30"/>
      <c r="BY1103" s="30"/>
      <c r="BZ1103" s="160"/>
      <c r="CS1103" s="40"/>
      <c r="CV1103" s="69"/>
      <c r="CW1103" s="31"/>
      <c r="CX1103" s="19"/>
      <c r="CY1103" s="43"/>
      <c r="DC1103" s="160"/>
      <c r="DU1103" s="30"/>
      <c r="DV1103" s="30"/>
      <c r="DW1103" s="30"/>
      <c r="DX1103" s="30"/>
      <c r="DY1103" s="30"/>
      <c r="DZ1103" s="160"/>
      <c r="EA1103" s="160"/>
      <c r="EC1103" s="160"/>
      <c r="ED1103" s="160"/>
      <c r="EG1103" s="160"/>
      <c r="EH1103" s="30"/>
      <c r="EI1103" s="30"/>
      <c r="EK1103" s="160"/>
      <c r="EL1103" s="160"/>
      <c r="EM1103" s="160"/>
      <c r="EN1103" s="160"/>
      <c r="EO1103" s="160"/>
      <c r="EP1103" s="160"/>
    </row>
    <row r="1104" spans="2:146" s="105" customFormat="1" x14ac:dyDescent="0.25">
      <c r="B1104" s="53"/>
      <c r="C1104" s="53"/>
      <c r="D1104" s="53"/>
      <c r="E1104" s="53"/>
      <c r="F1104" s="53"/>
      <c r="G1104" s="53"/>
      <c r="J1104" s="160"/>
      <c r="K1104" s="160"/>
      <c r="L1104" s="42"/>
      <c r="M1104" s="42"/>
      <c r="N1104" s="42"/>
      <c r="O1104" s="42"/>
      <c r="P1104" s="42"/>
      <c r="Q1104" s="42"/>
      <c r="R1104" s="42"/>
      <c r="S1104" s="42"/>
      <c r="T1104" s="42"/>
      <c r="U1104" s="169"/>
      <c r="V1104" s="169"/>
      <c r="W1104" s="169"/>
      <c r="X1104" s="169"/>
      <c r="Y1104" s="169"/>
      <c r="AA1104" s="169"/>
      <c r="AB1104" s="169"/>
      <c r="AC1104" s="169"/>
      <c r="AD1104" s="169"/>
      <c r="AE1104" s="169"/>
      <c r="AF1104" s="169"/>
      <c r="AG1104" s="169"/>
      <c r="AH1104" s="169"/>
      <c r="AJ1104" s="169"/>
      <c r="AK1104" s="169"/>
      <c r="AM1104" s="169"/>
      <c r="AN1104" s="64"/>
      <c r="AO1104" s="64"/>
      <c r="AP1104" s="64"/>
      <c r="AQ1104" s="64"/>
      <c r="AR1104" s="64"/>
      <c r="AS1104" s="42"/>
      <c r="AT1104" s="67"/>
      <c r="AU1104" s="67"/>
      <c r="AV1104" s="67"/>
      <c r="AW1104" s="42"/>
      <c r="AX1104" s="64"/>
      <c r="AY1104" s="69"/>
      <c r="AZ1104" s="67"/>
      <c r="BA1104" s="67"/>
      <c r="BB1104" s="67"/>
      <c r="BC1104" s="67"/>
      <c r="BD1104" s="69"/>
      <c r="BE1104" s="69"/>
      <c r="BF1104" s="72"/>
      <c r="BG1104" s="69"/>
      <c r="BH1104" s="69"/>
      <c r="BI1104" s="94"/>
      <c r="BJ1104" s="42"/>
      <c r="BK1104" s="42"/>
      <c r="BL1104" s="209"/>
      <c r="BM1104" s="67"/>
      <c r="BN1104" s="67"/>
      <c r="BO1104" s="95"/>
      <c r="BP1104" s="42"/>
      <c r="BQ1104" s="42"/>
      <c r="BR1104" s="206"/>
      <c r="BS1104" s="41"/>
      <c r="BT1104" s="41"/>
      <c r="BU1104" s="30"/>
      <c r="BW1104" s="30"/>
      <c r="BX1104" s="30"/>
      <c r="BY1104" s="30"/>
      <c r="BZ1104" s="160"/>
      <c r="CS1104" s="40"/>
      <c r="CV1104" s="69"/>
      <c r="CW1104" s="31"/>
      <c r="CX1104" s="19"/>
      <c r="CY1104" s="43"/>
      <c r="DC1104" s="160"/>
      <c r="DU1104" s="30"/>
      <c r="DV1104" s="30"/>
      <c r="DW1104" s="30"/>
      <c r="DX1104" s="30"/>
      <c r="DY1104" s="30"/>
      <c r="DZ1104" s="160"/>
      <c r="EA1104" s="160"/>
      <c r="EC1104" s="160"/>
      <c r="ED1104" s="160"/>
      <c r="EG1104" s="160"/>
      <c r="EH1104" s="30"/>
      <c r="EI1104" s="30"/>
      <c r="EK1104" s="160"/>
      <c r="EL1104" s="160"/>
      <c r="EM1104" s="160"/>
      <c r="EN1104" s="160"/>
      <c r="EO1104" s="160"/>
      <c r="EP1104" s="160"/>
    </row>
    <row r="1105" spans="2:146" s="105" customFormat="1" x14ac:dyDescent="0.25">
      <c r="B1105" s="53"/>
      <c r="C1105" s="53"/>
      <c r="D1105" s="53"/>
      <c r="E1105" s="53"/>
      <c r="F1105" s="53"/>
      <c r="G1105" s="53"/>
      <c r="J1105" s="160"/>
      <c r="K1105" s="160"/>
      <c r="L1105" s="42"/>
      <c r="M1105" s="42"/>
      <c r="N1105" s="42"/>
      <c r="O1105" s="42"/>
      <c r="P1105" s="42"/>
      <c r="Q1105" s="42"/>
      <c r="R1105" s="42"/>
      <c r="S1105" s="42"/>
      <c r="T1105" s="42"/>
      <c r="U1105" s="169"/>
      <c r="V1105" s="169"/>
      <c r="W1105" s="169"/>
      <c r="X1105" s="169"/>
      <c r="Y1105" s="169"/>
      <c r="AA1105" s="169"/>
      <c r="AB1105" s="169"/>
      <c r="AC1105" s="169"/>
      <c r="AD1105" s="169"/>
      <c r="AE1105" s="169"/>
      <c r="AF1105" s="169"/>
      <c r="AG1105" s="169"/>
      <c r="AH1105" s="169"/>
      <c r="AJ1105" s="169"/>
      <c r="AK1105" s="169"/>
      <c r="AM1105" s="169"/>
      <c r="AN1105" s="64"/>
      <c r="AO1105" s="64"/>
      <c r="AP1105" s="64"/>
      <c r="AQ1105" s="64"/>
      <c r="AR1105" s="64"/>
      <c r="AS1105" s="42"/>
      <c r="AT1105" s="67"/>
      <c r="AU1105" s="67"/>
      <c r="AV1105" s="67"/>
      <c r="AW1105" s="42"/>
      <c r="AX1105" s="64"/>
      <c r="AY1105" s="69"/>
      <c r="AZ1105" s="67"/>
      <c r="BA1105" s="67"/>
      <c r="BB1105" s="67"/>
      <c r="BC1105" s="67"/>
      <c r="BD1105" s="69"/>
      <c r="BE1105" s="69"/>
      <c r="BF1105" s="72"/>
      <c r="BG1105" s="69"/>
      <c r="BH1105" s="69"/>
      <c r="BI1105" s="94"/>
      <c r="BJ1105" s="42"/>
      <c r="BK1105" s="42"/>
      <c r="BL1105" s="209"/>
      <c r="BM1105" s="67"/>
      <c r="BN1105" s="67"/>
      <c r="BO1105" s="95"/>
      <c r="BP1105" s="42"/>
      <c r="BQ1105" s="42"/>
      <c r="BR1105" s="206"/>
      <c r="BS1105" s="41"/>
      <c r="BT1105" s="41"/>
      <c r="BU1105" s="30"/>
      <c r="BW1105" s="30"/>
      <c r="BX1105" s="30"/>
      <c r="BY1105" s="30"/>
      <c r="BZ1105" s="160"/>
      <c r="CS1105" s="40"/>
      <c r="CV1105" s="69"/>
      <c r="CW1105" s="31"/>
      <c r="CX1105" s="19"/>
      <c r="CY1105" s="43"/>
      <c r="DC1105" s="160"/>
      <c r="DU1105" s="30"/>
      <c r="DV1105" s="30"/>
      <c r="DW1105" s="30"/>
      <c r="DX1105" s="30"/>
      <c r="DY1105" s="30"/>
      <c r="DZ1105" s="160"/>
      <c r="EA1105" s="160"/>
      <c r="EC1105" s="160"/>
      <c r="ED1105" s="160"/>
      <c r="EG1105" s="160"/>
      <c r="EH1105" s="30"/>
      <c r="EI1105" s="30"/>
      <c r="EK1105" s="160"/>
      <c r="EL1105" s="160"/>
      <c r="EM1105" s="160"/>
      <c r="EN1105" s="160"/>
      <c r="EO1105" s="160"/>
      <c r="EP1105" s="160"/>
    </row>
    <row r="1106" spans="2:146" s="105" customFormat="1" x14ac:dyDescent="0.25">
      <c r="B1106" s="53"/>
      <c r="C1106" s="53"/>
      <c r="D1106" s="53"/>
      <c r="E1106" s="53"/>
      <c r="F1106" s="53"/>
      <c r="G1106" s="53"/>
      <c r="J1106" s="160"/>
      <c r="K1106" s="160"/>
      <c r="L1106" s="42"/>
      <c r="M1106" s="42"/>
      <c r="N1106" s="42"/>
      <c r="O1106" s="42"/>
      <c r="P1106" s="42"/>
      <c r="Q1106" s="42"/>
      <c r="R1106" s="42"/>
      <c r="S1106" s="42"/>
      <c r="T1106" s="42"/>
      <c r="U1106" s="169"/>
      <c r="V1106" s="169"/>
      <c r="W1106" s="169"/>
      <c r="X1106" s="169"/>
      <c r="Y1106" s="169"/>
      <c r="AA1106" s="169"/>
      <c r="AB1106" s="169"/>
      <c r="AC1106" s="169"/>
      <c r="AD1106" s="169"/>
      <c r="AE1106" s="169"/>
      <c r="AF1106" s="169"/>
      <c r="AG1106" s="169"/>
      <c r="AH1106" s="169"/>
      <c r="AJ1106" s="169"/>
      <c r="AK1106" s="169"/>
      <c r="AM1106" s="169"/>
      <c r="AN1106" s="64"/>
      <c r="AO1106" s="64"/>
      <c r="AP1106" s="64"/>
      <c r="AQ1106" s="64"/>
      <c r="AR1106" s="64"/>
      <c r="AS1106" s="42"/>
      <c r="AT1106" s="67"/>
      <c r="AU1106" s="67"/>
      <c r="AV1106" s="67"/>
      <c r="AW1106" s="42"/>
      <c r="AX1106" s="64"/>
      <c r="AY1106" s="69"/>
      <c r="AZ1106" s="67"/>
      <c r="BA1106" s="67"/>
      <c r="BB1106" s="67"/>
      <c r="BC1106" s="67"/>
      <c r="BD1106" s="69"/>
      <c r="BE1106" s="69"/>
      <c r="BF1106" s="72"/>
      <c r="BG1106" s="69"/>
      <c r="BH1106" s="69"/>
      <c r="BI1106" s="94"/>
      <c r="BJ1106" s="42"/>
      <c r="BK1106" s="42"/>
      <c r="BL1106" s="209"/>
      <c r="BM1106" s="67"/>
      <c r="BN1106" s="67"/>
      <c r="BO1106" s="95"/>
      <c r="BP1106" s="42"/>
      <c r="BQ1106" s="42"/>
      <c r="BR1106" s="206"/>
      <c r="BS1106" s="41"/>
      <c r="BT1106" s="41"/>
      <c r="BU1106" s="30"/>
      <c r="BW1106" s="30"/>
      <c r="BX1106" s="30"/>
      <c r="BY1106" s="30"/>
      <c r="BZ1106" s="160"/>
      <c r="CS1106" s="40"/>
      <c r="CV1106" s="69"/>
      <c r="CW1106" s="31"/>
      <c r="CX1106" s="19"/>
      <c r="CY1106" s="43"/>
      <c r="DC1106" s="160"/>
      <c r="DU1106" s="30"/>
      <c r="DV1106" s="30"/>
      <c r="DW1106" s="30"/>
      <c r="DX1106" s="30"/>
      <c r="DY1106" s="30"/>
      <c r="DZ1106" s="160"/>
      <c r="EA1106" s="160"/>
      <c r="EC1106" s="160"/>
      <c r="ED1106" s="160"/>
      <c r="EG1106" s="160"/>
      <c r="EH1106" s="30"/>
      <c r="EI1106" s="30"/>
      <c r="EK1106" s="160"/>
      <c r="EL1106" s="160"/>
      <c r="EM1106" s="160"/>
      <c r="EN1106" s="160"/>
      <c r="EO1106" s="160"/>
      <c r="EP1106" s="160"/>
    </row>
    <row r="1107" spans="2:146" s="105" customFormat="1" x14ac:dyDescent="0.25">
      <c r="B1107" s="53"/>
      <c r="C1107" s="53"/>
      <c r="D1107" s="53"/>
      <c r="E1107" s="53"/>
      <c r="F1107" s="53"/>
      <c r="G1107" s="53"/>
      <c r="J1107" s="160"/>
      <c r="K1107" s="160"/>
      <c r="L1107" s="42"/>
      <c r="M1107" s="42"/>
      <c r="N1107" s="42"/>
      <c r="O1107" s="42"/>
      <c r="P1107" s="42"/>
      <c r="Q1107" s="42"/>
      <c r="R1107" s="42"/>
      <c r="S1107" s="42"/>
      <c r="T1107" s="42"/>
      <c r="U1107" s="169"/>
      <c r="V1107" s="169"/>
      <c r="W1107" s="169"/>
      <c r="X1107" s="169"/>
      <c r="Y1107" s="169"/>
      <c r="AA1107" s="169"/>
      <c r="AB1107" s="169"/>
      <c r="AC1107" s="169"/>
      <c r="AD1107" s="169"/>
      <c r="AE1107" s="169"/>
      <c r="AF1107" s="169"/>
      <c r="AG1107" s="169"/>
      <c r="AH1107" s="169"/>
      <c r="AJ1107" s="169"/>
      <c r="AK1107" s="169"/>
      <c r="AM1107" s="169"/>
      <c r="AN1107" s="64"/>
      <c r="AO1107" s="64"/>
      <c r="AP1107" s="64"/>
      <c r="AQ1107" s="64"/>
      <c r="AR1107" s="64"/>
      <c r="AS1107" s="42"/>
      <c r="AT1107" s="67"/>
      <c r="AU1107" s="67"/>
      <c r="AV1107" s="67"/>
      <c r="AW1107" s="42"/>
      <c r="AX1107" s="64"/>
      <c r="AY1107" s="69"/>
      <c r="AZ1107" s="67"/>
      <c r="BA1107" s="67"/>
      <c r="BB1107" s="67"/>
      <c r="BC1107" s="67"/>
      <c r="BD1107" s="69"/>
      <c r="BE1107" s="69"/>
      <c r="BF1107" s="72"/>
      <c r="BG1107" s="69"/>
      <c r="BH1107" s="69"/>
      <c r="BI1107" s="94"/>
      <c r="BJ1107" s="42"/>
      <c r="BK1107" s="42"/>
      <c r="BL1107" s="209"/>
      <c r="BM1107" s="67"/>
      <c r="BN1107" s="67"/>
      <c r="BO1107" s="95"/>
      <c r="BP1107" s="42"/>
      <c r="BQ1107" s="42"/>
      <c r="BR1107" s="206"/>
      <c r="BS1107" s="41"/>
      <c r="BT1107" s="41"/>
      <c r="BU1107" s="30"/>
      <c r="BW1107" s="30"/>
      <c r="BX1107" s="30"/>
      <c r="BY1107" s="30"/>
      <c r="BZ1107" s="160"/>
      <c r="CS1107" s="40"/>
      <c r="CV1107" s="69"/>
      <c r="CW1107" s="31"/>
      <c r="CX1107" s="19"/>
      <c r="CY1107" s="43"/>
      <c r="DC1107" s="160"/>
      <c r="DU1107" s="30"/>
      <c r="DV1107" s="30"/>
      <c r="DW1107" s="30"/>
      <c r="DX1107" s="30"/>
      <c r="DY1107" s="30"/>
      <c r="DZ1107" s="160"/>
      <c r="EA1107" s="160"/>
      <c r="EC1107" s="160"/>
      <c r="ED1107" s="160"/>
      <c r="EG1107" s="160"/>
      <c r="EH1107" s="30"/>
      <c r="EI1107" s="30"/>
      <c r="EK1107" s="160"/>
      <c r="EL1107" s="160"/>
      <c r="EM1107" s="160"/>
      <c r="EN1107" s="160"/>
      <c r="EO1107" s="160"/>
      <c r="EP1107" s="160"/>
    </row>
    <row r="1108" spans="2:146" s="105" customFormat="1" x14ac:dyDescent="0.25">
      <c r="B1108" s="53"/>
      <c r="C1108" s="53"/>
      <c r="D1108" s="53"/>
      <c r="E1108" s="53"/>
      <c r="F1108" s="53"/>
      <c r="G1108" s="53"/>
      <c r="J1108" s="160"/>
      <c r="K1108" s="160"/>
      <c r="L1108" s="42"/>
      <c r="M1108" s="42"/>
      <c r="N1108" s="42"/>
      <c r="O1108" s="42"/>
      <c r="P1108" s="42"/>
      <c r="Q1108" s="42"/>
      <c r="R1108" s="42"/>
      <c r="S1108" s="42"/>
      <c r="T1108" s="42"/>
      <c r="U1108" s="169"/>
      <c r="V1108" s="169"/>
      <c r="W1108" s="169"/>
      <c r="X1108" s="169"/>
      <c r="Y1108" s="169"/>
      <c r="AA1108" s="169"/>
      <c r="AB1108" s="169"/>
      <c r="AC1108" s="169"/>
      <c r="AD1108" s="169"/>
      <c r="AE1108" s="169"/>
      <c r="AF1108" s="169"/>
      <c r="AG1108" s="169"/>
      <c r="AH1108" s="169"/>
      <c r="AJ1108" s="169"/>
      <c r="AK1108" s="169"/>
      <c r="AM1108" s="169"/>
      <c r="AN1108" s="64"/>
      <c r="AO1108" s="64"/>
      <c r="AP1108" s="64"/>
      <c r="AQ1108" s="64"/>
      <c r="AR1108" s="64"/>
      <c r="AS1108" s="42"/>
      <c r="AT1108" s="67"/>
      <c r="AU1108" s="67"/>
      <c r="AV1108" s="67"/>
      <c r="AW1108" s="42"/>
      <c r="AX1108" s="64"/>
      <c r="AY1108" s="69"/>
      <c r="AZ1108" s="67"/>
      <c r="BA1108" s="67"/>
      <c r="BB1108" s="67"/>
      <c r="BC1108" s="67"/>
      <c r="BD1108" s="69"/>
      <c r="BE1108" s="69"/>
      <c r="BF1108" s="72"/>
      <c r="BG1108" s="69"/>
      <c r="BH1108" s="69"/>
      <c r="BI1108" s="94"/>
      <c r="BJ1108" s="42"/>
      <c r="BK1108" s="42"/>
      <c r="BL1108" s="209"/>
      <c r="BM1108" s="67"/>
      <c r="BN1108" s="67"/>
      <c r="BO1108" s="95"/>
      <c r="BP1108" s="42"/>
      <c r="BQ1108" s="42"/>
      <c r="BR1108" s="206"/>
      <c r="BS1108" s="41"/>
      <c r="BT1108" s="41"/>
      <c r="BU1108" s="30"/>
      <c r="BW1108" s="30"/>
      <c r="BX1108" s="30"/>
      <c r="BY1108" s="30"/>
      <c r="BZ1108" s="160"/>
      <c r="CS1108" s="40"/>
      <c r="CV1108" s="69"/>
      <c r="CW1108" s="31"/>
      <c r="CX1108" s="19"/>
      <c r="CY1108" s="43"/>
      <c r="DC1108" s="160"/>
      <c r="DU1108" s="30"/>
      <c r="DV1108" s="30"/>
      <c r="DW1108" s="30"/>
      <c r="DX1108" s="30"/>
      <c r="DY1108" s="30"/>
      <c r="DZ1108" s="160"/>
      <c r="EA1108" s="160"/>
      <c r="EC1108" s="160"/>
      <c r="ED1108" s="160"/>
      <c r="EG1108" s="160"/>
      <c r="EH1108" s="30"/>
      <c r="EI1108" s="30"/>
      <c r="EK1108" s="160"/>
      <c r="EL1108" s="160"/>
      <c r="EM1108" s="160"/>
      <c r="EN1108" s="160"/>
      <c r="EO1108" s="160"/>
      <c r="EP1108" s="160"/>
    </row>
    <row r="1109" spans="2:146" s="105" customFormat="1" x14ac:dyDescent="0.25">
      <c r="B1109" s="53"/>
      <c r="C1109" s="53"/>
      <c r="D1109" s="53"/>
      <c r="E1109" s="53"/>
      <c r="F1109" s="53"/>
      <c r="G1109" s="53"/>
      <c r="J1109" s="160"/>
      <c r="K1109" s="160"/>
      <c r="L1109" s="42"/>
      <c r="M1109" s="42"/>
      <c r="N1109" s="42"/>
      <c r="O1109" s="42"/>
      <c r="P1109" s="42"/>
      <c r="Q1109" s="42"/>
      <c r="R1109" s="42"/>
      <c r="S1109" s="42"/>
      <c r="T1109" s="42"/>
      <c r="U1109" s="169"/>
      <c r="V1109" s="169"/>
      <c r="W1109" s="169"/>
      <c r="X1109" s="169"/>
      <c r="Y1109" s="169"/>
      <c r="AA1109" s="169"/>
      <c r="AB1109" s="169"/>
      <c r="AC1109" s="169"/>
      <c r="AD1109" s="169"/>
      <c r="AE1109" s="169"/>
      <c r="AF1109" s="169"/>
      <c r="AG1109" s="169"/>
      <c r="AH1109" s="169"/>
      <c r="AJ1109" s="169"/>
      <c r="AK1109" s="169"/>
      <c r="AM1109" s="169"/>
      <c r="AN1109" s="64"/>
      <c r="AO1109" s="64"/>
      <c r="AP1109" s="64"/>
      <c r="AQ1109" s="64"/>
      <c r="AR1109" s="64"/>
      <c r="AS1109" s="42"/>
      <c r="AT1109" s="67"/>
      <c r="AU1109" s="67"/>
      <c r="AV1109" s="67"/>
      <c r="AW1109" s="42"/>
      <c r="AX1109" s="64"/>
      <c r="AY1109" s="69"/>
      <c r="AZ1109" s="67"/>
      <c r="BA1109" s="67"/>
      <c r="BB1109" s="67"/>
      <c r="BC1109" s="67"/>
      <c r="BD1109" s="69"/>
      <c r="BE1109" s="69"/>
      <c r="BF1109" s="72"/>
      <c r="BG1109" s="69"/>
      <c r="BH1109" s="69"/>
      <c r="BI1109" s="94"/>
      <c r="BJ1109" s="42"/>
      <c r="BK1109" s="42"/>
      <c r="BL1109" s="209"/>
      <c r="BM1109" s="67"/>
      <c r="BN1109" s="67"/>
      <c r="BO1109" s="95"/>
      <c r="BP1109" s="42"/>
      <c r="BQ1109" s="42"/>
      <c r="BR1109" s="206"/>
      <c r="BS1109" s="41"/>
      <c r="BT1109" s="41"/>
      <c r="BU1109" s="30"/>
      <c r="BW1109" s="30"/>
      <c r="BX1109" s="30"/>
      <c r="BY1109" s="30"/>
      <c r="BZ1109" s="160"/>
      <c r="CS1109" s="40"/>
      <c r="CV1109" s="69"/>
      <c r="CW1109" s="31"/>
      <c r="CX1109" s="19"/>
      <c r="CY1109" s="43"/>
      <c r="DC1109" s="160"/>
      <c r="DU1109" s="30"/>
      <c r="DV1109" s="30"/>
      <c r="DW1109" s="30"/>
      <c r="DX1109" s="30"/>
      <c r="DY1109" s="30"/>
      <c r="DZ1109" s="160"/>
      <c r="EA1109" s="160"/>
      <c r="EC1109" s="160"/>
      <c r="ED1109" s="160"/>
      <c r="EG1109" s="160"/>
      <c r="EH1109" s="30"/>
      <c r="EI1109" s="30"/>
      <c r="EK1109" s="160"/>
      <c r="EL1109" s="160"/>
      <c r="EM1109" s="160"/>
      <c r="EN1109" s="160"/>
      <c r="EO1109" s="160"/>
      <c r="EP1109" s="160"/>
    </row>
    <row r="1110" spans="2:146" s="105" customFormat="1" x14ac:dyDescent="0.25">
      <c r="B1110" s="53"/>
      <c r="C1110" s="53"/>
      <c r="D1110" s="53"/>
      <c r="E1110" s="53"/>
      <c r="F1110" s="53"/>
      <c r="G1110" s="53"/>
      <c r="J1110" s="160"/>
      <c r="K1110" s="160"/>
      <c r="L1110" s="42"/>
      <c r="M1110" s="42"/>
      <c r="N1110" s="42"/>
      <c r="O1110" s="42"/>
      <c r="P1110" s="42"/>
      <c r="Q1110" s="42"/>
      <c r="R1110" s="42"/>
      <c r="S1110" s="42"/>
      <c r="T1110" s="42"/>
      <c r="U1110" s="169"/>
      <c r="V1110" s="169"/>
      <c r="W1110" s="169"/>
      <c r="X1110" s="169"/>
      <c r="Y1110" s="169"/>
      <c r="AA1110" s="169"/>
      <c r="AB1110" s="169"/>
      <c r="AC1110" s="169"/>
      <c r="AD1110" s="169"/>
      <c r="AE1110" s="169"/>
      <c r="AF1110" s="169"/>
      <c r="AG1110" s="169"/>
      <c r="AH1110" s="169"/>
      <c r="AJ1110" s="169"/>
      <c r="AK1110" s="169"/>
      <c r="AM1110" s="169"/>
      <c r="AN1110" s="64"/>
      <c r="AO1110" s="64"/>
      <c r="AP1110" s="64"/>
      <c r="AQ1110" s="64"/>
      <c r="AR1110" s="64"/>
      <c r="AS1110" s="42"/>
      <c r="AT1110" s="67"/>
      <c r="AU1110" s="67"/>
      <c r="AV1110" s="67"/>
      <c r="AW1110" s="42"/>
      <c r="AX1110" s="64"/>
      <c r="AY1110" s="69"/>
      <c r="AZ1110" s="67"/>
      <c r="BA1110" s="67"/>
      <c r="BB1110" s="67"/>
      <c r="BC1110" s="67"/>
      <c r="BD1110" s="69"/>
      <c r="BE1110" s="69"/>
      <c r="BF1110" s="72"/>
      <c r="BG1110" s="69"/>
      <c r="BH1110" s="69"/>
      <c r="BI1110" s="94"/>
      <c r="BJ1110" s="42"/>
      <c r="BK1110" s="42"/>
      <c r="BL1110" s="209"/>
      <c r="BM1110" s="67"/>
      <c r="BN1110" s="67"/>
      <c r="BO1110" s="95"/>
      <c r="BP1110" s="42"/>
      <c r="BQ1110" s="42"/>
      <c r="BR1110" s="206"/>
      <c r="BS1110" s="41"/>
      <c r="BT1110" s="41"/>
      <c r="BU1110" s="30"/>
      <c r="BW1110" s="30"/>
      <c r="BX1110" s="30"/>
      <c r="BY1110" s="30"/>
      <c r="BZ1110" s="160"/>
      <c r="CS1110" s="40"/>
      <c r="CV1110" s="69"/>
      <c r="CW1110" s="31"/>
      <c r="CX1110" s="19"/>
      <c r="CY1110" s="43"/>
      <c r="DC1110" s="160"/>
      <c r="DU1110" s="30"/>
      <c r="DV1110" s="30"/>
      <c r="DW1110" s="30"/>
      <c r="DX1110" s="30"/>
      <c r="DY1110" s="30"/>
      <c r="DZ1110" s="160"/>
      <c r="EA1110" s="160"/>
      <c r="EC1110" s="160"/>
      <c r="ED1110" s="160"/>
      <c r="EG1110" s="160"/>
      <c r="EH1110" s="30"/>
      <c r="EI1110" s="30"/>
      <c r="EK1110" s="160"/>
      <c r="EL1110" s="160"/>
      <c r="EM1110" s="160"/>
      <c r="EN1110" s="160"/>
      <c r="EO1110" s="160"/>
      <c r="EP1110" s="160"/>
    </row>
    <row r="1111" spans="2:146" s="105" customFormat="1" x14ac:dyDescent="0.25">
      <c r="B1111" s="53"/>
      <c r="C1111" s="53"/>
      <c r="D1111" s="53"/>
      <c r="E1111" s="53"/>
      <c r="F1111" s="53"/>
      <c r="G1111" s="53"/>
      <c r="J1111" s="160"/>
      <c r="K1111" s="160"/>
      <c r="L1111" s="42"/>
      <c r="M1111" s="42"/>
      <c r="N1111" s="42"/>
      <c r="O1111" s="42"/>
      <c r="P1111" s="42"/>
      <c r="Q1111" s="42"/>
      <c r="R1111" s="42"/>
      <c r="S1111" s="42"/>
      <c r="T1111" s="42"/>
      <c r="U1111" s="169"/>
      <c r="V1111" s="169"/>
      <c r="W1111" s="169"/>
      <c r="X1111" s="169"/>
      <c r="Y1111" s="169"/>
      <c r="AA1111" s="169"/>
      <c r="AB1111" s="169"/>
      <c r="AC1111" s="169"/>
      <c r="AD1111" s="169"/>
      <c r="AE1111" s="169"/>
      <c r="AF1111" s="169"/>
      <c r="AG1111" s="169"/>
      <c r="AH1111" s="169"/>
      <c r="AJ1111" s="169"/>
      <c r="AK1111" s="169"/>
      <c r="AM1111" s="169"/>
      <c r="AN1111" s="64"/>
      <c r="AO1111" s="64"/>
      <c r="AP1111" s="64"/>
      <c r="AQ1111" s="64"/>
      <c r="AR1111" s="64"/>
      <c r="AS1111" s="42"/>
      <c r="AT1111" s="67"/>
      <c r="AU1111" s="67"/>
      <c r="AV1111" s="67"/>
      <c r="AW1111" s="42"/>
      <c r="AX1111" s="64"/>
      <c r="AY1111" s="69"/>
      <c r="AZ1111" s="67"/>
      <c r="BA1111" s="67"/>
      <c r="BB1111" s="67"/>
      <c r="BC1111" s="67"/>
      <c r="BD1111" s="69"/>
      <c r="BE1111" s="69"/>
      <c r="BF1111" s="72"/>
      <c r="BG1111" s="69"/>
      <c r="BH1111" s="69"/>
      <c r="BI1111" s="94"/>
      <c r="BJ1111" s="42"/>
      <c r="BK1111" s="42"/>
      <c r="BL1111" s="209"/>
      <c r="BM1111" s="67"/>
      <c r="BN1111" s="67"/>
      <c r="BO1111" s="95"/>
      <c r="BP1111" s="42"/>
      <c r="BQ1111" s="42"/>
      <c r="BR1111" s="206"/>
      <c r="BS1111" s="41"/>
      <c r="BT1111" s="41"/>
      <c r="BU1111" s="30"/>
      <c r="BW1111" s="30"/>
      <c r="BX1111" s="30"/>
      <c r="BY1111" s="30"/>
      <c r="BZ1111" s="160"/>
      <c r="CS1111" s="40"/>
      <c r="CV1111" s="69"/>
      <c r="CW1111" s="31"/>
      <c r="CX1111" s="19"/>
      <c r="CY1111" s="43"/>
      <c r="DC1111" s="160"/>
      <c r="DU1111" s="30"/>
      <c r="DV1111" s="30"/>
      <c r="DW1111" s="30"/>
      <c r="DX1111" s="30"/>
      <c r="DY1111" s="30"/>
      <c r="DZ1111" s="160"/>
      <c r="EA1111" s="160"/>
      <c r="EC1111" s="160"/>
      <c r="ED1111" s="160"/>
      <c r="EG1111" s="160"/>
      <c r="EH1111" s="30"/>
      <c r="EI1111" s="30"/>
      <c r="EK1111" s="160"/>
      <c r="EL1111" s="160"/>
      <c r="EM1111" s="160"/>
      <c r="EN1111" s="160"/>
      <c r="EO1111" s="160"/>
      <c r="EP1111" s="160"/>
    </row>
    <row r="1112" spans="2:146" s="105" customFormat="1" x14ac:dyDescent="0.25">
      <c r="B1112" s="53"/>
      <c r="C1112" s="53"/>
      <c r="D1112" s="53"/>
      <c r="E1112" s="53"/>
      <c r="F1112" s="53"/>
      <c r="G1112" s="53"/>
      <c r="J1112" s="160"/>
      <c r="K1112" s="160"/>
      <c r="L1112" s="42"/>
      <c r="M1112" s="42"/>
      <c r="N1112" s="42"/>
      <c r="O1112" s="42"/>
      <c r="P1112" s="42"/>
      <c r="Q1112" s="42"/>
      <c r="R1112" s="42"/>
      <c r="S1112" s="42"/>
      <c r="T1112" s="42"/>
      <c r="U1112" s="169"/>
      <c r="V1112" s="169"/>
      <c r="W1112" s="169"/>
      <c r="X1112" s="169"/>
      <c r="Y1112" s="169"/>
      <c r="AA1112" s="169"/>
      <c r="AB1112" s="169"/>
      <c r="AC1112" s="169"/>
      <c r="AD1112" s="169"/>
      <c r="AE1112" s="169"/>
      <c r="AF1112" s="169"/>
      <c r="AG1112" s="169"/>
      <c r="AH1112" s="169"/>
      <c r="AJ1112" s="169"/>
      <c r="AK1112" s="169"/>
      <c r="AM1112" s="169"/>
      <c r="AN1112" s="64"/>
      <c r="AO1112" s="64"/>
      <c r="AP1112" s="64"/>
      <c r="AQ1112" s="64"/>
      <c r="AR1112" s="64"/>
      <c r="AS1112" s="42"/>
      <c r="AT1112" s="67"/>
      <c r="AU1112" s="67"/>
      <c r="AV1112" s="67"/>
      <c r="AW1112" s="42"/>
      <c r="AX1112" s="64"/>
      <c r="AY1112" s="69"/>
      <c r="AZ1112" s="67"/>
      <c r="BA1112" s="67"/>
      <c r="BB1112" s="67"/>
      <c r="BC1112" s="67"/>
      <c r="BD1112" s="69"/>
      <c r="BE1112" s="69"/>
      <c r="BF1112" s="72"/>
      <c r="BG1112" s="69"/>
      <c r="BH1112" s="69"/>
      <c r="BI1112" s="94"/>
      <c r="BJ1112" s="42"/>
      <c r="BK1112" s="42"/>
      <c r="BL1112" s="209"/>
      <c r="BM1112" s="67"/>
      <c r="BN1112" s="67"/>
      <c r="BO1112" s="95"/>
      <c r="BP1112" s="42"/>
      <c r="BQ1112" s="42"/>
      <c r="BR1112" s="206"/>
      <c r="BS1112" s="41"/>
      <c r="BT1112" s="41"/>
      <c r="BU1112" s="30"/>
      <c r="BW1112" s="30"/>
      <c r="BX1112" s="30"/>
      <c r="BY1112" s="30"/>
      <c r="BZ1112" s="160"/>
      <c r="CS1112" s="40"/>
      <c r="CV1112" s="69"/>
      <c r="CW1112" s="31"/>
      <c r="CX1112" s="19"/>
      <c r="CY1112" s="43"/>
      <c r="DC1112" s="160"/>
      <c r="DU1112" s="30"/>
      <c r="DV1112" s="30"/>
      <c r="DW1112" s="30"/>
      <c r="DX1112" s="30"/>
      <c r="DY1112" s="30"/>
      <c r="DZ1112" s="160"/>
      <c r="EA1112" s="160"/>
      <c r="EC1112" s="160"/>
      <c r="ED1112" s="160"/>
      <c r="EG1112" s="160"/>
      <c r="EH1112" s="30"/>
      <c r="EI1112" s="30"/>
      <c r="EK1112" s="160"/>
      <c r="EL1112" s="160"/>
      <c r="EM1112" s="160"/>
      <c r="EN1112" s="160"/>
      <c r="EO1112" s="160"/>
      <c r="EP1112" s="160"/>
    </row>
    <row r="1113" spans="2:146" s="105" customFormat="1" x14ac:dyDescent="0.25">
      <c r="B1113" s="53"/>
      <c r="C1113" s="53"/>
      <c r="D1113" s="53"/>
      <c r="E1113" s="53"/>
      <c r="F1113" s="53"/>
      <c r="G1113" s="53"/>
      <c r="J1113" s="160"/>
      <c r="K1113" s="160"/>
      <c r="L1113" s="42"/>
      <c r="M1113" s="42"/>
      <c r="N1113" s="42"/>
      <c r="O1113" s="42"/>
      <c r="P1113" s="42"/>
      <c r="Q1113" s="42"/>
      <c r="R1113" s="42"/>
      <c r="S1113" s="42"/>
      <c r="T1113" s="42"/>
      <c r="U1113" s="169"/>
      <c r="V1113" s="169"/>
      <c r="W1113" s="169"/>
      <c r="X1113" s="169"/>
      <c r="Y1113" s="169"/>
      <c r="AA1113" s="169"/>
      <c r="AB1113" s="169"/>
      <c r="AC1113" s="169"/>
      <c r="AD1113" s="169"/>
      <c r="AE1113" s="169"/>
      <c r="AF1113" s="169"/>
      <c r="AG1113" s="169"/>
      <c r="AH1113" s="169"/>
      <c r="AJ1113" s="169"/>
      <c r="AK1113" s="169"/>
      <c r="AM1113" s="169"/>
      <c r="AN1113" s="64"/>
      <c r="AO1113" s="64"/>
      <c r="AP1113" s="64"/>
      <c r="AQ1113" s="64"/>
      <c r="AR1113" s="64"/>
      <c r="AS1113" s="42"/>
      <c r="AT1113" s="67"/>
      <c r="AU1113" s="67"/>
      <c r="AV1113" s="67"/>
      <c r="AW1113" s="42"/>
      <c r="AX1113" s="64"/>
      <c r="AY1113" s="69"/>
      <c r="AZ1113" s="67"/>
      <c r="BA1113" s="67"/>
      <c r="BB1113" s="67"/>
      <c r="BC1113" s="67"/>
      <c r="BD1113" s="69"/>
      <c r="BE1113" s="69"/>
      <c r="BF1113" s="72"/>
      <c r="BG1113" s="69"/>
      <c r="BH1113" s="69"/>
      <c r="BI1113" s="94"/>
      <c r="BJ1113" s="42"/>
      <c r="BK1113" s="42"/>
      <c r="BL1113" s="209"/>
      <c r="BM1113" s="67"/>
      <c r="BN1113" s="67"/>
      <c r="BO1113" s="95"/>
      <c r="BP1113" s="42"/>
      <c r="BQ1113" s="42"/>
      <c r="BR1113" s="206"/>
      <c r="BS1113" s="41"/>
      <c r="BT1113" s="41"/>
      <c r="BU1113" s="30"/>
      <c r="BW1113" s="30"/>
      <c r="BX1113" s="30"/>
      <c r="BY1113" s="30"/>
      <c r="BZ1113" s="160"/>
      <c r="CS1113" s="40"/>
      <c r="CV1113" s="69"/>
      <c r="CW1113" s="31"/>
      <c r="CX1113" s="19"/>
      <c r="CY1113" s="43"/>
      <c r="DC1113" s="160"/>
      <c r="DU1113" s="30"/>
      <c r="DV1113" s="30"/>
      <c r="DW1113" s="30"/>
      <c r="DX1113" s="30"/>
      <c r="DY1113" s="30"/>
      <c r="DZ1113" s="160"/>
      <c r="EA1113" s="160"/>
      <c r="EC1113" s="160"/>
      <c r="ED1113" s="160"/>
      <c r="EG1113" s="160"/>
      <c r="EH1113" s="30"/>
      <c r="EI1113" s="30"/>
      <c r="EK1113" s="160"/>
      <c r="EL1113" s="160"/>
      <c r="EM1113" s="160"/>
      <c r="EN1113" s="160"/>
      <c r="EO1113" s="160"/>
      <c r="EP1113" s="160"/>
    </row>
    <row r="1114" spans="2:146" s="105" customFormat="1" x14ac:dyDescent="0.25">
      <c r="B1114" s="53"/>
      <c r="C1114" s="53"/>
      <c r="D1114" s="53"/>
      <c r="E1114" s="53"/>
      <c r="F1114" s="53"/>
      <c r="G1114" s="53"/>
      <c r="J1114" s="160"/>
      <c r="K1114" s="160"/>
      <c r="L1114" s="42"/>
      <c r="M1114" s="42"/>
      <c r="N1114" s="42"/>
      <c r="O1114" s="42"/>
      <c r="P1114" s="42"/>
      <c r="Q1114" s="42"/>
      <c r="R1114" s="42"/>
      <c r="S1114" s="42"/>
      <c r="T1114" s="42"/>
      <c r="U1114" s="169"/>
      <c r="V1114" s="169"/>
      <c r="W1114" s="169"/>
      <c r="X1114" s="169"/>
      <c r="Y1114" s="169"/>
      <c r="AA1114" s="169"/>
      <c r="AB1114" s="169"/>
      <c r="AC1114" s="169"/>
      <c r="AD1114" s="169"/>
      <c r="AE1114" s="169"/>
      <c r="AF1114" s="169"/>
      <c r="AG1114" s="169"/>
      <c r="AH1114" s="169"/>
      <c r="AJ1114" s="169"/>
      <c r="AK1114" s="169"/>
      <c r="AM1114" s="169"/>
      <c r="AN1114" s="64"/>
      <c r="AO1114" s="64"/>
      <c r="AP1114" s="64"/>
      <c r="AQ1114" s="64"/>
      <c r="AR1114" s="64"/>
      <c r="AS1114" s="42"/>
      <c r="AT1114" s="67"/>
      <c r="AU1114" s="67"/>
      <c r="AV1114" s="67"/>
      <c r="AW1114" s="42"/>
      <c r="AX1114" s="64"/>
      <c r="AY1114" s="69"/>
      <c r="AZ1114" s="67"/>
      <c r="BA1114" s="67"/>
      <c r="BB1114" s="67"/>
      <c r="BC1114" s="67"/>
      <c r="BD1114" s="69"/>
      <c r="BE1114" s="69"/>
      <c r="BF1114" s="72"/>
      <c r="BG1114" s="69"/>
      <c r="BH1114" s="69"/>
      <c r="BI1114" s="94"/>
      <c r="BJ1114" s="42"/>
      <c r="BK1114" s="42"/>
      <c r="BL1114" s="209"/>
      <c r="BM1114" s="67"/>
      <c r="BN1114" s="67"/>
      <c r="BO1114" s="95"/>
      <c r="BP1114" s="42"/>
      <c r="BQ1114" s="42"/>
      <c r="BR1114" s="206"/>
      <c r="BS1114" s="41"/>
      <c r="BT1114" s="41"/>
      <c r="BU1114" s="30"/>
      <c r="BW1114" s="30"/>
      <c r="BX1114" s="30"/>
      <c r="BY1114" s="30"/>
      <c r="BZ1114" s="160"/>
      <c r="CS1114" s="40"/>
      <c r="CV1114" s="69"/>
      <c r="CW1114" s="31"/>
      <c r="CX1114" s="19"/>
      <c r="CY1114" s="43"/>
      <c r="DC1114" s="160"/>
      <c r="DU1114" s="30"/>
      <c r="DV1114" s="30"/>
      <c r="DW1114" s="30"/>
      <c r="DX1114" s="30"/>
      <c r="DY1114" s="30"/>
      <c r="DZ1114" s="160"/>
      <c r="EA1114" s="160"/>
      <c r="EC1114" s="160"/>
      <c r="ED1114" s="160"/>
      <c r="EG1114" s="160"/>
      <c r="EH1114" s="30"/>
      <c r="EI1114" s="30"/>
      <c r="EK1114" s="160"/>
      <c r="EL1114" s="160"/>
      <c r="EM1114" s="160"/>
      <c r="EN1114" s="160"/>
      <c r="EO1114" s="160"/>
      <c r="EP1114" s="160"/>
    </row>
    <row r="1115" spans="2:146" s="105" customFormat="1" x14ac:dyDescent="0.25">
      <c r="B1115" s="53"/>
      <c r="C1115" s="53"/>
      <c r="D1115" s="53"/>
      <c r="E1115" s="53"/>
      <c r="F1115" s="53"/>
      <c r="G1115" s="53"/>
      <c r="J1115" s="160"/>
      <c r="K1115" s="160"/>
      <c r="L1115" s="42"/>
      <c r="M1115" s="42"/>
      <c r="N1115" s="42"/>
      <c r="O1115" s="42"/>
      <c r="P1115" s="42"/>
      <c r="Q1115" s="42"/>
      <c r="R1115" s="42"/>
      <c r="S1115" s="42"/>
      <c r="T1115" s="42"/>
      <c r="U1115" s="169"/>
      <c r="V1115" s="169"/>
      <c r="W1115" s="169"/>
      <c r="X1115" s="169"/>
      <c r="Y1115" s="169"/>
      <c r="AA1115" s="169"/>
      <c r="AB1115" s="169"/>
      <c r="AC1115" s="169"/>
      <c r="AD1115" s="169"/>
      <c r="AE1115" s="169"/>
      <c r="AF1115" s="169"/>
      <c r="AG1115" s="169"/>
      <c r="AH1115" s="169"/>
      <c r="AJ1115" s="169"/>
      <c r="AK1115" s="169"/>
      <c r="AM1115" s="169"/>
      <c r="AN1115" s="64"/>
      <c r="AO1115" s="64"/>
      <c r="AP1115" s="64"/>
      <c r="AQ1115" s="64"/>
      <c r="AR1115" s="64"/>
      <c r="AS1115" s="42"/>
      <c r="AT1115" s="67"/>
      <c r="AU1115" s="67"/>
      <c r="AV1115" s="67"/>
      <c r="AW1115" s="42"/>
      <c r="AX1115" s="64"/>
      <c r="AY1115" s="69"/>
      <c r="AZ1115" s="67"/>
      <c r="BA1115" s="67"/>
      <c r="BB1115" s="67"/>
      <c r="BC1115" s="67"/>
      <c r="BD1115" s="69"/>
      <c r="BE1115" s="69"/>
      <c r="BF1115" s="72"/>
      <c r="BG1115" s="69"/>
      <c r="BH1115" s="69"/>
      <c r="BI1115" s="94"/>
      <c r="BJ1115" s="42"/>
      <c r="BK1115" s="42"/>
      <c r="BL1115" s="209"/>
      <c r="BM1115" s="67"/>
      <c r="BN1115" s="67"/>
      <c r="BO1115" s="95"/>
      <c r="BP1115" s="42"/>
      <c r="BQ1115" s="42"/>
      <c r="BR1115" s="206"/>
      <c r="BS1115" s="41"/>
      <c r="BT1115" s="41"/>
      <c r="BU1115" s="30"/>
      <c r="BW1115" s="30"/>
      <c r="BX1115" s="30"/>
      <c r="BY1115" s="30"/>
      <c r="BZ1115" s="160"/>
      <c r="CS1115" s="40"/>
      <c r="CV1115" s="69"/>
      <c r="CW1115" s="31"/>
      <c r="CX1115" s="19"/>
      <c r="CY1115" s="43"/>
      <c r="DC1115" s="160"/>
      <c r="DU1115" s="30"/>
      <c r="DV1115" s="30"/>
      <c r="DW1115" s="30"/>
      <c r="DX1115" s="30"/>
      <c r="DY1115" s="30"/>
      <c r="DZ1115" s="160"/>
      <c r="EA1115" s="160"/>
      <c r="EC1115" s="160"/>
      <c r="ED1115" s="160"/>
      <c r="EG1115" s="160"/>
      <c r="EH1115" s="30"/>
      <c r="EI1115" s="30"/>
      <c r="EK1115" s="160"/>
      <c r="EL1115" s="160"/>
      <c r="EM1115" s="160"/>
      <c r="EN1115" s="160"/>
      <c r="EO1115" s="160"/>
      <c r="EP1115" s="160"/>
    </row>
    <row r="1116" spans="2:146" s="105" customFormat="1" x14ac:dyDescent="0.25">
      <c r="B1116" s="53"/>
      <c r="C1116" s="53"/>
      <c r="D1116" s="53"/>
      <c r="E1116" s="53"/>
      <c r="F1116" s="53"/>
      <c r="G1116" s="53"/>
      <c r="J1116" s="160"/>
      <c r="K1116" s="160"/>
      <c r="L1116" s="42"/>
      <c r="M1116" s="42"/>
      <c r="N1116" s="42"/>
      <c r="O1116" s="42"/>
      <c r="P1116" s="42"/>
      <c r="Q1116" s="42"/>
      <c r="R1116" s="42"/>
      <c r="S1116" s="42"/>
      <c r="T1116" s="42"/>
      <c r="U1116" s="169"/>
      <c r="V1116" s="169"/>
      <c r="W1116" s="169"/>
      <c r="X1116" s="169"/>
      <c r="Y1116" s="169"/>
      <c r="AA1116" s="169"/>
      <c r="AB1116" s="169"/>
      <c r="AC1116" s="169"/>
      <c r="AD1116" s="169"/>
      <c r="AE1116" s="169"/>
      <c r="AF1116" s="169"/>
      <c r="AG1116" s="169"/>
      <c r="AH1116" s="169"/>
      <c r="AJ1116" s="169"/>
      <c r="AK1116" s="169"/>
      <c r="AM1116" s="169"/>
      <c r="AN1116" s="64"/>
      <c r="AO1116" s="64"/>
      <c r="AP1116" s="64"/>
      <c r="AQ1116" s="64"/>
      <c r="AR1116" s="64"/>
      <c r="AS1116" s="42"/>
      <c r="AT1116" s="67"/>
      <c r="AU1116" s="67"/>
      <c r="AV1116" s="67"/>
      <c r="AW1116" s="42"/>
      <c r="AX1116" s="64"/>
      <c r="AY1116" s="69"/>
      <c r="AZ1116" s="67"/>
      <c r="BA1116" s="67"/>
      <c r="BB1116" s="67"/>
      <c r="BC1116" s="67"/>
      <c r="BD1116" s="69"/>
      <c r="BE1116" s="69"/>
      <c r="BF1116" s="72"/>
      <c r="BG1116" s="69"/>
      <c r="BH1116" s="69"/>
      <c r="BI1116" s="94"/>
      <c r="BJ1116" s="42"/>
      <c r="BK1116" s="42"/>
      <c r="BL1116" s="209"/>
      <c r="BM1116" s="67"/>
      <c r="BN1116" s="67"/>
      <c r="BO1116" s="95"/>
      <c r="BP1116" s="42"/>
      <c r="BQ1116" s="42"/>
      <c r="BR1116" s="206"/>
      <c r="BS1116" s="41"/>
      <c r="BT1116" s="41"/>
      <c r="BU1116" s="30"/>
      <c r="BW1116" s="30"/>
      <c r="BX1116" s="30"/>
      <c r="BY1116" s="30"/>
      <c r="BZ1116" s="160"/>
      <c r="CS1116" s="40"/>
      <c r="CV1116" s="69"/>
      <c r="CW1116" s="31"/>
      <c r="CX1116" s="19"/>
      <c r="CY1116" s="43"/>
      <c r="DC1116" s="160"/>
      <c r="DU1116" s="30"/>
      <c r="DV1116" s="30"/>
      <c r="DW1116" s="30"/>
      <c r="DX1116" s="30"/>
      <c r="DY1116" s="30"/>
      <c r="DZ1116" s="160"/>
      <c r="EA1116" s="160"/>
      <c r="EC1116" s="160"/>
      <c r="ED1116" s="160"/>
      <c r="EG1116" s="160"/>
      <c r="EH1116" s="30"/>
      <c r="EI1116" s="30"/>
      <c r="EK1116" s="160"/>
      <c r="EL1116" s="160"/>
      <c r="EM1116" s="160"/>
      <c r="EN1116" s="160"/>
      <c r="EO1116" s="160"/>
      <c r="EP1116" s="160"/>
    </row>
    <row r="1117" spans="2:146" s="105" customFormat="1" x14ac:dyDescent="0.25">
      <c r="J1117" s="160"/>
      <c r="K1117" s="160"/>
      <c r="L1117" s="42"/>
      <c r="M1117" s="42"/>
      <c r="N1117" s="42"/>
      <c r="O1117" s="42"/>
      <c r="P1117" s="42"/>
      <c r="Q1117" s="42"/>
      <c r="R1117" s="42"/>
      <c r="S1117" s="42"/>
      <c r="T1117" s="42"/>
      <c r="U1117" s="169"/>
      <c r="V1117" s="169"/>
      <c r="W1117" s="169"/>
      <c r="X1117" s="169"/>
      <c r="Y1117" s="169"/>
      <c r="AA1117" s="169"/>
      <c r="AB1117" s="169"/>
      <c r="AC1117" s="169"/>
      <c r="AD1117" s="169"/>
      <c r="AE1117" s="169"/>
      <c r="AF1117" s="169"/>
      <c r="AG1117" s="169"/>
      <c r="AH1117" s="169"/>
      <c r="AJ1117" s="169"/>
      <c r="AK1117" s="169"/>
      <c r="AM1117" s="169"/>
      <c r="AN1117" s="64"/>
      <c r="AO1117" s="64"/>
      <c r="AP1117" s="64"/>
      <c r="AQ1117" s="64"/>
      <c r="AR1117" s="64"/>
      <c r="AS1117" s="42"/>
      <c r="AT1117" s="64"/>
      <c r="AU1117" s="64"/>
      <c r="AV1117" s="64"/>
      <c r="AW1117" s="42"/>
      <c r="AX1117" s="64"/>
      <c r="AY1117" s="69"/>
      <c r="AZ1117" s="67"/>
      <c r="BA1117" s="67"/>
      <c r="BB1117" s="67"/>
      <c r="BC1117" s="67"/>
      <c r="BD1117" s="69"/>
      <c r="BE1117" s="69"/>
      <c r="BF1117" s="69"/>
      <c r="BG1117" s="69"/>
      <c r="BH1117" s="69"/>
      <c r="BI1117" s="93"/>
      <c r="BJ1117" s="42"/>
      <c r="BK1117" s="42"/>
      <c r="BL1117" s="209"/>
      <c r="BM1117" s="42"/>
      <c r="BN1117" s="42"/>
      <c r="BO1117" s="42"/>
      <c r="BP1117" s="42"/>
      <c r="BQ1117" s="42"/>
      <c r="BR1117" s="168"/>
      <c r="BS1117" s="41"/>
      <c r="BT1117" s="41"/>
      <c r="BU1117" s="41"/>
      <c r="BW1117" s="28"/>
      <c r="BX1117" s="28"/>
      <c r="BY1117" s="28"/>
      <c r="BZ1117" s="160"/>
      <c r="CV1117" s="42"/>
      <c r="CW1117" s="42"/>
      <c r="CY1117" s="42"/>
      <c r="DC1117" s="160"/>
      <c r="DU1117" s="28"/>
      <c r="DV1117" s="28"/>
      <c r="DW1117" s="28"/>
      <c r="DX1117" s="28"/>
      <c r="DY1117" s="28"/>
      <c r="DZ1117" s="160"/>
      <c r="EA1117" s="160"/>
      <c r="EC1117" s="160"/>
      <c r="ED1117" s="160"/>
      <c r="EG1117" s="160"/>
      <c r="EH1117" s="28"/>
      <c r="EI1117" s="28"/>
      <c r="EK1117" s="160"/>
      <c r="EL1117" s="160"/>
      <c r="EM1117" s="160"/>
      <c r="EN1117" s="160"/>
      <c r="EO1117" s="160"/>
      <c r="EP1117" s="160"/>
    </row>
    <row r="1118" spans="2:146" s="105" customFormat="1" x14ac:dyDescent="0.25">
      <c r="B1118" s="53"/>
      <c r="C1118" s="53"/>
      <c r="D1118" s="53"/>
      <c r="E1118" s="53"/>
      <c r="F1118" s="53"/>
      <c r="G1118" s="53"/>
      <c r="I1118" s="29"/>
      <c r="J1118" s="161"/>
      <c r="K1118" s="161"/>
      <c r="L1118" s="42"/>
      <c r="M1118" s="42"/>
      <c r="N1118" s="42"/>
      <c r="O1118" s="42"/>
      <c r="P1118" s="42"/>
      <c r="Q1118" s="42"/>
      <c r="R1118" s="42"/>
      <c r="S1118" s="42"/>
      <c r="T1118" s="42"/>
      <c r="U1118" s="169"/>
      <c r="V1118" s="169"/>
      <c r="W1118" s="169"/>
      <c r="X1118" s="169"/>
      <c r="Y1118" s="169"/>
      <c r="AA1118" s="169"/>
      <c r="AB1118" s="169"/>
      <c r="AC1118" s="169"/>
      <c r="AD1118" s="169"/>
      <c r="AE1118" s="169"/>
      <c r="AF1118" s="169"/>
      <c r="AG1118" s="169"/>
      <c r="AH1118" s="169"/>
      <c r="AJ1118" s="169"/>
      <c r="AK1118" s="169"/>
      <c r="AM1118" s="169"/>
      <c r="AN1118" s="64"/>
      <c r="AO1118" s="64"/>
      <c r="AP1118" s="64"/>
      <c r="AQ1118" s="64"/>
      <c r="AR1118" s="64"/>
      <c r="AS1118" s="42"/>
      <c r="AT1118" s="67"/>
      <c r="AU1118" s="67"/>
      <c r="AV1118" s="67"/>
      <c r="AW1118" s="42"/>
      <c r="AX1118" s="64"/>
      <c r="AY1118" s="69"/>
      <c r="AZ1118" s="67"/>
      <c r="BA1118" s="67"/>
      <c r="BB1118" s="67"/>
      <c r="BC1118" s="67"/>
      <c r="BD1118" s="69"/>
      <c r="BE1118" s="69"/>
      <c r="BF1118" s="72"/>
      <c r="BG1118" s="69"/>
      <c r="BH1118" s="69"/>
      <c r="BI1118" s="94"/>
      <c r="BJ1118" s="42"/>
      <c r="BK1118" s="42"/>
      <c r="BL1118" s="209"/>
      <c r="BM1118" s="67"/>
      <c r="BN1118" s="67"/>
      <c r="BO1118" s="95"/>
      <c r="BP1118" s="42"/>
      <c r="BQ1118" s="42"/>
      <c r="BR1118" s="206"/>
      <c r="BS1118" s="41"/>
      <c r="BT1118" s="41"/>
      <c r="BU1118" s="30"/>
      <c r="BW1118" s="30"/>
      <c r="BX1118" s="30"/>
      <c r="BY1118" s="30"/>
      <c r="BZ1118" s="160"/>
      <c r="CS1118" s="40"/>
      <c r="CV1118" s="69"/>
      <c r="CW1118" s="31"/>
      <c r="CX1118" s="19"/>
      <c r="CY1118" s="43"/>
      <c r="DC1118" s="160"/>
      <c r="DU1118" s="30"/>
      <c r="DV1118" s="30"/>
      <c r="DW1118" s="30"/>
      <c r="DX1118" s="30"/>
      <c r="DY1118" s="30"/>
      <c r="DZ1118" s="160"/>
      <c r="EA1118" s="160"/>
      <c r="EC1118" s="160"/>
      <c r="ED1118" s="160"/>
      <c r="EG1118" s="160"/>
      <c r="EH1118" s="30"/>
      <c r="EI1118" s="30"/>
      <c r="EK1118" s="160"/>
      <c r="EL1118" s="160"/>
      <c r="EM1118" s="160"/>
      <c r="EN1118" s="160"/>
      <c r="EO1118" s="160"/>
      <c r="EP1118" s="160"/>
    </row>
    <row r="1119" spans="2:146" s="105" customFormat="1" x14ac:dyDescent="0.25">
      <c r="B1119" s="53"/>
      <c r="C1119" s="53"/>
      <c r="D1119" s="53"/>
      <c r="E1119" s="53"/>
      <c r="F1119" s="53"/>
      <c r="G1119" s="53"/>
      <c r="I1119" s="29"/>
      <c r="J1119" s="161"/>
      <c r="K1119" s="161"/>
      <c r="L1119" s="42"/>
      <c r="M1119" s="42"/>
      <c r="N1119" s="42"/>
      <c r="O1119" s="42"/>
      <c r="P1119" s="42"/>
      <c r="Q1119" s="42"/>
      <c r="R1119" s="42"/>
      <c r="S1119" s="42"/>
      <c r="T1119" s="42"/>
      <c r="U1119" s="169"/>
      <c r="V1119" s="169"/>
      <c r="W1119" s="169"/>
      <c r="X1119" s="169"/>
      <c r="Y1119" s="169"/>
      <c r="AA1119" s="169"/>
      <c r="AB1119" s="169"/>
      <c r="AC1119" s="169"/>
      <c r="AD1119" s="169"/>
      <c r="AE1119" s="169"/>
      <c r="AF1119" s="169"/>
      <c r="AG1119" s="169"/>
      <c r="AH1119" s="169"/>
      <c r="AJ1119" s="169"/>
      <c r="AK1119" s="169"/>
      <c r="AM1119" s="169"/>
      <c r="AN1119" s="64"/>
      <c r="AO1119" s="64"/>
      <c r="AP1119" s="64"/>
      <c r="AQ1119" s="64"/>
      <c r="AR1119" s="64"/>
      <c r="AS1119" s="42"/>
      <c r="AT1119" s="67"/>
      <c r="AU1119" s="67"/>
      <c r="AV1119" s="67"/>
      <c r="AW1119" s="42"/>
      <c r="AX1119" s="64"/>
      <c r="AY1119" s="69"/>
      <c r="AZ1119" s="67"/>
      <c r="BA1119" s="67"/>
      <c r="BB1119" s="67"/>
      <c r="BC1119" s="67"/>
      <c r="BD1119" s="69"/>
      <c r="BE1119" s="69"/>
      <c r="BF1119" s="72"/>
      <c r="BG1119" s="69"/>
      <c r="BH1119" s="69"/>
      <c r="BI1119" s="94"/>
      <c r="BJ1119" s="42"/>
      <c r="BK1119" s="42"/>
      <c r="BL1119" s="209"/>
      <c r="BM1119" s="67"/>
      <c r="BN1119" s="67"/>
      <c r="BO1119" s="95"/>
      <c r="BP1119" s="42"/>
      <c r="BQ1119" s="42"/>
      <c r="BR1119" s="206"/>
      <c r="BS1119" s="41"/>
      <c r="BT1119" s="41"/>
      <c r="BU1119" s="30"/>
      <c r="BW1119" s="30"/>
      <c r="BX1119" s="30"/>
      <c r="BY1119" s="30"/>
      <c r="BZ1119" s="160"/>
      <c r="CS1119" s="40"/>
      <c r="CV1119" s="69"/>
      <c r="CW1119" s="31"/>
      <c r="CX1119" s="19"/>
      <c r="CY1119" s="43"/>
      <c r="DC1119" s="160"/>
      <c r="DU1119" s="30"/>
      <c r="DV1119" s="30"/>
      <c r="DW1119" s="30"/>
      <c r="DX1119" s="30"/>
      <c r="DY1119" s="30"/>
      <c r="DZ1119" s="160"/>
      <c r="EA1119" s="160"/>
      <c r="EC1119" s="160"/>
      <c r="ED1119" s="160"/>
      <c r="EG1119" s="160"/>
      <c r="EH1119" s="30"/>
      <c r="EI1119" s="30"/>
      <c r="EK1119" s="160"/>
      <c r="EL1119" s="160"/>
      <c r="EM1119" s="160"/>
      <c r="EN1119" s="160"/>
      <c r="EO1119" s="160"/>
      <c r="EP1119" s="160"/>
    </row>
    <row r="1120" spans="2:146" s="105" customFormat="1" x14ac:dyDescent="0.25">
      <c r="B1120" s="53"/>
      <c r="C1120" s="53"/>
      <c r="D1120" s="53"/>
      <c r="E1120" s="53"/>
      <c r="F1120" s="53"/>
      <c r="G1120" s="53"/>
      <c r="J1120" s="160"/>
      <c r="K1120" s="160"/>
      <c r="L1120" s="42"/>
      <c r="M1120" s="42"/>
      <c r="N1120" s="42"/>
      <c r="O1120" s="42"/>
      <c r="P1120" s="42"/>
      <c r="Q1120" s="42"/>
      <c r="R1120" s="42"/>
      <c r="S1120" s="42"/>
      <c r="T1120" s="42"/>
      <c r="U1120" s="169"/>
      <c r="V1120" s="169"/>
      <c r="W1120" s="169"/>
      <c r="X1120" s="169"/>
      <c r="Y1120" s="169"/>
      <c r="AA1120" s="169"/>
      <c r="AB1120" s="169"/>
      <c r="AC1120" s="169"/>
      <c r="AD1120" s="169"/>
      <c r="AE1120" s="169"/>
      <c r="AF1120" s="169"/>
      <c r="AG1120" s="169"/>
      <c r="AH1120" s="169"/>
      <c r="AJ1120" s="169"/>
      <c r="AK1120" s="169"/>
      <c r="AM1120" s="169"/>
      <c r="AN1120" s="64"/>
      <c r="AO1120" s="64"/>
      <c r="AP1120" s="64"/>
      <c r="AQ1120" s="64"/>
      <c r="AR1120" s="64"/>
      <c r="AS1120" s="42"/>
      <c r="AT1120" s="67"/>
      <c r="AU1120" s="67"/>
      <c r="AV1120" s="67"/>
      <c r="AW1120" s="42"/>
      <c r="AX1120" s="64"/>
      <c r="AY1120" s="69"/>
      <c r="AZ1120" s="67"/>
      <c r="BA1120" s="67"/>
      <c r="BB1120" s="67"/>
      <c r="BC1120" s="67"/>
      <c r="BD1120" s="69"/>
      <c r="BE1120" s="69"/>
      <c r="BF1120" s="72"/>
      <c r="BG1120" s="69"/>
      <c r="BH1120" s="69"/>
      <c r="BI1120" s="94"/>
      <c r="BJ1120" s="42"/>
      <c r="BK1120" s="42"/>
      <c r="BL1120" s="209"/>
      <c r="BM1120" s="67"/>
      <c r="BN1120" s="67"/>
      <c r="BO1120" s="95"/>
      <c r="BP1120" s="42"/>
      <c r="BQ1120" s="42"/>
      <c r="BR1120" s="206"/>
      <c r="BS1120" s="41"/>
      <c r="BT1120" s="41"/>
      <c r="BU1120" s="30"/>
      <c r="BW1120" s="30"/>
      <c r="BX1120" s="30"/>
      <c r="BY1120" s="30"/>
      <c r="BZ1120" s="160"/>
      <c r="CS1120" s="40"/>
      <c r="CV1120" s="69"/>
      <c r="CW1120" s="31"/>
      <c r="CX1120" s="19"/>
      <c r="CY1120" s="43"/>
      <c r="DC1120" s="160"/>
      <c r="DU1120" s="30"/>
      <c r="DV1120" s="30"/>
      <c r="DW1120" s="30"/>
      <c r="DX1120" s="30"/>
      <c r="DY1120" s="30"/>
      <c r="DZ1120" s="160"/>
      <c r="EA1120" s="160"/>
      <c r="EC1120" s="160"/>
      <c r="ED1120" s="160"/>
      <c r="EG1120" s="160"/>
      <c r="EH1120" s="30"/>
      <c r="EI1120" s="30"/>
      <c r="EK1120" s="160"/>
      <c r="EL1120" s="160"/>
      <c r="EM1120" s="160"/>
      <c r="EN1120" s="160"/>
      <c r="EO1120" s="160"/>
      <c r="EP1120" s="160"/>
    </row>
    <row r="1121" spans="2:146" s="105" customFormat="1" x14ac:dyDescent="0.25">
      <c r="B1121" s="53"/>
      <c r="C1121" s="53"/>
      <c r="D1121" s="53"/>
      <c r="E1121" s="53"/>
      <c r="F1121" s="53"/>
      <c r="G1121" s="53"/>
      <c r="I1121" s="29"/>
      <c r="J1121" s="161"/>
      <c r="K1121" s="161"/>
      <c r="L1121" s="42"/>
      <c r="M1121" s="42"/>
      <c r="N1121" s="42"/>
      <c r="O1121" s="42"/>
      <c r="P1121" s="42"/>
      <c r="Q1121" s="42"/>
      <c r="R1121" s="42"/>
      <c r="S1121" s="42"/>
      <c r="T1121" s="42"/>
      <c r="U1121" s="169"/>
      <c r="V1121" s="169"/>
      <c r="W1121" s="169"/>
      <c r="X1121" s="169"/>
      <c r="Y1121" s="169"/>
      <c r="AA1121" s="169"/>
      <c r="AB1121" s="169"/>
      <c r="AC1121" s="169"/>
      <c r="AD1121" s="169"/>
      <c r="AE1121" s="169"/>
      <c r="AF1121" s="169"/>
      <c r="AG1121" s="169"/>
      <c r="AH1121" s="169"/>
      <c r="AJ1121" s="169"/>
      <c r="AK1121" s="169"/>
      <c r="AM1121" s="169"/>
      <c r="AN1121" s="64"/>
      <c r="AO1121" s="64"/>
      <c r="AP1121" s="64"/>
      <c r="AQ1121" s="64"/>
      <c r="AR1121" s="64"/>
      <c r="AS1121" s="42"/>
      <c r="AT1121" s="67"/>
      <c r="AU1121" s="67"/>
      <c r="AV1121" s="67"/>
      <c r="AW1121" s="42"/>
      <c r="AX1121" s="64"/>
      <c r="AY1121" s="69"/>
      <c r="AZ1121" s="67"/>
      <c r="BA1121" s="67"/>
      <c r="BB1121" s="67"/>
      <c r="BC1121" s="67"/>
      <c r="BD1121" s="69"/>
      <c r="BE1121" s="69"/>
      <c r="BF1121" s="72"/>
      <c r="BG1121" s="69"/>
      <c r="BH1121" s="69"/>
      <c r="BI1121" s="94"/>
      <c r="BJ1121" s="42"/>
      <c r="BK1121" s="42"/>
      <c r="BL1121" s="209"/>
      <c r="BM1121" s="67"/>
      <c r="BN1121" s="67"/>
      <c r="BO1121" s="95"/>
      <c r="BP1121" s="42"/>
      <c r="BQ1121" s="42"/>
      <c r="BR1121" s="206"/>
      <c r="BS1121" s="41"/>
      <c r="BT1121" s="41"/>
      <c r="BU1121" s="30"/>
      <c r="BW1121" s="30"/>
      <c r="BX1121" s="30"/>
      <c r="BY1121" s="30"/>
      <c r="BZ1121" s="160"/>
      <c r="CS1121" s="40"/>
      <c r="CV1121" s="69"/>
      <c r="CW1121" s="31"/>
      <c r="CX1121" s="19"/>
      <c r="CY1121" s="43"/>
      <c r="DC1121" s="160"/>
      <c r="DU1121" s="30"/>
      <c r="DV1121" s="30"/>
      <c r="DW1121" s="30"/>
      <c r="DX1121" s="30"/>
      <c r="DY1121" s="30"/>
      <c r="DZ1121" s="160"/>
      <c r="EA1121" s="160"/>
      <c r="EC1121" s="160"/>
      <c r="ED1121" s="160"/>
      <c r="EG1121" s="160"/>
      <c r="EH1121" s="30"/>
      <c r="EI1121" s="30"/>
      <c r="EK1121" s="160"/>
      <c r="EL1121" s="160"/>
      <c r="EM1121" s="160"/>
      <c r="EN1121" s="160"/>
      <c r="EO1121" s="160"/>
      <c r="EP1121" s="160"/>
    </row>
    <row r="1122" spans="2:146" s="105" customFormat="1" x14ac:dyDescent="0.25">
      <c r="B1122" s="53"/>
      <c r="C1122" s="53"/>
      <c r="D1122" s="53"/>
      <c r="E1122" s="53"/>
      <c r="F1122" s="53"/>
      <c r="G1122" s="53"/>
      <c r="J1122" s="160"/>
      <c r="K1122" s="160"/>
      <c r="L1122" s="42"/>
      <c r="M1122" s="42"/>
      <c r="N1122" s="42"/>
      <c r="O1122" s="42"/>
      <c r="P1122" s="42"/>
      <c r="Q1122" s="42"/>
      <c r="R1122" s="42"/>
      <c r="S1122" s="42"/>
      <c r="T1122" s="42"/>
      <c r="U1122" s="169"/>
      <c r="V1122" s="169"/>
      <c r="W1122" s="169"/>
      <c r="X1122" s="169"/>
      <c r="Y1122" s="169"/>
      <c r="AA1122" s="169"/>
      <c r="AB1122" s="169"/>
      <c r="AC1122" s="169"/>
      <c r="AD1122" s="169"/>
      <c r="AE1122" s="169"/>
      <c r="AF1122" s="169"/>
      <c r="AG1122" s="169"/>
      <c r="AH1122" s="169"/>
      <c r="AJ1122" s="169"/>
      <c r="AK1122" s="169"/>
      <c r="AM1122" s="169"/>
      <c r="AN1122" s="64"/>
      <c r="AO1122" s="64"/>
      <c r="AP1122" s="64"/>
      <c r="AQ1122" s="64"/>
      <c r="AR1122" s="64"/>
      <c r="AS1122" s="42"/>
      <c r="AT1122" s="67"/>
      <c r="AU1122" s="67"/>
      <c r="AV1122" s="67"/>
      <c r="AW1122" s="42"/>
      <c r="AX1122" s="64"/>
      <c r="AY1122" s="69"/>
      <c r="AZ1122" s="67"/>
      <c r="BA1122" s="67"/>
      <c r="BB1122" s="67"/>
      <c r="BC1122" s="67"/>
      <c r="BD1122" s="69"/>
      <c r="BE1122" s="69"/>
      <c r="BF1122" s="72"/>
      <c r="BG1122" s="69"/>
      <c r="BH1122" s="69"/>
      <c r="BI1122" s="94"/>
      <c r="BJ1122" s="42"/>
      <c r="BK1122" s="42"/>
      <c r="BL1122" s="209"/>
      <c r="BM1122" s="67"/>
      <c r="BN1122" s="67"/>
      <c r="BO1122" s="95"/>
      <c r="BP1122" s="42"/>
      <c r="BQ1122" s="42"/>
      <c r="BR1122" s="206"/>
      <c r="BS1122" s="41"/>
      <c r="BT1122" s="41"/>
      <c r="BU1122" s="30"/>
      <c r="BW1122" s="30"/>
      <c r="BX1122" s="30"/>
      <c r="BY1122" s="30"/>
      <c r="BZ1122" s="160"/>
      <c r="CS1122" s="40"/>
      <c r="CV1122" s="69"/>
      <c r="CW1122" s="31"/>
      <c r="CX1122" s="19"/>
      <c r="CY1122" s="43"/>
      <c r="DC1122" s="160"/>
      <c r="DU1122" s="30"/>
      <c r="DV1122" s="30"/>
      <c r="DW1122" s="30"/>
      <c r="DX1122" s="30"/>
      <c r="DY1122" s="30"/>
      <c r="DZ1122" s="160"/>
      <c r="EA1122" s="160"/>
      <c r="EC1122" s="160"/>
      <c r="ED1122" s="160"/>
      <c r="EG1122" s="160"/>
      <c r="EH1122" s="30"/>
      <c r="EI1122" s="30"/>
      <c r="EK1122" s="160"/>
      <c r="EL1122" s="160"/>
      <c r="EM1122" s="160"/>
      <c r="EN1122" s="160"/>
      <c r="EO1122" s="160"/>
      <c r="EP1122" s="160"/>
    </row>
    <row r="1123" spans="2:146" s="105" customFormat="1" x14ac:dyDescent="0.25">
      <c r="B1123" s="53"/>
      <c r="C1123" s="53"/>
      <c r="D1123" s="53"/>
      <c r="E1123" s="53"/>
      <c r="F1123" s="53"/>
      <c r="G1123" s="53"/>
      <c r="I1123" s="29"/>
      <c r="J1123" s="161"/>
      <c r="K1123" s="161"/>
      <c r="L1123" s="42"/>
      <c r="M1123" s="42"/>
      <c r="N1123" s="42"/>
      <c r="O1123" s="42"/>
      <c r="P1123" s="42"/>
      <c r="Q1123" s="42"/>
      <c r="R1123" s="42"/>
      <c r="S1123" s="42"/>
      <c r="T1123" s="42"/>
      <c r="U1123" s="169"/>
      <c r="V1123" s="169"/>
      <c r="W1123" s="169"/>
      <c r="X1123" s="169"/>
      <c r="Y1123" s="169"/>
      <c r="AA1123" s="169"/>
      <c r="AB1123" s="169"/>
      <c r="AC1123" s="169"/>
      <c r="AD1123" s="169"/>
      <c r="AE1123" s="169"/>
      <c r="AF1123" s="169"/>
      <c r="AG1123" s="169"/>
      <c r="AH1123" s="169"/>
      <c r="AJ1123" s="169"/>
      <c r="AK1123" s="169"/>
      <c r="AM1123" s="169"/>
      <c r="AN1123" s="64"/>
      <c r="AO1123" s="64"/>
      <c r="AP1123" s="64"/>
      <c r="AQ1123" s="64"/>
      <c r="AR1123" s="64"/>
      <c r="AS1123" s="42"/>
      <c r="AT1123" s="67"/>
      <c r="AU1123" s="67"/>
      <c r="AV1123" s="67"/>
      <c r="AW1123" s="42"/>
      <c r="AX1123" s="64"/>
      <c r="AY1123" s="69"/>
      <c r="AZ1123" s="67"/>
      <c r="BA1123" s="67"/>
      <c r="BB1123" s="67"/>
      <c r="BC1123" s="67"/>
      <c r="BD1123" s="69"/>
      <c r="BE1123" s="69"/>
      <c r="BF1123" s="72"/>
      <c r="BG1123" s="69"/>
      <c r="BH1123" s="69"/>
      <c r="BI1123" s="94"/>
      <c r="BJ1123" s="42"/>
      <c r="BK1123" s="42"/>
      <c r="BL1123" s="209"/>
      <c r="BM1123" s="67"/>
      <c r="BN1123" s="67"/>
      <c r="BO1123" s="95"/>
      <c r="BP1123" s="42"/>
      <c r="BQ1123" s="42"/>
      <c r="BR1123" s="206"/>
      <c r="BS1123" s="41"/>
      <c r="BT1123" s="41"/>
      <c r="BU1123" s="30"/>
      <c r="BW1123" s="30"/>
      <c r="BX1123" s="30"/>
      <c r="BY1123" s="30"/>
      <c r="BZ1123" s="160"/>
      <c r="CS1123" s="40"/>
      <c r="CV1123" s="69"/>
      <c r="CW1123" s="31"/>
      <c r="CX1123" s="19"/>
      <c r="CY1123" s="43"/>
      <c r="DC1123" s="160"/>
      <c r="DU1123" s="30"/>
      <c r="DV1123" s="30"/>
      <c r="DW1123" s="30"/>
      <c r="DX1123" s="30"/>
      <c r="DY1123" s="30"/>
      <c r="DZ1123" s="160"/>
      <c r="EA1123" s="160"/>
      <c r="EC1123" s="160"/>
      <c r="ED1123" s="160"/>
      <c r="EG1123" s="160"/>
      <c r="EH1123" s="30"/>
      <c r="EI1123" s="30"/>
      <c r="EK1123" s="160"/>
      <c r="EL1123" s="160"/>
      <c r="EM1123" s="160"/>
      <c r="EN1123" s="160"/>
      <c r="EO1123" s="160"/>
      <c r="EP1123" s="160"/>
    </row>
    <row r="1124" spans="2:146" s="105" customFormat="1" x14ac:dyDescent="0.25">
      <c r="B1124" s="53"/>
      <c r="C1124" s="53"/>
      <c r="D1124" s="53"/>
      <c r="E1124" s="53"/>
      <c r="F1124" s="53"/>
      <c r="G1124" s="53"/>
      <c r="J1124" s="160"/>
      <c r="K1124" s="160"/>
      <c r="L1124" s="42"/>
      <c r="M1124" s="42"/>
      <c r="N1124" s="42"/>
      <c r="O1124" s="42"/>
      <c r="P1124" s="42"/>
      <c r="Q1124" s="42"/>
      <c r="R1124" s="42"/>
      <c r="S1124" s="42"/>
      <c r="T1124" s="42"/>
      <c r="U1124" s="169"/>
      <c r="V1124" s="169"/>
      <c r="W1124" s="169"/>
      <c r="X1124" s="169"/>
      <c r="Y1124" s="169"/>
      <c r="AA1124" s="169"/>
      <c r="AB1124" s="169"/>
      <c r="AC1124" s="169"/>
      <c r="AD1124" s="169"/>
      <c r="AE1124" s="169"/>
      <c r="AF1124" s="169"/>
      <c r="AG1124" s="169"/>
      <c r="AH1124" s="169"/>
      <c r="AJ1124" s="169"/>
      <c r="AK1124" s="169"/>
      <c r="AM1124" s="169"/>
      <c r="AN1124" s="64"/>
      <c r="AO1124" s="64"/>
      <c r="AP1124" s="64"/>
      <c r="AQ1124" s="64"/>
      <c r="AR1124" s="64"/>
      <c r="AS1124" s="42"/>
      <c r="AT1124" s="67"/>
      <c r="AU1124" s="67"/>
      <c r="AV1124" s="67"/>
      <c r="AW1124" s="42"/>
      <c r="AX1124" s="64"/>
      <c r="AY1124" s="69"/>
      <c r="AZ1124" s="67"/>
      <c r="BA1124" s="67"/>
      <c r="BB1124" s="67"/>
      <c r="BC1124" s="67"/>
      <c r="BD1124" s="69"/>
      <c r="BE1124" s="69"/>
      <c r="BF1124" s="72"/>
      <c r="BG1124" s="69"/>
      <c r="BH1124" s="69"/>
      <c r="BI1124" s="94"/>
      <c r="BJ1124" s="42"/>
      <c r="BK1124" s="42"/>
      <c r="BL1124" s="209"/>
      <c r="BM1124" s="67"/>
      <c r="BN1124" s="67"/>
      <c r="BO1124" s="95"/>
      <c r="BP1124" s="42"/>
      <c r="BQ1124" s="42"/>
      <c r="BR1124" s="206"/>
      <c r="BS1124" s="41"/>
      <c r="BT1124" s="41"/>
      <c r="BU1124" s="30"/>
      <c r="BW1124" s="30"/>
      <c r="BX1124" s="30"/>
      <c r="BY1124" s="30"/>
      <c r="BZ1124" s="160"/>
      <c r="CS1124" s="40"/>
      <c r="CV1124" s="69"/>
      <c r="CW1124" s="31"/>
      <c r="CX1124" s="19"/>
      <c r="CY1124" s="43"/>
      <c r="DC1124" s="160"/>
      <c r="DU1124" s="30"/>
      <c r="DV1124" s="30"/>
      <c r="DW1124" s="30"/>
      <c r="DX1124" s="30"/>
      <c r="DY1124" s="30"/>
      <c r="DZ1124" s="160"/>
      <c r="EA1124" s="160"/>
      <c r="EC1124" s="160"/>
      <c r="ED1124" s="160"/>
      <c r="EG1124" s="160"/>
      <c r="EH1124" s="30"/>
      <c r="EI1124" s="30"/>
      <c r="EK1124" s="160"/>
      <c r="EL1124" s="160"/>
      <c r="EM1124" s="160"/>
      <c r="EN1124" s="160"/>
      <c r="EO1124" s="160"/>
      <c r="EP1124" s="160"/>
    </row>
    <row r="1125" spans="2:146" s="105" customFormat="1" x14ac:dyDescent="0.25">
      <c r="B1125" s="53"/>
      <c r="C1125" s="53"/>
      <c r="D1125" s="53"/>
      <c r="E1125" s="53"/>
      <c r="F1125" s="53"/>
      <c r="G1125" s="53"/>
      <c r="I1125" s="29"/>
      <c r="J1125" s="161"/>
      <c r="K1125" s="161"/>
      <c r="L1125" s="42"/>
      <c r="M1125" s="42"/>
      <c r="N1125" s="42"/>
      <c r="O1125" s="42"/>
      <c r="P1125" s="42"/>
      <c r="Q1125" s="42"/>
      <c r="R1125" s="42"/>
      <c r="S1125" s="42"/>
      <c r="T1125" s="42"/>
      <c r="U1125" s="169"/>
      <c r="V1125" s="169"/>
      <c r="W1125" s="169"/>
      <c r="X1125" s="169"/>
      <c r="Y1125" s="169"/>
      <c r="AA1125" s="169"/>
      <c r="AB1125" s="169"/>
      <c r="AC1125" s="169"/>
      <c r="AD1125" s="169"/>
      <c r="AE1125" s="169"/>
      <c r="AF1125" s="169"/>
      <c r="AG1125" s="169"/>
      <c r="AH1125" s="169"/>
      <c r="AJ1125" s="169"/>
      <c r="AK1125" s="169"/>
      <c r="AM1125" s="169"/>
      <c r="AN1125" s="64"/>
      <c r="AO1125" s="64"/>
      <c r="AP1125" s="64"/>
      <c r="AQ1125" s="64"/>
      <c r="AR1125" s="64"/>
      <c r="AS1125" s="42"/>
      <c r="AT1125" s="67"/>
      <c r="AU1125" s="67"/>
      <c r="AV1125" s="67"/>
      <c r="AW1125" s="42"/>
      <c r="AX1125" s="64"/>
      <c r="AY1125" s="69"/>
      <c r="AZ1125" s="67"/>
      <c r="BA1125" s="67"/>
      <c r="BB1125" s="67"/>
      <c r="BC1125" s="67"/>
      <c r="BD1125" s="69"/>
      <c r="BE1125" s="69"/>
      <c r="BF1125" s="72"/>
      <c r="BG1125" s="69"/>
      <c r="BH1125" s="69"/>
      <c r="BI1125" s="94"/>
      <c r="BJ1125" s="42"/>
      <c r="BK1125" s="42"/>
      <c r="BL1125" s="209"/>
      <c r="BM1125" s="67"/>
      <c r="BN1125" s="67"/>
      <c r="BO1125" s="95"/>
      <c r="BP1125" s="42"/>
      <c r="BQ1125" s="42"/>
      <c r="BR1125" s="206"/>
      <c r="BS1125" s="41"/>
      <c r="BT1125" s="41"/>
      <c r="BU1125" s="30"/>
      <c r="BW1125" s="30"/>
      <c r="BX1125" s="30"/>
      <c r="BY1125" s="30"/>
      <c r="BZ1125" s="160"/>
      <c r="CS1125" s="40"/>
      <c r="CV1125" s="69"/>
      <c r="CW1125" s="31"/>
      <c r="CX1125" s="19"/>
      <c r="CY1125" s="43"/>
      <c r="DC1125" s="160"/>
      <c r="DU1125" s="30"/>
      <c r="DV1125" s="30"/>
      <c r="DW1125" s="30"/>
      <c r="DX1125" s="30"/>
      <c r="DY1125" s="30"/>
      <c r="DZ1125" s="160"/>
      <c r="EA1125" s="160"/>
      <c r="EC1125" s="160"/>
      <c r="ED1125" s="160"/>
      <c r="EG1125" s="160"/>
      <c r="EH1125" s="30"/>
      <c r="EI1125" s="30"/>
      <c r="EK1125" s="160"/>
      <c r="EL1125" s="160"/>
      <c r="EM1125" s="160"/>
      <c r="EN1125" s="160"/>
      <c r="EO1125" s="160"/>
      <c r="EP1125" s="160"/>
    </row>
    <row r="1126" spans="2:146" s="105" customFormat="1" x14ac:dyDescent="0.25">
      <c r="B1126" s="53"/>
      <c r="C1126" s="53"/>
      <c r="D1126" s="53"/>
      <c r="E1126" s="53"/>
      <c r="F1126" s="53"/>
      <c r="G1126" s="53"/>
      <c r="J1126" s="160"/>
      <c r="K1126" s="160"/>
      <c r="L1126" s="42"/>
      <c r="M1126" s="42"/>
      <c r="N1126" s="42"/>
      <c r="O1126" s="42"/>
      <c r="P1126" s="42"/>
      <c r="Q1126" s="42"/>
      <c r="R1126" s="42"/>
      <c r="S1126" s="42"/>
      <c r="T1126" s="42"/>
      <c r="U1126" s="169"/>
      <c r="V1126" s="169"/>
      <c r="W1126" s="169"/>
      <c r="X1126" s="169"/>
      <c r="Y1126" s="169"/>
      <c r="AA1126" s="169"/>
      <c r="AB1126" s="169"/>
      <c r="AC1126" s="169"/>
      <c r="AD1126" s="169"/>
      <c r="AE1126" s="169"/>
      <c r="AF1126" s="169"/>
      <c r="AG1126" s="169"/>
      <c r="AH1126" s="169"/>
      <c r="AJ1126" s="169"/>
      <c r="AK1126" s="169"/>
      <c r="AM1126" s="169"/>
      <c r="AN1126" s="64"/>
      <c r="AO1126" s="64"/>
      <c r="AP1126" s="64"/>
      <c r="AQ1126" s="64"/>
      <c r="AR1126" s="64"/>
      <c r="AS1126" s="42"/>
      <c r="AT1126" s="67"/>
      <c r="AU1126" s="67"/>
      <c r="AV1126" s="67"/>
      <c r="AW1126" s="42"/>
      <c r="AX1126" s="64"/>
      <c r="AY1126" s="69"/>
      <c r="AZ1126" s="67"/>
      <c r="BA1126" s="67"/>
      <c r="BB1126" s="67"/>
      <c r="BC1126" s="67"/>
      <c r="BD1126" s="69"/>
      <c r="BE1126" s="69"/>
      <c r="BF1126" s="72"/>
      <c r="BG1126" s="69"/>
      <c r="BH1126" s="69"/>
      <c r="BI1126" s="94"/>
      <c r="BJ1126" s="42"/>
      <c r="BK1126" s="42"/>
      <c r="BL1126" s="209"/>
      <c r="BM1126" s="67"/>
      <c r="BN1126" s="67"/>
      <c r="BO1126" s="95"/>
      <c r="BP1126" s="42"/>
      <c r="BQ1126" s="42"/>
      <c r="BR1126" s="206"/>
      <c r="BS1126" s="41"/>
      <c r="BT1126" s="41"/>
      <c r="BU1126" s="30"/>
      <c r="BW1126" s="30"/>
      <c r="BX1126" s="30"/>
      <c r="BY1126" s="30"/>
      <c r="BZ1126" s="160"/>
      <c r="CS1126" s="40"/>
      <c r="CV1126" s="69"/>
      <c r="CW1126" s="31"/>
      <c r="CX1126" s="19"/>
      <c r="CY1126" s="43"/>
      <c r="DC1126" s="160"/>
      <c r="DU1126" s="30"/>
      <c r="DV1126" s="30"/>
      <c r="DW1126" s="30"/>
      <c r="DX1126" s="30"/>
      <c r="DY1126" s="30"/>
      <c r="DZ1126" s="160"/>
      <c r="EA1126" s="160"/>
      <c r="EC1126" s="160"/>
      <c r="ED1126" s="160"/>
      <c r="EG1126" s="160"/>
      <c r="EH1126" s="30"/>
      <c r="EI1126" s="30"/>
      <c r="EK1126" s="160"/>
      <c r="EL1126" s="160"/>
      <c r="EM1126" s="160"/>
      <c r="EN1126" s="160"/>
      <c r="EO1126" s="160"/>
      <c r="EP1126" s="160"/>
    </row>
    <row r="1127" spans="2:146" s="105" customFormat="1" x14ac:dyDescent="0.25">
      <c r="B1127" s="53"/>
      <c r="C1127" s="53"/>
      <c r="D1127" s="53"/>
      <c r="E1127" s="53"/>
      <c r="F1127" s="53"/>
      <c r="G1127" s="53"/>
      <c r="I1127" s="29"/>
      <c r="J1127" s="161"/>
      <c r="K1127" s="161"/>
      <c r="L1127" s="42"/>
      <c r="M1127" s="42"/>
      <c r="N1127" s="42"/>
      <c r="O1127" s="42"/>
      <c r="P1127" s="42"/>
      <c r="Q1127" s="42"/>
      <c r="R1127" s="42"/>
      <c r="S1127" s="42"/>
      <c r="T1127" s="42"/>
      <c r="U1127" s="169"/>
      <c r="V1127" s="169"/>
      <c r="W1127" s="169"/>
      <c r="X1127" s="169"/>
      <c r="Y1127" s="169"/>
      <c r="AA1127" s="169"/>
      <c r="AB1127" s="169"/>
      <c r="AC1127" s="169"/>
      <c r="AD1127" s="169"/>
      <c r="AE1127" s="169"/>
      <c r="AF1127" s="169"/>
      <c r="AG1127" s="169"/>
      <c r="AH1127" s="169"/>
      <c r="AJ1127" s="169"/>
      <c r="AK1127" s="169"/>
      <c r="AM1127" s="169"/>
      <c r="AN1127" s="64"/>
      <c r="AO1127" s="64"/>
      <c r="AP1127" s="64"/>
      <c r="AQ1127" s="64"/>
      <c r="AR1127" s="64"/>
      <c r="AS1127" s="42"/>
      <c r="AT1127" s="67"/>
      <c r="AU1127" s="67"/>
      <c r="AV1127" s="67"/>
      <c r="AW1127" s="42"/>
      <c r="AX1127" s="64"/>
      <c r="AY1127" s="69"/>
      <c r="AZ1127" s="67"/>
      <c r="BA1127" s="67"/>
      <c r="BB1127" s="67"/>
      <c r="BC1127" s="67"/>
      <c r="BD1127" s="69"/>
      <c r="BE1127" s="69"/>
      <c r="BF1127" s="72"/>
      <c r="BG1127" s="69"/>
      <c r="BH1127" s="69"/>
      <c r="BI1127" s="94"/>
      <c r="BJ1127" s="42"/>
      <c r="BK1127" s="42"/>
      <c r="BL1127" s="209"/>
      <c r="BM1127" s="67"/>
      <c r="BN1127" s="67"/>
      <c r="BO1127" s="95"/>
      <c r="BP1127" s="42"/>
      <c r="BQ1127" s="42"/>
      <c r="BR1127" s="206"/>
      <c r="BS1127" s="41"/>
      <c r="BT1127" s="41"/>
      <c r="BU1127" s="30"/>
      <c r="BW1127" s="30"/>
      <c r="BX1127" s="30"/>
      <c r="BY1127" s="30"/>
      <c r="BZ1127" s="160"/>
      <c r="CS1127" s="40"/>
      <c r="CV1127" s="69"/>
      <c r="CW1127" s="31"/>
      <c r="CX1127" s="19"/>
      <c r="CY1127" s="43"/>
      <c r="DC1127" s="160"/>
      <c r="DU1127" s="30"/>
      <c r="DV1127" s="30"/>
      <c r="DW1127" s="30"/>
      <c r="DX1127" s="30"/>
      <c r="DY1127" s="30"/>
      <c r="DZ1127" s="160"/>
      <c r="EA1127" s="160"/>
      <c r="EC1127" s="160"/>
      <c r="ED1127" s="160"/>
      <c r="EG1127" s="160"/>
      <c r="EH1127" s="30"/>
      <c r="EI1127" s="30"/>
      <c r="EK1127" s="160"/>
      <c r="EL1127" s="160"/>
      <c r="EM1127" s="160"/>
      <c r="EN1127" s="160"/>
      <c r="EO1127" s="160"/>
      <c r="EP1127" s="160"/>
    </row>
    <row r="1128" spans="2:146" s="105" customFormat="1" x14ac:dyDescent="0.25">
      <c r="B1128" s="53"/>
      <c r="C1128" s="53"/>
      <c r="D1128" s="53"/>
      <c r="E1128" s="53"/>
      <c r="F1128" s="53"/>
      <c r="G1128" s="53"/>
      <c r="J1128" s="160"/>
      <c r="K1128" s="160"/>
      <c r="L1128" s="42"/>
      <c r="M1128" s="42"/>
      <c r="N1128" s="42"/>
      <c r="O1128" s="42"/>
      <c r="P1128" s="42"/>
      <c r="Q1128" s="42"/>
      <c r="R1128" s="42"/>
      <c r="S1128" s="42"/>
      <c r="T1128" s="42"/>
      <c r="U1128" s="169"/>
      <c r="V1128" s="169"/>
      <c r="W1128" s="169"/>
      <c r="X1128" s="169"/>
      <c r="Y1128" s="169"/>
      <c r="AA1128" s="169"/>
      <c r="AB1128" s="169"/>
      <c r="AC1128" s="169"/>
      <c r="AD1128" s="169"/>
      <c r="AE1128" s="169"/>
      <c r="AF1128" s="169"/>
      <c r="AG1128" s="169"/>
      <c r="AH1128" s="169"/>
      <c r="AJ1128" s="169"/>
      <c r="AK1128" s="169"/>
      <c r="AM1128" s="169"/>
      <c r="AN1128" s="64"/>
      <c r="AO1128" s="64"/>
      <c r="AP1128" s="64"/>
      <c r="AQ1128" s="64"/>
      <c r="AR1128" s="64"/>
      <c r="AS1128" s="42"/>
      <c r="AT1128" s="67"/>
      <c r="AU1128" s="67"/>
      <c r="AV1128" s="67"/>
      <c r="AW1128" s="42"/>
      <c r="AX1128" s="64"/>
      <c r="AY1128" s="69"/>
      <c r="AZ1128" s="67"/>
      <c r="BA1128" s="67"/>
      <c r="BB1128" s="67"/>
      <c r="BC1128" s="67"/>
      <c r="BD1128" s="69"/>
      <c r="BE1128" s="69"/>
      <c r="BF1128" s="72"/>
      <c r="BG1128" s="69"/>
      <c r="BH1128" s="69"/>
      <c r="BI1128" s="94"/>
      <c r="BJ1128" s="42"/>
      <c r="BK1128" s="42"/>
      <c r="BL1128" s="209"/>
      <c r="BM1128" s="67"/>
      <c r="BN1128" s="67"/>
      <c r="BO1128" s="95"/>
      <c r="BP1128" s="42"/>
      <c r="BQ1128" s="42"/>
      <c r="BR1128" s="206"/>
      <c r="BS1128" s="41"/>
      <c r="BT1128" s="41"/>
      <c r="BU1128" s="30"/>
      <c r="BW1128" s="30"/>
      <c r="BX1128" s="30"/>
      <c r="BY1128" s="30"/>
      <c r="BZ1128" s="160"/>
      <c r="CS1128" s="40"/>
      <c r="CV1128" s="69"/>
      <c r="CW1128" s="31"/>
      <c r="CX1128" s="19"/>
      <c r="CY1128" s="43"/>
      <c r="DC1128" s="160"/>
      <c r="DU1128" s="30"/>
      <c r="DV1128" s="30"/>
      <c r="DW1128" s="30"/>
      <c r="DX1128" s="30"/>
      <c r="DY1128" s="30"/>
      <c r="DZ1128" s="160"/>
      <c r="EA1128" s="160"/>
      <c r="EC1128" s="160"/>
      <c r="ED1128" s="160"/>
      <c r="EG1128" s="160"/>
      <c r="EH1128" s="30"/>
      <c r="EI1128" s="30"/>
      <c r="EK1128" s="160"/>
      <c r="EL1128" s="160"/>
      <c r="EM1128" s="160"/>
      <c r="EN1128" s="160"/>
      <c r="EO1128" s="160"/>
      <c r="EP1128" s="160"/>
    </row>
    <row r="1129" spans="2:146" s="105" customFormat="1" x14ac:dyDescent="0.25">
      <c r="B1129" s="53"/>
      <c r="C1129" s="53"/>
      <c r="D1129" s="53"/>
      <c r="E1129" s="53"/>
      <c r="F1129" s="53"/>
      <c r="G1129" s="53"/>
      <c r="I1129" s="29"/>
      <c r="J1129" s="161"/>
      <c r="K1129" s="161"/>
      <c r="L1129" s="42"/>
      <c r="M1129" s="42"/>
      <c r="N1129" s="42"/>
      <c r="O1129" s="42"/>
      <c r="P1129" s="42"/>
      <c r="Q1129" s="42"/>
      <c r="R1129" s="42"/>
      <c r="S1129" s="42"/>
      <c r="T1129" s="42"/>
      <c r="U1129" s="169"/>
      <c r="V1129" s="169"/>
      <c r="W1129" s="169"/>
      <c r="X1129" s="169"/>
      <c r="Y1129" s="169"/>
      <c r="AA1129" s="169"/>
      <c r="AB1129" s="169"/>
      <c r="AC1129" s="169"/>
      <c r="AD1129" s="169"/>
      <c r="AE1129" s="169"/>
      <c r="AF1129" s="169"/>
      <c r="AG1129" s="169"/>
      <c r="AH1129" s="169"/>
      <c r="AJ1129" s="169"/>
      <c r="AK1129" s="169"/>
      <c r="AM1129" s="169"/>
      <c r="AN1129" s="64"/>
      <c r="AO1129" s="64"/>
      <c r="AP1129" s="64"/>
      <c r="AQ1129" s="64"/>
      <c r="AR1129" s="64"/>
      <c r="AS1129" s="42"/>
      <c r="AT1129" s="67"/>
      <c r="AU1129" s="67"/>
      <c r="AV1129" s="67"/>
      <c r="AW1129" s="42"/>
      <c r="AX1129" s="64"/>
      <c r="AY1129" s="69"/>
      <c r="AZ1129" s="67"/>
      <c r="BA1129" s="67"/>
      <c r="BB1129" s="67"/>
      <c r="BC1129" s="67"/>
      <c r="BD1129" s="69"/>
      <c r="BE1129" s="69"/>
      <c r="BF1129" s="72"/>
      <c r="BG1129" s="69"/>
      <c r="BH1129" s="69"/>
      <c r="BI1129" s="94"/>
      <c r="BJ1129" s="42"/>
      <c r="BK1129" s="42"/>
      <c r="BL1129" s="209"/>
      <c r="BM1129" s="67"/>
      <c r="BN1129" s="67"/>
      <c r="BO1129" s="95"/>
      <c r="BP1129" s="42"/>
      <c r="BQ1129" s="42"/>
      <c r="BR1129" s="206"/>
      <c r="BS1129" s="41"/>
      <c r="BT1129" s="41"/>
      <c r="BU1129" s="30"/>
      <c r="BW1129" s="30"/>
      <c r="BX1129" s="30"/>
      <c r="BY1129" s="30"/>
      <c r="BZ1129" s="160"/>
      <c r="CS1129" s="40"/>
      <c r="CV1129" s="69"/>
      <c r="CW1129" s="31"/>
      <c r="CX1129" s="19"/>
      <c r="CY1129" s="43"/>
      <c r="DC1129" s="160"/>
      <c r="DU1129" s="30"/>
      <c r="DV1129" s="30"/>
      <c r="DW1129" s="30"/>
      <c r="DX1129" s="30"/>
      <c r="DY1129" s="30"/>
      <c r="DZ1129" s="160"/>
      <c r="EA1129" s="160"/>
      <c r="EC1129" s="160"/>
      <c r="ED1129" s="160"/>
      <c r="EG1129" s="160"/>
      <c r="EH1129" s="30"/>
      <c r="EI1129" s="30"/>
      <c r="EK1129" s="160"/>
      <c r="EL1129" s="160"/>
      <c r="EM1129" s="160"/>
      <c r="EN1129" s="160"/>
      <c r="EO1129" s="160"/>
      <c r="EP1129" s="160"/>
    </row>
    <row r="1130" spans="2:146" s="105" customFormat="1" x14ac:dyDescent="0.25">
      <c r="B1130" s="53"/>
      <c r="C1130" s="53"/>
      <c r="D1130" s="53"/>
      <c r="E1130" s="53"/>
      <c r="F1130" s="53"/>
      <c r="G1130" s="53"/>
      <c r="J1130" s="160"/>
      <c r="K1130" s="160"/>
      <c r="L1130" s="42"/>
      <c r="M1130" s="42"/>
      <c r="N1130" s="42"/>
      <c r="O1130" s="42"/>
      <c r="P1130" s="42"/>
      <c r="Q1130" s="42"/>
      <c r="R1130" s="42"/>
      <c r="S1130" s="42"/>
      <c r="T1130" s="42"/>
      <c r="U1130" s="169"/>
      <c r="V1130" s="169"/>
      <c r="W1130" s="169"/>
      <c r="X1130" s="169"/>
      <c r="Y1130" s="169"/>
      <c r="AA1130" s="169"/>
      <c r="AB1130" s="169"/>
      <c r="AC1130" s="169"/>
      <c r="AD1130" s="169"/>
      <c r="AE1130" s="169"/>
      <c r="AF1130" s="169"/>
      <c r="AG1130" s="169"/>
      <c r="AH1130" s="169"/>
      <c r="AJ1130" s="169"/>
      <c r="AK1130" s="169"/>
      <c r="AM1130" s="169"/>
      <c r="AN1130" s="64"/>
      <c r="AO1130" s="64"/>
      <c r="AP1130" s="64"/>
      <c r="AQ1130" s="64"/>
      <c r="AR1130" s="64"/>
      <c r="AS1130" s="42"/>
      <c r="AT1130" s="67"/>
      <c r="AU1130" s="67"/>
      <c r="AV1130" s="67"/>
      <c r="AW1130" s="42"/>
      <c r="AX1130" s="64"/>
      <c r="AY1130" s="69"/>
      <c r="AZ1130" s="67"/>
      <c r="BA1130" s="67"/>
      <c r="BB1130" s="67"/>
      <c r="BC1130" s="67"/>
      <c r="BD1130" s="69"/>
      <c r="BE1130" s="69"/>
      <c r="BF1130" s="72"/>
      <c r="BG1130" s="69"/>
      <c r="BH1130" s="69"/>
      <c r="BI1130" s="94"/>
      <c r="BJ1130" s="42"/>
      <c r="BK1130" s="42"/>
      <c r="BL1130" s="209"/>
      <c r="BM1130" s="67"/>
      <c r="BN1130" s="67"/>
      <c r="BO1130" s="95"/>
      <c r="BP1130" s="42"/>
      <c r="BQ1130" s="42"/>
      <c r="BR1130" s="206"/>
      <c r="BS1130" s="41"/>
      <c r="BT1130" s="41"/>
      <c r="BU1130" s="30"/>
      <c r="BW1130" s="30"/>
      <c r="BX1130" s="30"/>
      <c r="BY1130" s="30"/>
      <c r="BZ1130" s="160"/>
      <c r="CS1130" s="40"/>
      <c r="CV1130" s="69"/>
      <c r="CW1130" s="31"/>
      <c r="CX1130" s="19"/>
      <c r="CY1130" s="43"/>
      <c r="DC1130" s="160"/>
      <c r="DU1130" s="30"/>
      <c r="DV1130" s="30"/>
      <c r="DW1130" s="30"/>
      <c r="DX1130" s="30"/>
      <c r="DY1130" s="30"/>
      <c r="DZ1130" s="160"/>
      <c r="EA1130" s="160"/>
      <c r="EC1130" s="160"/>
      <c r="ED1130" s="160"/>
      <c r="EG1130" s="160"/>
      <c r="EH1130" s="30"/>
      <c r="EI1130" s="30"/>
      <c r="EK1130" s="160"/>
      <c r="EL1130" s="160"/>
      <c r="EM1130" s="160"/>
      <c r="EN1130" s="160"/>
      <c r="EO1130" s="160"/>
      <c r="EP1130" s="160"/>
    </row>
    <row r="1131" spans="2:146" s="105" customFormat="1" x14ac:dyDescent="0.25">
      <c r="B1131" s="53"/>
      <c r="C1131" s="53"/>
      <c r="D1131" s="53"/>
      <c r="E1131" s="53"/>
      <c r="F1131" s="53"/>
      <c r="G1131" s="53"/>
      <c r="J1131" s="160"/>
      <c r="K1131" s="160"/>
      <c r="L1131" s="42"/>
      <c r="M1131" s="42"/>
      <c r="N1131" s="42"/>
      <c r="O1131" s="42"/>
      <c r="P1131" s="42"/>
      <c r="Q1131" s="42"/>
      <c r="R1131" s="42"/>
      <c r="S1131" s="42"/>
      <c r="T1131" s="42"/>
      <c r="U1131" s="169"/>
      <c r="V1131" s="169"/>
      <c r="W1131" s="169"/>
      <c r="X1131" s="169"/>
      <c r="Y1131" s="169"/>
      <c r="AA1131" s="169"/>
      <c r="AB1131" s="169"/>
      <c r="AC1131" s="169"/>
      <c r="AD1131" s="169"/>
      <c r="AE1131" s="169"/>
      <c r="AF1131" s="169"/>
      <c r="AG1131" s="169"/>
      <c r="AH1131" s="169"/>
      <c r="AJ1131" s="169"/>
      <c r="AK1131" s="169"/>
      <c r="AM1131" s="169"/>
      <c r="AN1131" s="64"/>
      <c r="AO1131" s="64"/>
      <c r="AP1131" s="64"/>
      <c r="AQ1131" s="64"/>
      <c r="AR1131" s="64"/>
      <c r="AS1131" s="42"/>
      <c r="AT1131" s="67"/>
      <c r="AU1131" s="67"/>
      <c r="AV1131" s="67"/>
      <c r="AW1131" s="42"/>
      <c r="AX1131" s="64"/>
      <c r="AY1131" s="69"/>
      <c r="AZ1131" s="67"/>
      <c r="BA1131" s="67"/>
      <c r="BB1131" s="67"/>
      <c r="BC1131" s="67"/>
      <c r="BD1131" s="69"/>
      <c r="BE1131" s="69"/>
      <c r="BF1131" s="72"/>
      <c r="BG1131" s="69"/>
      <c r="BH1131" s="69"/>
      <c r="BI1131" s="94"/>
      <c r="BJ1131" s="42"/>
      <c r="BK1131" s="42"/>
      <c r="BL1131" s="209"/>
      <c r="BM1131" s="67"/>
      <c r="BN1131" s="67"/>
      <c r="BO1131" s="95"/>
      <c r="BP1131" s="42"/>
      <c r="BQ1131" s="42"/>
      <c r="BR1131" s="206"/>
      <c r="BS1131" s="41"/>
      <c r="BT1131" s="41"/>
      <c r="BU1131" s="30"/>
      <c r="BW1131" s="30"/>
      <c r="BX1131" s="30"/>
      <c r="BY1131" s="30"/>
      <c r="BZ1131" s="160"/>
      <c r="CS1131" s="40"/>
      <c r="CV1131" s="69"/>
      <c r="CW1131" s="31"/>
      <c r="CX1131" s="19"/>
      <c r="CY1131" s="43"/>
      <c r="DC1131" s="160"/>
      <c r="DU1131" s="30"/>
      <c r="DV1131" s="30"/>
      <c r="DW1131" s="30"/>
      <c r="DX1131" s="30"/>
      <c r="DY1131" s="30"/>
      <c r="DZ1131" s="160"/>
      <c r="EA1131" s="160"/>
      <c r="EC1131" s="160"/>
      <c r="ED1131" s="160"/>
      <c r="EG1131" s="160"/>
      <c r="EH1131" s="30"/>
      <c r="EI1131" s="30"/>
      <c r="EK1131" s="160"/>
      <c r="EL1131" s="160"/>
      <c r="EM1131" s="160"/>
      <c r="EN1131" s="160"/>
      <c r="EO1131" s="160"/>
      <c r="EP1131" s="160"/>
    </row>
    <row r="1132" spans="2:146" s="105" customFormat="1" x14ac:dyDescent="0.25">
      <c r="B1132" s="53"/>
      <c r="C1132" s="53"/>
      <c r="D1132" s="53"/>
      <c r="E1132" s="53"/>
      <c r="F1132" s="53"/>
      <c r="G1132" s="53"/>
      <c r="J1132" s="160"/>
      <c r="K1132" s="160"/>
      <c r="L1132" s="42"/>
      <c r="M1132" s="42"/>
      <c r="N1132" s="42"/>
      <c r="O1132" s="42"/>
      <c r="P1132" s="42"/>
      <c r="Q1132" s="42"/>
      <c r="R1132" s="42"/>
      <c r="S1132" s="42"/>
      <c r="T1132" s="42"/>
      <c r="U1132" s="169"/>
      <c r="V1132" s="169"/>
      <c r="W1132" s="169"/>
      <c r="X1132" s="169"/>
      <c r="Y1132" s="169"/>
      <c r="AA1132" s="169"/>
      <c r="AB1132" s="169"/>
      <c r="AC1132" s="169"/>
      <c r="AD1132" s="169"/>
      <c r="AE1132" s="169"/>
      <c r="AF1132" s="169"/>
      <c r="AG1132" s="169"/>
      <c r="AH1132" s="169"/>
      <c r="AJ1132" s="169"/>
      <c r="AK1132" s="169"/>
      <c r="AM1132" s="169"/>
      <c r="AN1132" s="64"/>
      <c r="AO1132" s="64"/>
      <c r="AP1132" s="64"/>
      <c r="AQ1132" s="64"/>
      <c r="AR1132" s="64"/>
      <c r="AS1132" s="42"/>
      <c r="AT1132" s="67"/>
      <c r="AU1132" s="67"/>
      <c r="AV1132" s="67"/>
      <c r="AW1132" s="42"/>
      <c r="AX1132" s="64"/>
      <c r="AY1132" s="69"/>
      <c r="AZ1132" s="67"/>
      <c r="BA1132" s="67"/>
      <c r="BB1132" s="67"/>
      <c r="BC1132" s="67"/>
      <c r="BD1132" s="69"/>
      <c r="BE1132" s="69"/>
      <c r="BF1132" s="72"/>
      <c r="BG1132" s="69"/>
      <c r="BH1132" s="69"/>
      <c r="BI1132" s="94"/>
      <c r="BJ1132" s="42"/>
      <c r="BK1132" s="42"/>
      <c r="BL1132" s="209"/>
      <c r="BM1132" s="67"/>
      <c r="BN1132" s="67"/>
      <c r="BO1132" s="95"/>
      <c r="BP1132" s="42"/>
      <c r="BQ1132" s="42"/>
      <c r="BR1132" s="206"/>
      <c r="BS1132" s="41"/>
      <c r="BT1132" s="41"/>
      <c r="BU1132" s="30"/>
      <c r="BW1132" s="30"/>
      <c r="BX1132" s="30"/>
      <c r="BY1132" s="30"/>
      <c r="BZ1132" s="160"/>
      <c r="CS1132" s="40"/>
      <c r="CV1132" s="69"/>
      <c r="CW1132" s="31"/>
      <c r="CX1132" s="19"/>
      <c r="CY1132" s="43"/>
      <c r="DC1132" s="160"/>
      <c r="DU1132" s="30"/>
      <c r="DV1132" s="30"/>
      <c r="DW1132" s="30"/>
      <c r="DX1132" s="30"/>
      <c r="DY1132" s="30"/>
      <c r="DZ1132" s="160"/>
      <c r="EA1132" s="160"/>
      <c r="EC1132" s="160"/>
      <c r="ED1132" s="160"/>
      <c r="EG1132" s="160"/>
      <c r="EH1132" s="30"/>
      <c r="EI1132" s="30"/>
      <c r="EK1132" s="160"/>
      <c r="EL1132" s="160"/>
      <c r="EM1132" s="160"/>
      <c r="EN1132" s="160"/>
      <c r="EO1132" s="160"/>
      <c r="EP1132" s="160"/>
    </row>
    <row r="1133" spans="2:146" s="105" customFormat="1" x14ac:dyDescent="0.25">
      <c r="B1133" s="53"/>
      <c r="C1133" s="53"/>
      <c r="D1133" s="53"/>
      <c r="E1133" s="53"/>
      <c r="F1133" s="53"/>
      <c r="G1133" s="53"/>
      <c r="J1133" s="160"/>
      <c r="K1133" s="160"/>
      <c r="L1133" s="42"/>
      <c r="M1133" s="42"/>
      <c r="N1133" s="42"/>
      <c r="O1133" s="42"/>
      <c r="P1133" s="42"/>
      <c r="Q1133" s="42"/>
      <c r="R1133" s="42"/>
      <c r="S1133" s="42"/>
      <c r="T1133" s="42"/>
      <c r="U1133" s="169"/>
      <c r="V1133" s="169"/>
      <c r="W1133" s="169"/>
      <c r="X1133" s="169"/>
      <c r="Y1133" s="169"/>
      <c r="AA1133" s="169"/>
      <c r="AB1133" s="169"/>
      <c r="AC1133" s="169"/>
      <c r="AD1133" s="169"/>
      <c r="AE1133" s="169"/>
      <c r="AF1133" s="169"/>
      <c r="AG1133" s="169"/>
      <c r="AH1133" s="169"/>
      <c r="AJ1133" s="169"/>
      <c r="AK1133" s="169"/>
      <c r="AM1133" s="169"/>
      <c r="AN1133" s="64"/>
      <c r="AO1133" s="64"/>
      <c r="AP1133" s="64"/>
      <c r="AQ1133" s="64"/>
      <c r="AR1133" s="64"/>
      <c r="AS1133" s="42"/>
      <c r="AT1133" s="67"/>
      <c r="AU1133" s="67"/>
      <c r="AV1133" s="67"/>
      <c r="AW1133" s="42"/>
      <c r="AX1133" s="64"/>
      <c r="AY1133" s="69"/>
      <c r="AZ1133" s="67"/>
      <c r="BA1133" s="67"/>
      <c r="BB1133" s="67"/>
      <c r="BC1133" s="67"/>
      <c r="BD1133" s="69"/>
      <c r="BE1133" s="69"/>
      <c r="BF1133" s="72"/>
      <c r="BG1133" s="69"/>
      <c r="BH1133" s="69"/>
      <c r="BI1133" s="94"/>
      <c r="BJ1133" s="42"/>
      <c r="BK1133" s="42"/>
      <c r="BL1133" s="209"/>
      <c r="BM1133" s="67"/>
      <c r="BN1133" s="67"/>
      <c r="BO1133" s="95"/>
      <c r="BP1133" s="42"/>
      <c r="BQ1133" s="42"/>
      <c r="BR1133" s="206"/>
      <c r="BS1133" s="41"/>
      <c r="BT1133" s="41"/>
      <c r="BU1133" s="30"/>
      <c r="BW1133" s="30"/>
      <c r="BX1133" s="30"/>
      <c r="BY1133" s="30"/>
      <c r="BZ1133" s="160"/>
      <c r="CS1133" s="40"/>
      <c r="CV1133" s="69"/>
      <c r="CW1133" s="31"/>
      <c r="CX1133" s="19"/>
      <c r="CY1133" s="43"/>
      <c r="DC1133" s="160"/>
      <c r="DU1133" s="30"/>
      <c r="DV1133" s="30"/>
      <c r="DW1133" s="30"/>
      <c r="DX1133" s="30"/>
      <c r="DY1133" s="30"/>
      <c r="DZ1133" s="160"/>
      <c r="EA1133" s="160"/>
      <c r="EC1133" s="160"/>
      <c r="ED1133" s="160"/>
      <c r="EG1133" s="160"/>
      <c r="EH1133" s="30"/>
      <c r="EI1133" s="30"/>
      <c r="EK1133" s="160"/>
      <c r="EL1133" s="160"/>
      <c r="EM1133" s="160"/>
      <c r="EN1133" s="160"/>
      <c r="EO1133" s="160"/>
      <c r="EP1133" s="160"/>
    </row>
    <row r="1134" spans="2:146" s="105" customFormat="1" x14ac:dyDescent="0.25">
      <c r="B1134" s="53"/>
      <c r="C1134" s="53"/>
      <c r="D1134" s="53"/>
      <c r="E1134" s="53"/>
      <c r="F1134" s="53"/>
      <c r="G1134" s="53"/>
      <c r="J1134" s="160"/>
      <c r="K1134" s="160"/>
      <c r="L1134" s="42"/>
      <c r="M1134" s="42"/>
      <c r="N1134" s="42"/>
      <c r="O1134" s="42"/>
      <c r="P1134" s="42"/>
      <c r="Q1134" s="42"/>
      <c r="R1134" s="42"/>
      <c r="S1134" s="42"/>
      <c r="T1134" s="42"/>
      <c r="U1134" s="169"/>
      <c r="V1134" s="169"/>
      <c r="W1134" s="169"/>
      <c r="X1134" s="169"/>
      <c r="Y1134" s="169"/>
      <c r="AA1134" s="169"/>
      <c r="AB1134" s="169"/>
      <c r="AC1134" s="169"/>
      <c r="AD1134" s="169"/>
      <c r="AE1134" s="169"/>
      <c r="AF1134" s="169"/>
      <c r="AG1134" s="169"/>
      <c r="AH1134" s="169"/>
      <c r="AJ1134" s="169"/>
      <c r="AK1134" s="169"/>
      <c r="AM1134" s="169"/>
      <c r="AN1134" s="64"/>
      <c r="AO1134" s="64"/>
      <c r="AP1134" s="64"/>
      <c r="AQ1134" s="64"/>
      <c r="AR1134" s="64"/>
      <c r="AS1134" s="42"/>
      <c r="AT1134" s="67"/>
      <c r="AU1134" s="67"/>
      <c r="AV1134" s="67"/>
      <c r="AW1134" s="42"/>
      <c r="AX1134" s="64"/>
      <c r="AY1134" s="69"/>
      <c r="AZ1134" s="67"/>
      <c r="BA1134" s="67"/>
      <c r="BB1134" s="67"/>
      <c r="BC1134" s="67"/>
      <c r="BD1134" s="69"/>
      <c r="BE1134" s="69"/>
      <c r="BF1134" s="72"/>
      <c r="BG1134" s="69"/>
      <c r="BH1134" s="69"/>
      <c r="BI1134" s="94"/>
      <c r="BJ1134" s="42"/>
      <c r="BK1134" s="42"/>
      <c r="BL1134" s="209"/>
      <c r="BM1134" s="67"/>
      <c r="BN1134" s="67"/>
      <c r="BO1134" s="95"/>
      <c r="BP1134" s="42"/>
      <c r="BQ1134" s="42"/>
      <c r="BR1134" s="206"/>
      <c r="BS1134" s="41"/>
      <c r="BT1134" s="41"/>
      <c r="BU1134" s="30"/>
      <c r="BW1134" s="30"/>
      <c r="BX1134" s="30"/>
      <c r="BY1134" s="30"/>
      <c r="BZ1134" s="160"/>
      <c r="CS1134" s="40"/>
      <c r="CV1134" s="69"/>
      <c r="CW1134" s="31"/>
      <c r="CX1134" s="19"/>
      <c r="CY1134" s="43"/>
      <c r="DC1134" s="160"/>
      <c r="DU1134" s="30"/>
      <c r="DV1134" s="30"/>
      <c r="DW1134" s="30"/>
      <c r="DX1134" s="30"/>
      <c r="DY1134" s="30"/>
      <c r="DZ1134" s="160"/>
      <c r="EA1134" s="160"/>
      <c r="EC1134" s="160"/>
      <c r="ED1134" s="160"/>
      <c r="EG1134" s="160"/>
      <c r="EH1134" s="30"/>
      <c r="EI1134" s="30"/>
      <c r="EK1134" s="160"/>
      <c r="EL1134" s="160"/>
      <c r="EM1134" s="160"/>
      <c r="EN1134" s="160"/>
      <c r="EO1134" s="160"/>
      <c r="EP1134" s="160"/>
    </row>
    <row r="1135" spans="2:146" s="105" customFormat="1" x14ac:dyDescent="0.25">
      <c r="B1135" s="53"/>
      <c r="C1135" s="53"/>
      <c r="D1135" s="53"/>
      <c r="E1135" s="53"/>
      <c r="F1135" s="53"/>
      <c r="G1135" s="53"/>
      <c r="J1135" s="160"/>
      <c r="K1135" s="160"/>
      <c r="L1135" s="42"/>
      <c r="M1135" s="42"/>
      <c r="N1135" s="42"/>
      <c r="O1135" s="42"/>
      <c r="P1135" s="42"/>
      <c r="Q1135" s="42"/>
      <c r="R1135" s="42"/>
      <c r="S1135" s="42"/>
      <c r="T1135" s="42"/>
      <c r="U1135" s="169"/>
      <c r="V1135" s="169"/>
      <c r="W1135" s="169"/>
      <c r="X1135" s="169"/>
      <c r="Y1135" s="169"/>
      <c r="AA1135" s="169"/>
      <c r="AB1135" s="169"/>
      <c r="AC1135" s="169"/>
      <c r="AD1135" s="169"/>
      <c r="AE1135" s="169"/>
      <c r="AF1135" s="169"/>
      <c r="AG1135" s="169"/>
      <c r="AH1135" s="169"/>
      <c r="AJ1135" s="169"/>
      <c r="AK1135" s="169"/>
      <c r="AM1135" s="169"/>
      <c r="AN1135" s="64"/>
      <c r="AO1135" s="64"/>
      <c r="AP1135" s="64"/>
      <c r="AQ1135" s="64"/>
      <c r="AR1135" s="64"/>
      <c r="AS1135" s="42"/>
      <c r="AT1135" s="67"/>
      <c r="AU1135" s="67"/>
      <c r="AV1135" s="67"/>
      <c r="AW1135" s="42"/>
      <c r="AX1135" s="64"/>
      <c r="AY1135" s="69"/>
      <c r="AZ1135" s="67"/>
      <c r="BA1135" s="67"/>
      <c r="BB1135" s="67"/>
      <c r="BC1135" s="67"/>
      <c r="BD1135" s="69"/>
      <c r="BE1135" s="69"/>
      <c r="BF1135" s="72"/>
      <c r="BG1135" s="69"/>
      <c r="BH1135" s="69"/>
      <c r="BI1135" s="94"/>
      <c r="BJ1135" s="42"/>
      <c r="BK1135" s="42"/>
      <c r="BL1135" s="209"/>
      <c r="BM1135" s="67"/>
      <c r="BN1135" s="67"/>
      <c r="BO1135" s="95"/>
      <c r="BP1135" s="42"/>
      <c r="BQ1135" s="42"/>
      <c r="BR1135" s="206"/>
      <c r="BS1135" s="41"/>
      <c r="BT1135" s="41"/>
      <c r="BU1135" s="30"/>
      <c r="BW1135" s="30"/>
      <c r="BX1135" s="30"/>
      <c r="BY1135" s="30"/>
      <c r="BZ1135" s="160"/>
      <c r="CS1135" s="40"/>
      <c r="CV1135" s="69"/>
      <c r="CW1135" s="31"/>
      <c r="CX1135" s="19"/>
      <c r="CY1135" s="43"/>
      <c r="DC1135" s="160"/>
      <c r="DU1135" s="30"/>
      <c r="DV1135" s="30"/>
      <c r="DW1135" s="30"/>
      <c r="DX1135" s="30"/>
      <c r="DY1135" s="30"/>
      <c r="DZ1135" s="160"/>
      <c r="EA1135" s="160"/>
      <c r="EC1135" s="160"/>
      <c r="ED1135" s="160"/>
      <c r="EG1135" s="160"/>
      <c r="EH1135" s="30"/>
      <c r="EI1135" s="30"/>
      <c r="EK1135" s="160"/>
      <c r="EL1135" s="160"/>
      <c r="EM1135" s="160"/>
      <c r="EN1135" s="160"/>
      <c r="EO1135" s="160"/>
      <c r="EP1135" s="160"/>
    </row>
    <row r="1136" spans="2:146" s="105" customFormat="1" x14ac:dyDescent="0.25">
      <c r="B1136" s="53"/>
      <c r="C1136" s="53"/>
      <c r="D1136" s="53"/>
      <c r="E1136" s="53"/>
      <c r="F1136" s="53"/>
      <c r="G1136" s="53"/>
      <c r="J1136" s="160"/>
      <c r="K1136" s="160"/>
      <c r="L1136" s="42"/>
      <c r="M1136" s="42"/>
      <c r="N1136" s="42"/>
      <c r="O1136" s="42"/>
      <c r="P1136" s="42"/>
      <c r="Q1136" s="42"/>
      <c r="R1136" s="42"/>
      <c r="S1136" s="42"/>
      <c r="T1136" s="42"/>
      <c r="U1136" s="169"/>
      <c r="V1136" s="169"/>
      <c r="W1136" s="169"/>
      <c r="X1136" s="169"/>
      <c r="Y1136" s="169"/>
      <c r="AA1136" s="169"/>
      <c r="AB1136" s="169"/>
      <c r="AC1136" s="169"/>
      <c r="AD1136" s="169"/>
      <c r="AE1136" s="169"/>
      <c r="AF1136" s="169"/>
      <c r="AG1136" s="169"/>
      <c r="AH1136" s="169"/>
      <c r="AJ1136" s="169"/>
      <c r="AK1136" s="169"/>
      <c r="AM1136" s="169"/>
      <c r="AN1136" s="64"/>
      <c r="AO1136" s="64"/>
      <c r="AP1136" s="64"/>
      <c r="AQ1136" s="64"/>
      <c r="AR1136" s="64"/>
      <c r="AS1136" s="42"/>
      <c r="AT1136" s="67"/>
      <c r="AU1136" s="67"/>
      <c r="AV1136" s="67"/>
      <c r="AW1136" s="42"/>
      <c r="AX1136" s="64"/>
      <c r="AY1136" s="69"/>
      <c r="AZ1136" s="67"/>
      <c r="BA1136" s="67"/>
      <c r="BB1136" s="67"/>
      <c r="BC1136" s="67"/>
      <c r="BD1136" s="69"/>
      <c r="BE1136" s="69"/>
      <c r="BF1136" s="72"/>
      <c r="BG1136" s="69"/>
      <c r="BH1136" s="69"/>
      <c r="BI1136" s="94"/>
      <c r="BJ1136" s="42"/>
      <c r="BK1136" s="42"/>
      <c r="BL1136" s="209"/>
      <c r="BM1136" s="67"/>
      <c r="BN1136" s="67"/>
      <c r="BO1136" s="95"/>
      <c r="BP1136" s="42"/>
      <c r="BQ1136" s="42"/>
      <c r="BR1136" s="206"/>
      <c r="BS1136" s="41"/>
      <c r="BT1136" s="41"/>
      <c r="BU1136" s="30"/>
      <c r="BW1136" s="30"/>
      <c r="BX1136" s="30"/>
      <c r="BY1136" s="30"/>
      <c r="BZ1136" s="160"/>
      <c r="CS1136" s="40"/>
      <c r="CV1136" s="69"/>
      <c r="CW1136" s="31"/>
      <c r="CX1136" s="19"/>
      <c r="CY1136" s="43"/>
      <c r="DC1136" s="160"/>
      <c r="DU1136" s="30"/>
      <c r="DV1136" s="30"/>
      <c r="DW1136" s="30"/>
      <c r="DX1136" s="30"/>
      <c r="DY1136" s="30"/>
      <c r="DZ1136" s="160"/>
      <c r="EA1136" s="160"/>
      <c r="EC1136" s="160"/>
      <c r="ED1136" s="160"/>
      <c r="EG1136" s="160"/>
      <c r="EH1136" s="30"/>
      <c r="EI1136" s="30"/>
      <c r="EK1136" s="160"/>
      <c r="EL1136" s="160"/>
      <c r="EM1136" s="160"/>
      <c r="EN1136" s="160"/>
      <c r="EO1136" s="160"/>
      <c r="EP1136" s="160"/>
    </row>
    <row r="1137" spans="2:146" s="105" customFormat="1" x14ac:dyDescent="0.25">
      <c r="B1137" s="53"/>
      <c r="C1137" s="53"/>
      <c r="D1137" s="53"/>
      <c r="E1137" s="53"/>
      <c r="F1137" s="53"/>
      <c r="G1137" s="53"/>
      <c r="J1137" s="160"/>
      <c r="K1137" s="160"/>
      <c r="L1137" s="42"/>
      <c r="M1137" s="42"/>
      <c r="N1137" s="42"/>
      <c r="O1137" s="42"/>
      <c r="P1137" s="42"/>
      <c r="Q1137" s="42"/>
      <c r="R1137" s="42"/>
      <c r="S1137" s="42"/>
      <c r="T1137" s="42"/>
      <c r="U1137" s="169"/>
      <c r="V1137" s="169"/>
      <c r="W1137" s="169"/>
      <c r="X1137" s="169"/>
      <c r="Y1137" s="169"/>
      <c r="AA1137" s="169"/>
      <c r="AB1137" s="169"/>
      <c r="AC1137" s="169"/>
      <c r="AD1137" s="169"/>
      <c r="AE1137" s="169"/>
      <c r="AF1137" s="169"/>
      <c r="AG1137" s="169"/>
      <c r="AH1137" s="169"/>
      <c r="AJ1137" s="169"/>
      <c r="AK1137" s="169"/>
      <c r="AM1137" s="169"/>
      <c r="AN1137" s="64"/>
      <c r="AO1137" s="64"/>
      <c r="AP1137" s="64"/>
      <c r="AQ1137" s="64"/>
      <c r="AR1137" s="64"/>
      <c r="AS1137" s="42"/>
      <c r="AT1137" s="67"/>
      <c r="AU1137" s="67"/>
      <c r="AV1137" s="67"/>
      <c r="AW1137" s="42"/>
      <c r="AX1137" s="64"/>
      <c r="AY1137" s="69"/>
      <c r="AZ1137" s="67"/>
      <c r="BA1137" s="67"/>
      <c r="BB1137" s="67"/>
      <c r="BC1137" s="67"/>
      <c r="BD1137" s="69"/>
      <c r="BE1137" s="69"/>
      <c r="BF1137" s="72"/>
      <c r="BG1137" s="69"/>
      <c r="BH1137" s="69"/>
      <c r="BI1137" s="94"/>
      <c r="BJ1137" s="42"/>
      <c r="BK1137" s="42"/>
      <c r="BL1137" s="209"/>
      <c r="BM1137" s="67"/>
      <c r="BN1137" s="67"/>
      <c r="BO1137" s="95"/>
      <c r="BP1137" s="42"/>
      <c r="BQ1137" s="42"/>
      <c r="BR1137" s="206"/>
      <c r="BS1137" s="41"/>
      <c r="BT1137" s="41"/>
      <c r="BU1137" s="30"/>
      <c r="BW1137" s="30"/>
      <c r="BX1137" s="30"/>
      <c r="BY1137" s="30"/>
      <c r="BZ1137" s="160"/>
      <c r="CS1137" s="40"/>
      <c r="CV1137" s="69"/>
      <c r="CW1137" s="31"/>
      <c r="CX1137" s="19"/>
      <c r="CY1137" s="43"/>
      <c r="DC1137" s="160"/>
      <c r="DU1137" s="30"/>
      <c r="DV1137" s="30"/>
      <c r="DW1137" s="30"/>
      <c r="DX1137" s="30"/>
      <c r="DY1137" s="30"/>
      <c r="DZ1137" s="160"/>
      <c r="EA1137" s="160"/>
      <c r="EC1137" s="160"/>
      <c r="ED1137" s="160"/>
      <c r="EG1137" s="160"/>
      <c r="EH1137" s="30"/>
      <c r="EI1137" s="30"/>
      <c r="EK1137" s="160"/>
      <c r="EL1137" s="160"/>
      <c r="EM1137" s="160"/>
      <c r="EN1137" s="160"/>
      <c r="EO1137" s="160"/>
      <c r="EP1137" s="160"/>
    </row>
    <row r="1138" spans="2:146" s="105" customFormat="1" x14ac:dyDescent="0.25">
      <c r="B1138" s="53"/>
      <c r="C1138" s="53"/>
      <c r="D1138" s="53"/>
      <c r="E1138" s="53"/>
      <c r="F1138" s="53"/>
      <c r="G1138" s="53"/>
      <c r="J1138" s="160"/>
      <c r="K1138" s="160"/>
      <c r="L1138" s="42"/>
      <c r="M1138" s="42"/>
      <c r="N1138" s="42"/>
      <c r="O1138" s="42"/>
      <c r="P1138" s="42"/>
      <c r="Q1138" s="42"/>
      <c r="R1138" s="42"/>
      <c r="S1138" s="42"/>
      <c r="T1138" s="42"/>
      <c r="U1138" s="169"/>
      <c r="V1138" s="169"/>
      <c r="W1138" s="169"/>
      <c r="X1138" s="169"/>
      <c r="Y1138" s="169"/>
      <c r="AA1138" s="169"/>
      <c r="AB1138" s="169"/>
      <c r="AC1138" s="169"/>
      <c r="AD1138" s="169"/>
      <c r="AE1138" s="169"/>
      <c r="AF1138" s="169"/>
      <c r="AG1138" s="169"/>
      <c r="AH1138" s="169"/>
      <c r="AJ1138" s="169"/>
      <c r="AK1138" s="169"/>
      <c r="AM1138" s="169"/>
      <c r="AN1138" s="64"/>
      <c r="AO1138" s="64"/>
      <c r="AP1138" s="64"/>
      <c r="AQ1138" s="64"/>
      <c r="AR1138" s="64"/>
      <c r="AS1138" s="42"/>
      <c r="AT1138" s="67"/>
      <c r="AU1138" s="67"/>
      <c r="AV1138" s="67"/>
      <c r="AW1138" s="42"/>
      <c r="AX1138" s="64"/>
      <c r="AY1138" s="69"/>
      <c r="AZ1138" s="67"/>
      <c r="BA1138" s="67"/>
      <c r="BB1138" s="67"/>
      <c r="BC1138" s="67"/>
      <c r="BD1138" s="69"/>
      <c r="BE1138" s="69"/>
      <c r="BF1138" s="72"/>
      <c r="BG1138" s="69"/>
      <c r="BH1138" s="69"/>
      <c r="BI1138" s="94"/>
      <c r="BJ1138" s="42"/>
      <c r="BK1138" s="42"/>
      <c r="BL1138" s="209"/>
      <c r="BM1138" s="67"/>
      <c r="BN1138" s="67"/>
      <c r="BO1138" s="95"/>
      <c r="BP1138" s="42"/>
      <c r="BQ1138" s="42"/>
      <c r="BR1138" s="206"/>
      <c r="BS1138" s="41"/>
      <c r="BT1138" s="41"/>
      <c r="BU1138" s="30"/>
      <c r="BW1138" s="30"/>
      <c r="BX1138" s="30"/>
      <c r="BY1138" s="30"/>
      <c r="BZ1138" s="160"/>
      <c r="CS1138" s="40"/>
      <c r="CV1138" s="69"/>
      <c r="CW1138" s="31"/>
      <c r="CX1138" s="19"/>
      <c r="CY1138" s="43"/>
      <c r="DC1138" s="160"/>
      <c r="DU1138" s="30"/>
      <c r="DV1138" s="30"/>
      <c r="DW1138" s="30"/>
      <c r="DX1138" s="30"/>
      <c r="DY1138" s="30"/>
      <c r="DZ1138" s="160"/>
      <c r="EA1138" s="160"/>
      <c r="EC1138" s="160"/>
      <c r="ED1138" s="160"/>
      <c r="EG1138" s="160"/>
      <c r="EH1138" s="30"/>
      <c r="EI1138" s="30"/>
      <c r="EK1138" s="160"/>
      <c r="EL1138" s="160"/>
      <c r="EM1138" s="160"/>
      <c r="EN1138" s="160"/>
      <c r="EO1138" s="160"/>
      <c r="EP1138" s="160"/>
    </row>
    <row r="1139" spans="2:146" s="105" customFormat="1" x14ac:dyDescent="0.25">
      <c r="B1139" s="53"/>
      <c r="C1139" s="53"/>
      <c r="D1139" s="53"/>
      <c r="E1139" s="53"/>
      <c r="F1139" s="53"/>
      <c r="G1139" s="53"/>
      <c r="J1139" s="160"/>
      <c r="K1139" s="160"/>
      <c r="L1139" s="42"/>
      <c r="M1139" s="42"/>
      <c r="N1139" s="42"/>
      <c r="O1139" s="42"/>
      <c r="P1139" s="42"/>
      <c r="Q1139" s="42"/>
      <c r="R1139" s="42"/>
      <c r="S1139" s="42"/>
      <c r="T1139" s="42"/>
      <c r="U1139" s="169"/>
      <c r="V1139" s="169"/>
      <c r="W1139" s="169"/>
      <c r="X1139" s="169"/>
      <c r="Y1139" s="169"/>
      <c r="AA1139" s="169"/>
      <c r="AB1139" s="169"/>
      <c r="AC1139" s="169"/>
      <c r="AD1139" s="169"/>
      <c r="AE1139" s="169"/>
      <c r="AF1139" s="169"/>
      <c r="AG1139" s="169"/>
      <c r="AH1139" s="169"/>
      <c r="AJ1139" s="169"/>
      <c r="AK1139" s="169"/>
      <c r="AM1139" s="169"/>
      <c r="AN1139" s="64"/>
      <c r="AO1139" s="64"/>
      <c r="AP1139" s="64"/>
      <c r="AQ1139" s="64"/>
      <c r="AR1139" s="64"/>
      <c r="AS1139" s="42"/>
      <c r="AT1139" s="67"/>
      <c r="AU1139" s="67"/>
      <c r="AV1139" s="67"/>
      <c r="AW1139" s="42"/>
      <c r="AX1139" s="64"/>
      <c r="AY1139" s="69"/>
      <c r="AZ1139" s="67"/>
      <c r="BA1139" s="67"/>
      <c r="BB1139" s="67"/>
      <c r="BC1139" s="67"/>
      <c r="BD1139" s="69"/>
      <c r="BE1139" s="69"/>
      <c r="BF1139" s="72"/>
      <c r="BG1139" s="69"/>
      <c r="BH1139" s="69"/>
      <c r="BI1139" s="94"/>
      <c r="BJ1139" s="42"/>
      <c r="BK1139" s="42"/>
      <c r="BL1139" s="209"/>
      <c r="BM1139" s="67"/>
      <c r="BN1139" s="67"/>
      <c r="BO1139" s="95"/>
      <c r="BP1139" s="42"/>
      <c r="BQ1139" s="42"/>
      <c r="BR1139" s="206"/>
      <c r="BS1139" s="41"/>
      <c r="BT1139" s="41"/>
      <c r="BU1139" s="30"/>
      <c r="BW1139" s="30"/>
      <c r="BX1139" s="30"/>
      <c r="BY1139" s="30"/>
      <c r="BZ1139" s="160"/>
      <c r="CS1139" s="40"/>
      <c r="CV1139" s="69"/>
      <c r="CW1139" s="31"/>
      <c r="CX1139" s="19"/>
      <c r="CY1139" s="43"/>
      <c r="DC1139" s="160"/>
      <c r="DU1139" s="30"/>
      <c r="DV1139" s="30"/>
      <c r="DW1139" s="30"/>
      <c r="DX1139" s="30"/>
      <c r="DY1139" s="30"/>
      <c r="DZ1139" s="160"/>
      <c r="EA1139" s="160"/>
      <c r="EC1139" s="160"/>
      <c r="ED1139" s="160"/>
      <c r="EG1139" s="160"/>
      <c r="EH1139" s="30"/>
      <c r="EI1139" s="30"/>
      <c r="EK1139" s="160"/>
      <c r="EL1139" s="160"/>
      <c r="EM1139" s="160"/>
      <c r="EN1139" s="160"/>
      <c r="EO1139" s="160"/>
      <c r="EP1139" s="160"/>
    </row>
    <row r="1140" spans="2:146" s="105" customFormat="1" x14ac:dyDescent="0.25">
      <c r="B1140" s="53"/>
      <c r="C1140" s="53"/>
      <c r="D1140" s="53"/>
      <c r="E1140" s="53"/>
      <c r="F1140" s="53"/>
      <c r="G1140" s="53"/>
      <c r="J1140" s="160"/>
      <c r="K1140" s="160"/>
      <c r="L1140" s="42"/>
      <c r="M1140" s="42"/>
      <c r="N1140" s="42"/>
      <c r="O1140" s="42"/>
      <c r="P1140" s="42"/>
      <c r="Q1140" s="42"/>
      <c r="R1140" s="42"/>
      <c r="S1140" s="42"/>
      <c r="T1140" s="42"/>
      <c r="U1140" s="169"/>
      <c r="V1140" s="169"/>
      <c r="W1140" s="169"/>
      <c r="X1140" s="169"/>
      <c r="Y1140" s="169"/>
      <c r="AA1140" s="169"/>
      <c r="AB1140" s="169"/>
      <c r="AC1140" s="169"/>
      <c r="AD1140" s="169"/>
      <c r="AE1140" s="169"/>
      <c r="AF1140" s="169"/>
      <c r="AG1140" s="169"/>
      <c r="AH1140" s="169"/>
      <c r="AJ1140" s="169"/>
      <c r="AK1140" s="169"/>
      <c r="AM1140" s="169"/>
      <c r="AN1140" s="64"/>
      <c r="AO1140" s="64"/>
      <c r="AP1140" s="64"/>
      <c r="AQ1140" s="64"/>
      <c r="AR1140" s="64"/>
      <c r="AS1140" s="42"/>
      <c r="AT1140" s="67"/>
      <c r="AU1140" s="67"/>
      <c r="AV1140" s="67"/>
      <c r="AW1140" s="42"/>
      <c r="AX1140" s="64"/>
      <c r="AY1140" s="69"/>
      <c r="AZ1140" s="67"/>
      <c r="BA1140" s="67"/>
      <c r="BB1140" s="67"/>
      <c r="BC1140" s="67"/>
      <c r="BD1140" s="69"/>
      <c r="BE1140" s="69"/>
      <c r="BF1140" s="72"/>
      <c r="BG1140" s="69"/>
      <c r="BH1140" s="69"/>
      <c r="BI1140" s="94"/>
      <c r="BJ1140" s="42"/>
      <c r="BK1140" s="42"/>
      <c r="BL1140" s="209"/>
      <c r="BM1140" s="67"/>
      <c r="BN1140" s="67"/>
      <c r="BO1140" s="95"/>
      <c r="BP1140" s="42"/>
      <c r="BQ1140" s="42"/>
      <c r="BR1140" s="206"/>
      <c r="BS1140" s="41"/>
      <c r="BT1140" s="41"/>
      <c r="BU1140" s="30"/>
      <c r="BW1140" s="30"/>
      <c r="BX1140" s="30"/>
      <c r="BY1140" s="30"/>
      <c r="BZ1140" s="160"/>
      <c r="CS1140" s="40"/>
      <c r="CV1140" s="69"/>
      <c r="CW1140" s="31"/>
      <c r="CX1140" s="19"/>
      <c r="CY1140" s="43"/>
      <c r="DC1140" s="160"/>
      <c r="DU1140" s="30"/>
      <c r="DV1140" s="30"/>
      <c r="DW1140" s="30"/>
      <c r="DX1140" s="30"/>
      <c r="DY1140" s="30"/>
      <c r="DZ1140" s="160"/>
      <c r="EA1140" s="160"/>
      <c r="EC1140" s="160"/>
      <c r="ED1140" s="160"/>
      <c r="EG1140" s="160"/>
      <c r="EH1140" s="30"/>
      <c r="EI1140" s="30"/>
      <c r="EK1140" s="160"/>
      <c r="EL1140" s="160"/>
      <c r="EM1140" s="160"/>
      <c r="EN1140" s="160"/>
      <c r="EO1140" s="160"/>
      <c r="EP1140" s="160"/>
    </row>
    <row r="1141" spans="2:146" s="105" customFormat="1" x14ac:dyDescent="0.25">
      <c r="B1141" s="53"/>
      <c r="C1141" s="53"/>
      <c r="D1141" s="53"/>
      <c r="E1141" s="53"/>
      <c r="F1141" s="53"/>
      <c r="G1141" s="53"/>
      <c r="J1141" s="160"/>
      <c r="K1141" s="160"/>
      <c r="L1141" s="42"/>
      <c r="M1141" s="42"/>
      <c r="N1141" s="42"/>
      <c r="O1141" s="42"/>
      <c r="P1141" s="42"/>
      <c r="Q1141" s="42"/>
      <c r="R1141" s="42"/>
      <c r="S1141" s="42"/>
      <c r="T1141" s="42"/>
      <c r="U1141" s="169"/>
      <c r="V1141" s="169"/>
      <c r="W1141" s="169"/>
      <c r="X1141" s="169"/>
      <c r="Y1141" s="169"/>
      <c r="AA1141" s="169"/>
      <c r="AB1141" s="169"/>
      <c r="AC1141" s="169"/>
      <c r="AD1141" s="169"/>
      <c r="AE1141" s="169"/>
      <c r="AF1141" s="169"/>
      <c r="AG1141" s="169"/>
      <c r="AH1141" s="169"/>
      <c r="AJ1141" s="169"/>
      <c r="AK1141" s="169"/>
      <c r="AM1141" s="169"/>
      <c r="AN1141" s="64"/>
      <c r="AO1141" s="64"/>
      <c r="AP1141" s="64"/>
      <c r="AQ1141" s="64"/>
      <c r="AR1141" s="64"/>
      <c r="AS1141" s="42"/>
      <c r="AT1141" s="67"/>
      <c r="AU1141" s="67"/>
      <c r="AV1141" s="67"/>
      <c r="AW1141" s="42"/>
      <c r="AX1141" s="64"/>
      <c r="AY1141" s="69"/>
      <c r="AZ1141" s="67"/>
      <c r="BA1141" s="67"/>
      <c r="BB1141" s="67"/>
      <c r="BC1141" s="67"/>
      <c r="BD1141" s="69"/>
      <c r="BE1141" s="69"/>
      <c r="BF1141" s="72"/>
      <c r="BG1141" s="69"/>
      <c r="BH1141" s="69"/>
      <c r="BI1141" s="94"/>
      <c r="BJ1141" s="42"/>
      <c r="BK1141" s="42"/>
      <c r="BL1141" s="209"/>
      <c r="BM1141" s="67"/>
      <c r="BN1141" s="67"/>
      <c r="BO1141" s="95"/>
      <c r="BP1141" s="42"/>
      <c r="BQ1141" s="42"/>
      <c r="BR1141" s="206"/>
      <c r="BS1141" s="41"/>
      <c r="BT1141" s="41"/>
      <c r="BU1141" s="30"/>
      <c r="BW1141" s="30"/>
      <c r="BX1141" s="30"/>
      <c r="BY1141" s="30"/>
      <c r="BZ1141" s="160"/>
      <c r="CS1141" s="40"/>
      <c r="CV1141" s="69"/>
      <c r="CW1141" s="31"/>
      <c r="CX1141" s="19"/>
      <c r="CY1141" s="43"/>
      <c r="DC1141" s="160"/>
      <c r="DU1141" s="30"/>
      <c r="DV1141" s="30"/>
      <c r="DW1141" s="30"/>
      <c r="DX1141" s="30"/>
      <c r="DY1141" s="30"/>
      <c r="DZ1141" s="160"/>
      <c r="EA1141" s="160"/>
      <c r="EC1141" s="160"/>
      <c r="ED1141" s="160"/>
      <c r="EG1141" s="160"/>
      <c r="EH1141" s="30"/>
      <c r="EI1141" s="30"/>
      <c r="EK1141" s="160"/>
      <c r="EL1141" s="160"/>
      <c r="EM1141" s="160"/>
      <c r="EN1141" s="160"/>
      <c r="EO1141" s="160"/>
      <c r="EP1141" s="160"/>
    </row>
    <row r="1142" spans="2:146" s="105" customFormat="1" x14ac:dyDescent="0.25">
      <c r="B1142" s="53"/>
      <c r="C1142" s="53"/>
      <c r="D1142" s="53"/>
      <c r="E1142" s="53"/>
      <c r="F1142" s="53"/>
      <c r="G1142" s="53"/>
      <c r="J1142" s="160"/>
      <c r="K1142" s="160"/>
      <c r="L1142" s="42"/>
      <c r="M1142" s="42"/>
      <c r="N1142" s="42"/>
      <c r="O1142" s="42"/>
      <c r="P1142" s="42"/>
      <c r="Q1142" s="42"/>
      <c r="R1142" s="42"/>
      <c r="S1142" s="42"/>
      <c r="T1142" s="42"/>
      <c r="U1142" s="169"/>
      <c r="V1142" s="169"/>
      <c r="W1142" s="169"/>
      <c r="X1142" s="169"/>
      <c r="Y1142" s="169"/>
      <c r="AA1142" s="169"/>
      <c r="AB1142" s="169"/>
      <c r="AC1142" s="169"/>
      <c r="AD1142" s="169"/>
      <c r="AE1142" s="169"/>
      <c r="AF1142" s="169"/>
      <c r="AG1142" s="169"/>
      <c r="AH1142" s="169"/>
      <c r="AJ1142" s="169"/>
      <c r="AK1142" s="169"/>
      <c r="AM1142" s="169"/>
      <c r="AN1142" s="64"/>
      <c r="AO1142" s="64"/>
      <c r="AP1142" s="64"/>
      <c r="AQ1142" s="64"/>
      <c r="AR1142" s="64"/>
      <c r="AS1142" s="42"/>
      <c r="AT1142" s="67"/>
      <c r="AU1142" s="67"/>
      <c r="AV1142" s="67"/>
      <c r="AW1142" s="42"/>
      <c r="AX1142" s="64"/>
      <c r="AY1142" s="69"/>
      <c r="AZ1142" s="67"/>
      <c r="BA1142" s="67"/>
      <c r="BB1142" s="67"/>
      <c r="BC1142" s="67"/>
      <c r="BD1142" s="69"/>
      <c r="BE1142" s="69"/>
      <c r="BF1142" s="72"/>
      <c r="BG1142" s="69"/>
      <c r="BH1142" s="69"/>
      <c r="BI1142" s="94"/>
      <c r="BJ1142" s="42"/>
      <c r="BK1142" s="42"/>
      <c r="BL1142" s="209"/>
      <c r="BM1142" s="67"/>
      <c r="BN1142" s="67"/>
      <c r="BO1142" s="95"/>
      <c r="BP1142" s="42"/>
      <c r="BQ1142" s="42"/>
      <c r="BR1142" s="206"/>
      <c r="BS1142" s="41"/>
      <c r="BT1142" s="41"/>
      <c r="BU1142" s="30"/>
      <c r="BW1142" s="30"/>
      <c r="BX1142" s="30"/>
      <c r="BY1142" s="30"/>
      <c r="BZ1142" s="160"/>
      <c r="CS1142" s="40"/>
      <c r="CV1142" s="69"/>
      <c r="CW1142" s="31"/>
      <c r="CX1142" s="19"/>
      <c r="CY1142" s="43"/>
      <c r="DC1142" s="160"/>
      <c r="DU1142" s="30"/>
      <c r="DV1142" s="30"/>
      <c r="DW1142" s="30"/>
      <c r="DX1142" s="30"/>
      <c r="DY1142" s="30"/>
      <c r="DZ1142" s="160"/>
      <c r="EA1142" s="160"/>
      <c r="EC1142" s="160"/>
      <c r="ED1142" s="160"/>
      <c r="EG1142" s="160"/>
      <c r="EH1142" s="30"/>
      <c r="EI1142" s="30"/>
      <c r="EK1142" s="160"/>
      <c r="EL1142" s="160"/>
      <c r="EM1142" s="160"/>
      <c r="EN1142" s="160"/>
      <c r="EO1142" s="160"/>
      <c r="EP1142" s="160"/>
    </row>
    <row r="1143" spans="2:146" s="105" customFormat="1" x14ac:dyDescent="0.25">
      <c r="B1143" s="53"/>
      <c r="C1143" s="53"/>
      <c r="D1143" s="53"/>
      <c r="E1143" s="53"/>
      <c r="F1143" s="53"/>
      <c r="G1143" s="53"/>
      <c r="J1143" s="160"/>
      <c r="K1143" s="160"/>
      <c r="L1143" s="42"/>
      <c r="M1143" s="42"/>
      <c r="N1143" s="42"/>
      <c r="O1143" s="42"/>
      <c r="P1143" s="42"/>
      <c r="Q1143" s="42"/>
      <c r="R1143" s="42"/>
      <c r="S1143" s="42"/>
      <c r="T1143" s="42"/>
      <c r="U1143" s="169"/>
      <c r="V1143" s="169"/>
      <c r="W1143" s="169"/>
      <c r="X1143" s="169"/>
      <c r="Y1143" s="169"/>
      <c r="AA1143" s="169"/>
      <c r="AB1143" s="169"/>
      <c r="AC1143" s="169"/>
      <c r="AD1143" s="169"/>
      <c r="AE1143" s="169"/>
      <c r="AF1143" s="169"/>
      <c r="AG1143" s="169"/>
      <c r="AH1143" s="169"/>
      <c r="AJ1143" s="169"/>
      <c r="AK1143" s="169"/>
      <c r="AM1143" s="169"/>
      <c r="AN1143" s="64"/>
      <c r="AO1143" s="64"/>
      <c r="AP1143" s="64"/>
      <c r="AQ1143" s="64"/>
      <c r="AR1143" s="64"/>
      <c r="AS1143" s="42"/>
      <c r="AT1143" s="67"/>
      <c r="AU1143" s="67"/>
      <c r="AV1143" s="67"/>
      <c r="AW1143" s="42"/>
      <c r="AX1143" s="64"/>
      <c r="AY1143" s="69"/>
      <c r="AZ1143" s="67"/>
      <c r="BA1143" s="67"/>
      <c r="BB1143" s="67"/>
      <c r="BC1143" s="67"/>
      <c r="BD1143" s="69"/>
      <c r="BE1143" s="69"/>
      <c r="BF1143" s="72"/>
      <c r="BG1143" s="69"/>
      <c r="BH1143" s="69"/>
      <c r="BI1143" s="94"/>
      <c r="BJ1143" s="42"/>
      <c r="BK1143" s="42"/>
      <c r="BL1143" s="209"/>
      <c r="BM1143" s="67"/>
      <c r="BN1143" s="67"/>
      <c r="BO1143" s="95"/>
      <c r="BP1143" s="42"/>
      <c r="BQ1143" s="42"/>
      <c r="BR1143" s="206"/>
      <c r="BS1143" s="41"/>
      <c r="BT1143" s="41"/>
      <c r="BU1143" s="30"/>
      <c r="BW1143" s="30"/>
      <c r="BX1143" s="30"/>
      <c r="BY1143" s="30"/>
      <c r="BZ1143" s="160"/>
      <c r="CS1143" s="40"/>
      <c r="CV1143" s="69"/>
      <c r="CW1143" s="31"/>
      <c r="CX1143" s="19"/>
      <c r="CY1143" s="43"/>
      <c r="DC1143" s="160"/>
      <c r="DU1143" s="30"/>
      <c r="DV1143" s="30"/>
      <c r="DW1143" s="30"/>
      <c r="DX1143" s="30"/>
      <c r="DY1143" s="30"/>
      <c r="DZ1143" s="160"/>
      <c r="EA1143" s="160"/>
      <c r="EC1143" s="160"/>
      <c r="ED1143" s="160"/>
      <c r="EG1143" s="160"/>
      <c r="EH1143" s="30"/>
      <c r="EI1143" s="30"/>
      <c r="EK1143" s="160"/>
      <c r="EL1143" s="160"/>
      <c r="EM1143" s="160"/>
      <c r="EN1143" s="160"/>
      <c r="EO1143" s="160"/>
      <c r="EP1143" s="160"/>
    </row>
    <row r="1144" spans="2:146" s="105" customFormat="1" x14ac:dyDescent="0.25">
      <c r="B1144" s="53"/>
      <c r="C1144" s="53"/>
      <c r="D1144" s="53"/>
      <c r="E1144" s="53"/>
      <c r="F1144" s="53"/>
      <c r="G1144" s="53"/>
      <c r="J1144" s="160"/>
      <c r="K1144" s="160"/>
      <c r="L1144" s="42"/>
      <c r="M1144" s="42"/>
      <c r="N1144" s="42"/>
      <c r="O1144" s="42"/>
      <c r="P1144" s="42"/>
      <c r="Q1144" s="42"/>
      <c r="R1144" s="42"/>
      <c r="S1144" s="42"/>
      <c r="T1144" s="42"/>
      <c r="U1144" s="169"/>
      <c r="V1144" s="169"/>
      <c r="W1144" s="169"/>
      <c r="X1144" s="169"/>
      <c r="Y1144" s="169"/>
      <c r="AA1144" s="169"/>
      <c r="AB1144" s="169"/>
      <c r="AC1144" s="169"/>
      <c r="AD1144" s="169"/>
      <c r="AE1144" s="169"/>
      <c r="AF1144" s="169"/>
      <c r="AG1144" s="169"/>
      <c r="AH1144" s="169"/>
      <c r="AJ1144" s="169"/>
      <c r="AK1144" s="169"/>
      <c r="AM1144" s="169"/>
      <c r="AN1144" s="64"/>
      <c r="AO1144" s="64"/>
      <c r="AP1144" s="64"/>
      <c r="AQ1144" s="64"/>
      <c r="AR1144" s="64"/>
      <c r="AS1144" s="42"/>
      <c r="AT1144" s="67"/>
      <c r="AU1144" s="67"/>
      <c r="AV1144" s="67"/>
      <c r="AW1144" s="42"/>
      <c r="AX1144" s="64"/>
      <c r="AY1144" s="69"/>
      <c r="AZ1144" s="67"/>
      <c r="BA1144" s="67"/>
      <c r="BB1144" s="67"/>
      <c r="BC1144" s="67"/>
      <c r="BD1144" s="69"/>
      <c r="BE1144" s="69"/>
      <c r="BF1144" s="72"/>
      <c r="BG1144" s="69"/>
      <c r="BH1144" s="69"/>
      <c r="BI1144" s="94"/>
      <c r="BJ1144" s="42"/>
      <c r="BK1144" s="42"/>
      <c r="BL1144" s="209"/>
      <c r="BM1144" s="67"/>
      <c r="BN1144" s="67"/>
      <c r="BO1144" s="95"/>
      <c r="BP1144" s="42"/>
      <c r="BQ1144" s="42"/>
      <c r="BR1144" s="206"/>
      <c r="BS1144" s="41"/>
      <c r="BT1144" s="41"/>
      <c r="BU1144" s="30"/>
      <c r="BW1144" s="30"/>
      <c r="BX1144" s="30"/>
      <c r="BY1144" s="30"/>
      <c r="BZ1144" s="160"/>
      <c r="CS1144" s="40"/>
      <c r="CV1144" s="69"/>
      <c r="CW1144" s="31"/>
      <c r="CX1144" s="19"/>
      <c r="CY1144" s="43"/>
      <c r="DC1144" s="160"/>
      <c r="DU1144" s="30"/>
      <c r="DV1144" s="30"/>
      <c r="DW1144" s="30"/>
      <c r="DX1144" s="30"/>
      <c r="DY1144" s="30"/>
      <c r="DZ1144" s="160"/>
      <c r="EA1144" s="160"/>
      <c r="EC1144" s="160"/>
      <c r="ED1144" s="160"/>
      <c r="EG1144" s="160"/>
      <c r="EH1144" s="30"/>
      <c r="EI1144" s="30"/>
      <c r="EK1144" s="160"/>
      <c r="EL1144" s="160"/>
      <c r="EM1144" s="160"/>
      <c r="EN1144" s="160"/>
      <c r="EO1144" s="160"/>
      <c r="EP1144" s="160"/>
    </row>
    <row r="1145" spans="2:146" s="105" customFormat="1" x14ac:dyDescent="0.25">
      <c r="B1145" s="53"/>
      <c r="C1145" s="53"/>
      <c r="D1145" s="53"/>
      <c r="E1145" s="53"/>
      <c r="F1145" s="53"/>
      <c r="G1145" s="53"/>
      <c r="J1145" s="160"/>
      <c r="K1145" s="160"/>
      <c r="L1145" s="42"/>
      <c r="M1145" s="42"/>
      <c r="N1145" s="42"/>
      <c r="O1145" s="42"/>
      <c r="P1145" s="42"/>
      <c r="Q1145" s="42"/>
      <c r="R1145" s="42"/>
      <c r="S1145" s="42"/>
      <c r="T1145" s="42"/>
      <c r="U1145" s="169"/>
      <c r="V1145" s="169"/>
      <c r="W1145" s="169"/>
      <c r="X1145" s="169"/>
      <c r="Y1145" s="169"/>
      <c r="AA1145" s="169"/>
      <c r="AB1145" s="169"/>
      <c r="AC1145" s="169"/>
      <c r="AD1145" s="169"/>
      <c r="AE1145" s="169"/>
      <c r="AF1145" s="169"/>
      <c r="AG1145" s="169"/>
      <c r="AH1145" s="169"/>
      <c r="AJ1145" s="169"/>
      <c r="AK1145" s="169"/>
      <c r="AM1145" s="169"/>
      <c r="AN1145" s="64"/>
      <c r="AO1145" s="64"/>
      <c r="AP1145" s="64"/>
      <c r="AQ1145" s="64"/>
      <c r="AR1145" s="64"/>
      <c r="AS1145" s="42"/>
      <c r="AT1145" s="67"/>
      <c r="AU1145" s="67"/>
      <c r="AV1145" s="67"/>
      <c r="AW1145" s="42"/>
      <c r="AX1145" s="64"/>
      <c r="AY1145" s="69"/>
      <c r="AZ1145" s="67"/>
      <c r="BA1145" s="67"/>
      <c r="BB1145" s="67"/>
      <c r="BC1145" s="67"/>
      <c r="BD1145" s="69"/>
      <c r="BE1145" s="69"/>
      <c r="BF1145" s="72"/>
      <c r="BG1145" s="69"/>
      <c r="BH1145" s="69"/>
      <c r="BI1145" s="94"/>
      <c r="BJ1145" s="42"/>
      <c r="BK1145" s="42"/>
      <c r="BL1145" s="209"/>
      <c r="BM1145" s="67"/>
      <c r="BN1145" s="67"/>
      <c r="BO1145" s="95"/>
      <c r="BP1145" s="42"/>
      <c r="BQ1145" s="42"/>
      <c r="BR1145" s="206"/>
      <c r="BS1145" s="41"/>
      <c r="BT1145" s="41"/>
      <c r="BU1145" s="30"/>
      <c r="BW1145" s="30"/>
      <c r="BX1145" s="30"/>
      <c r="BY1145" s="30"/>
      <c r="BZ1145" s="160"/>
      <c r="CS1145" s="40"/>
      <c r="CV1145" s="69"/>
      <c r="CW1145" s="31"/>
      <c r="CX1145" s="19"/>
      <c r="CY1145" s="43"/>
      <c r="DC1145" s="160"/>
      <c r="DU1145" s="30"/>
      <c r="DV1145" s="30"/>
      <c r="DW1145" s="30"/>
      <c r="DX1145" s="30"/>
      <c r="DY1145" s="30"/>
      <c r="DZ1145" s="160"/>
      <c r="EA1145" s="160"/>
      <c r="EC1145" s="160"/>
      <c r="ED1145" s="160"/>
      <c r="EG1145" s="160"/>
      <c r="EH1145" s="30"/>
      <c r="EI1145" s="30"/>
      <c r="EK1145" s="160"/>
      <c r="EL1145" s="160"/>
      <c r="EM1145" s="160"/>
      <c r="EN1145" s="160"/>
      <c r="EO1145" s="160"/>
      <c r="EP1145" s="160"/>
    </row>
    <row r="1146" spans="2:146" s="105" customFormat="1" x14ac:dyDescent="0.25">
      <c r="B1146" s="53"/>
      <c r="C1146" s="53"/>
      <c r="D1146" s="53"/>
      <c r="E1146" s="53"/>
      <c r="F1146" s="53"/>
      <c r="G1146" s="53"/>
      <c r="J1146" s="160"/>
      <c r="K1146" s="160"/>
      <c r="L1146" s="42"/>
      <c r="M1146" s="42"/>
      <c r="N1146" s="42"/>
      <c r="O1146" s="42"/>
      <c r="P1146" s="42"/>
      <c r="Q1146" s="42"/>
      <c r="R1146" s="42"/>
      <c r="S1146" s="42"/>
      <c r="T1146" s="42"/>
      <c r="U1146" s="169"/>
      <c r="V1146" s="169"/>
      <c r="W1146" s="169"/>
      <c r="X1146" s="169"/>
      <c r="Y1146" s="169"/>
      <c r="AA1146" s="169"/>
      <c r="AB1146" s="169"/>
      <c r="AC1146" s="169"/>
      <c r="AD1146" s="169"/>
      <c r="AE1146" s="169"/>
      <c r="AF1146" s="169"/>
      <c r="AG1146" s="169"/>
      <c r="AH1146" s="169"/>
      <c r="AJ1146" s="169"/>
      <c r="AK1146" s="169"/>
      <c r="AM1146" s="169"/>
      <c r="AN1146" s="64"/>
      <c r="AO1146" s="64"/>
      <c r="AP1146" s="64"/>
      <c r="AQ1146" s="64"/>
      <c r="AR1146" s="64"/>
      <c r="AS1146" s="42"/>
      <c r="AT1146" s="67"/>
      <c r="AU1146" s="67"/>
      <c r="AV1146" s="67"/>
      <c r="AW1146" s="42"/>
      <c r="AX1146" s="64"/>
      <c r="AY1146" s="69"/>
      <c r="AZ1146" s="67"/>
      <c r="BA1146" s="67"/>
      <c r="BB1146" s="67"/>
      <c r="BC1146" s="67"/>
      <c r="BD1146" s="69"/>
      <c r="BE1146" s="69"/>
      <c r="BF1146" s="72"/>
      <c r="BG1146" s="69"/>
      <c r="BH1146" s="69"/>
      <c r="BI1146" s="94"/>
      <c r="BJ1146" s="42"/>
      <c r="BK1146" s="42"/>
      <c r="BL1146" s="209"/>
      <c r="BM1146" s="67"/>
      <c r="BN1146" s="67"/>
      <c r="BO1146" s="95"/>
      <c r="BP1146" s="42"/>
      <c r="BQ1146" s="42"/>
      <c r="BR1146" s="206"/>
      <c r="BS1146" s="41"/>
      <c r="BT1146" s="41"/>
      <c r="BU1146" s="30"/>
      <c r="BW1146" s="30"/>
      <c r="BX1146" s="30"/>
      <c r="BY1146" s="30"/>
      <c r="BZ1146" s="160"/>
      <c r="CS1146" s="40"/>
      <c r="CV1146" s="69"/>
      <c r="CW1146" s="31"/>
      <c r="CX1146" s="19"/>
      <c r="CY1146" s="43"/>
      <c r="DC1146" s="160"/>
      <c r="DU1146" s="30"/>
      <c r="DV1146" s="30"/>
      <c r="DW1146" s="30"/>
      <c r="DX1146" s="30"/>
      <c r="DY1146" s="30"/>
      <c r="DZ1146" s="160"/>
      <c r="EA1146" s="160"/>
      <c r="EC1146" s="160"/>
      <c r="ED1146" s="160"/>
      <c r="EG1146" s="160"/>
      <c r="EH1146" s="30"/>
      <c r="EI1146" s="30"/>
      <c r="EK1146" s="160"/>
      <c r="EL1146" s="160"/>
      <c r="EM1146" s="160"/>
      <c r="EN1146" s="160"/>
      <c r="EO1146" s="160"/>
      <c r="EP1146" s="160"/>
    </row>
    <row r="1147" spans="2:146" s="105" customFormat="1" x14ac:dyDescent="0.25">
      <c r="B1147" s="53"/>
      <c r="C1147" s="53"/>
      <c r="D1147" s="53"/>
      <c r="E1147" s="53"/>
      <c r="F1147" s="53"/>
      <c r="G1147" s="53"/>
      <c r="J1147" s="160"/>
      <c r="K1147" s="160"/>
      <c r="L1147" s="42"/>
      <c r="M1147" s="42"/>
      <c r="N1147" s="42"/>
      <c r="O1147" s="42"/>
      <c r="P1147" s="42"/>
      <c r="Q1147" s="42"/>
      <c r="R1147" s="42"/>
      <c r="S1147" s="42"/>
      <c r="T1147" s="42"/>
      <c r="U1147" s="169"/>
      <c r="V1147" s="169"/>
      <c r="W1147" s="169"/>
      <c r="X1147" s="169"/>
      <c r="Y1147" s="169"/>
      <c r="AA1147" s="169"/>
      <c r="AB1147" s="169"/>
      <c r="AC1147" s="169"/>
      <c r="AD1147" s="169"/>
      <c r="AE1147" s="169"/>
      <c r="AF1147" s="169"/>
      <c r="AG1147" s="169"/>
      <c r="AH1147" s="169"/>
      <c r="AJ1147" s="169"/>
      <c r="AK1147" s="169"/>
      <c r="AM1147" s="169"/>
      <c r="AN1147" s="64"/>
      <c r="AO1147" s="64"/>
      <c r="AP1147" s="64"/>
      <c r="AQ1147" s="64"/>
      <c r="AR1147" s="64"/>
      <c r="AS1147" s="42"/>
      <c r="AT1147" s="67"/>
      <c r="AU1147" s="67"/>
      <c r="AV1147" s="67"/>
      <c r="AW1147" s="42"/>
      <c r="AX1147" s="64"/>
      <c r="AY1147" s="69"/>
      <c r="AZ1147" s="67"/>
      <c r="BA1147" s="67"/>
      <c r="BB1147" s="67"/>
      <c r="BC1147" s="67"/>
      <c r="BD1147" s="69"/>
      <c r="BE1147" s="69"/>
      <c r="BF1147" s="72"/>
      <c r="BG1147" s="69"/>
      <c r="BH1147" s="69"/>
      <c r="BI1147" s="94"/>
      <c r="BJ1147" s="42"/>
      <c r="BK1147" s="42"/>
      <c r="BL1147" s="209"/>
      <c r="BM1147" s="67"/>
      <c r="BN1147" s="67"/>
      <c r="BO1147" s="95"/>
      <c r="BP1147" s="42"/>
      <c r="BQ1147" s="42"/>
      <c r="BR1147" s="206"/>
      <c r="BS1147" s="41"/>
      <c r="BT1147" s="41"/>
      <c r="BU1147" s="30"/>
      <c r="BW1147" s="30"/>
      <c r="BX1147" s="30"/>
      <c r="BY1147" s="30"/>
      <c r="BZ1147" s="160"/>
      <c r="CS1147" s="40"/>
      <c r="CV1147" s="69"/>
      <c r="CW1147" s="31"/>
      <c r="CX1147" s="19"/>
      <c r="CY1147" s="43"/>
      <c r="DC1147" s="160"/>
      <c r="DU1147" s="30"/>
      <c r="DV1147" s="30"/>
      <c r="DW1147" s="30"/>
      <c r="DX1147" s="30"/>
      <c r="DY1147" s="30"/>
      <c r="DZ1147" s="160"/>
      <c r="EA1147" s="160"/>
      <c r="EC1147" s="160"/>
      <c r="ED1147" s="160"/>
      <c r="EG1147" s="160"/>
      <c r="EH1147" s="30"/>
      <c r="EI1147" s="30"/>
      <c r="EK1147" s="160"/>
      <c r="EL1147" s="160"/>
      <c r="EM1147" s="160"/>
      <c r="EN1147" s="160"/>
      <c r="EO1147" s="160"/>
      <c r="EP1147" s="160"/>
    </row>
    <row r="1148" spans="2:146" s="105" customFormat="1" x14ac:dyDescent="0.25">
      <c r="B1148" s="53"/>
      <c r="C1148" s="53"/>
      <c r="D1148" s="53"/>
      <c r="E1148" s="53"/>
      <c r="F1148" s="53"/>
      <c r="G1148" s="53"/>
      <c r="J1148" s="160"/>
      <c r="K1148" s="160"/>
      <c r="L1148" s="42"/>
      <c r="M1148" s="42"/>
      <c r="N1148" s="42"/>
      <c r="O1148" s="42"/>
      <c r="P1148" s="42"/>
      <c r="Q1148" s="42"/>
      <c r="R1148" s="42"/>
      <c r="S1148" s="42"/>
      <c r="T1148" s="42"/>
      <c r="U1148" s="169"/>
      <c r="V1148" s="169"/>
      <c r="W1148" s="169"/>
      <c r="X1148" s="169"/>
      <c r="Y1148" s="169"/>
      <c r="AA1148" s="169"/>
      <c r="AB1148" s="169"/>
      <c r="AC1148" s="169"/>
      <c r="AD1148" s="169"/>
      <c r="AE1148" s="169"/>
      <c r="AF1148" s="169"/>
      <c r="AG1148" s="169"/>
      <c r="AH1148" s="169"/>
      <c r="AJ1148" s="169"/>
      <c r="AK1148" s="169"/>
      <c r="AM1148" s="169"/>
      <c r="AN1148" s="64"/>
      <c r="AO1148" s="64"/>
      <c r="AP1148" s="64"/>
      <c r="AQ1148" s="64"/>
      <c r="AR1148" s="64"/>
      <c r="AS1148" s="42"/>
      <c r="AT1148" s="67"/>
      <c r="AU1148" s="67"/>
      <c r="AV1148" s="67"/>
      <c r="AW1148" s="42"/>
      <c r="AX1148" s="64"/>
      <c r="AY1148" s="69"/>
      <c r="AZ1148" s="67"/>
      <c r="BA1148" s="67"/>
      <c r="BB1148" s="67"/>
      <c r="BC1148" s="67"/>
      <c r="BD1148" s="69"/>
      <c r="BE1148" s="69"/>
      <c r="BF1148" s="72"/>
      <c r="BG1148" s="69"/>
      <c r="BH1148" s="69"/>
      <c r="BI1148" s="94"/>
      <c r="BJ1148" s="42"/>
      <c r="BK1148" s="42"/>
      <c r="BL1148" s="209"/>
      <c r="BM1148" s="67"/>
      <c r="BN1148" s="67"/>
      <c r="BO1148" s="95"/>
      <c r="BP1148" s="42"/>
      <c r="BQ1148" s="42"/>
      <c r="BR1148" s="206"/>
      <c r="BS1148" s="41"/>
      <c r="BT1148" s="41"/>
      <c r="BU1148" s="30"/>
      <c r="BW1148" s="30"/>
      <c r="BX1148" s="30"/>
      <c r="BY1148" s="30"/>
      <c r="BZ1148" s="160"/>
      <c r="CS1148" s="40"/>
      <c r="CV1148" s="69"/>
      <c r="CW1148" s="31"/>
      <c r="CX1148" s="19"/>
      <c r="CY1148" s="43"/>
      <c r="DC1148" s="160"/>
      <c r="DU1148" s="30"/>
      <c r="DV1148" s="30"/>
      <c r="DW1148" s="30"/>
      <c r="DX1148" s="30"/>
      <c r="DY1148" s="30"/>
      <c r="DZ1148" s="160"/>
      <c r="EA1148" s="160"/>
      <c r="EC1148" s="160"/>
      <c r="ED1148" s="160"/>
      <c r="EG1148" s="160"/>
      <c r="EH1148" s="30"/>
      <c r="EI1148" s="30"/>
      <c r="EK1148" s="160"/>
      <c r="EL1148" s="160"/>
      <c r="EM1148" s="160"/>
      <c r="EN1148" s="160"/>
      <c r="EO1148" s="160"/>
      <c r="EP1148" s="160"/>
    </row>
    <row r="1149" spans="2:146" s="105" customFormat="1" x14ac:dyDescent="0.25">
      <c r="B1149" s="53"/>
      <c r="C1149" s="53"/>
      <c r="D1149" s="53"/>
      <c r="E1149" s="53"/>
      <c r="F1149" s="53"/>
      <c r="G1149" s="53"/>
      <c r="J1149" s="160"/>
      <c r="K1149" s="160"/>
      <c r="L1149" s="42"/>
      <c r="M1149" s="42"/>
      <c r="N1149" s="42"/>
      <c r="O1149" s="42"/>
      <c r="P1149" s="42"/>
      <c r="Q1149" s="42"/>
      <c r="R1149" s="42"/>
      <c r="S1149" s="42"/>
      <c r="T1149" s="42"/>
      <c r="U1149" s="169"/>
      <c r="V1149" s="169"/>
      <c r="W1149" s="169"/>
      <c r="X1149" s="169"/>
      <c r="Y1149" s="169"/>
      <c r="AA1149" s="169"/>
      <c r="AB1149" s="169"/>
      <c r="AC1149" s="169"/>
      <c r="AD1149" s="169"/>
      <c r="AE1149" s="169"/>
      <c r="AF1149" s="169"/>
      <c r="AG1149" s="169"/>
      <c r="AH1149" s="169"/>
      <c r="AJ1149" s="169"/>
      <c r="AK1149" s="169"/>
      <c r="AM1149" s="169"/>
      <c r="AN1149" s="64"/>
      <c r="AO1149" s="64"/>
      <c r="AP1149" s="64"/>
      <c r="AQ1149" s="64"/>
      <c r="AR1149" s="64"/>
      <c r="AS1149" s="42"/>
      <c r="AT1149" s="67"/>
      <c r="AU1149" s="67"/>
      <c r="AV1149" s="67"/>
      <c r="AW1149" s="42"/>
      <c r="AX1149" s="64"/>
      <c r="AY1149" s="69"/>
      <c r="AZ1149" s="67"/>
      <c r="BA1149" s="67"/>
      <c r="BB1149" s="67"/>
      <c r="BC1149" s="67"/>
      <c r="BD1149" s="69"/>
      <c r="BE1149" s="69"/>
      <c r="BF1149" s="72"/>
      <c r="BG1149" s="69"/>
      <c r="BH1149" s="69"/>
      <c r="BI1149" s="94"/>
      <c r="BJ1149" s="42"/>
      <c r="BK1149" s="42"/>
      <c r="BL1149" s="209"/>
      <c r="BM1149" s="67"/>
      <c r="BN1149" s="67"/>
      <c r="BO1149" s="95"/>
      <c r="BP1149" s="42"/>
      <c r="BQ1149" s="42"/>
      <c r="BR1149" s="206"/>
      <c r="BS1149" s="41"/>
      <c r="BT1149" s="41"/>
      <c r="BU1149" s="30"/>
      <c r="BW1149" s="30"/>
      <c r="BX1149" s="30"/>
      <c r="BY1149" s="30"/>
      <c r="BZ1149" s="160"/>
      <c r="CS1149" s="40"/>
      <c r="CV1149" s="69"/>
      <c r="CW1149" s="31"/>
      <c r="CX1149" s="19"/>
      <c r="CY1149" s="43"/>
      <c r="DC1149" s="160"/>
      <c r="DU1149" s="30"/>
      <c r="DV1149" s="30"/>
      <c r="DW1149" s="30"/>
      <c r="DX1149" s="30"/>
      <c r="DY1149" s="30"/>
      <c r="DZ1149" s="160"/>
      <c r="EA1149" s="160"/>
      <c r="EC1149" s="160"/>
      <c r="ED1149" s="160"/>
      <c r="EG1149" s="160"/>
      <c r="EH1149" s="30"/>
      <c r="EI1149" s="30"/>
      <c r="EK1149" s="160"/>
      <c r="EL1149" s="160"/>
      <c r="EM1149" s="160"/>
      <c r="EN1149" s="160"/>
      <c r="EO1149" s="160"/>
      <c r="EP1149" s="160"/>
    </row>
    <row r="1150" spans="2:146" s="105" customFormat="1" x14ac:dyDescent="0.25">
      <c r="B1150" s="53"/>
      <c r="C1150" s="53"/>
      <c r="D1150" s="53"/>
      <c r="E1150" s="53"/>
      <c r="F1150" s="53"/>
      <c r="G1150" s="53"/>
      <c r="J1150" s="160"/>
      <c r="K1150" s="160"/>
      <c r="L1150" s="42"/>
      <c r="M1150" s="42"/>
      <c r="N1150" s="42"/>
      <c r="O1150" s="42"/>
      <c r="P1150" s="42"/>
      <c r="Q1150" s="42"/>
      <c r="R1150" s="42"/>
      <c r="S1150" s="42"/>
      <c r="T1150" s="42"/>
      <c r="U1150" s="169"/>
      <c r="V1150" s="169"/>
      <c r="W1150" s="169"/>
      <c r="X1150" s="169"/>
      <c r="Y1150" s="169"/>
      <c r="AA1150" s="169"/>
      <c r="AB1150" s="169"/>
      <c r="AC1150" s="169"/>
      <c r="AD1150" s="169"/>
      <c r="AE1150" s="169"/>
      <c r="AF1150" s="169"/>
      <c r="AG1150" s="169"/>
      <c r="AH1150" s="169"/>
      <c r="AJ1150" s="169"/>
      <c r="AK1150" s="169"/>
      <c r="AM1150" s="169"/>
      <c r="AN1150" s="64"/>
      <c r="AO1150" s="64"/>
      <c r="AP1150" s="64"/>
      <c r="AQ1150" s="64"/>
      <c r="AR1150" s="64"/>
      <c r="AS1150" s="42"/>
      <c r="AT1150" s="67"/>
      <c r="AU1150" s="67"/>
      <c r="AV1150" s="67"/>
      <c r="AW1150" s="42"/>
      <c r="AX1150" s="64"/>
      <c r="AY1150" s="69"/>
      <c r="AZ1150" s="67"/>
      <c r="BA1150" s="67"/>
      <c r="BB1150" s="67"/>
      <c r="BC1150" s="67"/>
      <c r="BD1150" s="69"/>
      <c r="BE1150" s="69"/>
      <c r="BF1150" s="72"/>
      <c r="BG1150" s="69"/>
      <c r="BH1150" s="69"/>
      <c r="BI1150" s="94"/>
      <c r="BJ1150" s="42"/>
      <c r="BK1150" s="42"/>
      <c r="BL1150" s="209"/>
      <c r="BM1150" s="67"/>
      <c r="BN1150" s="67"/>
      <c r="BO1150" s="95"/>
      <c r="BP1150" s="42"/>
      <c r="BQ1150" s="42"/>
      <c r="BR1150" s="206"/>
      <c r="BS1150" s="41"/>
      <c r="BT1150" s="41"/>
      <c r="BU1150" s="30"/>
      <c r="BW1150" s="30"/>
      <c r="BX1150" s="30"/>
      <c r="BY1150" s="30"/>
      <c r="BZ1150" s="160"/>
      <c r="CS1150" s="40"/>
      <c r="CV1150" s="69"/>
      <c r="CW1150" s="31"/>
      <c r="CX1150" s="19"/>
      <c r="CY1150" s="43"/>
      <c r="DC1150" s="160"/>
      <c r="DU1150" s="30"/>
      <c r="DV1150" s="30"/>
      <c r="DW1150" s="30"/>
      <c r="DX1150" s="30"/>
      <c r="DY1150" s="30"/>
      <c r="DZ1150" s="160"/>
      <c r="EA1150" s="160"/>
      <c r="EC1150" s="160"/>
      <c r="ED1150" s="160"/>
      <c r="EG1150" s="160"/>
      <c r="EH1150" s="30"/>
      <c r="EI1150" s="30"/>
      <c r="EK1150" s="160"/>
      <c r="EL1150" s="160"/>
      <c r="EM1150" s="160"/>
      <c r="EN1150" s="160"/>
      <c r="EO1150" s="160"/>
      <c r="EP1150" s="160"/>
    </row>
    <row r="1151" spans="2:146" s="105" customFormat="1" x14ac:dyDescent="0.25">
      <c r="B1151" s="53"/>
      <c r="C1151" s="53"/>
      <c r="D1151" s="53"/>
      <c r="E1151" s="53"/>
      <c r="F1151" s="53"/>
      <c r="G1151" s="53"/>
      <c r="J1151" s="160"/>
      <c r="K1151" s="160"/>
      <c r="L1151" s="42"/>
      <c r="M1151" s="42"/>
      <c r="N1151" s="42"/>
      <c r="O1151" s="42"/>
      <c r="P1151" s="42"/>
      <c r="Q1151" s="42"/>
      <c r="R1151" s="42"/>
      <c r="S1151" s="42"/>
      <c r="T1151" s="42"/>
      <c r="U1151" s="169"/>
      <c r="V1151" s="169"/>
      <c r="W1151" s="169"/>
      <c r="X1151" s="169"/>
      <c r="Y1151" s="169"/>
      <c r="AA1151" s="169"/>
      <c r="AB1151" s="169"/>
      <c r="AC1151" s="169"/>
      <c r="AD1151" s="169"/>
      <c r="AE1151" s="169"/>
      <c r="AF1151" s="169"/>
      <c r="AG1151" s="169"/>
      <c r="AH1151" s="169"/>
      <c r="AJ1151" s="169"/>
      <c r="AK1151" s="169"/>
      <c r="AM1151" s="169"/>
      <c r="AN1151" s="64"/>
      <c r="AO1151" s="64"/>
      <c r="AP1151" s="64"/>
      <c r="AQ1151" s="64"/>
      <c r="AR1151" s="64"/>
      <c r="AS1151" s="42"/>
      <c r="AT1151" s="67"/>
      <c r="AU1151" s="67"/>
      <c r="AV1151" s="67"/>
      <c r="AW1151" s="42"/>
      <c r="AX1151" s="64"/>
      <c r="AY1151" s="69"/>
      <c r="AZ1151" s="67"/>
      <c r="BA1151" s="67"/>
      <c r="BB1151" s="67"/>
      <c r="BC1151" s="67"/>
      <c r="BD1151" s="69"/>
      <c r="BE1151" s="69"/>
      <c r="BF1151" s="72"/>
      <c r="BG1151" s="69"/>
      <c r="BH1151" s="69"/>
      <c r="BI1151" s="94"/>
      <c r="BJ1151" s="42"/>
      <c r="BK1151" s="42"/>
      <c r="BL1151" s="209"/>
      <c r="BM1151" s="67"/>
      <c r="BN1151" s="67"/>
      <c r="BO1151" s="95"/>
      <c r="BP1151" s="42"/>
      <c r="BQ1151" s="42"/>
      <c r="BR1151" s="206"/>
      <c r="BS1151" s="41"/>
      <c r="BT1151" s="41"/>
      <c r="BU1151" s="30"/>
      <c r="BW1151" s="30"/>
      <c r="BX1151" s="30"/>
      <c r="BY1151" s="30"/>
      <c r="BZ1151" s="160"/>
      <c r="CS1151" s="40"/>
      <c r="CV1151" s="69"/>
      <c r="CW1151" s="31"/>
      <c r="CX1151" s="19"/>
      <c r="CY1151" s="43"/>
      <c r="DC1151" s="160"/>
      <c r="DU1151" s="30"/>
      <c r="DV1151" s="30"/>
      <c r="DW1151" s="30"/>
      <c r="DX1151" s="30"/>
      <c r="DY1151" s="30"/>
      <c r="DZ1151" s="160"/>
      <c r="EA1151" s="160"/>
      <c r="EC1151" s="160"/>
      <c r="ED1151" s="160"/>
      <c r="EG1151" s="160"/>
      <c r="EH1151" s="30"/>
      <c r="EI1151" s="30"/>
      <c r="EK1151" s="160"/>
      <c r="EL1151" s="160"/>
      <c r="EM1151" s="160"/>
      <c r="EN1151" s="160"/>
      <c r="EO1151" s="160"/>
      <c r="EP1151" s="160"/>
    </row>
    <row r="1152" spans="2:146" s="105" customFormat="1" x14ac:dyDescent="0.25">
      <c r="B1152" s="53"/>
      <c r="C1152" s="53"/>
      <c r="D1152" s="53"/>
      <c r="E1152" s="53"/>
      <c r="F1152" s="53"/>
      <c r="G1152" s="53"/>
      <c r="J1152" s="160"/>
      <c r="K1152" s="160"/>
      <c r="L1152" s="42"/>
      <c r="M1152" s="42"/>
      <c r="N1152" s="42"/>
      <c r="O1152" s="42"/>
      <c r="P1152" s="42"/>
      <c r="Q1152" s="42"/>
      <c r="R1152" s="42"/>
      <c r="S1152" s="42"/>
      <c r="T1152" s="42"/>
      <c r="U1152" s="169"/>
      <c r="V1152" s="169"/>
      <c r="W1152" s="169"/>
      <c r="X1152" s="169"/>
      <c r="Y1152" s="169"/>
      <c r="AA1152" s="169"/>
      <c r="AB1152" s="169"/>
      <c r="AC1152" s="169"/>
      <c r="AD1152" s="169"/>
      <c r="AE1152" s="169"/>
      <c r="AF1152" s="169"/>
      <c r="AG1152" s="169"/>
      <c r="AH1152" s="169"/>
      <c r="AJ1152" s="169"/>
      <c r="AK1152" s="169"/>
      <c r="AM1152" s="169"/>
      <c r="AN1152" s="64"/>
      <c r="AO1152" s="64"/>
      <c r="AP1152" s="64"/>
      <c r="AQ1152" s="64"/>
      <c r="AR1152" s="64"/>
      <c r="AS1152" s="42"/>
      <c r="AT1152" s="67"/>
      <c r="AU1152" s="67"/>
      <c r="AV1152" s="67"/>
      <c r="AW1152" s="42"/>
      <c r="AX1152" s="64"/>
      <c r="AY1152" s="69"/>
      <c r="AZ1152" s="67"/>
      <c r="BA1152" s="67"/>
      <c r="BB1152" s="67"/>
      <c r="BC1152" s="67"/>
      <c r="BD1152" s="69"/>
      <c r="BE1152" s="69"/>
      <c r="BF1152" s="72"/>
      <c r="BG1152" s="69"/>
      <c r="BH1152" s="69"/>
      <c r="BI1152" s="94"/>
      <c r="BJ1152" s="42"/>
      <c r="BK1152" s="42"/>
      <c r="BL1152" s="209"/>
      <c r="BM1152" s="67"/>
      <c r="BN1152" s="67"/>
      <c r="BO1152" s="95"/>
      <c r="BP1152" s="42"/>
      <c r="BQ1152" s="42"/>
      <c r="BR1152" s="206"/>
      <c r="BS1152" s="41"/>
      <c r="BT1152" s="41"/>
      <c r="BU1152" s="30"/>
      <c r="BW1152" s="30"/>
      <c r="BX1152" s="30"/>
      <c r="BY1152" s="30"/>
      <c r="BZ1152" s="160"/>
      <c r="CS1152" s="40"/>
      <c r="CV1152" s="69"/>
      <c r="CW1152" s="31"/>
      <c r="CX1152" s="19"/>
      <c r="CY1152" s="43"/>
      <c r="DC1152" s="160"/>
      <c r="DU1152" s="30"/>
      <c r="DV1152" s="30"/>
      <c r="DW1152" s="30"/>
      <c r="DX1152" s="30"/>
      <c r="DY1152" s="30"/>
      <c r="DZ1152" s="160"/>
      <c r="EA1152" s="160"/>
      <c r="EC1152" s="160"/>
      <c r="ED1152" s="160"/>
      <c r="EG1152" s="160"/>
      <c r="EH1152" s="30"/>
      <c r="EI1152" s="30"/>
      <c r="EK1152" s="160"/>
      <c r="EL1152" s="160"/>
      <c r="EM1152" s="160"/>
      <c r="EN1152" s="160"/>
      <c r="EO1152" s="160"/>
      <c r="EP1152" s="160"/>
    </row>
    <row r="1153" spans="2:146" s="105" customFormat="1" x14ac:dyDescent="0.25">
      <c r="B1153" s="53"/>
      <c r="C1153" s="53"/>
      <c r="D1153" s="53"/>
      <c r="E1153" s="53"/>
      <c r="F1153" s="53"/>
      <c r="G1153" s="53"/>
      <c r="J1153" s="160"/>
      <c r="K1153" s="160"/>
      <c r="L1153" s="42"/>
      <c r="M1153" s="42"/>
      <c r="N1153" s="42"/>
      <c r="O1153" s="42"/>
      <c r="P1153" s="42"/>
      <c r="Q1153" s="42"/>
      <c r="R1153" s="42"/>
      <c r="S1153" s="42"/>
      <c r="T1153" s="42"/>
      <c r="U1153" s="169"/>
      <c r="V1153" s="169"/>
      <c r="W1153" s="169"/>
      <c r="X1153" s="169"/>
      <c r="Y1153" s="169"/>
      <c r="AA1153" s="169"/>
      <c r="AB1153" s="169"/>
      <c r="AC1153" s="169"/>
      <c r="AD1153" s="169"/>
      <c r="AE1153" s="169"/>
      <c r="AF1153" s="169"/>
      <c r="AG1153" s="169"/>
      <c r="AH1153" s="169"/>
      <c r="AJ1153" s="169"/>
      <c r="AK1153" s="169"/>
      <c r="AM1153" s="169"/>
      <c r="AN1153" s="64"/>
      <c r="AO1153" s="64"/>
      <c r="AP1153" s="64"/>
      <c r="AQ1153" s="64"/>
      <c r="AR1153" s="64"/>
      <c r="AS1153" s="42"/>
      <c r="AT1153" s="67"/>
      <c r="AU1153" s="67"/>
      <c r="AV1153" s="67"/>
      <c r="AW1153" s="42"/>
      <c r="AX1153" s="64"/>
      <c r="AY1153" s="69"/>
      <c r="AZ1153" s="67"/>
      <c r="BA1153" s="67"/>
      <c r="BB1153" s="67"/>
      <c r="BC1153" s="67"/>
      <c r="BD1153" s="69"/>
      <c r="BE1153" s="69"/>
      <c r="BF1153" s="72"/>
      <c r="BG1153" s="69"/>
      <c r="BH1153" s="69"/>
      <c r="BI1153" s="94"/>
      <c r="BJ1153" s="42"/>
      <c r="BK1153" s="42"/>
      <c r="BL1153" s="209"/>
      <c r="BM1153" s="67"/>
      <c r="BN1153" s="67"/>
      <c r="BO1153" s="95"/>
      <c r="BP1153" s="42"/>
      <c r="BQ1153" s="42"/>
      <c r="BR1153" s="206"/>
      <c r="BS1153" s="41"/>
      <c r="BT1153" s="41"/>
      <c r="BU1153" s="30"/>
      <c r="BW1153" s="30"/>
      <c r="BX1153" s="30"/>
      <c r="BY1153" s="30"/>
      <c r="BZ1153" s="160"/>
      <c r="CS1153" s="40"/>
      <c r="CV1153" s="69"/>
      <c r="CW1153" s="31"/>
      <c r="CX1153" s="19"/>
      <c r="CY1153" s="43"/>
      <c r="DC1153" s="160"/>
      <c r="DU1153" s="30"/>
      <c r="DV1153" s="30"/>
      <c r="DW1153" s="30"/>
      <c r="DX1153" s="30"/>
      <c r="DY1153" s="30"/>
      <c r="DZ1153" s="160"/>
      <c r="EA1153" s="160"/>
      <c r="EC1153" s="160"/>
      <c r="ED1153" s="160"/>
      <c r="EG1153" s="160"/>
      <c r="EH1153" s="30"/>
      <c r="EI1153" s="30"/>
      <c r="EK1153" s="160"/>
      <c r="EL1153" s="160"/>
      <c r="EM1153" s="160"/>
      <c r="EN1153" s="160"/>
      <c r="EO1153" s="160"/>
      <c r="EP1153" s="160"/>
    </row>
    <row r="1154" spans="2:146" s="105" customFormat="1" x14ac:dyDescent="0.25">
      <c r="B1154" s="53"/>
      <c r="C1154" s="53"/>
      <c r="D1154" s="53"/>
      <c r="E1154" s="53"/>
      <c r="F1154" s="53"/>
      <c r="G1154" s="53"/>
      <c r="J1154" s="160"/>
      <c r="K1154" s="160"/>
      <c r="L1154" s="42"/>
      <c r="M1154" s="42"/>
      <c r="N1154" s="42"/>
      <c r="O1154" s="42"/>
      <c r="P1154" s="42"/>
      <c r="Q1154" s="42"/>
      <c r="R1154" s="42"/>
      <c r="S1154" s="42"/>
      <c r="T1154" s="42"/>
      <c r="U1154" s="169"/>
      <c r="V1154" s="169"/>
      <c r="W1154" s="169"/>
      <c r="X1154" s="169"/>
      <c r="Y1154" s="169"/>
      <c r="AA1154" s="169"/>
      <c r="AB1154" s="169"/>
      <c r="AC1154" s="169"/>
      <c r="AD1154" s="169"/>
      <c r="AE1154" s="169"/>
      <c r="AF1154" s="169"/>
      <c r="AG1154" s="169"/>
      <c r="AH1154" s="169"/>
      <c r="AJ1154" s="169"/>
      <c r="AK1154" s="169"/>
      <c r="AM1154" s="169"/>
      <c r="AN1154" s="64"/>
      <c r="AO1154" s="64"/>
      <c r="AP1154" s="64"/>
      <c r="AQ1154" s="64"/>
      <c r="AR1154" s="64"/>
      <c r="AS1154" s="42"/>
      <c r="AT1154" s="67"/>
      <c r="AU1154" s="67"/>
      <c r="AV1154" s="67"/>
      <c r="AW1154" s="42"/>
      <c r="AX1154" s="64"/>
      <c r="AY1154" s="69"/>
      <c r="AZ1154" s="67"/>
      <c r="BA1154" s="67"/>
      <c r="BB1154" s="67"/>
      <c r="BC1154" s="67"/>
      <c r="BD1154" s="69"/>
      <c r="BE1154" s="69"/>
      <c r="BF1154" s="72"/>
      <c r="BG1154" s="69"/>
      <c r="BH1154" s="69"/>
      <c r="BI1154" s="94"/>
      <c r="BJ1154" s="42"/>
      <c r="BK1154" s="42"/>
      <c r="BL1154" s="209"/>
      <c r="BM1154" s="67"/>
      <c r="BN1154" s="67"/>
      <c r="BO1154" s="95"/>
      <c r="BP1154" s="42"/>
      <c r="BQ1154" s="42"/>
      <c r="BR1154" s="206"/>
      <c r="BS1154" s="41"/>
      <c r="BT1154" s="41"/>
      <c r="BU1154" s="30"/>
      <c r="BW1154" s="30"/>
      <c r="BX1154" s="30"/>
      <c r="BY1154" s="30"/>
      <c r="BZ1154" s="160"/>
      <c r="CS1154" s="40"/>
      <c r="CV1154" s="69"/>
      <c r="CW1154" s="31"/>
      <c r="CX1154" s="19"/>
      <c r="CY1154" s="43"/>
      <c r="DC1154" s="160"/>
      <c r="DU1154" s="30"/>
      <c r="DV1154" s="30"/>
      <c r="DW1154" s="30"/>
      <c r="DX1154" s="30"/>
      <c r="DY1154" s="30"/>
      <c r="DZ1154" s="160"/>
      <c r="EA1154" s="160"/>
      <c r="EC1154" s="160"/>
      <c r="ED1154" s="160"/>
      <c r="EG1154" s="160"/>
      <c r="EH1154" s="30"/>
      <c r="EI1154" s="30"/>
      <c r="EK1154" s="160"/>
      <c r="EL1154" s="160"/>
      <c r="EM1154" s="160"/>
      <c r="EN1154" s="160"/>
      <c r="EO1154" s="160"/>
      <c r="EP1154" s="160"/>
    </row>
    <row r="1155" spans="2:146" s="105" customFormat="1" x14ac:dyDescent="0.25">
      <c r="B1155" s="53"/>
      <c r="C1155" s="53"/>
      <c r="D1155" s="53"/>
      <c r="E1155" s="53"/>
      <c r="F1155" s="53"/>
      <c r="G1155" s="53"/>
      <c r="J1155" s="160"/>
      <c r="K1155" s="160"/>
      <c r="L1155" s="42"/>
      <c r="M1155" s="42"/>
      <c r="N1155" s="42"/>
      <c r="O1155" s="42"/>
      <c r="P1155" s="42"/>
      <c r="Q1155" s="42"/>
      <c r="R1155" s="42"/>
      <c r="S1155" s="42"/>
      <c r="T1155" s="42"/>
      <c r="U1155" s="169"/>
      <c r="V1155" s="169"/>
      <c r="W1155" s="169"/>
      <c r="X1155" s="169"/>
      <c r="Y1155" s="169"/>
      <c r="AA1155" s="169"/>
      <c r="AB1155" s="169"/>
      <c r="AC1155" s="169"/>
      <c r="AD1155" s="169"/>
      <c r="AE1155" s="169"/>
      <c r="AF1155" s="169"/>
      <c r="AG1155" s="169"/>
      <c r="AH1155" s="169"/>
      <c r="AJ1155" s="169"/>
      <c r="AK1155" s="169"/>
      <c r="AM1155" s="169"/>
      <c r="AN1155" s="64"/>
      <c r="AO1155" s="64"/>
      <c r="AP1155" s="64"/>
      <c r="AQ1155" s="64"/>
      <c r="AR1155" s="64"/>
      <c r="AS1155" s="42"/>
      <c r="AT1155" s="67"/>
      <c r="AU1155" s="67"/>
      <c r="AV1155" s="67"/>
      <c r="AW1155" s="42"/>
      <c r="AX1155" s="64"/>
      <c r="AY1155" s="69"/>
      <c r="AZ1155" s="67"/>
      <c r="BA1155" s="67"/>
      <c r="BB1155" s="67"/>
      <c r="BC1155" s="67"/>
      <c r="BD1155" s="69"/>
      <c r="BE1155" s="69"/>
      <c r="BF1155" s="72"/>
      <c r="BG1155" s="69"/>
      <c r="BH1155" s="69"/>
      <c r="BI1155" s="94"/>
      <c r="BJ1155" s="42"/>
      <c r="BK1155" s="42"/>
      <c r="BL1155" s="209"/>
      <c r="BM1155" s="67"/>
      <c r="BN1155" s="67"/>
      <c r="BO1155" s="95"/>
      <c r="BP1155" s="42"/>
      <c r="BQ1155" s="42"/>
      <c r="BR1155" s="206"/>
      <c r="BS1155" s="41"/>
      <c r="BT1155" s="41"/>
      <c r="BU1155" s="30"/>
      <c r="BW1155" s="30"/>
      <c r="BX1155" s="30"/>
      <c r="BY1155" s="30"/>
      <c r="BZ1155" s="160"/>
      <c r="CS1155" s="40"/>
      <c r="CV1155" s="69"/>
      <c r="CW1155" s="31"/>
      <c r="CX1155" s="19"/>
      <c r="CY1155" s="43"/>
      <c r="DC1155" s="160"/>
      <c r="DU1155" s="30"/>
      <c r="DV1155" s="30"/>
      <c r="DW1155" s="30"/>
      <c r="DX1155" s="30"/>
      <c r="DY1155" s="30"/>
      <c r="DZ1155" s="160"/>
      <c r="EA1155" s="160"/>
      <c r="EC1155" s="160"/>
      <c r="ED1155" s="160"/>
      <c r="EG1155" s="160"/>
      <c r="EH1155" s="30"/>
      <c r="EI1155" s="30"/>
      <c r="EK1155" s="160"/>
      <c r="EL1155" s="160"/>
      <c r="EM1155" s="160"/>
      <c r="EN1155" s="160"/>
      <c r="EO1155" s="160"/>
      <c r="EP1155" s="160"/>
    </row>
    <row r="1156" spans="2:146" s="105" customFormat="1" x14ac:dyDescent="0.25">
      <c r="B1156" s="53"/>
      <c r="C1156" s="53"/>
      <c r="D1156" s="53"/>
      <c r="E1156" s="53"/>
      <c r="F1156" s="53"/>
      <c r="G1156" s="53"/>
      <c r="J1156" s="160"/>
      <c r="K1156" s="160"/>
      <c r="L1156" s="42"/>
      <c r="M1156" s="42"/>
      <c r="N1156" s="42"/>
      <c r="O1156" s="42"/>
      <c r="P1156" s="42"/>
      <c r="Q1156" s="42"/>
      <c r="R1156" s="42"/>
      <c r="S1156" s="42"/>
      <c r="T1156" s="42"/>
      <c r="U1156" s="169"/>
      <c r="V1156" s="169"/>
      <c r="W1156" s="169"/>
      <c r="X1156" s="169"/>
      <c r="Y1156" s="169"/>
      <c r="AA1156" s="169"/>
      <c r="AB1156" s="169"/>
      <c r="AC1156" s="169"/>
      <c r="AD1156" s="169"/>
      <c r="AE1156" s="169"/>
      <c r="AF1156" s="169"/>
      <c r="AG1156" s="169"/>
      <c r="AH1156" s="169"/>
      <c r="AJ1156" s="169"/>
      <c r="AK1156" s="169"/>
      <c r="AM1156" s="169"/>
      <c r="AN1156" s="64"/>
      <c r="AO1156" s="64"/>
      <c r="AP1156" s="64"/>
      <c r="AQ1156" s="64"/>
      <c r="AR1156" s="64"/>
      <c r="AS1156" s="42"/>
      <c r="AT1156" s="67"/>
      <c r="AU1156" s="67"/>
      <c r="AV1156" s="67"/>
      <c r="AW1156" s="42"/>
      <c r="AX1156" s="64"/>
      <c r="AY1156" s="69"/>
      <c r="AZ1156" s="67"/>
      <c r="BA1156" s="67"/>
      <c r="BB1156" s="67"/>
      <c r="BC1156" s="67"/>
      <c r="BD1156" s="69"/>
      <c r="BE1156" s="69"/>
      <c r="BF1156" s="72"/>
      <c r="BG1156" s="69"/>
      <c r="BH1156" s="69"/>
      <c r="BI1156" s="94"/>
      <c r="BJ1156" s="42"/>
      <c r="BK1156" s="42"/>
      <c r="BL1156" s="209"/>
      <c r="BM1156" s="67"/>
      <c r="BN1156" s="67"/>
      <c r="BO1156" s="95"/>
      <c r="BP1156" s="42"/>
      <c r="BQ1156" s="42"/>
      <c r="BR1156" s="206"/>
      <c r="BS1156" s="41"/>
      <c r="BT1156" s="41"/>
      <c r="BU1156" s="30"/>
      <c r="BW1156" s="30"/>
      <c r="BX1156" s="30"/>
      <c r="BY1156" s="30"/>
      <c r="BZ1156" s="160"/>
      <c r="CS1156" s="40"/>
      <c r="CV1156" s="69"/>
      <c r="CW1156" s="31"/>
      <c r="CX1156" s="19"/>
      <c r="CY1156" s="43"/>
      <c r="DC1156" s="160"/>
      <c r="DU1156" s="30"/>
      <c r="DV1156" s="30"/>
      <c r="DW1156" s="30"/>
      <c r="DX1156" s="30"/>
      <c r="DY1156" s="30"/>
      <c r="DZ1156" s="160"/>
      <c r="EA1156" s="160"/>
      <c r="EC1156" s="160"/>
      <c r="ED1156" s="160"/>
      <c r="EG1156" s="160"/>
      <c r="EH1156" s="30"/>
      <c r="EI1156" s="30"/>
      <c r="EK1156" s="160"/>
      <c r="EL1156" s="160"/>
      <c r="EM1156" s="160"/>
      <c r="EN1156" s="160"/>
      <c r="EO1156" s="160"/>
      <c r="EP1156" s="160"/>
    </row>
    <row r="1157" spans="2:146" s="105" customFormat="1" x14ac:dyDescent="0.25">
      <c r="B1157" s="53"/>
      <c r="C1157" s="53"/>
      <c r="D1157" s="53"/>
      <c r="E1157" s="53"/>
      <c r="F1157" s="53"/>
      <c r="G1157" s="53"/>
      <c r="J1157" s="160"/>
      <c r="K1157" s="160"/>
      <c r="L1157" s="42"/>
      <c r="M1157" s="42"/>
      <c r="N1157" s="42"/>
      <c r="O1157" s="42"/>
      <c r="P1157" s="42"/>
      <c r="Q1157" s="42"/>
      <c r="R1157" s="42"/>
      <c r="S1157" s="42"/>
      <c r="T1157" s="42"/>
      <c r="U1157" s="169"/>
      <c r="V1157" s="169"/>
      <c r="W1157" s="169"/>
      <c r="X1157" s="169"/>
      <c r="Y1157" s="169"/>
      <c r="AA1157" s="169"/>
      <c r="AB1157" s="169"/>
      <c r="AC1157" s="169"/>
      <c r="AD1157" s="169"/>
      <c r="AE1157" s="169"/>
      <c r="AF1157" s="169"/>
      <c r="AG1157" s="169"/>
      <c r="AH1157" s="169"/>
      <c r="AJ1157" s="169"/>
      <c r="AK1157" s="169"/>
      <c r="AM1157" s="169"/>
      <c r="AN1157" s="64"/>
      <c r="AO1157" s="64"/>
      <c r="AP1157" s="64"/>
      <c r="AQ1157" s="64"/>
      <c r="AR1157" s="64"/>
      <c r="AS1157" s="42"/>
      <c r="AT1157" s="67"/>
      <c r="AU1157" s="67"/>
      <c r="AV1157" s="67"/>
      <c r="AW1157" s="42"/>
      <c r="AX1157" s="64"/>
      <c r="AY1157" s="69"/>
      <c r="AZ1157" s="67"/>
      <c r="BA1157" s="67"/>
      <c r="BB1157" s="67"/>
      <c r="BC1157" s="67"/>
      <c r="BD1157" s="69"/>
      <c r="BE1157" s="69"/>
      <c r="BF1157" s="72"/>
      <c r="BG1157" s="69"/>
      <c r="BH1157" s="69"/>
      <c r="BI1157" s="94"/>
      <c r="BJ1157" s="42"/>
      <c r="BK1157" s="42"/>
      <c r="BL1157" s="209"/>
      <c r="BM1157" s="67"/>
      <c r="BN1157" s="67"/>
      <c r="BO1157" s="95"/>
      <c r="BP1157" s="42"/>
      <c r="BQ1157" s="42"/>
      <c r="BR1157" s="206"/>
      <c r="BS1157" s="41"/>
      <c r="BT1157" s="41"/>
      <c r="BU1157" s="30"/>
      <c r="BW1157" s="30"/>
      <c r="BX1157" s="30"/>
      <c r="BY1157" s="30"/>
      <c r="BZ1157" s="160"/>
      <c r="CS1157" s="40"/>
      <c r="CV1157" s="69"/>
      <c r="CW1157" s="31"/>
      <c r="CX1157" s="19"/>
      <c r="CY1157" s="43"/>
      <c r="DC1157" s="160"/>
      <c r="DU1157" s="30"/>
      <c r="DV1157" s="30"/>
      <c r="DW1157" s="30"/>
      <c r="DX1157" s="30"/>
      <c r="DY1157" s="30"/>
      <c r="DZ1157" s="160"/>
      <c r="EA1157" s="160"/>
      <c r="EC1157" s="160"/>
      <c r="ED1157" s="160"/>
      <c r="EG1157" s="160"/>
      <c r="EH1157" s="30"/>
      <c r="EI1157" s="30"/>
      <c r="EK1157" s="160"/>
      <c r="EL1157" s="160"/>
      <c r="EM1157" s="160"/>
      <c r="EN1157" s="160"/>
      <c r="EO1157" s="160"/>
      <c r="EP1157" s="160"/>
    </row>
    <row r="1158" spans="2:146" s="105" customFormat="1" x14ac:dyDescent="0.25">
      <c r="B1158" s="53"/>
      <c r="C1158" s="53"/>
      <c r="D1158" s="53"/>
      <c r="E1158" s="53"/>
      <c r="F1158" s="53"/>
      <c r="G1158" s="53"/>
      <c r="J1158" s="160"/>
      <c r="K1158" s="160"/>
      <c r="L1158" s="42"/>
      <c r="M1158" s="42"/>
      <c r="N1158" s="42"/>
      <c r="O1158" s="42"/>
      <c r="P1158" s="42"/>
      <c r="Q1158" s="42"/>
      <c r="R1158" s="42"/>
      <c r="S1158" s="42"/>
      <c r="T1158" s="42"/>
      <c r="U1158" s="169"/>
      <c r="V1158" s="169"/>
      <c r="W1158" s="169"/>
      <c r="X1158" s="169"/>
      <c r="Y1158" s="169"/>
      <c r="AA1158" s="169"/>
      <c r="AB1158" s="169"/>
      <c r="AC1158" s="169"/>
      <c r="AD1158" s="169"/>
      <c r="AE1158" s="169"/>
      <c r="AF1158" s="169"/>
      <c r="AG1158" s="169"/>
      <c r="AH1158" s="169"/>
      <c r="AJ1158" s="169"/>
      <c r="AK1158" s="169"/>
      <c r="AM1158" s="169"/>
      <c r="AN1158" s="64"/>
      <c r="AO1158" s="64"/>
      <c r="AP1158" s="64"/>
      <c r="AQ1158" s="64"/>
      <c r="AR1158" s="64"/>
      <c r="AS1158" s="42"/>
      <c r="AT1158" s="67"/>
      <c r="AU1158" s="67"/>
      <c r="AV1158" s="67"/>
      <c r="AW1158" s="42"/>
      <c r="AX1158" s="64"/>
      <c r="AY1158" s="69"/>
      <c r="AZ1158" s="67"/>
      <c r="BA1158" s="67"/>
      <c r="BB1158" s="67"/>
      <c r="BC1158" s="67"/>
      <c r="BD1158" s="69"/>
      <c r="BE1158" s="69"/>
      <c r="BF1158" s="72"/>
      <c r="BG1158" s="69"/>
      <c r="BH1158" s="69"/>
      <c r="BI1158" s="94"/>
      <c r="BJ1158" s="42"/>
      <c r="BK1158" s="42"/>
      <c r="BL1158" s="209"/>
      <c r="BM1158" s="67"/>
      <c r="BN1158" s="67"/>
      <c r="BO1158" s="95"/>
      <c r="BP1158" s="42"/>
      <c r="BQ1158" s="42"/>
      <c r="BR1158" s="206"/>
      <c r="BS1158" s="41"/>
      <c r="BT1158" s="41"/>
      <c r="BU1158" s="30"/>
      <c r="BW1158" s="30"/>
      <c r="BX1158" s="30"/>
      <c r="BY1158" s="30"/>
      <c r="BZ1158" s="160"/>
      <c r="CS1158" s="40"/>
      <c r="CV1158" s="69"/>
      <c r="CW1158" s="31"/>
      <c r="CX1158" s="19"/>
      <c r="CY1158" s="43"/>
      <c r="DC1158" s="160"/>
      <c r="DU1158" s="30"/>
      <c r="DV1158" s="30"/>
      <c r="DW1158" s="30"/>
      <c r="DX1158" s="30"/>
      <c r="DY1158" s="30"/>
      <c r="DZ1158" s="160"/>
      <c r="EA1158" s="160"/>
      <c r="EC1158" s="160"/>
      <c r="ED1158" s="160"/>
      <c r="EG1158" s="160"/>
      <c r="EH1158" s="30"/>
      <c r="EI1158" s="30"/>
      <c r="EK1158" s="160"/>
      <c r="EL1158" s="160"/>
      <c r="EM1158" s="160"/>
      <c r="EN1158" s="160"/>
      <c r="EO1158" s="160"/>
      <c r="EP1158" s="160"/>
    </row>
    <row r="1159" spans="2:146" s="105" customFormat="1" x14ac:dyDescent="0.25">
      <c r="B1159" s="53"/>
      <c r="C1159" s="53"/>
      <c r="D1159" s="53"/>
      <c r="E1159" s="53"/>
      <c r="F1159" s="53"/>
      <c r="G1159" s="53"/>
      <c r="J1159" s="160"/>
      <c r="K1159" s="160"/>
      <c r="L1159" s="42"/>
      <c r="M1159" s="42"/>
      <c r="N1159" s="42"/>
      <c r="O1159" s="42"/>
      <c r="P1159" s="42"/>
      <c r="Q1159" s="42"/>
      <c r="R1159" s="42"/>
      <c r="S1159" s="42"/>
      <c r="T1159" s="42"/>
      <c r="U1159" s="169"/>
      <c r="V1159" s="169"/>
      <c r="W1159" s="169"/>
      <c r="X1159" s="169"/>
      <c r="Y1159" s="169"/>
      <c r="AA1159" s="169"/>
      <c r="AB1159" s="169"/>
      <c r="AC1159" s="169"/>
      <c r="AD1159" s="169"/>
      <c r="AE1159" s="169"/>
      <c r="AF1159" s="169"/>
      <c r="AG1159" s="169"/>
      <c r="AH1159" s="169"/>
      <c r="AJ1159" s="169"/>
      <c r="AK1159" s="169"/>
      <c r="AM1159" s="169"/>
      <c r="AN1159" s="64"/>
      <c r="AO1159" s="64"/>
      <c r="AP1159" s="64"/>
      <c r="AQ1159" s="64"/>
      <c r="AR1159" s="64"/>
      <c r="AS1159" s="42"/>
      <c r="AT1159" s="67"/>
      <c r="AU1159" s="67"/>
      <c r="AV1159" s="67"/>
      <c r="AW1159" s="42"/>
      <c r="AX1159" s="64"/>
      <c r="AY1159" s="69"/>
      <c r="AZ1159" s="67"/>
      <c r="BA1159" s="67"/>
      <c r="BB1159" s="67"/>
      <c r="BC1159" s="67"/>
      <c r="BD1159" s="69"/>
      <c r="BE1159" s="69"/>
      <c r="BF1159" s="72"/>
      <c r="BG1159" s="69"/>
      <c r="BH1159" s="69"/>
      <c r="BI1159" s="94"/>
      <c r="BJ1159" s="42"/>
      <c r="BK1159" s="42"/>
      <c r="BL1159" s="209"/>
      <c r="BM1159" s="67"/>
      <c r="BN1159" s="67"/>
      <c r="BO1159" s="95"/>
      <c r="BP1159" s="42"/>
      <c r="BQ1159" s="42"/>
      <c r="BR1159" s="206"/>
      <c r="BS1159" s="41"/>
      <c r="BT1159" s="41"/>
      <c r="BU1159" s="30"/>
      <c r="BW1159" s="30"/>
      <c r="BX1159" s="30"/>
      <c r="BY1159" s="30"/>
      <c r="BZ1159" s="160"/>
      <c r="CS1159" s="40"/>
      <c r="CV1159" s="69"/>
      <c r="CW1159" s="31"/>
      <c r="CX1159" s="19"/>
      <c r="CY1159" s="43"/>
      <c r="DC1159" s="160"/>
      <c r="DU1159" s="30"/>
      <c r="DV1159" s="30"/>
      <c r="DW1159" s="30"/>
      <c r="DX1159" s="30"/>
      <c r="DY1159" s="30"/>
      <c r="DZ1159" s="160"/>
      <c r="EA1159" s="160"/>
      <c r="EC1159" s="160"/>
      <c r="ED1159" s="160"/>
      <c r="EG1159" s="160"/>
      <c r="EH1159" s="30"/>
      <c r="EI1159" s="30"/>
      <c r="EK1159" s="160"/>
      <c r="EL1159" s="160"/>
      <c r="EM1159" s="160"/>
      <c r="EN1159" s="160"/>
      <c r="EO1159" s="160"/>
      <c r="EP1159" s="160"/>
    </row>
    <row r="1160" spans="2:146" s="105" customFormat="1" x14ac:dyDescent="0.25">
      <c r="B1160" s="53"/>
      <c r="C1160" s="53"/>
      <c r="D1160" s="53"/>
      <c r="E1160" s="53"/>
      <c r="F1160" s="53"/>
      <c r="G1160" s="53"/>
      <c r="J1160" s="160"/>
      <c r="K1160" s="160"/>
      <c r="L1160" s="42"/>
      <c r="M1160" s="42"/>
      <c r="N1160" s="42"/>
      <c r="O1160" s="42"/>
      <c r="P1160" s="42"/>
      <c r="Q1160" s="42"/>
      <c r="R1160" s="42"/>
      <c r="S1160" s="42"/>
      <c r="T1160" s="42"/>
      <c r="U1160" s="169"/>
      <c r="V1160" s="169"/>
      <c r="W1160" s="169"/>
      <c r="X1160" s="169"/>
      <c r="Y1160" s="169"/>
      <c r="AA1160" s="169"/>
      <c r="AB1160" s="169"/>
      <c r="AC1160" s="169"/>
      <c r="AD1160" s="169"/>
      <c r="AE1160" s="169"/>
      <c r="AF1160" s="169"/>
      <c r="AG1160" s="169"/>
      <c r="AH1160" s="169"/>
      <c r="AJ1160" s="169"/>
      <c r="AK1160" s="169"/>
      <c r="AM1160" s="169"/>
      <c r="AN1160" s="64"/>
      <c r="AO1160" s="64"/>
      <c r="AP1160" s="64"/>
      <c r="AQ1160" s="64"/>
      <c r="AR1160" s="64"/>
      <c r="AS1160" s="42"/>
      <c r="AT1160" s="67"/>
      <c r="AU1160" s="67"/>
      <c r="AV1160" s="67"/>
      <c r="AW1160" s="42"/>
      <c r="AX1160" s="64"/>
      <c r="AY1160" s="69"/>
      <c r="AZ1160" s="67"/>
      <c r="BA1160" s="67"/>
      <c r="BB1160" s="67"/>
      <c r="BC1160" s="67"/>
      <c r="BD1160" s="69"/>
      <c r="BE1160" s="69"/>
      <c r="BF1160" s="72"/>
      <c r="BG1160" s="69"/>
      <c r="BH1160" s="69"/>
      <c r="BI1160" s="94"/>
      <c r="BJ1160" s="42"/>
      <c r="BK1160" s="42"/>
      <c r="BL1160" s="209"/>
      <c r="BM1160" s="67"/>
      <c r="BN1160" s="67"/>
      <c r="BO1160" s="95"/>
      <c r="BP1160" s="42"/>
      <c r="BQ1160" s="42"/>
      <c r="BR1160" s="206"/>
      <c r="BS1160" s="41"/>
      <c r="BT1160" s="41"/>
      <c r="BU1160" s="30"/>
      <c r="BW1160" s="30"/>
      <c r="BX1160" s="30"/>
      <c r="BY1160" s="30"/>
      <c r="BZ1160" s="160"/>
      <c r="CS1160" s="40"/>
      <c r="CV1160" s="69"/>
      <c r="CW1160" s="31"/>
      <c r="CX1160" s="19"/>
      <c r="CY1160" s="43"/>
      <c r="DC1160" s="160"/>
      <c r="DU1160" s="30"/>
      <c r="DV1160" s="30"/>
      <c r="DW1160" s="30"/>
      <c r="DX1160" s="30"/>
      <c r="DY1160" s="30"/>
      <c r="DZ1160" s="160"/>
      <c r="EA1160" s="160"/>
      <c r="EC1160" s="160"/>
      <c r="ED1160" s="160"/>
      <c r="EG1160" s="160"/>
      <c r="EH1160" s="30"/>
      <c r="EI1160" s="30"/>
      <c r="EK1160" s="160"/>
      <c r="EL1160" s="160"/>
      <c r="EM1160" s="160"/>
      <c r="EN1160" s="160"/>
      <c r="EO1160" s="160"/>
      <c r="EP1160" s="160"/>
    </row>
    <row r="1161" spans="2:146" s="105" customFormat="1" x14ac:dyDescent="0.25">
      <c r="B1161" s="53"/>
      <c r="C1161" s="53"/>
      <c r="D1161" s="53"/>
      <c r="E1161" s="53"/>
      <c r="F1161" s="53"/>
      <c r="G1161" s="53"/>
      <c r="J1161" s="160"/>
      <c r="K1161" s="160"/>
      <c r="L1161" s="42"/>
      <c r="M1161" s="42"/>
      <c r="N1161" s="42"/>
      <c r="O1161" s="42"/>
      <c r="P1161" s="42"/>
      <c r="Q1161" s="42"/>
      <c r="R1161" s="42"/>
      <c r="S1161" s="42"/>
      <c r="T1161" s="42"/>
      <c r="U1161" s="169"/>
      <c r="V1161" s="169"/>
      <c r="W1161" s="169"/>
      <c r="X1161" s="169"/>
      <c r="Y1161" s="169"/>
      <c r="AA1161" s="169"/>
      <c r="AB1161" s="169"/>
      <c r="AC1161" s="169"/>
      <c r="AD1161" s="169"/>
      <c r="AE1161" s="169"/>
      <c r="AF1161" s="169"/>
      <c r="AG1161" s="169"/>
      <c r="AH1161" s="169"/>
      <c r="AJ1161" s="169"/>
      <c r="AK1161" s="169"/>
      <c r="AM1161" s="169"/>
      <c r="AN1161" s="64"/>
      <c r="AO1161" s="64"/>
      <c r="AP1161" s="64"/>
      <c r="AQ1161" s="64"/>
      <c r="AR1161" s="64"/>
      <c r="AS1161" s="42"/>
      <c r="AT1161" s="67"/>
      <c r="AU1161" s="67"/>
      <c r="AV1161" s="67"/>
      <c r="AW1161" s="42"/>
      <c r="AX1161" s="64"/>
      <c r="AY1161" s="69"/>
      <c r="AZ1161" s="67"/>
      <c r="BA1161" s="67"/>
      <c r="BB1161" s="67"/>
      <c r="BC1161" s="67"/>
      <c r="BD1161" s="69"/>
      <c r="BE1161" s="69"/>
      <c r="BF1161" s="72"/>
      <c r="BG1161" s="69"/>
      <c r="BH1161" s="69"/>
      <c r="BI1161" s="94"/>
      <c r="BJ1161" s="42"/>
      <c r="BK1161" s="42"/>
      <c r="BL1161" s="209"/>
      <c r="BM1161" s="67"/>
      <c r="BN1161" s="67"/>
      <c r="BO1161" s="95"/>
      <c r="BP1161" s="42"/>
      <c r="BQ1161" s="42"/>
      <c r="BR1161" s="206"/>
      <c r="BS1161" s="41"/>
      <c r="BT1161" s="41"/>
      <c r="BU1161" s="30"/>
      <c r="BW1161" s="30"/>
      <c r="BX1161" s="30"/>
      <c r="BY1161" s="30"/>
      <c r="BZ1161" s="160"/>
      <c r="CS1161" s="40"/>
      <c r="CV1161" s="69"/>
      <c r="CW1161" s="31"/>
      <c r="CX1161" s="19"/>
      <c r="CY1161" s="43"/>
      <c r="DC1161" s="160"/>
      <c r="DU1161" s="30"/>
      <c r="DV1161" s="30"/>
      <c r="DW1161" s="30"/>
      <c r="DX1161" s="30"/>
      <c r="DY1161" s="30"/>
      <c r="DZ1161" s="160"/>
      <c r="EA1161" s="160"/>
      <c r="EC1161" s="160"/>
      <c r="ED1161" s="160"/>
      <c r="EG1161" s="160"/>
      <c r="EH1161" s="30"/>
      <c r="EI1161" s="30"/>
      <c r="EK1161" s="160"/>
      <c r="EL1161" s="160"/>
      <c r="EM1161" s="160"/>
      <c r="EN1161" s="160"/>
      <c r="EO1161" s="160"/>
      <c r="EP1161" s="160"/>
    </row>
    <row r="1162" spans="2:146" s="105" customFormat="1" x14ac:dyDescent="0.25">
      <c r="B1162" s="53"/>
      <c r="C1162" s="53"/>
      <c r="D1162" s="53"/>
      <c r="E1162" s="53"/>
      <c r="F1162" s="53"/>
      <c r="G1162" s="53"/>
      <c r="J1162" s="160"/>
      <c r="K1162" s="160"/>
      <c r="L1162" s="42"/>
      <c r="M1162" s="42"/>
      <c r="N1162" s="42"/>
      <c r="O1162" s="42"/>
      <c r="P1162" s="42"/>
      <c r="Q1162" s="42"/>
      <c r="R1162" s="42"/>
      <c r="S1162" s="42"/>
      <c r="T1162" s="42"/>
      <c r="U1162" s="169"/>
      <c r="V1162" s="169"/>
      <c r="W1162" s="169"/>
      <c r="X1162" s="169"/>
      <c r="Y1162" s="169"/>
      <c r="AA1162" s="169"/>
      <c r="AB1162" s="169"/>
      <c r="AC1162" s="169"/>
      <c r="AD1162" s="169"/>
      <c r="AE1162" s="169"/>
      <c r="AF1162" s="169"/>
      <c r="AG1162" s="169"/>
      <c r="AH1162" s="169"/>
      <c r="AJ1162" s="169"/>
      <c r="AK1162" s="169"/>
      <c r="AM1162" s="169"/>
      <c r="AN1162" s="64"/>
      <c r="AO1162" s="64"/>
      <c r="AP1162" s="64"/>
      <c r="AQ1162" s="64"/>
      <c r="AR1162" s="64"/>
      <c r="AS1162" s="42"/>
      <c r="AT1162" s="67"/>
      <c r="AU1162" s="67"/>
      <c r="AV1162" s="67"/>
      <c r="AW1162" s="42"/>
      <c r="AX1162" s="64"/>
      <c r="AY1162" s="69"/>
      <c r="AZ1162" s="67"/>
      <c r="BA1162" s="67"/>
      <c r="BB1162" s="67"/>
      <c r="BC1162" s="67"/>
      <c r="BD1162" s="69"/>
      <c r="BE1162" s="69"/>
      <c r="BF1162" s="72"/>
      <c r="BG1162" s="69"/>
      <c r="BH1162" s="69"/>
      <c r="BI1162" s="94"/>
      <c r="BJ1162" s="42"/>
      <c r="BK1162" s="42"/>
      <c r="BL1162" s="209"/>
      <c r="BM1162" s="67"/>
      <c r="BN1162" s="67"/>
      <c r="BO1162" s="95"/>
      <c r="BP1162" s="42"/>
      <c r="BQ1162" s="42"/>
      <c r="BR1162" s="206"/>
      <c r="BS1162" s="41"/>
      <c r="BT1162" s="41"/>
      <c r="BU1162" s="30"/>
      <c r="BW1162" s="30"/>
      <c r="BX1162" s="30"/>
      <c r="BY1162" s="30"/>
      <c r="BZ1162" s="160"/>
      <c r="CS1162" s="40"/>
      <c r="CV1162" s="69"/>
      <c r="CW1162" s="31"/>
      <c r="CX1162" s="19"/>
      <c r="CY1162" s="43"/>
      <c r="DC1162" s="160"/>
      <c r="DU1162" s="30"/>
      <c r="DV1162" s="30"/>
      <c r="DW1162" s="30"/>
      <c r="DX1162" s="30"/>
      <c r="DY1162" s="30"/>
      <c r="DZ1162" s="160"/>
      <c r="EA1162" s="160"/>
      <c r="EC1162" s="160"/>
      <c r="ED1162" s="160"/>
      <c r="EG1162" s="160"/>
      <c r="EH1162" s="30"/>
      <c r="EI1162" s="30"/>
      <c r="EK1162" s="160"/>
      <c r="EL1162" s="160"/>
      <c r="EM1162" s="160"/>
      <c r="EN1162" s="160"/>
      <c r="EO1162" s="160"/>
      <c r="EP1162" s="160"/>
    </row>
    <row r="1163" spans="2:146" s="105" customFormat="1" x14ac:dyDescent="0.25">
      <c r="B1163" s="53"/>
      <c r="C1163" s="53"/>
      <c r="D1163" s="53"/>
      <c r="E1163" s="53"/>
      <c r="F1163" s="53"/>
      <c r="G1163" s="53"/>
      <c r="J1163" s="160"/>
      <c r="K1163" s="160"/>
      <c r="L1163" s="42"/>
      <c r="M1163" s="42"/>
      <c r="N1163" s="42"/>
      <c r="O1163" s="42"/>
      <c r="P1163" s="42"/>
      <c r="Q1163" s="42"/>
      <c r="R1163" s="42"/>
      <c r="S1163" s="42"/>
      <c r="T1163" s="42"/>
      <c r="U1163" s="169"/>
      <c r="V1163" s="169"/>
      <c r="W1163" s="169"/>
      <c r="X1163" s="169"/>
      <c r="Y1163" s="169"/>
      <c r="AA1163" s="169"/>
      <c r="AB1163" s="169"/>
      <c r="AC1163" s="169"/>
      <c r="AD1163" s="169"/>
      <c r="AE1163" s="169"/>
      <c r="AF1163" s="169"/>
      <c r="AG1163" s="169"/>
      <c r="AH1163" s="169"/>
      <c r="AJ1163" s="169"/>
      <c r="AK1163" s="169"/>
      <c r="AM1163" s="169"/>
      <c r="AN1163" s="64"/>
      <c r="AO1163" s="64"/>
      <c r="AP1163" s="64"/>
      <c r="AQ1163" s="64"/>
      <c r="AR1163" s="64"/>
      <c r="AS1163" s="42"/>
      <c r="AT1163" s="67"/>
      <c r="AU1163" s="67"/>
      <c r="AV1163" s="67"/>
      <c r="AW1163" s="42"/>
      <c r="AX1163" s="64"/>
      <c r="AY1163" s="69"/>
      <c r="AZ1163" s="67"/>
      <c r="BA1163" s="67"/>
      <c r="BB1163" s="67"/>
      <c r="BC1163" s="67"/>
      <c r="BD1163" s="69"/>
      <c r="BE1163" s="69"/>
      <c r="BF1163" s="72"/>
      <c r="BG1163" s="69"/>
      <c r="BH1163" s="69"/>
      <c r="BI1163" s="94"/>
      <c r="BJ1163" s="42"/>
      <c r="BK1163" s="42"/>
      <c r="BL1163" s="209"/>
      <c r="BM1163" s="67"/>
      <c r="BN1163" s="67"/>
      <c r="BO1163" s="95"/>
      <c r="BP1163" s="42"/>
      <c r="BQ1163" s="42"/>
      <c r="BR1163" s="206"/>
      <c r="BS1163" s="41"/>
      <c r="BT1163" s="41"/>
      <c r="BU1163" s="30"/>
      <c r="BW1163" s="30"/>
      <c r="BX1163" s="30"/>
      <c r="BY1163" s="30"/>
      <c r="BZ1163" s="160"/>
      <c r="CS1163" s="40"/>
      <c r="CV1163" s="69"/>
      <c r="CW1163" s="31"/>
      <c r="CX1163" s="19"/>
      <c r="CY1163" s="43"/>
      <c r="DC1163" s="160"/>
      <c r="DU1163" s="30"/>
      <c r="DV1163" s="30"/>
      <c r="DW1163" s="30"/>
      <c r="DX1163" s="30"/>
      <c r="DY1163" s="30"/>
      <c r="DZ1163" s="160"/>
      <c r="EA1163" s="160"/>
      <c r="EC1163" s="160"/>
      <c r="ED1163" s="160"/>
      <c r="EG1163" s="160"/>
      <c r="EH1163" s="30"/>
      <c r="EI1163" s="30"/>
      <c r="EK1163" s="160"/>
      <c r="EL1163" s="160"/>
      <c r="EM1163" s="160"/>
      <c r="EN1163" s="160"/>
      <c r="EO1163" s="160"/>
      <c r="EP1163" s="160"/>
    </row>
    <row r="1164" spans="2:146" s="105" customFormat="1" x14ac:dyDescent="0.25">
      <c r="B1164" s="53"/>
      <c r="C1164" s="53"/>
      <c r="D1164" s="53"/>
      <c r="E1164" s="53"/>
      <c r="F1164" s="53"/>
      <c r="G1164" s="53"/>
      <c r="J1164" s="160"/>
      <c r="K1164" s="160"/>
      <c r="L1164" s="42"/>
      <c r="M1164" s="42"/>
      <c r="N1164" s="42"/>
      <c r="O1164" s="42"/>
      <c r="P1164" s="42"/>
      <c r="Q1164" s="42"/>
      <c r="R1164" s="42"/>
      <c r="S1164" s="42"/>
      <c r="T1164" s="42"/>
      <c r="U1164" s="169"/>
      <c r="V1164" s="169"/>
      <c r="W1164" s="169"/>
      <c r="X1164" s="169"/>
      <c r="Y1164" s="169"/>
      <c r="AA1164" s="169"/>
      <c r="AB1164" s="169"/>
      <c r="AC1164" s="169"/>
      <c r="AD1164" s="169"/>
      <c r="AE1164" s="169"/>
      <c r="AF1164" s="169"/>
      <c r="AG1164" s="169"/>
      <c r="AH1164" s="169"/>
      <c r="AJ1164" s="169"/>
      <c r="AK1164" s="169"/>
      <c r="AM1164" s="169"/>
      <c r="AN1164" s="64"/>
      <c r="AO1164" s="64"/>
      <c r="AP1164" s="64"/>
      <c r="AQ1164" s="64"/>
      <c r="AR1164" s="64"/>
      <c r="AS1164" s="42"/>
      <c r="AT1164" s="67"/>
      <c r="AU1164" s="67"/>
      <c r="AV1164" s="67"/>
      <c r="AW1164" s="42"/>
      <c r="AX1164" s="64"/>
      <c r="AY1164" s="69"/>
      <c r="AZ1164" s="67"/>
      <c r="BA1164" s="67"/>
      <c r="BB1164" s="67"/>
      <c r="BC1164" s="67"/>
      <c r="BD1164" s="69"/>
      <c r="BE1164" s="69"/>
      <c r="BF1164" s="72"/>
      <c r="BG1164" s="69"/>
      <c r="BH1164" s="69"/>
      <c r="BI1164" s="94"/>
      <c r="BJ1164" s="42"/>
      <c r="BK1164" s="42"/>
      <c r="BL1164" s="209"/>
      <c r="BM1164" s="67"/>
      <c r="BN1164" s="67"/>
      <c r="BO1164" s="95"/>
      <c r="BP1164" s="42"/>
      <c r="BQ1164" s="42"/>
      <c r="BR1164" s="206"/>
      <c r="BS1164" s="41"/>
      <c r="BT1164" s="41"/>
      <c r="BU1164" s="30"/>
      <c r="BW1164" s="30"/>
      <c r="BX1164" s="30"/>
      <c r="BY1164" s="30"/>
      <c r="BZ1164" s="160"/>
      <c r="CS1164" s="40"/>
      <c r="CV1164" s="69"/>
      <c r="CW1164" s="31"/>
      <c r="CX1164" s="19"/>
      <c r="CY1164" s="43"/>
      <c r="DC1164" s="160"/>
      <c r="DU1164" s="30"/>
      <c r="DV1164" s="30"/>
      <c r="DW1164" s="30"/>
      <c r="DX1164" s="30"/>
      <c r="DY1164" s="30"/>
      <c r="DZ1164" s="160"/>
      <c r="EA1164" s="160"/>
      <c r="EC1164" s="160"/>
      <c r="ED1164" s="160"/>
      <c r="EG1164" s="160"/>
      <c r="EH1164" s="30"/>
      <c r="EI1164" s="30"/>
      <c r="EK1164" s="160"/>
      <c r="EL1164" s="160"/>
      <c r="EM1164" s="160"/>
      <c r="EN1164" s="160"/>
      <c r="EO1164" s="160"/>
      <c r="EP1164" s="160"/>
    </row>
    <row r="1165" spans="2:146" s="105" customFormat="1" x14ac:dyDescent="0.25">
      <c r="B1165" s="53"/>
      <c r="C1165" s="53"/>
      <c r="D1165" s="53"/>
      <c r="E1165" s="53"/>
      <c r="F1165" s="53"/>
      <c r="G1165" s="53"/>
      <c r="J1165" s="160"/>
      <c r="K1165" s="160"/>
      <c r="L1165" s="42"/>
      <c r="M1165" s="42"/>
      <c r="N1165" s="42"/>
      <c r="O1165" s="42"/>
      <c r="P1165" s="42"/>
      <c r="Q1165" s="42"/>
      <c r="R1165" s="42"/>
      <c r="S1165" s="42"/>
      <c r="T1165" s="42"/>
      <c r="U1165" s="169"/>
      <c r="V1165" s="169"/>
      <c r="W1165" s="169"/>
      <c r="X1165" s="169"/>
      <c r="Y1165" s="169"/>
      <c r="AA1165" s="169"/>
      <c r="AB1165" s="169"/>
      <c r="AC1165" s="169"/>
      <c r="AD1165" s="169"/>
      <c r="AE1165" s="169"/>
      <c r="AF1165" s="169"/>
      <c r="AG1165" s="169"/>
      <c r="AH1165" s="169"/>
      <c r="AJ1165" s="169"/>
      <c r="AK1165" s="169"/>
      <c r="AM1165" s="169"/>
      <c r="AN1165" s="64"/>
      <c r="AO1165" s="64"/>
      <c r="AP1165" s="64"/>
      <c r="AQ1165" s="64"/>
      <c r="AR1165" s="64"/>
      <c r="AS1165" s="42"/>
      <c r="AT1165" s="67"/>
      <c r="AU1165" s="67"/>
      <c r="AV1165" s="67"/>
      <c r="AW1165" s="42"/>
      <c r="AX1165" s="64"/>
      <c r="AY1165" s="69"/>
      <c r="AZ1165" s="67"/>
      <c r="BA1165" s="67"/>
      <c r="BB1165" s="67"/>
      <c r="BC1165" s="67"/>
      <c r="BD1165" s="69"/>
      <c r="BE1165" s="69"/>
      <c r="BF1165" s="72"/>
      <c r="BG1165" s="69"/>
      <c r="BH1165" s="69"/>
      <c r="BI1165" s="94"/>
      <c r="BJ1165" s="42"/>
      <c r="BK1165" s="42"/>
      <c r="BL1165" s="209"/>
      <c r="BM1165" s="67"/>
      <c r="BN1165" s="67"/>
      <c r="BO1165" s="95"/>
      <c r="BP1165" s="42"/>
      <c r="BQ1165" s="42"/>
      <c r="BR1165" s="206"/>
      <c r="BS1165" s="41"/>
      <c r="BT1165" s="41"/>
      <c r="BU1165" s="30"/>
      <c r="BW1165" s="30"/>
      <c r="BX1165" s="30"/>
      <c r="BY1165" s="30"/>
      <c r="BZ1165" s="160"/>
      <c r="CS1165" s="40"/>
      <c r="CV1165" s="69"/>
      <c r="CW1165" s="31"/>
      <c r="CX1165" s="19"/>
      <c r="CY1165" s="43"/>
      <c r="DC1165" s="160"/>
      <c r="DU1165" s="30"/>
      <c r="DV1165" s="30"/>
      <c r="DW1165" s="30"/>
      <c r="DX1165" s="30"/>
      <c r="DY1165" s="30"/>
      <c r="DZ1165" s="160"/>
      <c r="EA1165" s="160"/>
      <c r="EC1165" s="160"/>
      <c r="ED1165" s="160"/>
      <c r="EG1165" s="160"/>
      <c r="EH1165" s="30"/>
      <c r="EI1165" s="30"/>
      <c r="EK1165" s="160"/>
      <c r="EL1165" s="160"/>
      <c r="EM1165" s="160"/>
      <c r="EN1165" s="160"/>
      <c r="EO1165" s="160"/>
      <c r="EP1165" s="160"/>
    </row>
    <row r="1166" spans="2:146" s="105" customFormat="1" x14ac:dyDescent="0.25">
      <c r="B1166" s="53"/>
      <c r="C1166" s="53"/>
      <c r="D1166" s="53"/>
      <c r="E1166" s="53"/>
      <c r="F1166" s="53"/>
      <c r="G1166" s="53"/>
      <c r="J1166" s="160"/>
      <c r="K1166" s="160"/>
      <c r="L1166" s="42"/>
      <c r="M1166" s="42"/>
      <c r="N1166" s="42"/>
      <c r="O1166" s="42"/>
      <c r="P1166" s="42"/>
      <c r="Q1166" s="42"/>
      <c r="R1166" s="42"/>
      <c r="S1166" s="42"/>
      <c r="T1166" s="42"/>
      <c r="U1166" s="169"/>
      <c r="V1166" s="169"/>
      <c r="W1166" s="169"/>
      <c r="X1166" s="169"/>
      <c r="Y1166" s="169"/>
      <c r="AA1166" s="169"/>
      <c r="AB1166" s="169"/>
      <c r="AC1166" s="169"/>
      <c r="AD1166" s="169"/>
      <c r="AE1166" s="169"/>
      <c r="AF1166" s="169"/>
      <c r="AG1166" s="169"/>
      <c r="AH1166" s="169"/>
      <c r="AJ1166" s="169"/>
      <c r="AK1166" s="169"/>
      <c r="AM1166" s="169"/>
      <c r="AN1166" s="64"/>
      <c r="AO1166" s="64"/>
      <c r="AP1166" s="64"/>
      <c r="AQ1166" s="64"/>
      <c r="AR1166" s="64"/>
      <c r="AS1166" s="42"/>
      <c r="AT1166" s="67"/>
      <c r="AU1166" s="67"/>
      <c r="AV1166" s="67"/>
      <c r="AW1166" s="42"/>
      <c r="AX1166" s="64"/>
      <c r="AY1166" s="69"/>
      <c r="AZ1166" s="67"/>
      <c r="BA1166" s="67"/>
      <c r="BB1166" s="67"/>
      <c r="BC1166" s="67"/>
      <c r="BD1166" s="69"/>
      <c r="BE1166" s="69"/>
      <c r="BF1166" s="72"/>
      <c r="BG1166" s="69"/>
      <c r="BH1166" s="69"/>
      <c r="BI1166" s="94"/>
      <c r="BJ1166" s="42"/>
      <c r="BK1166" s="42"/>
      <c r="BL1166" s="209"/>
      <c r="BM1166" s="67"/>
      <c r="BN1166" s="67"/>
      <c r="BO1166" s="95"/>
      <c r="BP1166" s="42"/>
      <c r="BQ1166" s="42"/>
      <c r="BR1166" s="206"/>
      <c r="BS1166" s="41"/>
      <c r="BT1166" s="41"/>
      <c r="BU1166" s="30"/>
      <c r="BW1166" s="30"/>
      <c r="BX1166" s="30"/>
      <c r="BY1166" s="30"/>
      <c r="BZ1166" s="160"/>
      <c r="CS1166" s="40"/>
      <c r="CV1166" s="69"/>
      <c r="CW1166" s="31"/>
      <c r="CX1166" s="19"/>
      <c r="CY1166" s="43"/>
      <c r="DC1166" s="160"/>
      <c r="DU1166" s="30"/>
      <c r="DV1166" s="30"/>
      <c r="DW1166" s="30"/>
      <c r="DX1166" s="30"/>
      <c r="DY1166" s="30"/>
      <c r="DZ1166" s="160"/>
      <c r="EA1166" s="160"/>
      <c r="EC1166" s="160"/>
      <c r="ED1166" s="160"/>
      <c r="EG1166" s="160"/>
      <c r="EH1166" s="30"/>
      <c r="EI1166" s="30"/>
      <c r="EK1166" s="160"/>
      <c r="EL1166" s="160"/>
      <c r="EM1166" s="160"/>
      <c r="EN1166" s="160"/>
      <c r="EO1166" s="160"/>
      <c r="EP1166" s="160"/>
    </row>
    <row r="1167" spans="2:146" s="105" customFormat="1" x14ac:dyDescent="0.25">
      <c r="B1167" s="53"/>
      <c r="C1167" s="53"/>
      <c r="D1167" s="53"/>
      <c r="E1167" s="53"/>
      <c r="F1167" s="53"/>
      <c r="G1167" s="53"/>
      <c r="J1167" s="160"/>
      <c r="K1167" s="160"/>
      <c r="L1167" s="42"/>
      <c r="M1167" s="42"/>
      <c r="N1167" s="42"/>
      <c r="O1167" s="42"/>
      <c r="P1167" s="42"/>
      <c r="Q1167" s="42"/>
      <c r="R1167" s="42"/>
      <c r="S1167" s="42"/>
      <c r="T1167" s="42"/>
      <c r="U1167" s="169"/>
      <c r="V1167" s="169"/>
      <c r="W1167" s="169"/>
      <c r="X1167" s="169"/>
      <c r="Y1167" s="169"/>
      <c r="AA1167" s="169"/>
      <c r="AB1167" s="169"/>
      <c r="AC1167" s="169"/>
      <c r="AD1167" s="169"/>
      <c r="AE1167" s="169"/>
      <c r="AF1167" s="169"/>
      <c r="AG1167" s="169"/>
      <c r="AH1167" s="169"/>
      <c r="AJ1167" s="169"/>
      <c r="AK1167" s="169"/>
      <c r="AM1167" s="169"/>
      <c r="AN1167" s="64"/>
      <c r="AO1167" s="64"/>
      <c r="AP1167" s="64"/>
      <c r="AQ1167" s="64"/>
      <c r="AR1167" s="64"/>
      <c r="AS1167" s="42"/>
      <c r="AT1167" s="67"/>
      <c r="AU1167" s="67"/>
      <c r="AV1167" s="67"/>
      <c r="AW1167" s="42"/>
      <c r="AX1167" s="64"/>
      <c r="AY1167" s="69"/>
      <c r="AZ1167" s="67"/>
      <c r="BA1167" s="67"/>
      <c r="BB1167" s="67"/>
      <c r="BC1167" s="67"/>
      <c r="BD1167" s="69"/>
      <c r="BE1167" s="69"/>
      <c r="BF1167" s="72"/>
      <c r="BG1167" s="69"/>
      <c r="BH1167" s="69"/>
      <c r="BI1167" s="94"/>
      <c r="BJ1167" s="42"/>
      <c r="BK1167" s="42"/>
      <c r="BL1167" s="209"/>
      <c r="BM1167" s="67"/>
      <c r="BN1167" s="67"/>
      <c r="BO1167" s="95"/>
      <c r="BP1167" s="42"/>
      <c r="BQ1167" s="42"/>
      <c r="BR1167" s="206"/>
      <c r="BS1167" s="41"/>
      <c r="BT1167" s="41"/>
      <c r="BU1167" s="30"/>
      <c r="BW1167" s="30"/>
      <c r="BX1167" s="30"/>
      <c r="BY1167" s="30"/>
      <c r="BZ1167" s="160"/>
      <c r="CS1167" s="40"/>
      <c r="CV1167" s="69"/>
      <c r="CW1167" s="31"/>
      <c r="CX1167" s="19"/>
      <c r="CY1167" s="43"/>
      <c r="DC1167" s="160"/>
      <c r="DU1167" s="30"/>
      <c r="DV1167" s="30"/>
      <c r="DW1167" s="30"/>
      <c r="DX1167" s="30"/>
      <c r="DY1167" s="30"/>
      <c r="DZ1167" s="160"/>
      <c r="EA1167" s="160"/>
      <c r="EC1167" s="160"/>
      <c r="ED1167" s="160"/>
      <c r="EG1167" s="160"/>
      <c r="EH1167" s="30"/>
      <c r="EI1167" s="30"/>
      <c r="EK1167" s="160"/>
      <c r="EL1167" s="160"/>
      <c r="EM1167" s="160"/>
      <c r="EN1167" s="160"/>
      <c r="EO1167" s="160"/>
      <c r="EP1167" s="160"/>
    </row>
    <row r="1168" spans="2:146" s="105" customFormat="1" x14ac:dyDescent="0.25">
      <c r="B1168" s="53"/>
      <c r="C1168" s="53"/>
      <c r="D1168" s="53"/>
      <c r="E1168" s="53"/>
      <c r="F1168" s="53"/>
      <c r="G1168" s="53"/>
      <c r="J1168" s="160"/>
      <c r="K1168" s="160"/>
      <c r="L1168" s="42"/>
      <c r="M1168" s="42"/>
      <c r="N1168" s="42"/>
      <c r="O1168" s="42"/>
      <c r="P1168" s="42"/>
      <c r="Q1168" s="42"/>
      <c r="R1168" s="42"/>
      <c r="S1168" s="42"/>
      <c r="T1168" s="42"/>
      <c r="U1168" s="169"/>
      <c r="V1168" s="169"/>
      <c r="W1168" s="169"/>
      <c r="X1168" s="169"/>
      <c r="Y1168" s="169"/>
      <c r="AA1168" s="169"/>
      <c r="AB1168" s="169"/>
      <c r="AC1168" s="169"/>
      <c r="AD1168" s="169"/>
      <c r="AE1168" s="169"/>
      <c r="AF1168" s="169"/>
      <c r="AG1168" s="169"/>
      <c r="AH1168" s="169"/>
      <c r="AJ1168" s="169"/>
      <c r="AK1168" s="169"/>
      <c r="AM1168" s="169"/>
      <c r="AN1168" s="64"/>
      <c r="AO1168" s="64"/>
      <c r="AP1168" s="64"/>
      <c r="AQ1168" s="64"/>
      <c r="AR1168" s="64"/>
      <c r="AS1168" s="42"/>
      <c r="AT1168" s="67"/>
      <c r="AU1168" s="67"/>
      <c r="AV1168" s="67"/>
      <c r="AW1168" s="42"/>
      <c r="AX1168" s="64"/>
      <c r="AY1168" s="69"/>
      <c r="AZ1168" s="67"/>
      <c r="BA1168" s="67"/>
      <c r="BB1168" s="67"/>
      <c r="BC1168" s="67"/>
      <c r="BD1168" s="69"/>
      <c r="BE1168" s="69"/>
      <c r="BF1168" s="72"/>
      <c r="BG1168" s="69"/>
      <c r="BH1168" s="69"/>
      <c r="BI1168" s="94"/>
      <c r="BJ1168" s="42"/>
      <c r="BK1168" s="42"/>
      <c r="BL1168" s="209"/>
      <c r="BM1168" s="67"/>
      <c r="BN1168" s="67"/>
      <c r="BO1168" s="95"/>
      <c r="BP1168" s="42"/>
      <c r="BQ1168" s="42"/>
      <c r="BR1168" s="206"/>
      <c r="BS1168" s="41"/>
      <c r="BT1168" s="41"/>
      <c r="BU1168" s="30"/>
      <c r="BW1168" s="30"/>
      <c r="BX1168" s="30"/>
      <c r="BY1168" s="30"/>
      <c r="BZ1168" s="160"/>
      <c r="CS1168" s="40"/>
      <c r="CV1168" s="69"/>
      <c r="CW1168" s="31"/>
      <c r="CX1168" s="19"/>
      <c r="CY1168" s="43"/>
      <c r="DC1168" s="160"/>
      <c r="DU1168" s="30"/>
      <c r="DV1168" s="30"/>
      <c r="DW1168" s="30"/>
      <c r="DX1168" s="30"/>
      <c r="DY1168" s="30"/>
      <c r="DZ1168" s="160"/>
      <c r="EA1168" s="160"/>
      <c r="EC1168" s="160"/>
      <c r="ED1168" s="160"/>
      <c r="EG1168" s="160"/>
      <c r="EH1168" s="30"/>
      <c r="EI1168" s="30"/>
      <c r="EK1168" s="160"/>
      <c r="EL1168" s="160"/>
      <c r="EM1168" s="160"/>
      <c r="EN1168" s="160"/>
      <c r="EO1168" s="160"/>
      <c r="EP1168" s="160"/>
    </row>
    <row r="1169" spans="2:146" s="105" customFormat="1" x14ac:dyDescent="0.25">
      <c r="B1169" s="53"/>
      <c r="C1169" s="53"/>
      <c r="D1169" s="53"/>
      <c r="E1169" s="53"/>
      <c r="F1169" s="53"/>
      <c r="G1169" s="53"/>
      <c r="J1169" s="160"/>
      <c r="K1169" s="160"/>
      <c r="L1169" s="42"/>
      <c r="M1169" s="42"/>
      <c r="N1169" s="42"/>
      <c r="O1169" s="42"/>
      <c r="P1169" s="42"/>
      <c r="Q1169" s="42"/>
      <c r="R1169" s="42"/>
      <c r="S1169" s="42"/>
      <c r="T1169" s="42"/>
      <c r="U1169" s="169"/>
      <c r="V1169" s="169"/>
      <c r="W1169" s="169"/>
      <c r="X1169" s="169"/>
      <c r="Y1169" s="169"/>
      <c r="AA1169" s="169"/>
      <c r="AB1169" s="169"/>
      <c r="AC1169" s="169"/>
      <c r="AD1169" s="169"/>
      <c r="AE1169" s="169"/>
      <c r="AF1169" s="169"/>
      <c r="AG1169" s="169"/>
      <c r="AH1169" s="169"/>
      <c r="AJ1169" s="169"/>
      <c r="AK1169" s="169"/>
      <c r="AM1169" s="169"/>
      <c r="AN1169" s="64"/>
      <c r="AO1169" s="64"/>
      <c r="AP1169" s="64"/>
      <c r="AQ1169" s="64"/>
      <c r="AR1169" s="64"/>
      <c r="AS1169" s="42"/>
      <c r="AT1169" s="67"/>
      <c r="AU1169" s="67"/>
      <c r="AV1169" s="67"/>
      <c r="AW1169" s="42"/>
      <c r="AX1169" s="64"/>
      <c r="AY1169" s="69"/>
      <c r="AZ1169" s="67"/>
      <c r="BA1169" s="67"/>
      <c r="BB1169" s="67"/>
      <c r="BC1169" s="67"/>
      <c r="BD1169" s="69"/>
      <c r="BE1169" s="69"/>
      <c r="BF1169" s="72"/>
      <c r="BG1169" s="69"/>
      <c r="BH1169" s="69"/>
      <c r="BI1169" s="94"/>
      <c r="BJ1169" s="42"/>
      <c r="BK1169" s="42"/>
      <c r="BL1169" s="209"/>
      <c r="BM1169" s="67"/>
      <c r="BN1169" s="67"/>
      <c r="BO1169" s="95"/>
      <c r="BP1169" s="42"/>
      <c r="BQ1169" s="42"/>
      <c r="BR1169" s="206"/>
      <c r="BS1169" s="41"/>
      <c r="BT1169" s="41"/>
      <c r="BU1169" s="30"/>
      <c r="BW1169" s="30"/>
      <c r="BX1169" s="30"/>
      <c r="BY1169" s="30"/>
      <c r="BZ1169" s="160"/>
      <c r="CS1169" s="40"/>
      <c r="CV1169" s="69"/>
      <c r="CW1169" s="31"/>
      <c r="CX1169" s="19"/>
      <c r="CY1169" s="43"/>
      <c r="DC1169" s="160"/>
      <c r="DU1169" s="30"/>
      <c r="DV1169" s="30"/>
      <c r="DW1169" s="30"/>
      <c r="DX1169" s="30"/>
      <c r="DY1169" s="30"/>
      <c r="DZ1169" s="160"/>
      <c r="EA1169" s="160"/>
      <c r="EC1169" s="160"/>
      <c r="ED1169" s="160"/>
      <c r="EG1169" s="160"/>
      <c r="EH1169" s="30"/>
      <c r="EI1169" s="30"/>
      <c r="EK1169" s="160"/>
      <c r="EL1169" s="160"/>
      <c r="EM1169" s="160"/>
      <c r="EN1169" s="160"/>
      <c r="EO1169" s="160"/>
      <c r="EP1169" s="160"/>
    </row>
    <row r="1170" spans="2:146" s="105" customFormat="1" x14ac:dyDescent="0.25">
      <c r="B1170" s="53"/>
      <c r="C1170" s="53"/>
      <c r="D1170" s="53"/>
      <c r="E1170" s="53"/>
      <c r="F1170" s="53"/>
      <c r="G1170" s="53"/>
      <c r="J1170" s="160"/>
      <c r="K1170" s="160"/>
      <c r="L1170" s="42"/>
      <c r="M1170" s="42"/>
      <c r="N1170" s="42"/>
      <c r="O1170" s="42"/>
      <c r="P1170" s="42"/>
      <c r="Q1170" s="42"/>
      <c r="R1170" s="42"/>
      <c r="S1170" s="42"/>
      <c r="T1170" s="42"/>
      <c r="U1170" s="169"/>
      <c r="V1170" s="169"/>
      <c r="W1170" s="169"/>
      <c r="X1170" s="169"/>
      <c r="Y1170" s="169"/>
      <c r="AA1170" s="169"/>
      <c r="AB1170" s="169"/>
      <c r="AC1170" s="169"/>
      <c r="AD1170" s="169"/>
      <c r="AE1170" s="169"/>
      <c r="AF1170" s="169"/>
      <c r="AG1170" s="169"/>
      <c r="AH1170" s="169"/>
      <c r="AJ1170" s="169"/>
      <c r="AK1170" s="169"/>
      <c r="AM1170" s="169"/>
      <c r="AN1170" s="64"/>
      <c r="AO1170" s="64"/>
      <c r="AP1170" s="64"/>
      <c r="AQ1170" s="64"/>
      <c r="AR1170" s="64"/>
      <c r="AS1170" s="42"/>
      <c r="AT1170" s="67"/>
      <c r="AU1170" s="67"/>
      <c r="AV1170" s="67"/>
      <c r="AW1170" s="42"/>
      <c r="AX1170" s="64"/>
      <c r="AY1170" s="69"/>
      <c r="AZ1170" s="67"/>
      <c r="BA1170" s="67"/>
      <c r="BB1170" s="67"/>
      <c r="BC1170" s="67"/>
      <c r="BD1170" s="69"/>
      <c r="BE1170" s="69"/>
      <c r="BF1170" s="72"/>
      <c r="BG1170" s="69"/>
      <c r="BH1170" s="69"/>
      <c r="BI1170" s="94"/>
      <c r="BJ1170" s="42"/>
      <c r="BK1170" s="42"/>
      <c r="BL1170" s="209"/>
      <c r="BM1170" s="67"/>
      <c r="BN1170" s="67"/>
      <c r="BO1170" s="95"/>
      <c r="BP1170" s="42"/>
      <c r="BQ1170" s="42"/>
      <c r="BR1170" s="206"/>
      <c r="BS1170" s="41"/>
      <c r="BT1170" s="41"/>
      <c r="BU1170" s="30"/>
      <c r="BW1170" s="30"/>
      <c r="BX1170" s="30"/>
      <c r="BY1170" s="30"/>
      <c r="BZ1170" s="160"/>
      <c r="CS1170" s="40"/>
      <c r="CV1170" s="69"/>
      <c r="CW1170" s="31"/>
      <c r="CX1170" s="19"/>
      <c r="CY1170" s="43"/>
      <c r="DC1170" s="160"/>
      <c r="DU1170" s="30"/>
      <c r="DV1170" s="30"/>
      <c r="DW1170" s="30"/>
      <c r="DX1170" s="30"/>
      <c r="DY1170" s="30"/>
      <c r="DZ1170" s="160"/>
      <c r="EA1170" s="160"/>
      <c r="EC1170" s="160"/>
      <c r="ED1170" s="160"/>
      <c r="EG1170" s="160"/>
      <c r="EH1170" s="30"/>
      <c r="EI1170" s="30"/>
      <c r="EK1170" s="160"/>
      <c r="EL1170" s="160"/>
      <c r="EM1170" s="160"/>
      <c r="EN1170" s="160"/>
      <c r="EO1170" s="160"/>
      <c r="EP1170" s="160"/>
    </row>
    <row r="1171" spans="2:146" s="105" customFormat="1" x14ac:dyDescent="0.25">
      <c r="B1171" s="53"/>
      <c r="C1171" s="53"/>
      <c r="D1171" s="53"/>
      <c r="E1171" s="53"/>
      <c r="F1171" s="53"/>
      <c r="G1171" s="53"/>
      <c r="J1171" s="160"/>
      <c r="K1171" s="160"/>
      <c r="L1171" s="42"/>
      <c r="M1171" s="42"/>
      <c r="N1171" s="42"/>
      <c r="O1171" s="42"/>
      <c r="P1171" s="42"/>
      <c r="Q1171" s="42"/>
      <c r="R1171" s="42"/>
      <c r="S1171" s="42"/>
      <c r="T1171" s="42"/>
      <c r="U1171" s="169"/>
      <c r="V1171" s="169"/>
      <c r="W1171" s="169"/>
      <c r="X1171" s="169"/>
      <c r="Y1171" s="169"/>
      <c r="AA1171" s="169"/>
      <c r="AB1171" s="169"/>
      <c r="AC1171" s="169"/>
      <c r="AD1171" s="169"/>
      <c r="AE1171" s="169"/>
      <c r="AF1171" s="169"/>
      <c r="AG1171" s="169"/>
      <c r="AH1171" s="169"/>
      <c r="AJ1171" s="169"/>
      <c r="AK1171" s="169"/>
      <c r="AM1171" s="169"/>
      <c r="AN1171" s="64"/>
      <c r="AO1171" s="64"/>
      <c r="AP1171" s="64"/>
      <c r="AQ1171" s="64"/>
      <c r="AR1171" s="64"/>
      <c r="AS1171" s="42"/>
      <c r="AT1171" s="67"/>
      <c r="AU1171" s="67"/>
      <c r="AV1171" s="67"/>
      <c r="AW1171" s="42"/>
      <c r="AX1171" s="64"/>
      <c r="AY1171" s="69"/>
      <c r="AZ1171" s="67"/>
      <c r="BA1171" s="67"/>
      <c r="BB1171" s="67"/>
      <c r="BC1171" s="67"/>
      <c r="BD1171" s="69"/>
      <c r="BE1171" s="69"/>
      <c r="BF1171" s="72"/>
      <c r="BG1171" s="69"/>
      <c r="BH1171" s="69"/>
      <c r="BI1171" s="94"/>
      <c r="BJ1171" s="42"/>
      <c r="BK1171" s="42"/>
      <c r="BL1171" s="209"/>
      <c r="BM1171" s="67"/>
      <c r="BN1171" s="67"/>
      <c r="BO1171" s="95"/>
      <c r="BP1171" s="42"/>
      <c r="BQ1171" s="42"/>
      <c r="BR1171" s="206"/>
      <c r="BS1171" s="41"/>
      <c r="BT1171" s="41"/>
      <c r="BU1171" s="30"/>
      <c r="BW1171" s="30"/>
      <c r="BX1171" s="30"/>
      <c r="BY1171" s="30"/>
      <c r="BZ1171" s="160"/>
      <c r="CS1171" s="40"/>
      <c r="CV1171" s="69"/>
      <c r="CW1171" s="31"/>
      <c r="CX1171" s="19"/>
      <c r="CY1171" s="43"/>
      <c r="DC1171" s="160"/>
      <c r="DU1171" s="30"/>
      <c r="DV1171" s="30"/>
      <c r="DW1171" s="30"/>
      <c r="DX1171" s="30"/>
      <c r="DY1171" s="30"/>
      <c r="DZ1171" s="160"/>
      <c r="EA1171" s="160"/>
      <c r="EC1171" s="160"/>
      <c r="ED1171" s="160"/>
      <c r="EG1171" s="160"/>
      <c r="EH1171" s="30"/>
      <c r="EI1171" s="30"/>
      <c r="EK1171" s="160"/>
      <c r="EL1171" s="160"/>
      <c r="EM1171" s="160"/>
      <c r="EN1171" s="160"/>
      <c r="EO1171" s="160"/>
      <c r="EP1171" s="160"/>
    </row>
    <row r="1172" spans="2:146" s="105" customFormat="1" x14ac:dyDescent="0.25">
      <c r="B1172" s="53"/>
      <c r="C1172" s="53"/>
      <c r="D1172" s="53"/>
      <c r="E1172" s="53"/>
      <c r="F1172" s="53"/>
      <c r="G1172" s="53"/>
      <c r="J1172" s="160"/>
      <c r="K1172" s="160"/>
      <c r="L1172" s="42"/>
      <c r="M1172" s="42"/>
      <c r="N1172" s="42"/>
      <c r="O1172" s="42"/>
      <c r="P1172" s="42"/>
      <c r="Q1172" s="42"/>
      <c r="R1172" s="42"/>
      <c r="S1172" s="42"/>
      <c r="T1172" s="42"/>
      <c r="U1172" s="169"/>
      <c r="V1172" s="169"/>
      <c r="W1172" s="169"/>
      <c r="X1172" s="169"/>
      <c r="Y1172" s="169"/>
      <c r="AA1172" s="169"/>
      <c r="AB1172" s="169"/>
      <c r="AC1172" s="169"/>
      <c r="AD1172" s="169"/>
      <c r="AE1172" s="169"/>
      <c r="AF1172" s="169"/>
      <c r="AG1172" s="169"/>
      <c r="AH1172" s="169"/>
      <c r="AJ1172" s="169"/>
      <c r="AK1172" s="169"/>
      <c r="AM1172" s="169"/>
      <c r="AN1172" s="64"/>
      <c r="AO1172" s="64"/>
      <c r="AP1172" s="64"/>
      <c r="AQ1172" s="64"/>
      <c r="AR1172" s="64"/>
      <c r="AS1172" s="42"/>
      <c r="AT1172" s="67"/>
      <c r="AU1172" s="67"/>
      <c r="AV1172" s="67"/>
      <c r="AW1172" s="42"/>
      <c r="AX1172" s="64"/>
      <c r="AY1172" s="69"/>
      <c r="AZ1172" s="67"/>
      <c r="BA1172" s="67"/>
      <c r="BB1172" s="67"/>
      <c r="BC1172" s="67"/>
      <c r="BD1172" s="69"/>
      <c r="BE1172" s="69"/>
      <c r="BF1172" s="72"/>
      <c r="BG1172" s="69"/>
      <c r="BH1172" s="69"/>
      <c r="BI1172" s="94"/>
      <c r="BJ1172" s="42"/>
      <c r="BK1172" s="42"/>
      <c r="BL1172" s="209"/>
      <c r="BM1172" s="67"/>
      <c r="BN1172" s="67"/>
      <c r="BO1172" s="95"/>
      <c r="BP1172" s="42"/>
      <c r="BQ1172" s="42"/>
      <c r="BR1172" s="206"/>
      <c r="BS1172" s="41"/>
      <c r="BT1172" s="41"/>
      <c r="BU1172" s="30"/>
      <c r="BW1172" s="30"/>
      <c r="BX1172" s="30"/>
      <c r="BY1172" s="30"/>
      <c r="BZ1172" s="160"/>
      <c r="CS1172" s="40"/>
      <c r="CV1172" s="69"/>
      <c r="CW1172" s="31"/>
      <c r="CX1172" s="19"/>
      <c r="CY1172" s="43"/>
      <c r="DC1172" s="160"/>
      <c r="DU1172" s="30"/>
      <c r="DV1172" s="30"/>
      <c r="DW1172" s="30"/>
      <c r="DX1172" s="30"/>
      <c r="DY1172" s="30"/>
      <c r="DZ1172" s="160"/>
      <c r="EA1172" s="160"/>
      <c r="EC1172" s="160"/>
      <c r="ED1172" s="160"/>
      <c r="EG1172" s="160"/>
      <c r="EH1172" s="30"/>
      <c r="EI1172" s="30"/>
      <c r="EK1172" s="160"/>
      <c r="EL1172" s="160"/>
      <c r="EM1172" s="160"/>
      <c r="EN1172" s="160"/>
      <c r="EO1172" s="160"/>
      <c r="EP1172" s="160"/>
    </row>
    <row r="1173" spans="2:146" s="105" customFormat="1" x14ac:dyDescent="0.25">
      <c r="B1173" s="53"/>
      <c r="C1173" s="53"/>
      <c r="D1173" s="53"/>
      <c r="E1173" s="53"/>
      <c r="F1173" s="53"/>
      <c r="G1173" s="53"/>
      <c r="J1173" s="160"/>
      <c r="K1173" s="160"/>
      <c r="L1173" s="42"/>
      <c r="M1173" s="42"/>
      <c r="N1173" s="42"/>
      <c r="O1173" s="42"/>
      <c r="P1173" s="42"/>
      <c r="Q1173" s="42"/>
      <c r="R1173" s="42"/>
      <c r="S1173" s="42"/>
      <c r="T1173" s="42"/>
      <c r="U1173" s="169"/>
      <c r="V1173" s="169"/>
      <c r="W1173" s="169"/>
      <c r="X1173" s="169"/>
      <c r="Y1173" s="169"/>
      <c r="AA1173" s="169"/>
      <c r="AB1173" s="169"/>
      <c r="AC1173" s="169"/>
      <c r="AD1173" s="169"/>
      <c r="AE1173" s="169"/>
      <c r="AF1173" s="169"/>
      <c r="AG1173" s="169"/>
      <c r="AH1173" s="169"/>
      <c r="AJ1173" s="169"/>
      <c r="AK1173" s="169"/>
      <c r="AM1173" s="169"/>
      <c r="AN1173" s="64"/>
      <c r="AO1173" s="64"/>
      <c r="AP1173" s="64"/>
      <c r="AQ1173" s="64"/>
      <c r="AR1173" s="64"/>
      <c r="AS1173" s="42"/>
      <c r="AT1173" s="67"/>
      <c r="AU1173" s="67"/>
      <c r="AV1173" s="67"/>
      <c r="AW1173" s="42"/>
      <c r="AX1173" s="64"/>
      <c r="AY1173" s="69"/>
      <c r="AZ1173" s="67"/>
      <c r="BA1173" s="67"/>
      <c r="BB1173" s="67"/>
      <c r="BC1173" s="67"/>
      <c r="BD1173" s="69"/>
      <c r="BE1173" s="69"/>
      <c r="BF1173" s="72"/>
      <c r="BG1173" s="69"/>
      <c r="BH1173" s="69"/>
      <c r="BI1173" s="94"/>
      <c r="BJ1173" s="42"/>
      <c r="BK1173" s="42"/>
      <c r="BL1173" s="209"/>
      <c r="BM1173" s="67"/>
      <c r="BN1173" s="67"/>
      <c r="BO1173" s="95"/>
      <c r="BP1173" s="42"/>
      <c r="BQ1173" s="42"/>
      <c r="BR1173" s="206"/>
      <c r="BS1173" s="41"/>
      <c r="BT1173" s="41"/>
      <c r="BU1173" s="30"/>
      <c r="BW1173" s="30"/>
      <c r="BX1173" s="30"/>
      <c r="BY1173" s="30"/>
      <c r="BZ1173" s="160"/>
      <c r="CS1173" s="40"/>
      <c r="CV1173" s="69"/>
      <c r="CW1173" s="31"/>
      <c r="CX1173" s="19"/>
      <c r="CY1173" s="43"/>
      <c r="DC1173" s="160"/>
      <c r="DU1173" s="30"/>
      <c r="DV1173" s="30"/>
      <c r="DW1173" s="30"/>
      <c r="DX1173" s="30"/>
      <c r="DY1173" s="30"/>
      <c r="DZ1173" s="160"/>
      <c r="EA1173" s="160"/>
      <c r="EC1173" s="160"/>
      <c r="ED1173" s="160"/>
      <c r="EG1173" s="160"/>
      <c r="EH1173" s="30"/>
      <c r="EI1173" s="30"/>
      <c r="EK1173" s="160"/>
      <c r="EL1173" s="160"/>
      <c r="EM1173" s="160"/>
      <c r="EN1173" s="160"/>
      <c r="EO1173" s="160"/>
      <c r="EP1173" s="160"/>
    </row>
    <row r="1174" spans="2:146" s="105" customFormat="1" x14ac:dyDescent="0.25">
      <c r="B1174" s="53"/>
      <c r="C1174" s="53"/>
      <c r="D1174" s="53"/>
      <c r="E1174" s="53"/>
      <c r="F1174" s="53"/>
      <c r="G1174" s="53"/>
      <c r="J1174" s="160"/>
      <c r="K1174" s="160"/>
      <c r="L1174" s="42"/>
      <c r="M1174" s="42"/>
      <c r="N1174" s="42"/>
      <c r="O1174" s="42"/>
      <c r="P1174" s="42"/>
      <c r="Q1174" s="42"/>
      <c r="R1174" s="42"/>
      <c r="S1174" s="42"/>
      <c r="T1174" s="42"/>
      <c r="U1174" s="169"/>
      <c r="V1174" s="169"/>
      <c r="W1174" s="169"/>
      <c r="X1174" s="169"/>
      <c r="Y1174" s="169"/>
      <c r="AA1174" s="169"/>
      <c r="AB1174" s="169"/>
      <c r="AC1174" s="169"/>
      <c r="AD1174" s="169"/>
      <c r="AE1174" s="169"/>
      <c r="AF1174" s="169"/>
      <c r="AG1174" s="169"/>
      <c r="AH1174" s="169"/>
      <c r="AJ1174" s="169"/>
      <c r="AK1174" s="169"/>
      <c r="AM1174" s="169"/>
      <c r="AN1174" s="64"/>
      <c r="AO1174" s="64"/>
      <c r="AP1174" s="64"/>
      <c r="AQ1174" s="64"/>
      <c r="AR1174" s="64"/>
      <c r="AS1174" s="42"/>
      <c r="AT1174" s="67"/>
      <c r="AU1174" s="67"/>
      <c r="AV1174" s="67"/>
      <c r="AW1174" s="42"/>
      <c r="AX1174" s="64"/>
      <c r="AY1174" s="69"/>
      <c r="AZ1174" s="67"/>
      <c r="BA1174" s="67"/>
      <c r="BB1174" s="67"/>
      <c r="BC1174" s="67"/>
      <c r="BD1174" s="69"/>
      <c r="BE1174" s="69"/>
      <c r="BF1174" s="72"/>
      <c r="BG1174" s="69"/>
      <c r="BH1174" s="69"/>
      <c r="BI1174" s="94"/>
      <c r="BJ1174" s="42"/>
      <c r="BK1174" s="42"/>
      <c r="BL1174" s="209"/>
      <c r="BM1174" s="67"/>
      <c r="BN1174" s="67"/>
      <c r="BO1174" s="95"/>
      <c r="BP1174" s="42"/>
      <c r="BQ1174" s="42"/>
      <c r="BR1174" s="206"/>
      <c r="BS1174" s="41"/>
      <c r="BT1174" s="41"/>
      <c r="BU1174" s="30"/>
      <c r="BW1174" s="30"/>
      <c r="BX1174" s="30"/>
      <c r="BY1174" s="30"/>
      <c r="BZ1174" s="160"/>
      <c r="CS1174" s="40"/>
      <c r="CV1174" s="69"/>
      <c r="CW1174" s="31"/>
      <c r="CX1174" s="19"/>
      <c r="CY1174" s="43"/>
      <c r="DC1174" s="160"/>
      <c r="DU1174" s="30"/>
      <c r="DV1174" s="30"/>
      <c r="DW1174" s="30"/>
      <c r="DX1174" s="30"/>
      <c r="DY1174" s="30"/>
      <c r="DZ1174" s="160"/>
      <c r="EA1174" s="160"/>
      <c r="EC1174" s="160"/>
      <c r="ED1174" s="160"/>
      <c r="EG1174" s="160"/>
      <c r="EH1174" s="30"/>
      <c r="EI1174" s="30"/>
      <c r="EK1174" s="160"/>
      <c r="EL1174" s="160"/>
      <c r="EM1174" s="160"/>
      <c r="EN1174" s="160"/>
      <c r="EO1174" s="160"/>
      <c r="EP1174" s="160"/>
    </row>
    <row r="1175" spans="2:146" s="105" customFormat="1" x14ac:dyDescent="0.25">
      <c r="B1175" s="53"/>
      <c r="C1175" s="53"/>
      <c r="D1175" s="53"/>
      <c r="E1175" s="53"/>
      <c r="F1175" s="53"/>
      <c r="G1175" s="53"/>
      <c r="J1175" s="160"/>
      <c r="K1175" s="160"/>
      <c r="L1175" s="42"/>
      <c r="M1175" s="42"/>
      <c r="N1175" s="42"/>
      <c r="O1175" s="42"/>
      <c r="P1175" s="42"/>
      <c r="Q1175" s="42"/>
      <c r="R1175" s="42"/>
      <c r="S1175" s="42"/>
      <c r="T1175" s="42"/>
      <c r="U1175" s="169"/>
      <c r="V1175" s="169"/>
      <c r="W1175" s="169"/>
      <c r="X1175" s="169"/>
      <c r="Y1175" s="169"/>
      <c r="AA1175" s="169"/>
      <c r="AB1175" s="169"/>
      <c r="AC1175" s="169"/>
      <c r="AD1175" s="169"/>
      <c r="AE1175" s="169"/>
      <c r="AF1175" s="169"/>
      <c r="AG1175" s="169"/>
      <c r="AH1175" s="169"/>
      <c r="AJ1175" s="169"/>
      <c r="AK1175" s="169"/>
      <c r="AM1175" s="169"/>
      <c r="AN1175" s="64"/>
      <c r="AO1175" s="64"/>
      <c r="AP1175" s="64"/>
      <c r="AQ1175" s="64"/>
      <c r="AR1175" s="64"/>
      <c r="AS1175" s="42"/>
      <c r="AT1175" s="67"/>
      <c r="AU1175" s="67"/>
      <c r="AV1175" s="67"/>
      <c r="AW1175" s="42"/>
      <c r="AX1175" s="64"/>
      <c r="AY1175" s="69"/>
      <c r="AZ1175" s="67"/>
      <c r="BA1175" s="67"/>
      <c r="BB1175" s="67"/>
      <c r="BC1175" s="67"/>
      <c r="BD1175" s="69"/>
      <c r="BE1175" s="69"/>
      <c r="BF1175" s="72"/>
      <c r="BG1175" s="69"/>
      <c r="BH1175" s="69"/>
      <c r="BI1175" s="94"/>
      <c r="BJ1175" s="42"/>
      <c r="BK1175" s="42"/>
      <c r="BL1175" s="209"/>
      <c r="BM1175" s="67"/>
      <c r="BN1175" s="67"/>
      <c r="BO1175" s="95"/>
      <c r="BP1175" s="42"/>
      <c r="BQ1175" s="42"/>
      <c r="BR1175" s="206"/>
      <c r="BS1175" s="41"/>
      <c r="BT1175" s="41"/>
      <c r="BU1175" s="30"/>
      <c r="BW1175" s="30"/>
      <c r="BX1175" s="30"/>
      <c r="BY1175" s="30"/>
      <c r="BZ1175" s="160"/>
      <c r="CS1175" s="40"/>
      <c r="CV1175" s="69"/>
      <c r="CW1175" s="31"/>
      <c r="CX1175" s="19"/>
      <c r="CY1175" s="43"/>
      <c r="DC1175" s="160"/>
      <c r="DU1175" s="30"/>
      <c r="DV1175" s="30"/>
      <c r="DW1175" s="30"/>
      <c r="DX1175" s="30"/>
      <c r="DY1175" s="30"/>
      <c r="DZ1175" s="160"/>
      <c r="EA1175" s="160"/>
      <c r="EC1175" s="160"/>
      <c r="ED1175" s="160"/>
      <c r="EG1175" s="160"/>
      <c r="EH1175" s="30"/>
      <c r="EI1175" s="30"/>
      <c r="EK1175" s="160"/>
      <c r="EL1175" s="160"/>
      <c r="EM1175" s="160"/>
      <c r="EN1175" s="160"/>
      <c r="EO1175" s="160"/>
      <c r="EP1175" s="160"/>
    </row>
    <row r="1176" spans="2:146" s="105" customFormat="1" x14ac:dyDescent="0.25">
      <c r="B1176" s="53"/>
      <c r="C1176" s="53"/>
      <c r="D1176" s="53"/>
      <c r="E1176" s="53"/>
      <c r="F1176" s="53"/>
      <c r="G1176" s="53"/>
      <c r="J1176" s="160"/>
      <c r="K1176" s="160"/>
      <c r="L1176" s="42"/>
      <c r="M1176" s="42"/>
      <c r="N1176" s="42"/>
      <c r="O1176" s="42"/>
      <c r="P1176" s="42"/>
      <c r="Q1176" s="42"/>
      <c r="R1176" s="42"/>
      <c r="S1176" s="42"/>
      <c r="T1176" s="42"/>
      <c r="U1176" s="169"/>
      <c r="V1176" s="169"/>
      <c r="W1176" s="169"/>
      <c r="X1176" s="169"/>
      <c r="Y1176" s="169"/>
      <c r="AA1176" s="169"/>
      <c r="AB1176" s="169"/>
      <c r="AC1176" s="169"/>
      <c r="AD1176" s="169"/>
      <c r="AE1176" s="169"/>
      <c r="AF1176" s="169"/>
      <c r="AG1176" s="169"/>
      <c r="AH1176" s="169"/>
      <c r="AJ1176" s="169"/>
      <c r="AK1176" s="169"/>
      <c r="AM1176" s="169"/>
      <c r="AN1176" s="64"/>
      <c r="AO1176" s="64"/>
      <c r="AP1176" s="64"/>
      <c r="AQ1176" s="64"/>
      <c r="AR1176" s="64"/>
      <c r="AS1176" s="42"/>
      <c r="AT1176" s="67"/>
      <c r="AU1176" s="67"/>
      <c r="AV1176" s="67"/>
      <c r="AW1176" s="42"/>
      <c r="AX1176" s="64"/>
      <c r="AY1176" s="69"/>
      <c r="AZ1176" s="67"/>
      <c r="BA1176" s="67"/>
      <c r="BB1176" s="67"/>
      <c r="BC1176" s="67"/>
      <c r="BD1176" s="69"/>
      <c r="BE1176" s="69"/>
      <c r="BF1176" s="72"/>
      <c r="BG1176" s="69"/>
      <c r="BH1176" s="69"/>
      <c r="BI1176" s="94"/>
      <c r="BJ1176" s="42"/>
      <c r="BK1176" s="42"/>
      <c r="BL1176" s="209"/>
      <c r="BM1176" s="67"/>
      <c r="BN1176" s="67"/>
      <c r="BO1176" s="95"/>
      <c r="BP1176" s="42"/>
      <c r="BQ1176" s="42"/>
      <c r="BR1176" s="206"/>
      <c r="BS1176" s="41"/>
      <c r="BT1176" s="41"/>
      <c r="BU1176" s="30"/>
      <c r="BW1176" s="30"/>
      <c r="BX1176" s="30"/>
      <c r="BY1176" s="30"/>
      <c r="BZ1176" s="160"/>
      <c r="CS1176" s="40"/>
      <c r="CV1176" s="69"/>
      <c r="CW1176" s="31"/>
      <c r="CX1176" s="19"/>
      <c r="CY1176" s="43"/>
      <c r="DC1176" s="160"/>
      <c r="DU1176" s="30"/>
      <c r="DV1176" s="30"/>
      <c r="DW1176" s="30"/>
      <c r="DX1176" s="30"/>
      <c r="DY1176" s="30"/>
      <c r="DZ1176" s="160"/>
      <c r="EA1176" s="160"/>
      <c r="EC1176" s="160"/>
      <c r="ED1176" s="160"/>
      <c r="EG1176" s="160"/>
      <c r="EH1176" s="30"/>
      <c r="EI1176" s="30"/>
      <c r="EK1176" s="160"/>
      <c r="EL1176" s="160"/>
      <c r="EM1176" s="160"/>
      <c r="EN1176" s="160"/>
      <c r="EO1176" s="160"/>
      <c r="EP1176" s="160"/>
    </row>
    <row r="1177" spans="2:146" s="105" customFormat="1" x14ac:dyDescent="0.25">
      <c r="B1177" s="53"/>
      <c r="C1177" s="53"/>
      <c r="D1177" s="53"/>
      <c r="E1177" s="53"/>
      <c r="F1177" s="53"/>
      <c r="G1177" s="53"/>
      <c r="J1177" s="160"/>
      <c r="K1177" s="160"/>
      <c r="L1177" s="42"/>
      <c r="M1177" s="42"/>
      <c r="N1177" s="42"/>
      <c r="O1177" s="42"/>
      <c r="P1177" s="42"/>
      <c r="Q1177" s="42"/>
      <c r="R1177" s="42"/>
      <c r="S1177" s="42"/>
      <c r="T1177" s="42"/>
      <c r="U1177" s="169"/>
      <c r="V1177" s="169"/>
      <c r="W1177" s="169"/>
      <c r="X1177" s="169"/>
      <c r="Y1177" s="169"/>
      <c r="AA1177" s="169"/>
      <c r="AB1177" s="169"/>
      <c r="AC1177" s="169"/>
      <c r="AD1177" s="169"/>
      <c r="AE1177" s="169"/>
      <c r="AF1177" s="169"/>
      <c r="AG1177" s="169"/>
      <c r="AH1177" s="169"/>
      <c r="AJ1177" s="169"/>
      <c r="AK1177" s="169"/>
      <c r="AM1177" s="169"/>
      <c r="AN1177" s="64"/>
      <c r="AO1177" s="64"/>
      <c r="AP1177" s="64"/>
      <c r="AQ1177" s="64"/>
      <c r="AR1177" s="64"/>
      <c r="AS1177" s="42"/>
      <c r="AT1177" s="67"/>
      <c r="AU1177" s="67"/>
      <c r="AV1177" s="67"/>
      <c r="AW1177" s="42"/>
      <c r="AX1177" s="64"/>
      <c r="AY1177" s="69"/>
      <c r="AZ1177" s="67"/>
      <c r="BA1177" s="67"/>
      <c r="BB1177" s="67"/>
      <c r="BC1177" s="67"/>
      <c r="BD1177" s="69"/>
      <c r="BE1177" s="69"/>
      <c r="BF1177" s="72"/>
      <c r="BG1177" s="69"/>
      <c r="BH1177" s="69"/>
      <c r="BI1177" s="94"/>
      <c r="BJ1177" s="42"/>
      <c r="BK1177" s="42"/>
      <c r="BL1177" s="209"/>
      <c r="BM1177" s="67"/>
      <c r="BN1177" s="67"/>
      <c r="BO1177" s="95"/>
      <c r="BP1177" s="42"/>
      <c r="BQ1177" s="42"/>
      <c r="BR1177" s="206"/>
      <c r="BS1177" s="41"/>
      <c r="BT1177" s="41"/>
      <c r="BU1177" s="30"/>
      <c r="BW1177" s="30"/>
      <c r="BX1177" s="30"/>
      <c r="BY1177" s="30"/>
      <c r="BZ1177" s="160"/>
      <c r="CS1177" s="40"/>
      <c r="CV1177" s="69"/>
      <c r="CW1177" s="31"/>
      <c r="CX1177" s="19"/>
      <c r="CY1177" s="43"/>
      <c r="DC1177" s="160"/>
      <c r="DU1177" s="30"/>
      <c r="DV1177" s="30"/>
      <c r="DW1177" s="30"/>
      <c r="DX1177" s="30"/>
      <c r="DY1177" s="30"/>
      <c r="DZ1177" s="160"/>
      <c r="EA1177" s="160"/>
      <c r="EC1177" s="160"/>
      <c r="ED1177" s="160"/>
      <c r="EG1177" s="160"/>
      <c r="EH1177" s="30"/>
      <c r="EI1177" s="30"/>
      <c r="EK1177" s="160"/>
      <c r="EL1177" s="160"/>
      <c r="EM1177" s="160"/>
      <c r="EN1177" s="160"/>
      <c r="EO1177" s="160"/>
      <c r="EP1177" s="160"/>
    </row>
    <row r="1178" spans="2:146" s="105" customFormat="1" x14ac:dyDescent="0.25">
      <c r="B1178" s="53"/>
      <c r="C1178" s="53"/>
      <c r="D1178" s="53"/>
      <c r="E1178" s="53"/>
      <c r="F1178" s="53"/>
      <c r="G1178" s="53"/>
      <c r="J1178" s="160"/>
      <c r="K1178" s="160"/>
      <c r="L1178" s="42"/>
      <c r="M1178" s="42"/>
      <c r="N1178" s="42"/>
      <c r="O1178" s="42"/>
      <c r="P1178" s="42"/>
      <c r="Q1178" s="42"/>
      <c r="R1178" s="42"/>
      <c r="S1178" s="42"/>
      <c r="T1178" s="42"/>
      <c r="U1178" s="169"/>
      <c r="V1178" s="169"/>
      <c r="W1178" s="169"/>
      <c r="X1178" s="169"/>
      <c r="Y1178" s="169"/>
      <c r="AA1178" s="169"/>
      <c r="AB1178" s="169"/>
      <c r="AC1178" s="169"/>
      <c r="AD1178" s="169"/>
      <c r="AE1178" s="169"/>
      <c r="AF1178" s="169"/>
      <c r="AG1178" s="169"/>
      <c r="AH1178" s="169"/>
      <c r="AJ1178" s="169"/>
      <c r="AK1178" s="169"/>
      <c r="AM1178" s="169"/>
      <c r="AN1178" s="64"/>
      <c r="AO1178" s="64"/>
      <c r="AP1178" s="64"/>
      <c r="AQ1178" s="64"/>
      <c r="AR1178" s="64"/>
      <c r="AS1178" s="42"/>
      <c r="AT1178" s="67"/>
      <c r="AU1178" s="67"/>
      <c r="AV1178" s="67"/>
      <c r="AW1178" s="42"/>
      <c r="AX1178" s="64"/>
      <c r="AY1178" s="69"/>
      <c r="AZ1178" s="67"/>
      <c r="BA1178" s="67"/>
      <c r="BB1178" s="67"/>
      <c r="BC1178" s="67"/>
      <c r="BD1178" s="69"/>
      <c r="BE1178" s="69"/>
      <c r="BF1178" s="72"/>
      <c r="BG1178" s="69"/>
      <c r="BH1178" s="69"/>
      <c r="BI1178" s="94"/>
      <c r="BJ1178" s="42"/>
      <c r="BK1178" s="42"/>
      <c r="BL1178" s="209"/>
      <c r="BM1178" s="67"/>
      <c r="BN1178" s="67"/>
      <c r="BO1178" s="95"/>
      <c r="BP1178" s="42"/>
      <c r="BQ1178" s="42"/>
      <c r="BR1178" s="206"/>
      <c r="BS1178" s="41"/>
      <c r="BT1178" s="41"/>
      <c r="BU1178" s="30"/>
      <c r="BW1178" s="30"/>
      <c r="BX1178" s="30"/>
      <c r="BY1178" s="30"/>
      <c r="BZ1178" s="160"/>
      <c r="CS1178" s="40"/>
      <c r="CV1178" s="69"/>
      <c r="CW1178" s="31"/>
      <c r="CX1178" s="19"/>
      <c r="CY1178" s="43"/>
      <c r="DC1178" s="160"/>
      <c r="DU1178" s="30"/>
      <c r="DV1178" s="30"/>
      <c r="DW1178" s="30"/>
      <c r="DX1178" s="30"/>
      <c r="DY1178" s="30"/>
      <c r="DZ1178" s="160"/>
      <c r="EA1178" s="160"/>
      <c r="EC1178" s="160"/>
      <c r="ED1178" s="160"/>
      <c r="EG1178" s="160"/>
      <c r="EH1178" s="30"/>
      <c r="EI1178" s="30"/>
      <c r="EK1178" s="160"/>
      <c r="EL1178" s="160"/>
      <c r="EM1178" s="160"/>
      <c r="EN1178" s="160"/>
      <c r="EO1178" s="160"/>
      <c r="EP1178" s="160"/>
    </row>
    <row r="1179" spans="2:146" s="105" customFormat="1" x14ac:dyDescent="0.25">
      <c r="B1179" s="53"/>
      <c r="C1179" s="53"/>
      <c r="D1179" s="53"/>
      <c r="E1179" s="53"/>
      <c r="F1179" s="53"/>
      <c r="G1179" s="53"/>
      <c r="J1179" s="160"/>
      <c r="K1179" s="160"/>
      <c r="L1179" s="42"/>
      <c r="M1179" s="42"/>
      <c r="N1179" s="42"/>
      <c r="O1179" s="42"/>
      <c r="P1179" s="42"/>
      <c r="Q1179" s="42"/>
      <c r="R1179" s="42"/>
      <c r="S1179" s="42"/>
      <c r="T1179" s="42"/>
      <c r="U1179" s="169"/>
      <c r="V1179" s="169"/>
      <c r="W1179" s="169"/>
      <c r="X1179" s="169"/>
      <c r="Y1179" s="169"/>
      <c r="AA1179" s="169"/>
      <c r="AB1179" s="169"/>
      <c r="AC1179" s="169"/>
      <c r="AD1179" s="169"/>
      <c r="AE1179" s="169"/>
      <c r="AF1179" s="169"/>
      <c r="AG1179" s="169"/>
      <c r="AH1179" s="169"/>
      <c r="AJ1179" s="169"/>
      <c r="AK1179" s="169"/>
      <c r="AM1179" s="169"/>
      <c r="AN1179" s="64"/>
      <c r="AO1179" s="64"/>
      <c r="AP1179" s="64"/>
      <c r="AQ1179" s="64"/>
      <c r="AR1179" s="64"/>
      <c r="AS1179" s="42"/>
      <c r="AT1179" s="67"/>
      <c r="AU1179" s="67"/>
      <c r="AV1179" s="67"/>
      <c r="AW1179" s="42"/>
      <c r="AX1179" s="64"/>
      <c r="AY1179" s="69"/>
      <c r="AZ1179" s="67"/>
      <c r="BA1179" s="67"/>
      <c r="BB1179" s="67"/>
      <c r="BC1179" s="67"/>
      <c r="BD1179" s="69"/>
      <c r="BE1179" s="69"/>
      <c r="BF1179" s="72"/>
      <c r="BG1179" s="69"/>
      <c r="BH1179" s="69"/>
      <c r="BI1179" s="94"/>
      <c r="BJ1179" s="42"/>
      <c r="BK1179" s="42"/>
      <c r="BL1179" s="209"/>
      <c r="BM1179" s="67"/>
      <c r="BN1179" s="67"/>
      <c r="BO1179" s="95"/>
      <c r="BP1179" s="42"/>
      <c r="BQ1179" s="42"/>
      <c r="BR1179" s="206"/>
      <c r="BS1179" s="41"/>
      <c r="BT1179" s="41"/>
      <c r="BU1179" s="30"/>
      <c r="BW1179" s="30"/>
      <c r="BX1179" s="30"/>
      <c r="BY1179" s="30"/>
      <c r="BZ1179" s="160"/>
      <c r="CS1179" s="40"/>
      <c r="CV1179" s="69"/>
      <c r="CW1179" s="31"/>
      <c r="CX1179" s="19"/>
      <c r="CY1179" s="43"/>
      <c r="DC1179" s="160"/>
      <c r="DU1179" s="30"/>
      <c r="DV1179" s="30"/>
      <c r="DW1179" s="30"/>
      <c r="DX1179" s="30"/>
      <c r="DY1179" s="30"/>
      <c r="DZ1179" s="160"/>
      <c r="EA1179" s="160"/>
      <c r="EC1179" s="160"/>
      <c r="ED1179" s="160"/>
      <c r="EG1179" s="160"/>
      <c r="EH1179" s="30"/>
      <c r="EI1179" s="30"/>
      <c r="EK1179" s="160"/>
      <c r="EL1179" s="160"/>
      <c r="EM1179" s="160"/>
      <c r="EN1179" s="160"/>
      <c r="EO1179" s="160"/>
      <c r="EP1179" s="160"/>
    </row>
    <row r="1180" spans="2:146" s="105" customFormat="1" x14ac:dyDescent="0.25">
      <c r="B1180" s="53"/>
      <c r="C1180" s="53"/>
      <c r="D1180" s="53"/>
      <c r="E1180" s="53"/>
      <c r="F1180" s="53"/>
      <c r="G1180" s="53"/>
      <c r="J1180" s="160"/>
      <c r="K1180" s="160"/>
      <c r="L1180" s="42"/>
      <c r="M1180" s="42"/>
      <c r="N1180" s="42"/>
      <c r="O1180" s="42"/>
      <c r="P1180" s="42"/>
      <c r="Q1180" s="42"/>
      <c r="R1180" s="42"/>
      <c r="S1180" s="42"/>
      <c r="T1180" s="42"/>
      <c r="U1180" s="169"/>
      <c r="V1180" s="169"/>
      <c r="W1180" s="169"/>
      <c r="X1180" s="169"/>
      <c r="Y1180" s="169"/>
      <c r="AA1180" s="169"/>
      <c r="AB1180" s="169"/>
      <c r="AC1180" s="169"/>
      <c r="AD1180" s="169"/>
      <c r="AE1180" s="169"/>
      <c r="AF1180" s="169"/>
      <c r="AG1180" s="169"/>
      <c r="AH1180" s="169"/>
      <c r="AJ1180" s="169"/>
      <c r="AK1180" s="169"/>
      <c r="AM1180" s="169"/>
      <c r="AN1180" s="64"/>
      <c r="AO1180" s="64"/>
      <c r="AP1180" s="64"/>
      <c r="AQ1180" s="64"/>
      <c r="AR1180" s="64"/>
      <c r="AS1180" s="42"/>
      <c r="AT1180" s="67"/>
      <c r="AU1180" s="67"/>
      <c r="AV1180" s="67"/>
      <c r="AW1180" s="42"/>
      <c r="AX1180" s="64"/>
      <c r="AY1180" s="69"/>
      <c r="AZ1180" s="67"/>
      <c r="BA1180" s="67"/>
      <c r="BB1180" s="67"/>
      <c r="BC1180" s="67"/>
      <c r="BD1180" s="69"/>
      <c r="BE1180" s="69"/>
      <c r="BF1180" s="72"/>
      <c r="BG1180" s="69"/>
      <c r="BH1180" s="69"/>
      <c r="BI1180" s="94"/>
      <c r="BJ1180" s="42"/>
      <c r="BK1180" s="42"/>
      <c r="BL1180" s="209"/>
      <c r="BM1180" s="67"/>
      <c r="BN1180" s="67"/>
      <c r="BO1180" s="95"/>
      <c r="BP1180" s="42"/>
      <c r="BQ1180" s="42"/>
      <c r="BR1180" s="206"/>
      <c r="BS1180" s="41"/>
      <c r="BT1180" s="41"/>
      <c r="BU1180" s="30"/>
      <c r="BW1180" s="30"/>
      <c r="BX1180" s="30"/>
      <c r="BY1180" s="30"/>
      <c r="BZ1180" s="160"/>
      <c r="CS1180" s="40"/>
      <c r="CV1180" s="69"/>
      <c r="CW1180" s="31"/>
      <c r="CX1180" s="19"/>
      <c r="CY1180" s="43"/>
      <c r="DC1180" s="160"/>
      <c r="DU1180" s="30"/>
      <c r="DV1180" s="30"/>
      <c r="DW1180" s="30"/>
      <c r="DX1180" s="30"/>
      <c r="DY1180" s="30"/>
      <c r="DZ1180" s="160"/>
      <c r="EA1180" s="160"/>
      <c r="EC1180" s="160"/>
      <c r="ED1180" s="160"/>
      <c r="EG1180" s="160"/>
      <c r="EH1180" s="30"/>
      <c r="EI1180" s="30"/>
      <c r="EK1180" s="160"/>
      <c r="EL1180" s="160"/>
      <c r="EM1180" s="160"/>
      <c r="EN1180" s="160"/>
      <c r="EO1180" s="160"/>
      <c r="EP1180" s="160"/>
    </row>
    <row r="1181" spans="2:146" s="105" customFormat="1" x14ac:dyDescent="0.25">
      <c r="B1181" s="53"/>
      <c r="C1181" s="53"/>
      <c r="D1181" s="53"/>
      <c r="E1181" s="53"/>
      <c r="F1181" s="53"/>
      <c r="G1181" s="53"/>
      <c r="J1181" s="160"/>
      <c r="K1181" s="160"/>
      <c r="L1181" s="42"/>
      <c r="M1181" s="42"/>
      <c r="N1181" s="42"/>
      <c r="O1181" s="42"/>
      <c r="P1181" s="42"/>
      <c r="Q1181" s="42"/>
      <c r="R1181" s="42"/>
      <c r="S1181" s="42"/>
      <c r="T1181" s="42"/>
      <c r="U1181" s="169"/>
      <c r="V1181" s="169"/>
      <c r="W1181" s="169"/>
      <c r="X1181" s="169"/>
      <c r="Y1181" s="169"/>
      <c r="AA1181" s="169"/>
      <c r="AB1181" s="169"/>
      <c r="AC1181" s="169"/>
      <c r="AD1181" s="169"/>
      <c r="AE1181" s="169"/>
      <c r="AF1181" s="169"/>
      <c r="AG1181" s="169"/>
      <c r="AH1181" s="169"/>
      <c r="AJ1181" s="169"/>
      <c r="AK1181" s="169"/>
      <c r="AM1181" s="169"/>
      <c r="AN1181" s="64"/>
      <c r="AO1181" s="64"/>
      <c r="AP1181" s="64"/>
      <c r="AQ1181" s="64"/>
      <c r="AR1181" s="64"/>
      <c r="AS1181" s="42"/>
      <c r="AT1181" s="67"/>
      <c r="AU1181" s="67"/>
      <c r="AV1181" s="67"/>
      <c r="AW1181" s="42"/>
      <c r="AX1181" s="64"/>
      <c r="AY1181" s="69"/>
      <c r="AZ1181" s="67"/>
      <c r="BA1181" s="67"/>
      <c r="BB1181" s="67"/>
      <c r="BC1181" s="67"/>
      <c r="BD1181" s="69"/>
      <c r="BE1181" s="69"/>
      <c r="BF1181" s="72"/>
      <c r="BG1181" s="69"/>
      <c r="BH1181" s="69"/>
      <c r="BI1181" s="94"/>
      <c r="BJ1181" s="42"/>
      <c r="BK1181" s="42"/>
      <c r="BL1181" s="209"/>
      <c r="BM1181" s="67"/>
      <c r="BN1181" s="67"/>
      <c r="BO1181" s="95"/>
      <c r="BP1181" s="42"/>
      <c r="BQ1181" s="42"/>
      <c r="BR1181" s="206"/>
      <c r="BS1181" s="41"/>
      <c r="BT1181" s="41"/>
      <c r="BU1181" s="30"/>
      <c r="BW1181" s="30"/>
      <c r="BX1181" s="30"/>
      <c r="BY1181" s="30"/>
      <c r="BZ1181" s="160"/>
      <c r="CS1181" s="40"/>
      <c r="CV1181" s="69"/>
      <c r="CW1181" s="31"/>
      <c r="CX1181" s="19"/>
      <c r="CY1181" s="43"/>
      <c r="DC1181" s="160"/>
      <c r="DU1181" s="30"/>
      <c r="DV1181" s="30"/>
      <c r="DW1181" s="30"/>
      <c r="DX1181" s="30"/>
      <c r="DY1181" s="30"/>
      <c r="DZ1181" s="160"/>
      <c r="EA1181" s="160"/>
      <c r="EC1181" s="160"/>
      <c r="ED1181" s="160"/>
      <c r="EG1181" s="160"/>
      <c r="EH1181" s="30"/>
      <c r="EI1181" s="30"/>
      <c r="EK1181" s="160"/>
      <c r="EL1181" s="160"/>
      <c r="EM1181" s="160"/>
      <c r="EN1181" s="160"/>
      <c r="EO1181" s="160"/>
      <c r="EP1181" s="160"/>
    </row>
    <row r="1182" spans="2:146" s="105" customFormat="1" x14ac:dyDescent="0.25">
      <c r="B1182" s="53"/>
      <c r="C1182" s="53"/>
      <c r="D1182" s="53"/>
      <c r="E1182" s="53"/>
      <c r="F1182" s="53"/>
      <c r="G1182" s="53"/>
      <c r="J1182" s="160"/>
      <c r="K1182" s="160"/>
      <c r="L1182" s="42"/>
      <c r="M1182" s="42"/>
      <c r="N1182" s="42"/>
      <c r="O1182" s="42"/>
      <c r="P1182" s="42"/>
      <c r="Q1182" s="42"/>
      <c r="R1182" s="42"/>
      <c r="S1182" s="42"/>
      <c r="T1182" s="42"/>
      <c r="U1182" s="169"/>
      <c r="V1182" s="169"/>
      <c r="W1182" s="169"/>
      <c r="X1182" s="169"/>
      <c r="Y1182" s="169"/>
      <c r="AA1182" s="169"/>
      <c r="AB1182" s="169"/>
      <c r="AC1182" s="169"/>
      <c r="AD1182" s="169"/>
      <c r="AE1182" s="169"/>
      <c r="AF1182" s="169"/>
      <c r="AG1182" s="169"/>
      <c r="AH1182" s="169"/>
      <c r="AJ1182" s="169"/>
      <c r="AK1182" s="169"/>
      <c r="AM1182" s="169"/>
      <c r="AN1182" s="64"/>
      <c r="AO1182" s="64"/>
      <c r="AP1182" s="64"/>
      <c r="AQ1182" s="64"/>
      <c r="AR1182" s="64"/>
      <c r="AS1182" s="42"/>
      <c r="AT1182" s="67"/>
      <c r="AU1182" s="67"/>
      <c r="AV1182" s="67"/>
      <c r="AW1182" s="42"/>
      <c r="AX1182" s="64"/>
      <c r="AY1182" s="69"/>
      <c r="AZ1182" s="67"/>
      <c r="BA1182" s="67"/>
      <c r="BB1182" s="67"/>
      <c r="BC1182" s="67"/>
      <c r="BD1182" s="69"/>
      <c r="BE1182" s="69"/>
      <c r="BF1182" s="72"/>
      <c r="BG1182" s="69"/>
      <c r="BH1182" s="69"/>
      <c r="BI1182" s="94"/>
      <c r="BJ1182" s="42"/>
      <c r="BK1182" s="42"/>
      <c r="BL1182" s="209"/>
      <c r="BM1182" s="67"/>
      <c r="BN1182" s="67"/>
      <c r="BO1182" s="95"/>
      <c r="BP1182" s="42"/>
      <c r="BQ1182" s="42"/>
      <c r="BR1182" s="206"/>
      <c r="BS1182" s="41"/>
      <c r="BT1182" s="41"/>
      <c r="BU1182" s="30"/>
      <c r="BW1182" s="30"/>
      <c r="BX1182" s="30"/>
      <c r="BY1182" s="30"/>
      <c r="BZ1182" s="160"/>
      <c r="CS1182" s="40"/>
      <c r="CV1182" s="69"/>
      <c r="CW1182" s="31"/>
      <c r="CX1182" s="19"/>
      <c r="CY1182" s="43"/>
      <c r="DC1182" s="160"/>
      <c r="DU1182" s="30"/>
      <c r="DV1182" s="30"/>
      <c r="DW1182" s="30"/>
      <c r="DX1182" s="30"/>
      <c r="DY1182" s="30"/>
      <c r="DZ1182" s="160"/>
      <c r="EA1182" s="160"/>
      <c r="EC1182" s="160"/>
      <c r="ED1182" s="160"/>
      <c r="EG1182" s="160"/>
      <c r="EH1182" s="30"/>
      <c r="EI1182" s="30"/>
      <c r="EK1182" s="160"/>
      <c r="EL1182" s="160"/>
      <c r="EM1182" s="160"/>
      <c r="EN1182" s="160"/>
      <c r="EO1182" s="160"/>
      <c r="EP1182" s="160"/>
    </row>
    <row r="1183" spans="2:146" s="105" customFormat="1" x14ac:dyDescent="0.25">
      <c r="B1183" s="53"/>
      <c r="C1183" s="53"/>
      <c r="D1183" s="53"/>
      <c r="E1183" s="53"/>
      <c r="F1183" s="53"/>
      <c r="G1183" s="53"/>
      <c r="J1183" s="160"/>
      <c r="K1183" s="160"/>
      <c r="L1183" s="42"/>
      <c r="M1183" s="42"/>
      <c r="N1183" s="42"/>
      <c r="O1183" s="42"/>
      <c r="P1183" s="42"/>
      <c r="Q1183" s="42"/>
      <c r="R1183" s="42"/>
      <c r="S1183" s="42"/>
      <c r="T1183" s="42"/>
      <c r="U1183" s="169"/>
      <c r="V1183" s="169"/>
      <c r="W1183" s="169"/>
      <c r="X1183" s="169"/>
      <c r="Y1183" s="169"/>
      <c r="AA1183" s="169"/>
      <c r="AB1183" s="169"/>
      <c r="AC1183" s="169"/>
      <c r="AD1183" s="169"/>
      <c r="AE1183" s="169"/>
      <c r="AF1183" s="169"/>
      <c r="AG1183" s="169"/>
      <c r="AH1183" s="169"/>
      <c r="AJ1183" s="169"/>
      <c r="AK1183" s="169"/>
      <c r="AM1183" s="169"/>
      <c r="AN1183" s="64"/>
      <c r="AO1183" s="64"/>
      <c r="AP1183" s="64"/>
      <c r="AQ1183" s="64"/>
      <c r="AR1183" s="64"/>
      <c r="AS1183" s="42"/>
      <c r="AT1183" s="67"/>
      <c r="AU1183" s="67"/>
      <c r="AV1183" s="67"/>
      <c r="AW1183" s="42"/>
      <c r="AX1183" s="64"/>
      <c r="AY1183" s="69"/>
      <c r="AZ1183" s="67"/>
      <c r="BA1183" s="67"/>
      <c r="BB1183" s="67"/>
      <c r="BC1183" s="67"/>
      <c r="BD1183" s="69"/>
      <c r="BE1183" s="69"/>
      <c r="BF1183" s="72"/>
      <c r="BG1183" s="69"/>
      <c r="BH1183" s="69"/>
      <c r="BI1183" s="94"/>
      <c r="BJ1183" s="42"/>
      <c r="BK1183" s="42"/>
      <c r="BL1183" s="209"/>
      <c r="BM1183" s="67"/>
      <c r="BN1183" s="67"/>
      <c r="BO1183" s="95"/>
      <c r="BP1183" s="42"/>
      <c r="BQ1183" s="42"/>
      <c r="BR1183" s="206"/>
      <c r="BS1183" s="41"/>
      <c r="BT1183" s="41"/>
      <c r="BU1183" s="30"/>
      <c r="BW1183" s="30"/>
      <c r="BX1183" s="30"/>
      <c r="BY1183" s="30"/>
      <c r="BZ1183" s="160"/>
      <c r="CS1183" s="40"/>
      <c r="CV1183" s="69"/>
      <c r="CW1183" s="31"/>
      <c r="CX1183" s="19"/>
      <c r="CY1183" s="43"/>
      <c r="DC1183" s="160"/>
      <c r="DU1183" s="30"/>
      <c r="DV1183" s="30"/>
      <c r="DW1183" s="30"/>
      <c r="DX1183" s="30"/>
      <c r="DY1183" s="30"/>
      <c r="DZ1183" s="160"/>
      <c r="EA1183" s="160"/>
      <c r="EC1183" s="160"/>
      <c r="ED1183" s="160"/>
      <c r="EG1183" s="160"/>
      <c r="EH1183" s="30"/>
      <c r="EI1183" s="30"/>
      <c r="EK1183" s="160"/>
      <c r="EL1183" s="160"/>
      <c r="EM1183" s="160"/>
      <c r="EN1183" s="160"/>
      <c r="EO1183" s="160"/>
      <c r="EP1183" s="160"/>
    </row>
    <row r="1184" spans="2:146" s="105" customFormat="1" x14ac:dyDescent="0.25">
      <c r="B1184" s="53"/>
      <c r="C1184" s="53"/>
      <c r="D1184" s="53"/>
      <c r="E1184" s="53"/>
      <c r="F1184" s="53"/>
      <c r="G1184" s="53"/>
      <c r="J1184" s="160"/>
      <c r="K1184" s="160"/>
      <c r="L1184" s="42"/>
      <c r="M1184" s="42"/>
      <c r="N1184" s="42"/>
      <c r="O1184" s="42"/>
      <c r="P1184" s="42"/>
      <c r="Q1184" s="42"/>
      <c r="R1184" s="42"/>
      <c r="S1184" s="42"/>
      <c r="T1184" s="42"/>
      <c r="U1184" s="169"/>
      <c r="V1184" s="169"/>
      <c r="W1184" s="169"/>
      <c r="X1184" s="169"/>
      <c r="Y1184" s="169"/>
      <c r="AA1184" s="169"/>
      <c r="AB1184" s="169"/>
      <c r="AC1184" s="169"/>
      <c r="AD1184" s="169"/>
      <c r="AE1184" s="169"/>
      <c r="AF1184" s="169"/>
      <c r="AG1184" s="169"/>
      <c r="AH1184" s="169"/>
      <c r="AJ1184" s="169"/>
      <c r="AK1184" s="169"/>
      <c r="AM1184" s="169"/>
      <c r="AN1184" s="64"/>
      <c r="AO1184" s="64"/>
      <c r="AP1184" s="64"/>
      <c r="AQ1184" s="64"/>
      <c r="AR1184" s="64"/>
      <c r="AS1184" s="42"/>
      <c r="AT1184" s="67"/>
      <c r="AU1184" s="67"/>
      <c r="AV1184" s="67"/>
      <c r="AW1184" s="42"/>
      <c r="AX1184" s="64"/>
      <c r="AY1184" s="69"/>
      <c r="AZ1184" s="67"/>
      <c r="BA1184" s="67"/>
      <c r="BB1184" s="67"/>
      <c r="BC1184" s="67"/>
      <c r="BD1184" s="69"/>
      <c r="BE1184" s="69"/>
      <c r="BF1184" s="72"/>
      <c r="BG1184" s="69"/>
      <c r="BH1184" s="69"/>
      <c r="BI1184" s="94"/>
      <c r="BJ1184" s="42"/>
      <c r="BK1184" s="42"/>
      <c r="BL1184" s="209"/>
      <c r="BM1184" s="67"/>
      <c r="BN1184" s="67"/>
      <c r="BO1184" s="95"/>
      <c r="BP1184" s="42"/>
      <c r="BQ1184" s="42"/>
      <c r="BR1184" s="206"/>
      <c r="BS1184" s="41"/>
      <c r="BT1184" s="41"/>
      <c r="BU1184" s="30"/>
      <c r="BW1184" s="30"/>
      <c r="BX1184" s="30"/>
      <c r="BY1184" s="30"/>
      <c r="BZ1184" s="160"/>
      <c r="CS1184" s="40"/>
      <c r="CV1184" s="69"/>
      <c r="CW1184" s="31"/>
      <c r="CX1184" s="19"/>
      <c r="CY1184" s="43"/>
      <c r="DC1184" s="160"/>
      <c r="DU1184" s="30"/>
      <c r="DV1184" s="30"/>
      <c r="DW1184" s="30"/>
      <c r="DX1184" s="30"/>
      <c r="DY1184" s="30"/>
      <c r="DZ1184" s="160"/>
      <c r="EA1184" s="160"/>
      <c r="EC1184" s="160"/>
      <c r="ED1184" s="160"/>
      <c r="EG1184" s="160"/>
      <c r="EH1184" s="30"/>
      <c r="EI1184" s="30"/>
      <c r="EK1184" s="160"/>
      <c r="EL1184" s="160"/>
      <c r="EM1184" s="160"/>
      <c r="EN1184" s="160"/>
      <c r="EO1184" s="160"/>
      <c r="EP1184" s="160"/>
    </row>
    <row r="1185" spans="2:146" s="105" customFormat="1" x14ac:dyDescent="0.25">
      <c r="B1185" s="53"/>
      <c r="C1185" s="53"/>
      <c r="D1185" s="53"/>
      <c r="E1185" s="53"/>
      <c r="F1185" s="53"/>
      <c r="G1185" s="53"/>
      <c r="J1185" s="160"/>
      <c r="K1185" s="160"/>
      <c r="L1185" s="42"/>
      <c r="M1185" s="42"/>
      <c r="N1185" s="42"/>
      <c r="O1185" s="42"/>
      <c r="P1185" s="42"/>
      <c r="Q1185" s="42"/>
      <c r="R1185" s="42"/>
      <c r="S1185" s="42"/>
      <c r="T1185" s="42"/>
      <c r="U1185" s="169"/>
      <c r="V1185" s="169"/>
      <c r="W1185" s="169"/>
      <c r="X1185" s="169"/>
      <c r="Y1185" s="169"/>
      <c r="AA1185" s="169"/>
      <c r="AB1185" s="169"/>
      <c r="AC1185" s="169"/>
      <c r="AD1185" s="169"/>
      <c r="AE1185" s="169"/>
      <c r="AF1185" s="169"/>
      <c r="AG1185" s="169"/>
      <c r="AH1185" s="169"/>
      <c r="AJ1185" s="169"/>
      <c r="AK1185" s="169"/>
      <c r="AM1185" s="169"/>
      <c r="AN1185" s="64"/>
      <c r="AO1185" s="64"/>
      <c r="AP1185" s="64"/>
      <c r="AQ1185" s="64"/>
      <c r="AR1185" s="64"/>
      <c r="AS1185" s="42"/>
      <c r="AT1185" s="67"/>
      <c r="AU1185" s="67"/>
      <c r="AV1185" s="67"/>
      <c r="AW1185" s="42"/>
      <c r="AX1185" s="64"/>
      <c r="AY1185" s="69"/>
      <c r="AZ1185" s="67"/>
      <c r="BA1185" s="67"/>
      <c r="BB1185" s="67"/>
      <c r="BC1185" s="67"/>
      <c r="BD1185" s="69"/>
      <c r="BE1185" s="69"/>
      <c r="BF1185" s="72"/>
      <c r="BG1185" s="69"/>
      <c r="BH1185" s="69"/>
      <c r="BI1185" s="94"/>
      <c r="BJ1185" s="42"/>
      <c r="BK1185" s="42"/>
      <c r="BL1185" s="209"/>
      <c r="BM1185" s="67"/>
      <c r="BN1185" s="67"/>
      <c r="BO1185" s="95"/>
      <c r="BP1185" s="42"/>
      <c r="BQ1185" s="42"/>
      <c r="BR1185" s="206"/>
      <c r="BS1185" s="41"/>
      <c r="BT1185" s="41"/>
      <c r="BU1185" s="30"/>
      <c r="BW1185" s="30"/>
      <c r="BX1185" s="30"/>
      <c r="BY1185" s="30"/>
      <c r="BZ1185" s="160"/>
      <c r="CS1185" s="40"/>
      <c r="CV1185" s="69"/>
      <c r="CW1185" s="31"/>
      <c r="CX1185" s="19"/>
      <c r="CY1185" s="43"/>
      <c r="DC1185" s="160"/>
      <c r="DU1185" s="30"/>
      <c r="DV1185" s="30"/>
      <c r="DW1185" s="30"/>
      <c r="DX1185" s="30"/>
      <c r="DY1185" s="30"/>
      <c r="DZ1185" s="160"/>
      <c r="EA1185" s="160"/>
      <c r="EC1185" s="160"/>
      <c r="ED1185" s="160"/>
      <c r="EG1185" s="160"/>
      <c r="EH1185" s="30"/>
      <c r="EI1185" s="30"/>
      <c r="EK1185" s="160"/>
      <c r="EL1185" s="160"/>
      <c r="EM1185" s="160"/>
      <c r="EN1185" s="160"/>
      <c r="EO1185" s="160"/>
      <c r="EP1185" s="160"/>
    </row>
    <row r="1186" spans="2:146" s="105" customFormat="1" x14ac:dyDescent="0.25">
      <c r="B1186" s="53"/>
      <c r="C1186" s="53"/>
      <c r="D1186" s="53"/>
      <c r="E1186" s="53"/>
      <c r="F1186" s="53"/>
      <c r="G1186" s="53"/>
      <c r="J1186" s="160"/>
      <c r="K1186" s="160"/>
      <c r="L1186" s="42"/>
      <c r="M1186" s="42"/>
      <c r="N1186" s="42"/>
      <c r="O1186" s="42"/>
      <c r="P1186" s="42"/>
      <c r="Q1186" s="42"/>
      <c r="R1186" s="42"/>
      <c r="S1186" s="42"/>
      <c r="T1186" s="42"/>
      <c r="U1186" s="169"/>
      <c r="V1186" s="169"/>
      <c r="W1186" s="169"/>
      <c r="X1186" s="169"/>
      <c r="Y1186" s="169"/>
      <c r="AA1186" s="169"/>
      <c r="AB1186" s="169"/>
      <c r="AC1186" s="169"/>
      <c r="AD1186" s="169"/>
      <c r="AE1186" s="169"/>
      <c r="AF1186" s="169"/>
      <c r="AG1186" s="169"/>
      <c r="AH1186" s="169"/>
      <c r="AJ1186" s="169"/>
      <c r="AK1186" s="169"/>
      <c r="AM1186" s="169"/>
      <c r="AN1186" s="64"/>
      <c r="AO1186" s="64"/>
      <c r="AP1186" s="64"/>
      <c r="AQ1186" s="64"/>
      <c r="AR1186" s="64"/>
      <c r="AS1186" s="42"/>
      <c r="AT1186" s="67"/>
      <c r="AU1186" s="67"/>
      <c r="AV1186" s="67"/>
      <c r="AW1186" s="42"/>
      <c r="AX1186" s="64"/>
      <c r="AY1186" s="69"/>
      <c r="AZ1186" s="67"/>
      <c r="BA1186" s="67"/>
      <c r="BB1186" s="67"/>
      <c r="BC1186" s="67"/>
      <c r="BD1186" s="69"/>
      <c r="BE1186" s="69"/>
      <c r="BF1186" s="72"/>
      <c r="BG1186" s="69"/>
      <c r="BH1186" s="69"/>
      <c r="BI1186" s="94"/>
      <c r="BJ1186" s="42"/>
      <c r="BK1186" s="42"/>
      <c r="BL1186" s="209"/>
      <c r="BM1186" s="67"/>
      <c r="BN1186" s="67"/>
      <c r="BO1186" s="95"/>
      <c r="BP1186" s="42"/>
      <c r="BQ1186" s="42"/>
      <c r="BR1186" s="206"/>
      <c r="BS1186" s="41"/>
      <c r="BT1186" s="41"/>
      <c r="BU1186" s="30"/>
      <c r="BW1186" s="30"/>
      <c r="BX1186" s="30"/>
      <c r="BY1186" s="30"/>
      <c r="BZ1186" s="160"/>
      <c r="CS1186" s="40"/>
      <c r="CV1186" s="69"/>
      <c r="CW1186" s="31"/>
      <c r="CX1186" s="19"/>
      <c r="CY1186" s="43"/>
      <c r="DC1186" s="160"/>
      <c r="DU1186" s="30"/>
      <c r="DV1186" s="30"/>
      <c r="DW1186" s="30"/>
      <c r="DX1186" s="30"/>
      <c r="DY1186" s="30"/>
      <c r="DZ1186" s="160"/>
      <c r="EA1186" s="160"/>
      <c r="EC1186" s="160"/>
      <c r="ED1186" s="160"/>
      <c r="EG1186" s="160"/>
      <c r="EH1186" s="30"/>
      <c r="EI1186" s="30"/>
      <c r="EK1186" s="160"/>
      <c r="EL1186" s="160"/>
      <c r="EM1186" s="160"/>
      <c r="EN1186" s="160"/>
      <c r="EO1186" s="160"/>
      <c r="EP1186" s="160"/>
    </row>
    <row r="1187" spans="2:146" s="105" customFormat="1" x14ac:dyDescent="0.25">
      <c r="B1187" s="53"/>
      <c r="C1187" s="53"/>
      <c r="D1187" s="53"/>
      <c r="E1187" s="53"/>
      <c r="F1187" s="53"/>
      <c r="G1187" s="53"/>
      <c r="J1187" s="160"/>
      <c r="K1187" s="160"/>
      <c r="L1187" s="42"/>
      <c r="M1187" s="42"/>
      <c r="N1187" s="42"/>
      <c r="O1187" s="42"/>
      <c r="P1187" s="42"/>
      <c r="Q1187" s="42"/>
      <c r="R1187" s="42"/>
      <c r="S1187" s="42"/>
      <c r="T1187" s="42"/>
      <c r="U1187" s="169"/>
      <c r="V1187" s="169"/>
      <c r="W1187" s="169"/>
      <c r="X1187" s="169"/>
      <c r="Y1187" s="169"/>
      <c r="AA1187" s="169"/>
      <c r="AB1187" s="169"/>
      <c r="AC1187" s="169"/>
      <c r="AD1187" s="169"/>
      <c r="AE1187" s="169"/>
      <c r="AF1187" s="169"/>
      <c r="AG1187" s="169"/>
      <c r="AH1187" s="169"/>
      <c r="AJ1187" s="169"/>
      <c r="AK1187" s="169"/>
      <c r="AM1187" s="169"/>
      <c r="AN1187" s="64"/>
      <c r="AO1187" s="64"/>
      <c r="AP1187" s="64"/>
      <c r="AQ1187" s="64"/>
      <c r="AR1187" s="64"/>
      <c r="AS1187" s="42"/>
      <c r="AT1187" s="67"/>
      <c r="AU1187" s="67"/>
      <c r="AV1187" s="67"/>
      <c r="AW1187" s="42"/>
      <c r="AX1187" s="64"/>
      <c r="AY1187" s="69"/>
      <c r="AZ1187" s="67"/>
      <c r="BA1187" s="67"/>
      <c r="BB1187" s="67"/>
      <c r="BC1187" s="67"/>
      <c r="BD1187" s="69"/>
      <c r="BE1187" s="69"/>
      <c r="BF1187" s="72"/>
      <c r="BG1187" s="69"/>
      <c r="BH1187" s="69"/>
      <c r="BI1187" s="94"/>
      <c r="BJ1187" s="42"/>
      <c r="BK1187" s="42"/>
      <c r="BL1187" s="209"/>
      <c r="BM1187" s="67"/>
      <c r="BN1187" s="67"/>
      <c r="BO1187" s="95"/>
      <c r="BP1187" s="42"/>
      <c r="BQ1187" s="42"/>
      <c r="BR1187" s="206"/>
      <c r="BS1187" s="41"/>
      <c r="BT1187" s="41"/>
      <c r="BU1187" s="30"/>
      <c r="BW1187" s="30"/>
      <c r="BX1187" s="30"/>
      <c r="BY1187" s="30"/>
      <c r="BZ1187" s="160"/>
      <c r="CS1187" s="40"/>
      <c r="CV1187" s="69"/>
      <c r="CW1187" s="31"/>
      <c r="CX1187" s="19"/>
      <c r="CY1187" s="43"/>
      <c r="DC1187" s="160"/>
      <c r="DU1187" s="30"/>
      <c r="DV1187" s="30"/>
      <c r="DW1187" s="30"/>
      <c r="DX1187" s="30"/>
      <c r="DY1187" s="30"/>
      <c r="DZ1187" s="160"/>
      <c r="EA1187" s="160"/>
      <c r="EC1187" s="160"/>
      <c r="ED1187" s="160"/>
      <c r="EG1187" s="160"/>
      <c r="EH1187" s="30"/>
      <c r="EI1187" s="30"/>
      <c r="EK1187" s="160"/>
      <c r="EL1187" s="160"/>
      <c r="EM1187" s="160"/>
      <c r="EN1187" s="160"/>
      <c r="EO1187" s="160"/>
      <c r="EP1187" s="160"/>
    </row>
    <row r="1188" spans="2:146" s="105" customFormat="1" x14ac:dyDescent="0.25">
      <c r="B1188" s="53"/>
      <c r="C1188" s="53"/>
      <c r="D1188" s="53"/>
      <c r="E1188" s="53"/>
      <c r="F1188" s="53"/>
      <c r="G1188" s="53"/>
      <c r="J1188" s="160"/>
      <c r="K1188" s="160"/>
      <c r="L1188" s="42"/>
      <c r="M1188" s="42"/>
      <c r="N1188" s="42"/>
      <c r="O1188" s="42"/>
      <c r="P1188" s="42"/>
      <c r="Q1188" s="42"/>
      <c r="R1188" s="42"/>
      <c r="S1188" s="42"/>
      <c r="T1188" s="42"/>
      <c r="U1188" s="169"/>
      <c r="V1188" s="169"/>
      <c r="W1188" s="169"/>
      <c r="X1188" s="169"/>
      <c r="Y1188" s="169"/>
      <c r="AA1188" s="169"/>
      <c r="AB1188" s="169"/>
      <c r="AC1188" s="169"/>
      <c r="AD1188" s="169"/>
      <c r="AE1188" s="169"/>
      <c r="AF1188" s="169"/>
      <c r="AG1188" s="169"/>
      <c r="AH1188" s="169"/>
      <c r="AJ1188" s="169"/>
      <c r="AK1188" s="169"/>
      <c r="AM1188" s="169"/>
      <c r="AN1188" s="64"/>
      <c r="AO1188" s="64"/>
      <c r="AP1188" s="64"/>
      <c r="AQ1188" s="64"/>
      <c r="AR1188" s="64"/>
      <c r="AS1188" s="42"/>
      <c r="AT1188" s="67"/>
      <c r="AU1188" s="67"/>
      <c r="AV1188" s="67"/>
      <c r="AW1188" s="42"/>
      <c r="AX1188" s="64"/>
      <c r="AY1188" s="69"/>
      <c r="AZ1188" s="67"/>
      <c r="BA1188" s="67"/>
      <c r="BB1188" s="67"/>
      <c r="BC1188" s="67"/>
      <c r="BD1188" s="69"/>
      <c r="BE1188" s="69"/>
      <c r="BF1188" s="72"/>
      <c r="BG1188" s="69"/>
      <c r="BH1188" s="69"/>
      <c r="BI1188" s="94"/>
      <c r="BJ1188" s="42"/>
      <c r="BK1188" s="42"/>
      <c r="BL1188" s="209"/>
      <c r="BM1188" s="67"/>
      <c r="BN1188" s="67"/>
      <c r="BO1188" s="95"/>
      <c r="BP1188" s="42"/>
      <c r="BQ1188" s="42"/>
      <c r="BR1188" s="206"/>
      <c r="BS1188" s="41"/>
      <c r="BT1188" s="41"/>
      <c r="BU1188" s="30"/>
      <c r="BW1188" s="30"/>
      <c r="BX1188" s="30"/>
      <c r="BY1188" s="30"/>
      <c r="BZ1188" s="160"/>
      <c r="CS1188" s="40"/>
      <c r="CV1188" s="69"/>
      <c r="CW1188" s="31"/>
      <c r="CX1188" s="19"/>
      <c r="CY1188" s="43"/>
      <c r="DC1188" s="160"/>
      <c r="DU1188" s="30"/>
      <c r="DV1188" s="30"/>
      <c r="DW1188" s="30"/>
      <c r="DX1188" s="30"/>
      <c r="DY1188" s="30"/>
      <c r="DZ1188" s="160"/>
      <c r="EA1188" s="160"/>
      <c r="EC1188" s="160"/>
      <c r="ED1188" s="160"/>
      <c r="EG1188" s="160"/>
      <c r="EH1188" s="30"/>
      <c r="EI1188" s="30"/>
      <c r="EK1188" s="160"/>
      <c r="EL1188" s="160"/>
      <c r="EM1188" s="160"/>
      <c r="EN1188" s="160"/>
      <c r="EO1188" s="160"/>
      <c r="EP1188" s="160"/>
    </row>
    <row r="1189" spans="2:146" s="105" customFormat="1" x14ac:dyDescent="0.25">
      <c r="B1189" s="53"/>
      <c r="C1189" s="53"/>
      <c r="D1189" s="53"/>
      <c r="E1189" s="53"/>
      <c r="F1189" s="53"/>
      <c r="G1189" s="53"/>
      <c r="J1189" s="160"/>
      <c r="K1189" s="160"/>
      <c r="L1189" s="42"/>
      <c r="M1189" s="42"/>
      <c r="N1189" s="42"/>
      <c r="O1189" s="42"/>
      <c r="P1189" s="42"/>
      <c r="Q1189" s="42"/>
      <c r="R1189" s="42"/>
      <c r="S1189" s="42"/>
      <c r="T1189" s="42"/>
      <c r="U1189" s="169"/>
      <c r="V1189" s="169"/>
      <c r="W1189" s="169"/>
      <c r="X1189" s="169"/>
      <c r="Y1189" s="169"/>
      <c r="AA1189" s="169"/>
      <c r="AB1189" s="169"/>
      <c r="AC1189" s="169"/>
      <c r="AD1189" s="169"/>
      <c r="AE1189" s="169"/>
      <c r="AF1189" s="169"/>
      <c r="AG1189" s="169"/>
      <c r="AH1189" s="169"/>
      <c r="AJ1189" s="169"/>
      <c r="AK1189" s="169"/>
      <c r="AM1189" s="169"/>
      <c r="AN1189" s="64"/>
      <c r="AO1189" s="64"/>
      <c r="AP1189" s="64"/>
      <c r="AQ1189" s="64"/>
      <c r="AR1189" s="64"/>
      <c r="AS1189" s="42"/>
      <c r="AT1189" s="67"/>
      <c r="AU1189" s="67"/>
      <c r="AV1189" s="67"/>
      <c r="AW1189" s="42"/>
      <c r="AX1189" s="64"/>
      <c r="AY1189" s="69"/>
      <c r="AZ1189" s="67"/>
      <c r="BA1189" s="67"/>
      <c r="BB1189" s="67"/>
      <c r="BC1189" s="67"/>
      <c r="BD1189" s="69"/>
      <c r="BE1189" s="69"/>
      <c r="BF1189" s="72"/>
      <c r="BG1189" s="69"/>
      <c r="BH1189" s="69"/>
      <c r="BI1189" s="94"/>
      <c r="BJ1189" s="42"/>
      <c r="BK1189" s="42"/>
      <c r="BL1189" s="209"/>
      <c r="BM1189" s="67"/>
      <c r="BN1189" s="67"/>
      <c r="BO1189" s="95"/>
      <c r="BP1189" s="42"/>
      <c r="BQ1189" s="42"/>
      <c r="BR1189" s="206"/>
      <c r="BS1189" s="41"/>
      <c r="BT1189" s="41"/>
      <c r="BU1189" s="30"/>
      <c r="BW1189" s="30"/>
      <c r="BX1189" s="30"/>
      <c r="BY1189" s="30"/>
      <c r="BZ1189" s="160"/>
      <c r="CS1189" s="40"/>
      <c r="CV1189" s="69"/>
      <c r="CW1189" s="31"/>
      <c r="CX1189" s="19"/>
      <c r="CY1189" s="43"/>
      <c r="DC1189" s="160"/>
      <c r="DU1189" s="30"/>
      <c r="DV1189" s="30"/>
      <c r="DW1189" s="30"/>
      <c r="DX1189" s="30"/>
      <c r="DY1189" s="30"/>
      <c r="DZ1189" s="160"/>
      <c r="EA1189" s="160"/>
      <c r="EC1189" s="160"/>
      <c r="ED1189" s="160"/>
      <c r="EG1189" s="160"/>
      <c r="EH1189" s="30"/>
      <c r="EI1189" s="30"/>
      <c r="EK1189" s="160"/>
      <c r="EL1189" s="160"/>
      <c r="EM1189" s="160"/>
      <c r="EN1189" s="160"/>
      <c r="EO1189" s="160"/>
      <c r="EP1189" s="160"/>
    </row>
    <row r="1190" spans="2:146" s="105" customFormat="1" x14ac:dyDescent="0.25">
      <c r="B1190" s="53"/>
      <c r="C1190" s="53"/>
      <c r="D1190" s="53"/>
      <c r="E1190" s="53"/>
      <c r="F1190" s="53"/>
      <c r="G1190" s="53"/>
      <c r="J1190" s="160"/>
      <c r="K1190" s="160"/>
      <c r="L1190" s="42"/>
      <c r="M1190" s="42"/>
      <c r="N1190" s="42"/>
      <c r="O1190" s="42"/>
      <c r="P1190" s="42"/>
      <c r="Q1190" s="42"/>
      <c r="R1190" s="42"/>
      <c r="S1190" s="42"/>
      <c r="T1190" s="42"/>
      <c r="U1190" s="169"/>
      <c r="V1190" s="169"/>
      <c r="W1190" s="169"/>
      <c r="X1190" s="169"/>
      <c r="Y1190" s="169"/>
      <c r="AA1190" s="169"/>
      <c r="AB1190" s="169"/>
      <c r="AC1190" s="169"/>
      <c r="AD1190" s="169"/>
      <c r="AE1190" s="169"/>
      <c r="AF1190" s="169"/>
      <c r="AG1190" s="169"/>
      <c r="AH1190" s="169"/>
      <c r="AJ1190" s="169"/>
      <c r="AK1190" s="169"/>
      <c r="AM1190" s="169"/>
      <c r="AN1190" s="64"/>
      <c r="AO1190" s="64"/>
      <c r="AP1190" s="64"/>
      <c r="AQ1190" s="64"/>
      <c r="AR1190" s="64"/>
      <c r="AS1190" s="42"/>
      <c r="AT1190" s="67"/>
      <c r="AU1190" s="67"/>
      <c r="AV1190" s="67"/>
      <c r="AW1190" s="42"/>
      <c r="AX1190" s="64"/>
      <c r="AY1190" s="69"/>
      <c r="AZ1190" s="67"/>
      <c r="BA1190" s="67"/>
      <c r="BB1190" s="67"/>
      <c r="BC1190" s="67"/>
      <c r="BD1190" s="69"/>
      <c r="BE1190" s="69"/>
      <c r="BF1190" s="72"/>
      <c r="BG1190" s="69"/>
      <c r="BH1190" s="69"/>
      <c r="BI1190" s="94"/>
      <c r="BJ1190" s="42"/>
      <c r="BK1190" s="42"/>
      <c r="BL1190" s="209"/>
      <c r="BM1190" s="67"/>
      <c r="BN1190" s="67"/>
      <c r="BO1190" s="95"/>
      <c r="BP1190" s="42"/>
      <c r="BQ1190" s="42"/>
      <c r="BR1190" s="206"/>
      <c r="BS1190" s="41"/>
      <c r="BT1190" s="41"/>
      <c r="BU1190" s="30"/>
      <c r="BW1190" s="30"/>
      <c r="BX1190" s="30"/>
      <c r="BY1190" s="30"/>
      <c r="BZ1190" s="160"/>
      <c r="CS1190" s="40"/>
      <c r="CV1190" s="69"/>
      <c r="CW1190" s="31"/>
      <c r="CX1190" s="19"/>
      <c r="CY1190" s="43"/>
      <c r="DC1190" s="160"/>
      <c r="DU1190" s="30"/>
      <c r="DV1190" s="30"/>
      <c r="DW1190" s="30"/>
      <c r="DX1190" s="30"/>
      <c r="DY1190" s="30"/>
      <c r="DZ1190" s="160"/>
      <c r="EA1190" s="160"/>
      <c r="EC1190" s="160"/>
      <c r="ED1190" s="160"/>
      <c r="EG1190" s="160"/>
      <c r="EH1190" s="30"/>
      <c r="EI1190" s="30"/>
      <c r="EK1190" s="160"/>
      <c r="EL1190" s="160"/>
      <c r="EM1190" s="160"/>
      <c r="EN1190" s="160"/>
      <c r="EO1190" s="160"/>
      <c r="EP1190" s="160"/>
    </row>
    <row r="1191" spans="2:146" s="105" customFormat="1" x14ac:dyDescent="0.25">
      <c r="B1191" s="53"/>
      <c r="C1191" s="53"/>
      <c r="D1191" s="53"/>
      <c r="E1191" s="53"/>
      <c r="F1191" s="53"/>
      <c r="G1191" s="53"/>
      <c r="J1191" s="160"/>
      <c r="K1191" s="160"/>
      <c r="L1191" s="42"/>
      <c r="M1191" s="42"/>
      <c r="N1191" s="42"/>
      <c r="O1191" s="42"/>
      <c r="P1191" s="42"/>
      <c r="Q1191" s="42"/>
      <c r="R1191" s="42"/>
      <c r="S1191" s="42"/>
      <c r="T1191" s="42"/>
      <c r="U1191" s="169"/>
      <c r="V1191" s="169"/>
      <c r="W1191" s="169"/>
      <c r="X1191" s="169"/>
      <c r="Y1191" s="169"/>
      <c r="AA1191" s="169"/>
      <c r="AB1191" s="169"/>
      <c r="AC1191" s="169"/>
      <c r="AD1191" s="169"/>
      <c r="AE1191" s="169"/>
      <c r="AF1191" s="169"/>
      <c r="AG1191" s="169"/>
      <c r="AH1191" s="169"/>
      <c r="AJ1191" s="169"/>
      <c r="AK1191" s="169"/>
      <c r="AM1191" s="169"/>
      <c r="AN1191" s="64"/>
      <c r="AO1191" s="64"/>
      <c r="AP1191" s="64"/>
      <c r="AQ1191" s="64"/>
      <c r="AR1191" s="64"/>
      <c r="AS1191" s="42"/>
      <c r="AT1191" s="67"/>
      <c r="AU1191" s="67"/>
      <c r="AV1191" s="67"/>
      <c r="AW1191" s="42"/>
      <c r="AX1191" s="64"/>
      <c r="AY1191" s="69"/>
      <c r="AZ1191" s="67"/>
      <c r="BA1191" s="67"/>
      <c r="BB1191" s="67"/>
      <c r="BC1191" s="67"/>
      <c r="BD1191" s="69"/>
      <c r="BE1191" s="69"/>
      <c r="BF1191" s="72"/>
      <c r="BG1191" s="69"/>
      <c r="BH1191" s="69"/>
      <c r="BI1191" s="94"/>
      <c r="BJ1191" s="42"/>
      <c r="BK1191" s="42"/>
      <c r="BL1191" s="209"/>
      <c r="BM1191" s="67"/>
      <c r="BN1191" s="67"/>
      <c r="BO1191" s="95"/>
      <c r="BP1191" s="42"/>
      <c r="BQ1191" s="42"/>
      <c r="BR1191" s="206"/>
      <c r="BS1191" s="41"/>
      <c r="BT1191" s="41"/>
      <c r="BU1191" s="30"/>
      <c r="BW1191" s="30"/>
      <c r="BX1191" s="30"/>
      <c r="BY1191" s="30"/>
      <c r="BZ1191" s="160"/>
      <c r="CS1191" s="40"/>
      <c r="CV1191" s="69"/>
      <c r="CW1191" s="31"/>
      <c r="CX1191" s="19"/>
      <c r="CY1191" s="43"/>
      <c r="DC1191" s="160"/>
      <c r="DU1191" s="30"/>
      <c r="DV1191" s="30"/>
      <c r="DW1191" s="30"/>
      <c r="DX1191" s="30"/>
      <c r="DY1191" s="30"/>
      <c r="DZ1191" s="160"/>
      <c r="EA1191" s="160"/>
      <c r="EC1191" s="160"/>
      <c r="ED1191" s="160"/>
      <c r="EG1191" s="160"/>
      <c r="EH1191" s="30"/>
      <c r="EI1191" s="30"/>
      <c r="EK1191" s="160"/>
      <c r="EL1191" s="160"/>
      <c r="EM1191" s="160"/>
      <c r="EN1191" s="160"/>
      <c r="EO1191" s="160"/>
      <c r="EP1191" s="160"/>
    </row>
    <row r="1192" spans="2:146" s="105" customFormat="1" x14ac:dyDescent="0.25">
      <c r="B1192" s="53"/>
      <c r="C1192" s="53"/>
      <c r="D1192" s="53"/>
      <c r="E1192" s="53"/>
      <c r="F1192" s="53"/>
      <c r="G1192" s="53"/>
      <c r="J1192" s="160"/>
      <c r="K1192" s="160"/>
      <c r="L1192" s="42"/>
      <c r="M1192" s="42"/>
      <c r="N1192" s="42"/>
      <c r="O1192" s="42"/>
      <c r="P1192" s="42"/>
      <c r="Q1192" s="42"/>
      <c r="R1192" s="42"/>
      <c r="S1192" s="42"/>
      <c r="T1192" s="42"/>
      <c r="U1192" s="169"/>
      <c r="V1192" s="169"/>
      <c r="W1192" s="169"/>
      <c r="X1192" s="169"/>
      <c r="Y1192" s="169"/>
      <c r="AA1192" s="169"/>
      <c r="AB1192" s="169"/>
      <c r="AC1192" s="169"/>
      <c r="AD1192" s="169"/>
      <c r="AE1192" s="169"/>
      <c r="AF1192" s="169"/>
      <c r="AG1192" s="169"/>
      <c r="AH1192" s="169"/>
      <c r="AJ1192" s="169"/>
      <c r="AK1192" s="169"/>
      <c r="AM1192" s="169"/>
      <c r="AN1192" s="64"/>
      <c r="AO1192" s="64"/>
      <c r="AP1192" s="64"/>
      <c r="AQ1192" s="64"/>
      <c r="AR1192" s="64"/>
      <c r="AS1192" s="42"/>
      <c r="AT1192" s="67"/>
      <c r="AU1192" s="67"/>
      <c r="AV1192" s="67"/>
      <c r="AW1192" s="42"/>
      <c r="AX1192" s="64"/>
      <c r="AY1192" s="69"/>
      <c r="AZ1192" s="67"/>
      <c r="BA1192" s="67"/>
      <c r="BB1192" s="67"/>
      <c r="BC1192" s="67"/>
      <c r="BD1192" s="69"/>
      <c r="BE1192" s="69"/>
      <c r="BF1192" s="72"/>
      <c r="BG1192" s="69"/>
      <c r="BH1192" s="69"/>
      <c r="BI1192" s="94"/>
      <c r="BJ1192" s="42"/>
      <c r="BK1192" s="42"/>
      <c r="BL1192" s="209"/>
      <c r="BM1192" s="67"/>
      <c r="BN1192" s="67"/>
      <c r="BO1192" s="95"/>
      <c r="BP1192" s="42"/>
      <c r="BQ1192" s="42"/>
      <c r="BR1192" s="206"/>
      <c r="BS1192" s="41"/>
      <c r="BT1192" s="41"/>
      <c r="BU1192" s="30"/>
      <c r="BW1192" s="30"/>
      <c r="BX1192" s="30"/>
      <c r="BY1192" s="30"/>
      <c r="BZ1192" s="160"/>
      <c r="CS1192" s="40"/>
      <c r="CV1192" s="69"/>
      <c r="CW1192" s="31"/>
      <c r="CX1192" s="19"/>
      <c r="CY1192" s="43"/>
      <c r="DC1192" s="160"/>
      <c r="DU1192" s="30"/>
      <c r="DV1192" s="30"/>
      <c r="DW1192" s="30"/>
      <c r="DX1192" s="30"/>
      <c r="DY1192" s="30"/>
      <c r="DZ1192" s="160"/>
      <c r="EA1192" s="160"/>
      <c r="EC1192" s="160"/>
      <c r="ED1192" s="160"/>
      <c r="EG1192" s="160"/>
      <c r="EH1192" s="30"/>
      <c r="EI1192" s="30"/>
      <c r="EK1192" s="160"/>
      <c r="EL1192" s="160"/>
      <c r="EM1192" s="160"/>
      <c r="EN1192" s="160"/>
      <c r="EO1192" s="160"/>
      <c r="EP1192" s="160"/>
    </row>
    <row r="1193" spans="2:146" s="105" customFormat="1" x14ac:dyDescent="0.25">
      <c r="B1193" s="53"/>
      <c r="C1193" s="53"/>
      <c r="D1193" s="53"/>
      <c r="E1193" s="53"/>
      <c r="F1193" s="53"/>
      <c r="G1193" s="53"/>
      <c r="J1193" s="160"/>
      <c r="K1193" s="160"/>
      <c r="L1193" s="42"/>
      <c r="M1193" s="42"/>
      <c r="N1193" s="42"/>
      <c r="O1193" s="42"/>
      <c r="P1193" s="42"/>
      <c r="Q1193" s="42"/>
      <c r="R1193" s="42"/>
      <c r="S1193" s="42"/>
      <c r="T1193" s="42"/>
      <c r="U1193" s="169"/>
      <c r="V1193" s="169"/>
      <c r="W1193" s="169"/>
      <c r="X1193" s="169"/>
      <c r="Y1193" s="169"/>
      <c r="AA1193" s="169"/>
      <c r="AB1193" s="169"/>
      <c r="AC1193" s="169"/>
      <c r="AD1193" s="169"/>
      <c r="AE1193" s="169"/>
      <c r="AF1193" s="169"/>
      <c r="AG1193" s="169"/>
      <c r="AH1193" s="169"/>
      <c r="AJ1193" s="169"/>
      <c r="AK1193" s="169"/>
      <c r="AM1193" s="169"/>
      <c r="AN1193" s="64"/>
      <c r="AO1193" s="64"/>
      <c r="AP1193" s="64"/>
      <c r="AQ1193" s="64"/>
      <c r="AR1193" s="64"/>
      <c r="AS1193" s="42"/>
      <c r="AT1193" s="67"/>
      <c r="AU1193" s="67"/>
      <c r="AV1193" s="67"/>
      <c r="AW1193" s="42"/>
      <c r="AX1193" s="64"/>
      <c r="AY1193" s="69"/>
      <c r="AZ1193" s="67"/>
      <c r="BA1193" s="67"/>
      <c r="BB1193" s="67"/>
      <c r="BC1193" s="67"/>
      <c r="BD1193" s="69"/>
      <c r="BE1193" s="69"/>
      <c r="BF1193" s="72"/>
      <c r="BG1193" s="69"/>
      <c r="BH1193" s="69"/>
      <c r="BI1193" s="94"/>
      <c r="BJ1193" s="42"/>
      <c r="BK1193" s="42"/>
      <c r="BL1193" s="209"/>
      <c r="BM1193" s="67"/>
      <c r="BN1193" s="67"/>
      <c r="BO1193" s="95"/>
      <c r="BP1193" s="42"/>
      <c r="BQ1193" s="42"/>
      <c r="BR1193" s="206"/>
      <c r="BS1193" s="41"/>
      <c r="BT1193" s="41"/>
      <c r="BU1193" s="30"/>
      <c r="BW1193" s="30"/>
      <c r="BX1193" s="30"/>
      <c r="BY1193" s="30"/>
      <c r="BZ1193" s="160"/>
      <c r="CS1193" s="40"/>
      <c r="CV1193" s="69"/>
      <c r="CW1193" s="31"/>
      <c r="CX1193" s="19"/>
      <c r="CY1193" s="43"/>
      <c r="DC1193" s="160"/>
      <c r="DU1193" s="30"/>
      <c r="DV1193" s="30"/>
      <c r="DW1193" s="30"/>
      <c r="DX1193" s="30"/>
      <c r="DY1193" s="30"/>
      <c r="DZ1193" s="160"/>
      <c r="EA1193" s="160"/>
      <c r="EC1193" s="160"/>
      <c r="ED1193" s="160"/>
      <c r="EG1193" s="160"/>
      <c r="EH1193" s="30"/>
      <c r="EI1193" s="30"/>
      <c r="EK1193" s="160"/>
      <c r="EL1193" s="160"/>
      <c r="EM1193" s="160"/>
      <c r="EN1193" s="160"/>
      <c r="EO1193" s="160"/>
      <c r="EP1193" s="160"/>
    </row>
    <row r="1194" spans="2:146" s="105" customFormat="1" x14ac:dyDescent="0.25">
      <c r="B1194" s="53"/>
      <c r="C1194" s="53"/>
      <c r="D1194" s="53"/>
      <c r="E1194" s="53"/>
      <c r="F1194" s="53"/>
      <c r="G1194" s="53"/>
      <c r="J1194" s="160"/>
      <c r="K1194" s="160"/>
      <c r="L1194" s="42"/>
      <c r="M1194" s="42"/>
      <c r="N1194" s="42"/>
      <c r="O1194" s="42"/>
      <c r="P1194" s="42"/>
      <c r="Q1194" s="42"/>
      <c r="R1194" s="42"/>
      <c r="S1194" s="42"/>
      <c r="T1194" s="42"/>
      <c r="U1194" s="169"/>
      <c r="V1194" s="169"/>
      <c r="W1194" s="169"/>
      <c r="X1194" s="169"/>
      <c r="Y1194" s="169"/>
      <c r="AA1194" s="169"/>
      <c r="AB1194" s="169"/>
      <c r="AC1194" s="169"/>
      <c r="AD1194" s="169"/>
      <c r="AE1194" s="169"/>
      <c r="AF1194" s="169"/>
      <c r="AG1194" s="169"/>
      <c r="AH1194" s="169"/>
      <c r="AJ1194" s="169"/>
      <c r="AK1194" s="169"/>
      <c r="AM1194" s="169"/>
      <c r="AN1194" s="64"/>
      <c r="AO1194" s="64"/>
      <c r="AP1194" s="64"/>
      <c r="AQ1194" s="64"/>
      <c r="AR1194" s="64"/>
      <c r="AS1194" s="42"/>
      <c r="AT1194" s="67"/>
      <c r="AU1194" s="67"/>
      <c r="AV1194" s="67"/>
      <c r="AW1194" s="42"/>
      <c r="AX1194" s="64"/>
      <c r="AY1194" s="69"/>
      <c r="AZ1194" s="67"/>
      <c r="BA1194" s="67"/>
      <c r="BB1194" s="67"/>
      <c r="BC1194" s="67"/>
      <c r="BD1194" s="69"/>
      <c r="BE1194" s="69"/>
      <c r="BF1194" s="72"/>
      <c r="BG1194" s="69"/>
      <c r="BH1194" s="69"/>
      <c r="BI1194" s="94"/>
      <c r="BJ1194" s="42"/>
      <c r="BK1194" s="42"/>
      <c r="BL1194" s="209"/>
      <c r="BM1194" s="67"/>
      <c r="BN1194" s="67"/>
      <c r="BO1194" s="95"/>
      <c r="BP1194" s="42"/>
      <c r="BQ1194" s="42"/>
      <c r="BR1194" s="206"/>
      <c r="BS1194" s="41"/>
      <c r="BT1194" s="41"/>
      <c r="BU1194" s="30"/>
      <c r="BW1194" s="30"/>
      <c r="BX1194" s="30"/>
      <c r="BY1194" s="30"/>
      <c r="BZ1194" s="160"/>
      <c r="CS1194" s="40"/>
      <c r="CV1194" s="69"/>
      <c r="CW1194" s="31"/>
      <c r="CX1194" s="19"/>
      <c r="CY1194" s="43"/>
      <c r="DC1194" s="160"/>
      <c r="DU1194" s="30"/>
      <c r="DV1194" s="30"/>
      <c r="DW1194" s="30"/>
      <c r="DX1194" s="30"/>
      <c r="DY1194" s="30"/>
      <c r="DZ1194" s="160"/>
      <c r="EA1194" s="160"/>
      <c r="EC1194" s="160"/>
      <c r="ED1194" s="160"/>
      <c r="EG1194" s="160"/>
      <c r="EH1194" s="30"/>
      <c r="EI1194" s="30"/>
      <c r="EK1194" s="160"/>
      <c r="EL1194" s="160"/>
      <c r="EM1194" s="160"/>
      <c r="EN1194" s="160"/>
      <c r="EO1194" s="160"/>
      <c r="EP1194" s="160"/>
    </row>
    <row r="1195" spans="2:146" s="105" customFormat="1" x14ac:dyDescent="0.25">
      <c r="B1195" s="53"/>
      <c r="C1195" s="53"/>
      <c r="D1195" s="53"/>
      <c r="E1195" s="53"/>
      <c r="F1195" s="53"/>
      <c r="G1195" s="53"/>
      <c r="J1195" s="160"/>
      <c r="K1195" s="160"/>
      <c r="L1195" s="42"/>
      <c r="M1195" s="42"/>
      <c r="N1195" s="42"/>
      <c r="O1195" s="42"/>
      <c r="P1195" s="42"/>
      <c r="Q1195" s="42"/>
      <c r="R1195" s="42"/>
      <c r="S1195" s="42"/>
      <c r="T1195" s="42"/>
      <c r="U1195" s="169"/>
      <c r="V1195" s="169"/>
      <c r="W1195" s="169"/>
      <c r="X1195" s="169"/>
      <c r="Y1195" s="169"/>
      <c r="AA1195" s="169"/>
      <c r="AB1195" s="169"/>
      <c r="AC1195" s="169"/>
      <c r="AD1195" s="169"/>
      <c r="AE1195" s="169"/>
      <c r="AF1195" s="169"/>
      <c r="AG1195" s="169"/>
      <c r="AH1195" s="169"/>
      <c r="AJ1195" s="169"/>
      <c r="AK1195" s="169"/>
      <c r="AM1195" s="169"/>
      <c r="AN1195" s="64"/>
      <c r="AO1195" s="64"/>
      <c r="AP1195" s="64"/>
      <c r="AQ1195" s="64"/>
      <c r="AR1195" s="64"/>
      <c r="AS1195" s="42"/>
      <c r="AT1195" s="67"/>
      <c r="AU1195" s="67"/>
      <c r="AV1195" s="67"/>
      <c r="AW1195" s="42"/>
      <c r="AX1195" s="64"/>
      <c r="AY1195" s="69"/>
      <c r="AZ1195" s="67"/>
      <c r="BA1195" s="67"/>
      <c r="BB1195" s="67"/>
      <c r="BC1195" s="67"/>
      <c r="BD1195" s="69"/>
      <c r="BE1195" s="69"/>
      <c r="BF1195" s="72"/>
      <c r="BG1195" s="69"/>
      <c r="BH1195" s="69"/>
      <c r="BI1195" s="94"/>
      <c r="BJ1195" s="42"/>
      <c r="BK1195" s="42"/>
      <c r="BL1195" s="209"/>
      <c r="BM1195" s="67"/>
      <c r="BN1195" s="67"/>
      <c r="BO1195" s="95"/>
      <c r="BP1195" s="42"/>
      <c r="BQ1195" s="42"/>
      <c r="BR1195" s="206"/>
      <c r="BS1195" s="41"/>
      <c r="BT1195" s="41"/>
      <c r="BU1195" s="30"/>
      <c r="BW1195" s="30"/>
      <c r="BX1195" s="30"/>
      <c r="BY1195" s="30"/>
      <c r="BZ1195" s="160"/>
      <c r="CS1195" s="40"/>
      <c r="CV1195" s="69"/>
      <c r="CW1195" s="31"/>
      <c r="CX1195" s="19"/>
      <c r="CY1195" s="43"/>
      <c r="DC1195" s="160"/>
      <c r="DU1195" s="30"/>
      <c r="DV1195" s="30"/>
      <c r="DW1195" s="30"/>
      <c r="DX1195" s="30"/>
      <c r="DY1195" s="30"/>
      <c r="DZ1195" s="160"/>
      <c r="EA1195" s="160"/>
      <c r="EC1195" s="160"/>
      <c r="ED1195" s="160"/>
      <c r="EG1195" s="160"/>
      <c r="EH1195" s="30"/>
      <c r="EI1195" s="30"/>
      <c r="EK1195" s="160"/>
      <c r="EL1195" s="160"/>
      <c r="EM1195" s="160"/>
      <c r="EN1195" s="160"/>
      <c r="EO1195" s="160"/>
      <c r="EP1195" s="160"/>
    </row>
    <row r="1196" spans="2:146" s="105" customFormat="1" x14ac:dyDescent="0.25">
      <c r="B1196" s="53"/>
      <c r="C1196" s="53"/>
      <c r="D1196" s="53"/>
      <c r="E1196" s="53"/>
      <c r="F1196" s="53"/>
      <c r="G1196" s="53"/>
      <c r="J1196" s="160"/>
      <c r="K1196" s="160"/>
      <c r="L1196" s="42"/>
      <c r="M1196" s="42"/>
      <c r="N1196" s="42"/>
      <c r="O1196" s="42"/>
      <c r="P1196" s="42"/>
      <c r="Q1196" s="42"/>
      <c r="R1196" s="42"/>
      <c r="S1196" s="42"/>
      <c r="T1196" s="42"/>
      <c r="U1196" s="169"/>
      <c r="V1196" s="169"/>
      <c r="W1196" s="169"/>
      <c r="X1196" s="169"/>
      <c r="Y1196" s="169"/>
      <c r="AA1196" s="169"/>
      <c r="AB1196" s="169"/>
      <c r="AC1196" s="169"/>
      <c r="AD1196" s="169"/>
      <c r="AE1196" s="169"/>
      <c r="AF1196" s="169"/>
      <c r="AG1196" s="169"/>
      <c r="AH1196" s="169"/>
      <c r="AJ1196" s="169"/>
      <c r="AK1196" s="169"/>
      <c r="AM1196" s="169"/>
      <c r="AN1196" s="64"/>
      <c r="AO1196" s="64"/>
      <c r="AP1196" s="64"/>
      <c r="AQ1196" s="64"/>
      <c r="AR1196" s="64"/>
      <c r="AS1196" s="42"/>
      <c r="AT1196" s="67"/>
      <c r="AU1196" s="67"/>
      <c r="AV1196" s="67"/>
      <c r="AW1196" s="42"/>
      <c r="AX1196" s="64"/>
      <c r="AY1196" s="69"/>
      <c r="AZ1196" s="67"/>
      <c r="BA1196" s="67"/>
      <c r="BB1196" s="67"/>
      <c r="BC1196" s="67"/>
      <c r="BD1196" s="69"/>
      <c r="BE1196" s="69"/>
      <c r="BF1196" s="72"/>
      <c r="BG1196" s="69"/>
      <c r="BH1196" s="69"/>
      <c r="BI1196" s="94"/>
      <c r="BJ1196" s="42"/>
      <c r="BK1196" s="42"/>
      <c r="BL1196" s="209"/>
      <c r="BM1196" s="67"/>
      <c r="BN1196" s="67"/>
      <c r="BO1196" s="95"/>
      <c r="BP1196" s="42"/>
      <c r="BQ1196" s="42"/>
      <c r="BR1196" s="206"/>
      <c r="BS1196" s="41"/>
      <c r="BT1196" s="41"/>
      <c r="BU1196" s="30"/>
      <c r="BW1196" s="30"/>
      <c r="BX1196" s="30"/>
      <c r="BY1196" s="30"/>
      <c r="BZ1196" s="160"/>
      <c r="CS1196" s="40"/>
      <c r="CV1196" s="69"/>
      <c r="CW1196" s="31"/>
      <c r="CX1196" s="19"/>
      <c r="CY1196" s="43"/>
      <c r="DC1196" s="160"/>
      <c r="DU1196" s="30"/>
      <c r="DV1196" s="30"/>
      <c r="DW1196" s="30"/>
      <c r="DX1196" s="30"/>
      <c r="DY1196" s="30"/>
      <c r="DZ1196" s="160"/>
      <c r="EA1196" s="160"/>
      <c r="EC1196" s="160"/>
      <c r="ED1196" s="160"/>
      <c r="EG1196" s="160"/>
      <c r="EH1196" s="30"/>
      <c r="EI1196" s="30"/>
      <c r="EK1196" s="160"/>
      <c r="EL1196" s="160"/>
      <c r="EM1196" s="160"/>
      <c r="EN1196" s="160"/>
      <c r="EO1196" s="160"/>
      <c r="EP1196" s="160"/>
    </row>
    <row r="1197" spans="2:146" s="105" customFormat="1" x14ac:dyDescent="0.25">
      <c r="B1197" s="53"/>
      <c r="C1197" s="53"/>
      <c r="D1197" s="53"/>
      <c r="E1197" s="53"/>
      <c r="F1197" s="53"/>
      <c r="G1197" s="53"/>
      <c r="J1197" s="160"/>
      <c r="K1197" s="160"/>
      <c r="L1197" s="42"/>
      <c r="M1197" s="42"/>
      <c r="N1197" s="42"/>
      <c r="O1197" s="42"/>
      <c r="P1197" s="42"/>
      <c r="Q1197" s="42"/>
      <c r="R1197" s="42"/>
      <c r="S1197" s="42"/>
      <c r="T1197" s="42"/>
      <c r="U1197" s="169"/>
      <c r="V1197" s="169"/>
      <c r="W1197" s="169"/>
      <c r="X1197" s="169"/>
      <c r="Y1197" s="169"/>
      <c r="AA1197" s="169"/>
      <c r="AB1197" s="169"/>
      <c r="AC1197" s="169"/>
      <c r="AD1197" s="169"/>
      <c r="AE1197" s="169"/>
      <c r="AF1197" s="169"/>
      <c r="AG1197" s="169"/>
      <c r="AH1197" s="169"/>
      <c r="AJ1197" s="169"/>
      <c r="AK1197" s="169"/>
      <c r="AM1197" s="169"/>
      <c r="AN1197" s="64"/>
      <c r="AO1197" s="64"/>
      <c r="AP1197" s="64"/>
      <c r="AQ1197" s="64"/>
      <c r="AR1197" s="64"/>
      <c r="AS1197" s="42"/>
      <c r="AT1197" s="67"/>
      <c r="AU1197" s="67"/>
      <c r="AV1197" s="67"/>
      <c r="AW1197" s="42"/>
      <c r="AX1197" s="64"/>
      <c r="AY1197" s="69"/>
      <c r="AZ1197" s="67"/>
      <c r="BA1197" s="67"/>
      <c r="BB1197" s="67"/>
      <c r="BC1197" s="67"/>
      <c r="BD1197" s="69"/>
      <c r="BE1197" s="69"/>
      <c r="BF1197" s="72"/>
      <c r="BG1197" s="69"/>
      <c r="BH1197" s="69"/>
      <c r="BI1197" s="94"/>
      <c r="BJ1197" s="42"/>
      <c r="BK1197" s="42"/>
      <c r="BL1197" s="209"/>
      <c r="BM1197" s="67"/>
      <c r="BN1197" s="67"/>
      <c r="BO1197" s="95"/>
      <c r="BP1197" s="42"/>
      <c r="BQ1197" s="42"/>
      <c r="BR1197" s="206"/>
      <c r="BS1197" s="41"/>
      <c r="BT1197" s="41"/>
      <c r="BU1197" s="30"/>
      <c r="BW1197" s="30"/>
      <c r="BX1197" s="30"/>
      <c r="BY1197" s="30"/>
      <c r="BZ1197" s="160"/>
      <c r="CS1197" s="40"/>
      <c r="CV1197" s="69"/>
      <c r="CW1197" s="31"/>
      <c r="CX1197" s="19"/>
      <c r="CY1197" s="43"/>
      <c r="DC1197" s="160"/>
      <c r="DU1197" s="30"/>
      <c r="DV1197" s="30"/>
      <c r="DW1197" s="30"/>
      <c r="DX1197" s="30"/>
      <c r="DY1197" s="30"/>
      <c r="DZ1197" s="160"/>
      <c r="EA1197" s="160"/>
      <c r="EC1197" s="160"/>
      <c r="ED1197" s="160"/>
      <c r="EG1197" s="160"/>
      <c r="EH1197" s="30"/>
      <c r="EI1197" s="30"/>
      <c r="EK1197" s="160"/>
      <c r="EL1197" s="160"/>
      <c r="EM1197" s="160"/>
      <c r="EN1197" s="160"/>
      <c r="EO1197" s="160"/>
      <c r="EP1197" s="160"/>
    </row>
    <row r="1198" spans="2:146" s="105" customFormat="1" x14ac:dyDescent="0.25">
      <c r="B1198" s="53"/>
      <c r="C1198" s="53"/>
      <c r="D1198" s="53"/>
      <c r="E1198" s="53"/>
      <c r="F1198" s="53"/>
      <c r="G1198" s="53"/>
      <c r="J1198" s="160"/>
      <c r="K1198" s="160"/>
      <c r="L1198" s="42"/>
      <c r="M1198" s="42"/>
      <c r="N1198" s="42"/>
      <c r="O1198" s="42"/>
      <c r="P1198" s="42"/>
      <c r="Q1198" s="42"/>
      <c r="R1198" s="42"/>
      <c r="S1198" s="42"/>
      <c r="T1198" s="42"/>
      <c r="U1198" s="169"/>
      <c r="V1198" s="169"/>
      <c r="W1198" s="169"/>
      <c r="X1198" s="169"/>
      <c r="Y1198" s="169"/>
      <c r="AA1198" s="169"/>
      <c r="AB1198" s="169"/>
      <c r="AC1198" s="169"/>
      <c r="AD1198" s="169"/>
      <c r="AE1198" s="169"/>
      <c r="AF1198" s="169"/>
      <c r="AG1198" s="169"/>
      <c r="AH1198" s="169"/>
      <c r="AJ1198" s="169"/>
      <c r="AK1198" s="169"/>
      <c r="AM1198" s="169"/>
      <c r="AN1198" s="64"/>
      <c r="AO1198" s="64"/>
      <c r="AP1198" s="64"/>
      <c r="AQ1198" s="64"/>
      <c r="AR1198" s="64"/>
      <c r="AS1198" s="42"/>
      <c r="AT1198" s="67"/>
      <c r="AU1198" s="67"/>
      <c r="AV1198" s="67"/>
      <c r="AW1198" s="42"/>
      <c r="AX1198" s="64"/>
      <c r="AY1198" s="69"/>
      <c r="AZ1198" s="67"/>
      <c r="BA1198" s="67"/>
      <c r="BB1198" s="67"/>
      <c r="BC1198" s="67"/>
      <c r="BD1198" s="69"/>
      <c r="BE1198" s="69"/>
      <c r="BF1198" s="72"/>
      <c r="BG1198" s="69"/>
      <c r="BH1198" s="69"/>
      <c r="BI1198" s="94"/>
      <c r="BJ1198" s="42"/>
      <c r="BK1198" s="42"/>
      <c r="BL1198" s="209"/>
      <c r="BM1198" s="67"/>
      <c r="BN1198" s="67"/>
      <c r="BO1198" s="95"/>
      <c r="BP1198" s="42"/>
      <c r="BQ1198" s="42"/>
      <c r="BR1198" s="206"/>
      <c r="BS1198" s="41"/>
      <c r="BT1198" s="41"/>
      <c r="BU1198" s="30"/>
      <c r="BW1198" s="30"/>
      <c r="BX1198" s="30"/>
      <c r="BY1198" s="30"/>
      <c r="BZ1198" s="160"/>
      <c r="CS1198" s="40"/>
      <c r="CV1198" s="69"/>
      <c r="CW1198" s="31"/>
      <c r="CX1198" s="19"/>
      <c r="CY1198" s="43"/>
      <c r="DC1198" s="160"/>
      <c r="DU1198" s="30"/>
      <c r="DV1198" s="30"/>
      <c r="DW1198" s="30"/>
      <c r="DX1198" s="30"/>
      <c r="DY1198" s="30"/>
      <c r="DZ1198" s="160"/>
      <c r="EA1198" s="160"/>
      <c r="EC1198" s="160"/>
      <c r="ED1198" s="160"/>
      <c r="EG1198" s="160"/>
      <c r="EH1198" s="30"/>
      <c r="EI1198" s="30"/>
      <c r="EK1198" s="160"/>
      <c r="EL1198" s="160"/>
      <c r="EM1198" s="160"/>
      <c r="EN1198" s="160"/>
      <c r="EO1198" s="160"/>
      <c r="EP1198" s="160"/>
    </row>
    <row r="1199" spans="2:146" s="105" customFormat="1" x14ac:dyDescent="0.25">
      <c r="B1199" s="53"/>
      <c r="C1199" s="53"/>
      <c r="D1199" s="53"/>
      <c r="E1199" s="53"/>
      <c r="F1199" s="53"/>
      <c r="G1199" s="53"/>
      <c r="J1199" s="160"/>
      <c r="K1199" s="160"/>
      <c r="L1199" s="42"/>
      <c r="M1199" s="42"/>
      <c r="N1199" s="42"/>
      <c r="O1199" s="42"/>
      <c r="P1199" s="42"/>
      <c r="Q1199" s="42"/>
      <c r="R1199" s="42"/>
      <c r="S1199" s="42"/>
      <c r="T1199" s="42"/>
      <c r="U1199" s="169"/>
      <c r="V1199" s="169"/>
      <c r="W1199" s="169"/>
      <c r="X1199" s="169"/>
      <c r="Y1199" s="169"/>
      <c r="AA1199" s="169"/>
      <c r="AB1199" s="169"/>
      <c r="AC1199" s="169"/>
      <c r="AD1199" s="169"/>
      <c r="AE1199" s="169"/>
      <c r="AF1199" s="169"/>
      <c r="AG1199" s="169"/>
      <c r="AH1199" s="169"/>
      <c r="AJ1199" s="169"/>
      <c r="AK1199" s="169"/>
      <c r="AM1199" s="169"/>
      <c r="AN1199" s="64"/>
      <c r="AO1199" s="64"/>
      <c r="AP1199" s="64"/>
      <c r="AQ1199" s="64"/>
      <c r="AR1199" s="64"/>
      <c r="AS1199" s="42"/>
      <c r="AT1199" s="67"/>
      <c r="AU1199" s="67"/>
      <c r="AV1199" s="67"/>
      <c r="AW1199" s="42"/>
      <c r="AX1199" s="64"/>
      <c r="AY1199" s="69"/>
      <c r="AZ1199" s="67"/>
      <c r="BA1199" s="67"/>
      <c r="BB1199" s="67"/>
      <c r="BC1199" s="67"/>
      <c r="BD1199" s="69"/>
      <c r="BE1199" s="69"/>
      <c r="BF1199" s="72"/>
      <c r="BG1199" s="69"/>
      <c r="BH1199" s="69"/>
      <c r="BI1199" s="94"/>
      <c r="BJ1199" s="42"/>
      <c r="BK1199" s="42"/>
      <c r="BL1199" s="209"/>
      <c r="BM1199" s="67"/>
      <c r="BN1199" s="67"/>
      <c r="BO1199" s="95"/>
      <c r="BP1199" s="42"/>
      <c r="BQ1199" s="42"/>
      <c r="BR1199" s="206"/>
      <c r="BS1199" s="41"/>
      <c r="BT1199" s="41"/>
      <c r="BU1199" s="30"/>
      <c r="BW1199" s="30"/>
      <c r="BX1199" s="30"/>
      <c r="BY1199" s="30"/>
      <c r="BZ1199" s="160"/>
      <c r="CS1199" s="40"/>
      <c r="CV1199" s="69"/>
      <c r="CW1199" s="31"/>
      <c r="CX1199" s="19"/>
      <c r="CY1199" s="43"/>
      <c r="DC1199" s="160"/>
      <c r="DU1199" s="30"/>
      <c r="DV1199" s="30"/>
      <c r="DW1199" s="30"/>
      <c r="DX1199" s="30"/>
      <c r="DY1199" s="30"/>
      <c r="DZ1199" s="160"/>
      <c r="EA1199" s="160"/>
      <c r="EC1199" s="160"/>
      <c r="ED1199" s="160"/>
      <c r="EG1199" s="160"/>
      <c r="EH1199" s="30"/>
      <c r="EI1199" s="30"/>
      <c r="EK1199" s="160"/>
      <c r="EL1199" s="160"/>
      <c r="EM1199" s="160"/>
      <c r="EN1199" s="160"/>
      <c r="EO1199" s="160"/>
      <c r="EP1199" s="160"/>
    </row>
    <row r="1200" spans="2:146" s="105" customFormat="1" x14ac:dyDescent="0.25">
      <c r="B1200" s="53"/>
      <c r="C1200" s="53"/>
      <c r="D1200" s="53"/>
      <c r="E1200" s="53"/>
      <c r="F1200" s="53"/>
      <c r="G1200" s="53"/>
      <c r="J1200" s="160"/>
      <c r="K1200" s="160"/>
      <c r="L1200" s="42"/>
      <c r="M1200" s="42"/>
      <c r="N1200" s="42"/>
      <c r="O1200" s="42"/>
      <c r="P1200" s="42"/>
      <c r="Q1200" s="42"/>
      <c r="R1200" s="42"/>
      <c r="S1200" s="42"/>
      <c r="T1200" s="42"/>
      <c r="U1200" s="169"/>
      <c r="V1200" s="169"/>
      <c r="W1200" s="169"/>
      <c r="X1200" s="169"/>
      <c r="Y1200" s="169"/>
      <c r="AA1200" s="169"/>
      <c r="AB1200" s="169"/>
      <c r="AC1200" s="169"/>
      <c r="AD1200" s="169"/>
      <c r="AE1200" s="169"/>
      <c r="AF1200" s="169"/>
      <c r="AG1200" s="169"/>
      <c r="AH1200" s="169"/>
      <c r="AJ1200" s="169"/>
      <c r="AK1200" s="169"/>
      <c r="AM1200" s="169"/>
      <c r="AN1200" s="64"/>
      <c r="AO1200" s="64"/>
      <c r="AP1200" s="64"/>
      <c r="AQ1200" s="64"/>
      <c r="AR1200" s="64"/>
      <c r="AS1200" s="42"/>
      <c r="AT1200" s="67"/>
      <c r="AU1200" s="67"/>
      <c r="AV1200" s="67"/>
      <c r="AW1200" s="42"/>
      <c r="AX1200" s="64"/>
      <c r="AY1200" s="69"/>
      <c r="AZ1200" s="67"/>
      <c r="BA1200" s="67"/>
      <c r="BB1200" s="67"/>
      <c r="BC1200" s="67"/>
      <c r="BD1200" s="69"/>
      <c r="BE1200" s="69"/>
      <c r="BF1200" s="72"/>
      <c r="BG1200" s="69"/>
      <c r="BH1200" s="69"/>
      <c r="BI1200" s="94"/>
      <c r="BJ1200" s="42"/>
      <c r="BK1200" s="42"/>
      <c r="BL1200" s="209"/>
      <c r="BM1200" s="67"/>
      <c r="BN1200" s="67"/>
      <c r="BO1200" s="95"/>
      <c r="BP1200" s="42"/>
      <c r="BQ1200" s="42"/>
      <c r="BR1200" s="206"/>
      <c r="BS1200" s="41"/>
      <c r="BT1200" s="41"/>
      <c r="BU1200" s="30"/>
      <c r="BW1200" s="30"/>
      <c r="BX1200" s="30"/>
      <c r="BY1200" s="30"/>
      <c r="BZ1200" s="160"/>
      <c r="CS1200" s="40"/>
      <c r="CV1200" s="69"/>
      <c r="CW1200" s="31"/>
      <c r="CX1200" s="19"/>
      <c r="CY1200" s="43"/>
      <c r="DC1200" s="160"/>
      <c r="DU1200" s="30"/>
      <c r="DV1200" s="30"/>
      <c r="DW1200" s="30"/>
      <c r="DX1200" s="30"/>
      <c r="DY1200" s="30"/>
      <c r="DZ1200" s="160"/>
      <c r="EA1200" s="160"/>
      <c r="EC1200" s="160"/>
      <c r="ED1200" s="160"/>
      <c r="EG1200" s="160"/>
      <c r="EH1200" s="30"/>
      <c r="EI1200" s="30"/>
      <c r="EK1200" s="160"/>
      <c r="EL1200" s="160"/>
      <c r="EM1200" s="160"/>
      <c r="EN1200" s="160"/>
      <c r="EO1200" s="160"/>
      <c r="EP1200" s="160"/>
    </row>
    <row r="1201" spans="2:146" s="105" customFormat="1" x14ac:dyDescent="0.25">
      <c r="B1201" s="53"/>
      <c r="C1201" s="53"/>
      <c r="D1201" s="53"/>
      <c r="E1201" s="53"/>
      <c r="F1201" s="53"/>
      <c r="G1201" s="53"/>
      <c r="J1201" s="160"/>
      <c r="K1201" s="160"/>
      <c r="L1201" s="42"/>
      <c r="M1201" s="42"/>
      <c r="N1201" s="42"/>
      <c r="O1201" s="42"/>
      <c r="P1201" s="42"/>
      <c r="Q1201" s="42"/>
      <c r="R1201" s="42"/>
      <c r="S1201" s="42"/>
      <c r="T1201" s="42"/>
      <c r="U1201" s="169"/>
      <c r="V1201" s="169"/>
      <c r="W1201" s="169"/>
      <c r="X1201" s="169"/>
      <c r="Y1201" s="169"/>
      <c r="AA1201" s="169"/>
      <c r="AB1201" s="169"/>
      <c r="AC1201" s="169"/>
      <c r="AD1201" s="169"/>
      <c r="AE1201" s="169"/>
      <c r="AF1201" s="169"/>
      <c r="AG1201" s="169"/>
      <c r="AH1201" s="169"/>
      <c r="AJ1201" s="169"/>
      <c r="AK1201" s="169"/>
      <c r="AM1201" s="169"/>
      <c r="AN1201" s="64"/>
      <c r="AO1201" s="64"/>
      <c r="AP1201" s="64"/>
      <c r="AQ1201" s="64"/>
      <c r="AR1201" s="64"/>
      <c r="AS1201" s="42"/>
      <c r="AT1201" s="67"/>
      <c r="AU1201" s="67"/>
      <c r="AV1201" s="67"/>
      <c r="AW1201" s="42"/>
      <c r="AX1201" s="64"/>
      <c r="AY1201" s="69"/>
      <c r="AZ1201" s="67"/>
      <c r="BA1201" s="67"/>
      <c r="BB1201" s="67"/>
      <c r="BC1201" s="67"/>
      <c r="BD1201" s="69"/>
      <c r="BE1201" s="69"/>
      <c r="BF1201" s="72"/>
      <c r="BG1201" s="69"/>
      <c r="BH1201" s="69"/>
      <c r="BI1201" s="94"/>
      <c r="BJ1201" s="42"/>
      <c r="BK1201" s="42"/>
      <c r="BL1201" s="209"/>
      <c r="BM1201" s="67"/>
      <c r="BN1201" s="67"/>
      <c r="BO1201" s="95"/>
      <c r="BP1201" s="42"/>
      <c r="BQ1201" s="42"/>
      <c r="BR1201" s="206"/>
      <c r="BS1201" s="41"/>
      <c r="BT1201" s="41"/>
      <c r="BU1201" s="30"/>
      <c r="BW1201" s="30"/>
      <c r="BX1201" s="30"/>
      <c r="BY1201" s="30"/>
      <c r="BZ1201" s="160"/>
      <c r="CS1201" s="40"/>
      <c r="CV1201" s="69"/>
      <c r="CW1201" s="31"/>
      <c r="CX1201" s="19"/>
      <c r="CY1201" s="43"/>
      <c r="DC1201" s="160"/>
      <c r="DU1201" s="30"/>
      <c r="DV1201" s="30"/>
      <c r="DW1201" s="30"/>
      <c r="DX1201" s="30"/>
      <c r="DY1201" s="30"/>
      <c r="DZ1201" s="160"/>
      <c r="EA1201" s="160"/>
      <c r="EC1201" s="160"/>
      <c r="ED1201" s="160"/>
      <c r="EG1201" s="160"/>
      <c r="EH1201" s="30"/>
      <c r="EI1201" s="30"/>
      <c r="EK1201" s="160"/>
      <c r="EL1201" s="160"/>
      <c r="EM1201" s="160"/>
      <c r="EN1201" s="160"/>
      <c r="EO1201" s="160"/>
      <c r="EP1201" s="160"/>
    </row>
    <row r="1202" spans="2:146" s="105" customFormat="1" x14ac:dyDescent="0.25">
      <c r="B1202" s="53"/>
      <c r="C1202" s="53"/>
      <c r="D1202" s="53"/>
      <c r="E1202" s="53"/>
      <c r="F1202" s="53"/>
      <c r="G1202" s="53"/>
      <c r="J1202" s="160"/>
      <c r="K1202" s="160"/>
      <c r="L1202" s="42"/>
      <c r="M1202" s="42"/>
      <c r="N1202" s="42"/>
      <c r="O1202" s="42"/>
      <c r="P1202" s="42"/>
      <c r="Q1202" s="42"/>
      <c r="R1202" s="42"/>
      <c r="S1202" s="42"/>
      <c r="T1202" s="42"/>
      <c r="U1202" s="169"/>
      <c r="V1202" s="169"/>
      <c r="W1202" s="169"/>
      <c r="X1202" s="169"/>
      <c r="Y1202" s="169"/>
      <c r="AA1202" s="169"/>
      <c r="AB1202" s="169"/>
      <c r="AC1202" s="169"/>
      <c r="AD1202" s="169"/>
      <c r="AE1202" s="169"/>
      <c r="AF1202" s="169"/>
      <c r="AG1202" s="169"/>
      <c r="AH1202" s="169"/>
      <c r="AJ1202" s="169"/>
      <c r="AK1202" s="169"/>
      <c r="AM1202" s="169"/>
      <c r="AN1202" s="64"/>
      <c r="AO1202" s="64"/>
      <c r="AP1202" s="64"/>
      <c r="AQ1202" s="64"/>
      <c r="AR1202" s="64"/>
      <c r="AS1202" s="42"/>
      <c r="AT1202" s="67"/>
      <c r="AU1202" s="67"/>
      <c r="AV1202" s="67"/>
      <c r="AW1202" s="42"/>
      <c r="AX1202" s="64"/>
      <c r="AY1202" s="69"/>
      <c r="AZ1202" s="67"/>
      <c r="BA1202" s="67"/>
      <c r="BB1202" s="67"/>
      <c r="BC1202" s="67"/>
      <c r="BD1202" s="69"/>
      <c r="BE1202" s="69"/>
      <c r="BF1202" s="72"/>
      <c r="BG1202" s="69"/>
      <c r="BH1202" s="69"/>
      <c r="BI1202" s="94"/>
      <c r="BJ1202" s="42"/>
      <c r="BK1202" s="42"/>
      <c r="BL1202" s="209"/>
      <c r="BM1202" s="67"/>
      <c r="BN1202" s="67"/>
      <c r="BO1202" s="95"/>
      <c r="BP1202" s="42"/>
      <c r="BQ1202" s="42"/>
      <c r="BR1202" s="206"/>
      <c r="BS1202" s="41"/>
      <c r="BT1202" s="41"/>
      <c r="BU1202" s="30"/>
      <c r="BW1202" s="30"/>
      <c r="BX1202" s="30"/>
      <c r="BY1202" s="30"/>
      <c r="BZ1202" s="160"/>
      <c r="CS1202" s="40"/>
      <c r="CV1202" s="69"/>
      <c r="CW1202" s="31"/>
      <c r="CX1202" s="19"/>
      <c r="CY1202" s="43"/>
      <c r="DC1202" s="160"/>
      <c r="DU1202" s="30"/>
      <c r="DV1202" s="30"/>
      <c r="DW1202" s="30"/>
      <c r="DX1202" s="30"/>
      <c r="DY1202" s="30"/>
      <c r="DZ1202" s="160"/>
      <c r="EA1202" s="160"/>
      <c r="EC1202" s="160"/>
      <c r="ED1202" s="160"/>
      <c r="EG1202" s="160"/>
      <c r="EH1202" s="30"/>
      <c r="EI1202" s="30"/>
      <c r="EK1202" s="160"/>
      <c r="EL1202" s="160"/>
      <c r="EM1202" s="160"/>
      <c r="EN1202" s="160"/>
      <c r="EO1202" s="160"/>
      <c r="EP1202" s="160"/>
    </row>
    <row r="1203" spans="2:146" s="105" customFormat="1" x14ac:dyDescent="0.25">
      <c r="B1203" s="53"/>
      <c r="C1203" s="53"/>
      <c r="D1203" s="53"/>
      <c r="E1203" s="53"/>
      <c r="F1203" s="53"/>
      <c r="G1203" s="53"/>
      <c r="J1203" s="160"/>
      <c r="K1203" s="160"/>
      <c r="L1203" s="42"/>
      <c r="M1203" s="42"/>
      <c r="N1203" s="42"/>
      <c r="O1203" s="42"/>
      <c r="P1203" s="42"/>
      <c r="Q1203" s="42"/>
      <c r="R1203" s="42"/>
      <c r="S1203" s="42"/>
      <c r="T1203" s="42"/>
      <c r="U1203" s="169"/>
      <c r="V1203" s="169"/>
      <c r="W1203" s="169"/>
      <c r="X1203" s="169"/>
      <c r="Y1203" s="169"/>
      <c r="AA1203" s="169"/>
      <c r="AB1203" s="169"/>
      <c r="AC1203" s="169"/>
      <c r="AD1203" s="169"/>
      <c r="AE1203" s="169"/>
      <c r="AF1203" s="169"/>
      <c r="AG1203" s="169"/>
      <c r="AH1203" s="169"/>
      <c r="AJ1203" s="169"/>
      <c r="AK1203" s="169"/>
      <c r="AM1203" s="169"/>
      <c r="AN1203" s="64"/>
      <c r="AO1203" s="64"/>
      <c r="AP1203" s="64"/>
      <c r="AQ1203" s="64"/>
      <c r="AR1203" s="64"/>
      <c r="AS1203" s="42"/>
      <c r="AT1203" s="67"/>
      <c r="AU1203" s="67"/>
      <c r="AV1203" s="67"/>
      <c r="AW1203" s="42"/>
      <c r="AX1203" s="64"/>
      <c r="AY1203" s="69"/>
      <c r="AZ1203" s="67"/>
      <c r="BA1203" s="67"/>
      <c r="BB1203" s="67"/>
      <c r="BC1203" s="67"/>
      <c r="BD1203" s="69"/>
      <c r="BE1203" s="69"/>
      <c r="BF1203" s="72"/>
      <c r="BG1203" s="69"/>
      <c r="BH1203" s="69"/>
      <c r="BI1203" s="94"/>
      <c r="BJ1203" s="42"/>
      <c r="BK1203" s="42"/>
      <c r="BL1203" s="209"/>
      <c r="BM1203" s="67"/>
      <c r="BN1203" s="67"/>
      <c r="BO1203" s="95"/>
      <c r="BP1203" s="42"/>
      <c r="BQ1203" s="42"/>
      <c r="BR1203" s="206"/>
      <c r="BS1203" s="41"/>
      <c r="BT1203" s="41"/>
      <c r="BU1203" s="30"/>
      <c r="BW1203" s="30"/>
      <c r="BX1203" s="30"/>
      <c r="BY1203" s="30"/>
      <c r="BZ1203" s="160"/>
      <c r="CS1203" s="40"/>
      <c r="CV1203" s="69"/>
      <c r="CW1203" s="31"/>
      <c r="CX1203" s="19"/>
      <c r="CY1203" s="43"/>
      <c r="DC1203" s="160"/>
      <c r="DU1203" s="30"/>
      <c r="DV1203" s="30"/>
      <c r="DW1203" s="30"/>
      <c r="DX1203" s="30"/>
      <c r="DY1203" s="30"/>
      <c r="DZ1203" s="160"/>
      <c r="EA1203" s="160"/>
      <c r="EC1203" s="160"/>
      <c r="ED1203" s="160"/>
      <c r="EG1203" s="160"/>
      <c r="EH1203" s="30"/>
      <c r="EI1203" s="30"/>
      <c r="EK1203" s="160"/>
      <c r="EL1203" s="160"/>
      <c r="EM1203" s="160"/>
      <c r="EN1203" s="160"/>
      <c r="EO1203" s="160"/>
      <c r="EP1203" s="160"/>
    </row>
    <row r="1204" spans="2:146" s="105" customFormat="1" x14ac:dyDescent="0.25">
      <c r="B1204" s="53"/>
      <c r="C1204" s="53"/>
      <c r="D1204" s="53"/>
      <c r="E1204" s="53"/>
      <c r="F1204" s="53"/>
      <c r="G1204" s="53"/>
      <c r="J1204" s="160"/>
      <c r="K1204" s="160"/>
      <c r="L1204" s="42"/>
      <c r="M1204" s="42"/>
      <c r="N1204" s="42"/>
      <c r="O1204" s="42"/>
      <c r="P1204" s="42"/>
      <c r="Q1204" s="42"/>
      <c r="R1204" s="42"/>
      <c r="S1204" s="42"/>
      <c r="T1204" s="42"/>
      <c r="U1204" s="169"/>
      <c r="V1204" s="169"/>
      <c r="W1204" s="169"/>
      <c r="X1204" s="169"/>
      <c r="Y1204" s="169"/>
      <c r="AA1204" s="169"/>
      <c r="AB1204" s="169"/>
      <c r="AC1204" s="169"/>
      <c r="AD1204" s="169"/>
      <c r="AE1204" s="169"/>
      <c r="AF1204" s="169"/>
      <c r="AG1204" s="169"/>
      <c r="AH1204" s="169"/>
      <c r="AJ1204" s="169"/>
      <c r="AK1204" s="169"/>
      <c r="AM1204" s="169"/>
      <c r="AN1204" s="64"/>
      <c r="AO1204" s="64"/>
      <c r="AP1204" s="64"/>
      <c r="AQ1204" s="64"/>
      <c r="AR1204" s="64"/>
      <c r="AS1204" s="42"/>
      <c r="AT1204" s="67"/>
      <c r="AU1204" s="67"/>
      <c r="AV1204" s="67"/>
      <c r="AW1204" s="42"/>
      <c r="AX1204" s="64"/>
      <c r="AY1204" s="69"/>
      <c r="AZ1204" s="67"/>
      <c r="BA1204" s="67"/>
      <c r="BB1204" s="67"/>
      <c r="BC1204" s="67"/>
      <c r="BD1204" s="69"/>
      <c r="BE1204" s="69"/>
      <c r="BF1204" s="72"/>
      <c r="BG1204" s="69"/>
      <c r="BH1204" s="69"/>
      <c r="BI1204" s="94"/>
      <c r="BJ1204" s="42"/>
      <c r="BK1204" s="42"/>
      <c r="BL1204" s="209"/>
      <c r="BM1204" s="67"/>
      <c r="BN1204" s="67"/>
      <c r="BO1204" s="95"/>
      <c r="BP1204" s="42"/>
      <c r="BQ1204" s="42"/>
      <c r="BR1204" s="206"/>
      <c r="BS1204" s="41"/>
      <c r="BT1204" s="41"/>
      <c r="BU1204" s="30"/>
      <c r="BW1204" s="30"/>
      <c r="BX1204" s="30"/>
      <c r="BY1204" s="30"/>
      <c r="BZ1204" s="160"/>
      <c r="CS1204" s="40"/>
      <c r="CV1204" s="69"/>
      <c r="CW1204" s="31"/>
      <c r="CX1204" s="19"/>
      <c r="CY1204" s="43"/>
      <c r="DC1204" s="160"/>
      <c r="DU1204" s="30"/>
      <c r="DV1204" s="30"/>
      <c r="DW1204" s="30"/>
      <c r="DX1204" s="30"/>
      <c r="DY1204" s="30"/>
      <c r="DZ1204" s="160"/>
      <c r="EA1204" s="160"/>
      <c r="EC1204" s="160"/>
      <c r="ED1204" s="160"/>
      <c r="EG1204" s="160"/>
      <c r="EH1204" s="30"/>
      <c r="EI1204" s="30"/>
      <c r="EK1204" s="160"/>
      <c r="EL1204" s="160"/>
      <c r="EM1204" s="160"/>
      <c r="EN1204" s="160"/>
      <c r="EO1204" s="160"/>
      <c r="EP1204" s="160"/>
    </row>
    <row r="1205" spans="2:146" s="105" customFormat="1" x14ac:dyDescent="0.25">
      <c r="B1205" s="53"/>
      <c r="C1205" s="53"/>
      <c r="D1205" s="53"/>
      <c r="E1205" s="53"/>
      <c r="F1205" s="53"/>
      <c r="G1205" s="53"/>
      <c r="J1205" s="160"/>
      <c r="K1205" s="160"/>
      <c r="L1205" s="42"/>
      <c r="M1205" s="42"/>
      <c r="N1205" s="42"/>
      <c r="O1205" s="42"/>
      <c r="P1205" s="42"/>
      <c r="Q1205" s="42"/>
      <c r="R1205" s="42"/>
      <c r="S1205" s="42"/>
      <c r="T1205" s="42"/>
      <c r="U1205" s="169"/>
      <c r="V1205" s="169"/>
      <c r="W1205" s="169"/>
      <c r="X1205" s="169"/>
      <c r="Y1205" s="169"/>
      <c r="AA1205" s="169"/>
      <c r="AB1205" s="169"/>
      <c r="AC1205" s="169"/>
      <c r="AD1205" s="169"/>
      <c r="AE1205" s="169"/>
      <c r="AF1205" s="169"/>
      <c r="AG1205" s="169"/>
      <c r="AH1205" s="169"/>
      <c r="AJ1205" s="169"/>
      <c r="AK1205" s="169"/>
      <c r="AM1205" s="169"/>
      <c r="AN1205" s="64"/>
      <c r="AO1205" s="64"/>
      <c r="AP1205" s="64"/>
      <c r="AQ1205" s="64"/>
      <c r="AR1205" s="64"/>
      <c r="AS1205" s="42"/>
      <c r="AT1205" s="67"/>
      <c r="AU1205" s="67"/>
      <c r="AV1205" s="67"/>
      <c r="AW1205" s="42"/>
      <c r="AX1205" s="64"/>
      <c r="AY1205" s="69"/>
      <c r="AZ1205" s="67"/>
      <c r="BA1205" s="67"/>
      <c r="BB1205" s="67"/>
      <c r="BC1205" s="67"/>
      <c r="BD1205" s="69"/>
      <c r="BE1205" s="69"/>
      <c r="BF1205" s="72"/>
      <c r="BG1205" s="69"/>
      <c r="BH1205" s="69"/>
      <c r="BI1205" s="94"/>
      <c r="BJ1205" s="42"/>
      <c r="BK1205" s="42"/>
      <c r="BL1205" s="209"/>
      <c r="BM1205" s="67"/>
      <c r="BN1205" s="67"/>
      <c r="BO1205" s="95"/>
      <c r="BP1205" s="42"/>
      <c r="BQ1205" s="42"/>
      <c r="BR1205" s="206"/>
      <c r="BS1205" s="41"/>
      <c r="BT1205" s="41"/>
      <c r="BU1205" s="30"/>
      <c r="BW1205" s="30"/>
      <c r="BX1205" s="30"/>
      <c r="BY1205" s="30"/>
      <c r="BZ1205" s="160"/>
      <c r="CS1205" s="40"/>
      <c r="CV1205" s="69"/>
      <c r="CW1205" s="31"/>
      <c r="CX1205" s="19"/>
      <c r="CY1205" s="43"/>
      <c r="DC1205" s="160"/>
      <c r="DU1205" s="30"/>
      <c r="DV1205" s="30"/>
      <c r="DW1205" s="30"/>
      <c r="DX1205" s="30"/>
      <c r="DY1205" s="30"/>
      <c r="DZ1205" s="160"/>
      <c r="EA1205" s="160"/>
      <c r="EC1205" s="160"/>
      <c r="ED1205" s="160"/>
      <c r="EG1205" s="160"/>
      <c r="EH1205" s="30"/>
      <c r="EI1205" s="30"/>
      <c r="EK1205" s="160"/>
      <c r="EL1205" s="160"/>
      <c r="EM1205" s="160"/>
      <c r="EN1205" s="160"/>
      <c r="EO1205" s="160"/>
      <c r="EP1205" s="160"/>
    </row>
    <row r="1206" spans="2:146" s="105" customFormat="1" x14ac:dyDescent="0.25">
      <c r="B1206" s="53"/>
      <c r="C1206" s="53"/>
      <c r="D1206" s="53"/>
      <c r="E1206" s="53"/>
      <c r="F1206" s="53"/>
      <c r="G1206" s="53"/>
      <c r="J1206" s="160"/>
      <c r="K1206" s="160"/>
      <c r="L1206" s="42"/>
      <c r="M1206" s="42"/>
      <c r="N1206" s="42"/>
      <c r="O1206" s="42"/>
      <c r="P1206" s="42"/>
      <c r="Q1206" s="42"/>
      <c r="R1206" s="42"/>
      <c r="S1206" s="42"/>
      <c r="T1206" s="42"/>
      <c r="U1206" s="169"/>
      <c r="V1206" s="169"/>
      <c r="W1206" s="169"/>
      <c r="X1206" s="169"/>
      <c r="Y1206" s="169"/>
      <c r="AA1206" s="169"/>
      <c r="AB1206" s="169"/>
      <c r="AC1206" s="169"/>
      <c r="AD1206" s="169"/>
      <c r="AE1206" s="169"/>
      <c r="AF1206" s="169"/>
      <c r="AG1206" s="169"/>
      <c r="AH1206" s="169"/>
      <c r="AJ1206" s="169"/>
      <c r="AK1206" s="169"/>
      <c r="AM1206" s="169"/>
      <c r="AN1206" s="64"/>
      <c r="AO1206" s="64"/>
      <c r="AP1206" s="64"/>
      <c r="AQ1206" s="64"/>
      <c r="AR1206" s="64"/>
      <c r="AS1206" s="42"/>
      <c r="AT1206" s="67"/>
      <c r="AU1206" s="67"/>
      <c r="AV1206" s="67"/>
      <c r="AW1206" s="42"/>
      <c r="AX1206" s="64"/>
      <c r="AY1206" s="69"/>
      <c r="AZ1206" s="67"/>
      <c r="BA1206" s="67"/>
      <c r="BB1206" s="67"/>
      <c r="BC1206" s="67"/>
      <c r="BD1206" s="69"/>
      <c r="BE1206" s="69"/>
      <c r="BF1206" s="72"/>
      <c r="BG1206" s="69"/>
      <c r="BH1206" s="69"/>
      <c r="BI1206" s="94"/>
      <c r="BJ1206" s="42"/>
      <c r="BK1206" s="42"/>
      <c r="BL1206" s="209"/>
      <c r="BM1206" s="67"/>
      <c r="BN1206" s="67"/>
      <c r="BO1206" s="95"/>
      <c r="BP1206" s="42"/>
      <c r="BQ1206" s="42"/>
      <c r="BR1206" s="206"/>
      <c r="BS1206" s="41"/>
      <c r="BT1206" s="41"/>
      <c r="BU1206" s="30"/>
      <c r="BW1206" s="30"/>
      <c r="BX1206" s="30"/>
      <c r="BY1206" s="30"/>
      <c r="BZ1206" s="160"/>
      <c r="CS1206" s="40"/>
      <c r="CV1206" s="69"/>
      <c r="CW1206" s="31"/>
      <c r="CX1206" s="19"/>
      <c r="CY1206" s="43"/>
      <c r="DC1206" s="160"/>
      <c r="DU1206" s="30"/>
      <c r="DV1206" s="30"/>
      <c r="DW1206" s="30"/>
      <c r="DX1206" s="30"/>
      <c r="DY1206" s="30"/>
      <c r="DZ1206" s="160"/>
      <c r="EA1206" s="160"/>
      <c r="EC1206" s="160"/>
      <c r="ED1206" s="160"/>
      <c r="EG1206" s="160"/>
      <c r="EH1206" s="30"/>
      <c r="EI1206" s="30"/>
      <c r="EK1206" s="160"/>
      <c r="EL1206" s="160"/>
      <c r="EM1206" s="160"/>
      <c r="EN1206" s="160"/>
      <c r="EO1206" s="160"/>
      <c r="EP1206" s="160"/>
    </row>
    <row r="1207" spans="2:146" s="105" customFormat="1" x14ac:dyDescent="0.25">
      <c r="B1207" s="53"/>
      <c r="C1207" s="53"/>
      <c r="D1207" s="53"/>
      <c r="E1207" s="53"/>
      <c r="F1207" s="53"/>
      <c r="G1207" s="53"/>
      <c r="J1207" s="160"/>
      <c r="K1207" s="160"/>
      <c r="L1207" s="42"/>
      <c r="M1207" s="42"/>
      <c r="N1207" s="42"/>
      <c r="O1207" s="42"/>
      <c r="P1207" s="42"/>
      <c r="Q1207" s="42"/>
      <c r="R1207" s="42"/>
      <c r="S1207" s="42"/>
      <c r="T1207" s="42"/>
      <c r="U1207" s="169"/>
      <c r="V1207" s="169"/>
      <c r="W1207" s="169"/>
      <c r="X1207" s="169"/>
      <c r="Y1207" s="169"/>
      <c r="AA1207" s="169"/>
      <c r="AB1207" s="169"/>
      <c r="AC1207" s="169"/>
      <c r="AD1207" s="169"/>
      <c r="AE1207" s="169"/>
      <c r="AF1207" s="169"/>
      <c r="AG1207" s="169"/>
      <c r="AH1207" s="169"/>
      <c r="AJ1207" s="169"/>
      <c r="AK1207" s="169"/>
      <c r="AM1207" s="169"/>
      <c r="AN1207" s="64"/>
      <c r="AO1207" s="64"/>
      <c r="AP1207" s="64"/>
      <c r="AQ1207" s="64"/>
      <c r="AR1207" s="64"/>
      <c r="AS1207" s="42"/>
      <c r="AT1207" s="67"/>
      <c r="AU1207" s="67"/>
      <c r="AV1207" s="67"/>
      <c r="AW1207" s="42"/>
      <c r="AX1207" s="64"/>
      <c r="AY1207" s="69"/>
      <c r="AZ1207" s="67"/>
      <c r="BA1207" s="67"/>
      <c r="BB1207" s="67"/>
      <c r="BC1207" s="67"/>
      <c r="BD1207" s="69"/>
      <c r="BE1207" s="69"/>
      <c r="BF1207" s="72"/>
      <c r="BG1207" s="69"/>
      <c r="BH1207" s="69"/>
      <c r="BI1207" s="94"/>
      <c r="BJ1207" s="42"/>
      <c r="BK1207" s="42"/>
      <c r="BL1207" s="209"/>
      <c r="BM1207" s="67"/>
      <c r="BN1207" s="67"/>
      <c r="BO1207" s="95"/>
      <c r="BP1207" s="42"/>
      <c r="BQ1207" s="42"/>
      <c r="BR1207" s="206"/>
      <c r="BS1207" s="41"/>
      <c r="BT1207" s="41"/>
      <c r="BU1207" s="30"/>
      <c r="BW1207" s="30"/>
      <c r="BX1207" s="30"/>
      <c r="BY1207" s="30"/>
      <c r="BZ1207" s="160"/>
      <c r="CS1207" s="40"/>
      <c r="CV1207" s="69"/>
      <c r="CW1207" s="31"/>
      <c r="CX1207" s="19"/>
      <c r="CY1207" s="43"/>
      <c r="DC1207" s="160"/>
      <c r="DU1207" s="30"/>
      <c r="DV1207" s="30"/>
      <c r="DW1207" s="30"/>
      <c r="DX1207" s="30"/>
      <c r="DY1207" s="30"/>
      <c r="DZ1207" s="160"/>
      <c r="EA1207" s="160"/>
      <c r="EC1207" s="160"/>
      <c r="ED1207" s="160"/>
      <c r="EG1207" s="160"/>
      <c r="EH1207" s="30"/>
      <c r="EI1207" s="30"/>
      <c r="EK1207" s="160"/>
      <c r="EL1207" s="160"/>
      <c r="EM1207" s="160"/>
      <c r="EN1207" s="160"/>
      <c r="EO1207" s="160"/>
      <c r="EP1207" s="160"/>
    </row>
    <row r="1208" spans="2:146" s="105" customFormat="1" x14ac:dyDescent="0.25">
      <c r="B1208" s="53"/>
      <c r="C1208" s="53"/>
      <c r="D1208" s="53"/>
      <c r="E1208" s="53"/>
      <c r="F1208" s="53"/>
      <c r="G1208" s="53"/>
      <c r="J1208" s="160"/>
      <c r="K1208" s="160"/>
      <c r="L1208" s="42"/>
      <c r="M1208" s="42"/>
      <c r="N1208" s="42"/>
      <c r="O1208" s="42"/>
      <c r="P1208" s="42"/>
      <c r="Q1208" s="42"/>
      <c r="R1208" s="42"/>
      <c r="S1208" s="42"/>
      <c r="T1208" s="42"/>
      <c r="U1208" s="169"/>
      <c r="V1208" s="169"/>
      <c r="W1208" s="169"/>
      <c r="X1208" s="169"/>
      <c r="Y1208" s="169"/>
      <c r="AA1208" s="169"/>
      <c r="AB1208" s="169"/>
      <c r="AC1208" s="169"/>
      <c r="AD1208" s="169"/>
      <c r="AE1208" s="169"/>
      <c r="AF1208" s="169"/>
      <c r="AG1208" s="169"/>
      <c r="AH1208" s="169"/>
      <c r="AJ1208" s="169"/>
      <c r="AK1208" s="169"/>
      <c r="AM1208" s="169"/>
      <c r="AN1208" s="64"/>
      <c r="AO1208" s="64"/>
      <c r="AP1208" s="64"/>
      <c r="AQ1208" s="64"/>
      <c r="AR1208" s="64"/>
      <c r="AS1208" s="42"/>
      <c r="AT1208" s="67"/>
      <c r="AU1208" s="67"/>
      <c r="AV1208" s="67"/>
      <c r="AW1208" s="42"/>
      <c r="AX1208" s="64"/>
      <c r="AY1208" s="69"/>
      <c r="AZ1208" s="67"/>
      <c r="BA1208" s="67"/>
      <c r="BB1208" s="67"/>
      <c r="BC1208" s="67"/>
      <c r="BD1208" s="69"/>
      <c r="BE1208" s="69"/>
      <c r="BF1208" s="72"/>
      <c r="BG1208" s="69"/>
      <c r="BH1208" s="69"/>
      <c r="BI1208" s="94"/>
      <c r="BJ1208" s="42"/>
      <c r="BK1208" s="42"/>
      <c r="BL1208" s="209"/>
      <c r="BM1208" s="67"/>
      <c r="BN1208" s="67"/>
      <c r="BO1208" s="95"/>
      <c r="BP1208" s="42"/>
      <c r="BQ1208" s="42"/>
      <c r="BR1208" s="206"/>
      <c r="BS1208" s="41"/>
      <c r="BT1208" s="41"/>
      <c r="BU1208" s="30"/>
      <c r="BW1208" s="30"/>
      <c r="BX1208" s="30"/>
      <c r="BY1208" s="30"/>
      <c r="BZ1208" s="160"/>
      <c r="CS1208" s="40"/>
      <c r="CV1208" s="69"/>
      <c r="CW1208" s="31"/>
      <c r="CX1208" s="19"/>
      <c r="CY1208" s="43"/>
      <c r="DC1208" s="160"/>
      <c r="DU1208" s="30"/>
      <c r="DV1208" s="30"/>
      <c r="DW1208" s="30"/>
      <c r="DX1208" s="30"/>
      <c r="DY1208" s="30"/>
      <c r="DZ1208" s="160"/>
      <c r="EA1208" s="160"/>
      <c r="EC1208" s="160"/>
      <c r="ED1208" s="160"/>
      <c r="EG1208" s="160"/>
      <c r="EH1208" s="30"/>
      <c r="EI1208" s="30"/>
      <c r="EK1208" s="160"/>
      <c r="EL1208" s="160"/>
      <c r="EM1208" s="160"/>
      <c r="EN1208" s="160"/>
      <c r="EO1208" s="160"/>
      <c r="EP1208" s="160"/>
    </row>
    <row r="1209" spans="2:146" s="105" customFormat="1" x14ac:dyDescent="0.25">
      <c r="B1209" s="53"/>
      <c r="C1209" s="53"/>
      <c r="D1209" s="53"/>
      <c r="E1209" s="53"/>
      <c r="F1209" s="53"/>
      <c r="G1209" s="53"/>
      <c r="J1209" s="160"/>
      <c r="K1209" s="160"/>
      <c r="L1209" s="42"/>
      <c r="M1209" s="42"/>
      <c r="N1209" s="42"/>
      <c r="O1209" s="42"/>
      <c r="P1209" s="42"/>
      <c r="Q1209" s="42"/>
      <c r="R1209" s="42"/>
      <c r="S1209" s="42"/>
      <c r="T1209" s="42"/>
      <c r="U1209" s="169"/>
      <c r="V1209" s="169"/>
      <c r="W1209" s="169"/>
      <c r="X1209" s="169"/>
      <c r="Y1209" s="169"/>
      <c r="AA1209" s="169"/>
      <c r="AB1209" s="169"/>
      <c r="AC1209" s="169"/>
      <c r="AD1209" s="169"/>
      <c r="AE1209" s="169"/>
      <c r="AF1209" s="169"/>
      <c r="AG1209" s="169"/>
      <c r="AH1209" s="169"/>
      <c r="AJ1209" s="169"/>
      <c r="AK1209" s="169"/>
      <c r="AM1209" s="169"/>
      <c r="AN1209" s="64"/>
      <c r="AO1209" s="64"/>
      <c r="AP1209" s="64"/>
      <c r="AQ1209" s="64"/>
      <c r="AR1209" s="64"/>
      <c r="AS1209" s="42"/>
      <c r="AT1209" s="67"/>
      <c r="AU1209" s="67"/>
      <c r="AV1209" s="67"/>
      <c r="AW1209" s="42"/>
      <c r="AX1209" s="64"/>
      <c r="AY1209" s="69"/>
      <c r="AZ1209" s="67"/>
      <c r="BA1209" s="67"/>
      <c r="BB1209" s="67"/>
      <c r="BC1209" s="67"/>
      <c r="BD1209" s="69"/>
      <c r="BE1209" s="69"/>
      <c r="BF1209" s="72"/>
      <c r="BG1209" s="69"/>
      <c r="BH1209" s="69"/>
      <c r="BI1209" s="94"/>
      <c r="BJ1209" s="42"/>
      <c r="BK1209" s="42"/>
      <c r="BL1209" s="209"/>
      <c r="BM1209" s="67"/>
      <c r="BN1209" s="67"/>
      <c r="BO1209" s="95"/>
      <c r="BP1209" s="42"/>
      <c r="BQ1209" s="42"/>
      <c r="BR1209" s="206"/>
      <c r="BS1209" s="41"/>
      <c r="BT1209" s="41"/>
      <c r="BU1209" s="30"/>
      <c r="BW1209" s="30"/>
      <c r="BX1209" s="30"/>
      <c r="BY1209" s="30"/>
      <c r="BZ1209" s="160"/>
      <c r="CS1209" s="40"/>
      <c r="CV1209" s="69"/>
      <c r="CW1209" s="31"/>
      <c r="CX1209" s="19"/>
      <c r="CY1209" s="43"/>
      <c r="DC1209" s="160"/>
      <c r="DU1209" s="30"/>
      <c r="DV1209" s="30"/>
      <c r="DW1209" s="30"/>
      <c r="DX1209" s="30"/>
      <c r="DY1209" s="30"/>
      <c r="DZ1209" s="160"/>
      <c r="EA1209" s="160"/>
      <c r="EC1209" s="160"/>
      <c r="ED1209" s="160"/>
      <c r="EG1209" s="160"/>
      <c r="EH1209" s="30"/>
      <c r="EI1209" s="30"/>
      <c r="EK1209" s="160"/>
      <c r="EL1209" s="160"/>
      <c r="EM1209" s="160"/>
      <c r="EN1209" s="160"/>
      <c r="EO1209" s="160"/>
      <c r="EP1209" s="160"/>
    </row>
    <row r="1210" spans="2:146" s="105" customFormat="1" x14ac:dyDescent="0.25">
      <c r="B1210" s="53"/>
      <c r="C1210" s="53"/>
      <c r="D1210" s="53"/>
      <c r="E1210" s="53"/>
      <c r="F1210" s="53"/>
      <c r="G1210" s="53"/>
      <c r="J1210" s="160"/>
      <c r="K1210" s="160"/>
      <c r="L1210" s="42"/>
      <c r="M1210" s="42"/>
      <c r="N1210" s="42"/>
      <c r="O1210" s="42"/>
      <c r="P1210" s="42"/>
      <c r="Q1210" s="42"/>
      <c r="R1210" s="42"/>
      <c r="S1210" s="42"/>
      <c r="T1210" s="42"/>
      <c r="U1210" s="169"/>
      <c r="V1210" s="169"/>
      <c r="W1210" s="169"/>
      <c r="X1210" s="169"/>
      <c r="Y1210" s="169"/>
      <c r="AA1210" s="169"/>
      <c r="AB1210" s="169"/>
      <c r="AC1210" s="169"/>
      <c r="AD1210" s="169"/>
      <c r="AE1210" s="169"/>
      <c r="AF1210" s="169"/>
      <c r="AG1210" s="169"/>
      <c r="AH1210" s="169"/>
      <c r="AJ1210" s="169"/>
      <c r="AK1210" s="169"/>
      <c r="AM1210" s="169"/>
      <c r="AN1210" s="64"/>
      <c r="AO1210" s="64"/>
      <c r="AP1210" s="64"/>
      <c r="AQ1210" s="64"/>
      <c r="AR1210" s="64"/>
      <c r="AS1210" s="42"/>
      <c r="AT1210" s="67"/>
      <c r="AU1210" s="67"/>
      <c r="AV1210" s="67"/>
      <c r="AW1210" s="42"/>
      <c r="AX1210" s="64"/>
      <c r="AY1210" s="69"/>
      <c r="AZ1210" s="67"/>
      <c r="BA1210" s="67"/>
      <c r="BB1210" s="67"/>
      <c r="BC1210" s="67"/>
      <c r="BD1210" s="69"/>
      <c r="BE1210" s="69"/>
      <c r="BF1210" s="72"/>
      <c r="BG1210" s="69"/>
      <c r="BH1210" s="69"/>
      <c r="BI1210" s="94"/>
      <c r="BJ1210" s="42"/>
      <c r="BK1210" s="42"/>
      <c r="BL1210" s="209"/>
      <c r="BM1210" s="67"/>
      <c r="BN1210" s="67"/>
      <c r="BO1210" s="95"/>
      <c r="BP1210" s="42"/>
      <c r="BQ1210" s="42"/>
      <c r="BR1210" s="206"/>
      <c r="BS1210" s="41"/>
      <c r="BT1210" s="41"/>
      <c r="BU1210" s="30"/>
      <c r="BW1210" s="30"/>
      <c r="BX1210" s="30"/>
      <c r="BY1210" s="30"/>
      <c r="BZ1210" s="160"/>
      <c r="CS1210" s="40"/>
      <c r="CV1210" s="69"/>
      <c r="CW1210" s="31"/>
      <c r="CX1210" s="19"/>
      <c r="CY1210" s="43"/>
      <c r="DC1210" s="160"/>
      <c r="DU1210" s="30"/>
      <c r="DV1210" s="30"/>
      <c r="DW1210" s="30"/>
      <c r="DX1210" s="30"/>
      <c r="DY1210" s="30"/>
      <c r="DZ1210" s="160"/>
      <c r="EA1210" s="160"/>
      <c r="EC1210" s="160"/>
      <c r="ED1210" s="160"/>
      <c r="EG1210" s="160"/>
      <c r="EH1210" s="30"/>
      <c r="EI1210" s="30"/>
      <c r="EK1210" s="160"/>
      <c r="EL1210" s="160"/>
      <c r="EM1210" s="160"/>
      <c r="EN1210" s="160"/>
      <c r="EO1210" s="160"/>
      <c r="EP1210" s="160"/>
    </row>
    <row r="1211" spans="2:146" s="105" customFormat="1" x14ac:dyDescent="0.25">
      <c r="B1211" s="53"/>
      <c r="C1211" s="53"/>
      <c r="D1211" s="53"/>
      <c r="E1211" s="53"/>
      <c r="F1211" s="53"/>
      <c r="G1211" s="53"/>
      <c r="J1211" s="160"/>
      <c r="K1211" s="160"/>
      <c r="L1211" s="42"/>
      <c r="M1211" s="42"/>
      <c r="N1211" s="42"/>
      <c r="O1211" s="42"/>
      <c r="P1211" s="42"/>
      <c r="Q1211" s="42"/>
      <c r="R1211" s="42"/>
      <c r="S1211" s="42"/>
      <c r="T1211" s="42"/>
      <c r="U1211" s="169"/>
      <c r="V1211" s="169"/>
      <c r="W1211" s="169"/>
      <c r="X1211" s="169"/>
      <c r="Y1211" s="169"/>
      <c r="AA1211" s="169"/>
      <c r="AB1211" s="169"/>
      <c r="AC1211" s="169"/>
      <c r="AD1211" s="169"/>
      <c r="AE1211" s="169"/>
      <c r="AF1211" s="169"/>
      <c r="AG1211" s="169"/>
      <c r="AH1211" s="169"/>
      <c r="AJ1211" s="169"/>
      <c r="AK1211" s="169"/>
      <c r="AM1211" s="169"/>
      <c r="AN1211" s="64"/>
      <c r="AO1211" s="64"/>
      <c r="AP1211" s="64"/>
      <c r="AQ1211" s="64"/>
      <c r="AR1211" s="64"/>
      <c r="AS1211" s="42"/>
      <c r="AT1211" s="67"/>
      <c r="AU1211" s="67"/>
      <c r="AV1211" s="67"/>
      <c r="AW1211" s="42"/>
      <c r="AX1211" s="64"/>
      <c r="AY1211" s="69"/>
      <c r="AZ1211" s="67"/>
      <c r="BA1211" s="67"/>
      <c r="BB1211" s="67"/>
      <c r="BC1211" s="67"/>
      <c r="BD1211" s="69"/>
      <c r="BE1211" s="69"/>
      <c r="BF1211" s="72"/>
      <c r="BG1211" s="69"/>
      <c r="BH1211" s="69"/>
      <c r="BI1211" s="94"/>
      <c r="BJ1211" s="42"/>
      <c r="BK1211" s="42"/>
      <c r="BL1211" s="209"/>
      <c r="BM1211" s="67"/>
      <c r="BN1211" s="67"/>
      <c r="BO1211" s="95"/>
      <c r="BP1211" s="42"/>
      <c r="BQ1211" s="42"/>
      <c r="BR1211" s="206"/>
      <c r="BS1211" s="41"/>
      <c r="BT1211" s="41"/>
      <c r="BU1211" s="30"/>
      <c r="BW1211" s="30"/>
      <c r="BX1211" s="30"/>
      <c r="BY1211" s="30"/>
      <c r="BZ1211" s="160"/>
      <c r="CS1211" s="40"/>
      <c r="CV1211" s="69"/>
      <c r="CW1211" s="31"/>
      <c r="CX1211" s="19"/>
      <c r="CY1211" s="43"/>
      <c r="DC1211" s="160"/>
      <c r="DU1211" s="30"/>
      <c r="DV1211" s="30"/>
      <c r="DW1211" s="30"/>
      <c r="DX1211" s="30"/>
      <c r="DY1211" s="30"/>
      <c r="DZ1211" s="160"/>
      <c r="EA1211" s="160"/>
      <c r="EC1211" s="160"/>
      <c r="ED1211" s="160"/>
      <c r="EG1211" s="160"/>
      <c r="EH1211" s="30"/>
      <c r="EI1211" s="30"/>
      <c r="EK1211" s="160"/>
      <c r="EL1211" s="160"/>
      <c r="EM1211" s="160"/>
      <c r="EN1211" s="160"/>
      <c r="EO1211" s="160"/>
      <c r="EP1211" s="160"/>
    </row>
    <row r="1212" spans="2:146" s="105" customFormat="1" x14ac:dyDescent="0.25">
      <c r="B1212" s="53"/>
      <c r="C1212" s="53"/>
      <c r="D1212" s="53"/>
      <c r="E1212" s="53"/>
      <c r="F1212" s="53"/>
      <c r="G1212" s="53"/>
      <c r="J1212" s="160"/>
      <c r="K1212" s="160"/>
      <c r="L1212" s="42"/>
      <c r="M1212" s="42"/>
      <c r="N1212" s="42"/>
      <c r="O1212" s="42"/>
      <c r="P1212" s="42"/>
      <c r="Q1212" s="42"/>
      <c r="R1212" s="42"/>
      <c r="S1212" s="42"/>
      <c r="T1212" s="42"/>
      <c r="U1212" s="169"/>
      <c r="V1212" s="169"/>
      <c r="W1212" s="169"/>
      <c r="X1212" s="169"/>
      <c r="Y1212" s="169"/>
      <c r="AA1212" s="169"/>
      <c r="AB1212" s="169"/>
      <c r="AC1212" s="169"/>
      <c r="AD1212" s="169"/>
      <c r="AE1212" s="169"/>
      <c r="AF1212" s="169"/>
      <c r="AG1212" s="169"/>
      <c r="AH1212" s="169"/>
      <c r="AJ1212" s="169"/>
      <c r="AK1212" s="169"/>
      <c r="AM1212" s="169"/>
      <c r="AN1212" s="64"/>
      <c r="AO1212" s="64"/>
      <c r="AP1212" s="64"/>
      <c r="AQ1212" s="64"/>
      <c r="AR1212" s="64"/>
      <c r="AS1212" s="42"/>
      <c r="AT1212" s="67"/>
      <c r="AU1212" s="67"/>
      <c r="AV1212" s="67"/>
      <c r="AW1212" s="42"/>
      <c r="AX1212" s="64"/>
      <c r="AY1212" s="69"/>
      <c r="AZ1212" s="67"/>
      <c r="BA1212" s="67"/>
      <c r="BB1212" s="67"/>
      <c r="BC1212" s="67"/>
      <c r="BD1212" s="69"/>
      <c r="BE1212" s="69"/>
      <c r="BF1212" s="72"/>
      <c r="BG1212" s="69"/>
      <c r="BH1212" s="69"/>
      <c r="BI1212" s="94"/>
      <c r="BJ1212" s="42"/>
      <c r="BK1212" s="42"/>
      <c r="BL1212" s="209"/>
      <c r="BM1212" s="67"/>
      <c r="BN1212" s="67"/>
      <c r="BO1212" s="95"/>
      <c r="BP1212" s="42"/>
      <c r="BQ1212" s="42"/>
      <c r="BR1212" s="206"/>
      <c r="BS1212" s="41"/>
      <c r="BT1212" s="41"/>
      <c r="BU1212" s="30"/>
      <c r="BW1212" s="30"/>
      <c r="BX1212" s="30"/>
      <c r="BY1212" s="30"/>
      <c r="BZ1212" s="160"/>
      <c r="CS1212" s="40"/>
      <c r="CV1212" s="69"/>
      <c r="CW1212" s="31"/>
      <c r="CX1212" s="19"/>
      <c r="CY1212" s="43"/>
      <c r="DC1212" s="160"/>
      <c r="DU1212" s="30"/>
      <c r="DV1212" s="30"/>
      <c r="DW1212" s="30"/>
      <c r="DX1212" s="30"/>
      <c r="DY1212" s="30"/>
      <c r="DZ1212" s="160"/>
      <c r="EA1212" s="160"/>
      <c r="EC1212" s="160"/>
      <c r="ED1212" s="160"/>
      <c r="EG1212" s="160"/>
      <c r="EH1212" s="30"/>
      <c r="EI1212" s="30"/>
      <c r="EK1212" s="160"/>
      <c r="EL1212" s="160"/>
      <c r="EM1212" s="160"/>
      <c r="EN1212" s="160"/>
      <c r="EO1212" s="160"/>
      <c r="EP1212" s="160"/>
    </row>
    <row r="1213" spans="2:146" s="105" customFormat="1" x14ac:dyDescent="0.25">
      <c r="B1213" s="53"/>
      <c r="C1213" s="53"/>
      <c r="D1213" s="53"/>
      <c r="E1213" s="53"/>
      <c r="F1213" s="53"/>
      <c r="G1213" s="53"/>
      <c r="J1213" s="160"/>
      <c r="K1213" s="160"/>
      <c r="L1213" s="42"/>
      <c r="M1213" s="42"/>
      <c r="N1213" s="42"/>
      <c r="O1213" s="42"/>
      <c r="P1213" s="42"/>
      <c r="Q1213" s="42"/>
      <c r="R1213" s="42"/>
      <c r="S1213" s="42"/>
      <c r="T1213" s="42"/>
      <c r="U1213" s="169"/>
      <c r="V1213" s="169"/>
      <c r="W1213" s="169"/>
      <c r="X1213" s="169"/>
      <c r="Y1213" s="169"/>
      <c r="AA1213" s="169"/>
      <c r="AB1213" s="169"/>
      <c r="AC1213" s="169"/>
      <c r="AD1213" s="169"/>
      <c r="AE1213" s="169"/>
      <c r="AF1213" s="169"/>
      <c r="AG1213" s="169"/>
      <c r="AH1213" s="169"/>
      <c r="AJ1213" s="169"/>
      <c r="AK1213" s="169"/>
      <c r="AM1213" s="169"/>
      <c r="AN1213" s="64"/>
      <c r="AO1213" s="64"/>
      <c r="AP1213" s="64"/>
      <c r="AQ1213" s="64"/>
      <c r="AR1213" s="64"/>
      <c r="AS1213" s="42"/>
      <c r="AT1213" s="67"/>
      <c r="AU1213" s="67"/>
      <c r="AV1213" s="67"/>
      <c r="AW1213" s="42"/>
      <c r="AX1213" s="64"/>
      <c r="AY1213" s="69"/>
      <c r="AZ1213" s="67"/>
      <c r="BA1213" s="67"/>
      <c r="BB1213" s="67"/>
      <c r="BC1213" s="67"/>
      <c r="BD1213" s="69"/>
      <c r="BE1213" s="69"/>
      <c r="BF1213" s="72"/>
      <c r="BG1213" s="69"/>
      <c r="BH1213" s="69"/>
      <c r="BI1213" s="94"/>
      <c r="BJ1213" s="42"/>
      <c r="BK1213" s="42"/>
      <c r="BL1213" s="209"/>
      <c r="BM1213" s="67"/>
      <c r="BN1213" s="67"/>
      <c r="BO1213" s="95"/>
      <c r="BP1213" s="42"/>
      <c r="BQ1213" s="42"/>
      <c r="BR1213" s="206"/>
      <c r="BS1213" s="41"/>
      <c r="BT1213" s="41"/>
      <c r="BU1213" s="30"/>
      <c r="BW1213" s="30"/>
      <c r="BX1213" s="30"/>
      <c r="BY1213" s="30"/>
      <c r="BZ1213" s="160"/>
      <c r="CS1213" s="40"/>
      <c r="CV1213" s="69"/>
      <c r="CW1213" s="31"/>
      <c r="CX1213" s="19"/>
      <c r="CY1213" s="43"/>
      <c r="DC1213" s="160"/>
      <c r="DU1213" s="30"/>
      <c r="DV1213" s="30"/>
      <c r="DW1213" s="30"/>
      <c r="DX1213" s="30"/>
      <c r="DY1213" s="30"/>
      <c r="DZ1213" s="160"/>
      <c r="EA1213" s="160"/>
      <c r="EC1213" s="160"/>
      <c r="ED1213" s="160"/>
      <c r="EG1213" s="160"/>
      <c r="EH1213" s="30"/>
      <c r="EI1213" s="30"/>
      <c r="EK1213" s="160"/>
      <c r="EL1213" s="160"/>
      <c r="EM1213" s="160"/>
      <c r="EN1213" s="160"/>
      <c r="EO1213" s="160"/>
      <c r="EP1213" s="160"/>
    </row>
    <row r="1214" spans="2:146" s="105" customFormat="1" x14ac:dyDescent="0.25">
      <c r="B1214" s="53"/>
      <c r="C1214" s="53"/>
      <c r="D1214" s="53"/>
      <c r="E1214" s="53"/>
      <c r="F1214" s="53"/>
      <c r="G1214" s="53"/>
      <c r="J1214" s="160"/>
      <c r="K1214" s="160"/>
      <c r="L1214" s="42"/>
      <c r="M1214" s="42"/>
      <c r="N1214" s="42"/>
      <c r="O1214" s="42"/>
      <c r="P1214" s="42"/>
      <c r="Q1214" s="42"/>
      <c r="R1214" s="42"/>
      <c r="S1214" s="42"/>
      <c r="T1214" s="42"/>
      <c r="U1214" s="169"/>
      <c r="V1214" s="169"/>
      <c r="W1214" s="169"/>
      <c r="X1214" s="169"/>
      <c r="Y1214" s="169"/>
      <c r="AA1214" s="169"/>
      <c r="AB1214" s="169"/>
      <c r="AC1214" s="169"/>
      <c r="AD1214" s="169"/>
      <c r="AE1214" s="169"/>
      <c r="AF1214" s="169"/>
      <c r="AG1214" s="169"/>
      <c r="AH1214" s="169"/>
      <c r="AJ1214" s="169"/>
      <c r="AK1214" s="169"/>
      <c r="AM1214" s="169"/>
      <c r="AN1214" s="64"/>
      <c r="AO1214" s="64"/>
      <c r="AP1214" s="64"/>
      <c r="AQ1214" s="64"/>
      <c r="AR1214" s="64"/>
      <c r="AS1214" s="42"/>
      <c r="AT1214" s="67"/>
      <c r="AU1214" s="67"/>
      <c r="AV1214" s="67"/>
      <c r="AW1214" s="42"/>
      <c r="AX1214" s="64"/>
      <c r="AY1214" s="69"/>
      <c r="AZ1214" s="67"/>
      <c r="BA1214" s="67"/>
      <c r="BB1214" s="67"/>
      <c r="BC1214" s="67"/>
      <c r="BD1214" s="69"/>
      <c r="BE1214" s="69"/>
      <c r="BF1214" s="72"/>
      <c r="BG1214" s="69"/>
      <c r="BH1214" s="69"/>
      <c r="BI1214" s="94"/>
      <c r="BJ1214" s="42"/>
      <c r="BK1214" s="42"/>
      <c r="BL1214" s="209"/>
      <c r="BM1214" s="67"/>
      <c r="BN1214" s="67"/>
      <c r="BO1214" s="95"/>
      <c r="BP1214" s="42"/>
      <c r="BQ1214" s="42"/>
      <c r="BR1214" s="206"/>
      <c r="BS1214" s="41"/>
      <c r="BT1214" s="41"/>
      <c r="BU1214" s="30"/>
      <c r="BW1214" s="30"/>
      <c r="BX1214" s="30"/>
      <c r="BY1214" s="30"/>
      <c r="BZ1214" s="160"/>
      <c r="CS1214" s="40"/>
      <c r="CV1214" s="69"/>
      <c r="CW1214" s="31"/>
      <c r="CX1214" s="19"/>
      <c r="CY1214" s="43"/>
      <c r="DC1214" s="160"/>
      <c r="DU1214" s="30"/>
      <c r="DV1214" s="30"/>
      <c r="DW1214" s="30"/>
      <c r="DX1214" s="30"/>
      <c r="DY1214" s="30"/>
      <c r="DZ1214" s="160"/>
      <c r="EA1214" s="160"/>
      <c r="EC1214" s="160"/>
      <c r="ED1214" s="160"/>
      <c r="EG1214" s="160"/>
      <c r="EH1214" s="30"/>
      <c r="EI1214" s="30"/>
      <c r="EK1214" s="160"/>
      <c r="EL1214" s="160"/>
      <c r="EM1214" s="160"/>
      <c r="EN1214" s="160"/>
      <c r="EO1214" s="160"/>
      <c r="EP1214" s="160"/>
    </row>
    <row r="1215" spans="2:146" s="105" customFormat="1" x14ac:dyDescent="0.25">
      <c r="B1215" s="53"/>
      <c r="C1215" s="53"/>
      <c r="D1215" s="53"/>
      <c r="E1215" s="53"/>
      <c r="F1215" s="53"/>
      <c r="G1215" s="53"/>
      <c r="J1215" s="160"/>
      <c r="K1215" s="160"/>
      <c r="L1215" s="42"/>
      <c r="M1215" s="42"/>
      <c r="N1215" s="42"/>
      <c r="O1215" s="42"/>
      <c r="P1215" s="42"/>
      <c r="Q1215" s="42"/>
      <c r="R1215" s="42"/>
      <c r="S1215" s="42"/>
      <c r="T1215" s="42"/>
      <c r="U1215" s="169"/>
      <c r="V1215" s="169"/>
      <c r="W1215" s="169"/>
      <c r="X1215" s="169"/>
      <c r="Y1215" s="169"/>
      <c r="AA1215" s="169"/>
      <c r="AB1215" s="169"/>
      <c r="AC1215" s="169"/>
      <c r="AD1215" s="169"/>
      <c r="AE1215" s="169"/>
      <c r="AF1215" s="169"/>
      <c r="AG1215" s="169"/>
      <c r="AH1215" s="169"/>
      <c r="AJ1215" s="169"/>
      <c r="AK1215" s="169"/>
      <c r="AM1215" s="169"/>
      <c r="AN1215" s="64"/>
      <c r="AO1215" s="64"/>
      <c r="AP1215" s="64"/>
      <c r="AQ1215" s="64"/>
      <c r="AR1215" s="64"/>
      <c r="AS1215" s="42"/>
      <c r="AT1215" s="67"/>
      <c r="AU1215" s="67"/>
      <c r="AV1215" s="67"/>
      <c r="AW1215" s="42"/>
      <c r="AX1215" s="64"/>
      <c r="AY1215" s="69"/>
      <c r="AZ1215" s="67"/>
      <c r="BA1215" s="67"/>
      <c r="BB1215" s="67"/>
      <c r="BC1215" s="67"/>
      <c r="BD1215" s="69"/>
      <c r="BE1215" s="69"/>
      <c r="BF1215" s="72"/>
      <c r="BG1215" s="69"/>
      <c r="BH1215" s="69"/>
      <c r="BI1215" s="94"/>
      <c r="BJ1215" s="42"/>
      <c r="BK1215" s="42"/>
      <c r="BL1215" s="209"/>
      <c r="BM1215" s="67"/>
      <c r="BN1215" s="67"/>
      <c r="BO1215" s="95"/>
      <c r="BP1215" s="42"/>
      <c r="BQ1215" s="42"/>
      <c r="BR1215" s="206"/>
      <c r="BS1215" s="41"/>
      <c r="BT1215" s="41"/>
      <c r="BU1215" s="30"/>
      <c r="BW1215" s="30"/>
      <c r="BX1215" s="30"/>
      <c r="BY1215" s="30"/>
      <c r="BZ1215" s="160"/>
      <c r="CS1215" s="40"/>
      <c r="CV1215" s="69"/>
      <c r="CW1215" s="31"/>
      <c r="CX1215" s="19"/>
      <c r="CY1215" s="43"/>
      <c r="DC1215" s="160"/>
      <c r="DU1215" s="30"/>
      <c r="DV1215" s="30"/>
      <c r="DW1215" s="30"/>
      <c r="DX1215" s="30"/>
      <c r="DY1215" s="30"/>
      <c r="DZ1215" s="160"/>
      <c r="EA1215" s="160"/>
      <c r="EC1215" s="160"/>
      <c r="ED1215" s="160"/>
      <c r="EG1215" s="160"/>
      <c r="EH1215" s="30"/>
      <c r="EI1215" s="30"/>
      <c r="EK1215" s="160"/>
      <c r="EL1215" s="160"/>
      <c r="EM1215" s="160"/>
      <c r="EN1215" s="160"/>
      <c r="EO1215" s="160"/>
      <c r="EP1215" s="160"/>
    </row>
    <row r="1216" spans="2:146" s="105" customFormat="1" x14ac:dyDescent="0.25">
      <c r="B1216" s="53"/>
      <c r="C1216" s="53"/>
      <c r="D1216" s="53"/>
      <c r="E1216" s="53"/>
      <c r="F1216" s="53"/>
      <c r="G1216" s="53"/>
      <c r="J1216" s="160"/>
      <c r="K1216" s="160"/>
      <c r="L1216" s="42"/>
      <c r="M1216" s="42"/>
      <c r="N1216" s="42"/>
      <c r="O1216" s="42"/>
      <c r="P1216" s="42"/>
      <c r="Q1216" s="42"/>
      <c r="R1216" s="42"/>
      <c r="S1216" s="42"/>
      <c r="T1216" s="42"/>
      <c r="U1216" s="169"/>
      <c r="V1216" s="169"/>
      <c r="W1216" s="169"/>
      <c r="X1216" s="169"/>
      <c r="Y1216" s="169"/>
      <c r="AA1216" s="169"/>
      <c r="AB1216" s="169"/>
      <c r="AC1216" s="169"/>
      <c r="AD1216" s="169"/>
      <c r="AE1216" s="169"/>
      <c r="AF1216" s="169"/>
      <c r="AG1216" s="169"/>
      <c r="AH1216" s="169"/>
      <c r="AJ1216" s="169"/>
      <c r="AK1216" s="169"/>
      <c r="AM1216" s="169"/>
      <c r="AN1216" s="64"/>
      <c r="AO1216" s="64"/>
      <c r="AP1216" s="64"/>
      <c r="AQ1216" s="64"/>
      <c r="AR1216" s="64"/>
      <c r="AS1216" s="42"/>
      <c r="AT1216" s="67"/>
      <c r="AU1216" s="67"/>
      <c r="AV1216" s="67"/>
      <c r="AW1216" s="42"/>
      <c r="AX1216" s="64"/>
      <c r="AY1216" s="69"/>
      <c r="AZ1216" s="67"/>
      <c r="BA1216" s="67"/>
      <c r="BB1216" s="67"/>
      <c r="BC1216" s="67"/>
      <c r="BD1216" s="69"/>
      <c r="BE1216" s="69"/>
      <c r="BF1216" s="72"/>
      <c r="BG1216" s="69"/>
      <c r="BH1216" s="69"/>
      <c r="BI1216" s="94"/>
      <c r="BJ1216" s="42"/>
      <c r="BK1216" s="42"/>
      <c r="BL1216" s="209"/>
      <c r="BM1216" s="67"/>
      <c r="BN1216" s="67"/>
      <c r="BO1216" s="95"/>
      <c r="BP1216" s="42"/>
      <c r="BQ1216" s="42"/>
      <c r="BR1216" s="206"/>
      <c r="BS1216" s="41"/>
      <c r="BT1216" s="41"/>
      <c r="BU1216" s="30"/>
      <c r="BW1216" s="30"/>
      <c r="BX1216" s="30"/>
      <c r="BY1216" s="30"/>
      <c r="BZ1216" s="160"/>
      <c r="CS1216" s="40"/>
      <c r="CV1216" s="69"/>
      <c r="CW1216" s="31"/>
      <c r="CX1216" s="19"/>
      <c r="CY1216" s="43"/>
      <c r="DC1216" s="160"/>
      <c r="DU1216" s="30"/>
      <c r="DV1216" s="30"/>
      <c r="DW1216" s="30"/>
      <c r="DX1216" s="30"/>
      <c r="DY1216" s="30"/>
      <c r="DZ1216" s="160"/>
      <c r="EA1216" s="160"/>
      <c r="EC1216" s="160"/>
      <c r="ED1216" s="160"/>
      <c r="EG1216" s="160"/>
      <c r="EH1216" s="30"/>
      <c r="EI1216" s="30"/>
      <c r="EK1216" s="160"/>
      <c r="EL1216" s="160"/>
      <c r="EM1216" s="160"/>
      <c r="EN1216" s="160"/>
      <c r="EO1216" s="160"/>
      <c r="EP1216" s="160"/>
    </row>
    <row r="1217" spans="2:146" s="105" customFormat="1" x14ac:dyDescent="0.25">
      <c r="B1217" s="53"/>
      <c r="C1217" s="53"/>
      <c r="D1217" s="53"/>
      <c r="E1217" s="53"/>
      <c r="F1217" s="53"/>
      <c r="G1217" s="53"/>
      <c r="J1217" s="160"/>
      <c r="K1217" s="160"/>
      <c r="L1217" s="42"/>
      <c r="M1217" s="42"/>
      <c r="N1217" s="42"/>
      <c r="O1217" s="42"/>
      <c r="P1217" s="42"/>
      <c r="Q1217" s="42"/>
      <c r="R1217" s="42"/>
      <c r="S1217" s="42"/>
      <c r="T1217" s="42"/>
      <c r="U1217" s="169"/>
      <c r="V1217" s="169"/>
      <c r="W1217" s="169"/>
      <c r="X1217" s="169"/>
      <c r="Y1217" s="169"/>
      <c r="AA1217" s="169"/>
      <c r="AB1217" s="169"/>
      <c r="AC1217" s="169"/>
      <c r="AD1217" s="169"/>
      <c r="AE1217" s="169"/>
      <c r="AF1217" s="169"/>
      <c r="AG1217" s="169"/>
      <c r="AH1217" s="169"/>
      <c r="AJ1217" s="169"/>
      <c r="AK1217" s="169"/>
      <c r="AM1217" s="169"/>
      <c r="AN1217" s="64"/>
      <c r="AO1217" s="64"/>
      <c r="AP1217" s="64"/>
      <c r="AQ1217" s="64"/>
      <c r="AR1217" s="64"/>
      <c r="AS1217" s="42"/>
      <c r="AT1217" s="67"/>
      <c r="AU1217" s="67"/>
      <c r="AV1217" s="67"/>
      <c r="AW1217" s="42"/>
      <c r="AX1217" s="64"/>
      <c r="AY1217" s="69"/>
      <c r="AZ1217" s="67"/>
      <c r="BA1217" s="67"/>
      <c r="BB1217" s="67"/>
      <c r="BC1217" s="67"/>
      <c r="BD1217" s="69"/>
      <c r="BE1217" s="69"/>
      <c r="BF1217" s="72"/>
      <c r="BG1217" s="69"/>
      <c r="BH1217" s="69"/>
      <c r="BI1217" s="94"/>
      <c r="BJ1217" s="42"/>
      <c r="BK1217" s="42"/>
      <c r="BL1217" s="209"/>
      <c r="BM1217" s="67"/>
      <c r="BN1217" s="67"/>
      <c r="BO1217" s="95"/>
      <c r="BP1217" s="42"/>
      <c r="BQ1217" s="42"/>
      <c r="BR1217" s="206"/>
      <c r="BS1217" s="41"/>
      <c r="BT1217" s="41"/>
      <c r="BU1217" s="30"/>
      <c r="BW1217" s="30"/>
      <c r="BX1217" s="30"/>
      <c r="BY1217" s="30"/>
      <c r="BZ1217" s="160"/>
      <c r="CS1217" s="40"/>
      <c r="CV1217" s="69"/>
      <c r="CW1217" s="31"/>
      <c r="CX1217" s="19"/>
      <c r="CY1217" s="43"/>
      <c r="DC1217" s="160"/>
      <c r="DU1217" s="30"/>
      <c r="DV1217" s="30"/>
      <c r="DW1217" s="30"/>
      <c r="DX1217" s="30"/>
      <c r="DY1217" s="30"/>
      <c r="DZ1217" s="160"/>
      <c r="EA1217" s="160"/>
      <c r="EC1217" s="160"/>
      <c r="ED1217" s="160"/>
      <c r="EG1217" s="160"/>
      <c r="EH1217" s="30"/>
      <c r="EI1217" s="30"/>
      <c r="EK1217" s="160"/>
      <c r="EL1217" s="160"/>
      <c r="EM1217" s="160"/>
      <c r="EN1217" s="160"/>
      <c r="EO1217" s="160"/>
      <c r="EP1217" s="160"/>
    </row>
    <row r="1218" spans="2:146" s="105" customFormat="1" x14ac:dyDescent="0.25">
      <c r="B1218" s="53"/>
      <c r="C1218" s="53"/>
      <c r="D1218" s="53"/>
      <c r="E1218" s="53"/>
      <c r="F1218" s="53"/>
      <c r="G1218" s="53"/>
      <c r="J1218" s="160"/>
      <c r="K1218" s="160"/>
      <c r="L1218" s="42"/>
      <c r="M1218" s="42"/>
      <c r="N1218" s="42"/>
      <c r="O1218" s="42"/>
      <c r="P1218" s="42"/>
      <c r="Q1218" s="42"/>
      <c r="R1218" s="42"/>
      <c r="S1218" s="42"/>
      <c r="T1218" s="42"/>
      <c r="U1218" s="169"/>
      <c r="V1218" s="169"/>
      <c r="W1218" s="169"/>
      <c r="X1218" s="169"/>
      <c r="Y1218" s="169"/>
      <c r="AA1218" s="169"/>
      <c r="AB1218" s="169"/>
      <c r="AC1218" s="169"/>
      <c r="AD1218" s="169"/>
      <c r="AE1218" s="169"/>
      <c r="AF1218" s="169"/>
      <c r="AG1218" s="169"/>
      <c r="AH1218" s="169"/>
      <c r="AJ1218" s="169"/>
      <c r="AK1218" s="169"/>
      <c r="AM1218" s="169"/>
      <c r="AN1218" s="64"/>
      <c r="AO1218" s="64"/>
      <c r="AP1218" s="64"/>
      <c r="AQ1218" s="64"/>
      <c r="AR1218" s="64"/>
      <c r="AS1218" s="42"/>
      <c r="AT1218" s="67"/>
      <c r="AU1218" s="67"/>
      <c r="AV1218" s="67"/>
      <c r="AW1218" s="42"/>
      <c r="AX1218" s="64"/>
      <c r="AY1218" s="69"/>
      <c r="AZ1218" s="67"/>
      <c r="BA1218" s="67"/>
      <c r="BB1218" s="67"/>
      <c r="BC1218" s="67"/>
      <c r="BD1218" s="69"/>
      <c r="BE1218" s="69"/>
      <c r="BF1218" s="72"/>
      <c r="BG1218" s="69"/>
      <c r="BH1218" s="69"/>
      <c r="BI1218" s="94"/>
      <c r="BJ1218" s="42"/>
      <c r="BK1218" s="42"/>
      <c r="BL1218" s="209"/>
      <c r="BM1218" s="67"/>
      <c r="BN1218" s="67"/>
      <c r="BO1218" s="95"/>
      <c r="BP1218" s="42"/>
      <c r="BQ1218" s="42"/>
      <c r="BR1218" s="206"/>
      <c r="BS1218" s="41"/>
      <c r="BT1218" s="41"/>
      <c r="BU1218" s="30"/>
      <c r="BW1218" s="30"/>
      <c r="BX1218" s="30"/>
      <c r="BY1218" s="30"/>
      <c r="BZ1218" s="160"/>
      <c r="CS1218" s="40"/>
      <c r="CV1218" s="69"/>
      <c r="CW1218" s="31"/>
      <c r="CX1218" s="19"/>
      <c r="CY1218" s="43"/>
      <c r="DC1218" s="160"/>
      <c r="DU1218" s="30"/>
      <c r="DV1218" s="30"/>
      <c r="DW1218" s="30"/>
      <c r="DX1218" s="30"/>
      <c r="DY1218" s="30"/>
      <c r="DZ1218" s="160"/>
      <c r="EA1218" s="160"/>
      <c r="EC1218" s="160"/>
      <c r="ED1218" s="160"/>
      <c r="EG1218" s="160"/>
      <c r="EH1218" s="30"/>
      <c r="EI1218" s="30"/>
      <c r="EK1218" s="160"/>
      <c r="EL1218" s="160"/>
      <c r="EM1218" s="160"/>
      <c r="EN1218" s="160"/>
      <c r="EO1218" s="160"/>
      <c r="EP1218" s="160"/>
    </row>
    <row r="1219" spans="2:146" s="105" customFormat="1" x14ac:dyDescent="0.25">
      <c r="J1219" s="160"/>
      <c r="K1219" s="160"/>
      <c r="L1219" s="42"/>
      <c r="M1219" s="42"/>
      <c r="N1219" s="42"/>
      <c r="O1219" s="42"/>
      <c r="P1219" s="42"/>
      <c r="Q1219" s="42"/>
      <c r="R1219" s="42"/>
      <c r="S1219" s="42"/>
      <c r="T1219" s="42"/>
      <c r="U1219" s="169"/>
      <c r="V1219" s="169"/>
      <c r="W1219" s="169"/>
      <c r="X1219" s="169"/>
      <c r="Y1219" s="169"/>
      <c r="AA1219" s="169"/>
      <c r="AB1219" s="169"/>
      <c r="AC1219" s="169"/>
      <c r="AD1219" s="169"/>
      <c r="AE1219" s="169"/>
      <c r="AF1219" s="169"/>
      <c r="AG1219" s="169"/>
      <c r="AH1219" s="169"/>
      <c r="AJ1219" s="169"/>
      <c r="AK1219" s="169"/>
      <c r="AM1219" s="169"/>
      <c r="AN1219" s="64"/>
      <c r="AO1219" s="64"/>
      <c r="AP1219" s="64"/>
      <c r="AQ1219" s="64"/>
      <c r="AR1219" s="64"/>
      <c r="AS1219" s="42"/>
      <c r="AT1219" s="64"/>
      <c r="AU1219" s="64"/>
      <c r="AV1219" s="64"/>
      <c r="AW1219" s="42"/>
      <c r="AX1219" s="64"/>
      <c r="AY1219" s="69"/>
      <c r="AZ1219" s="67"/>
      <c r="BA1219" s="67"/>
      <c r="BB1219" s="67"/>
      <c r="BC1219" s="67"/>
      <c r="BD1219" s="69"/>
      <c r="BE1219" s="69"/>
      <c r="BF1219" s="69"/>
      <c r="BG1219" s="69"/>
      <c r="BH1219" s="69"/>
      <c r="BI1219" s="93"/>
      <c r="BJ1219" s="42"/>
      <c r="BK1219" s="42"/>
      <c r="BL1219" s="209"/>
      <c r="BM1219" s="42"/>
      <c r="BN1219" s="42"/>
      <c r="BO1219" s="42"/>
      <c r="BP1219" s="42"/>
      <c r="BQ1219" s="42"/>
      <c r="BR1219" s="168"/>
      <c r="BS1219" s="41"/>
      <c r="BT1219" s="41"/>
      <c r="BU1219" s="41"/>
      <c r="BW1219" s="28"/>
      <c r="BX1219" s="28"/>
      <c r="BY1219" s="28"/>
      <c r="BZ1219" s="160"/>
      <c r="CV1219" s="42"/>
      <c r="CW1219" s="42"/>
      <c r="CY1219" s="42"/>
      <c r="DC1219" s="160"/>
      <c r="DU1219" s="28"/>
      <c r="DV1219" s="28"/>
      <c r="DW1219" s="28"/>
      <c r="DX1219" s="28"/>
      <c r="DY1219" s="28"/>
      <c r="DZ1219" s="160"/>
      <c r="EA1219" s="160"/>
      <c r="EC1219" s="160"/>
      <c r="ED1219" s="160"/>
      <c r="EG1219" s="160"/>
      <c r="EH1219" s="28"/>
      <c r="EI1219" s="28"/>
      <c r="EK1219" s="160"/>
      <c r="EL1219" s="160"/>
      <c r="EM1219" s="160"/>
      <c r="EN1219" s="160"/>
      <c r="EO1219" s="160"/>
      <c r="EP1219" s="160"/>
    </row>
    <row r="1220" spans="2:146" s="105" customFormat="1" x14ac:dyDescent="0.25">
      <c r="B1220" s="53"/>
      <c r="C1220" s="53"/>
      <c r="D1220" s="53"/>
      <c r="E1220" s="53"/>
      <c r="F1220" s="53"/>
      <c r="G1220" s="53"/>
      <c r="I1220" s="29"/>
      <c r="J1220" s="161"/>
      <c r="K1220" s="161"/>
      <c r="L1220" s="42"/>
      <c r="M1220" s="42"/>
      <c r="N1220" s="42"/>
      <c r="O1220" s="42"/>
      <c r="P1220" s="42"/>
      <c r="Q1220" s="42"/>
      <c r="R1220" s="42"/>
      <c r="S1220" s="42"/>
      <c r="T1220" s="42"/>
      <c r="U1220" s="169"/>
      <c r="V1220" s="169"/>
      <c r="W1220" s="169"/>
      <c r="X1220" s="169"/>
      <c r="Y1220" s="169"/>
      <c r="AA1220" s="169"/>
      <c r="AB1220" s="169"/>
      <c r="AC1220" s="169"/>
      <c r="AD1220" s="169"/>
      <c r="AE1220" s="169"/>
      <c r="AF1220" s="169"/>
      <c r="AG1220" s="169"/>
      <c r="AH1220" s="169"/>
      <c r="AJ1220" s="169"/>
      <c r="AK1220" s="169"/>
      <c r="AM1220" s="169"/>
      <c r="AN1220" s="64"/>
      <c r="AO1220" s="64"/>
      <c r="AP1220" s="64"/>
      <c r="AQ1220" s="64"/>
      <c r="AR1220" s="64"/>
      <c r="AS1220" s="42"/>
      <c r="AT1220" s="67"/>
      <c r="AU1220" s="67"/>
      <c r="AV1220" s="67"/>
      <c r="AW1220" s="42"/>
      <c r="AX1220" s="64"/>
      <c r="AY1220" s="69"/>
      <c r="AZ1220" s="67"/>
      <c r="BA1220" s="67"/>
      <c r="BB1220" s="67"/>
      <c r="BC1220" s="67"/>
      <c r="BD1220" s="69"/>
      <c r="BE1220" s="69"/>
      <c r="BF1220" s="72"/>
      <c r="BG1220" s="69"/>
      <c r="BH1220" s="69"/>
      <c r="BI1220" s="94"/>
      <c r="BJ1220" s="42"/>
      <c r="BK1220" s="42"/>
      <c r="BL1220" s="209"/>
      <c r="BM1220" s="67"/>
      <c r="BN1220" s="67"/>
      <c r="BO1220" s="95"/>
      <c r="BP1220" s="42"/>
      <c r="BQ1220" s="42"/>
      <c r="BR1220" s="206"/>
      <c r="BS1220" s="41"/>
      <c r="BT1220" s="41"/>
      <c r="BU1220" s="30"/>
      <c r="BW1220" s="30"/>
      <c r="BX1220" s="30"/>
      <c r="BY1220" s="30"/>
      <c r="BZ1220" s="160"/>
      <c r="CS1220" s="40"/>
      <c r="CV1220" s="69"/>
      <c r="CW1220" s="31"/>
      <c r="CX1220" s="19"/>
      <c r="CY1220" s="43"/>
      <c r="DC1220" s="160"/>
      <c r="DU1220" s="30"/>
      <c r="DV1220" s="30"/>
      <c r="DW1220" s="30"/>
      <c r="DX1220" s="30"/>
      <c r="DY1220" s="30"/>
      <c r="DZ1220" s="160"/>
      <c r="EA1220" s="160"/>
      <c r="EC1220" s="160"/>
      <c r="ED1220" s="160"/>
      <c r="EG1220" s="160"/>
      <c r="EH1220" s="30"/>
      <c r="EI1220" s="30"/>
      <c r="EK1220" s="160"/>
      <c r="EL1220" s="160"/>
      <c r="EM1220" s="160"/>
      <c r="EN1220" s="160"/>
      <c r="EO1220" s="160"/>
      <c r="EP1220" s="160"/>
    </row>
    <row r="1221" spans="2:146" s="105" customFormat="1" x14ac:dyDescent="0.25">
      <c r="B1221" s="53"/>
      <c r="C1221" s="53"/>
      <c r="D1221" s="53"/>
      <c r="E1221" s="53"/>
      <c r="F1221" s="53"/>
      <c r="G1221" s="53"/>
      <c r="I1221" s="29"/>
      <c r="J1221" s="161"/>
      <c r="K1221" s="161"/>
      <c r="L1221" s="42"/>
      <c r="M1221" s="42"/>
      <c r="N1221" s="42"/>
      <c r="O1221" s="42"/>
      <c r="P1221" s="42"/>
      <c r="Q1221" s="42"/>
      <c r="R1221" s="42"/>
      <c r="S1221" s="42"/>
      <c r="T1221" s="42"/>
      <c r="U1221" s="169"/>
      <c r="V1221" s="169"/>
      <c r="W1221" s="169"/>
      <c r="X1221" s="169"/>
      <c r="Y1221" s="169"/>
      <c r="AA1221" s="169"/>
      <c r="AB1221" s="169"/>
      <c r="AC1221" s="169"/>
      <c r="AD1221" s="169"/>
      <c r="AE1221" s="169"/>
      <c r="AF1221" s="169"/>
      <c r="AG1221" s="169"/>
      <c r="AH1221" s="169"/>
      <c r="AJ1221" s="169"/>
      <c r="AK1221" s="169"/>
      <c r="AM1221" s="169"/>
      <c r="AN1221" s="64"/>
      <c r="AO1221" s="64"/>
      <c r="AP1221" s="64"/>
      <c r="AQ1221" s="64"/>
      <c r="AR1221" s="64"/>
      <c r="AS1221" s="42"/>
      <c r="AT1221" s="67"/>
      <c r="AU1221" s="67"/>
      <c r="AV1221" s="67"/>
      <c r="AW1221" s="42"/>
      <c r="AX1221" s="64"/>
      <c r="AY1221" s="69"/>
      <c r="AZ1221" s="67"/>
      <c r="BA1221" s="67"/>
      <c r="BB1221" s="67"/>
      <c r="BC1221" s="67"/>
      <c r="BD1221" s="69"/>
      <c r="BE1221" s="69"/>
      <c r="BF1221" s="72"/>
      <c r="BG1221" s="69"/>
      <c r="BH1221" s="69"/>
      <c r="BI1221" s="94"/>
      <c r="BJ1221" s="42"/>
      <c r="BK1221" s="42"/>
      <c r="BL1221" s="209"/>
      <c r="BM1221" s="67"/>
      <c r="BN1221" s="67"/>
      <c r="BO1221" s="95"/>
      <c r="BP1221" s="42"/>
      <c r="BQ1221" s="42"/>
      <c r="BR1221" s="206"/>
      <c r="BS1221" s="41"/>
      <c r="BT1221" s="41"/>
      <c r="BU1221" s="30"/>
      <c r="BW1221" s="30"/>
      <c r="BX1221" s="30"/>
      <c r="BY1221" s="30"/>
      <c r="BZ1221" s="160"/>
      <c r="CS1221" s="40"/>
      <c r="CV1221" s="69"/>
      <c r="CW1221" s="31"/>
      <c r="CX1221" s="19"/>
      <c r="CY1221" s="43"/>
      <c r="DC1221" s="160"/>
      <c r="DU1221" s="30"/>
      <c r="DV1221" s="30"/>
      <c r="DW1221" s="30"/>
      <c r="DX1221" s="30"/>
      <c r="DY1221" s="30"/>
      <c r="DZ1221" s="160"/>
      <c r="EA1221" s="160"/>
      <c r="EC1221" s="160"/>
      <c r="ED1221" s="160"/>
      <c r="EG1221" s="160"/>
      <c r="EH1221" s="30"/>
      <c r="EI1221" s="30"/>
      <c r="EK1221" s="160"/>
      <c r="EL1221" s="160"/>
      <c r="EM1221" s="160"/>
      <c r="EN1221" s="160"/>
      <c r="EO1221" s="160"/>
      <c r="EP1221" s="160"/>
    </row>
    <row r="1222" spans="2:146" s="105" customFormat="1" x14ac:dyDescent="0.25">
      <c r="B1222" s="53"/>
      <c r="C1222" s="53"/>
      <c r="D1222" s="53"/>
      <c r="E1222" s="53"/>
      <c r="F1222" s="53"/>
      <c r="G1222" s="53"/>
      <c r="I1222" s="29"/>
      <c r="J1222" s="161"/>
      <c r="K1222" s="161"/>
      <c r="L1222" s="42"/>
      <c r="M1222" s="42"/>
      <c r="N1222" s="42"/>
      <c r="O1222" s="42"/>
      <c r="P1222" s="42"/>
      <c r="Q1222" s="42"/>
      <c r="R1222" s="42"/>
      <c r="S1222" s="42"/>
      <c r="T1222" s="42"/>
      <c r="U1222" s="169"/>
      <c r="V1222" s="169"/>
      <c r="W1222" s="169"/>
      <c r="X1222" s="169"/>
      <c r="Y1222" s="169"/>
      <c r="AA1222" s="169"/>
      <c r="AB1222" s="169"/>
      <c r="AC1222" s="169"/>
      <c r="AD1222" s="169"/>
      <c r="AE1222" s="169"/>
      <c r="AF1222" s="169"/>
      <c r="AG1222" s="169"/>
      <c r="AH1222" s="169"/>
      <c r="AJ1222" s="169"/>
      <c r="AK1222" s="169"/>
      <c r="AM1222" s="169"/>
      <c r="AN1222" s="64"/>
      <c r="AO1222" s="64"/>
      <c r="AP1222" s="64"/>
      <c r="AQ1222" s="64"/>
      <c r="AR1222" s="64"/>
      <c r="AS1222" s="42"/>
      <c r="AT1222" s="67"/>
      <c r="AU1222" s="67"/>
      <c r="AV1222" s="67"/>
      <c r="AW1222" s="42"/>
      <c r="AX1222" s="64"/>
      <c r="AY1222" s="69"/>
      <c r="AZ1222" s="67"/>
      <c r="BA1222" s="67"/>
      <c r="BB1222" s="67"/>
      <c r="BC1222" s="67"/>
      <c r="BD1222" s="69"/>
      <c r="BE1222" s="69"/>
      <c r="BF1222" s="72"/>
      <c r="BG1222" s="69"/>
      <c r="BH1222" s="69"/>
      <c r="BI1222" s="94"/>
      <c r="BJ1222" s="42"/>
      <c r="BK1222" s="42"/>
      <c r="BL1222" s="209"/>
      <c r="BM1222" s="67"/>
      <c r="BN1222" s="67"/>
      <c r="BO1222" s="95"/>
      <c r="BP1222" s="42"/>
      <c r="BQ1222" s="42"/>
      <c r="BR1222" s="206"/>
      <c r="BS1222" s="41"/>
      <c r="BT1222" s="41"/>
      <c r="BU1222" s="30"/>
      <c r="BW1222" s="30"/>
      <c r="BX1222" s="30"/>
      <c r="BY1222" s="30"/>
      <c r="BZ1222" s="160"/>
      <c r="CS1222" s="40"/>
      <c r="CV1222" s="69"/>
      <c r="CW1222" s="31"/>
      <c r="CX1222" s="19"/>
      <c r="CY1222" s="43"/>
      <c r="DC1222" s="160"/>
      <c r="DU1222" s="30"/>
      <c r="DV1222" s="30"/>
      <c r="DW1222" s="30"/>
      <c r="DX1222" s="30"/>
      <c r="DY1222" s="30"/>
      <c r="DZ1222" s="160"/>
      <c r="EA1222" s="160"/>
      <c r="EC1222" s="160"/>
      <c r="ED1222" s="160"/>
      <c r="EG1222" s="160"/>
      <c r="EH1222" s="30"/>
      <c r="EI1222" s="30"/>
      <c r="EK1222" s="160"/>
      <c r="EL1222" s="160"/>
      <c r="EM1222" s="160"/>
      <c r="EN1222" s="160"/>
      <c r="EO1222" s="160"/>
      <c r="EP1222" s="160"/>
    </row>
    <row r="1223" spans="2:146" s="105" customFormat="1" x14ac:dyDescent="0.25">
      <c r="B1223" s="53"/>
      <c r="C1223" s="53"/>
      <c r="D1223" s="53"/>
      <c r="E1223" s="53"/>
      <c r="F1223" s="53"/>
      <c r="G1223" s="53"/>
      <c r="J1223" s="160"/>
      <c r="K1223" s="160"/>
      <c r="L1223" s="42"/>
      <c r="M1223" s="42"/>
      <c r="N1223" s="42"/>
      <c r="O1223" s="42"/>
      <c r="P1223" s="42"/>
      <c r="Q1223" s="42"/>
      <c r="R1223" s="42"/>
      <c r="S1223" s="42"/>
      <c r="T1223" s="42"/>
      <c r="U1223" s="169"/>
      <c r="V1223" s="169"/>
      <c r="W1223" s="169"/>
      <c r="X1223" s="169"/>
      <c r="Y1223" s="169"/>
      <c r="AA1223" s="169"/>
      <c r="AB1223" s="169"/>
      <c r="AC1223" s="169"/>
      <c r="AD1223" s="169"/>
      <c r="AE1223" s="169"/>
      <c r="AF1223" s="169"/>
      <c r="AG1223" s="169"/>
      <c r="AH1223" s="169"/>
      <c r="AJ1223" s="169"/>
      <c r="AK1223" s="169"/>
      <c r="AM1223" s="169"/>
      <c r="AN1223" s="64"/>
      <c r="AO1223" s="64"/>
      <c r="AP1223" s="64"/>
      <c r="AQ1223" s="64"/>
      <c r="AR1223" s="64"/>
      <c r="AS1223" s="42"/>
      <c r="AT1223" s="67"/>
      <c r="AU1223" s="67"/>
      <c r="AV1223" s="67"/>
      <c r="AW1223" s="42"/>
      <c r="AX1223" s="64"/>
      <c r="AY1223" s="69"/>
      <c r="AZ1223" s="67"/>
      <c r="BA1223" s="67"/>
      <c r="BB1223" s="67"/>
      <c r="BC1223" s="67"/>
      <c r="BD1223" s="69"/>
      <c r="BE1223" s="69"/>
      <c r="BF1223" s="72"/>
      <c r="BG1223" s="69"/>
      <c r="BH1223" s="69"/>
      <c r="BI1223" s="94"/>
      <c r="BJ1223" s="42"/>
      <c r="BK1223" s="42"/>
      <c r="BL1223" s="209"/>
      <c r="BM1223" s="67"/>
      <c r="BN1223" s="67"/>
      <c r="BO1223" s="95"/>
      <c r="BP1223" s="42"/>
      <c r="BQ1223" s="42"/>
      <c r="BR1223" s="206"/>
      <c r="BS1223" s="41"/>
      <c r="BT1223" s="41"/>
      <c r="BU1223" s="30"/>
      <c r="BW1223" s="30"/>
      <c r="BX1223" s="30"/>
      <c r="BY1223" s="30"/>
      <c r="BZ1223" s="160"/>
      <c r="CS1223" s="40"/>
      <c r="CV1223" s="69"/>
      <c r="CW1223" s="31"/>
      <c r="CX1223" s="19"/>
      <c r="CY1223" s="43"/>
      <c r="DC1223" s="160"/>
      <c r="DU1223" s="30"/>
      <c r="DV1223" s="30"/>
      <c r="DW1223" s="30"/>
      <c r="DX1223" s="30"/>
      <c r="DY1223" s="30"/>
      <c r="DZ1223" s="160"/>
      <c r="EA1223" s="160"/>
      <c r="EC1223" s="160"/>
      <c r="ED1223" s="160"/>
      <c r="EG1223" s="160"/>
      <c r="EH1223" s="30"/>
      <c r="EI1223" s="30"/>
      <c r="EK1223" s="160"/>
      <c r="EL1223" s="160"/>
      <c r="EM1223" s="160"/>
      <c r="EN1223" s="160"/>
      <c r="EO1223" s="160"/>
      <c r="EP1223" s="160"/>
    </row>
    <row r="1224" spans="2:146" s="105" customFormat="1" x14ac:dyDescent="0.25">
      <c r="B1224" s="53"/>
      <c r="C1224" s="53"/>
      <c r="D1224" s="53"/>
      <c r="E1224" s="53"/>
      <c r="F1224" s="53"/>
      <c r="G1224" s="53"/>
      <c r="J1224" s="160"/>
      <c r="K1224" s="160"/>
      <c r="L1224" s="42"/>
      <c r="M1224" s="42"/>
      <c r="N1224" s="42"/>
      <c r="O1224" s="42"/>
      <c r="P1224" s="42"/>
      <c r="Q1224" s="42"/>
      <c r="R1224" s="42"/>
      <c r="S1224" s="42"/>
      <c r="T1224" s="42"/>
      <c r="U1224" s="169"/>
      <c r="V1224" s="169"/>
      <c r="W1224" s="169"/>
      <c r="X1224" s="169"/>
      <c r="Y1224" s="169"/>
      <c r="AA1224" s="169"/>
      <c r="AB1224" s="169"/>
      <c r="AC1224" s="169"/>
      <c r="AD1224" s="169"/>
      <c r="AE1224" s="169"/>
      <c r="AF1224" s="169"/>
      <c r="AG1224" s="169"/>
      <c r="AH1224" s="169"/>
      <c r="AJ1224" s="169"/>
      <c r="AK1224" s="169"/>
      <c r="AM1224" s="169"/>
      <c r="AN1224" s="64"/>
      <c r="AO1224" s="64"/>
      <c r="AP1224" s="64"/>
      <c r="AQ1224" s="64"/>
      <c r="AR1224" s="64"/>
      <c r="AS1224" s="42"/>
      <c r="AT1224" s="67"/>
      <c r="AU1224" s="67"/>
      <c r="AV1224" s="67"/>
      <c r="AW1224" s="42"/>
      <c r="AX1224" s="64"/>
      <c r="AY1224" s="69"/>
      <c r="AZ1224" s="67"/>
      <c r="BA1224" s="67"/>
      <c r="BB1224" s="67"/>
      <c r="BC1224" s="67"/>
      <c r="BD1224" s="69"/>
      <c r="BE1224" s="69"/>
      <c r="BF1224" s="72"/>
      <c r="BG1224" s="69"/>
      <c r="BH1224" s="69"/>
      <c r="BI1224" s="94"/>
      <c r="BJ1224" s="42"/>
      <c r="BK1224" s="42"/>
      <c r="BL1224" s="209"/>
      <c r="BM1224" s="67"/>
      <c r="BN1224" s="67"/>
      <c r="BO1224" s="95"/>
      <c r="BP1224" s="42"/>
      <c r="BQ1224" s="42"/>
      <c r="BR1224" s="206"/>
      <c r="BS1224" s="41"/>
      <c r="BT1224" s="41"/>
      <c r="BU1224" s="30"/>
      <c r="BW1224" s="30"/>
      <c r="BX1224" s="30"/>
      <c r="BY1224" s="30"/>
      <c r="BZ1224" s="160"/>
      <c r="CS1224" s="40"/>
      <c r="CV1224" s="69"/>
      <c r="CW1224" s="31"/>
      <c r="CX1224" s="19"/>
      <c r="CY1224" s="43"/>
      <c r="DC1224" s="160"/>
      <c r="DU1224" s="30"/>
      <c r="DV1224" s="30"/>
      <c r="DW1224" s="30"/>
      <c r="DX1224" s="30"/>
      <c r="DY1224" s="30"/>
      <c r="DZ1224" s="160"/>
      <c r="EA1224" s="160"/>
      <c r="EC1224" s="160"/>
      <c r="ED1224" s="160"/>
      <c r="EG1224" s="160"/>
      <c r="EH1224" s="30"/>
      <c r="EI1224" s="30"/>
      <c r="EK1224" s="160"/>
      <c r="EL1224" s="160"/>
      <c r="EM1224" s="160"/>
      <c r="EN1224" s="160"/>
      <c r="EO1224" s="160"/>
      <c r="EP1224" s="160"/>
    </row>
    <row r="1225" spans="2:146" s="105" customFormat="1" x14ac:dyDescent="0.25">
      <c r="B1225" s="53"/>
      <c r="C1225" s="53"/>
      <c r="D1225" s="53"/>
      <c r="E1225" s="53"/>
      <c r="F1225" s="53"/>
      <c r="G1225" s="53"/>
      <c r="I1225" s="29"/>
      <c r="J1225" s="161"/>
      <c r="K1225" s="161"/>
      <c r="L1225" s="42"/>
      <c r="M1225" s="42"/>
      <c r="N1225" s="42"/>
      <c r="O1225" s="42"/>
      <c r="P1225" s="42"/>
      <c r="Q1225" s="42"/>
      <c r="R1225" s="42"/>
      <c r="S1225" s="42"/>
      <c r="T1225" s="42"/>
      <c r="U1225" s="169"/>
      <c r="V1225" s="169"/>
      <c r="W1225" s="169"/>
      <c r="X1225" s="169"/>
      <c r="Y1225" s="169"/>
      <c r="AA1225" s="169"/>
      <c r="AB1225" s="169"/>
      <c r="AC1225" s="169"/>
      <c r="AD1225" s="169"/>
      <c r="AE1225" s="169"/>
      <c r="AF1225" s="169"/>
      <c r="AG1225" s="169"/>
      <c r="AH1225" s="169"/>
      <c r="AJ1225" s="169"/>
      <c r="AK1225" s="169"/>
      <c r="AM1225" s="169"/>
      <c r="AN1225" s="64"/>
      <c r="AO1225" s="64"/>
      <c r="AP1225" s="64"/>
      <c r="AQ1225" s="64"/>
      <c r="AR1225" s="64"/>
      <c r="AS1225" s="42"/>
      <c r="AT1225" s="67"/>
      <c r="AU1225" s="67"/>
      <c r="AV1225" s="67"/>
      <c r="AW1225" s="42"/>
      <c r="AX1225" s="64"/>
      <c r="AY1225" s="69"/>
      <c r="AZ1225" s="67"/>
      <c r="BA1225" s="67"/>
      <c r="BB1225" s="67"/>
      <c r="BC1225" s="67"/>
      <c r="BD1225" s="69"/>
      <c r="BE1225" s="69"/>
      <c r="BF1225" s="72"/>
      <c r="BG1225" s="69"/>
      <c r="BH1225" s="69"/>
      <c r="BI1225" s="94"/>
      <c r="BJ1225" s="42"/>
      <c r="BK1225" s="42"/>
      <c r="BL1225" s="209"/>
      <c r="BM1225" s="67"/>
      <c r="BN1225" s="67"/>
      <c r="BO1225" s="95"/>
      <c r="BP1225" s="42"/>
      <c r="BQ1225" s="42"/>
      <c r="BR1225" s="206"/>
      <c r="BS1225" s="41"/>
      <c r="BT1225" s="41"/>
      <c r="BU1225" s="30"/>
      <c r="BW1225" s="30"/>
      <c r="BX1225" s="30"/>
      <c r="BY1225" s="30"/>
      <c r="BZ1225" s="160"/>
      <c r="CS1225" s="40"/>
      <c r="CV1225" s="69"/>
      <c r="CW1225" s="31"/>
      <c r="CX1225" s="19"/>
      <c r="CY1225" s="43"/>
      <c r="DC1225" s="160"/>
      <c r="DU1225" s="30"/>
      <c r="DV1225" s="30"/>
      <c r="DW1225" s="30"/>
      <c r="DX1225" s="30"/>
      <c r="DY1225" s="30"/>
      <c r="DZ1225" s="160"/>
      <c r="EA1225" s="160"/>
      <c r="EC1225" s="160"/>
      <c r="ED1225" s="160"/>
      <c r="EG1225" s="160"/>
      <c r="EH1225" s="30"/>
      <c r="EI1225" s="30"/>
      <c r="EK1225" s="160"/>
      <c r="EL1225" s="160"/>
      <c r="EM1225" s="160"/>
      <c r="EN1225" s="160"/>
      <c r="EO1225" s="160"/>
      <c r="EP1225" s="160"/>
    </row>
    <row r="1226" spans="2:146" s="105" customFormat="1" x14ac:dyDescent="0.25">
      <c r="B1226" s="53"/>
      <c r="C1226" s="53"/>
      <c r="D1226" s="53"/>
      <c r="E1226" s="53"/>
      <c r="F1226" s="53"/>
      <c r="G1226" s="53"/>
      <c r="J1226" s="160"/>
      <c r="K1226" s="160"/>
      <c r="L1226" s="42"/>
      <c r="M1226" s="42"/>
      <c r="N1226" s="42"/>
      <c r="O1226" s="42"/>
      <c r="P1226" s="42"/>
      <c r="Q1226" s="42"/>
      <c r="R1226" s="42"/>
      <c r="S1226" s="42"/>
      <c r="T1226" s="42"/>
      <c r="U1226" s="169"/>
      <c r="V1226" s="169"/>
      <c r="W1226" s="169"/>
      <c r="X1226" s="169"/>
      <c r="Y1226" s="169"/>
      <c r="AA1226" s="169"/>
      <c r="AB1226" s="169"/>
      <c r="AC1226" s="169"/>
      <c r="AD1226" s="169"/>
      <c r="AE1226" s="169"/>
      <c r="AF1226" s="169"/>
      <c r="AG1226" s="169"/>
      <c r="AH1226" s="169"/>
      <c r="AJ1226" s="169"/>
      <c r="AK1226" s="169"/>
      <c r="AM1226" s="169"/>
      <c r="AN1226" s="64"/>
      <c r="AO1226" s="64"/>
      <c r="AP1226" s="64"/>
      <c r="AQ1226" s="64"/>
      <c r="AR1226" s="64"/>
      <c r="AS1226" s="42"/>
      <c r="AT1226" s="67"/>
      <c r="AU1226" s="67"/>
      <c r="AV1226" s="67"/>
      <c r="AW1226" s="42"/>
      <c r="AX1226" s="64"/>
      <c r="AY1226" s="69"/>
      <c r="AZ1226" s="67"/>
      <c r="BA1226" s="67"/>
      <c r="BB1226" s="67"/>
      <c r="BC1226" s="67"/>
      <c r="BD1226" s="69"/>
      <c r="BE1226" s="69"/>
      <c r="BF1226" s="72"/>
      <c r="BG1226" s="69"/>
      <c r="BH1226" s="69"/>
      <c r="BI1226" s="94"/>
      <c r="BJ1226" s="42"/>
      <c r="BK1226" s="42"/>
      <c r="BL1226" s="209"/>
      <c r="BM1226" s="67"/>
      <c r="BN1226" s="67"/>
      <c r="BO1226" s="95"/>
      <c r="BP1226" s="42"/>
      <c r="BQ1226" s="42"/>
      <c r="BR1226" s="206"/>
      <c r="BS1226" s="41"/>
      <c r="BT1226" s="41"/>
      <c r="BU1226" s="30"/>
      <c r="BW1226" s="30"/>
      <c r="BX1226" s="30"/>
      <c r="BY1226" s="30"/>
      <c r="BZ1226" s="160"/>
      <c r="CS1226" s="40"/>
      <c r="CV1226" s="69"/>
      <c r="CW1226" s="31"/>
      <c r="CX1226" s="19"/>
      <c r="CY1226" s="43"/>
      <c r="DC1226" s="160"/>
      <c r="DU1226" s="30"/>
      <c r="DV1226" s="30"/>
      <c r="DW1226" s="30"/>
      <c r="DX1226" s="30"/>
      <c r="DY1226" s="30"/>
      <c r="DZ1226" s="160"/>
      <c r="EA1226" s="160"/>
      <c r="EC1226" s="160"/>
      <c r="ED1226" s="160"/>
      <c r="EG1226" s="160"/>
      <c r="EH1226" s="30"/>
      <c r="EI1226" s="30"/>
      <c r="EK1226" s="160"/>
      <c r="EL1226" s="160"/>
      <c r="EM1226" s="160"/>
      <c r="EN1226" s="160"/>
      <c r="EO1226" s="160"/>
      <c r="EP1226" s="160"/>
    </row>
    <row r="1227" spans="2:146" s="105" customFormat="1" x14ac:dyDescent="0.25">
      <c r="B1227" s="53"/>
      <c r="C1227" s="53"/>
      <c r="D1227" s="53"/>
      <c r="E1227" s="53"/>
      <c r="F1227" s="53"/>
      <c r="G1227" s="53"/>
      <c r="J1227" s="160"/>
      <c r="K1227" s="160"/>
      <c r="L1227" s="42"/>
      <c r="M1227" s="42"/>
      <c r="N1227" s="42"/>
      <c r="O1227" s="42"/>
      <c r="P1227" s="42"/>
      <c r="Q1227" s="42"/>
      <c r="R1227" s="42"/>
      <c r="S1227" s="42"/>
      <c r="T1227" s="42"/>
      <c r="U1227" s="169"/>
      <c r="V1227" s="169"/>
      <c r="W1227" s="169"/>
      <c r="X1227" s="169"/>
      <c r="Y1227" s="169"/>
      <c r="AA1227" s="169"/>
      <c r="AB1227" s="169"/>
      <c r="AC1227" s="169"/>
      <c r="AD1227" s="169"/>
      <c r="AE1227" s="169"/>
      <c r="AF1227" s="169"/>
      <c r="AG1227" s="169"/>
      <c r="AH1227" s="169"/>
      <c r="AJ1227" s="169"/>
      <c r="AK1227" s="169"/>
      <c r="AM1227" s="169"/>
      <c r="AN1227" s="64"/>
      <c r="AO1227" s="64"/>
      <c r="AP1227" s="64"/>
      <c r="AQ1227" s="64"/>
      <c r="AR1227" s="64"/>
      <c r="AS1227" s="42"/>
      <c r="AT1227" s="67"/>
      <c r="AU1227" s="67"/>
      <c r="AV1227" s="67"/>
      <c r="AW1227" s="42"/>
      <c r="AX1227" s="64"/>
      <c r="AY1227" s="69"/>
      <c r="AZ1227" s="67"/>
      <c r="BA1227" s="67"/>
      <c r="BB1227" s="67"/>
      <c r="BC1227" s="67"/>
      <c r="BD1227" s="69"/>
      <c r="BE1227" s="69"/>
      <c r="BF1227" s="72"/>
      <c r="BG1227" s="69"/>
      <c r="BH1227" s="69"/>
      <c r="BI1227" s="94"/>
      <c r="BJ1227" s="42"/>
      <c r="BK1227" s="42"/>
      <c r="BL1227" s="209"/>
      <c r="BM1227" s="67"/>
      <c r="BN1227" s="67"/>
      <c r="BO1227" s="95"/>
      <c r="BP1227" s="42"/>
      <c r="BQ1227" s="42"/>
      <c r="BR1227" s="206"/>
      <c r="BS1227" s="41"/>
      <c r="BT1227" s="41"/>
      <c r="BU1227" s="30"/>
      <c r="BW1227" s="30"/>
      <c r="BX1227" s="30"/>
      <c r="BY1227" s="30"/>
      <c r="BZ1227" s="160"/>
      <c r="CS1227" s="40"/>
      <c r="CV1227" s="69"/>
      <c r="CW1227" s="31"/>
      <c r="CX1227" s="19"/>
      <c r="CY1227" s="43"/>
      <c r="DC1227" s="160"/>
      <c r="DU1227" s="30"/>
      <c r="DV1227" s="30"/>
      <c r="DW1227" s="30"/>
      <c r="DX1227" s="30"/>
      <c r="DY1227" s="30"/>
      <c r="DZ1227" s="160"/>
      <c r="EA1227" s="160"/>
      <c r="EC1227" s="160"/>
      <c r="ED1227" s="160"/>
      <c r="EG1227" s="160"/>
      <c r="EH1227" s="30"/>
      <c r="EI1227" s="30"/>
      <c r="EK1227" s="160"/>
      <c r="EL1227" s="160"/>
      <c r="EM1227" s="160"/>
      <c r="EN1227" s="160"/>
      <c r="EO1227" s="160"/>
      <c r="EP1227" s="160"/>
    </row>
    <row r="1228" spans="2:146" s="105" customFormat="1" x14ac:dyDescent="0.25">
      <c r="B1228" s="53"/>
      <c r="C1228" s="53"/>
      <c r="D1228" s="53"/>
      <c r="E1228" s="53"/>
      <c r="F1228" s="53"/>
      <c r="G1228" s="53"/>
      <c r="I1228" s="29"/>
      <c r="J1228" s="161"/>
      <c r="K1228" s="161"/>
      <c r="L1228" s="42"/>
      <c r="M1228" s="42"/>
      <c r="N1228" s="42"/>
      <c r="O1228" s="42"/>
      <c r="P1228" s="42"/>
      <c r="Q1228" s="42"/>
      <c r="R1228" s="42"/>
      <c r="S1228" s="42"/>
      <c r="T1228" s="42"/>
      <c r="U1228" s="169"/>
      <c r="V1228" s="169"/>
      <c r="W1228" s="169"/>
      <c r="X1228" s="169"/>
      <c r="Y1228" s="169"/>
      <c r="AA1228" s="169"/>
      <c r="AB1228" s="169"/>
      <c r="AC1228" s="169"/>
      <c r="AD1228" s="169"/>
      <c r="AE1228" s="169"/>
      <c r="AF1228" s="169"/>
      <c r="AG1228" s="169"/>
      <c r="AH1228" s="169"/>
      <c r="AJ1228" s="169"/>
      <c r="AK1228" s="169"/>
      <c r="AM1228" s="169"/>
      <c r="AN1228" s="64"/>
      <c r="AO1228" s="64"/>
      <c r="AP1228" s="64"/>
      <c r="AQ1228" s="64"/>
      <c r="AR1228" s="64"/>
      <c r="AS1228" s="42"/>
      <c r="AT1228" s="67"/>
      <c r="AU1228" s="67"/>
      <c r="AV1228" s="67"/>
      <c r="AW1228" s="42"/>
      <c r="AX1228" s="64"/>
      <c r="AY1228" s="69"/>
      <c r="AZ1228" s="67"/>
      <c r="BA1228" s="67"/>
      <c r="BB1228" s="67"/>
      <c r="BC1228" s="67"/>
      <c r="BD1228" s="69"/>
      <c r="BE1228" s="69"/>
      <c r="BF1228" s="72"/>
      <c r="BG1228" s="69"/>
      <c r="BH1228" s="69"/>
      <c r="BI1228" s="94"/>
      <c r="BJ1228" s="42"/>
      <c r="BK1228" s="42"/>
      <c r="BL1228" s="209"/>
      <c r="BM1228" s="67"/>
      <c r="BN1228" s="67"/>
      <c r="BO1228" s="95"/>
      <c r="BP1228" s="42"/>
      <c r="BQ1228" s="42"/>
      <c r="BR1228" s="206"/>
      <c r="BS1228" s="41"/>
      <c r="BT1228" s="41"/>
      <c r="BU1228" s="30"/>
      <c r="BW1228" s="30"/>
      <c r="BX1228" s="30"/>
      <c r="BY1228" s="30"/>
      <c r="BZ1228" s="160"/>
      <c r="CS1228" s="40"/>
      <c r="CV1228" s="69"/>
      <c r="CW1228" s="31"/>
      <c r="CX1228" s="19"/>
      <c r="CY1228" s="43"/>
      <c r="DC1228" s="160"/>
      <c r="DU1228" s="30"/>
      <c r="DV1228" s="30"/>
      <c r="DW1228" s="30"/>
      <c r="DX1228" s="30"/>
      <c r="DY1228" s="30"/>
      <c r="DZ1228" s="160"/>
      <c r="EA1228" s="160"/>
      <c r="EC1228" s="160"/>
      <c r="ED1228" s="160"/>
      <c r="EG1228" s="160"/>
      <c r="EH1228" s="30"/>
      <c r="EI1228" s="30"/>
      <c r="EK1228" s="160"/>
      <c r="EL1228" s="160"/>
      <c r="EM1228" s="160"/>
      <c r="EN1228" s="160"/>
      <c r="EO1228" s="160"/>
      <c r="EP1228" s="160"/>
    </row>
    <row r="1229" spans="2:146" s="105" customFormat="1" x14ac:dyDescent="0.25">
      <c r="B1229" s="53"/>
      <c r="C1229" s="53"/>
      <c r="D1229" s="53"/>
      <c r="E1229" s="53"/>
      <c r="F1229" s="53"/>
      <c r="G1229" s="53"/>
      <c r="J1229" s="160"/>
      <c r="K1229" s="160"/>
      <c r="L1229" s="42"/>
      <c r="M1229" s="42"/>
      <c r="N1229" s="42"/>
      <c r="O1229" s="42"/>
      <c r="P1229" s="42"/>
      <c r="Q1229" s="42"/>
      <c r="R1229" s="42"/>
      <c r="S1229" s="42"/>
      <c r="T1229" s="42"/>
      <c r="U1229" s="169"/>
      <c r="V1229" s="169"/>
      <c r="W1229" s="169"/>
      <c r="X1229" s="169"/>
      <c r="Y1229" s="169"/>
      <c r="AA1229" s="169"/>
      <c r="AB1229" s="169"/>
      <c r="AC1229" s="169"/>
      <c r="AD1229" s="169"/>
      <c r="AE1229" s="169"/>
      <c r="AF1229" s="169"/>
      <c r="AG1229" s="169"/>
      <c r="AH1229" s="169"/>
      <c r="AJ1229" s="169"/>
      <c r="AK1229" s="169"/>
      <c r="AM1229" s="169"/>
      <c r="AN1229" s="64"/>
      <c r="AO1229" s="64"/>
      <c r="AP1229" s="64"/>
      <c r="AQ1229" s="64"/>
      <c r="AR1229" s="64"/>
      <c r="AS1229" s="42"/>
      <c r="AT1229" s="67"/>
      <c r="AU1229" s="67"/>
      <c r="AV1229" s="67"/>
      <c r="AW1229" s="42"/>
      <c r="AX1229" s="64"/>
      <c r="AY1229" s="69"/>
      <c r="AZ1229" s="67"/>
      <c r="BA1229" s="67"/>
      <c r="BB1229" s="67"/>
      <c r="BC1229" s="67"/>
      <c r="BD1229" s="69"/>
      <c r="BE1229" s="69"/>
      <c r="BF1229" s="72"/>
      <c r="BG1229" s="69"/>
      <c r="BH1229" s="69"/>
      <c r="BI1229" s="94"/>
      <c r="BJ1229" s="42"/>
      <c r="BK1229" s="42"/>
      <c r="BL1229" s="209"/>
      <c r="BM1229" s="67"/>
      <c r="BN1229" s="67"/>
      <c r="BO1229" s="95"/>
      <c r="BP1229" s="42"/>
      <c r="BQ1229" s="42"/>
      <c r="BR1229" s="206"/>
      <c r="BS1229" s="41"/>
      <c r="BT1229" s="41"/>
      <c r="BU1229" s="30"/>
      <c r="BW1229" s="30"/>
      <c r="BX1229" s="30"/>
      <c r="BY1229" s="30"/>
      <c r="BZ1229" s="160"/>
      <c r="CS1229" s="40"/>
      <c r="CV1229" s="69"/>
      <c r="CW1229" s="31"/>
      <c r="CX1229" s="19"/>
      <c r="CY1229" s="43"/>
      <c r="DC1229" s="160"/>
      <c r="DU1229" s="30"/>
      <c r="DV1229" s="30"/>
      <c r="DW1229" s="30"/>
      <c r="DX1229" s="30"/>
      <c r="DY1229" s="30"/>
      <c r="DZ1229" s="160"/>
      <c r="EA1229" s="160"/>
      <c r="EC1229" s="160"/>
      <c r="ED1229" s="160"/>
      <c r="EG1229" s="160"/>
      <c r="EH1229" s="30"/>
      <c r="EI1229" s="30"/>
      <c r="EK1229" s="160"/>
      <c r="EL1229" s="160"/>
      <c r="EM1229" s="160"/>
      <c r="EN1229" s="160"/>
      <c r="EO1229" s="160"/>
      <c r="EP1229" s="160"/>
    </row>
    <row r="1230" spans="2:146" s="105" customFormat="1" x14ac:dyDescent="0.25">
      <c r="B1230" s="53"/>
      <c r="C1230" s="53"/>
      <c r="D1230" s="53"/>
      <c r="E1230" s="53"/>
      <c r="F1230" s="53"/>
      <c r="G1230" s="53"/>
      <c r="J1230" s="160"/>
      <c r="K1230" s="160"/>
      <c r="L1230" s="42"/>
      <c r="M1230" s="42"/>
      <c r="N1230" s="42"/>
      <c r="O1230" s="42"/>
      <c r="P1230" s="42"/>
      <c r="Q1230" s="42"/>
      <c r="R1230" s="42"/>
      <c r="S1230" s="42"/>
      <c r="T1230" s="42"/>
      <c r="U1230" s="169"/>
      <c r="V1230" s="169"/>
      <c r="W1230" s="169"/>
      <c r="X1230" s="169"/>
      <c r="Y1230" s="169"/>
      <c r="AA1230" s="169"/>
      <c r="AB1230" s="169"/>
      <c r="AC1230" s="169"/>
      <c r="AD1230" s="169"/>
      <c r="AE1230" s="169"/>
      <c r="AF1230" s="169"/>
      <c r="AG1230" s="169"/>
      <c r="AH1230" s="169"/>
      <c r="AJ1230" s="169"/>
      <c r="AK1230" s="169"/>
      <c r="AM1230" s="169"/>
      <c r="AN1230" s="64"/>
      <c r="AO1230" s="64"/>
      <c r="AP1230" s="64"/>
      <c r="AQ1230" s="64"/>
      <c r="AR1230" s="64"/>
      <c r="AS1230" s="42"/>
      <c r="AT1230" s="67"/>
      <c r="AU1230" s="67"/>
      <c r="AV1230" s="67"/>
      <c r="AW1230" s="42"/>
      <c r="AX1230" s="64"/>
      <c r="AY1230" s="69"/>
      <c r="AZ1230" s="67"/>
      <c r="BA1230" s="67"/>
      <c r="BB1230" s="67"/>
      <c r="BC1230" s="67"/>
      <c r="BD1230" s="69"/>
      <c r="BE1230" s="69"/>
      <c r="BF1230" s="72"/>
      <c r="BG1230" s="69"/>
      <c r="BH1230" s="69"/>
      <c r="BI1230" s="94"/>
      <c r="BJ1230" s="42"/>
      <c r="BK1230" s="42"/>
      <c r="BL1230" s="209"/>
      <c r="BM1230" s="67"/>
      <c r="BN1230" s="67"/>
      <c r="BO1230" s="95"/>
      <c r="BP1230" s="42"/>
      <c r="BQ1230" s="42"/>
      <c r="BR1230" s="206"/>
      <c r="BS1230" s="41"/>
      <c r="BT1230" s="41"/>
      <c r="BU1230" s="30"/>
      <c r="BW1230" s="30"/>
      <c r="BX1230" s="30"/>
      <c r="BY1230" s="30"/>
      <c r="BZ1230" s="160"/>
      <c r="CS1230" s="40"/>
      <c r="CV1230" s="69"/>
      <c r="CW1230" s="31"/>
      <c r="CX1230" s="19"/>
      <c r="CY1230" s="43"/>
      <c r="DC1230" s="160"/>
      <c r="DU1230" s="30"/>
      <c r="DV1230" s="30"/>
      <c r="DW1230" s="30"/>
      <c r="DX1230" s="30"/>
      <c r="DY1230" s="30"/>
      <c r="DZ1230" s="160"/>
      <c r="EA1230" s="160"/>
      <c r="EC1230" s="160"/>
      <c r="ED1230" s="160"/>
      <c r="EG1230" s="160"/>
      <c r="EH1230" s="30"/>
      <c r="EI1230" s="30"/>
      <c r="EK1230" s="160"/>
      <c r="EL1230" s="160"/>
      <c r="EM1230" s="160"/>
      <c r="EN1230" s="160"/>
      <c r="EO1230" s="160"/>
      <c r="EP1230" s="160"/>
    </row>
    <row r="1231" spans="2:146" s="105" customFormat="1" x14ac:dyDescent="0.25">
      <c r="B1231" s="53"/>
      <c r="C1231" s="53"/>
      <c r="D1231" s="53"/>
      <c r="E1231" s="53"/>
      <c r="F1231" s="53"/>
      <c r="G1231" s="53"/>
      <c r="I1231" s="29"/>
      <c r="J1231" s="161"/>
      <c r="K1231" s="161"/>
      <c r="L1231" s="42"/>
      <c r="M1231" s="42"/>
      <c r="N1231" s="42"/>
      <c r="O1231" s="42"/>
      <c r="P1231" s="42"/>
      <c r="Q1231" s="42"/>
      <c r="R1231" s="42"/>
      <c r="S1231" s="42"/>
      <c r="T1231" s="42"/>
      <c r="U1231" s="169"/>
      <c r="V1231" s="169"/>
      <c r="W1231" s="169"/>
      <c r="X1231" s="169"/>
      <c r="Y1231" s="169"/>
      <c r="AA1231" s="169"/>
      <c r="AB1231" s="169"/>
      <c r="AC1231" s="169"/>
      <c r="AD1231" s="169"/>
      <c r="AE1231" s="169"/>
      <c r="AF1231" s="169"/>
      <c r="AG1231" s="169"/>
      <c r="AH1231" s="169"/>
      <c r="AJ1231" s="169"/>
      <c r="AK1231" s="169"/>
      <c r="AM1231" s="169"/>
      <c r="AN1231" s="64"/>
      <c r="AO1231" s="64"/>
      <c r="AP1231" s="64"/>
      <c r="AQ1231" s="64"/>
      <c r="AR1231" s="64"/>
      <c r="AS1231" s="42"/>
      <c r="AT1231" s="67"/>
      <c r="AU1231" s="67"/>
      <c r="AV1231" s="67"/>
      <c r="AW1231" s="42"/>
      <c r="AX1231" s="64"/>
      <c r="AY1231" s="69"/>
      <c r="AZ1231" s="67"/>
      <c r="BA1231" s="67"/>
      <c r="BB1231" s="67"/>
      <c r="BC1231" s="67"/>
      <c r="BD1231" s="69"/>
      <c r="BE1231" s="69"/>
      <c r="BF1231" s="72"/>
      <c r="BG1231" s="69"/>
      <c r="BH1231" s="69"/>
      <c r="BI1231" s="94"/>
      <c r="BJ1231" s="42"/>
      <c r="BK1231" s="42"/>
      <c r="BL1231" s="209"/>
      <c r="BM1231" s="67"/>
      <c r="BN1231" s="67"/>
      <c r="BO1231" s="95"/>
      <c r="BP1231" s="42"/>
      <c r="BQ1231" s="42"/>
      <c r="BR1231" s="206"/>
      <c r="BS1231" s="41"/>
      <c r="BT1231" s="41"/>
      <c r="BU1231" s="30"/>
      <c r="BW1231" s="30"/>
      <c r="BX1231" s="30"/>
      <c r="BY1231" s="30"/>
      <c r="BZ1231" s="160"/>
      <c r="CS1231" s="40"/>
      <c r="CV1231" s="69"/>
      <c r="CW1231" s="31"/>
      <c r="CX1231" s="19"/>
      <c r="CY1231" s="43"/>
      <c r="DC1231" s="160"/>
      <c r="DU1231" s="30"/>
      <c r="DV1231" s="30"/>
      <c r="DW1231" s="30"/>
      <c r="DX1231" s="30"/>
      <c r="DY1231" s="30"/>
      <c r="DZ1231" s="160"/>
      <c r="EA1231" s="160"/>
      <c r="EC1231" s="160"/>
      <c r="ED1231" s="160"/>
      <c r="EG1231" s="160"/>
      <c r="EH1231" s="30"/>
      <c r="EI1231" s="30"/>
      <c r="EK1231" s="160"/>
      <c r="EL1231" s="160"/>
      <c r="EM1231" s="160"/>
      <c r="EN1231" s="160"/>
      <c r="EO1231" s="160"/>
      <c r="EP1231" s="160"/>
    </row>
    <row r="1232" spans="2:146" s="105" customFormat="1" x14ac:dyDescent="0.25">
      <c r="B1232" s="53"/>
      <c r="C1232" s="53"/>
      <c r="D1232" s="53"/>
      <c r="E1232" s="53"/>
      <c r="F1232" s="53"/>
      <c r="G1232" s="53"/>
      <c r="J1232" s="160"/>
      <c r="K1232" s="160"/>
      <c r="L1232" s="42"/>
      <c r="M1232" s="42"/>
      <c r="N1232" s="42"/>
      <c r="O1232" s="42"/>
      <c r="P1232" s="42"/>
      <c r="Q1232" s="42"/>
      <c r="R1232" s="42"/>
      <c r="S1232" s="42"/>
      <c r="T1232" s="42"/>
      <c r="U1232" s="169"/>
      <c r="V1232" s="169"/>
      <c r="W1232" s="169"/>
      <c r="X1232" s="169"/>
      <c r="Y1232" s="169"/>
      <c r="AA1232" s="169"/>
      <c r="AB1232" s="169"/>
      <c r="AC1232" s="169"/>
      <c r="AD1232" s="169"/>
      <c r="AE1232" s="169"/>
      <c r="AF1232" s="169"/>
      <c r="AG1232" s="169"/>
      <c r="AH1232" s="169"/>
      <c r="AJ1232" s="169"/>
      <c r="AK1232" s="169"/>
      <c r="AM1232" s="169"/>
      <c r="AN1232" s="64"/>
      <c r="AO1232" s="64"/>
      <c r="AP1232" s="64"/>
      <c r="AQ1232" s="64"/>
      <c r="AR1232" s="64"/>
      <c r="AS1232" s="42"/>
      <c r="AT1232" s="67"/>
      <c r="AU1232" s="67"/>
      <c r="AV1232" s="67"/>
      <c r="AW1232" s="42"/>
      <c r="AX1232" s="64"/>
      <c r="AY1232" s="69"/>
      <c r="AZ1232" s="67"/>
      <c r="BA1232" s="67"/>
      <c r="BB1232" s="67"/>
      <c r="BC1232" s="67"/>
      <c r="BD1232" s="69"/>
      <c r="BE1232" s="69"/>
      <c r="BF1232" s="72"/>
      <c r="BG1232" s="69"/>
      <c r="BH1232" s="69"/>
      <c r="BI1232" s="94"/>
      <c r="BJ1232" s="42"/>
      <c r="BK1232" s="42"/>
      <c r="BL1232" s="209"/>
      <c r="BM1232" s="67"/>
      <c r="BN1232" s="67"/>
      <c r="BO1232" s="95"/>
      <c r="BP1232" s="42"/>
      <c r="BQ1232" s="42"/>
      <c r="BR1232" s="206"/>
      <c r="BS1232" s="41"/>
      <c r="BT1232" s="41"/>
      <c r="BU1232" s="30"/>
      <c r="BW1232" s="30"/>
      <c r="BX1232" s="30"/>
      <c r="BY1232" s="30"/>
      <c r="BZ1232" s="160"/>
      <c r="CS1232" s="40"/>
      <c r="CV1232" s="69"/>
      <c r="CW1232" s="31"/>
      <c r="CX1232" s="19"/>
      <c r="CY1232" s="43"/>
      <c r="DC1232" s="160"/>
      <c r="DU1232" s="30"/>
      <c r="DV1232" s="30"/>
      <c r="DW1232" s="30"/>
      <c r="DX1232" s="30"/>
      <c r="DY1232" s="30"/>
      <c r="DZ1232" s="160"/>
      <c r="EA1232" s="160"/>
      <c r="EC1232" s="160"/>
      <c r="ED1232" s="160"/>
      <c r="EG1232" s="160"/>
      <c r="EH1232" s="30"/>
      <c r="EI1232" s="30"/>
      <c r="EK1232" s="160"/>
      <c r="EL1232" s="160"/>
      <c r="EM1232" s="160"/>
      <c r="EN1232" s="160"/>
      <c r="EO1232" s="160"/>
      <c r="EP1232" s="160"/>
    </row>
    <row r="1233" spans="2:146" s="105" customFormat="1" x14ac:dyDescent="0.25">
      <c r="B1233" s="53"/>
      <c r="C1233" s="53"/>
      <c r="D1233" s="53"/>
      <c r="E1233" s="53"/>
      <c r="F1233" s="53"/>
      <c r="G1233" s="53"/>
      <c r="J1233" s="160"/>
      <c r="K1233" s="160"/>
      <c r="L1233" s="42"/>
      <c r="M1233" s="42"/>
      <c r="N1233" s="42"/>
      <c r="O1233" s="42"/>
      <c r="P1233" s="42"/>
      <c r="Q1233" s="42"/>
      <c r="R1233" s="42"/>
      <c r="S1233" s="42"/>
      <c r="T1233" s="42"/>
      <c r="U1233" s="169"/>
      <c r="V1233" s="169"/>
      <c r="W1233" s="169"/>
      <c r="X1233" s="169"/>
      <c r="Y1233" s="169"/>
      <c r="AA1233" s="169"/>
      <c r="AB1233" s="169"/>
      <c r="AC1233" s="169"/>
      <c r="AD1233" s="169"/>
      <c r="AE1233" s="169"/>
      <c r="AF1233" s="169"/>
      <c r="AG1233" s="169"/>
      <c r="AH1233" s="169"/>
      <c r="AJ1233" s="169"/>
      <c r="AK1233" s="169"/>
      <c r="AM1233" s="169"/>
      <c r="AN1233" s="64"/>
      <c r="AO1233" s="64"/>
      <c r="AP1233" s="64"/>
      <c r="AQ1233" s="64"/>
      <c r="AR1233" s="64"/>
      <c r="AS1233" s="42"/>
      <c r="AT1233" s="67"/>
      <c r="AU1233" s="67"/>
      <c r="AV1233" s="67"/>
      <c r="AW1233" s="42"/>
      <c r="AX1233" s="64"/>
      <c r="AY1233" s="69"/>
      <c r="AZ1233" s="67"/>
      <c r="BA1233" s="67"/>
      <c r="BB1233" s="67"/>
      <c r="BC1233" s="67"/>
      <c r="BD1233" s="69"/>
      <c r="BE1233" s="69"/>
      <c r="BF1233" s="72"/>
      <c r="BG1233" s="69"/>
      <c r="BH1233" s="69"/>
      <c r="BI1233" s="94"/>
      <c r="BJ1233" s="42"/>
      <c r="BK1233" s="42"/>
      <c r="BL1233" s="209"/>
      <c r="BM1233" s="67"/>
      <c r="BN1233" s="67"/>
      <c r="BO1233" s="95"/>
      <c r="BP1233" s="42"/>
      <c r="BQ1233" s="42"/>
      <c r="BR1233" s="206"/>
      <c r="BS1233" s="41"/>
      <c r="BT1233" s="41"/>
      <c r="BU1233" s="30"/>
      <c r="BW1233" s="30"/>
      <c r="BX1233" s="30"/>
      <c r="BY1233" s="30"/>
      <c r="BZ1233" s="160"/>
      <c r="CS1233" s="40"/>
      <c r="CV1233" s="69"/>
      <c r="CW1233" s="31"/>
      <c r="CX1233" s="19"/>
      <c r="CY1233" s="43"/>
      <c r="DC1233" s="160"/>
      <c r="DU1233" s="30"/>
      <c r="DV1233" s="30"/>
      <c r="DW1233" s="30"/>
      <c r="DX1233" s="30"/>
      <c r="DY1233" s="30"/>
      <c r="DZ1233" s="160"/>
      <c r="EA1233" s="160"/>
      <c r="EC1233" s="160"/>
      <c r="ED1233" s="160"/>
      <c r="EG1233" s="160"/>
      <c r="EH1233" s="30"/>
      <c r="EI1233" s="30"/>
      <c r="EK1233" s="160"/>
      <c r="EL1233" s="160"/>
      <c r="EM1233" s="160"/>
      <c r="EN1233" s="160"/>
      <c r="EO1233" s="160"/>
      <c r="EP1233" s="160"/>
    </row>
    <row r="1234" spans="2:146" s="105" customFormat="1" x14ac:dyDescent="0.25">
      <c r="B1234" s="53"/>
      <c r="C1234" s="53"/>
      <c r="D1234" s="53"/>
      <c r="E1234" s="53"/>
      <c r="F1234" s="53"/>
      <c r="G1234" s="53"/>
      <c r="J1234" s="160"/>
      <c r="K1234" s="160"/>
      <c r="L1234" s="42"/>
      <c r="M1234" s="42"/>
      <c r="N1234" s="42"/>
      <c r="O1234" s="42"/>
      <c r="P1234" s="42"/>
      <c r="Q1234" s="42"/>
      <c r="R1234" s="42"/>
      <c r="S1234" s="42"/>
      <c r="T1234" s="42"/>
      <c r="U1234" s="169"/>
      <c r="V1234" s="169"/>
      <c r="W1234" s="169"/>
      <c r="X1234" s="169"/>
      <c r="Y1234" s="169"/>
      <c r="AA1234" s="169"/>
      <c r="AB1234" s="169"/>
      <c r="AC1234" s="169"/>
      <c r="AD1234" s="169"/>
      <c r="AE1234" s="169"/>
      <c r="AF1234" s="169"/>
      <c r="AG1234" s="169"/>
      <c r="AH1234" s="169"/>
      <c r="AJ1234" s="169"/>
      <c r="AK1234" s="169"/>
      <c r="AM1234" s="169"/>
      <c r="AN1234" s="64"/>
      <c r="AO1234" s="64"/>
      <c r="AP1234" s="64"/>
      <c r="AQ1234" s="64"/>
      <c r="AR1234" s="64"/>
      <c r="AS1234" s="42"/>
      <c r="AT1234" s="67"/>
      <c r="AU1234" s="67"/>
      <c r="AV1234" s="67"/>
      <c r="AW1234" s="42"/>
      <c r="AX1234" s="64"/>
      <c r="AY1234" s="69"/>
      <c r="AZ1234" s="67"/>
      <c r="BA1234" s="67"/>
      <c r="BB1234" s="67"/>
      <c r="BC1234" s="67"/>
      <c r="BD1234" s="69"/>
      <c r="BE1234" s="69"/>
      <c r="BF1234" s="72"/>
      <c r="BG1234" s="69"/>
      <c r="BH1234" s="69"/>
      <c r="BI1234" s="94"/>
      <c r="BJ1234" s="42"/>
      <c r="BK1234" s="42"/>
      <c r="BL1234" s="209"/>
      <c r="BM1234" s="67"/>
      <c r="BN1234" s="67"/>
      <c r="BO1234" s="95"/>
      <c r="BP1234" s="42"/>
      <c r="BQ1234" s="42"/>
      <c r="BR1234" s="206"/>
      <c r="BS1234" s="41"/>
      <c r="BT1234" s="41"/>
      <c r="BU1234" s="30"/>
      <c r="BW1234" s="30"/>
      <c r="BX1234" s="30"/>
      <c r="BY1234" s="30"/>
      <c r="BZ1234" s="160"/>
      <c r="CS1234" s="40"/>
      <c r="CV1234" s="69"/>
      <c r="CW1234" s="31"/>
      <c r="CX1234" s="19"/>
      <c r="CY1234" s="43"/>
      <c r="DC1234" s="160"/>
      <c r="DU1234" s="30"/>
      <c r="DV1234" s="30"/>
      <c r="DW1234" s="30"/>
      <c r="DX1234" s="30"/>
      <c r="DY1234" s="30"/>
      <c r="DZ1234" s="160"/>
      <c r="EA1234" s="160"/>
      <c r="EC1234" s="160"/>
      <c r="ED1234" s="160"/>
      <c r="EG1234" s="160"/>
      <c r="EH1234" s="30"/>
      <c r="EI1234" s="30"/>
      <c r="EK1234" s="160"/>
      <c r="EL1234" s="160"/>
      <c r="EM1234" s="160"/>
      <c r="EN1234" s="160"/>
      <c r="EO1234" s="160"/>
      <c r="EP1234" s="160"/>
    </row>
    <row r="1235" spans="2:146" s="105" customFormat="1" x14ac:dyDescent="0.25">
      <c r="B1235" s="53"/>
      <c r="C1235" s="53"/>
      <c r="D1235" s="53"/>
      <c r="E1235" s="53"/>
      <c r="F1235" s="53"/>
      <c r="G1235" s="53"/>
      <c r="J1235" s="160"/>
      <c r="K1235" s="160"/>
      <c r="L1235" s="42"/>
      <c r="M1235" s="42"/>
      <c r="N1235" s="42"/>
      <c r="O1235" s="42"/>
      <c r="P1235" s="42"/>
      <c r="Q1235" s="42"/>
      <c r="R1235" s="42"/>
      <c r="S1235" s="42"/>
      <c r="T1235" s="42"/>
      <c r="U1235" s="169"/>
      <c r="V1235" s="169"/>
      <c r="W1235" s="169"/>
      <c r="X1235" s="169"/>
      <c r="Y1235" s="169"/>
      <c r="AA1235" s="169"/>
      <c r="AB1235" s="169"/>
      <c r="AC1235" s="169"/>
      <c r="AD1235" s="169"/>
      <c r="AE1235" s="169"/>
      <c r="AF1235" s="169"/>
      <c r="AG1235" s="169"/>
      <c r="AH1235" s="169"/>
      <c r="AJ1235" s="169"/>
      <c r="AK1235" s="169"/>
      <c r="AM1235" s="169"/>
      <c r="AN1235" s="64"/>
      <c r="AO1235" s="64"/>
      <c r="AP1235" s="64"/>
      <c r="AQ1235" s="64"/>
      <c r="AR1235" s="64"/>
      <c r="AS1235" s="42"/>
      <c r="AT1235" s="67"/>
      <c r="AU1235" s="67"/>
      <c r="AV1235" s="67"/>
      <c r="AW1235" s="42"/>
      <c r="AX1235" s="64"/>
      <c r="AY1235" s="69"/>
      <c r="AZ1235" s="67"/>
      <c r="BA1235" s="67"/>
      <c r="BB1235" s="67"/>
      <c r="BC1235" s="67"/>
      <c r="BD1235" s="69"/>
      <c r="BE1235" s="69"/>
      <c r="BF1235" s="72"/>
      <c r="BG1235" s="69"/>
      <c r="BH1235" s="69"/>
      <c r="BI1235" s="94"/>
      <c r="BJ1235" s="42"/>
      <c r="BK1235" s="42"/>
      <c r="BL1235" s="209"/>
      <c r="BM1235" s="67"/>
      <c r="BN1235" s="67"/>
      <c r="BO1235" s="95"/>
      <c r="BP1235" s="42"/>
      <c r="BQ1235" s="42"/>
      <c r="BR1235" s="206"/>
      <c r="BS1235" s="41"/>
      <c r="BT1235" s="41"/>
      <c r="BU1235" s="30"/>
      <c r="BW1235" s="30"/>
      <c r="BX1235" s="30"/>
      <c r="BY1235" s="30"/>
      <c r="BZ1235" s="160"/>
      <c r="CS1235" s="40"/>
      <c r="CV1235" s="69"/>
      <c r="CW1235" s="31"/>
      <c r="CX1235" s="19"/>
      <c r="CY1235" s="43"/>
      <c r="DC1235" s="160"/>
      <c r="DU1235" s="30"/>
      <c r="DV1235" s="30"/>
      <c r="DW1235" s="30"/>
      <c r="DX1235" s="30"/>
      <c r="DY1235" s="30"/>
      <c r="DZ1235" s="160"/>
      <c r="EA1235" s="160"/>
      <c r="EC1235" s="160"/>
      <c r="ED1235" s="160"/>
      <c r="EG1235" s="160"/>
      <c r="EH1235" s="30"/>
      <c r="EI1235" s="30"/>
      <c r="EK1235" s="160"/>
      <c r="EL1235" s="160"/>
      <c r="EM1235" s="160"/>
      <c r="EN1235" s="160"/>
      <c r="EO1235" s="160"/>
      <c r="EP1235" s="160"/>
    </row>
    <row r="1236" spans="2:146" s="105" customFormat="1" x14ac:dyDescent="0.25">
      <c r="B1236" s="53"/>
      <c r="C1236" s="53"/>
      <c r="D1236" s="53"/>
      <c r="E1236" s="53"/>
      <c r="F1236" s="53"/>
      <c r="G1236" s="53"/>
      <c r="J1236" s="160"/>
      <c r="K1236" s="160"/>
      <c r="L1236" s="42"/>
      <c r="M1236" s="42"/>
      <c r="N1236" s="42"/>
      <c r="O1236" s="42"/>
      <c r="P1236" s="42"/>
      <c r="Q1236" s="42"/>
      <c r="R1236" s="42"/>
      <c r="S1236" s="42"/>
      <c r="T1236" s="42"/>
      <c r="U1236" s="169"/>
      <c r="V1236" s="169"/>
      <c r="W1236" s="169"/>
      <c r="X1236" s="169"/>
      <c r="Y1236" s="169"/>
      <c r="AA1236" s="169"/>
      <c r="AB1236" s="169"/>
      <c r="AC1236" s="169"/>
      <c r="AD1236" s="169"/>
      <c r="AE1236" s="169"/>
      <c r="AF1236" s="169"/>
      <c r="AG1236" s="169"/>
      <c r="AH1236" s="169"/>
      <c r="AJ1236" s="169"/>
      <c r="AK1236" s="169"/>
      <c r="AM1236" s="169"/>
      <c r="AN1236" s="64"/>
      <c r="AO1236" s="64"/>
      <c r="AP1236" s="64"/>
      <c r="AQ1236" s="64"/>
      <c r="AR1236" s="64"/>
      <c r="AS1236" s="42"/>
      <c r="AT1236" s="67"/>
      <c r="AU1236" s="67"/>
      <c r="AV1236" s="67"/>
      <c r="AW1236" s="42"/>
      <c r="AX1236" s="64"/>
      <c r="AY1236" s="69"/>
      <c r="AZ1236" s="67"/>
      <c r="BA1236" s="67"/>
      <c r="BB1236" s="67"/>
      <c r="BC1236" s="67"/>
      <c r="BD1236" s="69"/>
      <c r="BE1236" s="69"/>
      <c r="BF1236" s="72"/>
      <c r="BG1236" s="69"/>
      <c r="BH1236" s="69"/>
      <c r="BI1236" s="94"/>
      <c r="BJ1236" s="42"/>
      <c r="BK1236" s="42"/>
      <c r="BL1236" s="209"/>
      <c r="BM1236" s="67"/>
      <c r="BN1236" s="67"/>
      <c r="BO1236" s="95"/>
      <c r="BP1236" s="42"/>
      <c r="BQ1236" s="42"/>
      <c r="BR1236" s="206"/>
      <c r="BS1236" s="41"/>
      <c r="BT1236" s="41"/>
      <c r="BU1236" s="30"/>
      <c r="BW1236" s="30"/>
      <c r="BX1236" s="30"/>
      <c r="BY1236" s="30"/>
      <c r="BZ1236" s="160"/>
      <c r="CS1236" s="40"/>
      <c r="CV1236" s="69"/>
      <c r="CW1236" s="31"/>
      <c r="CX1236" s="19"/>
      <c r="CY1236" s="43"/>
      <c r="DC1236" s="160"/>
      <c r="DU1236" s="30"/>
      <c r="DV1236" s="30"/>
      <c r="DW1236" s="30"/>
      <c r="DX1236" s="30"/>
      <c r="DY1236" s="30"/>
      <c r="DZ1236" s="160"/>
      <c r="EA1236" s="160"/>
      <c r="EC1236" s="160"/>
      <c r="ED1236" s="160"/>
      <c r="EG1236" s="160"/>
      <c r="EH1236" s="30"/>
      <c r="EI1236" s="30"/>
      <c r="EK1236" s="160"/>
      <c r="EL1236" s="160"/>
      <c r="EM1236" s="160"/>
      <c r="EN1236" s="160"/>
      <c r="EO1236" s="160"/>
      <c r="EP1236" s="160"/>
    </row>
    <row r="1237" spans="2:146" s="105" customFormat="1" x14ac:dyDescent="0.25">
      <c r="B1237" s="53"/>
      <c r="C1237" s="53"/>
      <c r="D1237" s="53"/>
      <c r="E1237" s="53"/>
      <c r="F1237" s="53"/>
      <c r="G1237" s="53"/>
      <c r="J1237" s="160"/>
      <c r="K1237" s="160"/>
      <c r="L1237" s="42"/>
      <c r="M1237" s="42"/>
      <c r="N1237" s="42"/>
      <c r="O1237" s="42"/>
      <c r="P1237" s="42"/>
      <c r="Q1237" s="42"/>
      <c r="R1237" s="42"/>
      <c r="S1237" s="42"/>
      <c r="T1237" s="42"/>
      <c r="U1237" s="169"/>
      <c r="V1237" s="169"/>
      <c r="W1237" s="169"/>
      <c r="X1237" s="169"/>
      <c r="Y1237" s="169"/>
      <c r="AA1237" s="169"/>
      <c r="AB1237" s="169"/>
      <c r="AC1237" s="169"/>
      <c r="AD1237" s="169"/>
      <c r="AE1237" s="169"/>
      <c r="AF1237" s="169"/>
      <c r="AG1237" s="169"/>
      <c r="AH1237" s="169"/>
      <c r="AJ1237" s="169"/>
      <c r="AK1237" s="169"/>
      <c r="AM1237" s="169"/>
      <c r="AN1237" s="64"/>
      <c r="AO1237" s="64"/>
      <c r="AP1237" s="64"/>
      <c r="AQ1237" s="64"/>
      <c r="AR1237" s="64"/>
      <c r="AS1237" s="42"/>
      <c r="AT1237" s="67"/>
      <c r="AU1237" s="67"/>
      <c r="AV1237" s="67"/>
      <c r="AW1237" s="42"/>
      <c r="AX1237" s="64"/>
      <c r="AY1237" s="69"/>
      <c r="AZ1237" s="67"/>
      <c r="BA1237" s="67"/>
      <c r="BB1237" s="67"/>
      <c r="BC1237" s="67"/>
      <c r="BD1237" s="69"/>
      <c r="BE1237" s="69"/>
      <c r="BF1237" s="72"/>
      <c r="BG1237" s="69"/>
      <c r="BH1237" s="69"/>
      <c r="BI1237" s="94"/>
      <c r="BJ1237" s="42"/>
      <c r="BK1237" s="42"/>
      <c r="BL1237" s="209"/>
      <c r="BM1237" s="67"/>
      <c r="BN1237" s="67"/>
      <c r="BO1237" s="95"/>
      <c r="BP1237" s="42"/>
      <c r="BQ1237" s="42"/>
      <c r="BR1237" s="206"/>
      <c r="BS1237" s="41"/>
      <c r="BT1237" s="41"/>
      <c r="BU1237" s="30"/>
      <c r="BW1237" s="30"/>
      <c r="BX1237" s="30"/>
      <c r="BY1237" s="30"/>
      <c r="BZ1237" s="160"/>
      <c r="CS1237" s="40"/>
      <c r="CV1237" s="69"/>
      <c r="CW1237" s="31"/>
      <c r="CX1237" s="19"/>
      <c r="CY1237" s="43"/>
      <c r="DC1237" s="160"/>
      <c r="DU1237" s="30"/>
      <c r="DV1237" s="30"/>
      <c r="DW1237" s="30"/>
      <c r="DX1237" s="30"/>
      <c r="DY1237" s="30"/>
      <c r="DZ1237" s="160"/>
      <c r="EA1237" s="160"/>
      <c r="EC1237" s="160"/>
      <c r="ED1237" s="160"/>
      <c r="EG1237" s="160"/>
      <c r="EH1237" s="30"/>
      <c r="EI1237" s="30"/>
      <c r="EK1237" s="160"/>
      <c r="EL1237" s="160"/>
      <c r="EM1237" s="160"/>
      <c r="EN1237" s="160"/>
      <c r="EO1237" s="160"/>
      <c r="EP1237" s="160"/>
    </row>
    <row r="1238" spans="2:146" s="105" customFormat="1" x14ac:dyDescent="0.25">
      <c r="B1238" s="53"/>
      <c r="C1238" s="53"/>
      <c r="D1238" s="53"/>
      <c r="E1238" s="53"/>
      <c r="F1238" s="53"/>
      <c r="G1238" s="53"/>
      <c r="J1238" s="160"/>
      <c r="K1238" s="160"/>
      <c r="L1238" s="42"/>
      <c r="M1238" s="42"/>
      <c r="N1238" s="42"/>
      <c r="O1238" s="42"/>
      <c r="P1238" s="42"/>
      <c r="Q1238" s="42"/>
      <c r="R1238" s="42"/>
      <c r="S1238" s="42"/>
      <c r="T1238" s="42"/>
      <c r="U1238" s="169"/>
      <c r="V1238" s="169"/>
      <c r="W1238" s="169"/>
      <c r="X1238" s="169"/>
      <c r="Y1238" s="169"/>
      <c r="AA1238" s="169"/>
      <c r="AB1238" s="169"/>
      <c r="AC1238" s="169"/>
      <c r="AD1238" s="169"/>
      <c r="AE1238" s="169"/>
      <c r="AF1238" s="169"/>
      <c r="AG1238" s="169"/>
      <c r="AH1238" s="169"/>
      <c r="AJ1238" s="169"/>
      <c r="AK1238" s="169"/>
      <c r="AM1238" s="169"/>
      <c r="AN1238" s="64"/>
      <c r="AO1238" s="64"/>
      <c r="AP1238" s="64"/>
      <c r="AQ1238" s="64"/>
      <c r="AR1238" s="64"/>
      <c r="AS1238" s="42"/>
      <c r="AT1238" s="67"/>
      <c r="AU1238" s="67"/>
      <c r="AV1238" s="67"/>
      <c r="AW1238" s="42"/>
      <c r="AX1238" s="64"/>
      <c r="AY1238" s="69"/>
      <c r="AZ1238" s="67"/>
      <c r="BA1238" s="67"/>
      <c r="BB1238" s="67"/>
      <c r="BC1238" s="67"/>
      <c r="BD1238" s="69"/>
      <c r="BE1238" s="69"/>
      <c r="BF1238" s="72"/>
      <c r="BG1238" s="69"/>
      <c r="BH1238" s="69"/>
      <c r="BI1238" s="94"/>
      <c r="BJ1238" s="42"/>
      <c r="BK1238" s="42"/>
      <c r="BL1238" s="209"/>
      <c r="BM1238" s="67"/>
      <c r="BN1238" s="67"/>
      <c r="BO1238" s="95"/>
      <c r="BP1238" s="42"/>
      <c r="BQ1238" s="42"/>
      <c r="BR1238" s="206"/>
      <c r="BS1238" s="41"/>
      <c r="BT1238" s="41"/>
      <c r="BU1238" s="30"/>
      <c r="BW1238" s="30"/>
      <c r="BX1238" s="30"/>
      <c r="BY1238" s="30"/>
      <c r="BZ1238" s="160"/>
      <c r="CS1238" s="40"/>
      <c r="CV1238" s="69"/>
      <c r="CW1238" s="31"/>
      <c r="CX1238" s="19"/>
      <c r="CY1238" s="43"/>
      <c r="DC1238" s="160"/>
      <c r="DU1238" s="30"/>
      <c r="DV1238" s="30"/>
      <c r="DW1238" s="30"/>
      <c r="DX1238" s="30"/>
      <c r="DY1238" s="30"/>
      <c r="DZ1238" s="160"/>
      <c r="EA1238" s="160"/>
      <c r="EC1238" s="160"/>
      <c r="ED1238" s="160"/>
      <c r="EG1238" s="160"/>
      <c r="EH1238" s="30"/>
      <c r="EI1238" s="30"/>
      <c r="EK1238" s="160"/>
      <c r="EL1238" s="160"/>
      <c r="EM1238" s="160"/>
      <c r="EN1238" s="160"/>
      <c r="EO1238" s="160"/>
      <c r="EP1238" s="160"/>
    </row>
    <row r="1239" spans="2:146" s="105" customFormat="1" x14ac:dyDescent="0.25">
      <c r="B1239" s="53"/>
      <c r="C1239" s="53"/>
      <c r="D1239" s="53"/>
      <c r="E1239" s="53"/>
      <c r="F1239" s="53"/>
      <c r="G1239" s="53"/>
      <c r="J1239" s="160"/>
      <c r="K1239" s="160"/>
      <c r="L1239" s="42"/>
      <c r="M1239" s="42"/>
      <c r="N1239" s="42"/>
      <c r="O1239" s="42"/>
      <c r="P1239" s="42"/>
      <c r="Q1239" s="42"/>
      <c r="R1239" s="42"/>
      <c r="S1239" s="42"/>
      <c r="T1239" s="42"/>
      <c r="U1239" s="169"/>
      <c r="V1239" s="169"/>
      <c r="W1239" s="169"/>
      <c r="X1239" s="169"/>
      <c r="Y1239" s="169"/>
      <c r="AA1239" s="169"/>
      <c r="AB1239" s="169"/>
      <c r="AC1239" s="169"/>
      <c r="AD1239" s="169"/>
      <c r="AE1239" s="169"/>
      <c r="AF1239" s="169"/>
      <c r="AG1239" s="169"/>
      <c r="AH1239" s="169"/>
      <c r="AJ1239" s="169"/>
      <c r="AK1239" s="169"/>
      <c r="AM1239" s="169"/>
      <c r="AN1239" s="64"/>
      <c r="AO1239" s="64"/>
      <c r="AP1239" s="64"/>
      <c r="AQ1239" s="64"/>
      <c r="AR1239" s="64"/>
      <c r="AS1239" s="42"/>
      <c r="AT1239" s="67"/>
      <c r="AU1239" s="67"/>
      <c r="AV1239" s="67"/>
      <c r="AW1239" s="42"/>
      <c r="AX1239" s="64"/>
      <c r="AY1239" s="69"/>
      <c r="AZ1239" s="67"/>
      <c r="BA1239" s="67"/>
      <c r="BB1239" s="67"/>
      <c r="BC1239" s="67"/>
      <c r="BD1239" s="69"/>
      <c r="BE1239" s="69"/>
      <c r="BF1239" s="72"/>
      <c r="BG1239" s="69"/>
      <c r="BH1239" s="69"/>
      <c r="BI1239" s="94"/>
      <c r="BJ1239" s="42"/>
      <c r="BK1239" s="42"/>
      <c r="BL1239" s="209"/>
      <c r="BM1239" s="67"/>
      <c r="BN1239" s="67"/>
      <c r="BO1239" s="95"/>
      <c r="BP1239" s="42"/>
      <c r="BQ1239" s="42"/>
      <c r="BR1239" s="206"/>
      <c r="BS1239" s="41"/>
      <c r="BT1239" s="41"/>
      <c r="BU1239" s="30"/>
      <c r="BW1239" s="30"/>
      <c r="BX1239" s="30"/>
      <c r="BY1239" s="30"/>
      <c r="BZ1239" s="160"/>
      <c r="CS1239" s="40"/>
      <c r="CV1239" s="69"/>
      <c r="CW1239" s="31"/>
      <c r="CX1239" s="19"/>
      <c r="CY1239" s="43"/>
      <c r="DC1239" s="160"/>
      <c r="DU1239" s="30"/>
      <c r="DV1239" s="30"/>
      <c r="DW1239" s="30"/>
      <c r="DX1239" s="30"/>
      <c r="DY1239" s="30"/>
      <c r="DZ1239" s="160"/>
      <c r="EA1239" s="160"/>
      <c r="EC1239" s="160"/>
      <c r="ED1239" s="160"/>
      <c r="EG1239" s="160"/>
      <c r="EH1239" s="30"/>
      <c r="EI1239" s="30"/>
      <c r="EK1239" s="160"/>
      <c r="EL1239" s="160"/>
      <c r="EM1239" s="160"/>
      <c r="EN1239" s="160"/>
      <c r="EO1239" s="160"/>
      <c r="EP1239" s="160"/>
    </row>
    <row r="1240" spans="2:146" s="105" customFormat="1" x14ac:dyDescent="0.25">
      <c r="B1240" s="53"/>
      <c r="C1240" s="53"/>
      <c r="D1240" s="53"/>
      <c r="E1240" s="53"/>
      <c r="F1240" s="53"/>
      <c r="G1240" s="53"/>
      <c r="J1240" s="160"/>
      <c r="K1240" s="160"/>
      <c r="L1240" s="42"/>
      <c r="M1240" s="42"/>
      <c r="N1240" s="42"/>
      <c r="O1240" s="42"/>
      <c r="P1240" s="42"/>
      <c r="Q1240" s="42"/>
      <c r="R1240" s="42"/>
      <c r="S1240" s="42"/>
      <c r="T1240" s="42"/>
      <c r="U1240" s="169"/>
      <c r="V1240" s="169"/>
      <c r="W1240" s="169"/>
      <c r="X1240" s="169"/>
      <c r="Y1240" s="169"/>
      <c r="AA1240" s="169"/>
      <c r="AB1240" s="169"/>
      <c r="AC1240" s="169"/>
      <c r="AD1240" s="169"/>
      <c r="AE1240" s="169"/>
      <c r="AF1240" s="169"/>
      <c r="AG1240" s="169"/>
      <c r="AH1240" s="169"/>
      <c r="AJ1240" s="169"/>
      <c r="AK1240" s="169"/>
      <c r="AM1240" s="169"/>
      <c r="AN1240" s="64"/>
      <c r="AO1240" s="64"/>
      <c r="AP1240" s="64"/>
      <c r="AQ1240" s="64"/>
      <c r="AR1240" s="64"/>
      <c r="AS1240" s="42"/>
      <c r="AT1240" s="67"/>
      <c r="AU1240" s="67"/>
      <c r="AV1240" s="67"/>
      <c r="AW1240" s="42"/>
      <c r="AX1240" s="64"/>
      <c r="AY1240" s="69"/>
      <c r="AZ1240" s="67"/>
      <c r="BA1240" s="67"/>
      <c r="BB1240" s="67"/>
      <c r="BC1240" s="67"/>
      <c r="BD1240" s="69"/>
      <c r="BE1240" s="69"/>
      <c r="BF1240" s="72"/>
      <c r="BG1240" s="69"/>
      <c r="BH1240" s="69"/>
      <c r="BI1240" s="94"/>
      <c r="BJ1240" s="42"/>
      <c r="BK1240" s="42"/>
      <c r="BL1240" s="209"/>
      <c r="BM1240" s="67"/>
      <c r="BN1240" s="67"/>
      <c r="BO1240" s="95"/>
      <c r="BP1240" s="42"/>
      <c r="BQ1240" s="42"/>
      <c r="BR1240" s="206"/>
      <c r="BS1240" s="41"/>
      <c r="BT1240" s="41"/>
      <c r="BU1240" s="30"/>
      <c r="BW1240" s="30"/>
      <c r="BX1240" s="30"/>
      <c r="BY1240" s="30"/>
      <c r="BZ1240" s="160"/>
      <c r="CS1240" s="40"/>
      <c r="CV1240" s="69"/>
      <c r="CW1240" s="31"/>
      <c r="CX1240" s="19"/>
      <c r="CY1240" s="43"/>
      <c r="DC1240" s="160"/>
      <c r="DU1240" s="30"/>
      <c r="DV1240" s="30"/>
      <c r="DW1240" s="30"/>
      <c r="DX1240" s="30"/>
      <c r="DY1240" s="30"/>
      <c r="DZ1240" s="160"/>
      <c r="EA1240" s="160"/>
      <c r="EC1240" s="160"/>
      <c r="ED1240" s="160"/>
      <c r="EG1240" s="160"/>
      <c r="EH1240" s="30"/>
      <c r="EI1240" s="30"/>
      <c r="EK1240" s="160"/>
      <c r="EL1240" s="160"/>
      <c r="EM1240" s="160"/>
      <c r="EN1240" s="160"/>
      <c r="EO1240" s="160"/>
      <c r="EP1240" s="160"/>
    </row>
    <row r="1241" spans="2:146" s="105" customFormat="1" x14ac:dyDescent="0.25">
      <c r="B1241" s="53"/>
      <c r="C1241" s="53"/>
      <c r="D1241" s="53"/>
      <c r="E1241" s="53"/>
      <c r="F1241" s="53"/>
      <c r="G1241" s="53"/>
      <c r="J1241" s="160"/>
      <c r="K1241" s="160"/>
      <c r="L1241" s="42"/>
      <c r="M1241" s="42"/>
      <c r="N1241" s="42"/>
      <c r="O1241" s="42"/>
      <c r="P1241" s="42"/>
      <c r="Q1241" s="42"/>
      <c r="R1241" s="42"/>
      <c r="S1241" s="42"/>
      <c r="T1241" s="42"/>
      <c r="U1241" s="169"/>
      <c r="V1241" s="169"/>
      <c r="W1241" s="169"/>
      <c r="X1241" s="169"/>
      <c r="Y1241" s="169"/>
      <c r="AA1241" s="169"/>
      <c r="AB1241" s="169"/>
      <c r="AC1241" s="169"/>
      <c r="AD1241" s="169"/>
      <c r="AE1241" s="169"/>
      <c r="AF1241" s="169"/>
      <c r="AG1241" s="169"/>
      <c r="AH1241" s="169"/>
      <c r="AJ1241" s="169"/>
      <c r="AK1241" s="169"/>
      <c r="AM1241" s="169"/>
      <c r="AN1241" s="64"/>
      <c r="AO1241" s="64"/>
      <c r="AP1241" s="64"/>
      <c r="AQ1241" s="64"/>
      <c r="AR1241" s="64"/>
      <c r="AS1241" s="42"/>
      <c r="AT1241" s="67"/>
      <c r="AU1241" s="67"/>
      <c r="AV1241" s="67"/>
      <c r="AW1241" s="42"/>
      <c r="AX1241" s="64"/>
      <c r="AY1241" s="69"/>
      <c r="AZ1241" s="67"/>
      <c r="BA1241" s="67"/>
      <c r="BB1241" s="67"/>
      <c r="BC1241" s="67"/>
      <c r="BD1241" s="69"/>
      <c r="BE1241" s="69"/>
      <c r="BF1241" s="72"/>
      <c r="BG1241" s="69"/>
      <c r="BH1241" s="69"/>
      <c r="BI1241" s="94"/>
      <c r="BJ1241" s="42"/>
      <c r="BK1241" s="42"/>
      <c r="BL1241" s="209"/>
      <c r="BM1241" s="67"/>
      <c r="BN1241" s="67"/>
      <c r="BO1241" s="95"/>
      <c r="BP1241" s="42"/>
      <c r="BQ1241" s="42"/>
      <c r="BR1241" s="206"/>
      <c r="BS1241" s="41"/>
      <c r="BT1241" s="41"/>
      <c r="BU1241" s="30"/>
      <c r="BW1241" s="30"/>
      <c r="BX1241" s="30"/>
      <c r="BY1241" s="30"/>
      <c r="BZ1241" s="160"/>
      <c r="CS1241" s="40"/>
      <c r="CV1241" s="69"/>
      <c r="CW1241" s="31"/>
      <c r="CX1241" s="19"/>
      <c r="CY1241" s="43"/>
      <c r="DC1241" s="160"/>
      <c r="DU1241" s="30"/>
      <c r="DV1241" s="30"/>
      <c r="DW1241" s="30"/>
      <c r="DX1241" s="30"/>
      <c r="DY1241" s="30"/>
      <c r="DZ1241" s="160"/>
      <c r="EA1241" s="160"/>
      <c r="EC1241" s="160"/>
      <c r="ED1241" s="160"/>
      <c r="EG1241" s="160"/>
      <c r="EH1241" s="30"/>
      <c r="EI1241" s="30"/>
      <c r="EK1241" s="160"/>
      <c r="EL1241" s="160"/>
      <c r="EM1241" s="160"/>
      <c r="EN1241" s="160"/>
      <c r="EO1241" s="160"/>
      <c r="EP1241" s="160"/>
    </row>
    <row r="1242" spans="2:146" s="105" customFormat="1" x14ac:dyDescent="0.25">
      <c r="B1242" s="53"/>
      <c r="C1242" s="53"/>
      <c r="D1242" s="53"/>
      <c r="E1242" s="53"/>
      <c r="F1242" s="53"/>
      <c r="G1242" s="53"/>
      <c r="J1242" s="160"/>
      <c r="K1242" s="160"/>
      <c r="L1242" s="42"/>
      <c r="M1242" s="42"/>
      <c r="N1242" s="42"/>
      <c r="O1242" s="42"/>
      <c r="P1242" s="42"/>
      <c r="Q1242" s="42"/>
      <c r="R1242" s="42"/>
      <c r="S1242" s="42"/>
      <c r="T1242" s="42"/>
      <c r="U1242" s="169"/>
      <c r="V1242" s="169"/>
      <c r="W1242" s="169"/>
      <c r="X1242" s="169"/>
      <c r="Y1242" s="169"/>
      <c r="AA1242" s="169"/>
      <c r="AB1242" s="169"/>
      <c r="AC1242" s="169"/>
      <c r="AD1242" s="169"/>
      <c r="AE1242" s="169"/>
      <c r="AF1242" s="169"/>
      <c r="AG1242" s="169"/>
      <c r="AH1242" s="169"/>
      <c r="AJ1242" s="169"/>
      <c r="AK1242" s="169"/>
      <c r="AM1242" s="169"/>
      <c r="AN1242" s="64"/>
      <c r="AO1242" s="64"/>
      <c r="AP1242" s="64"/>
      <c r="AQ1242" s="64"/>
      <c r="AR1242" s="64"/>
      <c r="AS1242" s="42"/>
      <c r="AT1242" s="67"/>
      <c r="AU1242" s="67"/>
      <c r="AV1242" s="67"/>
      <c r="AW1242" s="42"/>
      <c r="AX1242" s="64"/>
      <c r="AY1242" s="69"/>
      <c r="AZ1242" s="67"/>
      <c r="BA1242" s="67"/>
      <c r="BB1242" s="67"/>
      <c r="BC1242" s="67"/>
      <c r="BD1242" s="69"/>
      <c r="BE1242" s="69"/>
      <c r="BF1242" s="72"/>
      <c r="BG1242" s="69"/>
      <c r="BH1242" s="69"/>
      <c r="BI1242" s="94"/>
      <c r="BJ1242" s="42"/>
      <c r="BK1242" s="42"/>
      <c r="BL1242" s="209"/>
      <c r="BM1242" s="67"/>
      <c r="BN1242" s="67"/>
      <c r="BO1242" s="95"/>
      <c r="BP1242" s="42"/>
      <c r="BQ1242" s="42"/>
      <c r="BR1242" s="206"/>
      <c r="BS1242" s="41"/>
      <c r="BT1242" s="41"/>
      <c r="BU1242" s="30"/>
      <c r="BW1242" s="30"/>
      <c r="BX1242" s="30"/>
      <c r="BY1242" s="30"/>
      <c r="BZ1242" s="160"/>
      <c r="CS1242" s="40"/>
      <c r="CV1242" s="69"/>
      <c r="CW1242" s="31"/>
      <c r="CX1242" s="19"/>
      <c r="CY1242" s="43"/>
      <c r="DC1242" s="160"/>
      <c r="DU1242" s="30"/>
      <c r="DV1242" s="30"/>
      <c r="DW1242" s="30"/>
      <c r="DX1242" s="30"/>
      <c r="DY1242" s="30"/>
      <c r="DZ1242" s="160"/>
      <c r="EA1242" s="160"/>
      <c r="EC1242" s="160"/>
      <c r="ED1242" s="160"/>
      <c r="EG1242" s="160"/>
      <c r="EH1242" s="30"/>
      <c r="EI1242" s="30"/>
      <c r="EK1242" s="160"/>
      <c r="EL1242" s="160"/>
      <c r="EM1242" s="160"/>
      <c r="EN1242" s="160"/>
      <c r="EO1242" s="160"/>
      <c r="EP1242" s="160"/>
    </row>
    <row r="1243" spans="2:146" s="105" customFormat="1" x14ac:dyDescent="0.25">
      <c r="B1243" s="53"/>
      <c r="C1243" s="53"/>
      <c r="D1243" s="53"/>
      <c r="E1243" s="53"/>
      <c r="F1243" s="53"/>
      <c r="G1243" s="53"/>
      <c r="J1243" s="160"/>
      <c r="K1243" s="160"/>
      <c r="L1243" s="42"/>
      <c r="M1243" s="42"/>
      <c r="N1243" s="42"/>
      <c r="O1243" s="42"/>
      <c r="P1243" s="42"/>
      <c r="Q1243" s="42"/>
      <c r="R1243" s="42"/>
      <c r="S1243" s="42"/>
      <c r="T1243" s="42"/>
      <c r="U1243" s="169"/>
      <c r="V1243" s="169"/>
      <c r="W1243" s="169"/>
      <c r="X1243" s="169"/>
      <c r="Y1243" s="169"/>
      <c r="AA1243" s="169"/>
      <c r="AB1243" s="169"/>
      <c r="AC1243" s="169"/>
      <c r="AD1243" s="169"/>
      <c r="AE1243" s="169"/>
      <c r="AF1243" s="169"/>
      <c r="AG1243" s="169"/>
      <c r="AH1243" s="169"/>
      <c r="AJ1243" s="169"/>
      <c r="AK1243" s="169"/>
      <c r="AM1243" s="169"/>
      <c r="AN1243" s="64"/>
      <c r="AO1243" s="64"/>
      <c r="AP1243" s="64"/>
      <c r="AQ1243" s="64"/>
      <c r="AR1243" s="64"/>
      <c r="AS1243" s="42"/>
      <c r="AT1243" s="67"/>
      <c r="AU1243" s="67"/>
      <c r="AV1243" s="67"/>
      <c r="AW1243" s="42"/>
      <c r="AX1243" s="64"/>
      <c r="AY1243" s="69"/>
      <c r="AZ1243" s="67"/>
      <c r="BA1243" s="67"/>
      <c r="BB1243" s="67"/>
      <c r="BC1243" s="67"/>
      <c r="BD1243" s="69"/>
      <c r="BE1243" s="69"/>
      <c r="BF1243" s="72"/>
      <c r="BG1243" s="69"/>
      <c r="BH1243" s="69"/>
      <c r="BI1243" s="94"/>
      <c r="BJ1243" s="42"/>
      <c r="BK1243" s="42"/>
      <c r="BL1243" s="209"/>
      <c r="BM1243" s="67"/>
      <c r="BN1243" s="67"/>
      <c r="BO1243" s="95"/>
      <c r="BP1243" s="42"/>
      <c r="BQ1243" s="42"/>
      <c r="BR1243" s="206"/>
      <c r="BS1243" s="41"/>
      <c r="BT1243" s="41"/>
      <c r="BU1243" s="30"/>
      <c r="BW1243" s="30"/>
      <c r="BX1243" s="30"/>
      <c r="BY1243" s="30"/>
      <c r="BZ1243" s="160"/>
      <c r="CS1243" s="40"/>
      <c r="CV1243" s="69"/>
      <c r="CW1243" s="31"/>
      <c r="CX1243" s="19"/>
      <c r="CY1243" s="43"/>
      <c r="DC1243" s="160"/>
      <c r="DU1243" s="30"/>
      <c r="DV1243" s="30"/>
      <c r="DW1243" s="30"/>
      <c r="DX1243" s="30"/>
      <c r="DY1243" s="30"/>
      <c r="DZ1243" s="160"/>
      <c r="EA1243" s="160"/>
      <c r="EC1243" s="160"/>
      <c r="ED1243" s="160"/>
      <c r="EG1243" s="160"/>
      <c r="EH1243" s="30"/>
      <c r="EI1243" s="30"/>
      <c r="EK1243" s="160"/>
      <c r="EL1243" s="160"/>
      <c r="EM1243" s="160"/>
      <c r="EN1243" s="160"/>
      <c r="EO1243" s="160"/>
      <c r="EP1243" s="160"/>
    </row>
    <row r="1244" spans="2:146" s="105" customFormat="1" x14ac:dyDescent="0.25">
      <c r="B1244" s="53"/>
      <c r="C1244" s="53"/>
      <c r="D1244" s="53"/>
      <c r="E1244" s="53"/>
      <c r="F1244" s="53"/>
      <c r="G1244" s="53"/>
      <c r="J1244" s="160"/>
      <c r="K1244" s="160"/>
      <c r="L1244" s="42"/>
      <c r="M1244" s="42"/>
      <c r="N1244" s="42"/>
      <c r="O1244" s="42"/>
      <c r="P1244" s="42"/>
      <c r="Q1244" s="42"/>
      <c r="R1244" s="42"/>
      <c r="S1244" s="42"/>
      <c r="T1244" s="42"/>
      <c r="U1244" s="169"/>
      <c r="V1244" s="169"/>
      <c r="W1244" s="169"/>
      <c r="X1244" s="169"/>
      <c r="Y1244" s="169"/>
      <c r="AA1244" s="169"/>
      <c r="AB1244" s="169"/>
      <c r="AC1244" s="169"/>
      <c r="AD1244" s="169"/>
      <c r="AE1244" s="169"/>
      <c r="AF1244" s="169"/>
      <c r="AG1244" s="169"/>
      <c r="AH1244" s="169"/>
      <c r="AJ1244" s="169"/>
      <c r="AK1244" s="169"/>
      <c r="AM1244" s="169"/>
      <c r="AN1244" s="64"/>
      <c r="AO1244" s="64"/>
      <c r="AP1244" s="64"/>
      <c r="AQ1244" s="64"/>
      <c r="AR1244" s="64"/>
      <c r="AS1244" s="42"/>
      <c r="AT1244" s="67"/>
      <c r="AU1244" s="67"/>
      <c r="AV1244" s="67"/>
      <c r="AW1244" s="42"/>
      <c r="AX1244" s="64"/>
      <c r="AY1244" s="69"/>
      <c r="AZ1244" s="67"/>
      <c r="BA1244" s="67"/>
      <c r="BB1244" s="67"/>
      <c r="BC1244" s="67"/>
      <c r="BD1244" s="69"/>
      <c r="BE1244" s="69"/>
      <c r="BF1244" s="72"/>
      <c r="BG1244" s="69"/>
      <c r="BH1244" s="69"/>
      <c r="BI1244" s="94"/>
      <c r="BJ1244" s="42"/>
      <c r="BK1244" s="42"/>
      <c r="BL1244" s="209"/>
      <c r="BM1244" s="67"/>
      <c r="BN1244" s="67"/>
      <c r="BO1244" s="95"/>
      <c r="BP1244" s="42"/>
      <c r="BQ1244" s="42"/>
      <c r="BR1244" s="206"/>
      <c r="BS1244" s="41"/>
      <c r="BT1244" s="41"/>
      <c r="BU1244" s="30"/>
      <c r="BW1244" s="30"/>
      <c r="BX1244" s="30"/>
      <c r="BY1244" s="30"/>
      <c r="BZ1244" s="160"/>
      <c r="CS1244" s="40"/>
      <c r="CV1244" s="69"/>
      <c r="CW1244" s="31"/>
      <c r="CX1244" s="19"/>
      <c r="CY1244" s="43"/>
      <c r="DC1244" s="160"/>
      <c r="DU1244" s="30"/>
      <c r="DV1244" s="30"/>
      <c r="DW1244" s="30"/>
      <c r="DX1244" s="30"/>
      <c r="DY1244" s="30"/>
      <c r="DZ1244" s="160"/>
      <c r="EA1244" s="160"/>
      <c r="EC1244" s="160"/>
      <c r="ED1244" s="160"/>
      <c r="EG1244" s="160"/>
      <c r="EH1244" s="30"/>
      <c r="EI1244" s="30"/>
      <c r="EK1244" s="160"/>
      <c r="EL1244" s="160"/>
      <c r="EM1244" s="160"/>
      <c r="EN1244" s="160"/>
      <c r="EO1244" s="160"/>
      <c r="EP1244" s="160"/>
    </row>
    <row r="1245" spans="2:146" s="105" customFormat="1" x14ac:dyDescent="0.25">
      <c r="B1245" s="53"/>
      <c r="C1245" s="53"/>
      <c r="D1245" s="53"/>
      <c r="E1245" s="53"/>
      <c r="F1245" s="53"/>
      <c r="G1245" s="53"/>
      <c r="J1245" s="160"/>
      <c r="K1245" s="160"/>
      <c r="L1245" s="42"/>
      <c r="M1245" s="42"/>
      <c r="N1245" s="42"/>
      <c r="O1245" s="42"/>
      <c r="P1245" s="42"/>
      <c r="Q1245" s="42"/>
      <c r="R1245" s="42"/>
      <c r="S1245" s="42"/>
      <c r="T1245" s="42"/>
      <c r="U1245" s="169"/>
      <c r="V1245" s="169"/>
      <c r="W1245" s="169"/>
      <c r="X1245" s="169"/>
      <c r="Y1245" s="169"/>
      <c r="AA1245" s="169"/>
      <c r="AB1245" s="169"/>
      <c r="AC1245" s="169"/>
      <c r="AD1245" s="169"/>
      <c r="AE1245" s="169"/>
      <c r="AF1245" s="169"/>
      <c r="AG1245" s="169"/>
      <c r="AH1245" s="169"/>
      <c r="AJ1245" s="169"/>
      <c r="AK1245" s="169"/>
      <c r="AM1245" s="169"/>
      <c r="AN1245" s="64"/>
      <c r="AO1245" s="64"/>
      <c r="AP1245" s="64"/>
      <c r="AQ1245" s="64"/>
      <c r="AR1245" s="64"/>
      <c r="AS1245" s="42"/>
      <c r="AT1245" s="67"/>
      <c r="AU1245" s="67"/>
      <c r="AV1245" s="67"/>
      <c r="AW1245" s="42"/>
      <c r="AX1245" s="64"/>
      <c r="AY1245" s="69"/>
      <c r="AZ1245" s="67"/>
      <c r="BA1245" s="67"/>
      <c r="BB1245" s="67"/>
      <c r="BC1245" s="67"/>
      <c r="BD1245" s="69"/>
      <c r="BE1245" s="69"/>
      <c r="BF1245" s="72"/>
      <c r="BG1245" s="69"/>
      <c r="BH1245" s="69"/>
      <c r="BI1245" s="94"/>
      <c r="BJ1245" s="42"/>
      <c r="BK1245" s="42"/>
      <c r="BL1245" s="209"/>
      <c r="BM1245" s="67"/>
      <c r="BN1245" s="67"/>
      <c r="BO1245" s="95"/>
      <c r="BP1245" s="42"/>
      <c r="BQ1245" s="42"/>
      <c r="BR1245" s="206"/>
      <c r="BS1245" s="41"/>
      <c r="BT1245" s="41"/>
      <c r="BU1245" s="30"/>
      <c r="BW1245" s="30"/>
      <c r="BX1245" s="30"/>
      <c r="BY1245" s="30"/>
      <c r="BZ1245" s="160"/>
      <c r="CS1245" s="40"/>
      <c r="CV1245" s="69"/>
      <c r="CW1245" s="31"/>
      <c r="CX1245" s="19"/>
      <c r="CY1245" s="43"/>
      <c r="DC1245" s="160"/>
      <c r="DU1245" s="30"/>
      <c r="DV1245" s="30"/>
      <c r="DW1245" s="30"/>
      <c r="DX1245" s="30"/>
      <c r="DY1245" s="30"/>
      <c r="DZ1245" s="160"/>
      <c r="EA1245" s="160"/>
      <c r="EC1245" s="160"/>
      <c r="ED1245" s="160"/>
      <c r="EG1245" s="160"/>
      <c r="EH1245" s="30"/>
      <c r="EI1245" s="30"/>
      <c r="EK1245" s="160"/>
      <c r="EL1245" s="160"/>
      <c r="EM1245" s="160"/>
      <c r="EN1245" s="160"/>
      <c r="EO1245" s="160"/>
      <c r="EP1245" s="160"/>
    </row>
    <row r="1246" spans="2:146" s="105" customFormat="1" x14ac:dyDescent="0.25">
      <c r="B1246" s="53"/>
      <c r="C1246" s="53"/>
      <c r="D1246" s="53"/>
      <c r="E1246" s="53"/>
      <c r="F1246" s="53"/>
      <c r="G1246" s="53"/>
      <c r="J1246" s="160"/>
      <c r="K1246" s="160"/>
      <c r="L1246" s="42"/>
      <c r="M1246" s="42"/>
      <c r="N1246" s="42"/>
      <c r="O1246" s="42"/>
      <c r="P1246" s="42"/>
      <c r="Q1246" s="42"/>
      <c r="R1246" s="42"/>
      <c r="S1246" s="42"/>
      <c r="T1246" s="42"/>
      <c r="U1246" s="169"/>
      <c r="V1246" s="169"/>
      <c r="W1246" s="169"/>
      <c r="X1246" s="169"/>
      <c r="Y1246" s="169"/>
      <c r="AA1246" s="169"/>
      <c r="AB1246" s="169"/>
      <c r="AC1246" s="169"/>
      <c r="AD1246" s="169"/>
      <c r="AE1246" s="169"/>
      <c r="AF1246" s="169"/>
      <c r="AG1246" s="169"/>
      <c r="AH1246" s="169"/>
      <c r="AJ1246" s="169"/>
      <c r="AK1246" s="169"/>
      <c r="AM1246" s="169"/>
      <c r="AN1246" s="64"/>
      <c r="AO1246" s="64"/>
      <c r="AP1246" s="64"/>
      <c r="AQ1246" s="64"/>
      <c r="AR1246" s="64"/>
      <c r="AS1246" s="42"/>
      <c r="AT1246" s="67"/>
      <c r="AU1246" s="67"/>
      <c r="AV1246" s="67"/>
      <c r="AW1246" s="42"/>
      <c r="AX1246" s="64"/>
      <c r="AY1246" s="69"/>
      <c r="AZ1246" s="67"/>
      <c r="BA1246" s="67"/>
      <c r="BB1246" s="67"/>
      <c r="BC1246" s="67"/>
      <c r="BD1246" s="69"/>
      <c r="BE1246" s="69"/>
      <c r="BF1246" s="72"/>
      <c r="BG1246" s="69"/>
      <c r="BH1246" s="69"/>
      <c r="BI1246" s="94"/>
      <c r="BJ1246" s="42"/>
      <c r="BK1246" s="42"/>
      <c r="BL1246" s="209"/>
      <c r="BM1246" s="67"/>
      <c r="BN1246" s="67"/>
      <c r="BO1246" s="95"/>
      <c r="BP1246" s="42"/>
      <c r="BQ1246" s="42"/>
      <c r="BR1246" s="206"/>
      <c r="BS1246" s="41"/>
      <c r="BT1246" s="41"/>
      <c r="BU1246" s="30"/>
      <c r="BW1246" s="30"/>
      <c r="BX1246" s="30"/>
      <c r="BY1246" s="30"/>
      <c r="BZ1246" s="160"/>
      <c r="CS1246" s="40"/>
      <c r="CV1246" s="69"/>
      <c r="CW1246" s="31"/>
      <c r="CX1246" s="19"/>
      <c r="CY1246" s="43"/>
      <c r="DC1246" s="160"/>
      <c r="DU1246" s="30"/>
      <c r="DV1246" s="30"/>
      <c r="DW1246" s="30"/>
      <c r="DX1246" s="30"/>
      <c r="DY1246" s="30"/>
      <c r="DZ1246" s="160"/>
      <c r="EA1246" s="160"/>
      <c r="EC1246" s="160"/>
      <c r="ED1246" s="160"/>
      <c r="EG1246" s="160"/>
      <c r="EH1246" s="30"/>
      <c r="EI1246" s="30"/>
      <c r="EK1246" s="160"/>
      <c r="EL1246" s="160"/>
      <c r="EM1246" s="160"/>
      <c r="EN1246" s="160"/>
      <c r="EO1246" s="160"/>
      <c r="EP1246" s="160"/>
    </row>
    <row r="1247" spans="2:146" s="105" customFormat="1" x14ac:dyDescent="0.25">
      <c r="B1247" s="53"/>
      <c r="C1247" s="53"/>
      <c r="D1247" s="53"/>
      <c r="E1247" s="53"/>
      <c r="F1247" s="53"/>
      <c r="G1247" s="53"/>
      <c r="J1247" s="160"/>
      <c r="K1247" s="160"/>
      <c r="L1247" s="42"/>
      <c r="M1247" s="42"/>
      <c r="N1247" s="42"/>
      <c r="O1247" s="42"/>
      <c r="P1247" s="42"/>
      <c r="Q1247" s="42"/>
      <c r="R1247" s="42"/>
      <c r="S1247" s="42"/>
      <c r="T1247" s="42"/>
      <c r="U1247" s="169"/>
      <c r="V1247" s="169"/>
      <c r="W1247" s="169"/>
      <c r="X1247" s="169"/>
      <c r="Y1247" s="169"/>
      <c r="AA1247" s="169"/>
      <c r="AB1247" s="169"/>
      <c r="AC1247" s="169"/>
      <c r="AD1247" s="169"/>
      <c r="AE1247" s="169"/>
      <c r="AF1247" s="169"/>
      <c r="AG1247" s="169"/>
      <c r="AH1247" s="169"/>
      <c r="AJ1247" s="169"/>
      <c r="AK1247" s="169"/>
      <c r="AM1247" s="169"/>
      <c r="AN1247" s="64"/>
      <c r="AO1247" s="64"/>
      <c r="AP1247" s="64"/>
      <c r="AQ1247" s="64"/>
      <c r="AR1247" s="64"/>
      <c r="AS1247" s="42"/>
      <c r="AT1247" s="67"/>
      <c r="AU1247" s="67"/>
      <c r="AV1247" s="67"/>
      <c r="AW1247" s="42"/>
      <c r="AX1247" s="64"/>
      <c r="AY1247" s="69"/>
      <c r="AZ1247" s="67"/>
      <c r="BA1247" s="67"/>
      <c r="BB1247" s="67"/>
      <c r="BC1247" s="67"/>
      <c r="BD1247" s="69"/>
      <c r="BE1247" s="69"/>
      <c r="BF1247" s="72"/>
      <c r="BG1247" s="69"/>
      <c r="BH1247" s="69"/>
      <c r="BI1247" s="94"/>
      <c r="BJ1247" s="42"/>
      <c r="BK1247" s="42"/>
      <c r="BL1247" s="209"/>
      <c r="BM1247" s="67"/>
      <c r="BN1247" s="67"/>
      <c r="BO1247" s="95"/>
      <c r="BP1247" s="42"/>
      <c r="BQ1247" s="42"/>
      <c r="BR1247" s="206"/>
      <c r="BS1247" s="41"/>
      <c r="BT1247" s="41"/>
      <c r="BU1247" s="30"/>
      <c r="BW1247" s="30"/>
      <c r="BX1247" s="30"/>
      <c r="BY1247" s="30"/>
      <c r="BZ1247" s="160"/>
      <c r="CS1247" s="40"/>
      <c r="CV1247" s="69"/>
      <c r="CW1247" s="31"/>
      <c r="CX1247" s="19"/>
      <c r="CY1247" s="43"/>
      <c r="DC1247" s="160"/>
      <c r="DU1247" s="30"/>
      <c r="DV1247" s="30"/>
      <c r="DW1247" s="30"/>
      <c r="DX1247" s="30"/>
      <c r="DY1247" s="30"/>
      <c r="DZ1247" s="160"/>
      <c r="EA1247" s="160"/>
      <c r="EC1247" s="160"/>
      <c r="ED1247" s="160"/>
      <c r="EG1247" s="160"/>
      <c r="EH1247" s="30"/>
      <c r="EI1247" s="30"/>
      <c r="EK1247" s="160"/>
      <c r="EL1247" s="160"/>
      <c r="EM1247" s="160"/>
      <c r="EN1247" s="160"/>
      <c r="EO1247" s="160"/>
      <c r="EP1247" s="160"/>
    </row>
    <row r="1248" spans="2:146" s="105" customFormat="1" x14ac:dyDescent="0.25">
      <c r="B1248" s="53"/>
      <c r="C1248" s="53"/>
      <c r="D1248" s="53"/>
      <c r="E1248" s="53"/>
      <c r="F1248" s="53"/>
      <c r="G1248" s="53"/>
      <c r="J1248" s="160"/>
      <c r="K1248" s="160"/>
      <c r="L1248" s="42"/>
      <c r="M1248" s="42"/>
      <c r="N1248" s="42"/>
      <c r="O1248" s="42"/>
      <c r="P1248" s="42"/>
      <c r="Q1248" s="42"/>
      <c r="R1248" s="42"/>
      <c r="S1248" s="42"/>
      <c r="T1248" s="42"/>
      <c r="U1248" s="169"/>
      <c r="V1248" s="169"/>
      <c r="W1248" s="169"/>
      <c r="X1248" s="169"/>
      <c r="Y1248" s="169"/>
      <c r="AA1248" s="169"/>
      <c r="AB1248" s="169"/>
      <c r="AC1248" s="169"/>
      <c r="AD1248" s="169"/>
      <c r="AE1248" s="169"/>
      <c r="AF1248" s="169"/>
      <c r="AG1248" s="169"/>
      <c r="AH1248" s="169"/>
      <c r="AJ1248" s="169"/>
      <c r="AK1248" s="169"/>
      <c r="AM1248" s="169"/>
      <c r="AN1248" s="64"/>
      <c r="AO1248" s="64"/>
      <c r="AP1248" s="64"/>
      <c r="AQ1248" s="64"/>
      <c r="AR1248" s="64"/>
      <c r="AS1248" s="42"/>
      <c r="AT1248" s="67"/>
      <c r="AU1248" s="67"/>
      <c r="AV1248" s="67"/>
      <c r="AW1248" s="42"/>
      <c r="AX1248" s="64"/>
      <c r="AY1248" s="69"/>
      <c r="AZ1248" s="67"/>
      <c r="BA1248" s="67"/>
      <c r="BB1248" s="67"/>
      <c r="BC1248" s="67"/>
      <c r="BD1248" s="69"/>
      <c r="BE1248" s="69"/>
      <c r="BF1248" s="72"/>
      <c r="BG1248" s="69"/>
      <c r="BH1248" s="69"/>
      <c r="BI1248" s="94"/>
      <c r="BJ1248" s="42"/>
      <c r="BK1248" s="42"/>
      <c r="BL1248" s="209"/>
      <c r="BM1248" s="67"/>
      <c r="BN1248" s="67"/>
      <c r="BO1248" s="95"/>
      <c r="BP1248" s="42"/>
      <c r="BQ1248" s="42"/>
      <c r="BR1248" s="206"/>
      <c r="BS1248" s="41"/>
      <c r="BT1248" s="41"/>
      <c r="BU1248" s="30"/>
      <c r="BW1248" s="30"/>
      <c r="BX1248" s="30"/>
      <c r="BY1248" s="30"/>
      <c r="BZ1248" s="160"/>
      <c r="CS1248" s="40"/>
      <c r="CV1248" s="69"/>
      <c r="CW1248" s="31"/>
      <c r="CX1248" s="19"/>
      <c r="CY1248" s="43"/>
      <c r="DC1248" s="160"/>
      <c r="DU1248" s="30"/>
      <c r="DV1248" s="30"/>
      <c r="DW1248" s="30"/>
      <c r="DX1248" s="30"/>
      <c r="DY1248" s="30"/>
      <c r="DZ1248" s="160"/>
      <c r="EA1248" s="160"/>
      <c r="EC1248" s="160"/>
      <c r="ED1248" s="160"/>
      <c r="EG1248" s="160"/>
      <c r="EH1248" s="30"/>
      <c r="EI1248" s="30"/>
      <c r="EK1248" s="160"/>
      <c r="EL1248" s="160"/>
      <c r="EM1248" s="160"/>
      <c r="EN1248" s="160"/>
      <c r="EO1248" s="160"/>
      <c r="EP1248" s="160"/>
    </row>
    <row r="1249" spans="2:146" s="105" customFormat="1" x14ac:dyDescent="0.25">
      <c r="B1249" s="53"/>
      <c r="C1249" s="53"/>
      <c r="D1249" s="53"/>
      <c r="E1249" s="53"/>
      <c r="F1249" s="53"/>
      <c r="G1249" s="53"/>
      <c r="J1249" s="160"/>
      <c r="K1249" s="160"/>
      <c r="L1249" s="42"/>
      <c r="M1249" s="42"/>
      <c r="N1249" s="42"/>
      <c r="O1249" s="42"/>
      <c r="P1249" s="42"/>
      <c r="Q1249" s="42"/>
      <c r="R1249" s="42"/>
      <c r="S1249" s="42"/>
      <c r="T1249" s="42"/>
      <c r="U1249" s="169"/>
      <c r="V1249" s="169"/>
      <c r="W1249" s="169"/>
      <c r="X1249" s="169"/>
      <c r="Y1249" s="169"/>
      <c r="AA1249" s="169"/>
      <c r="AB1249" s="169"/>
      <c r="AC1249" s="169"/>
      <c r="AD1249" s="169"/>
      <c r="AE1249" s="169"/>
      <c r="AF1249" s="169"/>
      <c r="AG1249" s="169"/>
      <c r="AH1249" s="169"/>
      <c r="AJ1249" s="169"/>
      <c r="AK1249" s="169"/>
      <c r="AM1249" s="169"/>
      <c r="AN1249" s="64"/>
      <c r="AO1249" s="64"/>
      <c r="AP1249" s="64"/>
      <c r="AQ1249" s="64"/>
      <c r="AR1249" s="64"/>
      <c r="AS1249" s="42"/>
      <c r="AT1249" s="67"/>
      <c r="AU1249" s="67"/>
      <c r="AV1249" s="67"/>
      <c r="AW1249" s="42"/>
      <c r="AX1249" s="64"/>
      <c r="AY1249" s="69"/>
      <c r="AZ1249" s="67"/>
      <c r="BA1249" s="67"/>
      <c r="BB1249" s="67"/>
      <c r="BC1249" s="67"/>
      <c r="BD1249" s="69"/>
      <c r="BE1249" s="69"/>
      <c r="BF1249" s="72"/>
      <c r="BG1249" s="69"/>
      <c r="BH1249" s="69"/>
      <c r="BI1249" s="94"/>
      <c r="BJ1249" s="42"/>
      <c r="BK1249" s="42"/>
      <c r="BL1249" s="209"/>
      <c r="BM1249" s="67"/>
      <c r="BN1249" s="67"/>
      <c r="BO1249" s="95"/>
      <c r="BP1249" s="42"/>
      <c r="BQ1249" s="42"/>
      <c r="BR1249" s="206"/>
      <c r="BS1249" s="41"/>
      <c r="BT1249" s="41"/>
      <c r="BU1249" s="30"/>
      <c r="BW1249" s="30"/>
      <c r="BX1249" s="30"/>
      <c r="BY1249" s="30"/>
      <c r="BZ1249" s="160"/>
      <c r="CS1249" s="40"/>
      <c r="CV1249" s="69"/>
      <c r="CW1249" s="31"/>
      <c r="CX1249" s="19"/>
      <c r="CY1249" s="43"/>
      <c r="DC1249" s="160"/>
      <c r="DU1249" s="30"/>
      <c r="DV1249" s="30"/>
      <c r="DW1249" s="30"/>
      <c r="DX1249" s="30"/>
      <c r="DY1249" s="30"/>
      <c r="DZ1249" s="160"/>
      <c r="EA1249" s="160"/>
      <c r="EC1249" s="160"/>
      <c r="ED1249" s="160"/>
      <c r="EG1249" s="160"/>
      <c r="EH1249" s="30"/>
      <c r="EI1249" s="30"/>
      <c r="EK1249" s="160"/>
      <c r="EL1249" s="160"/>
      <c r="EM1249" s="160"/>
      <c r="EN1249" s="160"/>
      <c r="EO1249" s="160"/>
      <c r="EP1249" s="160"/>
    </row>
    <row r="1250" spans="2:146" s="105" customFormat="1" x14ac:dyDescent="0.25">
      <c r="B1250" s="53"/>
      <c r="C1250" s="53"/>
      <c r="D1250" s="53"/>
      <c r="E1250" s="53"/>
      <c r="F1250" s="53"/>
      <c r="G1250" s="53"/>
      <c r="J1250" s="160"/>
      <c r="K1250" s="160"/>
      <c r="L1250" s="42"/>
      <c r="M1250" s="42"/>
      <c r="N1250" s="42"/>
      <c r="O1250" s="42"/>
      <c r="P1250" s="42"/>
      <c r="Q1250" s="42"/>
      <c r="R1250" s="42"/>
      <c r="S1250" s="42"/>
      <c r="T1250" s="42"/>
      <c r="U1250" s="169"/>
      <c r="V1250" s="169"/>
      <c r="W1250" s="169"/>
      <c r="X1250" s="169"/>
      <c r="Y1250" s="169"/>
      <c r="AA1250" s="169"/>
      <c r="AB1250" s="169"/>
      <c r="AC1250" s="169"/>
      <c r="AD1250" s="169"/>
      <c r="AE1250" s="169"/>
      <c r="AF1250" s="169"/>
      <c r="AG1250" s="169"/>
      <c r="AH1250" s="169"/>
      <c r="AJ1250" s="169"/>
      <c r="AK1250" s="169"/>
      <c r="AM1250" s="169"/>
      <c r="AN1250" s="64"/>
      <c r="AO1250" s="64"/>
      <c r="AP1250" s="64"/>
      <c r="AQ1250" s="64"/>
      <c r="AR1250" s="64"/>
      <c r="AS1250" s="42"/>
      <c r="AT1250" s="67"/>
      <c r="AU1250" s="67"/>
      <c r="AV1250" s="67"/>
      <c r="AW1250" s="42"/>
      <c r="AX1250" s="64"/>
      <c r="AY1250" s="69"/>
      <c r="AZ1250" s="67"/>
      <c r="BA1250" s="67"/>
      <c r="BB1250" s="67"/>
      <c r="BC1250" s="67"/>
      <c r="BD1250" s="69"/>
      <c r="BE1250" s="69"/>
      <c r="BF1250" s="72"/>
      <c r="BG1250" s="69"/>
      <c r="BH1250" s="69"/>
      <c r="BI1250" s="94"/>
      <c r="BJ1250" s="42"/>
      <c r="BK1250" s="42"/>
      <c r="BL1250" s="209"/>
      <c r="BM1250" s="67"/>
      <c r="BN1250" s="67"/>
      <c r="BO1250" s="95"/>
      <c r="BP1250" s="42"/>
      <c r="BQ1250" s="42"/>
      <c r="BR1250" s="206"/>
      <c r="BS1250" s="41"/>
      <c r="BT1250" s="41"/>
      <c r="BU1250" s="30"/>
      <c r="BW1250" s="30"/>
      <c r="BX1250" s="30"/>
      <c r="BY1250" s="30"/>
      <c r="BZ1250" s="160"/>
      <c r="CS1250" s="40"/>
      <c r="CV1250" s="69"/>
      <c r="CW1250" s="31"/>
      <c r="CX1250" s="19"/>
      <c r="CY1250" s="43"/>
      <c r="DC1250" s="160"/>
      <c r="DU1250" s="30"/>
      <c r="DV1250" s="30"/>
      <c r="DW1250" s="30"/>
      <c r="DX1250" s="30"/>
      <c r="DY1250" s="30"/>
      <c r="DZ1250" s="160"/>
      <c r="EA1250" s="160"/>
      <c r="EC1250" s="160"/>
      <c r="ED1250" s="160"/>
      <c r="EG1250" s="160"/>
      <c r="EH1250" s="30"/>
      <c r="EI1250" s="30"/>
      <c r="EK1250" s="160"/>
      <c r="EL1250" s="160"/>
      <c r="EM1250" s="160"/>
      <c r="EN1250" s="160"/>
      <c r="EO1250" s="160"/>
      <c r="EP1250" s="160"/>
    </row>
    <row r="1251" spans="2:146" s="105" customFormat="1" x14ac:dyDescent="0.25">
      <c r="B1251" s="53"/>
      <c r="C1251" s="53"/>
      <c r="D1251" s="53"/>
      <c r="E1251" s="53"/>
      <c r="F1251" s="53"/>
      <c r="G1251" s="53"/>
      <c r="J1251" s="160"/>
      <c r="K1251" s="160"/>
      <c r="L1251" s="42"/>
      <c r="M1251" s="42"/>
      <c r="N1251" s="42"/>
      <c r="O1251" s="42"/>
      <c r="P1251" s="42"/>
      <c r="Q1251" s="42"/>
      <c r="R1251" s="42"/>
      <c r="S1251" s="42"/>
      <c r="T1251" s="42"/>
      <c r="U1251" s="169"/>
      <c r="V1251" s="169"/>
      <c r="W1251" s="169"/>
      <c r="X1251" s="169"/>
      <c r="Y1251" s="169"/>
      <c r="AA1251" s="169"/>
      <c r="AB1251" s="169"/>
      <c r="AC1251" s="169"/>
      <c r="AD1251" s="169"/>
      <c r="AE1251" s="169"/>
      <c r="AF1251" s="169"/>
      <c r="AG1251" s="169"/>
      <c r="AH1251" s="169"/>
      <c r="AJ1251" s="169"/>
      <c r="AK1251" s="169"/>
      <c r="AM1251" s="169"/>
      <c r="AN1251" s="64"/>
      <c r="AO1251" s="64"/>
      <c r="AP1251" s="64"/>
      <c r="AQ1251" s="64"/>
      <c r="AR1251" s="64"/>
      <c r="AS1251" s="42"/>
      <c r="AT1251" s="67"/>
      <c r="AU1251" s="67"/>
      <c r="AV1251" s="67"/>
      <c r="AW1251" s="42"/>
      <c r="AX1251" s="64"/>
      <c r="AY1251" s="69"/>
      <c r="AZ1251" s="67"/>
      <c r="BA1251" s="67"/>
      <c r="BB1251" s="67"/>
      <c r="BC1251" s="67"/>
      <c r="BD1251" s="69"/>
      <c r="BE1251" s="69"/>
      <c r="BF1251" s="72"/>
      <c r="BG1251" s="69"/>
      <c r="BH1251" s="69"/>
      <c r="BI1251" s="94"/>
      <c r="BJ1251" s="42"/>
      <c r="BK1251" s="42"/>
      <c r="BL1251" s="209"/>
      <c r="BM1251" s="67"/>
      <c r="BN1251" s="67"/>
      <c r="BO1251" s="95"/>
      <c r="BP1251" s="42"/>
      <c r="BQ1251" s="42"/>
      <c r="BR1251" s="206"/>
      <c r="BS1251" s="41"/>
      <c r="BT1251" s="41"/>
      <c r="BU1251" s="30"/>
      <c r="BW1251" s="30"/>
      <c r="BX1251" s="30"/>
      <c r="BY1251" s="30"/>
      <c r="BZ1251" s="160"/>
      <c r="CS1251" s="40"/>
      <c r="CV1251" s="69"/>
      <c r="CW1251" s="31"/>
      <c r="CX1251" s="19"/>
      <c r="CY1251" s="43"/>
      <c r="DC1251" s="160"/>
      <c r="DU1251" s="30"/>
      <c r="DV1251" s="30"/>
      <c r="DW1251" s="30"/>
      <c r="DX1251" s="30"/>
      <c r="DY1251" s="30"/>
      <c r="DZ1251" s="160"/>
      <c r="EA1251" s="160"/>
      <c r="EC1251" s="160"/>
      <c r="ED1251" s="160"/>
      <c r="EG1251" s="160"/>
      <c r="EH1251" s="30"/>
      <c r="EI1251" s="30"/>
      <c r="EK1251" s="160"/>
      <c r="EL1251" s="160"/>
      <c r="EM1251" s="160"/>
      <c r="EN1251" s="160"/>
      <c r="EO1251" s="160"/>
      <c r="EP1251" s="160"/>
    </row>
    <row r="1252" spans="2:146" s="105" customFormat="1" x14ac:dyDescent="0.25">
      <c r="B1252" s="53"/>
      <c r="C1252" s="53"/>
      <c r="D1252" s="53"/>
      <c r="E1252" s="53"/>
      <c r="F1252" s="53"/>
      <c r="G1252" s="53"/>
      <c r="J1252" s="160"/>
      <c r="K1252" s="160"/>
      <c r="L1252" s="42"/>
      <c r="M1252" s="42"/>
      <c r="N1252" s="42"/>
      <c r="O1252" s="42"/>
      <c r="P1252" s="42"/>
      <c r="Q1252" s="42"/>
      <c r="R1252" s="42"/>
      <c r="S1252" s="42"/>
      <c r="T1252" s="42"/>
      <c r="U1252" s="169"/>
      <c r="V1252" s="169"/>
      <c r="W1252" s="169"/>
      <c r="X1252" s="169"/>
      <c r="Y1252" s="169"/>
      <c r="AA1252" s="169"/>
      <c r="AB1252" s="169"/>
      <c r="AC1252" s="169"/>
      <c r="AD1252" s="169"/>
      <c r="AE1252" s="169"/>
      <c r="AF1252" s="169"/>
      <c r="AG1252" s="169"/>
      <c r="AH1252" s="169"/>
      <c r="AJ1252" s="169"/>
      <c r="AK1252" s="169"/>
      <c r="AM1252" s="169"/>
      <c r="AN1252" s="64"/>
      <c r="AO1252" s="64"/>
      <c r="AP1252" s="64"/>
      <c r="AQ1252" s="64"/>
      <c r="AR1252" s="64"/>
      <c r="AS1252" s="42"/>
      <c r="AT1252" s="67"/>
      <c r="AU1252" s="67"/>
      <c r="AV1252" s="67"/>
      <c r="AW1252" s="42"/>
      <c r="AX1252" s="64"/>
      <c r="AY1252" s="69"/>
      <c r="AZ1252" s="67"/>
      <c r="BA1252" s="67"/>
      <c r="BB1252" s="67"/>
      <c r="BC1252" s="67"/>
      <c r="BD1252" s="69"/>
      <c r="BE1252" s="69"/>
      <c r="BF1252" s="72"/>
      <c r="BG1252" s="69"/>
      <c r="BH1252" s="69"/>
      <c r="BI1252" s="94"/>
      <c r="BJ1252" s="42"/>
      <c r="BK1252" s="42"/>
      <c r="BL1252" s="209"/>
      <c r="BM1252" s="67"/>
      <c r="BN1252" s="67"/>
      <c r="BO1252" s="95"/>
      <c r="BP1252" s="42"/>
      <c r="BQ1252" s="42"/>
      <c r="BR1252" s="206"/>
      <c r="BS1252" s="41"/>
      <c r="BT1252" s="41"/>
      <c r="BU1252" s="30"/>
      <c r="BW1252" s="30"/>
      <c r="BX1252" s="30"/>
      <c r="BY1252" s="30"/>
      <c r="BZ1252" s="160"/>
      <c r="CS1252" s="40"/>
      <c r="CV1252" s="69"/>
      <c r="CW1252" s="31"/>
      <c r="CX1252" s="19"/>
      <c r="CY1252" s="43"/>
      <c r="DC1252" s="160"/>
      <c r="DU1252" s="30"/>
      <c r="DV1252" s="30"/>
      <c r="DW1252" s="30"/>
      <c r="DX1252" s="30"/>
      <c r="DY1252" s="30"/>
      <c r="DZ1252" s="160"/>
      <c r="EA1252" s="160"/>
      <c r="EC1252" s="160"/>
      <c r="ED1252" s="160"/>
      <c r="EG1252" s="160"/>
      <c r="EH1252" s="30"/>
      <c r="EI1252" s="30"/>
      <c r="EK1252" s="160"/>
      <c r="EL1252" s="160"/>
      <c r="EM1252" s="160"/>
      <c r="EN1252" s="160"/>
      <c r="EO1252" s="160"/>
      <c r="EP1252" s="160"/>
    </row>
    <row r="1253" spans="2:146" s="105" customFormat="1" x14ac:dyDescent="0.25">
      <c r="B1253" s="53"/>
      <c r="C1253" s="53"/>
      <c r="D1253" s="53"/>
      <c r="E1253" s="53"/>
      <c r="F1253" s="53"/>
      <c r="G1253" s="53"/>
      <c r="J1253" s="160"/>
      <c r="K1253" s="160"/>
      <c r="L1253" s="42"/>
      <c r="M1253" s="42"/>
      <c r="N1253" s="42"/>
      <c r="O1253" s="42"/>
      <c r="P1253" s="42"/>
      <c r="Q1253" s="42"/>
      <c r="R1253" s="42"/>
      <c r="S1253" s="42"/>
      <c r="T1253" s="42"/>
      <c r="U1253" s="169"/>
      <c r="V1253" s="169"/>
      <c r="W1253" s="169"/>
      <c r="X1253" s="169"/>
      <c r="Y1253" s="169"/>
      <c r="AA1253" s="169"/>
      <c r="AB1253" s="169"/>
      <c r="AC1253" s="169"/>
      <c r="AD1253" s="169"/>
      <c r="AE1253" s="169"/>
      <c r="AF1253" s="169"/>
      <c r="AG1253" s="169"/>
      <c r="AH1253" s="169"/>
      <c r="AJ1253" s="169"/>
      <c r="AK1253" s="169"/>
      <c r="AM1253" s="169"/>
      <c r="AN1253" s="64"/>
      <c r="AO1253" s="64"/>
      <c r="AP1253" s="64"/>
      <c r="AQ1253" s="64"/>
      <c r="AR1253" s="64"/>
      <c r="AS1253" s="42"/>
      <c r="AT1253" s="67"/>
      <c r="AU1253" s="67"/>
      <c r="AV1253" s="67"/>
      <c r="AW1253" s="42"/>
      <c r="AX1253" s="64"/>
      <c r="AY1253" s="69"/>
      <c r="AZ1253" s="67"/>
      <c r="BA1253" s="67"/>
      <c r="BB1253" s="67"/>
      <c r="BC1253" s="67"/>
      <c r="BD1253" s="69"/>
      <c r="BE1253" s="69"/>
      <c r="BF1253" s="72"/>
      <c r="BG1253" s="69"/>
      <c r="BH1253" s="69"/>
      <c r="BI1253" s="94"/>
      <c r="BJ1253" s="42"/>
      <c r="BK1253" s="42"/>
      <c r="BL1253" s="209"/>
      <c r="BM1253" s="67"/>
      <c r="BN1253" s="67"/>
      <c r="BO1253" s="95"/>
      <c r="BP1253" s="42"/>
      <c r="BQ1253" s="42"/>
      <c r="BR1253" s="206"/>
      <c r="BS1253" s="41"/>
      <c r="BT1253" s="41"/>
      <c r="BU1253" s="30"/>
      <c r="BW1253" s="30"/>
      <c r="BX1253" s="30"/>
      <c r="BY1253" s="30"/>
      <c r="BZ1253" s="160"/>
      <c r="CS1253" s="40"/>
      <c r="CV1253" s="69"/>
      <c r="CW1253" s="31"/>
      <c r="CX1253" s="19"/>
      <c r="CY1253" s="43"/>
      <c r="DC1253" s="160"/>
      <c r="DU1253" s="30"/>
      <c r="DV1253" s="30"/>
      <c r="DW1253" s="30"/>
      <c r="DX1253" s="30"/>
      <c r="DY1253" s="30"/>
      <c r="DZ1253" s="160"/>
      <c r="EA1253" s="160"/>
      <c r="EC1253" s="160"/>
      <c r="ED1253" s="160"/>
      <c r="EG1253" s="160"/>
      <c r="EH1253" s="30"/>
      <c r="EI1253" s="30"/>
      <c r="EK1253" s="160"/>
      <c r="EL1253" s="160"/>
      <c r="EM1253" s="160"/>
      <c r="EN1253" s="160"/>
      <c r="EO1253" s="160"/>
      <c r="EP1253" s="160"/>
    </row>
    <row r="1254" spans="2:146" s="105" customFormat="1" x14ac:dyDescent="0.25">
      <c r="B1254" s="53"/>
      <c r="C1254" s="53"/>
      <c r="D1254" s="53"/>
      <c r="E1254" s="53"/>
      <c r="F1254" s="53"/>
      <c r="G1254" s="53"/>
      <c r="J1254" s="160"/>
      <c r="K1254" s="160"/>
      <c r="L1254" s="42"/>
      <c r="M1254" s="42"/>
      <c r="N1254" s="42"/>
      <c r="O1254" s="42"/>
      <c r="P1254" s="42"/>
      <c r="Q1254" s="42"/>
      <c r="R1254" s="42"/>
      <c r="S1254" s="42"/>
      <c r="T1254" s="42"/>
      <c r="U1254" s="169"/>
      <c r="V1254" s="169"/>
      <c r="W1254" s="169"/>
      <c r="X1254" s="169"/>
      <c r="Y1254" s="169"/>
      <c r="AA1254" s="169"/>
      <c r="AB1254" s="169"/>
      <c r="AC1254" s="169"/>
      <c r="AD1254" s="169"/>
      <c r="AE1254" s="169"/>
      <c r="AF1254" s="169"/>
      <c r="AG1254" s="169"/>
      <c r="AH1254" s="169"/>
      <c r="AJ1254" s="169"/>
      <c r="AK1254" s="169"/>
      <c r="AM1254" s="169"/>
      <c r="AN1254" s="64"/>
      <c r="AO1254" s="64"/>
      <c r="AP1254" s="64"/>
      <c r="AQ1254" s="64"/>
      <c r="AR1254" s="64"/>
      <c r="AS1254" s="42"/>
      <c r="AT1254" s="67"/>
      <c r="AU1254" s="67"/>
      <c r="AV1254" s="67"/>
      <c r="AW1254" s="42"/>
      <c r="AX1254" s="64"/>
      <c r="AY1254" s="69"/>
      <c r="AZ1254" s="67"/>
      <c r="BA1254" s="67"/>
      <c r="BB1254" s="67"/>
      <c r="BC1254" s="67"/>
      <c r="BD1254" s="69"/>
      <c r="BE1254" s="69"/>
      <c r="BF1254" s="72"/>
      <c r="BG1254" s="69"/>
      <c r="BH1254" s="69"/>
      <c r="BI1254" s="94"/>
      <c r="BJ1254" s="42"/>
      <c r="BK1254" s="42"/>
      <c r="BL1254" s="209"/>
      <c r="BM1254" s="67"/>
      <c r="BN1254" s="67"/>
      <c r="BO1254" s="95"/>
      <c r="BP1254" s="42"/>
      <c r="BQ1254" s="42"/>
      <c r="BR1254" s="206"/>
      <c r="BS1254" s="41"/>
      <c r="BT1254" s="41"/>
      <c r="BU1254" s="30"/>
      <c r="BW1254" s="30"/>
      <c r="BX1254" s="30"/>
      <c r="BY1254" s="30"/>
      <c r="BZ1254" s="160"/>
      <c r="CS1254" s="40"/>
      <c r="CV1254" s="69"/>
      <c r="CW1254" s="31"/>
      <c r="CX1254" s="19"/>
      <c r="CY1254" s="43"/>
      <c r="DC1254" s="160"/>
      <c r="DU1254" s="30"/>
      <c r="DV1254" s="30"/>
      <c r="DW1254" s="30"/>
      <c r="DX1254" s="30"/>
      <c r="DY1254" s="30"/>
      <c r="DZ1254" s="160"/>
      <c r="EA1254" s="160"/>
      <c r="EC1254" s="160"/>
      <c r="ED1254" s="160"/>
      <c r="EG1254" s="160"/>
      <c r="EH1254" s="30"/>
      <c r="EI1254" s="30"/>
      <c r="EK1254" s="160"/>
      <c r="EL1254" s="160"/>
      <c r="EM1254" s="160"/>
      <c r="EN1254" s="160"/>
      <c r="EO1254" s="160"/>
      <c r="EP1254" s="160"/>
    </row>
    <row r="1255" spans="2:146" s="105" customFormat="1" x14ac:dyDescent="0.25">
      <c r="B1255" s="53"/>
      <c r="C1255" s="53"/>
      <c r="D1255" s="53"/>
      <c r="E1255" s="53"/>
      <c r="F1255" s="53"/>
      <c r="G1255" s="53"/>
      <c r="J1255" s="160"/>
      <c r="K1255" s="160"/>
      <c r="L1255" s="42"/>
      <c r="M1255" s="42"/>
      <c r="N1255" s="42"/>
      <c r="O1255" s="42"/>
      <c r="P1255" s="42"/>
      <c r="Q1255" s="42"/>
      <c r="R1255" s="42"/>
      <c r="S1255" s="42"/>
      <c r="T1255" s="42"/>
      <c r="U1255" s="169"/>
      <c r="V1255" s="169"/>
      <c r="W1255" s="169"/>
      <c r="X1255" s="169"/>
      <c r="Y1255" s="169"/>
      <c r="AA1255" s="169"/>
      <c r="AB1255" s="169"/>
      <c r="AC1255" s="169"/>
      <c r="AD1255" s="169"/>
      <c r="AE1255" s="169"/>
      <c r="AF1255" s="169"/>
      <c r="AG1255" s="169"/>
      <c r="AH1255" s="169"/>
      <c r="AJ1255" s="169"/>
      <c r="AK1255" s="169"/>
      <c r="AM1255" s="169"/>
      <c r="AN1255" s="64"/>
      <c r="AO1255" s="64"/>
      <c r="AP1255" s="64"/>
      <c r="AQ1255" s="64"/>
      <c r="AR1255" s="64"/>
      <c r="AS1255" s="42"/>
      <c r="AT1255" s="67"/>
      <c r="AU1255" s="67"/>
      <c r="AV1255" s="67"/>
      <c r="AW1255" s="42"/>
      <c r="AX1255" s="64"/>
      <c r="AY1255" s="69"/>
      <c r="AZ1255" s="67"/>
      <c r="BA1255" s="67"/>
      <c r="BB1255" s="67"/>
      <c r="BC1255" s="67"/>
      <c r="BD1255" s="69"/>
      <c r="BE1255" s="69"/>
      <c r="BF1255" s="72"/>
      <c r="BG1255" s="69"/>
      <c r="BH1255" s="69"/>
      <c r="BI1255" s="94"/>
      <c r="BJ1255" s="42"/>
      <c r="BK1255" s="42"/>
      <c r="BL1255" s="209"/>
      <c r="BM1255" s="67"/>
      <c r="BN1255" s="67"/>
      <c r="BO1255" s="95"/>
      <c r="BP1255" s="42"/>
      <c r="BQ1255" s="42"/>
      <c r="BR1255" s="206"/>
      <c r="BS1255" s="41"/>
      <c r="BT1255" s="41"/>
      <c r="BU1255" s="30"/>
      <c r="BW1255" s="30"/>
      <c r="BX1255" s="30"/>
      <c r="BY1255" s="30"/>
      <c r="BZ1255" s="160"/>
      <c r="CS1255" s="40"/>
      <c r="CV1255" s="69"/>
      <c r="CW1255" s="31"/>
      <c r="CX1255" s="19"/>
      <c r="CY1255" s="43"/>
      <c r="DC1255" s="160"/>
      <c r="DU1255" s="30"/>
      <c r="DV1255" s="30"/>
      <c r="DW1255" s="30"/>
      <c r="DX1255" s="30"/>
      <c r="DY1255" s="30"/>
      <c r="DZ1255" s="160"/>
      <c r="EA1255" s="160"/>
      <c r="EC1255" s="160"/>
      <c r="ED1255" s="160"/>
      <c r="EG1255" s="160"/>
      <c r="EH1255" s="30"/>
      <c r="EI1255" s="30"/>
      <c r="EK1255" s="160"/>
      <c r="EL1255" s="160"/>
      <c r="EM1255" s="160"/>
      <c r="EN1255" s="160"/>
      <c r="EO1255" s="160"/>
      <c r="EP1255" s="160"/>
    </row>
    <row r="1256" spans="2:146" s="105" customFormat="1" x14ac:dyDescent="0.25">
      <c r="B1256" s="53"/>
      <c r="C1256" s="53"/>
      <c r="D1256" s="53"/>
      <c r="E1256" s="53"/>
      <c r="F1256" s="53"/>
      <c r="G1256" s="53"/>
      <c r="J1256" s="160"/>
      <c r="K1256" s="160"/>
      <c r="L1256" s="42"/>
      <c r="M1256" s="42"/>
      <c r="N1256" s="42"/>
      <c r="O1256" s="42"/>
      <c r="P1256" s="42"/>
      <c r="Q1256" s="42"/>
      <c r="R1256" s="42"/>
      <c r="S1256" s="42"/>
      <c r="T1256" s="42"/>
      <c r="U1256" s="169"/>
      <c r="V1256" s="169"/>
      <c r="W1256" s="169"/>
      <c r="X1256" s="169"/>
      <c r="Y1256" s="169"/>
      <c r="AA1256" s="169"/>
      <c r="AB1256" s="169"/>
      <c r="AC1256" s="169"/>
      <c r="AD1256" s="169"/>
      <c r="AE1256" s="169"/>
      <c r="AF1256" s="169"/>
      <c r="AG1256" s="169"/>
      <c r="AH1256" s="169"/>
      <c r="AJ1256" s="169"/>
      <c r="AK1256" s="169"/>
      <c r="AM1256" s="169"/>
      <c r="AN1256" s="64"/>
      <c r="AO1256" s="64"/>
      <c r="AP1256" s="64"/>
      <c r="AQ1256" s="64"/>
      <c r="AR1256" s="64"/>
      <c r="AS1256" s="42"/>
      <c r="AT1256" s="67"/>
      <c r="AU1256" s="67"/>
      <c r="AV1256" s="67"/>
      <c r="AW1256" s="42"/>
      <c r="AX1256" s="64"/>
      <c r="AY1256" s="69"/>
      <c r="AZ1256" s="67"/>
      <c r="BA1256" s="67"/>
      <c r="BB1256" s="67"/>
      <c r="BC1256" s="67"/>
      <c r="BD1256" s="69"/>
      <c r="BE1256" s="69"/>
      <c r="BF1256" s="72"/>
      <c r="BG1256" s="69"/>
      <c r="BH1256" s="69"/>
      <c r="BI1256" s="94"/>
      <c r="BJ1256" s="42"/>
      <c r="BK1256" s="42"/>
      <c r="BL1256" s="209"/>
      <c r="BM1256" s="67"/>
      <c r="BN1256" s="67"/>
      <c r="BO1256" s="95"/>
      <c r="BP1256" s="42"/>
      <c r="BQ1256" s="42"/>
      <c r="BR1256" s="206"/>
      <c r="BS1256" s="41"/>
      <c r="BT1256" s="41"/>
      <c r="BU1256" s="30"/>
      <c r="BW1256" s="30"/>
      <c r="BX1256" s="30"/>
      <c r="BY1256" s="30"/>
      <c r="BZ1256" s="160"/>
      <c r="CS1256" s="40"/>
      <c r="CV1256" s="69"/>
      <c r="CW1256" s="31"/>
      <c r="CX1256" s="19"/>
      <c r="CY1256" s="43"/>
      <c r="DC1256" s="160"/>
      <c r="DU1256" s="30"/>
      <c r="DV1256" s="30"/>
      <c r="DW1256" s="30"/>
      <c r="DX1256" s="30"/>
      <c r="DY1256" s="30"/>
      <c r="DZ1256" s="160"/>
      <c r="EA1256" s="160"/>
      <c r="EC1256" s="160"/>
      <c r="ED1256" s="160"/>
      <c r="EG1256" s="160"/>
      <c r="EH1256" s="30"/>
      <c r="EI1256" s="30"/>
      <c r="EK1256" s="160"/>
      <c r="EL1256" s="160"/>
      <c r="EM1256" s="160"/>
      <c r="EN1256" s="160"/>
      <c r="EO1256" s="160"/>
      <c r="EP1256" s="160"/>
    </row>
    <row r="1257" spans="2:146" s="105" customFormat="1" x14ac:dyDescent="0.25">
      <c r="B1257" s="53"/>
      <c r="C1257" s="53"/>
      <c r="D1257" s="53"/>
      <c r="E1257" s="53"/>
      <c r="F1257" s="53"/>
      <c r="G1257" s="53"/>
      <c r="J1257" s="160"/>
      <c r="K1257" s="160"/>
      <c r="L1257" s="42"/>
      <c r="M1257" s="42"/>
      <c r="N1257" s="42"/>
      <c r="O1257" s="42"/>
      <c r="P1257" s="42"/>
      <c r="Q1257" s="42"/>
      <c r="R1257" s="42"/>
      <c r="S1257" s="42"/>
      <c r="T1257" s="42"/>
      <c r="U1257" s="169"/>
      <c r="V1257" s="169"/>
      <c r="W1257" s="169"/>
      <c r="X1257" s="169"/>
      <c r="Y1257" s="169"/>
      <c r="AA1257" s="169"/>
      <c r="AB1257" s="169"/>
      <c r="AC1257" s="169"/>
      <c r="AD1257" s="169"/>
      <c r="AE1257" s="169"/>
      <c r="AF1257" s="169"/>
      <c r="AG1257" s="169"/>
      <c r="AH1257" s="169"/>
      <c r="AJ1257" s="169"/>
      <c r="AK1257" s="169"/>
      <c r="AM1257" s="169"/>
      <c r="AN1257" s="64"/>
      <c r="AO1257" s="64"/>
      <c r="AP1257" s="64"/>
      <c r="AQ1257" s="64"/>
      <c r="AR1257" s="64"/>
      <c r="AS1257" s="42"/>
      <c r="AT1257" s="67"/>
      <c r="AU1257" s="67"/>
      <c r="AV1257" s="67"/>
      <c r="AW1257" s="42"/>
      <c r="AX1257" s="64"/>
      <c r="AY1257" s="69"/>
      <c r="AZ1257" s="67"/>
      <c r="BA1257" s="67"/>
      <c r="BB1257" s="67"/>
      <c r="BC1257" s="67"/>
      <c r="BD1257" s="69"/>
      <c r="BE1257" s="69"/>
      <c r="BF1257" s="72"/>
      <c r="BG1257" s="69"/>
      <c r="BH1257" s="69"/>
      <c r="BI1257" s="94"/>
      <c r="BJ1257" s="42"/>
      <c r="BK1257" s="42"/>
      <c r="BL1257" s="209"/>
      <c r="BM1257" s="67"/>
      <c r="BN1257" s="67"/>
      <c r="BO1257" s="95"/>
      <c r="BP1257" s="42"/>
      <c r="BQ1257" s="42"/>
      <c r="BR1257" s="206"/>
      <c r="BS1257" s="41"/>
      <c r="BT1257" s="41"/>
      <c r="BU1257" s="30"/>
      <c r="BW1257" s="30"/>
      <c r="BX1257" s="30"/>
      <c r="BY1257" s="30"/>
      <c r="BZ1257" s="160"/>
      <c r="CS1257" s="40"/>
      <c r="CV1257" s="69"/>
      <c r="CW1257" s="31"/>
      <c r="CX1257" s="19"/>
      <c r="CY1257" s="43"/>
      <c r="DC1257" s="160"/>
      <c r="DU1257" s="30"/>
      <c r="DV1257" s="30"/>
      <c r="DW1257" s="30"/>
      <c r="DX1257" s="30"/>
      <c r="DY1257" s="30"/>
      <c r="DZ1257" s="160"/>
      <c r="EA1257" s="160"/>
      <c r="EC1257" s="160"/>
      <c r="ED1257" s="160"/>
      <c r="EG1257" s="160"/>
      <c r="EH1257" s="30"/>
      <c r="EI1257" s="30"/>
      <c r="EK1257" s="160"/>
      <c r="EL1257" s="160"/>
      <c r="EM1257" s="160"/>
      <c r="EN1257" s="160"/>
      <c r="EO1257" s="160"/>
      <c r="EP1257" s="160"/>
    </row>
    <row r="1258" spans="2:146" s="105" customFormat="1" x14ac:dyDescent="0.25">
      <c r="B1258" s="53"/>
      <c r="C1258" s="53"/>
      <c r="D1258" s="53"/>
      <c r="E1258" s="53"/>
      <c r="F1258" s="53"/>
      <c r="G1258" s="53"/>
      <c r="J1258" s="160"/>
      <c r="K1258" s="160"/>
      <c r="L1258" s="42"/>
      <c r="M1258" s="42"/>
      <c r="N1258" s="42"/>
      <c r="O1258" s="42"/>
      <c r="P1258" s="42"/>
      <c r="Q1258" s="42"/>
      <c r="R1258" s="42"/>
      <c r="S1258" s="42"/>
      <c r="T1258" s="42"/>
      <c r="U1258" s="169"/>
      <c r="V1258" s="169"/>
      <c r="W1258" s="169"/>
      <c r="X1258" s="169"/>
      <c r="Y1258" s="169"/>
      <c r="AA1258" s="169"/>
      <c r="AB1258" s="169"/>
      <c r="AC1258" s="169"/>
      <c r="AD1258" s="169"/>
      <c r="AE1258" s="169"/>
      <c r="AF1258" s="169"/>
      <c r="AG1258" s="169"/>
      <c r="AH1258" s="169"/>
      <c r="AJ1258" s="169"/>
      <c r="AK1258" s="169"/>
      <c r="AM1258" s="169"/>
      <c r="AN1258" s="64"/>
      <c r="AO1258" s="64"/>
      <c r="AP1258" s="64"/>
      <c r="AQ1258" s="64"/>
      <c r="AR1258" s="64"/>
      <c r="AS1258" s="42"/>
      <c r="AT1258" s="67"/>
      <c r="AU1258" s="67"/>
      <c r="AV1258" s="67"/>
      <c r="AW1258" s="42"/>
      <c r="AX1258" s="64"/>
      <c r="AY1258" s="69"/>
      <c r="AZ1258" s="67"/>
      <c r="BA1258" s="67"/>
      <c r="BB1258" s="67"/>
      <c r="BC1258" s="67"/>
      <c r="BD1258" s="69"/>
      <c r="BE1258" s="69"/>
      <c r="BF1258" s="72"/>
      <c r="BG1258" s="69"/>
      <c r="BH1258" s="69"/>
      <c r="BI1258" s="94"/>
      <c r="BJ1258" s="42"/>
      <c r="BK1258" s="42"/>
      <c r="BL1258" s="209"/>
      <c r="BM1258" s="67"/>
      <c r="BN1258" s="67"/>
      <c r="BO1258" s="95"/>
      <c r="BP1258" s="42"/>
      <c r="BQ1258" s="42"/>
      <c r="BR1258" s="206"/>
      <c r="BS1258" s="41"/>
      <c r="BT1258" s="41"/>
      <c r="BU1258" s="30"/>
      <c r="BW1258" s="30"/>
      <c r="BX1258" s="30"/>
      <c r="BY1258" s="30"/>
      <c r="BZ1258" s="160"/>
      <c r="CS1258" s="40"/>
      <c r="CV1258" s="69"/>
      <c r="CW1258" s="31"/>
      <c r="CX1258" s="19"/>
      <c r="CY1258" s="43"/>
      <c r="DC1258" s="160"/>
      <c r="DU1258" s="30"/>
      <c r="DV1258" s="30"/>
      <c r="DW1258" s="30"/>
      <c r="DX1258" s="30"/>
      <c r="DY1258" s="30"/>
      <c r="DZ1258" s="160"/>
      <c r="EA1258" s="160"/>
      <c r="EC1258" s="160"/>
      <c r="ED1258" s="160"/>
      <c r="EG1258" s="160"/>
      <c r="EH1258" s="30"/>
      <c r="EI1258" s="30"/>
      <c r="EK1258" s="160"/>
      <c r="EL1258" s="160"/>
      <c r="EM1258" s="160"/>
      <c r="EN1258" s="160"/>
      <c r="EO1258" s="160"/>
      <c r="EP1258" s="160"/>
    </row>
    <row r="1259" spans="2:146" s="105" customFormat="1" x14ac:dyDescent="0.25">
      <c r="B1259" s="53"/>
      <c r="C1259" s="53"/>
      <c r="D1259" s="53"/>
      <c r="E1259" s="53"/>
      <c r="F1259" s="53"/>
      <c r="G1259" s="53"/>
      <c r="J1259" s="160"/>
      <c r="K1259" s="160"/>
      <c r="L1259" s="42"/>
      <c r="M1259" s="42"/>
      <c r="N1259" s="42"/>
      <c r="O1259" s="42"/>
      <c r="P1259" s="42"/>
      <c r="Q1259" s="42"/>
      <c r="R1259" s="42"/>
      <c r="S1259" s="42"/>
      <c r="T1259" s="42"/>
      <c r="U1259" s="169"/>
      <c r="V1259" s="169"/>
      <c r="W1259" s="169"/>
      <c r="X1259" s="169"/>
      <c r="Y1259" s="169"/>
      <c r="AA1259" s="169"/>
      <c r="AB1259" s="169"/>
      <c r="AC1259" s="169"/>
      <c r="AD1259" s="169"/>
      <c r="AE1259" s="169"/>
      <c r="AF1259" s="169"/>
      <c r="AG1259" s="169"/>
      <c r="AH1259" s="169"/>
      <c r="AJ1259" s="169"/>
      <c r="AK1259" s="169"/>
      <c r="AM1259" s="169"/>
      <c r="AN1259" s="64"/>
      <c r="AO1259" s="64"/>
      <c r="AP1259" s="64"/>
      <c r="AQ1259" s="64"/>
      <c r="AR1259" s="64"/>
      <c r="AS1259" s="42"/>
      <c r="AT1259" s="67"/>
      <c r="AU1259" s="67"/>
      <c r="AV1259" s="67"/>
      <c r="AW1259" s="42"/>
      <c r="AX1259" s="64"/>
      <c r="AY1259" s="69"/>
      <c r="AZ1259" s="67"/>
      <c r="BA1259" s="67"/>
      <c r="BB1259" s="67"/>
      <c r="BC1259" s="67"/>
      <c r="BD1259" s="69"/>
      <c r="BE1259" s="69"/>
      <c r="BF1259" s="72"/>
      <c r="BG1259" s="69"/>
      <c r="BH1259" s="69"/>
      <c r="BI1259" s="94"/>
      <c r="BJ1259" s="42"/>
      <c r="BK1259" s="42"/>
      <c r="BL1259" s="209"/>
      <c r="BM1259" s="67"/>
      <c r="BN1259" s="67"/>
      <c r="BO1259" s="95"/>
      <c r="BP1259" s="42"/>
      <c r="BQ1259" s="42"/>
      <c r="BR1259" s="206"/>
      <c r="BS1259" s="41"/>
      <c r="BT1259" s="41"/>
      <c r="BU1259" s="30"/>
      <c r="BW1259" s="30"/>
      <c r="BX1259" s="30"/>
      <c r="BY1259" s="30"/>
      <c r="BZ1259" s="160"/>
      <c r="CS1259" s="40"/>
      <c r="CV1259" s="69"/>
      <c r="CW1259" s="31"/>
      <c r="CX1259" s="19"/>
      <c r="CY1259" s="43"/>
      <c r="DC1259" s="160"/>
      <c r="DU1259" s="30"/>
      <c r="DV1259" s="30"/>
      <c r="DW1259" s="30"/>
      <c r="DX1259" s="30"/>
      <c r="DY1259" s="30"/>
      <c r="DZ1259" s="160"/>
      <c r="EA1259" s="160"/>
      <c r="EC1259" s="160"/>
      <c r="ED1259" s="160"/>
      <c r="EG1259" s="160"/>
      <c r="EH1259" s="30"/>
      <c r="EI1259" s="30"/>
      <c r="EK1259" s="160"/>
      <c r="EL1259" s="160"/>
      <c r="EM1259" s="160"/>
      <c r="EN1259" s="160"/>
      <c r="EO1259" s="160"/>
      <c r="EP1259" s="160"/>
    </row>
    <row r="1260" spans="2:146" s="105" customFormat="1" x14ac:dyDescent="0.25">
      <c r="B1260" s="53"/>
      <c r="C1260" s="53"/>
      <c r="D1260" s="53"/>
      <c r="E1260" s="53"/>
      <c r="F1260" s="53"/>
      <c r="G1260" s="53"/>
      <c r="J1260" s="160"/>
      <c r="K1260" s="160"/>
      <c r="L1260" s="42"/>
      <c r="M1260" s="42"/>
      <c r="N1260" s="42"/>
      <c r="O1260" s="42"/>
      <c r="P1260" s="42"/>
      <c r="Q1260" s="42"/>
      <c r="R1260" s="42"/>
      <c r="S1260" s="42"/>
      <c r="T1260" s="42"/>
      <c r="U1260" s="169"/>
      <c r="V1260" s="169"/>
      <c r="W1260" s="169"/>
      <c r="X1260" s="169"/>
      <c r="Y1260" s="169"/>
      <c r="AA1260" s="169"/>
      <c r="AB1260" s="169"/>
      <c r="AC1260" s="169"/>
      <c r="AD1260" s="169"/>
      <c r="AE1260" s="169"/>
      <c r="AF1260" s="169"/>
      <c r="AG1260" s="169"/>
      <c r="AH1260" s="169"/>
      <c r="AJ1260" s="169"/>
      <c r="AK1260" s="169"/>
      <c r="AM1260" s="169"/>
      <c r="AN1260" s="64"/>
      <c r="AO1260" s="64"/>
      <c r="AP1260" s="64"/>
      <c r="AQ1260" s="64"/>
      <c r="AR1260" s="64"/>
      <c r="AS1260" s="42"/>
      <c r="AT1260" s="67"/>
      <c r="AU1260" s="67"/>
      <c r="AV1260" s="67"/>
      <c r="AW1260" s="42"/>
      <c r="AX1260" s="64"/>
      <c r="AY1260" s="69"/>
      <c r="AZ1260" s="67"/>
      <c r="BA1260" s="67"/>
      <c r="BB1260" s="67"/>
      <c r="BC1260" s="67"/>
      <c r="BD1260" s="69"/>
      <c r="BE1260" s="69"/>
      <c r="BF1260" s="72"/>
      <c r="BG1260" s="69"/>
      <c r="BH1260" s="69"/>
      <c r="BI1260" s="94"/>
      <c r="BJ1260" s="42"/>
      <c r="BK1260" s="42"/>
      <c r="BL1260" s="209"/>
      <c r="BM1260" s="67"/>
      <c r="BN1260" s="67"/>
      <c r="BO1260" s="95"/>
      <c r="BP1260" s="42"/>
      <c r="BQ1260" s="42"/>
      <c r="BR1260" s="206"/>
      <c r="BS1260" s="41"/>
      <c r="BT1260" s="41"/>
      <c r="BU1260" s="30"/>
      <c r="BW1260" s="30"/>
      <c r="BX1260" s="30"/>
      <c r="BY1260" s="30"/>
      <c r="BZ1260" s="160"/>
      <c r="CS1260" s="40"/>
      <c r="CV1260" s="69"/>
      <c r="CW1260" s="31"/>
      <c r="CX1260" s="19"/>
      <c r="CY1260" s="43"/>
      <c r="DC1260" s="160"/>
      <c r="DU1260" s="30"/>
      <c r="DV1260" s="30"/>
      <c r="DW1260" s="30"/>
      <c r="DX1260" s="30"/>
      <c r="DY1260" s="30"/>
      <c r="DZ1260" s="160"/>
      <c r="EA1260" s="160"/>
      <c r="EC1260" s="160"/>
      <c r="ED1260" s="160"/>
      <c r="EG1260" s="160"/>
      <c r="EH1260" s="30"/>
      <c r="EI1260" s="30"/>
      <c r="EK1260" s="160"/>
      <c r="EL1260" s="160"/>
      <c r="EM1260" s="160"/>
      <c r="EN1260" s="160"/>
      <c r="EO1260" s="160"/>
      <c r="EP1260" s="160"/>
    </row>
    <row r="1261" spans="2:146" s="105" customFormat="1" x14ac:dyDescent="0.25">
      <c r="B1261" s="53"/>
      <c r="C1261" s="53"/>
      <c r="D1261" s="53"/>
      <c r="E1261" s="53"/>
      <c r="F1261" s="53"/>
      <c r="G1261" s="53"/>
      <c r="J1261" s="160"/>
      <c r="K1261" s="160"/>
      <c r="L1261" s="42"/>
      <c r="M1261" s="42"/>
      <c r="N1261" s="42"/>
      <c r="O1261" s="42"/>
      <c r="P1261" s="42"/>
      <c r="Q1261" s="42"/>
      <c r="R1261" s="42"/>
      <c r="S1261" s="42"/>
      <c r="T1261" s="42"/>
      <c r="U1261" s="169"/>
      <c r="V1261" s="169"/>
      <c r="W1261" s="169"/>
      <c r="X1261" s="169"/>
      <c r="Y1261" s="169"/>
      <c r="AA1261" s="169"/>
      <c r="AB1261" s="169"/>
      <c r="AC1261" s="169"/>
      <c r="AD1261" s="169"/>
      <c r="AE1261" s="169"/>
      <c r="AF1261" s="169"/>
      <c r="AG1261" s="169"/>
      <c r="AH1261" s="169"/>
      <c r="AJ1261" s="169"/>
      <c r="AK1261" s="169"/>
      <c r="AM1261" s="169"/>
      <c r="AN1261" s="64"/>
      <c r="AO1261" s="64"/>
      <c r="AP1261" s="64"/>
      <c r="AQ1261" s="64"/>
      <c r="AR1261" s="64"/>
      <c r="AS1261" s="42"/>
      <c r="AT1261" s="67"/>
      <c r="AU1261" s="67"/>
      <c r="AV1261" s="67"/>
      <c r="AW1261" s="42"/>
      <c r="AX1261" s="64"/>
      <c r="AY1261" s="69"/>
      <c r="AZ1261" s="67"/>
      <c r="BA1261" s="67"/>
      <c r="BB1261" s="67"/>
      <c r="BC1261" s="67"/>
      <c r="BD1261" s="69"/>
      <c r="BE1261" s="69"/>
      <c r="BF1261" s="72"/>
      <c r="BG1261" s="69"/>
      <c r="BH1261" s="69"/>
      <c r="BI1261" s="94"/>
      <c r="BJ1261" s="42"/>
      <c r="BK1261" s="42"/>
      <c r="BL1261" s="209"/>
      <c r="BM1261" s="67"/>
      <c r="BN1261" s="67"/>
      <c r="BO1261" s="95"/>
      <c r="BP1261" s="42"/>
      <c r="BQ1261" s="42"/>
      <c r="BR1261" s="206"/>
      <c r="BS1261" s="41"/>
      <c r="BT1261" s="41"/>
      <c r="BU1261" s="30"/>
      <c r="BW1261" s="30"/>
      <c r="BX1261" s="30"/>
      <c r="BY1261" s="30"/>
      <c r="BZ1261" s="160"/>
      <c r="CS1261" s="40"/>
      <c r="CV1261" s="69"/>
      <c r="CW1261" s="31"/>
      <c r="CX1261" s="19"/>
      <c r="CY1261" s="43"/>
      <c r="DC1261" s="160"/>
      <c r="DU1261" s="30"/>
      <c r="DV1261" s="30"/>
      <c r="DW1261" s="30"/>
      <c r="DX1261" s="30"/>
      <c r="DY1261" s="30"/>
      <c r="DZ1261" s="160"/>
      <c r="EA1261" s="160"/>
      <c r="EC1261" s="160"/>
      <c r="ED1261" s="160"/>
      <c r="EG1261" s="160"/>
      <c r="EH1261" s="30"/>
      <c r="EI1261" s="30"/>
      <c r="EK1261" s="160"/>
      <c r="EL1261" s="160"/>
      <c r="EM1261" s="160"/>
      <c r="EN1261" s="160"/>
      <c r="EO1261" s="160"/>
      <c r="EP1261" s="160"/>
    </row>
    <row r="1262" spans="2:146" s="105" customFormat="1" x14ac:dyDescent="0.25">
      <c r="B1262" s="53"/>
      <c r="C1262" s="53"/>
      <c r="D1262" s="53"/>
      <c r="E1262" s="53"/>
      <c r="F1262" s="53"/>
      <c r="G1262" s="53"/>
      <c r="J1262" s="160"/>
      <c r="K1262" s="160"/>
      <c r="L1262" s="42"/>
      <c r="M1262" s="42"/>
      <c r="N1262" s="42"/>
      <c r="O1262" s="42"/>
      <c r="P1262" s="42"/>
      <c r="Q1262" s="42"/>
      <c r="R1262" s="42"/>
      <c r="S1262" s="42"/>
      <c r="T1262" s="42"/>
      <c r="U1262" s="169"/>
      <c r="V1262" s="169"/>
      <c r="W1262" s="169"/>
      <c r="X1262" s="169"/>
      <c r="Y1262" s="169"/>
      <c r="AA1262" s="169"/>
      <c r="AB1262" s="169"/>
      <c r="AC1262" s="169"/>
      <c r="AD1262" s="169"/>
      <c r="AE1262" s="169"/>
      <c r="AF1262" s="169"/>
      <c r="AG1262" s="169"/>
      <c r="AH1262" s="169"/>
      <c r="AJ1262" s="169"/>
      <c r="AK1262" s="169"/>
      <c r="AM1262" s="169"/>
      <c r="AN1262" s="64"/>
      <c r="AO1262" s="64"/>
      <c r="AP1262" s="64"/>
      <c r="AQ1262" s="64"/>
      <c r="AR1262" s="64"/>
      <c r="AS1262" s="42"/>
      <c r="AT1262" s="67"/>
      <c r="AU1262" s="67"/>
      <c r="AV1262" s="67"/>
      <c r="AW1262" s="42"/>
      <c r="AX1262" s="64"/>
      <c r="AY1262" s="69"/>
      <c r="AZ1262" s="67"/>
      <c r="BA1262" s="67"/>
      <c r="BB1262" s="67"/>
      <c r="BC1262" s="67"/>
      <c r="BD1262" s="69"/>
      <c r="BE1262" s="69"/>
      <c r="BF1262" s="72"/>
      <c r="BG1262" s="69"/>
      <c r="BH1262" s="69"/>
      <c r="BI1262" s="94"/>
      <c r="BJ1262" s="42"/>
      <c r="BK1262" s="42"/>
      <c r="BL1262" s="209"/>
      <c r="BM1262" s="67"/>
      <c r="BN1262" s="67"/>
      <c r="BO1262" s="95"/>
      <c r="BP1262" s="42"/>
      <c r="BQ1262" s="42"/>
      <c r="BR1262" s="206"/>
      <c r="BS1262" s="41"/>
      <c r="BT1262" s="41"/>
      <c r="BU1262" s="30"/>
      <c r="BW1262" s="30"/>
      <c r="BX1262" s="30"/>
      <c r="BY1262" s="30"/>
      <c r="BZ1262" s="160"/>
      <c r="CS1262" s="40"/>
      <c r="CV1262" s="69"/>
      <c r="CW1262" s="31"/>
      <c r="CX1262" s="19"/>
      <c r="CY1262" s="43"/>
      <c r="DC1262" s="160"/>
      <c r="DU1262" s="30"/>
      <c r="DV1262" s="30"/>
      <c r="DW1262" s="30"/>
      <c r="DX1262" s="30"/>
      <c r="DY1262" s="30"/>
      <c r="DZ1262" s="160"/>
      <c r="EA1262" s="160"/>
      <c r="EC1262" s="160"/>
      <c r="ED1262" s="160"/>
      <c r="EG1262" s="160"/>
      <c r="EH1262" s="30"/>
      <c r="EI1262" s="30"/>
      <c r="EK1262" s="160"/>
      <c r="EL1262" s="160"/>
      <c r="EM1262" s="160"/>
      <c r="EN1262" s="160"/>
      <c r="EO1262" s="160"/>
      <c r="EP1262" s="160"/>
    </row>
    <row r="1263" spans="2:146" s="105" customFormat="1" x14ac:dyDescent="0.25">
      <c r="B1263" s="53"/>
      <c r="C1263" s="53"/>
      <c r="D1263" s="53"/>
      <c r="E1263" s="53"/>
      <c r="F1263" s="53"/>
      <c r="G1263" s="53"/>
      <c r="J1263" s="160"/>
      <c r="K1263" s="160"/>
      <c r="L1263" s="42"/>
      <c r="M1263" s="42"/>
      <c r="N1263" s="42"/>
      <c r="O1263" s="42"/>
      <c r="P1263" s="42"/>
      <c r="Q1263" s="42"/>
      <c r="R1263" s="42"/>
      <c r="S1263" s="42"/>
      <c r="T1263" s="42"/>
      <c r="U1263" s="169"/>
      <c r="V1263" s="169"/>
      <c r="W1263" s="169"/>
      <c r="X1263" s="169"/>
      <c r="Y1263" s="169"/>
      <c r="AA1263" s="169"/>
      <c r="AB1263" s="169"/>
      <c r="AC1263" s="169"/>
      <c r="AD1263" s="169"/>
      <c r="AE1263" s="169"/>
      <c r="AF1263" s="169"/>
      <c r="AG1263" s="169"/>
      <c r="AH1263" s="169"/>
      <c r="AJ1263" s="169"/>
      <c r="AK1263" s="169"/>
      <c r="AM1263" s="169"/>
      <c r="AN1263" s="64"/>
      <c r="AO1263" s="64"/>
      <c r="AP1263" s="64"/>
      <c r="AQ1263" s="64"/>
      <c r="AR1263" s="64"/>
      <c r="AS1263" s="42"/>
      <c r="AT1263" s="67"/>
      <c r="AU1263" s="67"/>
      <c r="AV1263" s="67"/>
      <c r="AW1263" s="42"/>
      <c r="AX1263" s="64"/>
      <c r="AY1263" s="69"/>
      <c r="AZ1263" s="67"/>
      <c r="BA1263" s="67"/>
      <c r="BB1263" s="67"/>
      <c r="BC1263" s="67"/>
      <c r="BD1263" s="69"/>
      <c r="BE1263" s="69"/>
      <c r="BF1263" s="72"/>
      <c r="BG1263" s="69"/>
      <c r="BH1263" s="69"/>
      <c r="BI1263" s="94"/>
      <c r="BJ1263" s="42"/>
      <c r="BK1263" s="42"/>
      <c r="BL1263" s="209"/>
      <c r="BM1263" s="67"/>
      <c r="BN1263" s="67"/>
      <c r="BO1263" s="95"/>
      <c r="BP1263" s="42"/>
      <c r="BQ1263" s="42"/>
      <c r="BR1263" s="206"/>
      <c r="BS1263" s="41"/>
      <c r="BT1263" s="41"/>
      <c r="BU1263" s="30"/>
      <c r="BW1263" s="30"/>
      <c r="BX1263" s="30"/>
      <c r="BY1263" s="30"/>
      <c r="BZ1263" s="160"/>
      <c r="CS1263" s="40"/>
      <c r="CV1263" s="69"/>
      <c r="CW1263" s="31"/>
      <c r="CX1263" s="19"/>
      <c r="CY1263" s="43"/>
      <c r="DC1263" s="160"/>
      <c r="DU1263" s="30"/>
      <c r="DV1263" s="30"/>
      <c r="DW1263" s="30"/>
      <c r="DX1263" s="30"/>
      <c r="DY1263" s="30"/>
      <c r="DZ1263" s="160"/>
      <c r="EA1263" s="160"/>
      <c r="EC1263" s="160"/>
      <c r="ED1263" s="160"/>
      <c r="EG1263" s="160"/>
      <c r="EH1263" s="30"/>
      <c r="EI1263" s="30"/>
      <c r="EK1263" s="160"/>
      <c r="EL1263" s="160"/>
      <c r="EM1263" s="160"/>
      <c r="EN1263" s="160"/>
      <c r="EO1263" s="160"/>
      <c r="EP1263" s="160"/>
    </row>
    <row r="1264" spans="2:146" s="105" customFormat="1" x14ac:dyDescent="0.25">
      <c r="B1264" s="53"/>
      <c r="C1264" s="53"/>
      <c r="D1264" s="53"/>
      <c r="E1264" s="53"/>
      <c r="F1264" s="53"/>
      <c r="G1264" s="53"/>
      <c r="J1264" s="160"/>
      <c r="K1264" s="160"/>
      <c r="L1264" s="42"/>
      <c r="M1264" s="42"/>
      <c r="N1264" s="42"/>
      <c r="O1264" s="42"/>
      <c r="P1264" s="42"/>
      <c r="Q1264" s="42"/>
      <c r="R1264" s="42"/>
      <c r="S1264" s="42"/>
      <c r="T1264" s="42"/>
      <c r="U1264" s="169"/>
      <c r="V1264" s="169"/>
      <c r="W1264" s="169"/>
      <c r="X1264" s="169"/>
      <c r="Y1264" s="169"/>
      <c r="AA1264" s="169"/>
      <c r="AB1264" s="169"/>
      <c r="AC1264" s="169"/>
      <c r="AD1264" s="169"/>
      <c r="AE1264" s="169"/>
      <c r="AF1264" s="169"/>
      <c r="AG1264" s="169"/>
      <c r="AH1264" s="169"/>
      <c r="AJ1264" s="169"/>
      <c r="AK1264" s="169"/>
      <c r="AM1264" s="169"/>
      <c r="AN1264" s="64"/>
      <c r="AO1264" s="64"/>
      <c r="AP1264" s="64"/>
      <c r="AQ1264" s="64"/>
      <c r="AR1264" s="64"/>
      <c r="AS1264" s="42"/>
      <c r="AT1264" s="67"/>
      <c r="AU1264" s="67"/>
      <c r="AV1264" s="67"/>
      <c r="AW1264" s="42"/>
      <c r="AX1264" s="64"/>
      <c r="AY1264" s="69"/>
      <c r="AZ1264" s="67"/>
      <c r="BA1264" s="67"/>
      <c r="BB1264" s="67"/>
      <c r="BC1264" s="67"/>
      <c r="BD1264" s="69"/>
      <c r="BE1264" s="69"/>
      <c r="BF1264" s="72"/>
      <c r="BG1264" s="69"/>
      <c r="BH1264" s="69"/>
      <c r="BI1264" s="94"/>
      <c r="BJ1264" s="42"/>
      <c r="BK1264" s="42"/>
      <c r="BL1264" s="209"/>
      <c r="BM1264" s="67"/>
      <c r="BN1264" s="67"/>
      <c r="BO1264" s="95"/>
      <c r="BP1264" s="42"/>
      <c r="BQ1264" s="42"/>
      <c r="BR1264" s="206"/>
      <c r="BS1264" s="41"/>
      <c r="BT1264" s="41"/>
      <c r="BU1264" s="30"/>
      <c r="BW1264" s="30"/>
      <c r="BX1264" s="30"/>
      <c r="BY1264" s="30"/>
      <c r="BZ1264" s="160"/>
      <c r="CS1264" s="40"/>
      <c r="CV1264" s="69"/>
      <c r="CW1264" s="31"/>
      <c r="CX1264" s="19"/>
      <c r="CY1264" s="43"/>
      <c r="DC1264" s="160"/>
      <c r="DU1264" s="30"/>
      <c r="DV1264" s="30"/>
      <c r="DW1264" s="30"/>
      <c r="DX1264" s="30"/>
      <c r="DY1264" s="30"/>
      <c r="DZ1264" s="160"/>
      <c r="EA1264" s="160"/>
      <c r="EC1264" s="160"/>
      <c r="ED1264" s="160"/>
      <c r="EG1264" s="160"/>
      <c r="EH1264" s="30"/>
      <c r="EI1264" s="30"/>
      <c r="EK1264" s="160"/>
      <c r="EL1264" s="160"/>
      <c r="EM1264" s="160"/>
      <c r="EN1264" s="160"/>
      <c r="EO1264" s="160"/>
      <c r="EP1264" s="160"/>
    </row>
    <row r="1265" spans="2:146" s="105" customFormat="1" x14ac:dyDescent="0.25">
      <c r="B1265" s="53"/>
      <c r="C1265" s="53"/>
      <c r="D1265" s="53"/>
      <c r="E1265" s="53"/>
      <c r="F1265" s="53"/>
      <c r="G1265" s="53"/>
      <c r="J1265" s="160"/>
      <c r="K1265" s="160"/>
      <c r="L1265" s="42"/>
      <c r="M1265" s="42"/>
      <c r="N1265" s="42"/>
      <c r="O1265" s="42"/>
      <c r="P1265" s="42"/>
      <c r="Q1265" s="42"/>
      <c r="R1265" s="42"/>
      <c r="S1265" s="42"/>
      <c r="T1265" s="42"/>
      <c r="U1265" s="169"/>
      <c r="V1265" s="169"/>
      <c r="W1265" s="169"/>
      <c r="X1265" s="169"/>
      <c r="Y1265" s="169"/>
      <c r="AA1265" s="169"/>
      <c r="AB1265" s="169"/>
      <c r="AC1265" s="169"/>
      <c r="AD1265" s="169"/>
      <c r="AE1265" s="169"/>
      <c r="AF1265" s="169"/>
      <c r="AG1265" s="169"/>
      <c r="AH1265" s="169"/>
      <c r="AJ1265" s="169"/>
      <c r="AK1265" s="169"/>
      <c r="AM1265" s="169"/>
      <c r="AN1265" s="64"/>
      <c r="AO1265" s="64"/>
      <c r="AP1265" s="64"/>
      <c r="AQ1265" s="64"/>
      <c r="AR1265" s="64"/>
      <c r="AS1265" s="42"/>
      <c r="AT1265" s="67"/>
      <c r="AU1265" s="67"/>
      <c r="AV1265" s="67"/>
      <c r="AW1265" s="42"/>
      <c r="AX1265" s="64"/>
      <c r="AY1265" s="69"/>
      <c r="AZ1265" s="67"/>
      <c r="BA1265" s="67"/>
      <c r="BB1265" s="67"/>
      <c r="BC1265" s="67"/>
      <c r="BD1265" s="69"/>
      <c r="BE1265" s="69"/>
      <c r="BF1265" s="72"/>
      <c r="BG1265" s="69"/>
      <c r="BH1265" s="69"/>
      <c r="BI1265" s="94"/>
      <c r="BJ1265" s="42"/>
      <c r="BK1265" s="42"/>
      <c r="BL1265" s="209"/>
      <c r="BM1265" s="67"/>
      <c r="BN1265" s="67"/>
      <c r="BO1265" s="95"/>
      <c r="BP1265" s="42"/>
      <c r="BQ1265" s="42"/>
      <c r="BR1265" s="206"/>
      <c r="BS1265" s="41"/>
      <c r="BT1265" s="41"/>
      <c r="BU1265" s="30"/>
      <c r="BW1265" s="30"/>
      <c r="BX1265" s="30"/>
      <c r="BY1265" s="30"/>
      <c r="BZ1265" s="160"/>
      <c r="CS1265" s="40"/>
      <c r="CV1265" s="69"/>
      <c r="CW1265" s="31"/>
      <c r="CX1265" s="19"/>
      <c r="CY1265" s="43"/>
      <c r="DC1265" s="160"/>
      <c r="DU1265" s="30"/>
      <c r="DV1265" s="30"/>
      <c r="DW1265" s="30"/>
      <c r="DX1265" s="30"/>
      <c r="DY1265" s="30"/>
      <c r="DZ1265" s="160"/>
      <c r="EA1265" s="160"/>
      <c r="EC1265" s="160"/>
      <c r="ED1265" s="160"/>
      <c r="EG1265" s="160"/>
      <c r="EH1265" s="30"/>
      <c r="EI1265" s="30"/>
      <c r="EK1265" s="160"/>
      <c r="EL1265" s="160"/>
      <c r="EM1265" s="160"/>
      <c r="EN1265" s="160"/>
      <c r="EO1265" s="160"/>
      <c r="EP1265" s="160"/>
    </row>
    <row r="1266" spans="2:146" s="105" customFormat="1" x14ac:dyDescent="0.25">
      <c r="B1266" s="53"/>
      <c r="C1266" s="53"/>
      <c r="D1266" s="53"/>
      <c r="E1266" s="53"/>
      <c r="F1266" s="53"/>
      <c r="G1266" s="53"/>
      <c r="J1266" s="160"/>
      <c r="K1266" s="160"/>
      <c r="L1266" s="42"/>
      <c r="M1266" s="42"/>
      <c r="N1266" s="42"/>
      <c r="O1266" s="42"/>
      <c r="P1266" s="42"/>
      <c r="Q1266" s="42"/>
      <c r="R1266" s="42"/>
      <c r="S1266" s="42"/>
      <c r="T1266" s="42"/>
      <c r="U1266" s="169"/>
      <c r="V1266" s="169"/>
      <c r="W1266" s="169"/>
      <c r="X1266" s="169"/>
      <c r="Y1266" s="169"/>
      <c r="AA1266" s="169"/>
      <c r="AB1266" s="169"/>
      <c r="AC1266" s="169"/>
      <c r="AD1266" s="169"/>
      <c r="AE1266" s="169"/>
      <c r="AF1266" s="169"/>
      <c r="AG1266" s="169"/>
      <c r="AH1266" s="169"/>
      <c r="AJ1266" s="169"/>
      <c r="AK1266" s="169"/>
      <c r="AM1266" s="169"/>
      <c r="AN1266" s="64"/>
      <c r="AO1266" s="64"/>
      <c r="AP1266" s="64"/>
      <c r="AQ1266" s="64"/>
      <c r="AR1266" s="64"/>
      <c r="AS1266" s="42"/>
      <c r="AT1266" s="67"/>
      <c r="AU1266" s="67"/>
      <c r="AV1266" s="67"/>
      <c r="AW1266" s="42"/>
      <c r="AX1266" s="64"/>
      <c r="AY1266" s="69"/>
      <c r="AZ1266" s="67"/>
      <c r="BA1266" s="67"/>
      <c r="BB1266" s="67"/>
      <c r="BC1266" s="67"/>
      <c r="BD1266" s="69"/>
      <c r="BE1266" s="69"/>
      <c r="BF1266" s="72"/>
      <c r="BG1266" s="69"/>
      <c r="BH1266" s="69"/>
      <c r="BI1266" s="94"/>
      <c r="BJ1266" s="42"/>
      <c r="BK1266" s="42"/>
      <c r="BL1266" s="209"/>
      <c r="BM1266" s="67"/>
      <c r="BN1266" s="67"/>
      <c r="BO1266" s="95"/>
      <c r="BP1266" s="42"/>
      <c r="BQ1266" s="42"/>
      <c r="BR1266" s="206"/>
      <c r="BS1266" s="41"/>
      <c r="BT1266" s="41"/>
      <c r="BU1266" s="30"/>
      <c r="BW1266" s="30"/>
      <c r="BX1266" s="30"/>
      <c r="BY1266" s="30"/>
      <c r="BZ1266" s="160"/>
      <c r="CS1266" s="40"/>
      <c r="CV1266" s="69"/>
      <c r="CW1266" s="31"/>
      <c r="CX1266" s="19"/>
      <c r="CY1266" s="43"/>
      <c r="DC1266" s="160"/>
      <c r="DU1266" s="30"/>
      <c r="DV1266" s="30"/>
      <c r="DW1266" s="30"/>
      <c r="DX1266" s="30"/>
      <c r="DY1266" s="30"/>
      <c r="DZ1266" s="160"/>
      <c r="EA1266" s="160"/>
      <c r="EC1266" s="160"/>
      <c r="ED1266" s="160"/>
      <c r="EG1266" s="160"/>
      <c r="EH1266" s="30"/>
      <c r="EI1266" s="30"/>
      <c r="EK1266" s="160"/>
      <c r="EL1266" s="160"/>
      <c r="EM1266" s="160"/>
      <c r="EN1266" s="160"/>
      <c r="EO1266" s="160"/>
      <c r="EP1266" s="160"/>
    </row>
    <row r="1267" spans="2:146" s="105" customFormat="1" x14ac:dyDescent="0.25">
      <c r="B1267" s="53"/>
      <c r="C1267" s="53"/>
      <c r="D1267" s="53"/>
      <c r="E1267" s="53"/>
      <c r="F1267" s="53"/>
      <c r="G1267" s="53"/>
      <c r="J1267" s="160"/>
      <c r="K1267" s="160"/>
      <c r="L1267" s="42"/>
      <c r="M1267" s="42"/>
      <c r="N1267" s="42"/>
      <c r="O1267" s="42"/>
      <c r="P1267" s="42"/>
      <c r="Q1267" s="42"/>
      <c r="R1267" s="42"/>
      <c r="S1267" s="42"/>
      <c r="T1267" s="42"/>
      <c r="U1267" s="169"/>
      <c r="V1267" s="169"/>
      <c r="W1267" s="169"/>
      <c r="X1267" s="169"/>
      <c r="Y1267" s="169"/>
      <c r="AA1267" s="169"/>
      <c r="AB1267" s="169"/>
      <c r="AC1267" s="169"/>
      <c r="AD1267" s="169"/>
      <c r="AE1267" s="169"/>
      <c r="AF1267" s="169"/>
      <c r="AG1267" s="169"/>
      <c r="AH1267" s="169"/>
      <c r="AJ1267" s="169"/>
      <c r="AK1267" s="169"/>
      <c r="AM1267" s="169"/>
      <c r="AN1267" s="64"/>
      <c r="AO1267" s="64"/>
      <c r="AP1267" s="64"/>
      <c r="AQ1267" s="64"/>
      <c r="AR1267" s="64"/>
      <c r="AS1267" s="42"/>
      <c r="AT1267" s="67"/>
      <c r="AU1267" s="67"/>
      <c r="AV1267" s="67"/>
      <c r="AW1267" s="42"/>
      <c r="AX1267" s="64"/>
      <c r="AY1267" s="69"/>
      <c r="AZ1267" s="67"/>
      <c r="BA1267" s="67"/>
      <c r="BB1267" s="67"/>
      <c r="BC1267" s="67"/>
      <c r="BD1267" s="69"/>
      <c r="BE1267" s="69"/>
      <c r="BF1267" s="72"/>
      <c r="BG1267" s="69"/>
      <c r="BH1267" s="69"/>
      <c r="BI1267" s="94"/>
      <c r="BJ1267" s="42"/>
      <c r="BK1267" s="42"/>
      <c r="BL1267" s="209"/>
      <c r="BM1267" s="67"/>
      <c r="BN1267" s="67"/>
      <c r="BO1267" s="95"/>
      <c r="BP1267" s="42"/>
      <c r="BQ1267" s="42"/>
      <c r="BR1267" s="206"/>
      <c r="BS1267" s="41"/>
      <c r="BT1267" s="41"/>
      <c r="BU1267" s="30"/>
      <c r="BW1267" s="30"/>
      <c r="BX1267" s="30"/>
      <c r="BY1267" s="30"/>
      <c r="BZ1267" s="160"/>
      <c r="CS1267" s="40"/>
      <c r="CV1267" s="69"/>
      <c r="CW1267" s="31"/>
      <c r="CX1267" s="19"/>
      <c r="CY1267" s="43"/>
      <c r="DC1267" s="160"/>
      <c r="DU1267" s="30"/>
      <c r="DV1267" s="30"/>
      <c r="DW1267" s="30"/>
      <c r="DX1267" s="30"/>
      <c r="DY1267" s="30"/>
      <c r="DZ1267" s="160"/>
      <c r="EA1267" s="160"/>
      <c r="EC1267" s="160"/>
      <c r="ED1267" s="160"/>
      <c r="EG1267" s="160"/>
      <c r="EH1267" s="30"/>
      <c r="EI1267" s="30"/>
      <c r="EK1267" s="160"/>
      <c r="EL1267" s="160"/>
      <c r="EM1267" s="160"/>
      <c r="EN1267" s="160"/>
      <c r="EO1267" s="160"/>
      <c r="EP1267" s="160"/>
    </row>
    <row r="1268" spans="2:146" s="105" customFormat="1" x14ac:dyDescent="0.25">
      <c r="B1268" s="53"/>
      <c r="C1268" s="53"/>
      <c r="D1268" s="53"/>
      <c r="E1268" s="53"/>
      <c r="F1268" s="53"/>
      <c r="G1268" s="53"/>
      <c r="J1268" s="160"/>
      <c r="K1268" s="160"/>
      <c r="L1268" s="42"/>
      <c r="M1268" s="42"/>
      <c r="N1268" s="42"/>
      <c r="O1268" s="42"/>
      <c r="P1268" s="42"/>
      <c r="Q1268" s="42"/>
      <c r="R1268" s="42"/>
      <c r="S1268" s="42"/>
      <c r="T1268" s="42"/>
      <c r="U1268" s="169"/>
      <c r="V1268" s="169"/>
      <c r="W1268" s="169"/>
      <c r="X1268" s="169"/>
      <c r="Y1268" s="169"/>
      <c r="AA1268" s="169"/>
      <c r="AB1268" s="169"/>
      <c r="AC1268" s="169"/>
      <c r="AD1268" s="169"/>
      <c r="AE1268" s="169"/>
      <c r="AF1268" s="169"/>
      <c r="AG1268" s="169"/>
      <c r="AH1268" s="169"/>
      <c r="AJ1268" s="169"/>
      <c r="AK1268" s="169"/>
      <c r="AM1268" s="169"/>
      <c r="AN1268" s="64"/>
      <c r="AO1268" s="64"/>
      <c r="AP1268" s="64"/>
      <c r="AQ1268" s="64"/>
      <c r="AR1268" s="64"/>
      <c r="AS1268" s="42"/>
      <c r="AT1268" s="67"/>
      <c r="AU1268" s="67"/>
      <c r="AV1268" s="67"/>
      <c r="AW1268" s="42"/>
      <c r="AX1268" s="64"/>
      <c r="AY1268" s="69"/>
      <c r="AZ1268" s="67"/>
      <c r="BA1268" s="67"/>
      <c r="BB1268" s="67"/>
      <c r="BC1268" s="67"/>
      <c r="BD1268" s="69"/>
      <c r="BE1268" s="69"/>
      <c r="BF1268" s="72"/>
      <c r="BG1268" s="69"/>
      <c r="BH1268" s="69"/>
      <c r="BI1268" s="94"/>
      <c r="BJ1268" s="42"/>
      <c r="BK1268" s="42"/>
      <c r="BL1268" s="209"/>
      <c r="BM1268" s="67"/>
      <c r="BN1268" s="67"/>
      <c r="BO1268" s="95"/>
      <c r="BP1268" s="42"/>
      <c r="BQ1268" s="42"/>
      <c r="BR1268" s="206"/>
      <c r="BS1268" s="41"/>
      <c r="BT1268" s="41"/>
      <c r="BU1268" s="30"/>
      <c r="BW1268" s="30"/>
      <c r="BX1268" s="30"/>
      <c r="BY1268" s="30"/>
      <c r="BZ1268" s="160"/>
      <c r="CS1268" s="40"/>
      <c r="CV1268" s="69"/>
      <c r="CW1268" s="31"/>
      <c r="CX1268" s="19"/>
      <c r="CY1268" s="43"/>
      <c r="DC1268" s="160"/>
      <c r="DU1268" s="30"/>
      <c r="DV1268" s="30"/>
      <c r="DW1268" s="30"/>
      <c r="DX1268" s="30"/>
      <c r="DY1268" s="30"/>
      <c r="DZ1268" s="160"/>
      <c r="EA1268" s="160"/>
      <c r="EC1268" s="160"/>
      <c r="ED1268" s="160"/>
      <c r="EG1268" s="160"/>
      <c r="EH1268" s="30"/>
      <c r="EI1268" s="30"/>
      <c r="EK1268" s="160"/>
      <c r="EL1268" s="160"/>
      <c r="EM1268" s="160"/>
      <c r="EN1268" s="160"/>
      <c r="EO1268" s="160"/>
      <c r="EP1268" s="160"/>
    </row>
    <row r="1269" spans="2:146" s="105" customFormat="1" x14ac:dyDescent="0.25">
      <c r="B1269" s="53"/>
      <c r="C1269" s="53"/>
      <c r="D1269" s="53"/>
      <c r="E1269" s="53"/>
      <c r="F1269" s="53"/>
      <c r="G1269" s="53"/>
      <c r="J1269" s="160"/>
      <c r="K1269" s="160"/>
      <c r="L1269" s="42"/>
      <c r="M1269" s="42"/>
      <c r="N1269" s="42"/>
      <c r="O1269" s="42"/>
      <c r="P1269" s="42"/>
      <c r="Q1269" s="42"/>
      <c r="R1269" s="42"/>
      <c r="S1269" s="42"/>
      <c r="T1269" s="42"/>
      <c r="U1269" s="169"/>
      <c r="V1269" s="169"/>
      <c r="W1269" s="169"/>
      <c r="X1269" s="169"/>
      <c r="Y1269" s="169"/>
      <c r="AA1269" s="169"/>
      <c r="AB1269" s="169"/>
      <c r="AC1269" s="169"/>
      <c r="AD1269" s="169"/>
      <c r="AE1269" s="169"/>
      <c r="AF1269" s="169"/>
      <c r="AG1269" s="169"/>
      <c r="AH1269" s="169"/>
      <c r="AJ1269" s="169"/>
      <c r="AK1269" s="169"/>
      <c r="AM1269" s="169"/>
      <c r="AN1269" s="64"/>
      <c r="AO1269" s="64"/>
      <c r="AP1269" s="64"/>
      <c r="AQ1269" s="64"/>
      <c r="AR1269" s="64"/>
      <c r="AS1269" s="42"/>
      <c r="AT1269" s="67"/>
      <c r="AU1269" s="67"/>
      <c r="AV1269" s="67"/>
      <c r="AW1269" s="42"/>
      <c r="AX1269" s="64"/>
      <c r="AY1269" s="69"/>
      <c r="AZ1269" s="67"/>
      <c r="BA1269" s="67"/>
      <c r="BB1269" s="67"/>
      <c r="BC1269" s="67"/>
      <c r="BD1269" s="69"/>
      <c r="BE1269" s="69"/>
      <c r="BF1269" s="72"/>
      <c r="BG1269" s="69"/>
      <c r="BH1269" s="69"/>
      <c r="BI1269" s="94"/>
      <c r="BJ1269" s="42"/>
      <c r="BK1269" s="42"/>
      <c r="BL1269" s="209"/>
      <c r="BM1269" s="67"/>
      <c r="BN1269" s="67"/>
      <c r="BO1269" s="95"/>
      <c r="BP1269" s="42"/>
      <c r="BQ1269" s="42"/>
      <c r="BR1269" s="206"/>
      <c r="BS1269" s="41"/>
      <c r="BT1269" s="41"/>
      <c r="BU1269" s="30"/>
      <c r="BW1269" s="30"/>
      <c r="BX1269" s="30"/>
      <c r="BY1269" s="30"/>
      <c r="BZ1269" s="160"/>
      <c r="CS1269" s="40"/>
      <c r="CV1269" s="69"/>
      <c r="CW1269" s="31"/>
      <c r="CX1269" s="19"/>
      <c r="CY1269" s="43"/>
      <c r="DC1269" s="160"/>
      <c r="DU1269" s="30"/>
      <c r="DV1269" s="30"/>
      <c r="DW1269" s="30"/>
      <c r="DX1269" s="30"/>
      <c r="DY1269" s="30"/>
      <c r="DZ1269" s="160"/>
      <c r="EA1269" s="160"/>
      <c r="EC1269" s="160"/>
      <c r="ED1269" s="160"/>
      <c r="EG1269" s="160"/>
      <c r="EH1269" s="30"/>
      <c r="EI1269" s="30"/>
      <c r="EK1269" s="160"/>
      <c r="EL1269" s="160"/>
      <c r="EM1269" s="160"/>
      <c r="EN1269" s="160"/>
      <c r="EO1269" s="160"/>
      <c r="EP1269" s="160"/>
    </row>
    <row r="1270" spans="2:146" s="105" customFormat="1" x14ac:dyDescent="0.25">
      <c r="B1270" s="53"/>
      <c r="C1270" s="53"/>
      <c r="D1270" s="53"/>
      <c r="E1270" s="53"/>
      <c r="F1270" s="53"/>
      <c r="G1270" s="53"/>
      <c r="J1270" s="160"/>
      <c r="K1270" s="160"/>
      <c r="L1270" s="42"/>
      <c r="M1270" s="42"/>
      <c r="N1270" s="42"/>
      <c r="O1270" s="42"/>
      <c r="P1270" s="42"/>
      <c r="Q1270" s="42"/>
      <c r="R1270" s="42"/>
      <c r="S1270" s="42"/>
      <c r="T1270" s="42"/>
      <c r="U1270" s="169"/>
      <c r="V1270" s="169"/>
      <c r="W1270" s="169"/>
      <c r="X1270" s="169"/>
      <c r="Y1270" s="169"/>
      <c r="AA1270" s="169"/>
      <c r="AB1270" s="169"/>
      <c r="AC1270" s="169"/>
      <c r="AD1270" s="169"/>
      <c r="AE1270" s="169"/>
      <c r="AF1270" s="169"/>
      <c r="AG1270" s="169"/>
      <c r="AH1270" s="169"/>
      <c r="AJ1270" s="169"/>
      <c r="AK1270" s="169"/>
      <c r="AM1270" s="169"/>
      <c r="AN1270" s="64"/>
      <c r="AO1270" s="64"/>
      <c r="AP1270" s="64"/>
      <c r="AQ1270" s="64"/>
      <c r="AR1270" s="64"/>
      <c r="AS1270" s="42"/>
      <c r="AT1270" s="67"/>
      <c r="AU1270" s="67"/>
      <c r="AV1270" s="67"/>
      <c r="AW1270" s="42"/>
      <c r="AX1270" s="64"/>
      <c r="AY1270" s="69"/>
      <c r="AZ1270" s="67"/>
      <c r="BA1270" s="67"/>
      <c r="BB1270" s="67"/>
      <c r="BC1270" s="67"/>
      <c r="BD1270" s="69"/>
      <c r="BE1270" s="69"/>
      <c r="BF1270" s="72"/>
      <c r="BG1270" s="69"/>
      <c r="BH1270" s="69"/>
      <c r="BI1270" s="94"/>
      <c r="BJ1270" s="42"/>
      <c r="BK1270" s="42"/>
      <c r="BL1270" s="209"/>
      <c r="BM1270" s="67"/>
      <c r="BN1270" s="67"/>
      <c r="BO1270" s="95"/>
      <c r="BP1270" s="42"/>
      <c r="BQ1270" s="42"/>
      <c r="BR1270" s="206"/>
      <c r="BS1270" s="41"/>
      <c r="BT1270" s="41"/>
      <c r="BU1270" s="30"/>
      <c r="BW1270" s="30"/>
      <c r="BX1270" s="30"/>
      <c r="BY1270" s="30"/>
      <c r="BZ1270" s="160"/>
      <c r="CS1270" s="40"/>
      <c r="CV1270" s="69"/>
      <c r="CW1270" s="31"/>
      <c r="CX1270" s="19"/>
      <c r="CY1270" s="43"/>
      <c r="DC1270" s="160"/>
      <c r="DU1270" s="30"/>
      <c r="DV1270" s="30"/>
      <c r="DW1270" s="30"/>
      <c r="DX1270" s="30"/>
      <c r="DY1270" s="30"/>
      <c r="DZ1270" s="160"/>
      <c r="EA1270" s="160"/>
      <c r="EC1270" s="160"/>
      <c r="ED1270" s="160"/>
      <c r="EG1270" s="160"/>
      <c r="EH1270" s="30"/>
      <c r="EI1270" s="30"/>
      <c r="EK1270" s="160"/>
      <c r="EL1270" s="160"/>
      <c r="EM1270" s="160"/>
      <c r="EN1270" s="160"/>
      <c r="EO1270" s="160"/>
      <c r="EP1270" s="160"/>
    </row>
    <row r="1271" spans="2:146" s="105" customFormat="1" x14ac:dyDescent="0.25">
      <c r="B1271" s="53"/>
      <c r="C1271" s="53"/>
      <c r="D1271" s="53"/>
      <c r="E1271" s="53"/>
      <c r="F1271" s="53"/>
      <c r="G1271" s="53"/>
      <c r="J1271" s="160"/>
      <c r="K1271" s="160"/>
      <c r="L1271" s="42"/>
      <c r="M1271" s="42"/>
      <c r="N1271" s="42"/>
      <c r="O1271" s="42"/>
      <c r="P1271" s="42"/>
      <c r="Q1271" s="42"/>
      <c r="R1271" s="42"/>
      <c r="S1271" s="42"/>
      <c r="T1271" s="42"/>
      <c r="U1271" s="169"/>
      <c r="V1271" s="169"/>
      <c r="W1271" s="169"/>
      <c r="X1271" s="169"/>
      <c r="Y1271" s="169"/>
      <c r="AA1271" s="169"/>
      <c r="AB1271" s="169"/>
      <c r="AC1271" s="169"/>
      <c r="AD1271" s="169"/>
      <c r="AE1271" s="169"/>
      <c r="AF1271" s="169"/>
      <c r="AG1271" s="169"/>
      <c r="AH1271" s="169"/>
      <c r="AJ1271" s="169"/>
      <c r="AK1271" s="169"/>
      <c r="AM1271" s="169"/>
      <c r="AN1271" s="64"/>
      <c r="AO1271" s="64"/>
      <c r="AP1271" s="64"/>
      <c r="AQ1271" s="64"/>
      <c r="AR1271" s="64"/>
      <c r="AS1271" s="42"/>
      <c r="AT1271" s="67"/>
      <c r="AU1271" s="67"/>
      <c r="AV1271" s="67"/>
      <c r="AW1271" s="42"/>
      <c r="AX1271" s="64"/>
      <c r="AY1271" s="69"/>
      <c r="AZ1271" s="67"/>
      <c r="BA1271" s="67"/>
      <c r="BB1271" s="67"/>
      <c r="BC1271" s="67"/>
      <c r="BD1271" s="69"/>
      <c r="BE1271" s="69"/>
      <c r="BF1271" s="72"/>
      <c r="BG1271" s="69"/>
      <c r="BH1271" s="69"/>
      <c r="BI1271" s="94"/>
      <c r="BJ1271" s="42"/>
      <c r="BK1271" s="42"/>
      <c r="BL1271" s="209"/>
      <c r="BM1271" s="67"/>
      <c r="BN1271" s="67"/>
      <c r="BO1271" s="95"/>
      <c r="BP1271" s="42"/>
      <c r="BQ1271" s="42"/>
      <c r="BR1271" s="206"/>
      <c r="BS1271" s="41"/>
      <c r="BT1271" s="41"/>
      <c r="BU1271" s="30"/>
      <c r="BW1271" s="30"/>
      <c r="BX1271" s="30"/>
      <c r="BY1271" s="30"/>
      <c r="BZ1271" s="160"/>
      <c r="CS1271" s="40"/>
      <c r="CV1271" s="69"/>
      <c r="CW1271" s="31"/>
      <c r="CX1271" s="19"/>
      <c r="CY1271" s="43"/>
      <c r="DC1271" s="160"/>
      <c r="DU1271" s="30"/>
      <c r="DV1271" s="30"/>
      <c r="DW1271" s="30"/>
      <c r="DX1271" s="30"/>
      <c r="DY1271" s="30"/>
      <c r="DZ1271" s="160"/>
      <c r="EA1271" s="160"/>
      <c r="EC1271" s="160"/>
      <c r="ED1271" s="160"/>
      <c r="EG1271" s="160"/>
      <c r="EH1271" s="30"/>
      <c r="EI1271" s="30"/>
      <c r="EK1271" s="160"/>
      <c r="EL1271" s="160"/>
      <c r="EM1271" s="160"/>
      <c r="EN1271" s="160"/>
      <c r="EO1271" s="160"/>
      <c r="EP1271" s="160"/>
    </row>
    <row r="1272" spans="2:146" s="105" customFormat="1" x14ac:dyDescent="0.25">
      <c r="B1272" s="53"/>
      <c r="C1272" s="53"/>
      <c r="D1272" s="53"/>
      <c r="E1272" s="53"/>
      <c r="F1272" s="53"/>
      <c r="G1272" s="53"/>
      <c r="J1272" s="160"/>
      <c r="K1272" s="160"/>
      <c r="L1272" s="42"/>
      <c r="M1272" s="42"/>
      <c r="N1272" s="42"/>
      <c r="O1272" s="42"/>
      <c r="P1272" s="42"/>
      <c r="Q1272" s="42"/>
      <c r="R1272" s="42"/>
      <c r="S1272" s="42"/>
      <c r="T1272" s="42"/>
      <c r="U1272" s="169"/>
      <c r="V1272" s="169"/>
      <c r="W1272" s="169"/>
      <c r="X1272" s="169"/>
      <c r="Y1272" s="169"/>
      <c r="AA1272" s="169"/>
      <c r="AB1272" s="169"/>
      <c r="AC1272" s="169"/>
      <c r="AD1272" s="169"/>
      <c r="AE1272" s="169"/>
      <c r="AF1272" s="169"/>
      <c r="AG1272" s="169"/>
      <c r="AH1272" s="169"/>
      <c r="AJ1272" s="169"/>
      <c r="AK1272" s="169"/>
      <c r="AM1272" s="169"/>
      <c r="AN1272" s="64"/>
      <c r="AO1272" s="64"/>
      <c r="AP1272" s="64"/>
      <c r="AQ1272" s="64"/>
      <c r="AR1272" s="64"/>
      <c r="AS1272" s="42"/>
      <c r="AT1272" s="67"/>
      <c r="AU1272" s="67"/>
      <c r="AV1272" s="67"/>
      <c r="AW1272" s="42"/>
      <c r="AX1272" s="64"/>
      <c r="AY1272" s="69"/>
      <c r="AZ1272" s="67"/>
      <c r="BA1272" s="67"/>
      <c r="BB1272" s="67"/>
      <c r="BC1272" s="67"/>
      <c r="BD1272" s="69"/>
      <c r="BE1272" s="69"/>
      <c r="BF1272" s="72"/>
      <c r="BG1272" s="69"/>
      <c r="BH1272" s="69"/>
      <c r="BI1272" s="94"/>
      <c r="BJ1272" s="42"/>
      <c r="BK1272" s="42"/>
      <c r="BL1272" s="209"/>
      <c r="BM1272" s="67"/>
      <c r="BN1272" s="67"/>
      <c r="BO1272" s="95"/>
      <c r="BP1272" s="42"/>
      <c r="BQ1272" s="42"/>
      <c r="BR1272" s="206"/>
      <c r="BS1272" s="41"/>
      <c r="BT1272" s="41"/>
      <c r="BU1272" s="30"/>
      <c r="BW1272" s="30"/>
      <c r="BX1272" s="30"/>
      <c r="BY1272" s="30"/>
      <c r="BZ1272" s="160"/>
      <c r="CS1272" s="40"/>
      <c r="CV1272" s="69"/>
      <c r="CW1272" s="31"/>
      <c r="CX1272" s="19"/>
      <c r="CY1272" s="43"/>
      <c r="DC1272" s="160"/>
      <c r="DU1272" s="30"/>
      <c r="DV1272" s="30"/>
      <c r="DW1272" s="30"/>
      <c r="DX1272" s="30"/>
      <c r="DY1272" s="30"/>
      <c r="DZ1272" s="160"/>
      <c r="EA1272" s="160"/>
      <c r="EC1272" s="160"/>
      <c r="ED1272" s="160"/>
      <c r="EG1272" s="160"/>
      <c r="EH1272" s="30"/>
      <c r="EI1272" s="30"/>
      <c r="EK1272" s="160"/>
      <c r="EL1272" s="160"/>
      <c r="EM1272" s="160"/>
      <c r="EN1272" s="160"/>
      <c r="EO1272" s="160"/>
      <c r="EP1272" s="160"/>
    </row>
    <row r="1273" spans="2:146" s="105" customFormat="1" x14ac:dyDescent="0.25">
      <c r="B1273" s="53"/>
      <c r="C1273" s="53"/>
      <c r="D1273" s="53"/>
      <c r="E1273" s="53"/>
      <c r="F1273" s="53"/>
      <c r="G1273" s="53"/>
      <c r="J1273" s="160"/>
      <c r="K1273" s="160"/>
      <c r="L1273" s="42"/>
      <c r="M1273" s="42"/>
      <c r="N1273" s="42"/>
      <c r="O1273" s="42"/>
      <c r="P1273" s="42"/>
      <c r="Q1273" s="42"/>
      <c r="R1273" s="42"/>
      <c r="S1273" s="42"/>
      <c r="T1273" s="42"/>
      <c r="U1273" s="169"/>
      <c r="V1273" s="169"/>
      <c r="W1273" s="169"/>
      <c r="X1273" s="169"/>
      <c r="Y1273" s="169"/>
      <c r="AA1273" s="169"/>
      <c r="AB1273" s="169"/>
      <c r="AC1273" s="169"/>
      <c r="AD1273" s="169"/>
      <c r="AE1273" s="169"/>
      <c r="AF1273" s="169"/>
      <c r="AG1273" s="169"/>
      <c r="AH1273" s="169"/>
      <c r="AJ1273" s="169"/>
      <c r="AK1273" s="169"/>
      <c r="AM1273" s="169"/>
      <c r="AN1273" s="64"/>
      <c r="AO1273" s="64"/>
      <c r="AP1273" s="64"/>
      <c r="AQ1273" s="64"/>
      <c r="AR1273" s="64"/>
      <c r="AS1273" s="42"/>
      <c r="AT1273" s="67"/>
      <c r="AU1273" s="67"/>
      <c r="AV1273" s="67"/>
      <c r="AW1273" s="42"/>
      <c r="AX1273" s="64"/>
      <c r="AY1273" s="69"/>
      <c r="AZ1273" s="67"/>
      <c r="BA1273" s="67"/>
      <c r="BB1273" s="67"/>
      <c r="BC1273" s="67"/>
      <c r="BD1273" s="69"/>
      <c r="BE1273" s="69"/>
      <c r="BF1273" s="72"/>
      <c r="BG1273" s="69"/>
      <c r="BH1273" s="69"/>
      <c r="BI1273" s="94"/>
      <c r="BJ1273" s="42"/>
      <c r="BK1273" s="42"/>
      <c r="BL1273" s="209"/>
      <c r="BM1273" s="67"/>
      <c r="BN1273" s="67"/>
      <c r="BO1273" s="95"/>
      <c r="BP1273" s="42"/>
      <c r="BQ1273" s="42"/>
      <c r="BR1273" s="206"/>
      <c r="BS1273" s="41"/>
      <c r="BT1273" s="41"/>
      <c r="BU1273" s="30"/>
      <c r="BW1273" s="30"/>
      <c r="BX1273" s="30"/>
      <c r="BY1273" s="30"/>
      <c r="BZ1273" s="160"/>
      <c r="CS1273" s="40"/>
      <c r="CV1273" s="69"/>
      <c r="CW1273" s="31"/>
      <c r="CX1273" s="19"/>
      <c r="CY1273" s="43"/>
      <c r="DC1273" s="160"/>
      <c r="DU1273" s="30"/>
      <c r="DV1273" s="30"/>
      <c r="DW1273" s="30"/>
      <c r="DX1273" s="30"/>
      <c r="DY1273" s="30"/>
      <c r="DZ1273" s="160"/>
      <c r="EA1273" s="160"/>
      <c r="EC1273" s="160"/>
      <c r="ED1273" s="160"/>
      <c r="EG1273" s="160"/>
      <c r="EH1273" s="30"/>
      <c r="EI1273" s="30"/>
      <c r="EK1273" s="160"/>
      <c r="EL1273" s="160"/>
      <c r="EM1273" s="160"/>
      <c r="EN1273" s="160"/>
      <c r="EO1273" s="160"/>
      <c r="EP1273" s="160"/>
    </row>
    <row r="1274" spans="2:146" s="105" customFormat="1" x14ac:dyDescent="0.25">
      <c r="B1274" s="53"/>
      <c r="C1274" s="53"/>
      <c r="D1274" s="53"/>
      <c r="E1274" s="53"/>
      <c r="F1274" s="53"/>
      <c r="G1274" s="53"/>
      <c r="J1274" s="160"/>
      <c r="K1274" s="160"/>
      <c r="L1274" s="42"/>
      <c r="M1274" s="42"/>
      <c r="N1274" s="42"/>
      <c r="O1274" s="42"/>
      <c r="P1274" s="42"/>
      <c r="Q1274" s="42"/>
      <c r="R1274" s="42"/>
      <c r="S1274" s="42"/>
      <c r="T1274" s="42"/>
      <c r="U1274" s="169"/>
      <c r="V1274" s="169"/>
      <c r="W1274" s="169"/>
      <c r="X1274" s="169"/>
      <c r="Y1274" s="169"/>
      <c r="AA1274" s="169"/>
      <c r="AB1274" s="169"/>
      <c r="AC1274" s="169"/>
      <c r="AD1274" s="169"/>
      <c r="AE1274" s="169"/>
      <c r="AF1274" s="169"/>
      <c r="AG1274" s="169"/>
      <c r="AH1274" s="169"/>
      <c r="AJ1274" s="169"/>
      <c r="AK1274" s="169"/>
      <c r="AM1274" s="169"/>
      <c r="AN1274" s="64"/>
      <c r="AO1274" s="64"/>
      <c r="AP1274" s="64"/>
      <c r="AQ1274" s="64"/>
      <c r="AR1274" s="64"/>
      <c r="AS1274" s="42"/>
      <c r="AT1274" s="67"/>
      <c r="AU1274" s="67"/>
      <c r="AV1274" s="67"/>
      <c r="AW1274" s="42"/>
      <c r="AX1274" s="64"/>
      <c r="AY1274" s="69"/>
      <c r="AZ1274" s="67"/>
      <c r="BA1274" s="67"/>
      <c r="BB1274" s="67"/>
      <c r="BC1274" s="67"/>
      <c r="BD1274" s="69"/>
      <c r="BE1274" s="69"/>
      <c r="BF1274" s="72"/>
      <c r="BG1274" s="69"/>
      <c r="BH1274" s="69"/>
      <c r="BI1274" s="94"/>
      <c r="BJ1274" s="42"/>
      <c r="BK1274" s="42"/>
      <c r="BL1274" s="209"/>
      <c r="BM1274" s="67"/>
      <c r="BN1274" s="67"/>
      <c r="BO1274" s="95"/>
      <c r="BP1274" s="42"/>
      <c r="BQ1274" s="42"/>
      <c r="BR1274" s="206"/>
      <c r="BS1274" s="41"/>
      <c r="BT1274" s="41"/>
      <c r="BU1274" s="30"/>
      <c r="BW1274" s="30"/>
      <c r="BX1274" s="30"/>
      <c r="BY1274" s="30"/>
      <c r="BZ1274" s="160"/>
      <c r="CS1274" s="40"/>
      <c r="CV1274" s="69"/>
      <c r="CW1274" s="31"/>
      <c r="CX1274" s="19"/>
      <c r="CY1274" s="43"/>
      <c r="DC1274" s="160"/>
      <c r="DU1274" s="30"/>
      <c r="DV1274" s="30"/>
      <c r="DW1274" s="30"/>
      <c r="DX1274" s="30"/>
      <c r="DY1274" s="30"/>
      <c r="DZ1274" s="160"/>
      <c r="EA1274" s="160"/>
      <c r="EC1274" s="160"/>
      <c r="ED1274" s="160"/>
      <c r="EG1274" s="160"/>
      <c r="EH1274" s="30"/>
      <c r="EI1274" s="30"/>
      <c r="EK1274" s="160"/>
      <c r="EL1274" s="160"/>
      <c r="EM1274" s="160"/>
      <c r="EN1274" s="160"/>
      <c r="EO1274" s="160"/>
      <c r="EP1274" s="160"/>
    </row>
    <row r="1275" spans="2:146" s="105" customFormat="1" x14ac:dyDescent="0.25">
      <c r="B1275" s="53"/>
      <c r="C1275" s="53"/>
      <c r="D1275" s="53"/>
      <c r="E1275" s="53"/>
      <c r="F1275" s="53"/>
      <c r="G1275" s="53"/>
      <c r="J1275" s="160"/>
      <c r="K1275" s="160"/>
      <c r="L1275" s="42"/>
      <c r="M1275" s="42"/>
      <c r="N1275" s="42"/>
      <c r="O1275" s="42"/>
      <c r="P1275" s="42"/>
      <c r="Q1275" s="42"/>
      <c r="R1275" s="42"/>
      <c r="S1275" s="42"/>
      <c r="T1275" s="42"/>
      <c r="U1275" s="169"/>
      <c r="V1275" s="169"/>
      <c r="W1275" s="169"/>
      <c r="X1275" s="169"/>
      <c r="Y1275" s="169"/>
      <c r="AA1275" s="169"/>
      <c r="AB1275" s="169"/>
      <c r="AC1275" s="169"/>
      <c r="AD1275" s="169"/>
      <c r="AE1275" s="169"/>
      <c r="AF1275" s="169"/>
      <c r="AG1275" s="169"/>
      <c r="AH1275" s="169"/>
      <c r="AJ1275" s="169"/>
      <c r="AK1275" s="169"/>
      <c r="AM1275" s="169"/>
      <c r="AN1275" s="64"/>
      <c r="AO1275" s="64"/>
      <c r="AP1275" s="64"/>
      <c r="AQ1275" s="64"/>
      <c r="AR1275" s="64"/>
      <c r="AS1275" s="42"/>
      <c r="AT1275" s="67"/>
      <c r="AU1275" s="67"/>
      <c r="AV1275" s="67"/>
      <c r="AW1275" s="42"/>
      <c r="AX1275" s="64"/>
      <c r="AY1275" s="69"/>
      <c r="AZ1275" s="67"/>
      <c r="BA1275" s="67"/>
      <c r="BB1275" s="67"/>
      <c r="BC1275" s="67"/>
      <c r="BD1275" s="69"/>
      <c r="BE1275" s="69"/>
      <c r="BF1275" s="72"/>
      <c r="BG1275" s="69"/>
      <c r="BH1275" s="69"/>
      <c r="BI1275" s="94"/>
      <c r="BJ1275" s="42"/>
      <c r="BK1275" s="42"/>
      <c r="BL1275" s="209"/>
      <c r="BM1275" s="67"/>
      <c r="BN1275" s="67"/>
      <c r="BO1275" s="95"/>
      <c r="BP1275" s="42"/>
      <c r="BQ1275" s="42"/>
      <c r="BR1275" s="206"/>
      <c r="BS1275" s="41"/>
      <c r="BT1275" s="41"/>
      <c r="BU1275" s="30"/>
      <c r="BW1275" s="30"/>
      <c r="BX1275" s="30"/>
      <c r="BY1275" s="30"/>
      <c r="BZ1275" s="160"/>
      <c r="CS1275" s="40"/>
      <c r="CV1275" s="69"/>
      <c r="CW1275" s="31"/>
      <c r="CX1275" s="19"/>
      <c r="CY1275" s="43"/>
      <c r="DC1275" s="160"/>
      <c r="DU1275" s="30"/>
      <c r="DV1275" s="30"/>
      <c r="DW1275" s="30"/>
      <c r="DX1275" s="30"/>
      <c r="DY1275" s="30"/>
      <c r="DZ1275" s="160"/>
      <c r="EA1275" s="160"/>
      <c r="EC1275" s="160"/>
      <c r="ED1275" s="160"/>
      <c r="EG1275" s="160"/>
      <c r="EH1275" s="30"/>
      <c r="EI1275" s="30"/>
      <c r="EK1275" s="160"/>
      <c r="EL1275" s="160"/>
      <c r="EM1275" s="160"/>
      <c r="EN1275" s="160"/>
      <c r="EO1275" s="160"/>
      <c r="EP1275" s="160"/>
    </row>
    <row r="1276" spans="2:146" s="105" customFormat="1" x14ac:dyDescent="0.25">
      <c r="B1276" s="53"/>
      <c r="C1276" s="53"/>
      <c r="D1276" s="53"/>
      <c r="E1276" s="53"/>
      <c r="F1276" s="53"/>
      <c r="G1276" s="53"/>
      <c r="J1276" s="160"/>
      <c r="K1276" s="160"/>
      <c r="L1276" s="42"/>
      <c r="M1276" s="42"/>
      <c r="N1276" s="42"/>
      <c r="O1276" s="42"/>
      <c r="P1276" s="42"/>
      <c r="Q1276" s="42"/>
      <c r="R1276" s="42"/>
      <c r="S1276" s="42"/>
      <c r="T1276" s="42"/>
      <c r="U1276" s="169"/>
      <c r="V1276" s="169"/>
      <c r="W1276" s="169"/>
      <c r="X1276" s="169"/>
      <c r="Y1276" s="169"/>
      <c r="AA1276" s="169"/>
      <c r="AB1276" s="169"/>
      <c r="AC1276" s="169"/>
      <c r="AD1276" s="169"/>
      <c r="AE1276" s="169"/>
      <c r="AF1276" s="169"/>
      <c r="AG1276" s="169"/>
      <c r="AH1276" s="169"/>
      <c r="AJ1276" s="169"/>
      <c r="AK1276" s="169"/>
      <c r="AM1276" s="169"/>
      <c r="AN1276" s="64"/>
      <c r="AO1276" s="64"/>
      <c r="AP1276" s="64"/>
      <c r="AQ1276" s="64"/>
      <c r="AR1276" s="64"/>
      <c r="AS1276" s="42"/>
      <c r="AT1276" s="67"/>
      <c r="AU1276" s="67"/>
      <c r="AV1276" s="67"/>
      <c r="AW1276" s="42"/>
      <c r="AX1276" s="64"/>
      <c r="AY1276" s="69"/>
      <c r="AZ1276" s="67"/>
      <c r="BA1276" s="67"/>
      <c r="BB1276" s="67"/>
      <c r="BC1276" s="67"/>
      <c r="BD1276" s="69"/>
      <c r="BE1276" s="69"/>
      <c r="BF1276" s="72"/>
      <c r="BG1276" s="69"/>
      <c r="BH1276" s="69"/>
      <c r="BI1276" s="94"/>
      <c r="BJ1276" s="42"/>
      <c r="BK1276" s="42"/>
      <c r="BL1276" s="209"/>
      <c r="BM1276" s="67"/>
      <c r="BN1276" s="67"/>
      <c r="BO1276" s="95"/>
      <c r="BP1276" s="42"/>
      <c r="BQ1276" s="42"/>
      <c r="BR1276" s="206"/>
      <c r="BS1276" s="41"/>
      <c r="BT1276" s="41"/>
      <c r="BU1276" s="30"/>
      <c r="BW1276" s="30"/>
      <c r="BX1276" s="30"/>
      <c r="BY1276" s="30"/>
      <c r="BZ1276" s="160"/>
      <c r="CS1276" s="40"/>
      <c r="CV1276" s="69"/>
      <c r="CW1276" s="31"/>
      <c r="CX1276" s="19"/>
      <c r="CY1276" s="43"/>
      <c r="DC1276" s="160"/>
      <c r="DU1276" s="30"/>
      <c r="DV1276" s="30"/>
      <c r="DW1276" s="30"/>
      <c r="DX1276" s="30"/>
      <c r="DY1276" s="30"/>
      <c r="DZ1276" s="160"/>
      <c r="EA1276" s="160"/>
      <c r="EC1276" s="160"/>
      <c r="ED1276" s="160"/>
      <c r="EG1276" s="160"/>
      <c r="EH1276" s="30"/>
      <c r="EI1276" s="30"/>
      <c r="EK1276" s="160"/>
      <c r="EL1276" s="160"/>
      <c r="EM1276" s="160"/>
      <c r="EN1276" s="160"/>
      <c r="EO1276" s="160"/>
      <c r="EP1276" s="160"/>
    </row>
    <row r="1277" spans="2:146" s="105" customFormat="1" x14ac:dyDescent="0.25">
      <c r="B1277" s="53"/>
      <c r="C1277" s="53"/>
      <c r="D1277" s="53"/>
      <c r="E1277" s="53"/>
      <c r="F1277" s="53"/>
      <c r="G1277" s="53"/>
      <c r="J1277" s="160"/>
      <c r="K1277" s="160"/>
      <c r="L1277" s="42"/>
      <c r="M1277" s="42"/>
      <c r="N1277" s="42"/>
      <c r="O1277" s="42"/>
      <c r="P1277" s="42"/>
      <c r="Q1277" s="42"/>
      <c r="R1277" s="42"/>
      <c r="S1277" s="42"/>
      <c r="T1277" s="42"/>
      <c r="U1277" s="169"/>
      <c r="V1277" s="169"/>
      <c r="W1277" s="169"/>
      <c r="X1277" s="169"/>
      <c r="Y1277" s="169"/>
      <c r="AA1277" s="169"/>
      <c r="AB1277" s="169"/>
      <c r="AC1277" s="169"/>
      <c r="AD1277" s="169"/>
      <c r="AE1277" s="169"/>
      <c r="AF1277" s="169"/>
      <c r="AG1277" s="169"/>
      <c r="AH1277" s="169"/>
      <c r="AJ1277" s="169"/>
      <c r="AK1277" s="169"/>
      <c r="AM1277" s="169"/>
      <c r="AN1277" s="64"/>
      <c r="AO1277" s="64"/>
      <c r="AP1277" s="64"/>
      <c r="AQ1277" s="64"/>
      <c r="AR1277" s="64"/>
      <c r="AS1277" s="42"/>
      <c r="AT1277" s="67"/>
      <c r="AU1277" s="67"/>
      <c r="AV1277" s="67"/>
      <c r="AW1277" s="42"/>
      <c r="AX1277" s="64"/>
      <c r="AY1277" s="69"/>
      <c r="AZ1277" s="67"/>
      <c r="BA1277" s="67"/>
      <c r="BB1277" s="67"/>
      <c r="BC1277" s="67"/>
      <c r="BD1277" s="69"/>
      <c r="BE1277" s="69"/>
      <c r="BF1277" s="72"/>
      <c r="BG1277" s="69"/>
      <c r="BH1277" s="69"/>
      <c r="BI1277" s="94"/>
      <c r="BJ1277" s="42"/>
      <c r="BK1277" s="42"/>
      <c r="BL1277" s="209"/>
      <c r="BM1277" s="67"/>
      <c r="BN1277" s="67"/>
      <c r="BO1277" s="95"/>
      <c r="BP1277" s="42"/>
      <c r="BQ1277" s="42"/>
      <c r="BR1277" s="206"/>
      <c r="BS1277" s="41"/>
      <c r="BT1277" s="41"/>
      <c r="BU1277" s="30"/>
      <c r="BW1277" s="30"/>
      <c r="BX1277" s="30"/>
      <c r="BY1277" s="30"/>
      <c r="BZ1277" s="160"/>
      <c r="CS1277" s="40"/>
      <c r="CV1277" s="69"/>
      <c r="CW1277" s="31"/>
      <c r="CX1277" s="19"/>
      <c r="CY1277" s="43"/>
      <c r="DC1277" s="160"/>
      <c r="DU1277" s="30"/>
      <c r="DV1277" s="30"/>
      <c r="DW1277" s="30"/>
      <c r="DX1277" s="30"/>
      <c r="DY1277" s="30"/>
      <c r="DZ1277" s="160"/>
      <c r="EA1277" s="160"/>
      <c r="EC1277" s="160"/>
      <c r="ED1277" s="160"/>
      <c r="EG1277" s="160"/>
      <c r="EH1277" s="30"/>
      <c r="EI1277" s="30"/>
      <c r="EK1277" s="160"/>
      <c r="EL1277" s="160"/>
      <c r="EM1277" s="160"/>
      <c r="EN1277" s="160"/>
      <c r="EO1277" s="160"/>
      <c r="EP1277" s="160"/>
    </row>
    <row r="1278" spans="2:146" s="105" customFormat="1" x14ac:dyDescent="0.25">
      <c r="B1278" s="53"/>
      <c r="C1278" s="53"/>
      <c r="D1278" s="53"/>
      <c r="E1278" s="53"/>
      <c r="F1278" s="53"/>
      <c r="G1278" s="53"/>
      <c r="J1278" s="160"/>
      <c r="K1278" s="160"/>
      <c r="L1278" s="42"/>
      <c r="M1278" s="42"/>
      <c r="N1278" s="42"/>
      <c r="O1278" s="42"/>
      <c r="P1278" s="42"/>
      <c r="Q1278" s="42"/>
      <c r="R1278" s="42"/>
      <c r="S1278" s="42"/>
      <c r="T1278" s="42"/>
      <c r="U1278" s="169"/>
      <c r="V1278" s="169"/>
      <c r="W1278" s="169"/>
      <c r="X1278" s="169"/>
      <c r="Y1278" s="169"/>
      <c r="AA1278" s="169"/>
      <c r="AB1278" s="169"/>
      <c r="AC1278" s="169"/>
      <c r="AD1278" s="169"/>
      <c r="AE1278" s="169"/>
      <c r="AF1278" s="169"/>
      <c r="AG1278" s="169"/>
      <c r="AH1278" s="169"/>
      <c r="AJ1278" s="169"/>
      <c r="AK1278" s="169"/>
      <c r="AM1278" s="169"/>
      <c r="AN1278" s="64"/>
      <c r="AO1278" s="64"/>
      <c r="AP1278" s="64"/>
      <c r="AQ1278" s="64"/>
      <c r="AR1278" s="64"/>
      <c r="AS1278" s="42"/>
      <c r="AT1278" s="67"/>
      <c r="AU1278" s="67"/>
      <c r="AV1278" s="67"/>
      <c r="AW1278" s="42"/>
      <c r="AX1278" s="64"/>
      <c r="AY1278" s="69"/>
      <c r="AZ1278" s="67"/>
      <c r="BA1278" s="67"/>
      <c r="BB1278" s="67"/>
      <c r="BC1278" s="67"/>
      <c r="BD1278" s="69"/>
      <c r="BE1278" s="69"/>
      <c r="BF1278" s="72"/>
      <c r="BG1278" s="69"/>
      <c r="BH1278" s="69"/>
      <c r="BI1278" s="94"/>
      <c r="BJ1278" s="42"/>
      <c r="BK1278" s="42"/>
      <c r="BL1278" s="209"/>
      <c r="BM1278" s="67"/>
      <c r="BN1278" s="67"/>
      <c r="BO1278" s="95"/>
      <c r="BP1278" s="42"/>
      <c r="BQ1278" s="42"/>
      <c r="BR1278" s="206"/>
      <c r="BS1278" s="41"/>
      <c r="BT1278" s="41"/>
      <c r="BU1278" s="30"/>
      <c r="BW1278" s="30"/>
      <c r="BX1278" s="30"/>
      <c r="BY1278" s="30"/>
      <c r="BZ1278" s="160"/>
      <c r="CS1278" s="40"/>
      <c r="CV1278" s="69"/>
      <c r="CW1278" s="31"/>
      <c r="CX1278" s="19"/>
      <c r="CY1278" s="43"/>
      <c r="DC1278" s="160"/>
      <c r="DU1278" s="30"/>
      <c r="DV1278" s="30"/>
      <c r="DW1278" s="30"/>
      <c r="DX1278" s="30"/>
      <c r="DY1278" s="30"/>
      <c r="DZ1278" s="160"/>
      <c r="EA1278" s="160"/>
      <c r="EC1278" s="160"/>
      <c r="ED1278" s="160"/>
      <c r="EG1278" s="160"/>
      <c r="EH1278" s="30"/>
      <c r="EI1278" s="30"/>
      <c r="EK1278" s="160"/>
      <c r="EL1278" s="160"/>
      <c r="EM1278" s="160"/>
      <c r="EN1278" s="160"/>
      <c r="EO1278" s="160"/>
      <c r="EP1278" s="160"/>
    </row>
    <row r="1279" spans="2:146" s="105" customFormat="1" x14ac:dyDescent="0.25">
      <c r="B1279" s="53"/>
      <c r="C1279" s="53"/>
      <c r="D1279" s="53"/>
      <c r="E1279" s="53"/>
      <c r="F1279" s="53"/>
      <c r="G1279" s="53"/>
      <c r="J1279" s="160"/>
      <c r="K1279" s="160"/>
      <c r="L1279" s="42"/>
      <c r="M1279" s="42"/>
      <c r="N1279" s="42"/>
      <c r="O1279" s="42"/>
      <c r="P1279" s="42"/>
      <c r="Q1279" s="42"/>
      <c r="R1279" s="42"/>
      <c r="S1279" s="42"/>
      <c r="T1279" s="42"/>
      <c r="U1279" s="169"/>
      <c r="V1279" s="169"/>
      <c r="W1279" s="169"/>
      <c r="X1279" s="169"/>
      <c r="Y1279" s="169"/>
      <c r="AA1279" s="169"/>
      <c r="AB1279" s="169"/>
      <c r="AC1279" s="169"/>
      <c r="AD1279" s="169"/>
      <c r="AE1279" s="169"/>
      <c r="AF1279" s="169"/>
      <c r="AG1279" s="169"/>
      <c r="AH1279" s="169"/>
      <c r="AJ1279" s="169"/>
      <c r="AK1279" s="169"/>
      <c r="AM1279" s="169"/>
      <c r="AN1279" s="64"/>
      <c r="AO1279" s="64"/>
      <c r="AP1279" s="64"/>
      <c r="AQ1279" s="64"/>
      <c r="AR1279" s="64"/>
      <c r="AS1279" s="42"/>
      <c r="AT1279" s="67"/>
      <c r="AU1279" s="67"/>
      <c r="AV1279" s="67"/>
      <c r="AW1279" s="42"/>
      <c r="AX1279" s="64"/>
      <c r="AY1279" s="69"/>
      <c r="AZ1279" s="67"/>
      <c r="BA1279" s="67"/>
      <c r="BB1279" s="67"/>
      <c r="BC1279" s="67"/>
      <c r="BD1279" s="69"/>
      <c r="BE1279" s="69"/>
      <c r="BF1279" s="72"/>
      <c r="BG1279" s="69"/>
      <c r="BH1279" s="69"/>
      <c r="BI1279" s="94"/>
      <c r="BJ1279" s="42"/>
      <c r="BK1279" s="42"/>
      <c r="BL1279" s="209"/>
      <c r="BM1279" s="67"/>
      <c r="BN1279" s="67"/>
      <c r="BO1279" s="95"/>
      <c r="BP1279" s="42"/>
      <c r="BQ1279" s="42"/>
      <c r="BR1279" s="206"/>
      <c r="BS1279" s="41"/>
      <c r="BT1279" s="41"/>
      <c r="BU1279" s="30"/>
      <c r="BW1279" s="30"/>
      <c r="BX1279" s="30"/>
      <c r="BY1279" s="30"/>
      <c r="BZ1279" s="160"/>
      <c r="CS1279" s="40"/>
      <c r="CV1279" s="69"/>
      <c r="CW1279" s="31"/>
      <c r="CX1279" s="19"/>
      <c r="CY1279" s="43"/>
      <c r="DC1279" s="160"/>
      <c r="DU1279" s="30"/>
      <c r="DV1279" s="30"/>
      <c r="DW1279" s="30"/>
      <c r="DX1279" s="30"/>
      <c r="DY1279" s="30"/>
      <c r="DZ1279" s="160"/>
      <c r="EA1279" s="160"/>
      <c r="EC1279" s="160"/>
      <c r="ED1279" s="160"/>
      <c r="EG1279" s="160"/>
      <c r="EH1279" s="30"/>
      <c r="EI1279" s="30"/>
      <c r="EK1279" s="160"/>
      <c r="EL1279" s="160"/>
      <c r="EM1279" s="160"/>
      <c r="EN1279" s="160"/>
      <c r="EO1279" s="160"/>
      <c r="EP1279" s="160"/>
    </row>
    <row r="1280" spans="2:146" s="105" customFormat="1" x14ac:dyDescent="0.25">
      <c r="B1280" s="53"/>
      <c r="C1280" s="53"/>
      <c r="D1280" s="53"/>
      <c r="E1280" s="53"/>
      <c r="F1280" s="53"/>
      <c r="G1280" s="53"/>
      <c r="J1280" s="160"/>
      <c r="K1280" s="160"/>
      <c r="L1280" s="42"/>
      <c r="M1280" s="42"/>
      <c r="N1280" s="42"/>
      <c r="O1280" s="42"/>
      <c r="P1280" s="42"/>
      <c r="Q1280" s="42"/>
      <c r="R1280" s="42"/>
      <c r="S1280" s="42"/>
      <c r="T1280" s="42"/>
      <c r="U1280" s="169"/>
      <c r="V1280" s="169"/>
      <c r="W1280" s="169"/>
      <c r="X1280" s="169"/>
      <c r="Y1280" s="169"/>
      <c r="AA1280" s="169"/>
      <c r="AB1280" s="169"/>
      <c r="AC1280" s="169"/>
      <c r="AD1280" s="169"/>
      <c r="AE1280" s="169"/>
      <c r="AF1280" s="169"/>
      <c r="AG1280" s="169"/>
      <c r="AH1280" s="169"/>
      <c r="AJ1280" s="169"/>
      <c r="AK1280" s="169"/>
      <c r="AM1280" s="169"/>
      <c r="AN1280" s="64"/>
      <c r="AO1280" s="64"/>
      <c r="AP1280" s="64"/>
      <c r="AQ1280" s="64"/>
      <c r="AR1280" s="64"/>
      <c r="AS1280" s="42"/>
      <c r="AT1280" s="67"/>
      <c r="AU1280" s="67"/>
      <c r="AV1280" s="67"/>
      <c r="AW1280" s="42"/>
      <c r="AX1280" s="64"/>
      <c r="AY1280" s="69"/>
      <c r="AZ1280" s="67"/>
      <c r="BA1280" s="67"/>
      <c r="BB1280" s="67"/>
      <c r="BC1280" s="67"/>
      <c r="BD1280" s="69"/>
      <c r="BE1280" s="69"/>
      <c r="BF1280" s="72"/>
      <c r="BG1280" s="69"/>
      <c r="BH1280" s="69"/>
      <c r="BI1280" s="94"/>
      <c r="BJ1280" s="42"/>
      <c r="BK1280" s="42"/>
      <c r="BL1280" s="209"/>
      <c r="BM1280" s="67"/>
      <c r="BN1280" s="67"/>
      <c r="BO1280" s="95"/>
      <c r="BP1280" s="42"/>
      <c r="BQ1280" s="42"/>
      <c r="BR1280" s="206"/>
      <c r="BS1280" s="41"/>
      <c r="BT1280" s="41"/>
      <c r="BU1280" s="30"/>
      <c r="BW1280" s="30"/>
      <c r="BX1280" s="30"/>
      <c r="BY1280" s="30"/>
      <c r="BZ1280" s="160"/>
      <c r="CS1280" s="40"/>
      <c r="CV1280" s="69"/>
      <c r="CW1280" s="31"/>
      <c r="CX1280" s="19"/>
      <c r="CY1280" s="43"/>
      <c r="DC1280" s="160"/>
      <c r="DU1280" s="30"/>
      <c r="DV1280" s="30"/>
      <c r="DW1280" s="30"/>
      <c r="DX1280" s="30"/>
      <c r="DY1280" s="30"/>
      <c r="DZ1280" s="160"/>
      <c r="EA1280" s="160"/>
      <c r="EC1280" s="160"/>
      <c r="ED1280" s="160"/>
      <c r="EG1280" s="160"/>
      <c r="EH1280" s="30"/>
      <c r="EI1280" s="30"/>
      <c r="EK1280" s="160"/>
      <c r="EL1280" s="160"/>
      <c r="EM1280" s="160"/>
      <c r="EN1280" s="160"/>
      <c r="EO1280" s="160"/>
      <c r="EP1280" s="160"/>
    </row>
    <row r="1281" spans="2:146" s="105" customFormat="1" x14ac:dyDescent="0.25">
      <c r="B1281" s="53"/>
      <c r="C1281" s="53"/>
      <c r="D1281" s="53"/>
      <c r="E1281" s="53"/>
      <c r="F1281" s="53"/>
      <c r="G1281" s="53"/>
      <c r="J1281" s="160"/>
      <c r="K1281" s="160"/>
      <c r="L1281" s="42"/>
      <c r="M1281" s="42"/>
      <c r="N1281" s="42"/>
      <c r="O1281" s="42"/>
      <c r="P1281" s="42"/>
      <c r="Q1281" s="42"/>
      <c r="R1281" s="42"/>
      <c r="S1281" s="42"/>
      <c r="T1281" s="42"/>
      <c r="U1281" s="169"/>
      <c r="V1281" s="169"/>
      <c r="W1281" s="169"/>
      <c r="X1281" s="169"/>
      <c r="Y1281" s="169"/>
      <c r="AA1281" s="169"/>
      <c r="AB1281" s="169"/>
      <c r="AC1281" s="169"/>
      <c r="AD1281" s="169"/>
      <c r="AE1281" s="169"/>
      <c r="AF1281" s="169"/>
      <c r="AG1281" s="169"/>
      <c r="AH1281" s="169"/>
      <c r="AJ1281" s="169"/>
      <c r="AK1281" s="169"/>
      <c r="AM1281" s="169"/>
      <c r="AN1281" s="64"/>
      <c r="AO1281" s="64"/>
      <c r="AP1281" s="64"/>
      <c r="AQ1281" s="64"/>
      <c r="AR1281" s="64"/>
      <c r="AS1281" s="42"/>
      <c r="AT1281" s="67"/>
      <c r="AU1281" s="67"/>
      <c r="AV1281" s="67"/>
      <c r="AW1281" s="42"/>
      <c r="AX1281" s="64"/>
      <c r="AY1281" s="69"/>
      <c r="AZ1281" s="67"/>
      <c r="BA1281" s="67"/>
      <c r="BB1281" s="67"/>
      <c r="BC1281" s="67"/>
      <c r="BD1281" s="69"/>
      <c r="BE1281" s="69"/>
      <c r="BF1281" s="72"/>
      <c r="BG1281" s="69"/>
      <c r="BH1281" s="69"/>
      <c r="BI1281" s="94"/>
      <c r="BJ1281" s="42"/>
      <c r="BK1281" s="42"/>
      <c r="BL1281" s="209"/>
      <c r="BM1281" s="67"/>
      <c r="BN1281" s="67"/>
      <c r="BO1281" s="95"/>
      <c r="BP1281" s="42"/>
      <c r="BQ1281" s="42"/>
      <c r="BR1281" s="206"/>
      <c r="BS1281" s="41"/>
      <c r="BT1281" s="41"/>
      <c r="BU1281" s="30"/>
      <c r="BW1281" s="30"/>
      <c r="BX1281" s="30"/>
      <c r="BY1281" s="30"/>
      <c r="BZ1281" s="160"/>
      <c r="CS1281" s="40"/>
      <c r="CV1281" s="69"/>
      <c r="CW1281" s="31"/>
      <c r="CX1281" s="19"/>
      <c r="CY1281" s="43"/>
      <c r="DC1281" s="160"/>
      <c r="DU1281" s="30"/>
      <c r="DV1281" s="30"/>
      <c r="DW1281" s="30"/>
      <c r="DX1281" s="30"/>
      <c r="DY1281" s="30"/>
      <c r="DZ1281" s="160"/>
      <c r="EA1281" s="160"/>
      <c r="EC1281" s="160"/>
      <c r="ED1281" s="160"/>
      <c r="EG1281" s="160"/>
      <c r="EH1281" s="30"/>
      <c r="EI1281" s="30"/>
      <c r="EK1281" s="160"/>
      <c r="EL1281" s="160"/>
      <c r="EM1281" s="160"/>
      <c r="EN1281" s="160"/>
      <c r="EO1281" s="160"/>
      <c r="EP1281" s="160"/>
    </row>
    <row r="1282" spans="2:146" s="105" customFormat="1" x14ac:dyDescent="0.25">
      <c r="B1282" s="53"/>
      <c r="C1282" s="53"/>
      <c r="D1282" s="53"/>
      <c r="E1282" s="53"/>
      <c r="F1282" s="53"/>
      <c r="G1282" s="53"/>
      <c r="J1282" s="160"/>
      <c r="K1282" s="160"/>
      <c r="L1282" s="42"/>
      <c r="M1282" s="42"/>
      <c r="N1282" s="42"/>
      <c r="O1282" s="42"/>
      <c r="P1282" s="42"/>
      <c r="Q1282" s="42"/>
      <c r="R1282" s="42"/>
      <c r="S1282" s="42"/>
      <c r="T1282" s="42"/>
      <c r="U1282" s="169"/>
      <c r="V1282" s="169"/>
      <c r="W1282" s="169"/>
      <c r="X1282" s="169"/>
      <c r="Y1282" s="169"/>
      <c r="AA1282" s="169"/>
      <c r="AB1282" s="169"/>
      <c r="AC1282" s="169"/>
      <c r="AD1282" s="169"/>
      <c r="AE1282" s="169"/>
      <c r="AF1282" s="169"/>
      <c r="AG1282" s="169"/>
      <c r="AH1282" s="169"/>
      <c r="AJ1282" s="169"/>
      <c r="AK1282" s="169"/>
      <c r="AM1282" s="169"/>
      <c r="AN1282" s="64"/>
      <c r="AO1282" s="64"/>
      <c r="AP1282" s="64"/>
      <c r="AQ1282" s="64"/>
      <c r="AR1282" s="64"/>
      <c r="AS1282" s="42"/>
      <c r="AT1282" s="67"/>
      <c r="AU1282" s="67"/>
      <c r="AV1282" s="67"/>
      <c r="AW1282" s="42"/>
      <c r="AX1282" s="64"/>
      <c r="AY1282" s="69"/>
      <c r="AZ1282" s="67"/>
      <c r="BA1282" s="67"/>
      <c r="BB1282" s="67"/>
      <c r="BC1282" s="67"/>
      <c r="BD1282" s="69"/>
      <c r="BE1282" s="69"/>
      <c r="BF1282" s="72"/>
      <c r="BG1282" s="69"/>
      <c r="BH1282" s="69"/>
      <c r="BI1282" s="94"/>
      <c r="BJ1282" s="42"/>
      <c r="BK1282" s="42"/>
      <c r="BL1282" s="209"/>
      <c r="BM1282" s="67"/>
      <c r="BN1282" s="67"/>
      <c r="BO1282" s="95"/>
      <c r="BP1282" s="42"/>
      <c r="BQ1282" s="42"/>
      <c r="BR1282" s="206"/>
      <c r="BS1282" s="41"/>
      <c r="BT1282" s="41"/>
      <c r="BU1282" s="30"/>
      <c r="BW1282" s="30"/>
      <c r="BX1282" s="30"/>
      <c r="BY1282" s="30"/>
      <c r="BZ1282" s="160"/>
      <c r="CS1282" s="40"/>
      <c r="CV1282" s="69"/>
      <c r="CW1282" s="31"/>
      <c r="CX1282" s="19"/>
      <c r="CY1282" s="43"/>
      <c r="DC1282" s="160"/>
      <c r="DU1282" s="30"/>
      <c r="DV1282" s="30"/>
      <c r="DW1282" s="30"/>
      <c r="DX1282" s="30"/>
      <c r="DY1282" s="30"/>
      <c r="DZ1282" s="160"/>
      <c r="EA1282" s="160"/>
      <c r="EC1282" s="160"/>
      <c r="ED1282" s="160"/>
      <c r="EG1282" s="160"/>
      <c r="EH1282" s="30"/>
      <c r="EI1282" s="30"/>
      <c r="EK1282" s="160"/>
      <c r="EL1282" s="160"/>
      <c r="EM1282" s="160"/>
      <c r="EN1282" s="160"/>
      <c r="EO1282" s="160"/>
      <c r="EP1282" s="160"/>
    </row>
    <row r="1283" spans="2:146" s="105" customFormat="1" x14ac:dyDescent="0.25">
      <c r="B1283" s="53"/>
      <c r="C1283" s="53"/>
      <c r="D1283" s="53"/>
      <c r="E1283" s="53"/>
      <c r="F1283" s="53"/>
      <c r="G1283" s="53"/>
      <c r="J1283" s="160"/>
      <c r="K1283" s="160"/>
      <c r="L1283" s="42"/>
      <c r="M1283" s="42"/>
      <c r="N1283" s="42"/>
      <c r="O1283" s="42"/>
      <c r="P1283" s="42"/>
      <c r="Q1283" s="42"/>
      <c r="R1283" s="42"/>
      <c r="S1283" s="42"/>
      <c r="T1283" s="42"/>
      <c r="U1283" s="169"/>
      <c r="V1283" s="169"/>
      <c r="W1283" s="169"/>
      <c r="X1283" s="169"/>
      <c r="Y1283" s="169"/>
      <c r="AA1283" s="169"/>
      <c r="AB1283" s="169"/>
      <c r="AC1283" s="169"/>
      <c r="AD1283" s="169"/>
      <c r="AE1283" s="169"/>
      <c r="AF1283" s="169"/>
      <c r="AG1283" s="169"/>
      <c r="AH1283" s="169"/>
      <c r="AJ1283" s="169"/>
      <c r="AK1283" s="169"/>
      <c r="AM1283" s="169"/>
      <c r="AN1283" s="64"/>
      <c r="AO1283" s="64"/>
      <c r="AP1283" s="64"/>
      <c r="AQ1283" s="64"/>
      <c r="AR1283" s="64"/>
      <c r="AS1283" s="42"/>
      <c r="AT1283" s="67"/>
      <c r="AU1283" s="67"/>
      <c r="AV1283" s="67"/>
      <c r="AW1283" s="42"/>
      <c r="AX1283" s="64"/>
      <c r="AY1283" s="69"/>
      <c r="AZ1283" s="67"/>
      <c r="BA1283" s="67"/>
      <c r="BB1283" s="67"/>
      <c r="BC1283" s="67"/>
      <c r="BD1283" s="69"/>
      <c r="BE1283" s="69"/>
      <c r="BF1283" s="72"/>
      <c r="BG1283" s="69"/>
      <c r="BH1283" s="69"/>
      <c r="BI1283" s="94"/>
      <c r="BJ1283" s="42"/>
      <c r="BK1283" s="42"/>
      <c r="BL1283" s="209"/>
      <c r="BM1283" s="67"/>
      <c r="BN1283" s="67"/>
      <c r="BO1283" s="95"/>
      <c r="BP1283" s="42"/>
      <c r="BQ1283" s="42"/>
      <c r="BR1283" s="206"/>
      <c r="BS1283" s="41"/>
      <c r="BT1283" s="41"/>
      <c r="BU1283" s="30"/>
      <c r="BW1283" s="30"/>
      <c r="BX1283" s="30"/>
      <c r="BY1283" s="30"/>
      <c r="BZ1283" s="160"/>
      <c r="CS1283" s="40"/>
      <c r="CV1283" s="69"/>
      <c r="CW1283" s="31"/>
      <c r="CX1283" s="19"/>
      <c r="CY1283" s="43"/>
      <c r="DC1283" s="160"/>
      <c r="DU1283" s="30"/>
      <c r="DV1283" s="30"/>
      <c r="DW1283" s="30"/>
      <c r="DX1283" s="30"/>
      <c r="DY1283" s="30"/>
      <c r="DZ1283" s="160"/>
      <c r="EA1283" s="160"/>
      <c r="EC1283" s="160"/>
      <c r="ED1283" s="160"/>
      <c r="EG1283" s="160"/>
      <c r="EH1283" s="30"/>
      <c r="EI1283" s="30"/>
      <c r="EK1283" s="160"/>
      <c r="EL1283" s="160"/>
      <c r="EM1283" s="160"/>
      <c r="EN1283" s="160"/>
      <c r="EO1283" s="160"/>
      <c r="EP1283" s="160"/>
    </row>
    <row r="1284" spans="2:146" s="105" customFormat="1" x14ac:dyDescent="0.25">
      <c r="B1284" s="53"/>
      <c r="C1284" s="53"/>
      <c r="D1284" s="53"/>
      <c r="E1284" s="53"/>
      <c r="F1284" s="53"/>
      <c r="G1284" s="53"/>
      <c r="J1284" s="160"/>
      <c r="K1284" s="160"/>
      <c r="L1284" s="42"/>
      <c r="M1284" s="42"/>
      <c r="N1284" s="42"/>
      <c r="O1284" s="42"/>
      <c r="P1284" s="42"/>
      <c r="Q1284" s="42"/>
      <c r="R1284" s="42"/>
      <c r="S1284" s="42"/>
      <c r="T1284" s="42"/>
      <c r="U1284" s="169"/>
      <c r="V1284" s="169"/>
      <c r="W1284" s="169"/>
      <c r="X1284" s="169"/>
      <c r="Y1284" s="169"/>
      <c r="AA1284" s="169"/>
      <c r="AB1284" s="169"/>
      <c r="AC1284" s="169"/>
      <c r="AD1284" s="169"/>
      <c r="AE1284" s="169"/>
      <c r="AF1284" s="169"/>
      <c r="AG1284" s="169"/>
      <c r="AH1284" s="169"/>
      <c r="AJ1284" s="169"/>
      <c r="AK1284" s="169"/>
      <c r="AM1284" s="169"/>
      <c r="AN1284" s="64"/>
      <c r="AO1284" s="64"/>
      <c r="AP1284" s="64"/>
      <c r="AQ1284" s="64"/>
      <c r="AR1284" s="64"/>
      <c r="AS1284" s="42"/>
      <c r="AT1284" s="67"/>
      <c r="AU1284" s="67"/>
      <c r="AV1284" s="67"/>
      <c r="AW1284" s="42"/>
      <c r="AX1284" s="64"/>
      <c r="AY1284" s="69"/>
      <c r="AZ1284" s="67"/>
      <c r="BA1284" s="67"/>
      <c r="BB1284" s="67"/>
      <c r="BC1284" s="67"/>
      <c r="BD1284" s="69"/>
      <c r="BE1284" s="69"/>
      <c r="BF1284" s="72"/>
      <c r="BG1284" s="69"/>
      <c r="BH1284" s="69"/>
      <c r="BI1284" s="94"/>
      <c r="BJ1284" s="42"/>
      <c r="BK1284" s="42"/>
      <c r="BL1284" s="209"/>
      <c r="BM1284" s="67"/>
      <c r="BN1284" s="67"/>
      <c r="BO1284" s="95"/>
      <c r="BP1284" s="42"/>
      <c r="BQ1284" s="42"/>
      <c r="BR1284" s="206"/>
      <c r="BS1284" s="41"/>
      <c r="BT1284" s="41"/>
      <c r="BU1284" s="30"/>
      <c r="BW1284" s="30"/>
      <c r="BX1284" s="30"/>
      <c r="BY1284" s="30"/>
      <c r="BZ1284" s="160"/>
      <c r="CS1284" s="40"/>
      <c r="CV1284" s="69"/>
      <c r="CW1284" s="31"/>
      <c r="CX1284" s="19"/>
      <c r="CY1284" s="43"/>
      <c r="DC1284" s="160"/>
      <c r="DU1284" s="30"/>
      <c r="DV1284" s="30"/>
      <c r="DW1284" s="30"/>
      <c r="DX1284" s="30"/>
      <c r="DY1284" s="30"/>
      <c r="DZ1284" s="160"/>
      <c r="EA1284" s="160"/>
      <c r="EC1284" s="160"/>
      <c r="ED1284" s="160"/>
      <c r="EG1284" s="160"/>
      <c r="EH1284" s="30"/>
      <c r="EI1284" s="30"/>
      <c r="EK1284" s="160"/>
      <c r="EL1284" s="160"/>
      <c r="EM1284" s="160"/>
      <c r="EN1284" s="160"/>
      <c r="EO1284" s="160"/>
      <c r="EP1284" s="160"/>
    </row>
    <row r="1285" spans="2:146" s="105" customFormat="1" x14ac:dyDescent="0.25">
      <c r="B1285" s="53"/>
      <c r="C1285" s="53"/>
      <c r="D1285" s="53"/>
      <c r="E1285" s="53"/>
      <c r="F1285" s="53"/>
      <c r="G1285" s="53"/>
      <c r="J1285" s="160"/>
      <c r="K1285" s="160"/>
      <c r="L1285" s="42"/>
      <c r="M1285" s="42"/>
      <c r="N1285" s="42"/>
      <c r="O1285" s="42"/>
      <c r="P1285" s="42"/>
      <c r="Q1285" s="42"/>
      <c r="R1285" s="42"/>
      <c r="S1285" s="42"/>
      <c r="T1285" s="42"/>
      <c r="U1285" s="169"/>
      <c r="V1285" s="169"/>
      <c r="W1285" s="169"/>
      <c r="X1285" s="169"/>
      <c r="Y1285" s="169"/>
      <c r="AA1285" s="169"/>
      <c r="AB1285" s="169"/>
      <c r="AC1285" s="169"/>
      <c r="AD1285" s="169"/>
      <c r="AE1285" s="169"/>
      <c r="AF1285" s="169"/>
      <c r="AG1285" s="169"/>
      <c r="AH1285" s="169"/>
      <c r="AJ1285" s="169"/>
      <c r="AK1285" s="169"/>
      <c r="AM1285" s="169"/>
      <c r="AN1285" s="64"/>
      <c r="AO1285" s="64"/>
      <c r="AP1285" s="64"/>
      <c r="AQ1285" s="64"/>
      <c r="AR1285" s="64"/>
      <c r="AS1285" s="42"/>
      <c r="AT1285" s="67"/>
      <c r="AU1285" s="67"/>
      <c r="AV1285" s="67"/>
      <c r="AW1285" s="42"/>
      <c r="AX1285" s="64"/>
      <c r="AY1285" s="69"/>
      <c r="AZ1285" s="67"/>
      <c r="BA1285" s="67"/>
      <c r="BB1285" s="67"/>
      <c r="BC1285" s="67"/>
      <c r="BD1285" s="69"/>
      <c r="BE1285" s="69"/>
      <c r="BF1285" s="72"/>
      <c r="BG1285" s="69"/>
      <c r="BH1285" s="69"/>
      <c r="BI1285" s="94"/>
      <c r="BJ1285" s="42"/>
      <c r="BK1285" s="42"/>
      <c r="BL1285" s="209"/>
      <c r="BM1285" s="67"/>
      <c r="BN1285" s="67"/>
      <c r="BO1285" s="95"/>
      <c r="BP1285" s="42"/>
      <c r="BQ1285" s="42"/>
      <c r="BR1285" s="206"/>
      <c r="BS1285" s="41"/>
      <c r="BT1285" s="41"/>
      <c r="BU1285" s="30"/>
      <c r="BW1285" s="30"/>
      <c r="BX1285" s="30"/>
      <c r="BY1285" s="30"/>
      <c r="BZ1285" s="160"/>
      <c r="CS1285" s="40"/>
      <c r="CV1285" s="69"/>
      <c r="CW1285" s="31"/>
      <c r="CX1285" s="19"/>
      <c r="CY1285" s="43"/>
      <c r="DC1285" s="160"/>
      <c r="DU1285" s="30"/>
      <c r="DV1285" s="30"/>
      <c r="DW1285" s="30"/>
      <c r="DX1285" s="30"/>
      <c r="DY1285" s="30"/>
      <c r="DZ1285" s="160"/>
      <c r="EA1285" s="160"/>
      <c r="EC1285" s="160"/>
      <c r="ED1285" s="160"/>
      <c r="EG1285" s="160"/>
      <c r="EH1285" s="30"/>
      <c r="EI1285" s="30"/>
      <c r="EK1285" s="160"/>
      <c r="EL1285" s="160"/>
      <c r="EM1285" s="160"/>
      <c r="EN1285" s="160"/>
      <c r="EO1285" s="160"/>
      <c r="EP1285" s="160"/>
    </row>
    <row r="1286" spans="2:146" s="105" customFormat="1" x14ac:dyDescent="0.25">
      <c r="B1286" s="53"/>
      <c r="C1286" s="53"/>
      <c r="D1286" s="53"/>
      <c r="E1286" s="53"/>
      <c r="F1286" s="53"/>
      <c r="G1286" s="53"/>
      <c r="J1286" s="160"/>
      <c r="K1286" s="160"/>
      <c r="L1286" s="42"/>
      <c r="M1286" s="42"/>
      <c r="N1286" s="42"/>
      <c r="O1286" s="42"/>
      <c r="P1286" s="42"/>
      <c r="Q1286" s="42"/>
      <c r="R1286" s="42"/>
      <c r="S1286" s="42"/>
      <c r="T1286" s="42"/>
      <c r="U1286" s="169"/>
      <c r="V1286" s="169"/>
      <c r="W1286" s="169"/>
      <c r="X1286" s="169"/>
      <c r="Y1286" s="169"/>
      <c r="AA1286" s="169"/>
      <c r="AB1286" s="169"/>
      <c r="AC1286" s="169"/>
      <c r="AD1286" s="169"/>
      <c r="AE1286" s="169"/>
      <c r="AF1286" s="169"/>
      <c r="AG1286" s="169"/>
      <c r="AH1286" s="169"/>
      <c r="AJ1286" s="169"/>
      <c r="AK1286" s="169"/>
      <c r="AM1286" s="169"/>
      <c r="AN1286" s="64"/>
      <c r="AO1286" s="64"/>
      <c r="AP1286" s="64"/>
      <c r="AQ1286" s="64"/>
      <c r="AR1286" s="64"/>
      <c r="AS1286" s="42"/>
      <c r="AT1286" s="67"/>
      <c r="AU1286" s="67"/>
      <c r="AV1286" s="67"/>
      <c r="AW1286" s="42"/>
      <c r="AX1286" s="64"/>
      <c r="AY1286" s="69"/>
      <c r="AZ1286" s="67"/>
      <c r="BA1286" s="67"/>
      <c r="BB1286" s="67"/>
      <c r="BC1286" s="67"/>
      <c r="BD1286" s="69"/>
      <c r="BE1286" s="69"/>
      <c r="BF1286" s="72"/>
      <c r="BG1286" s="69"/>
      <c r="BH1286" s="69"/>
      <c r="BI1286" s="94"/>
      <c r="BJ1286" s="42"/>
      <c r="BK1286" s="42"/>
      <c r="BL1286" s="209"/>
      <c r="BM1286" s="67"/>
      <c r="BN1286" s="67"/>
      <c r="BO1286" s="95"/>
      <c r="BP1286" s="42"/>
      <c r="BQ1286" s="42"/>
      <c r="BR1286" s="206"/>
      <c r="BS1286" s="41"/>
      <c r="BT1286" s="41"/>
      <c r="BU1286" s="30"/>
      <c r="BW1286" s="30"/>
      <c r="BX1286" s="30"/>
      <c r="BY1286" s="30"/>
      <c r="BZ1286" s="160"/>
      <c r="CS1286" s="40"/>
      <c r="CV1286" s="69"/>
      <c r="CW1286" s="31"/>
      <c r="CX1286" s="19"/>
      <c r="CY1286" s="43"/>
      <c r="DC1286" s="160"/>
      <c r="DU1286" s="30"/>
      <c r="DV1286" s="30"/>
      <c r="DW1286" s="30"/>
      <c r="DX1286" s="30"/>
      <c r="DY1286" s="30"/>
      <c r="DZ1286" s="160"/>
      <c r="EA1286" s="160"/>
      <c r="EC1286" s="160"/>
      <c r="ED1286" s="160"/>
      <c r="EG1286" s="160"/>
      <c r="EH1286" s="30"/>
      <c r="EI1286" s="30"/>
      <c r="EK1286" s="160"/>
      <c r="EL1286" s="160"/>
      <c r="EM1286" s="160"/>
      <c r="EN1286" s="160"/>
      <c r="EO1286" s="160"/>
      <c r="EP1286" s="160"/>
    </row>
    <row r="1287" spans="2:146" s="105" customFormat="1" x14ac:dyDescent="0.25">
      <c r="B1287" s="53"/>
      <c r="C1287" s="53"/>
      <c r="D1287" s="53"/>
      <c r="E1287" s="53"/>
      <c r="F1287" s="53"/>
      <c r="G1287" s="53"/>
      <c r="J1287" s="160"/>
      <c r="K1287" s="160"/>
      <c r="L1287" s="42"/>
      <c r="M1287" s="42"/>
      <c r="N1287" s="42"/>
      <c r="O1287" s="42"/>
      <c r="P1287" s="42"/>
      <c r="Q1287" s="42"/>
      <c r="R1287" s="42"/>
      <c r="S1287" s="42"/>
      <c r="T1287" s="42"/>
      <c r="U1287" s="169"/>
      <c r="V1287" s="169"/>
      <c r="W1287" s="169"/>
      <c r="X1287" s="169"/>
      <c r="Y1287" s="169"/>
      <c r="AA1287" s="169"/>
      <c r="AB1287" s="169"/>
      <c r="AC1287" s="169"/>
      <c r="AD1287" s="169"/>
      <c r="AE1287" s="169"/>
      <c r="AF1287" s="169"/>
      <c r="AG1287" s="169"/>
      <c r="AH1287" s="169"/>
      <c r="AJ1287" s="169"/>
      <c r="AK1287" s="169"/>
      <c r="AM1287" s="169"/>
      <c r="AN1287" s="64"/>
      <c r="AO1287" s="64"/>
      <c r="AP1287" s="64"/>
      <c r="AQ1287" s="64"/>
      <c r="AR1287" s="64"/>
      <c r="AS1287" s="42"/>
      <c r="AT1287" s="67"/>
      <c r="AU1287" s="67"/>
      <c r="AV1287" s="67"/>
      <c r="AW1287" s="42"/>
      <c r="AX1287" s="64"/>
      <c r="AY1287" s="69"/>
      <c r="AZ1287" s="67"/>
      <c r="BA1287" s="67"/>
      <c r="BB1287" s="67"/>
      <c r="BC1287" s="67"/>
      <c r="BD1287" s="69"/>
      <c r="BE1287" s="69"/>
      <c r="BF1287" s="72"/>
      <c r="BG1287" s="69"/>
      <c r="BH1287" s="69"/>
      <c r="BI1287" s="94"/>
      <c r="BJ1287" s="42"/>
      <c r="BK1287" s="42"/>
      <c r="BL1287" s="209"/>
      <c r="BM1287" s="67"/>
      <c r="BN1287" s="67"/>
      <c r="BO1287" s="95"/>
      <c r="BP1287" s="42"/>
      <c r="BQ1287" s="42"/>
      <c r="BR1287" s="206"/>
      <c r="BS1287" s="41"/>
      <c r="BT1287" s="41"/>
      <c r="BU1287" s="30"/>
      <c r="BW1287" s="30"/>
      <c r="BX1287" s="30"/>
      <c r="BY1287" s="30"/>
      <c r="BZ1287" s="160"/>
      <c r="CS1287" s="40"/>
      <c r="CV1287" s="69"/>
      <c r="CW1287" s="31"/>
      <c r="CX1287" s="19"/>
      <c r="CY1287" s="43"/>
      <c r="DC1287" s="160"/>
      <c r="DU1287" s="30"/>
      <c r="DV1287" s="30"/>
      <c r="DW1287" s="30"/>
      <c r="DX1287" s="30"/>
      <c r="DY1287" s="30"/>
      <c r="DZ1287" s="160"/>
      <c r="EA1287" s="160"/>
      <c r="EC1287" s="160"/>
      <c r="ED1287" s="160"/>
      <c r="EG1287" s="160"/>
      <c r="EH1287" s="30"/>
      <c r="EI1287" s="30"/>
      <c r="EK1287" s="160"/>
      <c r="EL1287" s="160"/>
      <c r="EM1287" s="160"/>
      <c r="EN1287" s="160"/>
      <c r="EO1287" s="160"/>
      <c r="EP1287" s="160"/>
    </row>
    <row r="1288" spans="2:146" s="105" customFormat="1" x14ac:dyDescent="0.25">
      <c r="B1288" s="53"/>
      <c r="C1288" s="53"/>
      <c r="D1288" s="53"/>
      <c r="E1288" s="53"/>
      <c r="F1288" s="53"/>
      <c r="G1288" s="53"/>
      <c r="J1288" s="160"/>
      <c r="K1288" s="160"/>
      <c r="L1288" s="42"/>
      <c r="M1288" s="42"/>
      <c r="N1288" s="42"/>
      <c r="O1288" s="42"/>
      <c r="P1288" s="42"/>
      <c r="Q1288" s="42"/>
      <c r="R1288" s="42"/>
      <c r="S1288" s="42"/>
      <c r="T1288" s="42"/>
      <c r="U1288" s="169"/>
      <c r="V1288" s="169"/>
      <c r="W1288" s="169"/>
      <c r="X1288" s="169"/>
      <c r="Y1288" s="169"/>
      <c r="AA1288" s="169"/>
      <c r="AB1288" s="169"/>
      <c r="AC1288" s="169"/>
      <c r="AD1288" s="169"/>
      <c r="AE1288" s="169"/>
      <c r="AF1288" s="169"/>
      <c r="AG1288" s="169"/>
      <c r="AH1288" s="169"/>
      <c r="AJ1288" s="169"/>
      <c r="AK1288" s="169"/>
      <c r="AM1288" s="169"/>
      <c r="AN1288" s="64"/>
      <c r="AO1288" s="64"/>
      <c r="AP1288" s="64"/>
      <c r="AQ1288" s="64"/>
      <c r="AR1288" s="64"/>
      <c r="AS1288" s="42"/>
      <c r="AT1288" s="67"/>
      <c r="AU1288" s="67"/>
      <c r="AV1288" s="67"/>
      <c r="AW1288" s="42"/>
      <c r="AX1288" s="64"/>
      <c r="AY1288" s="69"/>
      <c r="AZ1288" s="67"/>
      <c r="BA1288" s="67"/>
      <c r="BB1288" s="67"/>
      <c r="BC1288" s="67"/>
      <c r="BD1288" s="69"/>
      <c r="BE1288" s="69"/>
      <c r="BF1288" s="72"/>
      <c r="BG1288" s="69"/>
      <c r="BH1288" s="69"/>
      <c r="BI1288" s="94"/>
      <c r="BJ1288" s="42"/>
      <c r="BK1288" s="42"/>
      <c r="BL1288" s="209"/>
      <c r="BM1288" s="67"/>
      <c r="BN1288" s="67"/>
      <c r="BO1288" s="95"/>
      <c r="BP1288" s="42"/>
      <c r="BQ1288" s="42"/>
      <c r="BR1288" s="206"/>
      <c r="BS1288" s="41"/>
      <c r="BT1288" s="41"/>
      <c r="BU1288" s="30"/>
      <c r="BW1288" s="30"/>
      <c r="BX1288" s="30"/>
      <c r="BY1288" s="30"/>
      <c r="BZ1288" s="160"/>
      <c r="CS1288" s="40"/>
      <c r="CV1288" s="69"/>
      <c r="CW1288" s="31"/>
      <c r="CX1288" s="19"/>
      <c r="CY1288" s="43"/>
      <c r="DC1288" s="160"/>
      <c r="DU1288" s="30"/>
      <c r="DV1288" s="30"/>
      <c r="DW1288" s="30"/>
      <c r="DX1288" s="30"/>
      <c r="DY1288" s="30"/>
      <c r="DZ1288" s="160"/>
      <c r="EA1288" s="160"/>
      <c r="EC1288" s="160"/>
      <c r="ED1288" s="160"/>
      <c r="EG1288" s="160"/>
      <c r="EH1288" s="30"/>
      <c r="EI1288" s="30"/>
      <c r="EK1288" s="160"/>
      <c r="EL1288" s="160"/>
      <c r="EM1288" s="160"/>
      <c r="EN1288" s="160"/>
      <c r="EO1288" s="160"/>
      <c r="EP1288" s="160"/>
    </row>
    <row r="1289" spans="2:146" s="105" customFormat="1" x14ac:dyDescent="0.25">
      <c r="B1289" s="53"/>
      <c r="C1289" s="53"/>
      <c r="D1289" s="53"/>
      <c r="E1289" s="53"/>
      <c r="F1289" s="53"/>
      <c r="G1289" s="53"/>
      <c r="J1289" s="160"/>
      <c r="K1289" s="160"/>
      <c r="L1289" s="42"/>
      <c r="M1289" s="42"/>
      <c r="N1289" s="42"/>
      <c r="O1289" s="42"/>
      <c r="P1289" s="42"/>
      <c r="Q1289" s="42"/>
      <c r="R1289" s="42"/>
      <c r="S1289" s="42"/>
      <c r="T1289" s="42"/>
      <c r="U1289" s="169"/>
      <c r="V1289" s="169"/>
      <c r="W1289" s="169"/>
      <c r="X1289" s="169"/>
      <c r="Y1289" s="169"/>
      <c r="AA1289" s="169"/>
      <c r="AB1289" s="169"/>
      <c r="AC1289" s="169"/>
      <c r="AD1289" s="169"/>
      <c r="AE1289" s="169"/>
      <c r="AF1289" s="169"/>
      <c r="AG1289" s="169"/>
      <c r="AH1289" s="169"/>
      <c r="AJ1289" s="169"/>
      <c r="AK1289" s="169"/>
      <c r="AM1289" s="169"/>
      <c r="AN1289" s="64"/>
      <c r="AO1289" s="64"/>
      <c r="AP1289" s="64"/>
      <c r="AQ1289" s="64"/>
      <c r="AR1289" s="64"/>
      <c r="AS1289" s="42"/>
      <c r="AT1289" s="67"/>
      <c r="AU1289" s="67"/>
      <c r="AV1289" s="67"/>
      <c r="AW1289" s="42"/>
      <c r="AX1289" s="64"/>
      <c r="AY1289" s="69"/>
      <c r="AZ1289" s="67"/>
      <c r="BA1289" s="67"/>
      <c r="BB1289" s="67"/>
      <c r="BC1289" s="67"/>
      <c r="BD1289" s="69"/>
      <c r="BE1289" s="69"/>
      <c r="BF1289" s="72"/>
      <c r="BG1289" s="69"/>
      <c r="BH1289" s="69"/>
      <c r="BI1289" s="94"/>
      <c r="BJ1289" s="42"/>
      <c r="BK1289" s="42"/>
      <c r="BL1289" s="209"/>
      <c r="BM1289" s="67"/>
      <c r="BN1289" s="67"/>
      <c r="BO1289" s="95"/>
      <c r="BP1289" s="42"/>
      <c r="BQ1289" s="42"/>
      <c r="BR1289" s="206"/>
      <c r="BS1289" s="41"/>
      <c r="BT1289" s="41"/>
      <c r="BU1289" s="30"/>
      <c r="BW1289" s="30"/>
      <c r="BX1289" s="30"/>
      <c r="BY1289" s="30"/>
      <c r="BZ1289" s="160"/>
      <c r="CS1289" s="40"/>
      <c r="CV1289" s="69"/>
      <c r="CW1289" s="31"/>
      <c r="CX1289" s="19"/>
      <c r="CY1289" s="43"/>
      <c r="DC1289" s="160"/>
      <c r="DU1289" s="30"/>
      <c r="DV1289" s="30"/>
      <c r="DW1289" s="30"/>
      <c r="DX1289" s="30"/>
      <c r="DY1289" s="30"/>
      <c r="DZ1289" s="160"/>
      <c r="EA1289" s="160"/>
      <c r="EC1289" s="160"/>
      <c r="ED1289" s="160"/>
      <c r="EG1289" s="160"/>
      <c r="EH1289" s="30"/>
      <c r="EI1289" s="30"/>
      <c r="EK1289" s="160"/>
      <c r="EL1289" s="160"/>
      <c r="EM1289" s="160"/>
      <c r="EN1289" s="160"/>
      <c r="EO1289" s="160"/>
      <c r="EP1289" s="160"/>
    </row>
    <row r="1290" spans="2:146" s="105" customFormat="1" x14ac:dyDescent="0.25">
      <c r="B1290" s="53"/>
      <c r="C1290" s="53"/>
      <c r="D1290" s="53"/>
      <c r="E1290" s="53"/>
      <c r="F1290" s="53"/>
      <c r="G1290" s="53"/>
      <c r="J1290" s="160"/>
      <c r="K1290" s="160"/>
      <c r="L1290" s="42"/>
      <c r="M1290" s="42"/>
      <c r="N1290" s="42"/>
      <c r="O1290" s="42"/>
      <c r="P1290" s="42"/>
      <c r="Q1290" s="42"/>
      <c r="R1290" s="42"/>
      <c r="S1290" s="42"/>
      <c r="T1290" s="42"/>
      <c r="U1290" s="169"/>
      <c r="V1290" s="169"/>
      <c r="W1290" s="169"/>
      <c r="X1290" s="169"/>
      <c r="Y1290" s="169"/>
      <c r="AA1290" s="169"/>
      <c r="AB1290" s="169"/>
      <c r="AC1290" s="169"/>
      <c r="AD1290" s="169"/>
      <c r="AE1290" s="169"/>
      <c r="AF1290" s="169"/>
      <c r="AG1290" s="169"/>
      <c r="AH1290" s="169"/>
      <c r="AJ1290" s="169"/>
      <c r="AK1290" s="169"/>
      <c r="AM1290" s="169"/>
      <c r="AN1290" s="64"/>
      <c r="AO1290" s="64"/>
      <c r="AP1290" s="64"/>
      <c r="AQ1290" s="64"/>
      <c r="AR1290" s="64"/>
      <c r="AS1290" s="42"/>
      <c r="AT1290" s="67"/>
      <c r="AU1290" s="67"/>
      <c r="AV1290" s="67"/>
      <c r="AW1290" s="42"/>
      <c r="AX1290" s="64"/>
      <c r="AY1290" s="69"/>
      <c r="AZ1290" s="67"/>
      <c r="BA1290" s="67"/>
      <c r="BB1290" s="67"/>
      <c r="BC1290" s="67"/>
      <c r="BD1290" s="69"/>
      <c r="BE1290" s="69"/>
      <c r="BF1290" s="72"/>
      <c r="BG1290" s="69"/>
      <c r="BH1290" s="69"/>
      <c r="BI1290" s="94"/>
      <c r="BJ1290" s="42"/>
      <c r="BK1290" s="42"/>
      <c r="BL1290" s="209"/>
      <c r="BM1290" s="67"/>
      <c r="BN1290" s="67"/>
      <c r="BO1290" s="95"/>
      <c r="BP1290" s="42"/>
      <c r="BQ1290" s="42"/>
      <c r="BR1290" s="206"/>
      <c r="BS1290" s="41"/>
      <c r="BT1290" s="41"/>
      <c r="BU1290" s="30"/>
      <c r="BW1290" s="30"/>
      <c r="BX1290" s="30"/>
      <c r="BY1290" s="30"/>
      <c r="BZ1290" s="160"/>
      <c r="CS1290" s="40"/>
      <c r="CV1290" s="69"/>
      <c r="CW1290" s="31"/>
      <c r="CX1290" s="19"/>
      <c r="CY1290" s="43"/>
      <c r="DC1290" s="160"/>
      <c r="DU1290" s="30"/>
      <c r="DV1290" s="30"/>
      <c r="DW1290" s="30"/>
      <c r="DX1290" s="30"/>
      <c r="DY1290" s="30"/>
      <c r="DZ1290" s="160"/>
      <c r="EA1290" s="160"/>
      <c r="EC1290" s="160"/>
      <c r="ED1290" s="160"/>
      <c r="EG1290" s="160"/>
      <c r="EH1290" s="30"/>
      <c r="EI1290" s="30"/>
      <c r="EK1290" s="160"/>
      <c r="EL1290" s="160"/>
      <c r="EM1290" s="160"/>
      <c r="EN1290" s="160"/>
      <c r="EO1290" s="160"/>
      <c r="EP1290" s="160"/>
    </row>
    <row r="1291" spans="2:146" s="105" customFormat="1" x14ac:dyDescent="0.25">
      <c r="B1291" s="53"/>
      <c r="C1291" s="53"/>
      <c r="D1291" s="53"/>
      <c r="E1291" s="53"/>
      <c r="F1291" s="53"/>
      <c r="G1291" s="53"/>
      <c r="J1291" s="160"/>
      <c r="K1291" s="160"/>
      <c r="L1291" s="42"/>
      <c r="M1291" s="42"/>
      <c r="N1291" s="42"/>
      <c r="O1291" s="42"/>
      <c r="P1291" s="42"/>
      <c r="Q1291" s="42"/>
      <c r="R1291" s="42"/>
      <c r="S1291" s="42"/>
      <c r="T1291" s="42"/>
      <c r="U1291" s="169"/>
      <c r="V1291" s="169"/>
      <c r="W1291" s="169"/>
      <c r="X1291" s="169"/>
      <c r="Y1291" s="169"/>
      <c r="AA1291" s="169"/>
      <c r="AB1291" s="169"/>
      <c r="AC1291" s="169"/>
      <c r="AD1291" s="169"/>
      <c r="AE1291" s="169"/>
      <c r="AF1291" s="169"/>
      <c r="AG1291" s="169"/>
      <c r="AH1291" s="169"/>
      <c r="AJ1291" s="169"/>
      <c r="AK1291" s="169"/>
      <c r="AM1291" s="169"/>
      <c r="AN1291" s="64"/>
      <c r="AO1291" s="64"/>
      <c r="AP1291" s="64"/>
      <c r="AQ1291" s="64"/>
      <c r="AR1291" s="64"/>
      <c r="AS1291" s="42"/>
      <c r="AT1291" s="67"/>
      <c r="AU1291" s="67"/>
      <c r="AV1291" s="67"/>
      <c r="AW1291" s="42"/>
      <c r="AX1291" s="64"/>
      <c r="AY1291" s="69"/>
      <c r="AZ1291" s="67"/>
      <c r="BA1291" s="67"/>
      <c r="BB1291" s="67"/>
      <c r="BC1291" s="67"/>
      <c r="BD1291" s="69"/>
      <c r="BE1291" s="69"/>
      <c r="BF1291" s="72"/>
      <c r="BG1291" s="69"/>
      <c r="BH1291" s="69"/>
      <c r="BI1291" s="94"/>
      <c r="BJ1291" s="42"/>
      <c r="BK1291" s="42"/>
      <c r="BL1291" s="209"/>
      <c r="BM1291" s="67"/>
      <c r="BN1291" s="67"/>
      <c r="BO1291" s="95"/>
      <c r="BP1291" s="42"/>
      <c r="BQ1291" s="42"/>
      <c r="BR1291" s="206"/>
      <c r="BS1291" s="41"/>
      <c r="BT1291" s="41"/>
      <c r="BU1291" s="30"/>
      <c r="BW1291" s="30"/>
      <c r="BX1291" s="30"/>
      <c r="BY1291" s="30"/>
      <c r="BZ1291" s="160"/>
      <c r="CS1291" s="40"/>
      <c r="CV1291" s="69"/>
      <c r="CW1291" s="31"/>
      <c r="CX1291" s="19"/>
      <c r="CY1291" s="43"/>
      <c r="DC1291" s="160"/>
      <c r="DU1291" s="30"/>
      <c r="DV1291" s="30"/>
      <c r="DW1291" s="30"/>
      <c r="DX1291" s="30"/>
      <c r="DY1291" s="30"/>
      <c r="DZ1291" s="160"/>
      <c r="EA1291" s="160"/>
      <c r="EC1291" s="160"/>
      <c r="ED1291" s="160"/>
      <c r="EG1291" s="160"/>
      <c r="EH1291" s="30"/>
      <c r="EI1291" s="30"/>
      <c r="EK1291" s="160"/>
      <c r="EL1291" s="160"/>
      <c r="EM1291" s="160"/>
      <c r="EN1291" s="160"/>
      <c r="EO1291" s="160"/>
      <c r="EP1291" s="160"/>
    </row>
    <row r="1292" spans="2:146" s="105" customFormat="1" x14ac:dyDescent="0.25">
      <c r="B1292" s="53"/>
      <c r="C1292" s="53"/>
      <c r="D1292" s="53"/>
      <c r="E1292" s="53"/>
      <c r="F1292" s="53"/>
      <c r="G1292" s="53"/>
      <c r="J1292" s="160"/>
      <c r="K1292" s="160"/>
      <c r="L1292" s="42"/>
      <c r="M1292" s="42"/>
      <c r="N1292" s="42"/>
      <c r="O1292" s="42"/>
      <c r="P1292" s="42"/>
      <c r="Q1292" s="42"/>
      <c r="R1292" s="42"/>
      <c r="S1292" s="42"/>
      <c r="T1292" s="42"/>
      <c r="U1292" s="169"/>
      <c r="V1292" s="169"/>
      <c r="W1292" s="169"/>
      <c r="X1292" s="169"/>
      <c r="Y1292" s="169"/>
      <c r="AA1292" s="169"/>
      <c r="AB1292" s="169"/>
      <c r="AC1292" s="169"/>
      <c r="AD1292" s="169"/>
      <c r="AE1292" s="169"/>
      <c r="AF1292" s="169"/>
      <c r="AG1292" s="169"/>
      <c r="AH1292" s="169"/>
      <c r="AJ1292" s="169"/>
      <c r="AK1292" s="169"/>
      <c r="AM1292" s="169"/>
      <c r="AN1292" s="64"/>
      <c r="AO1292" s="64"/>
      <c r="AP1292" s="64"/>
      <c r="AQ1292" s="64"/>
      <c r="AR1292" s="64"/>
      <c r="AS1292" s="42"/>
      <c r="AT1292" s="67"/>
      <c r="AU1292" s="67"/>
      <c r="AV1292" s="67"/>
      <c r="AW1292" s="42"/>
      <c r="AX1292" s="64"/>
      <c r="AY1292" s="69"/>
      <c r="AZ1292" s="67"/>
      <c r="BA1292" s="67"/>
      <c r="BB1292" s="67"/>
      <c r="BC1292" s="67"/>
      <c r="BD1292" s="69"/>
      <c r="BE1292" s="69"/>
      <c r="BF1292" s="72"/>
      <c r="BG1292" s="69"/>
      <c r="BH1292" s="69"/>
      <c r="BI1292" s="94"/>
      <c r="BJ1292" s="42"/>
      <c r="BK1292" s="42"/>
      <c r="BL1292" s="209"/>
      <c r="BM1292" s="67"/>
      <c r="BN1292" s="67"/>
      <c r="BO1292" s="95"/>
      <c r="BP1292" s="42"/>
      <c r="BQ1292" s="42"/>
      <c r="BR1292" s="206"/>
      <c r="BS1292" s="41"/>
      <c r="BT1292" s="41"/>
      <c r="BU1292" s="30"/>
      <c r="BW1292" s="30"/>
      <c r="BX1292" s="30"/>
      <c r="BY1292" s="30"/>
      <c r="BZ1292" s="160"/>
      <c r="CS1292" s="40"/>
      <c r="CV1292" s="69"/>
      <c r="CW1292" s="31"/>
      <c r="CX1292" s="19"/>
      <c r="CY1292" s="43"/>
      <c r="DC1292" s="160"/>
      <c r="DU1292" s="30"/>
      <c r="DV1292" s="30"/>
      <c r="DW1292" s="30"/>
      <c r="DX1292" s="30"/>
      <c r="DY1292" s="30"/>
      <c r="DZ1292" s="160"/>
      <c r="EA1292" s="160"/>
      <c r="EC1292" s="160"/>
      <c r="ED1292" s="160"/>
      <c r="EG1292" s="160"/>
      <c r="EH1292" s="30"/>
      <c r="EI1292" s="30"/>
      <c r="EK1292" s="160"/>
      <c r="EL1292" s="160"/>
      <c r="EM1292" s="160"/>
      <c r="EN1292" s="160"/>
      <c r="EO1292" s="160"/>
      <c r="EP1292" s="160"/>
    </row>
    <row r="1293" spans="2:146" s="105" customFormat="1" x14ac:dyDescent="0.25">
      <c r="B1293" s="53"/>
      <c r="C1293" s="53"/>
      <c r="D1293" s="53"/>
      <c r="E1293" s="53"/>
      <c r="F1293" s="53"/>
      <c r="G1293" s="53"/>
      <c r="J1293" s="160"/>
      <c r="K1293" s="160"/>
      <c r="L1293" s="42"/>
      <c r="M1293" s="42"/>
      <c r="N1293" s="42"/>
      <c r="O1293" s="42"/>
      <c r="P1293" s="42"/>
      <c r="Q1293" s="42"/>
      <c r="R1293" s="42"/>
      <c r="S1293" s="42"/>
      <c r="T1293" s="42"/>
      <c r="U1293" s="169"/>
      <c r="V1293" s="169"/>
      <c r="W1293" s="169"/>
      <c r="X1293" s="169"/>
      <c r="Y1293" s="169"/>
      <c r="AA1293" s="169"/>
      <c r="AB1293" s="169"/>
      <c r="AC1293" s="169"/>
      <c r="AD1293" s="169"/>
      <c r="AE1293" s="169"/>
      <c r="AF1293" s="169"/>
      <c r="AG1293" s="169"/>
      <c r="AH1293" s="169"/>
      <c r="AJ1293" s="169"/>
      <c r="AK1293" s="169"/>
      <c r="AM1293" s="169"/>
      <c r="AN1293" s="64"/>
      <c r="AO1293" s="64"/>
      <c r="AP1293" s="64"/>
      <c r="AQ1293" s="64"/>
      <c r="AR1293" s="64"/>
      <c r="AS1293" s="42"/>
      <c r="AT1293" s="67"/>
      <c r="AU1293" s="67"/>
      <c r="AV1293" s="67"/>
      <c r="AW1293" s="42"/>
      <c r="AX1293" s="64"/>
      <c r="AY1293" s="69"/>
      <c r="AZ1293" s="67"/>
      <c r="BA1293" s="67"/>
      <c r="BB1293" s="67"/>
      <c r="BC1293" s="67"/>
      <c r="BD1293" s="69"/>
      <c r="BE1293" s="69"/>
      <c r="BF1293" s="72"/>
      <c r="BG1293" s="69"/>
      <c r="BH1293" s="69"/>
      <c r="BI1293" s="94"/>
      <c r="BJ1293" s="42"/>
      <c r="BK1293" s="42"/>
      <c r="BL1293" s="209"/>
      <c r="BM1293" s="67"/>
      <c r="BN1293" s="67"/>
      <c r="BO1293" s="95"/>
      <c r="BP1293" s="42"/>
      <c r="BQ1293" s="42"/>
      <c r="BR1293" s="206"/>
      <c r="BS1293" s="41"/>
      <c r="BT1293" s="41"/>
      <c r="BU1293" s="30"/>
      <c r="BW1293" s="30"/>
      <c r="BX1293" s="30"/>
      <c r="BY1293" s="30"/>
      <c r="BZ1293" s="160"/>
      <c r="CS1293" s="40"/>
      <c r="CV1293" s="69"/>
      <c r="CW1293" s="31"/>
      <c r="CX1293" s="19"/>
      <c r="CY1293" s="43"/>
      <c r="DC1293" s="160"/>
      <c r="DU1293" s="30"/>
      <c r="DV1293" s="30"/>
      <c r="DW1293" s="30"/>
      <c r="DX1293" s="30"/>
      <c r="DY1293" s="30"/>
      <c r="DZ1293" s="160"/>
      <c r="EA1293" s="160"/>
      <c r="EC1293" s="160"/>
      <c r="ED1293" s="160"/>
      <c r="EG1293" s="160"/>
      <c r="EH1293" s="30"/>
      <c r="EI1293" s="30"/>
      <c r="EK1293" s="160"/>
      <c r="EL1293" s="160"/>
      <c r="EM1293" s="160"/>
      <c r="EN1293" s="160"/>
      <c r="EO1293" s="160"/>
      <c r="EP1293" s="160"/>
    </row>
    <row r="1294" spans="2:146" s="105" customFormat="1" x14ac:dyDescent="0.25">
      <c r="B1294" s="53"/>
      <c r="C1294" s="53"/>
      <c r="D1294" s="53"/>
      <c r="E1294" s="53"/>
      <c r="F1294" s="53"/>
      <c r="G1294" s="53"/>
      <c r="J1294" s="160"/>
      <c r="K1294" s="160"/>
      <c r="L1294" s="42"/>
      <c r="M1294" s="42"/>
      <c r="N1294" s="42"/>
      <c r="O1294" s="42"/>
      <c r="P1294" s="42"/>
      <c r="Q1294" s="42"/>
      <c r="R1294" s="42"/>
      <c r="S1294" s="42"/>
      <c r="T1294" s="42"/>
      <c r="U1294" s="169"/>
      <c r="V1294" s="169"/>
      <c r="W1294" s="169"/>
      <c r="X1294" s="169"/>
      <c r="Y1294" s="169"/>
      <c r="AA1294" s="169"/>
      <c r="AB1294" s="169"/>
      <c r="AC1294" s="169"/>
      <c r="AD1294" s="169"/>
      <c r="AE1294" s="169"/>
      <c r="AF1294" s="169"/>
      <c r="AG1294" s="169"/>
      <c r="AH1294" s="169"/>
      <c r="AJ1294" s="169"/>
      <c r="AK1294" s="169"/>
      <c r="AM1294" s="169"/>
      <c r="AN1294" s="64"/>
      <c r="AO1294" s="64"/>
      <c r="AP1294" s="64"/>
      <c r="AQ1294" s="64"/>
      <c r="AR1294" s="64"/>
      <c r="AS1294" s="42"/>
      <c r="AT1294" s="67"/>
      <c r="AU1294" s="67"/>
      <c r="AV1294" s="67"/>
      <c r="AW1294" s="42"/>
      <c r="AX1294" s="64"/>
      <c r="AY1294" s="69"/>
      <c r="AZ1294" s="67"/>
      <c r="BA1294" s="67"/>
      <c r="BB1294" s="67"/>
      <c r="BC1294" s="67"/>
      <c r="BD1294" s="69"/>
      <c r="BE1294" s="69"/>
      <c r="BF1294" s="72"/>
      <c r="BG1294" s="69"/>
      <c r="BH1294" s="69"/>
      <c r="BI1294" s="94"/>
      <c r="BJ1294" s="42"/>
      <c r="BK1294" s="42"/>
      <c r="BL1294" s="209"/>
      <c r="BM1294" s="67"/>
      <c r="BN1294" s="67"/>
      <c r="BO1294" s="95"/>
      <c r="BP1294" s="42"/>
      <c r="BQ1294" s="42"/>
      <c r="BR1294" s="206"/>
      <c r="BS1294" s="41"/>
      <c r="BT1294" s="41"/>
      <c r="BU1294" s="30"/>
      <c r="BW1294" s="30"/>
      <c r="BX1294" s="30"/>
      <c r="BY1294" s="30"/>
      <c r="BZ1294" s="160"/>
      <c r="CS1294" s="40"/>
      <c r="CV1294" s="69"/>
      <c r="CW1294" s="31"/>
      <c r="CX1294" s="19"/>
      <c r="CY1294" s="43"/>
      <c r="DC1294" s="160"/>
      <c r="DU1294" s="30"/>
      <c r="DV1294" s="30"/>
      <c r="DW1294" s="30"/>
      <c r="DX1294" s="30"/>
      <c r="DY1294" s="30"/>
      <c r="DZ1294" s="160"/>
      <c r="EA1294" s="160"/>
      <c r="EC1294" s="160"/>
      <c r="ED1294" s="160"/>
      <c r="EG1294" s="160"/>
      <c r="EH1294" s="30"/>
      <c r="EI1294" s="30"/>
      <c r="EK1294" s="160"/>
      <c r="EL1294" s="160"/>
      <c r="EM1294" s="160"/>
      <c r="EN1294" s="160"/>
      <c r="EO1294" s="160"/>
      <c r="EP1294" s="160"/>
    </row>
    <row r="1295" spans="2:146" s="105" customFormat="1" x14ac:dyDescent="0.25">
      <c r="B1295" s="53"/>
      <c r="C1295" s="53"/>
      <c r="D1295" s="53"/>
      <c r="E1295" s="53"/>
      <c r="F1295" s="53"/>
      <c r="G1295" s="53"/>
      <c r="J1295" s="160"/>
      <c r="K1295" s="160"/>
      <c r="L1295" s="42"/>
      <c r="M1295" s="42"/>
      <c r="N1295" s="42"/>
      <c r="O1295" s="42"/>
      <c r="P1295" s="42"/>
      <c r="Q1295" s="42"/>
      <c r="R1295" s="42"/>
      <c r="S1295" s="42"/>
      <c r="T1295" s="42"/>
      <c r="U1295" s="169"/>
      <c r="V1295" s="169"/>
      <c r="W1295" s="169"/>
      <c r="X1295" s="169"/>
      <c r="Y1295" s="169"/>
      <c r="AA1295" s="169"/>
      <c r="AB1295" s="169"/>
      <c r="AC1295" s="169"/>
      <c r="AD1295" s="169"/>
      <c r="AE1295" s="169"/>
      <c r="AF1295" s="169"/>
      <c r="AG1295" s="169"/>
      <c r="AH1295" s="169"/>
      <c r="AJ1295" s="169"/>
      <c r="AK1295" s="169"/>
      <c r="AM1295" s="169"/>
      <c r="AN1295" s="64"/>
      <c r="AO1295" s="64"/>
      <c r="AP1295" s="64"/>
      <c r="AQ1295" s="64"/>
      <c r="AR1295" s="64"/>
      <c r="AS1295" s="42"/>
      <c r="AT1295" s="67"/>
      <c r="AU1295" s="67"/>
      <c r="AV1295" s="67"/>
      <c r="AW1295" s="42"/>
      <c r="AX1295" s="64"/>
      <c r="AY1295" s="69"/>
      <c r="AZ1295" s="67"/>
      <c r="BA1295" s="67"/>
      <c r="BB1295" s="67"/>
      <c r="BC1295" s="67"/>
      <c r="BD1295" s="69"/>
      <c r="BE1295" s="69"/>
      <c r="BF1295" s="72"/>
      <c r="BG1295" s="69"/>
      <c r="BH1295" s="69"/>
      <c r="BI1295" s="94"/>
      <c r="BJ1295" s="42"/>
      <c r="BK1295" s="42"/>
      <c r="BL1295" s="209"/>
      <c r="BM1295" s="67"/>
      <c r="BN1295" s="67"/>
      <c r="BO1295" s="95"/>
      <c r="BP1295" s="42"/>
      <c r="BQ1295" s="42"/>
      <c r="BR1295" s="206"/>
      <c r="BS1295" s="41"/>
      <c r="BT1295" s="41"/>
      <c r="BU1295" s="30"/>
      <c r="BW1295" s="30"/>
      <c r="BX1295" s="30"/>
      <c r="BY1295" s="30"/>
      <c r="BZ1295" s="160"/>
      <c r="CS1295" s="40"/>
      <c r="CV1295" s="69"/>
      <c r="CW1295" s="31"/>
      <c r="CX1295" s="19"/>
      <c r="CY1295" s="43"/>
      <c r="DC1295" s="160"/>
      <c r="DU1295" s="30"/>
      <c r="DV1295" s="30"/>
      <c r="DW1295" s="30"/>
      <c r="DX1295" s="30"/>
      <c r="DY1295" s="30"/>
      <c r="DZ1295" s="160"/>
      <c r="EA1295" s="160"/>
      <c r="EC1295" s="160"/>
      <c r="ED1295" s="160"/>
      <c r="EG1295" s="160"/>
      <c r="EH1295" s="30"/>
      <c r="EI1295" s="30"/>
      <c r="EK1295" s="160"/>
      <c r="EL1295" s="160"/>
      <c r="EM1295" s="160"/>
      <c r="EN1295" s="160"/>
      <c r="EO1295" s="160"/>
      <c r="EP1295" s="160"/>
    </row>
    <row r="1296" spans="2:146" s="105" customFormat="1" x14ac:dyDescent="0.25">
      <c r="B1296" s="53"/>
      <c r="C1296" s="53"/>
      <c r="D1296" s="53"/>
      <c r="E1296" s="53"/>
      <c r="F1296" s="53"/>
      <c r="G1296" s="53"/>
      <c r="J1296" s="160"/>
      <c r="K1296" s="160"/>
      <c r="L1296" s="42"/>
      <c r="M1296" s="42"/>
      <c r="N1296" s="42"/>
      <c r="O1296" s="42"/>
      <c r="P1296" s="42"/>
      <c r="Q1296" s="42"/>
      <c r="R1296" s="42"/>
      <c r="S1296" s="42"/>
      <c r="T1296" s="42"/>
      <c r="U1296" s="169"/>
      <c r="V1296" s="169"/>
      <c r="W1296" s="169"/>
      <c r="X1296" s="169"/>
      <c r="Y1296" s="169"/>
      <c r="AA1296" s="169"/>
      <c r="AB1296" s="169"/>
      <c r="AC1296" s="169"/>
      <c r="AD1296" s="169"/>
      <c r="AE1296" s="169"/>
      <c r="AF1296" s="169"/>
      <c r="AG1296" s="169"/>
      <c r="AH1296" s="169"/>
      <c r="AJ1296" s="169"/>
      <c r="AK1296" s="169"/>
      <c r="AM1296" s="169"/>
      <c r="AN1296" s="64"/>
      <c r="AO1296" s="64"/>
      <c r="AP1296" s="64"/>
      <c r="AQ1296" s="64"/>
      <c r="AR1296" s="64"/>
      <c r="AS1296" s="42"/>
      <c r="AT1296" s="67"/>
      <c r="AU1296" s="67"/>
      <c r="AV1296" s="67"/>
      <c r="AW1296" s="42"/>
      <c r="AX1296" s="64"/>
      <c r="AY1296" s="69"/>
      <c r="AZ1296" s="67"/>
      <c r="BA1296" s="67"/>
      <c r="BB1296" s="67"/>
      <c r="BC1296" s="67"/>
      <c r="BD1296" s="69"/>
      <c r="BE1296" s="69"/>
      <c r="BF1296" s="72"/>
      <c r="BG1296" s="69"/>
      <c r="BH1296" s="69"/>
      <c r="BI1296" s="94"/>
      <c r="BJ1296" s="42"/>
      <c r="BK1296" s="42"/>
      <c r="BL1296" s="209"/>
      <c r="BM1296" s="67"/>
      <c r="BN1296" s="67"/>
      <c r="BO1296" s="95"/>
      <c r="BP1296" s="42"/>
      <c r="BQ1296" s="42"/>
      <c r="BR1296" s="206"/>
      <c r="BS1296" s="41"/>
      <c r="BT1296" s="41"/>
      <c r="BU1296" s="30"/>
      <c r="BW1296" s="30"/>
      <c r="BX1296" s="30"/>
      <c r="BY1296" s="30"/>
      <c r="BZ1296" s="160"/>
      <c r="CS1296" s="40"/>
      <c r="CV1296" s="69"/>
      <c r="CW1296" s="31"/>
      <c r="CX1296" s="19"/>
      <c r="CY1296" s="43"/>
      <c r="DC1296" s="160"/>
      <c r="DU1296" s="30"/>
      <c r="DV1296" s="30"/>
      <c r="DW1296" s="30"/>
      <c r="DX1296" s="30"/>
      <c r="DY1296" s="30"/>
      <c r="DZ1296" s="160"/>
      <c r="EA1296" s="160"/>
      <c r="EC1296" s="160"/>
      <c r="ED1296" s="160"/>
      <c r="EG1296" s="160"/>
      <c r="EH1296" s="30"/>
      <c r="EI1296" s="30"/>
      <c r="EK1296" s="160"/>
      <c r="EL1296" s="160"/>
      <c r="EM1296" s="160"/>
      <c r="EN1296" s="160"/>
      <c r="EO1296" s="160"/>
      <c r="EP1296" s="160"/>
    </row>
    <row r="1297" spans="2:146" s="105" customFormat="1" x14ac:dyDescent="0.25">
      <c r="B1297" s="53"/>
      <c r="C1297" s="53"/>
      <c r="D1297" s="53"/>
      <c r="E1297" s="53"/>
      <c r="F1297" s="53"/>
      <c r="G1297" s="53"/>
      <c r="J1297" s="160"/>
      <c r="K1297" s="160"/>
      <c r="L1297" s="42"/>
      <c r="M1297" s="42"/>
      <c r="N1297" s="42"/>
      <c r="O1297" s="42"/>
      <c r="P1297" s="42"/>
      <c r="Q1297" s="42"/>
      <c r="R1297" s="42"/>
      <c r="S1297" s="42"/>
      <c r="T1297" s="42"/>
      <c r="U1297" s="169"/>
      <c r="V1297" s="169"/>
      <c r="W1297" s="169"/>
      <c r="X1297" s="169"/>
      <c r="Y1297" s="169"/>
      <c r="AA1297" s="169"/>
      <c r="AB1297" s="169"/>
      <c r="AC1297" s="169"/>
      <c r="AD1297" s="169"/>
      <c r="AE1297" s="169"/>
      <c r="AF1297" s="169"/>
      <c r="AG1297" s="169"/>
      <c r="AH1297" s="169"/>
      <c r="AJ1297" s="169"/>
      <c r="AK1297" s="169"/>
      <c r="AM1297" s="169"/>
      <c r="AN1297" s="64"/>
      <c r="AO1297" s="64"/>
      <c r="AP1297" s="64"/>
      <c r="AQ1297" s="64"/>
      <c r="AR1297" s="64"/>
      <c r="AS1297" s="42"/>
      <c r="AT1297" s="67"/>
      <c r="AU1297" s="67"/>
      <c r="AV1297" s="67"/>
      <c r="AW1297" s="42"/>
      <c r="AX1297" s="64"/>
      <c r="AY1297" s="69"/>
      <c r="AZ1297" s="67"/>
      <c r="BA1297" s="67"/>
      <c r="BB1297" s="67"/>
      <c r="BC1297" s="67"/>
      <c r="BD1297" s="69"/>
      <c r="BE1297" s="69"/>
      <c r="BF1297" s="72"/>
      <c r="BG1297" s="69"/>
      <c r="BH1297" s="69"/>
      <c r="BI1297" s="94"/>
      <c r="BJ1297" s="42"/>
      <c r="BK1297" s="42"/>
      <c r="BL1297" s="209"/>
      <c r="BM1297" s="67"/>
      <c r="BN1297" s="67"/>
      <c r="BO1297" s="95"/>
      <c r="BP1297" s="42"/>
      <c r="BQ1297" s="42"/>
      <c r="BR1297" s="206"/>
      <c r="BS1297" s="41"/>
      <c r="BT1297" s="41"/>
      <c r="BU1297" s="30"/>
      <c r="BW1297" s="30"/>
      <c r="BX1297" s="30"/>
      <c r="BY1297" s="30"/>
      <c r="BZ1297" s="160"/>
      <c r="CS1297" s="40"/>
      <c r="CV1297" s="69"/>
      <c r="CW1297" s="31"/>
      <c r="CX1297" s="19"/>
      <c r="CY1297" s="43"/>
      <c r="DC1297" s="160"/>
      <c r="DU1297" s="30"/>
      <c r="DV1297" s="30"/>
      <c r="DW1297" s="30"/>
      <c r="DX1297" s="30"/>
      <c r="DY1297" s="30"/>
      <c r="DZ1297" s="160"/>
      <c r="EA1297" s="160"/>
      <c r="EC1297" s="160"/>
      <c r="ED1297" s="160"/>
      <c r="EG1297" s="160"/>
      <c r="EH1297" s="30"/>
      <c r="EI1297" s="30"/>
      <c r="EK1297" s="160"/>
      <c r="EL1297" s="160"/>
      <c r="EM1297" s="160"/>
      <c r="EN1297" s="160"/>
      <c r="EO1297" s="160"/>
      <c r="EP1297" s="160"/>
    </row>
    <row r="1298" spans="2:146" s="105" customFormat="1" x14ac:dyDescent="0.25">
      <c r="B1298" s="53"/>
      <c r="C1298" s="53"/>
      <c r="D1298" s="53"/>
      <c r="E1298" s="53"/>
      <c r="F1298" s="53"/>
      <c r="G1298" s="53"/>
      <c r="J1298" s="160"/>
      <c r="K1298" s="160"/>
      <c r="L1298" s="42"/>
      <c r="M1298" s="42"/>
      <c r="N1298" s="42"/>
      <c r="O1298" s="42"/>
      <c r="P1298" s="42"/>
      <c r="Q1298" s="42"/>
      <c r="R1298" s="42"/>
      <c r="S1298" s="42"/>
      <c r="T1298" s="42"/>
      <c r="U1298" s="169"/>
      <c r="V1298" s="169"/>
      <c r="W1298" s="169"/>
      <c r="X1298" s="169"/>
      <c r="Y1298" s="169"/>
      <c r="AA1298" s="169"/>
      <c r="AB1298" s="169"/>
      <c r="AC1298" s="169"/>
      <c r="AD1298" s="169"/>
      <c r="AE1298" s="169"/>
      <c r="AF1298" s="169"/>
      <c r="AG1298" s="169"/>
      <c r="AH1298" s="169"/>
      <c r="AJ1298" s="169"/>
      <c r="AK1298" s="169"/>
      <c r="AM1298" s="169"/>
      <c r="AN1298" s="64"/>
      <c r="AO1298" s="64"/>
      <c r="AP1298" s="64"/>
      <c r="AQ1298" s="64"/>
      <c r="AR1298" s="64"/>
      <c r="AS1298" s="42"/>
      <c r="AT1298" s="67"/>
      <c r="AU1298" s="67"/>
      <c r="AV1298" s="67"/>
      <c r="AW1298" s="42"/>
      <c r="AX1298" s="64"/>
      <c r="AY1298" s="69"/>
      <c r="AZ1298" s="67"/>
      <c r="BA1298" s="67"/>
      <c r="BB1298" s="67"/>
      <c r="BC1298" s="67"/>
      <c r="BD1298" s="69"/>
      <c r="BE1298" s="69"/>
      <c r="BF1298" s="72"/>
      <c r="BG1298" s="69"/>
      <c r="BH1298" s="69"/>
      <c r="BI1298" s="94"/>
      <c r="BJ1298" s="42"/>
      <c r="BK1298" s="42"/>
      <c r="BL1298" s="209"/>
      <c r="BM1298" s="67"/>
      <c r="BN1298" s="67"/>
      <c r="BO1298" s="95"/>
      <c r="BP1298" s="42"/>
      <c r="BQ1298" s="42"/>
      <c r="BR1298" s="206"/>
      <c r="BS1298" s="41"/>
      <c r="BT1298" s="41"/>
      <c r="BU1298" s="30"/>
      <c r="BW1298" s="30"/>
      <c r="BX1298" s="30"/>
      <c r="BY1298" s="30"/>
      <c r="BZ1298" s="160"/>
      <c r="CS1298" s="40"/>
      <c r="CV1298" s="69"/>
      <c r="CW1298" s="31"/>
      <c r="CX1298" s="19"/>
      <c r="CY1298" s="43"/>
      <c r="DC1298" s="160"/>
      <c r="DU1298" s="30"/>
      <c r="DV1298" s="30"/>
      <c r="DW1298" s="30"/>
      <c r="DX1298" s="30"/>
      <c r="DY1298" s="30"/>
      <c r="DZ1298" s="160"/>
      <c r="EA1298" s="160"/>
      <c r="EC1298" s="160"/>
      <c r="ED1298" s="160"/>
      <c r="EG1298" s="160"/>
      <c r="EH1298" s="30"/>
      <c r="EI1298" s="30"/>
      <c r="EK1298" s="160"/>
      <c r="EL1298" s="160"/>
      <c r="EM1298" s="160"/>
      <c r="EN1298" s="160"/>
      <c r="EO1298" s="160"/>
      <c r="EP1298" s="160"/>
    </row>
    <row r="1299" spans="2:146" s="105" customFormat="1" x14ac:dyDescent="0.25">
      <c r="B1299" s="53"/>
      <c r="C1299" s="53"/>
      <c r="D1299" s="53"/>
      <c r="E1299" s="53"/>
      <c r="F1299" s="53"/>
      <c r="G1299" s="53"/>
      <c r="J1299" s="160"/>
      <c r="K1299" s="160"/>
      <c r="L1299" s="42"/>
      <c r="M1299" s="42"/>
      <c r="N1299" s="42"/>
      <c r="O1299" s="42"/>
      <c r="P1299" s="42"/>
      <c r="Q1299" s="42"/>
      <c r="R1299" s="42"/>
      <c r="S1299" s="42"/>
      <c r="T1299" s="42"/>
      <c r="U1299" s="169"/>
      <c r="V1299" s="169"/>
      <c r="W1299" s="169"/>
      <c r="X1299" s="169"/>
      <c r="Y1299" s="169"/>
      <c r="AA1299" s="169"/>
      <c r="AB1299" s="169"/>
      <c r="AC1299" s="169"/>
      <c r="AD1299" s="169"/>
      <c r="AE1299" s="169"/>
      <c r="AF1299" s="169"/>
      <c r="AG1299" s="169"/>
      <c r="AH1299" s="169"/>
      <c r="AJ1299" s="169"/>
      <c r="AK1299" s="169"/>
      <c r="AM1299" s="169"/>
      <c r="AN1299" s="64"/>
      <c r="AO1299" s="64"/>
      <c r="AP1299" s="64"/>
      <c r="AQ1299" s="64"/>
      <c r="AR1299" s="64"/>
      <c r="AS1299" s="42"/>
      <c r="AT1299" s="67"/>
      <c r="AU1299" s="67"/>
      <c r="AV1299" s="67"/>
      <c r="AW1299" s="42"/>
      <c r="AX1299" s="64"/>
      <c r="AY1299" s="69"/>
      <c r="AZ1299" s="67"/>
      <c r="BA1299" s="67"/>
      <c r="BB1299" s="67"/>
      <c r="BC1299" s="67"/>
      <c r="BD1299" s="69"/>
      <c r="BE1299" s="69"/>
      <c r="BF1299" s="72"/>
      <c r="BG1299" s="69"/>
      <c r="BH1299" s="69"/>
      <c r="BI1299" s="94"/>
      <c r="BJ1299" s="42"/>
      <c r="BK1299" s="42"/>
      <c r="BL1299" s="209"/>
      <c r="BM1299" s="67"/>
      <c r="BN1299" s="67"/>
      <c r="BO1299" s="95"/>
      <c r="BP1299" s="42"/>
      <c r="BQ1299" s="42"/>
      <c r="BR1299" s="206"/>
      <c r="BS1299" s="41"/>
      <c r="BT1299" s="41"/>
      <c r="BU1299" s="30"/>
      <c r="BW1299" s="30"/>
      <c r="BX1299" s="30"/>
      <c r="BY1299" s="30"/>
      <c r="BZ1299" s="160"/>
      <c r="CS1299" s="40"/>
      <c r="CV1299" s="69"/>
      <c r="CW1299" s="31"/>
      <c r="CX1299" s="19"/>
      <c r="CY1299" s="43"/>
      <c r="DC1299" s="160"/>
      <c r="DU1299" s="30"/>
      <c r="DV1299" s="30"/>
      <c r="DW1299" s="30"/>
      <c r="DX1299" s="30"/>
      <c r="DY1299" s="30"/>
      <c r="DZ1299" s="160"/>
      <c r="EA1299" s="160"/>
      <c r="EC1299" s="160"/>
      <c r="ED1299" s="160"/>
      <c r="EG1299" s="160"/>
      <c r="EH1299" s="30"/>
      <c r="EI1299" s="30"/>
      <c r="EK1299" s="160"/>
      <c r="EL1299" s="160"/>
      <c r="EM1299" s="160"/>
      <c r="EN1299" s="160"/>
      <c r="EO1299" s="160"/>
      <c r="EP1299" s="160"/>
    </row>
    <row r="1300" spans="2:146" s="105" customFormat="1" x14ac:dyDescent="0.25">
      <c r="B1300" s="53"/>
      <c r="C1300" s="53"/>
      <c r="D1300" s="53"/>
      <c r="E1300" s="53"/>
      <c r="F1300" s="53"/>
      <c r="G1300" s="53"/>
      <c r="J1300" s="160"/>
      <c r="K1300" s="160"/>
      <c r="L1300" s="42"/>
      <c r="M1300" s="42"/>
      <c r="N1300" s="42"/>
      <c r="O1300" s="42"/>
      <c r="P1300" s="42"/>
      <c r="Q1300" s="42"/>
      <c r="R1300" s="42"/>
      <c r="S1300" s="42"/>
      <c r="T1300" s="42"/>
      <c r="U1300" s="169"/>
      <c r="V1300" s="169"/>
      <c r="W1300" s="169"/>
      <c r="X1300" s="169"/>
      <c r="Y1300" s="169"/>
      <c r="AA1300" s="169"/>
      <c r="AB1300" s="169"/>
      <c r="AC1300" s="169"/>
      <c r="AD1300" s="169"/>
      <c r="AE1300" s="169"/>
      <c r="AF1300" s="169"/>
      <c r="AG1300" s="169"/>
      <c r="AH1300" s="169"/>
      <c r="AJ1300" s="169"/>
      <c r="AK1300" s="169"/>
      <c r="AM1300" s="169"/>
      <c r="AN1300" s="64"/>
      <c r="AO1300" s="64"/>
      <c r="AP1300" s="64"/>
      <c r="AQ1300" s="64"/>
      <c r="AR1300" s="64"/>
      <c r="AS1300" s="42"/>
      <c r="AT1300" s="67"/>
      <c r="AU1300" s="67"/>
      <c r="AV1300" s="67"/>
      <c r="AW1300" s="42"/>
      <c r="AX1300" s="64"/>
      <c r="AY1300" s="69"/>
      <c r="AZ1300" s="67"/>
      <c r="BA1300" s="67"/>
      <c r="BB1300" s="67"/>
      <c r="BC1300" s="67"/>
      <c r="BD1300" s="69"/>
      <c r="BE1300" s="69"/>
      <c r="BF1300" s="72"/>
      <c r="BG1300" s="69"/>
      <c r="BH1300" s="69"/>
      <c r="BI1300" s="94"/>
      <c r="BJ1300" s="42"/>
      <c r="BK1300" s="42"/>
      <c r="BL1300" s="209"/>
      <c r="BM1300" s="67"/>
      <c r="BN1300" s="67"/>
      <c r="BO1300" s="95"/>
      <c r="BP1300" s="42"/>
      <c r="BQ1300" s="42"/>
      <c r="BR1300" s="206"/>
      <c r="BS1300" s="41"/>
      <c r="BT1300" s="41"/>
      <c r="BU1300" s="30"/>
      <c r="BW1300" s="30"/>
      <c r="BX1300" s="30"/>
      <c r="BY1300" s="30"/>
      <c r="BZ1300" s="160"/>
      <c r="CS1300" s="40"/>
      <c r="CV1300" s="69"/>
      <c r="CW1300" s="31"/>
      <c r="CX1300" s="19"/>
      <c r="CY1300" s="43"/>
      <c r="DC1300" s="160"/>
      <c r="DU1300" s="30"/>
      <c r="DV1300" s="30"/>
      <c r="DW1300" s="30"/>
      <c r="DX1300" s="30"/>
      <c r="DY1300" s="30"/>
      <c r="DZ1300" s="160"/>
      <c r="EA1300" s="160"/>
      <c r="EC1300" s="160"/>
      <c r="ED1300" s="160"/>
      <c r="EG1300" s="160"/>
      <c r="EH1300" s="30"/>
      <c r="EI1300" s="30"/>
      <c r="EK1300" s="160"/>
      <c r="EL1300" s="160"/>
      <c r="EM1300" s="160"/>
      <c r="EN1300" s="160"/>
      <c r="EO1300" s="160"/>
      <c r="EP1300" s="160"/>
    </row>
    <row r="1301" spans="2:146" s="105" customFormat="1" x14ac:dyDescent="0.25">
      <c r="B1301" s="53"/>
      <c r="C1301" s="53"/>
      <c r="D1301" s="53"/>
      <c r="E1301" s="53"/>
      <c r="F1301" s="53"/>
      <c r="G1301" s="53"/>
      <c r="J1301" s="160"/>
      <c r="K1301" s="160"/>
      <c r="L1301" s="42"/>
      <c r="M1301" s="42"/>
      <c r="N1301" s="42"/>
      <c r="O1301" s="42"/>
      <c r="P1301" s="42"/>
      <c r="Q1301" s="42"/>
      <c r="R1301" s="42"/>
      <c r="S1301" s="42"/>
      <c r="T1301" s="42"/>
      <c r="U1301" s="169"/>
      <c r="V1301" s="169"/>
      <c r="W1301" s="169"/>
      <c r="X1301" s="169"/>
      <c r="Y1301" s="169"/>
      <c r="AA1301" s="169"/>
      <c r="AB1301" s="169"/>
      <c r="AC1301" s="169"/>
      <c r="AD1301" s="169"/>
      <c r="AE1301" s="169"/>
      <c r="AF1301" s="169"/>
      <c r="AG1301" s="169"/>
      <c r="AH1301" s="169"/>
      <c r="AJ1301" s="169"/>
      <c r="AK1301" s="169"/>
      <c r="AM1301" s="169"/>
      <c r="AN1301" s="64"/>
      <c r="AO1301" s="64"/>
      <c r="AP1301" s="64"/>
      <c r="AQ1301" s="64"/>
      <c r="AR1301" s="64"/>
      <c r="AS1301" s="42"/>
      <c r="AT1301" s="67"/>
      <c r="AU1301" s="67"/>
      <c r="AV1301" s="67"/>
      <c r="AW1301" s="42"/>
      <c r="AX1301" s="64"/>
      <c r="AY1301" s="69"/>
      <c r="AZ1301" s="67"/>
      <c r="BA1301" s="67"/>
      <c r="BB1301" s="67"/>
      <c r="BC1301" s="67"/>
      <c r="BD1301" s="69"/>
      <c r="BE1301" s="69"/>
      <c r="BF1301" s="72"/>
      <c r="BG1301" s="69"/>
      <c r="BH1301" s="69"/>
      <c r="BI1301" s="94"/>
      <c r="BJ1301" s="42"/>
      <c r="BK1301" s="42"/>
      <c r="BL1301" s="209"/>
      <c r="BM1301" s="67"/>
      <c r="BN1301" s="67"/>
      <c r="BO1301" s="95"/>
      <c r="BP1301" s="42"/>
      <c r="BQ1301" s="42"/>
      <c r="BR1301" s="206"/>
      <c r="BS1301" s="41"/>
      <c r="BT1301" s="41"/>
      <c r="BU1301" s="30"/>
      <c r="BW1301" s="30"/>
      <c r="BX1301" s="30"/>
      <c r="BY1301" s="30"/>
      <c r="BZ1301" s="160"/>
      <c r="CS1301" s="40"/>
      <c r="CV1301" s="69"/>
      <c r="CW1301" s="31"/>
      <c r="CX1301" s="19"/>
      <c r="CY1301" s="43"/>
      <c r="DC1301" s="160"/>
      <c r="DU1301" s="30"/>
      <c r="DV1301" s="30"/>
      <c r="DW1301" s="30"/>
      <c r="DX1301" s="30"/>
      <c r="DY1301" s="30"/>
      <c r="DZ1301" s="160"/>
      <c r="EA1301" s="160"/>
      <c r="EC1301" s="160"/>
      <c r="ED1301" s="160"/>
      <c r="EG1301" s="160"/>
      <c r="EH1301" s="30"/>
      <c r="EI1301" s="30"/>
      <c r="EK1301" s="160"/>
      <c r="EL1301" s="160"/>
      <c r="EM1301" s="160"/>
      <c r="EN1301" s="160"/>
      <c r="EO1301" s="160"/>
      <c r="EP1301" s="160"/>
    </row>
    <row r="1302" spans="2:146" s="105" customFormat="1" x14ac:dyDescent="0.25">
      <c r="B1302" s="53"/>
      <c r="C1302" s="53"/>
      <c r="D1302" s="53"/>
      <c r="E1302" s="53"/>
      <c r="F1302" s="53"/>
      <c r="G1302" s="53"/>
      <c r="J1302" s="160"/>
      <c r="K1302" s="160"/>
      <c r="L1302" s="42"/>
      <c r="M1302" s="42"/>
      <c r="N1302" s="42"/>
      <c r="O1302" s="42"/>
      <c r="P1302" s="42"/>
      <c r="Q1302" s="42"/>
      <c r="R1302" s="42"/>
      <c r="S1302" s="42"/>
      <c r="T1302" s="42"/>
      <c r="U1302" s="169"/>
      <c r="V1302" s="169"/>
      <c r="W1302" s="169"/>
      <c r="X1302" s="169"/>
      <c r="Y1302" s="169"/>
      <c r="AA1302" s="169"/>
      <c r="AB1302" s="169"/>
      <c r="AC1302" s="169"/>
      <c r="AD1302" s="169"/>
      <c r="AE1302" s="169"/>
      <c r="AF1302" s="169"/>
      <c r="AG1302" s="169"/>
      <c r="AH1302" s="169"/>
      <c r="AJ1302" s="169"/>
      <c r="AK1302" s="169"/>
      <c r="AM1302" s="169"/>
      <c r="AN1302" s="64"/>
      <c r="AO1302" s="64"/>
      <c r="AP1302" s="64"/>
      <c r="AQ1302" s="64"/>
      <c r="AR1302" s="64"/>
      <c r="AS1302" s="42"/>
      <c r="AT1302" s="67"/>
      <c r="AU1302" s="67"/>
      <c r="AV1302" s="67"/>
      <c r="AW1302" s="42"/>
      <c r="AX1302" s="64"/>
      <c r="AY1302" s="69"/>
      <c r="AZ1302" s="67"/>
      <c r="BA1302" s="67"/>
      <c r="BB1302" s="67"/>
      <c r="BC1302" s="67"/>
      <c r="BD1302" s="69"/>
      <c r="BE1302" s="69"/>
      <c r="BF1302" s="72"/>
      <c r="BG1302" s="69"/>
      <c r="BH1302" s="69"/>
      <c r="BI1302" s="94"/>
      <c r="BJ1302" s="42"/>
      <c r="BK1302" s="42"/>
      <c r="BL1302" s="209"/>
      <c r="BM1302" s="67"/>
      <c r="BN1302" s="67"/>
      <c r="BO1302" s="95"/>
      <c r="BP1302" s="42"/>
      <c r="BQ1302" s="42"/>
      <c r="BR1302" s="206"/>
      <c r="BS1302" s="41"/>
      <c r="BT1302" s="41"/>
      <c r="BU1302" s="30"/>
      <c r="BW1302" s="30"/>
      <c r="BX1302" s="30"/>
      <c r="BY1302" s="30"/>
      <c r="BZ1302" s="160"/>
      <c r="CS1302" s="40"/>
      <c r="CV1302" s="69"/>
      <c r="CW1302" s="31"/>
      <c r="CX1302" s="19"/>
      <c r="CY1302" s="43"/>
      <c r="DC1302" s="160"/>
      <c r="DU1302" s="30"/>
      <c r="DV1302" s="30"/>
      <c r="DW1302" s="30"/>
      <c r="DX1302" s="30"/>
      <c r="DY1302" s="30"/>
      <c r="DZ1302" s="160"/>
      <c r="EA1302" s="160"/>
      <c r="EC1302" s="160"/>
      <c r="ED1302" s="160"/>
      <c r="EG1302" s="160"/>
      <c r="EH1302" s="30"/>
      <c r="EI1302" s="30"/>
      <c r="EK1302" s="160"/>
      <c r="EL1302" s="160"/>
      <c r="EM1302" s="160"/>
      <c r="EN1302" s="160"/>
      <c r="EO1302" s="160"/>
      <c r="EP1302" s="160"/>
    </row>
    <row r="1303" spans="2:146" s="105" customFormat="1" x14ac:dyDescent="0.25">
      <c r="B1303" s="53"/>
      <c r="C1303" s="53"/>
      <c r="D1303" s="53"/>
      <c r="E1303" s="53"/>
      <c r="F1303" s="53"/>
      <c r="G1303" s="53"/>
      <c r="J1303" s="160"/>
      <c r="K1303" s="160"/>
      <c r="L1303" s="42"/>
      <c r="M1303" s="42"/>
      <c r="N1303" s="42"/>
      <c r="O1303" s="42"/>
      <c r="P1303" s="42"/>
      <c r="Q1303" s="42"/>
      <c r="R1303" s="42"/>
      <c r="S1303" s="42"/>
      <c r="T1303" s="42"/>
      <c r="U1303" s="169"/>
      <c r="V1303" s="169"/>
      <c r="W1303" s="169"/>
      <c r="X1303" s="169"/>
      <c r="Y1303" s="169"/>
      <c r="AA1303" s="169"/>
      <c r="AB1303" s="169"/>
      <c r="AC1303" s="169"/>
      <c r="AD1303" s="169"/>
      <c r="AE1303" s="169"/>
      <c r="AF1303" s="169"/>
      <c r="AG1303" s="169"/>
      <c r="AH1303" s="169"/>
      <c r="AJ1303" s="169"/>
      <c r="AK1303" s="169"/>
      <c r="AM1303" s="169"/>
      <c r="AN1303" s="64"/>
      <c r="AO1303" s="64"/>
      <c r="AP1303" s="64"/>
      <c r="AQ1303" s="64"/>
      <c r="AR1303" s="64"/>
      <c r="AS1303" s="42"/>
      <c r="AT1303" s="67"/>
      <c r="AU1303" s="67"/>
      <c r="AV1303" s="67"/>
      <c r="AW1303" s="42"/>
      <c r="AX1303" s="64"/>
      <c r="AY1303" s="69"/>
      <c r="AZ1303" s="67"/>
      <c r="BA1303" s="67"/>
      <c r="BB1303" s="67"/>
      <c r="BC1303" s="67"/>
      <c r="BD1303" s="69"/>
      <c r="BE1303" s="69"/>
      <c r="BF1303" s="72"/>
      <c r="BG1303" s="69"/>
      <c r="BH1303" s="69"/>
      <c r="BI1303" s="94"/>
      <c r="BJ1303" s="42"/>
      <c r="BK1303" s="42"/>
      <c r="BL1303" s="209"/>
      <c r="BM1303" s="67"/>
      <c r="BN1303" s="67"/>
      <c r="BO1303" s="95"/>
      <c r="BP1303" s="42"/>
      <c r="BQ1303" s="42"/>
      <c r="BR1303" s="206"/>
      <c r="BS1303" s="41"/>
      <c r="BT1303" s="41"/>
      <c r="BU1303" s="30"/>
      <c r="BW1303" s="30"/>
      <c r="BX1303" s="30"/>
      <c r="BY1303" s="30"/>
      <c r="BZ1303" s="160"/>
      <c r="CS1303" s="40"/>
      <c r="CV1303" s="69"/>
      <c r="CW1303" s="31"/>
      <c r="CX1303" s="19"/>
      <c r="CY1303" s="43"/>
      <c r="DC1303" s="160"/>
      <c r="DU1303" s="30"/>
      <c r="DV1303" s="30"/>
      <c r="DW1303" s="30"/>
      <c r="DX1303" s="30"/>
      <c r="DY1303" s="30"/>
      <c r="DZ1303" s="160"/>
      <c r="EA1303" s="160"/>
      <c r="EC1303" s="160"/>
      <c r="ED1303" s="160"/>
      <c r="EG1303" s="160"/>
      <c r="EH1303" s="30"/>
      <c r="EI1303" s="30"/>
      <c r="EK1303" s="160"/>
      <c r="EL1303" s="160"/>
      <c r="EM1303" s="160"/>
      <c r="EN1303" s="160"/>
      <c r="EO1303" s="160"/>
      <c r="EP1303" s="160"/>
    </row>
    <row r="1304" spans="2:146" s="105" customFormat="1" x14ac:dyDescent="0.25">
      <c r="B1304" s="53"/>
      <c r="C1304" s="53"/>
      <c r="D1304" s="53"/>
      <c r="E1304" s="53"/>
      <c r="F1304" s="53"/>
      <c r="G1304" s="53"/>
      <c r="J1304" s="160"/>
      <c r="K1304" s="160"/>
      <c r="L1304" s="42"/>
      <c r="M1304" s="42"/>
      <c r="N1304" s="42"/>
      <c r="O1304" s="42"/>
      <c r="P1304" s="42"/>
      <c r="Q1304" s="42"/>
      <c r="R1304" s="42"/>
      <c r="S1304" s="42"/>
      <c r="T1304" s="42"/>
      <c r="U1304" s="169"/>
      <c r="V1304" s="169"/>
      <c r="W1304" s="169"/>
      <c r="X1304" s="169"/>
      <c r="Y1304" s="169"/>
      <c r="AA1304" s="169"/>
      <c r="AB1304" s="169"/>
      <c r="AC1304" s="169"/>
      <c r="AD1304" s="169"/>
      <c r="AE1304" s="169"/>
      <c r="AF1304" s="169"/>
      <c r="AG1304" s="169"/>
      <c r="AH1304" s="169"/>
      <c r="AJ1304" s="169"/>
      <c r="AK1304" s="169"/>
      <c r="AM1304" s="169"/>
      <c r="AN1304" s="64"/>
      <c r="AO1304" s="64"/>
      <c r="AP1304" s="64"/>
      <c r="AQ1304" s="64"/>
      <c r="AR1304" s="64"/>
      <c r="AS1304" s="42"/>
      <c r="AT1304" s="67"/>
      <c r="AU1304" s="67"/>
      <c r="AV1304" s="67"/>
      <c r="AW1304" s="42"/>
      <c r="AX1304" s="64"/>
      <c r="AY1304" s="69"/>
      <c r="AZ1304" s="67"/>
      <c r="BA1304" s="67"/>
      <c r="BB1304" s="67"/>
      <c r="BC1304" s="67"/>
      <c r="BD1304" s="69"/>
      <c r="BE1304" s="69"/>
      <c r="BF1304" s="72"/>
      <c r="BG1304" s="69"/>
      <c r="BH1304" s="69"/>
      <c r="BI1304" s="94"/>
      <c r="BJ1304" s="42"/>
      <c r="BK1304" s="42"/>
      <c r="BL1304" s="209"/>
      <c r="BM1304" s="67"/>
      <c r="BN1304" s="67"/>
      <c r="BO1304" s="95"/>
      <c r="BP1304" s="42"/>
      <c r="BQ1304" s="42"/>
      <c r="BR1304" s="206"/>
      <c r="BS1304" s="41"/>
      <c r="BT1304" s="41"/>
      <c r="BU1304" s="30"/>
      <c r="BW1304" s="30"/>
      <c r="BX1304" s="30"/>
      <c r="BY1304" s="30"/>
      <c r="BZ1304" s="160"/>
      <c r="CS1304" s="40"/>
      <c r="CV1304" s="69"/>
      <c r="CW1304" s="31"/>
      <c r="CX1304" s="19"/>
      <c r="CY1304" s="43"/>
      <c r="DC1304" s="160"/>
      <c r="DU1304" s="30"/>
      <c r="DV1304" s="30"/>
      <c r="DW1304" s="30"/>
      <c r="DX1304" s="30"/>
      <c r="DY1304" s="30"/>
      <c r="DZ1304" s="160"/>
      <c r="EA1304" s="160"/>
      <c r="EC1304" s="160"/>
      <c r="ED1304" s="160"/>
      <c r="EG1304" s="160"/>
      <c r="EH1304" s="30"/>
      <c r="EI1304" s="30"/>
      <c r="EK1304" s="160"/>
      <c r="EL1304" s="160"/>
      <c r="EM1304" s="160"/>
      <c r="EN1304" s="160"/>
      <c r="EO1304" s="160"/>
      <c r="EP1304" s="160"/>
    </row>
    <row r="1305" spans="2:146" s="105" customFormat="1" x14ac:dyDescent="0.25">
      <c r="B1305" s="53"/>
      <c r="C1305" s="53"/>
      <c r="D1305" s="53"/>
      <c r="E1305" s="53"/>
      <c r="F1305" s="53"/>
      <c r="G1305" s="53"/>
      <c r="J1305" s="160"/>
      <c r="K1305" s="160"/>
      <c r="L1305" s="42"/>
      <c r="M1305" s="42"/>
      <c r="N1305" s="42"/>
      <c r="O1305" s="42"/>
      <c r="P1305" s="42"/>
      <c r="Q1305" s="42"/>
      <c r="R1305" s="42"/>
      <c r="S1305" s="42"/>
      <c r="T1305" s="42"/>
      <c r="U1305" s="169"/>
      <c r="V1305" s="169"/>
      <c r="W1305" s="169"/>
      <c r="X1305" s="169"/>
      <c r="Y1305" s="169"/>
      <c r="AA1305" s="169"/>
      <c r="AB1305" s="169"/>
      <c r="AC1305" s="169"/>
      <c r="AD1305" s="169"/>
      <c r="AE1305" s="169"/>
      <c r="AF1305" s="169"/>
      <c r="AG1305" s="169"/>
      <c r="AH1305" s="169"/>
      <c r="AJ1305" s="169"/>
      <c r="AK1305" s="169"/>
      <c r="AM1305" s="169"/>
      <c r="AN1305" s="64"/>
      <c r="AO1305" s="64"/>
      <c r="AP1305" s="64"/>
      <c r="AQ1305" s="64"/>
      <c r="AR1305" s="64"/>
      <c r="AS1305" s="42"/>
      <c r="AT1305" s="67"/>
      <c r="AU1305" s="67"/>
      <c r="AV1305" s="67"/>
      <c r="AW1305" s="42"/>
      <c r="AX1305" s="64"/>
      <c r="AY1305" s="69"/>
      <c r="AZ1305" s="67"/>
      <c r="BA1305" s="67"/>
      <c r="BB1305" s="67"/>
      <c r="BC1305" s="67"/>
      <c r="BD1305" s="69"/>
      <c r="BE1305" s="69"/>
      <c r="BF1305" s="72"/>
      <c r="BG1305" s="69"/>
      <c r="BH1305" s="69"/>
      <c r="BI1305" s="94"/>
      <c r="BJ1305" s="42"/>
      <c r="BK1305" s="42"/>
      <c r="BL1305" s="209"/>
      <c r="BM1305" s="67"/>
      <c r="BN1305" s="67"/>
      <c r="BO1305" s="95"/>
      <c r="BP1305" s="42"/>
      <c r="BQ1305" s="42"/>
      <c r="BR1305" s="206"/>
      <c r="BS1305" s="41"/>
      <c r="BT1305" s="41"/>
      <c r="BU1305" s="30"/>
      <c r="BW1305" s="30"/>
      <c r="BX1305" s="30"/>
      <c r="BY1305" s="30"/>
      <c r="BZ1305" s="160"/>
      <c r="CS1305" s="40"/>
      <c r="CV1305" s="69"/>
      <c r="CW1305" s="31"/>
      <c r="CX1305" s="19"/>
      <c r="CY1305" s="43"/>
      <c r="DC1305" s="160"/>
      <c r="DU1305" s="30"/>
      <c r="DV1305" s="30"/>
      <c r="DW1305" s="30"/>
      <c r="DX1305" s="30"/>
      <c r="DY1305" s="30"/>
      <c r="DZ1305" s="160"/>
      <c r="EA1305" s="160"/>
      <c r="EC1305" s="160"/>
      <c r="ED1305" s="160"/>
      <c r="EG1305" s="160"/>
      <c r="EH1305" s="30"/>
      <c r="EI1305" s="30"/>
      <c r="EK1305" s="160"/>
      <c r="EL1305" s="160"/>
      <c r="EM1305" s="160"/>
      <c r="EN1305" s="160"/>
      <c r="EO1305" s="160"/>
      <c r="EP1305" s="160"/>
    </row>
    <row r="1306" spans="2:146" s="105" customFormat="1" x14ac:dyDescent="0.25">
      <c r="B1306" s="53"/>
      <c r="C1306" s="53"/>
      <c r="D1306" s="53"/>
      <c r="E1306" s="53"/>
      <c r="F1306" s="53"/>
      <c r="G1306" s="53"/>
      <c r="J1306" s="160"/>
      <c r="K1306" s="160"/>
      <c r="L1306" s="42"/>
      <c r="M1306" s="42"/>
      <c r="N1306" s="42"/>
      <c r="O1306" s="42"/>
      <c r="P1306" s="42"/>
      <c r="Q1306" s="42"/>
      <c r="R1306" s="42"/>
      <c r="S1306" s="42"/>
      <c r="T1306" s="42"/>
      <c r="U1306" s="169"/>
      <c r="V1306" s="169"/>
      <c r="W1306" s="169"/>
      <c r="X1306" s="169"/>
      <c r="Y1306" s="169"/>
      <c r="AA1306" s="169"/>
      <c r="AB1306" s="169"/>
      <c r="AC1306" s="169"/>
      <c r="AD1306" s="169"/>
      <c r="AE1306" s="169"/>
      <c r="AF1306" s="169"/>
      <c r="AG1306" s="169"/>
      <c r="AH1306" s="169"/>
      <c r="AJ1306" s="169"/>
      <c r="AK1306" s="169"/>
      <c r="AM1306" s="169"/>
      <c r="AN1306" s="64"/>
      <c r="AO1306" s="64"/>
      <c r="AP1306" s="64"/>
      <c r="AQ1306" s="64"/>
      <c r="AR1306" s="64"/>
      <c r="AS1306" s="42"/>
      <c r="AT1306" s="67"/>
      <c r="AU1306" s="67"/>
      <c r="AV1306" s="67"/>
      <c r="AW1306" s="42"/>
      <c r="AX1306" s="64"/>
      <c r="AY1306" s="69"/>
      <c r="AZ1306" s="67"/>
      <c r="BA1306" s="67"/>
      <c r="BB1306" s="67"/>
      <c r="BC1306" s="67"/>
      <c r="BD1306" s="69"/>
      <c r="BE1306" s="69"/>
      <c r="BF1306" s="72"/>
      <c r="BG1306" s="69"/>
      <c r="BH1306" s="69"/>
      <c r="BI1306" s="94"/>
      <c r="BJ1306" s="42"/>
      <c r="BK1306" s="42"/>
      <c r="BL1306" s="209"/>
      <c r="BM1306" s="67"/>
      <c r="BN1306" s="67"/>
      <c r="BO1306" s="95"/>
      <c r="BP1306" s="42"/>
      <c r="BQ1306" s="42"/>
      <c r="BR1306" s="206"/>
      <c r="BS1306" s="41"/>
      <c r="BT1306" s="41"/>
      <c r="BU1306" s="30"/>
      <c r="BW1306" s="30"/>
      <c r="BX1306" s="30"/>
      <c r="BY1306" s="30"/>
      <c r="BZ1306" s="160"/>
      <c r="CS1306" s="40"/>
      <c r="CV1306" s="69"/>
      <c r="CW1306" s="31"/>
      <c r="CX1306" s="19"/>
      <c r="CY1306" s="43"/>
      <c r="DC1306" s="160"/>
      <c r="DU1306" s="30"/>
      <c r="DV1306" s="30"/>
      <c r="DW1306" s="30"/>
      <c r="DX1306" s="30"/>
      <c r="DY1306" s="30"/>
      <c r="DZ1306" s="160"/>
      <c r="EA1306" s="160"/>
      <c r="EC1306" s="160"/>
      <c r="ED1306" s="160"/>
      <c r="EG1306" s="160"/>
      <c r="EH1306" s="30"/>
      <c r="EI1306" s="30"/>
      <c r="EK1306" s="160"/>
      <c r="EL1306" s="160"/>
      <c r="EM1306" s="160"/>
      <c r="EN1306" s="160"/>
      <c r="EO1306" s="160"/>
      <c r="EP1306" s="160"/>
    </row>
    <row r="1307" spans="2:146" s="105" customFormat="1" x14ac:dyDescent="0.25">
      <c r="B1307" s="53"/>
      <c r="C1307" s="53"/>
      <c r="D1307" s="53"/>
      <c r="E1307" s="53"/>
      <c r="F1307" s="53"/>
      <c r="G1307" s="53"/>
      <c r="J1307" s="160"/>
      <c r="K1307" s="160"/>
      <c r="L1307" s="42"/>
      <c r="M1307" s="42"/>
      <c r="N1307" s="42"/>
      <c r="O1307" s="42"/>
      <c r="P1307" s="42"/>
      <c r="Q1307" s="42"/>
      <c r="R1307" s="42"/>
      <c r="S1307" s="42"/>
      <c r="T1307" s="42"/>
      <c r="U1307" s="169"/>
      <c r="V1307" s="169"/>
      <c r="W1307" s="169"/>
      <c r="X1307" s="169"/>
      <c r="Y1307" s="169"/>
      <c r="AA1307" s="169"/>
      <c r="AB1307" s="169"/>
      <c r="AC1307" s="169"/>
      <c r="AD1307" s="169"/>
      <c r="AE1307" s="169"/>
      <c r="AF1307" s="169"/>
      <c r="AG1307" s="169"/>
      <c r="AH1307" s="169"/>
      <c r="AJ1307" s="169"/>
      <c r="AK1307" s="169"/>
      <c r="AM1307" s="169"/>
      <c r="AN1307" s="64"/>
      <c r="AO1307" s="64"/>
      <c r="AP1307" s="64"/>
      <c r="AQ1307" s="64"/>
      <c r="AR1307" s="64"/>
      <c r="AS1307" s="42"/>
      <c r="AT1307" s="67"/>
      <c r="AU1307" s="67"/>
      <c r="AV1307" s="67"/>
      <c r="AW1307" s="42"/>
      <c r="AX1307" s="64"/>
      <c r="AY1307" s="69"/>
      <c r="AZ1307" s="67"/>
      <c r="BA1307" s="67"/>
      <c r="BB1307" s="67"/>
      <c r="BC1307" s="67"/>
      <c r="BD1307" s="69"/>
      <c r="BE1307" s="69"/>
      <c r="BF1307" s="72"/>
      <c r="BG1307" s="69"/>
      <c r="BH1307" s="69"/>
      <c r="BI1307" s="94"/>
      <c r="BJ1307" s="42"/>
      <c r="BK1307" s="42"/>
      <c r="BL1307" s="209"/>
      <c r="BM1307" s="67"/>
      <c r="BN1307" s="67"/>
      <c r="BO1307" s="95"/>
      <c r="BP1307" s="42"/>
      <c r="BQ1307" s="42"/>
      <c r="BR1307" s="206"/>
      <c r="BS1307" s="41"/>
      <c r="BT1307" s="41"/>
      <c r="BU1307" s="30"/>
      <c r="BW1307" s="30"/>
      <c r="BX1307" s="30"/>
      <c r="BY1307" s="30"/>
      <c r="BZ1307" s="160"/>
      <c r="CS1307" s="40"/>
      <c r="CV1307" s="69"/>
      <c r="CW1307" s="31"/>
      <c r="CX1307" s="19"/>
      <c r="CY1307" s="43"/>
      <c r="DC1307" s="160"/>
      <c r="DU1307" s="30"/>
      <c r="DV1307" s="30"/>
      <c r="DW1307" s="30"/>
      <c r="DX1307" s="30"/>
      <c r="DY1307" s="30"/>
      <c r="DZ1307" s="160"/>
      <c r="EA1307" s="160"/>
      <c r="EC1307" s="160"/>
      <c r="ED1307" s="160"/>
      <c r="EG1307" s="160"/>
      <c r="EH1307" s="30"/>
      <c r="EI1307" s="30"/>
      <c r="EK1307" s="160"/>
      <c r="EL1307" s="160"/>
      <c r="EM1307" s="160"/>
      <c r="EN1307" s="160"/>
      <c r="EO1307" s="160"/>
      <c r="EP1307" s="160"/>
    </row>
    <row r="1308" spans="2:146" s="105" customFormat="1" x14ac:dyDescent="0.25">
      <c r="B1308" s="53"/>
      <c r="C1308" s="53"/>
      <c r="D1308" s="53"/>
      <c r="E1308" s="53"/>
      <c r="F1308" s="53"/>
      <c r="G1308" s="53"/>
      <c r="J1308" s="160"/>
      <c r="K1308" s="160"/>
      <c r="L1308" s="42"/>
      <c r="M1308" s="42"/>
      <c r="N1308" s="42"/>
      <c r="O1308" s="42"/>
      <c r="P1308" s="42"/>
      <c r="Q1308" s="42"/>
      <c r="R1308" s="42"/>
      <c r="S1308" s="42"/>
      <c r="T1308" s="42"/>
      <c r="U1308" s="169"/>
      <c r="V1308" s="169"/>
      <c r="W1308" s="169"/>
      <c r="X1308" s="169"/>
      <c r="Y1308" s="169"/>
      <c r="AA1308" s="169"/>
      <c r="AB1308" s="169"/>
      <c r="AC1308" s="169"/>
      <c r="AD1308" s="169"/>
      <c r="AE1308" s="169"/>
      <c r="AF1308" s="169"/>
      <c r="AG1308" s="169"/>
      <c r="AH1308" s="169"/>
      <c r="AJ1308" s="169"/>
      <c r="AK1308" s="169"/>
      <c r="AM1308" s="169"/>
      <c r="AN1308" s="64"/>
      <c r="AO1308" s="64"/>
      <c r="AP1308" s="64"/>
      <c r="AQ1308" s="64"/>
      <c r="AR1308" s="64"/>
      <c r="AS1308" s="42"/>
      <c r="AT1308" s="67"/>
      <c r="AU1308" s="67"/>
      <c r="AV1308" s="67"/>
      <c r="AW1308" s="42"/>
      <c r="AX1308" s="64"/>
      <c r="AY1308" s="69"/>
      <c r="AZ1308" s="67"/>
      <c r="BA1308" s="67"/>
      <c r="BB1308" s="67"/>
      <c r="BC1308" s="67"/>
      <c r="BD1308" s="69"/>
      <c r="BE1308" s="69"/>
      <c r="BF1308" s="72"/>
      <c r="BG1308" s="69"/>
      <c r="BH1308" s="69"/>
      <c r="BI1308" s="94"/>
      <c r="BJ1308" s="42"/>
      <c r="BK1308" s="42"/>
      <c r="BL1308" s="209"/>
      <c r="BM1308" s="67"/>
      <c r="BN1308" s="67"/>
      <c r="BO1308" s="95"/>
      <c r="BP1308" s="42"/>
      <c r="BQ1308" s="42"/>
      <c r="BR1308" s="206"/>
      <c r="BS1308" s="41"/>
      <c r="BT1308" s="41"/>
      <c r="BU1308" s="30"/>
      <c r="BW1308" s="30"/>
      <c r="BX1308" s="30"/>
      <c r="BY1308" s="30"/>
      <c r="BZ1308" s="160"/>
      <c r="CS1308" s="40"/>
      <c r="CV1308" s="69"/>
      <c r="CW1308" s="31"/>
      <c r="CX1308" s="19"/>
      <c r="CY1308" s="43"/>
      <c r="DC1308" s="160"/>
      <c r="DU1308" s="30"/>
      <c r="DV1308" s="30"/>
      <c r="DW1308" s="30"/>
      <c r="DX1308" s="30"/>
      <c r="DY1308" s="30"/>
      <c r="DZ1308" s="160"/>
      <c r="EA1308" s="160"/>
      <c r="EC1308" s="160"/>
      <c r="ED1308" s="160"/>
      <c r="EG1308" s="160"/>
      <c r="EH1308" s="30"/>
      <c r="EI1308" s="30"/>
      <c r="EK1308" s="160"/>
      <c r="EL1308" s="160"/>
      <c r="EM1308" s="160"/>
      <c r="EN1308" s="160"/>
      <c r="EO1308" s="160"/>
      <c r="EP1308" s="160"/>
    </row>
    <row r="1309" spans="2:146" s="105" customFormat="1" x14ac:dyDescent="0.25">
      <c r="B1309" s="53"/>
      <c r="C1309" s="53"/>
      <c r="D1309" s="53"/>
      <c r="E1309" s="53"/>
      <c r="F1309" s="53"/>
      <c r="G1309" s="53"/>
      <c r="J1309" s="160"/>
      <c r="K1309" s="160"/>
      <c r="L1309" s="42"/>
      <c r="M1309" s="42"/>
      <c r="N1309" s="42"/>
      <c r="O1309" s="42"/>
      <c r="P1309" s="42"/>
      <c r="Q1309" s="42"/>
      <c r="R1309" s="42"/>
      <c r="S1309" s="42"/>
      <c r="T1309" s="42"/>
      <c r="U1309" s="169"/>
      <c r="V1309" s="169"/>
      <c r="W1309" s="169"/>
      <c r="X1309" s="169"/>
      <c r="Y1309" s="169"/>
      <c r="AA1309" s="169"/>
      <c r="AB1309" s="169"/>
      <c r="AC1309" s="169"/>
      <c r="AD1309" s="169"/>
      <c r="AE1309" s="169"/>
      <c r="AF1309" s="169"/>
      <c r="AG1309" s="169"/>
      <c r="AH1309" s="169"/>
      <c r="AJ1309" s="169"/>
      <c r="AK1309" s="169"/>
      <c r="AM1309" s="169"/>
      <c r="AN1309" s="64"/>
      <c r="AO1309" s="64"/>
      <c r="AP1309" s="64"/>
      <c r="AQ1309" s="64"/>
      <c r="AR1309" s="64"/>
      <c r="AS1309" s="42"/>
      <c r="AT1309" s="67"/>
      <c r="AU1309" s="67"/>
      <c r="AV1309" s="67"/>
      <c r="AW1309" s="42"/>
      <c r="AX1309" s="64"/>
      <c r="AY1309" s="69"/>
      <c r="AZ1309" s="67"/>
      <c r="BA1309" s="67"/>
      <c r="BB1309" s="67"/>
      <c r="BC1309" s="67"/>
      <c r="BD1309" s="69"/>
      <c r="BE1309" s="69"/>
      <c r="BF1309" s="72"/>
      <c r="BG1309" s="69"/>
      <c r="BH1309" s="69"/>
      <c r="BI1309" s="94"/>
      <c r="BJ1309" s="42"/>
      <c r="BK1309" s="42"/>
      <c r="BL1309" s="209"/>
      <c r="BM1309" s="67"/>
      <c r="BN1309" s="67"/>
      <c r="BO1309" s="95"/>
      <c r="BP1309" s="42"/>
      <c r="BQ1309" s="42"/>
      <c r="BR1309" s="206"/>
      <c r="BS1309" s="41"/>
      <c r="BT1309" s="41"/>
      <c r="BU1309" s="30"/>
      <c r="BW1309" s="30"/>
      <c r="BX1309" s="30"/>
      <c r="BY1309" s="30"/>
      <c r="BZ1309" s="160"/>
      <c r="CS1309" s="40"/>
      <c r="CV1309" s="69"/>
      <c r="CW1309" s="31"/>
      <c r="CX1309" s="19"/>
      <c r="CY1309" s="43"/>
      <c r="DC1309" s="160"/>
      <c r="DU1309" s="30"/>
      <c r="DV1309" s="30"/>
      <c r="DW1309" s="30"/>
      <c r="DX1309" s="30"/>
      <c r="DY1309" s="30"/>
      <c r="DZ1309" s="160"/>
      <c r="EA1309" s="160"/>
      <c r="EC1309" s="160"/>
      <c r="ED1309" s="160"/>
      <c r="EG1309" s="160"/>
      <c r="EH1309" s="30"/>
      <c r="EI1309" s="30"/>
      <c r="EK1309" s="160"/>
      <c r="EL1309" s="160"/>
      <c r="EM1309" s="160"/>
      <c r="EN1309" s="160"/>
      <c r="EO1309" s="160"/>
      <c r="EP1309" s="160"/>
    </row>
    <row r="1310" spans="2:146" s="105" customFormat="1" x14ac:dyDescent="0.25">
      <c r="B1310" s="53"/>
      <c r="C1310" s="53"/>
      <c r="D1310" s="53"/>
      <c r="E1310" s="53"/>
      <c r="F1310" s="53"/>
      <c r="G1310" s="53"/>
      <c r="J1310" s="160"/>
      <c r="K1310" s="160"/>
      <c r="L1310" s="42"/>
      <c r="M1310" s="42"/>
      <c r="N1310" s="42"/>
      <c r="O1310" s="42"/>
      <c r="P1310" s="42"/>
      <c r="Q1310" s="42"/>
      <c r="R1310" s="42"/>
      <c r="S1310" s="42"/>
      <c r="T1310" s="42"/>
      <c r="U1310" s="169"/>
      <c r="V1310" s="169"/>
      <c r="W1310" s="169"/>
      <c r="X1310" s="169"/>
      <c r="Y1310" s="169"/>
      <c r="AA1310" s="169"/>
      <c r="AB1310" s="169"/>
      <c r="AC1310" s="169"/>
      <c r="AD1310" s="169"/>
      <c r="AE1310" s="169"/>
      <c r="AF1310" s="169"/>
      <c r="AG1310" s="169"/>
      <c r="AH1310" s="169"/>
      <c r="AJ1310" s="169"/>
      <c r="AK1310" s="169"/>
      <c r="AM1310" s="169"/>
      <c r="AN1310" s="64"/>
      <c r="AO1310" s="64"/>
      <c r="AP1310" s="64"/>
      <c r="AQ1310" s="64"/>
      <c r="AR1310" s="64"/>
      <c r="AS1310" s="42"/>
      <c r="AT1310" s="67"/>
      <c r="AU1310" s="67"/>
      <c r="AV1310" s="67"/>
      <c r="AW1310" s="42"/>
      <c r="AX1310" s="64"/>
      <c r="AY1310" s="69"/>
      <c r="AZ1310" s="67"/>
      <c r="BA1310" s="67"/>
      <c r="BB1310" s="67"/>
      <c r="BC1310" s="67"/>
      <c r="BD1310" s="69"/>
      <c r="BE1310" s="69"/>
      <c r="BF1310" s="72"/>
      <c r="BG1310" s="69"/>
      <c r="BH1310" s="69"/>
      <c r="BI1310" s="94"/>
      <c r="BJ1310" s="42"/>
      <c r="BK1310" s="42"/>
      <c r="BL1310" s="209"/>
      <c r="BM1310" s="67"/>
      <c r="BN1310" s="67"/>
      <c r="BO1310" s="95"/>
      <c r="BP1310" s="42"/>
      <c r="BQ1310" s="42"/>
      <c r="BR1310" s="206"/>
      <c r="BS1310" s="41"/>
      <c r="BT1310" s="41"/>
      <c r="BU1310" s="30"/>
      <c r="BW1310" s="30"/>
      <c r="BX1310" s="30"/>
      <c r="BY1310" s="30"/>
      <c r="BZ1310" s="160"/>
      <c r="CS1310" s="40"/>
      <c r="CV1310" s="69"/>
      <c r="CW1310" s="31"/>
      <c r="CX1310" s="19"/>
      <c r="CY1310" s="43"/>
      <c r="DC1310" s="160"/>
      <c r="DU1310" s="30"/>
      <c r="DV1310" s="30"/>
      <c r="DW1310" s="30"/>
      <c r="DX1310" s="30"/>
      <c r="DY1310" s="30"/>
      <c r="DZ1310" s="160"/>
      <c r="EA1310" s="160"/>
      <c r="EC1310" s="160"/>
      <c r="ED1310" s="160"/>
      <c r="EG1310" s="160"/>
      <c r="EH1310" s="30"/>
      <c r="EI1310" s="30"/>
      <c r="EK1310" s="160"/>
      <c r="EL1310" s="160"/>
      <c r="EM1310" s="160"/>
      <c r="EN1310" s="160"/>
      <c r="EO1310" s="160"/>
      <c r="EP1310" s="160"/>
    </row>
    <row r="1311" spans="2:146" s="105" customFormat="1" x14ac:dyDescent="0.25">
      <c r="B1311" s="53"/>
      <c r="C1311" s="53"/>
      <c r="D1311" s="53"/>
      <c r="E1311" s="53"/>
      <c r="F1311" s="53"/>
      <c r="G1311" s="53"/>
      <c r="J1311" s="160"/>
      <c r="K1311" s="160"/>
      <c r="L1311" s="42"/>
      <c r="M1311" s="42"/>
      <c r="N1311" s="42"/>
      <c r="O1311" s="42"/>
      <c r="P1311" s="42"/>
      <c r="Q1311" s="42"/>
      <c r="R1311" s="42"/>
      <c r="S1311" s="42"/>
      <c r="T1311" s="42"/>
      <c r="U1311" s="169"/>
      <c r="V1311" s="169"/>
      <c r="W1311" s="169"/>
      <c r="X1311" s="169"/>
      <c r="Y1311" s="169"/>
      <c r="AA1311" s="169"/>
      <c r="AB1311" s="169"/>
      <c r="AC1311" s="169"/>
      <c r="AD1311" s="169"/>
      <c r="AE1311" s="169"/>
      <c r="AF1311" s="169"/>
      <c r="AG1311" s="169"/>
      <c r="AH1311" s="169"/>
      <c r="AJ1311" s="169"/>
      <c r="AK1311" s="169"/>
      <c r="AM1311" s="169"/>
      <c r="AN1311" s="64"/>
      <c r="AO1311" s="64"/>
      <c r="AP1311" s="64"/>
      <c r="AQ1311" s="64"/>
      <c r="AR1311" s="64"/>
      <c r="AS1311" s="42"/>
      <c r="AT1311" s="67"/>
      <c r="AU1311" s="67"/>
      <c r="AV1311" s="67"/>
      <c r="AW1311" s="42"/>
      <c r="AX1311" s="64"/>
      <c r="AY1311" s="69"/>
      <c r="AZ1311" s="67"/>
      <c r="BA1311" s="67"/>
      <c r="BB1311" s="67"/>
      <c r="BC1311" s="67"/>
      <c r="BD1311" s="69"/>
      <c r="BE1311" s="69"/>
      <c r="BF1311" s="72"/>
      <c r="BG1311" s="69"/>
      <c r="BH1311" s="69"/>
      <c r="BI1311" s="94"/>
      <c r="BJ1311" s="42"/>
      <c r="BK1311" s="42"/>
      <c r="BL1311" s="209"/>
      <c r="BM1311" s="67"/>
      <c r="BN1311" s="67"/>
      <c r="BO1311" s="95"/>
      <c r="BP1311" s="42"/>
      <c r="BQ1311" s="42"/>
      <c r="BR1311" s="206"/>
      <c r="BS1311" s="41"/>
      <c r="BT1311" s="41"/>
      <c r="BU1311" s="30"/>
      <c r="BW1311" s="30"/>
      <c r="BX1311" s="30"/>
      <c r="BY1311" s="30"/>
      <c r="BZ1311" s="160"/>
      <c r="CS1311" s="40"/>
      <c r="CV1311" s="69"/>
      <c r="CW1311" s="31"/>
      <c r="CX1311" s="19"/>
      <c r="CY1311" s="43"/>
      <c r="DC1311" s="160"/>
      <c r="DU1311" s="30"/>
      <c r="DV1311" s="30"/>
      <c r="DW1311" s="30"/>
      <c r="DX1311" s="30"/>
      <c r="DY1311" s="30"/>
      <c r="DZ1311" s="160"/>
      <c r="EA1311" s="160"/>
      <c r="EC1311" s="160"/>
      <c r="ED1311" s="160"/>
      <c r="EG1311" s="160"/>
      <c r="EH1311" s="30"/>
      <c r="EI1311" s="30"/>
      <c r="EK1311" s="160"/>
      <c r="EL1311" s="160"/>
      <c r="EM1311" s="160"/>
      <c r="EN1311" s="160"/>
      <c r="EO1311" s="160"/>
      <c r="EP1311" s="160"/>
    </row>
    <row r="1312" spans="2:146" s="105" customFormat="1" x14ac:dyDescent="0.25">
      <c r="B1312" s="53"/>
      <c r="C1312" s="53"/>
      <c r="D1312" s="53"/>
      <c r="E1312" s="53"/>
      <c r="F1312" s="53"/>
      <c r="G1312" s="53"/>
      <c r="J1312" s="160"/>
      <c r="K1312" s="160"/>
      <c r="L1312" s="42"/>
      <c r="M1312" s="42"/>
      <c r="N1312" s="42"/>
      <c r="O1312" s="42"/>
      <c r="P1312" s="42"/>
      <c r="Q1312" s="42"/>
      <c r="R1312" s="42"/>
      <c r="S1312" s="42"/>
      <c r="T1312" s="42"/>
      <c r="U1312" s="169"/>
      <c r="V1312" s="169"/>
      <c r="W1312" s="169"/>
      <c r="X1312" s="169"/>
      <c r="Y1312" s="169"/>
      <c r="AA1312" s="169"/>
      <c r="AB1312" s="169"/>
      <c r="AC1312" s="169"/>
      <c r="AD1312" s="169"/>
      <c r="AE1312" s="169"/>
      <c r="AF1312" s="169"/>
      <c r="AG1312" s="169"/>
      <c r="AH1312" s="169"/>
      <c r="AJ1312" s="169"/>
      <c r="AK1312" s="169"/>
      <c r="AM1312" s="169"/>
      <c r="AN1312" s="64"/>
      <c r="AO1312" s="64"/>
      <c r="AP1312" s="64"/>
      <c r="AQ1312" s="64"/>
      <c r="AR1312" s="64"/>
      <c r="AS1312" s="42"/>
      <c r="AT1312" s="67"/>
      <c r="AU1312" s="67"/>
      <c r="AV1312" s="67"/>
      <c r="AW1312" s="42"/>
      <c r="AX1312" s="64"/>
      <c r="AY1312" s="69"/>
      <c r="AZ1312" s="67"/>
      <c r="BA1312" s="67"/>
      <c r="BB1312" s="67"/>
      <c r="BC1312" s="67"/>
      <c r="BD1312" s="69"/>
      <c r="BE1312" s="69"/>
      <c r="BF1312" s="72"/>
      <c r="BG1312" s="69"/>
      <c r="BH1312" s="69"/>
      <c r="BI1312" s="94"/>
      <c r="BJ1312" s="42"/>
      <c r="BK1312" s="42"/>
      <c r="BL1312" s="209"/>
      <c r="BM1312" s="67"/>
      <c r="BN1312" s="67"/>
      <c r="BO1312" s="95"/>
      <c r="BP1312" s="42"/>
      <c r="BQ1312" s="42"/>
      <c r="BR1312" s="206"/>
      <c r="BS1312" s="41"/>
      <c r="BT1312" s="41"/>
      <c r="BU1312" s="30"/>
      <c r="BW1312" s="30"/>
      <c r="BX1312" s="30"/>
      <c r="BY1312" s="30"/>
      <c r="BZ1312" s="160"/>
      <c r="CS1312" s="40"/>
      <c r="CV1312" s="69"/>
      <c r="CW1312" s="31"/>
      <c r="CX1312" s="19"/>
      <c r="CY1312" s="43"/>
      <c r="DC1312" s="160"/>
      <c r="DU1312" s="30"/>
      <c r="DV1312" s="30"/>
      <c r="DW1312" s="30"/>
      <c r="DX1312" s="30"/>
      <c r="DY1312" s="30"/>
      <c r="DZ1312" s="160"/>
      <c r="EA1312" s="160"/>
      <c r="EC1312" s="160"/>
      <c r="ED1312" s="160"/>
      <c r="EG1312" s="160"/>
      <c r="EH1312" s="30"/>
      <c r="EI1312" s="30"/>
      <c r="EK1312" s="160"/>
      <c r="EL1312" s="160"/>
      <c r="EM1312" s="160"/>
      <c r="EN1312" s="160"/>
      <c r="EO1312" s="160"/>
      <c r="EP1312" s="160"/>
    </row>
    <row r="1313" spans="2:146" s="105" customFormat="1" x14ac:dyDescent="0.25">
      <c r="B1313" s="53"/>
      <c r="C1313" s="53"/>
      <c r="D1313" s="53"/>
      <c r="E1313" s="53"/>
      <c r="F1313" s="53"/>
      <c r="G1313" s="53"/>
      <c r="J1313" s="160"/>
      <c r="K1313" s="160"/>
      <c r="L1313" s="42"/>
      <c r="M1313" s="42"/>
      <c r="N1313" s="42"/>
      <c r="O1313" s="42"/>
      <c r="P1313" s="42"/>
      <c r="Q1313" s="42"/>
      <c r="R1313" s="42"/>
      <c r="S1313" s="42"/>
      <c r="T1313" s="42"/>
      <c r="U1313" s="169"/>
      <c r="V1313" s="169"/>
      <c r="W1313" s="169"/>
      <c r="X1313" s="169"/>
      <c r="Y1313" s="169"/>
      <c r="AA1313" s="169"/>
      <c r="AB1313" s="169"/>
      <c r="AC1313" s="169"/>
      <c r="AD1313" s="169"/>
      <c r="AE1313" s="169"/>
      <c r="AF1313" s="169"/>
      <c r="AG1313" s="169"/>
      <c r="AH1313" s="169"/>
      <c r="AJ1313" s="169"/>
      <c r="AK1313" s="169"/>
      <c r="AM1313" s="169"/>
      <c r="AN1313" s="64"/>
      <c r="AO1313" s="64"/>
      <c r="AP1313" s="64"/>
      <c r="AQ1313" s="64"/>
      <c r="AR1313" s="64"/>
      <c r="AS1313" s="42"/>
      <c r="AT1313" s="67"/>
      <c r="AU1313" s="67"/>
      <c r="AV1313" s="67"/>
      <c r="AW1313" s="42"/>
      <c r="AX1313" s="64"/>
      <c r="AY1313" s="69"/>
      <c r="AZ1313" s="67"/>
      <c r="BA1313" s="67"/>
      <c r="BB1313" s="67"/>
      <c r="BC1313" s="67"/>
      <c r="BD1313" s="69"/>
      <c r="BE1313" s="69"/>
      <c r="BF1313" s="72"/>
      <c r="BG1313" s="69"/>
      <c r="BH1313" s="69"/>
      <c r="BI1313" s="94"/>
      <c r="BJ1313" s="42"/>
      <c r="BK1313" s="42"/>
      <c r="BL1313" s="209"/>
      <c r="BM1313" s="67"/>
      <c r="BN1313" s="67"/>
      <c r="BO1313" s="95"/>
      <c r="BP1313" s="42"/>
      <c r="BQ1313" s="42"/>
      <c r="BR1313" s="206"/>
      <c r="BS1313" s="41"/>
      <c r="BT1313" s="41"/>
      <c r="BU1313" s="30"/>
      <c r="BW1313" s="30"/>
      <c r="BX1313" s="30"/>
      <c r="BY1313" s="30"/>
      <c r="BZ1313" s="160"/>
      <c r="CS1313" s="40"/>
      <c r="CV1313" s="69"/>
      <c r="CW1313" s="31"/>
      <c r="CX1313" s="19"/>
      <c r="CY1313" s="43"/>
      <c r="DC1313" s="160"/>
      <c r="DU1313" s="30"/>
      <c r="DV1313" s="30"/>
      <c r="DW1313" s="30"/>
      <c r="DX1313" s="30"/>
      <c r="DY1313" s="30"/>
      <c r="DZ1313" s="160"/>
      <c r="EA1313" s="160"/>
      <c r="EC1313" s="160"/>
      <c r="ED1313" s="160"/>
      <c r="EG1313" s="160"/>
      <c r="EH1313" s="30"/>
      <c r="EI1313" s="30"/>
      <c r="EK1313" s="160"/>
      <c r="EL1313" s="160"/>
      <c r="EM1313" s="160"/>
      <c r="EN1313" s="160"/>
      <c r="EO1313" s="160"/>
      <c r="EP1313" s="160"/>
    </row>
    <row r="1314" spans="2:146" s="105" customFormat="1" x14ac:dyDescent="0.25">
      <c r="B1314" s="53"/>
      <c r="C1314" s="53"/>
      <c r="D1314" s="53"/>
      <c r="E1314" s="53"/>
      <c r="F1314" s="53"/>
      <c r="G1314" s="53"/>
      <c r="J1314" s="160"/>
      <c r="K1314" s="160"/>
      <c r="L1314" s="42"/>
      <c r="M1314" s="42"/>
      <c r="N1314" s="42"/>
      <c r="O1314" s="42"/>
      <c r="P1314" s="42"/>
      <c r="Q1314" s="42"/>
      <c r="R1314" s="42"/>
      <c r="S1314" s="42"/>
      <c r="T1314" s="42"/>
      <c r="U1314" s="169"/>
      <c r="V1314" s="169"/>
      <c r="W1314" s="169"/>
      <c r="X1314" s="169"/>
      <c r="Y1314" s="169"/>
      <c r="AA1314" s="169"/>
      <c r="AB1314" s="169"/>
      <c r="AC1314" s="169"/>
      <c r="AD1314" s="169"/>
      <c r="AE1314" s="169"/>
      <c r="AF1314" s="169"/>
      <c r="AG1314" s="169"/>
      <c r="AH1314" s="169"/>
      <c r="AJ1314" s="169"/>
      <c r="AK1314" s="169"/>
      <c r="AM1314" s="169"/>
      <c r="AN1314" s="64"/>
      <c r="AO1314" s="64"/>
      <c r="AP1314" s="64"/>
      <c r="AQ1314" s="64"/>
      <c r="AR1314" s="64"/>
      <c r="AS1314" s="42"/>
      <c r="AT1314" s="67"/>
      <c r="AU1314" s="67"/>
      <c r="AV1314" s="67"/>
      <c r="AW1314" s="42"/>
      <c r="AX1314" s="64"/>
      <c r="AY1314" s="69"/>
      <c r="AZ1314" s="67"/>
      <c r="BA1314" s="67"/>
      <c r="BB1314" s="67"/>
      <c r="BC1314" s="67"/>
      <c r="BD1314" s="69"/>
      <c r="BE1314" s="69"/>
      <c r="BF1314" s="72"/>
      <c r="BG1314" s="69"/>
      <c r="BH1314" s="69"/>
      <c r="BI1314" s="94"/>
      <c r="BJ1314" s="42"/>
      <c r="BK1314" s="42"/>
      <c r="BL1314" s="209"/>
      <c r="BM1314" s="67"/>
      <c r="BN1314" s="67"/>
      <c r="BO1314" s="95"/>
      <c r="BP1314" s="42"/>
      <c r="BQ1314" s="42"/>
      <c r="BR1314" s="206"/>
      <c r="BS1314" s="41"/>
      <c r="BT1314" s="41"/>
      <c r="BU1314" s="30"/>
      <c r="BW1314" s="30"/>
      <c r="BX1314" s="30"/>
      <c r="BY1314" s="30"/>
      <c r="BZ1314" s="160"/>
      <c r="CS1314" s="40"/>
      <c r="CV1314" s="69"/>
      <c r="CW1314" s="31"/>
      <c r="CX1314" s="19"/>
      <c r="CY1314" s="43"/>
      <c r="DC1314" s="160"/>
      <c r="DU1314" s="30"/>
      <c r="DV1314" s="30"/>
      <c r="DW1314" s="30"/>
      <c r="DX1314" s="30"/>
      <c r="DY1314" s="30"/>
      <c r="DZ1314" s="160"/>
      <c r="EA1314" s="160"/>
      <c r="EC1314" s="160"/>
      <c r="ED1314" s="160"/>
      <c r="EG1314" s="160"/>
      <c r="EH1314" s="30"/>
      <c r="EI1314" s="30"/>
      <c r="EK1314" s="160"/>
      <c r="EL1314" s="160"/>
      <c r="EM1314" s="160"/>
      <c r="EN1314" s="160"/>
      <c r="EO1314" s="160"/>
      <c r="EP1314" s="160"/>
    </row>
    <row r="1315" spans="2:146" s="105" customFormat="1" x14ac:dyDescent="0.25">
      <c r="B1315" s="53"/>
      <c r="C1315" s="53"/>
      <c r="D1315" s="53"/>
      <c r="E1315" s="53"/>
      <c r="F1315" s="53"/>
      <c r="G1315" s="53"/>
      <c r="J1315" s="160"/>
      <c r="K1315" s="160"/>
      <c r="L1315" s="42"/>
      <c r="M1315" s="42"/>
      <c r="N1315" s="42"/>
      <c r="O1315" s="42"/>
      <c r="P1315" s="42"/>
      <c r="Q1315" s="42"/>
      <c r="R1315" s="42"/>
      <c r="S1315" s="42"/>
      <c r="T1315" s="42"/>
      <c r="U1315" s="169"/>
      <c r="V1315" s="169"/>
      <c r="W1315" s="169"/>
      <c r="X1315" s="169"/>
      <c r="Y1315" s="169"/>
      <c r="AA1315" s="169"/>
      <c r="AB1315" s="169"/>
      <c r="AC1315" s="169"/>
      <c r="AD1315" s="169"/>
      <c r="AE1315" s="169"/>
      <c r="AF1315" s="169"/>
      <c r="AG1315" s="169"/>
      <c r="AH1315" s="169"/>
      <c r="AJ1315" s="169"/>
      <c r="AK1315" s="169"/>
      <c r="AM1315" s="169"/>
      <c r="AN1315" s="64"/>
      <c r="AO1315" s="64"/>
      <c r="AP1315" s="64"/>
      <c r="AQ1315" s="64"/>
      <c r="AR1315" s="64"/>
      <c r="AS1315" s="42"/>
      <c r="AT1315" s="67"/>
      <c r="AU1315" s="67"/>
      <c r="AV1315" s="67"/>
      <c r="AW1315" s="42"/>
      <c r="AX1315" s="64"/>
      <c r="AY1315" s="69"/>
      <c r="AZ1315" s="67"/>
      <c r="BA1315" s="67"/>
      <c r="BB1315" s="67"/>
      <c r="BC1315" s="67"/>
      <c r="BD1315" s="69"/>
      <c r="BE1315" s="69"/>
      <c r="BF1315" s="72"/>
      <c r="BG1315" s="69"/>
      <c r="BH1315" s="69"/>
      <c r="BI1315" s="94"/>
      <c r="BJ1315" s="42"/>
      <c r="BK1315" s="42"/>
      <c r="BL1315" s="209"/>
      <c r="BM1315" s="67"/>
      <c r="BN1315" s="67"/>
      <c r="BO1315" s="95"/>
      <c r="BP1315" s="42"/>
      <c r="BQ1315" s="42"/>
      <c r="BR1315" s="206"/>
      <c r="BS1315" s="41"/>
      <c r="BT1315" s="41"/>
      <c r="BU1315" s="30"/>
      <c r="BW1315" s="30"/>
      <c r="BX1315" s="30"/>
      <c r="BY1315" s="30"/>
      <c r="BZ1315" s="160"/>
      <c r="CS1315" s="40"/>
      <c r="CV1315" s="69"/>
      <c r="CW1315" s="31"/>
      <c r="CX1315" s="19"/>
      <c r="CY1315" s="43"/>
      <c r="DC1315" s="160"/>
      <c r="DU1315" s="30"/>
      <c r="DV1315" s="30"/>
      <c r="DW1315" s="30"/>
      <c r="DX1315" s="30"/>
      <c r="DY1315" s="30"/>
      <c r="DZ1315" s="160"/>
      <c r="EA1315" s="160"/>
      <c r="EC1315" s="160"/>
      <c r="ED1315" s="160"/>
      <c r="EG1315" s="160"/>
      <c r="EH1315" s="30"/>
      <c r="EI1315" s="30"/>
      <c r="EK1315" s="160"/>
      <c r="EL1315" s="160"/>
      <c r="EM1315" s="160"/>
      <c r="EN1315" s="160"/>
      <c r="EO1315" s="160"/>
      <c r="EP1315" s="160"/>
    </row>
    <row r="1316" spans="2:146" s="105" customFormat="1" x14ac:dyDescent="0.25">
      <c r="B1316" s="53"/>
      <c r="C1316" s="53"/>
      <c r="D1316" s="53"/>
      <c r="E1316" s="53"/>
      <c r="F1316" s="53"/>
      <c r="G1316" s="53"/>
      <c r="J1316" s="160"/>
      <c r="K1316" s="160"/>
      <c r="L1316" s="42"/>
      <c r="M1316" s="42"/>
      <c r="N1316" s="42"/>
      <c r="O1316" s="42"/>
      <c r="P1316" s="42"/>
      <c r="Q1316" s="42"/>
      <c r="R1316" s="42"/>
      <c r="S1316" s="42"/>
      <c r="T1316" s="42"/>
      <c r="U1316" s="169"/>
      <c r="V1316" s="169"/>
      <c r="W1316" s="169"/>
      <c r="X1316" s="169"/>
      <c r="Y1316" s="169"/>
      <c r="AA1316" s="169"/>
      <c r="AB1316" s="169"/>
      <c r="AC1316" s="169"/>
      <c r="AD1316" s="169"/>
      <c r="AE1316" s="169"/>
      <c r="AF1316" s="169"/>
      <c r="AG1316" s="169"/>
      <c r="AH1316" s="169"/>
      <c r="AJ1316" s="169"/>
      <c r="AK1316" s="169"/>
      <c r="AM1316" s="169"/>
      <c r="AN1316" s="64"/>
      <c r="AO1316" s="64"/>
      <c r="AP1316" s="64"/>
      <c r="AQ1316" s="64"/>
      <c r="AR1316" s="64"/>
      <c r="AS1316" s="42"/>
      <c r="AT1316" s="67"/>
      <c r="AU1316" s="67"/>
      <c r="AV1316" s="67"/>
      <c r="AW1316" s="42"/>
      <c r="AX1316" s="64"/>
      <c r="AY1316" s="69"/>
      <c r="AZ1316" s="67"/>
      <c r="BA1316" s="67"/>
      <c r="BB1316" s="67"/>
      <c r="BC1316" s="67"/>
      <c r="BD1316" s="69"/>
      <c r="BE1316" s="69"/>
      <c r="BF1316" s="72"/>
      <c r="BG1316" s="69"/>
      <c r="BH1316" s="69"/>
      <c r="BI1316" s="94"/>
      <c r="BJ1316" s="42"/>
      <c r="BK1316" s="42"/>
      <c r="BL1316" s="209"/>
      <c r="BM1316" s="67"/>
      <c r="BN1316" s="67"/>
      <c r="BO1316" s="95"/>
      <c r="BP1316" s="42"/>
      <c r="BQ1316" s="42"/>
      <c r="BR1316" s="206"/>
      <c r="BS1316" s="41"/>
      <c r="BT1316" s="41"/>
      <c r="BU1316" s="30"/>
      <c r="BW1316" s="30"/>
      <c r="BX1316" s="30"/>
      <c r="BY1316" s="30"/>
      <c r="BZ1316" s="160"/>
      <c r="CS1316" s="40"/>
      <c r="CV1316" s="69"/>
      <c r="CW1316" s="31"/>
      <c r="CX1316" s="19"/>
      <c r="CY1316" s="43"/>
      <c r="DC1316" s="160"/>
      <c r="DU1316" s="30"/>
      <c r="DV1316" s="30"/>
      <c r="DW1316" s="30"/>
      <c r="DX1316" s="30"/>
      <c r="DY1316" s="30"/>
      <c r="DZ1316" s="160"/>
      <c r="EA1316" s="160"/>
      <c r="EC1316" s="160"/>
      <c r="ED1316" s="160"/>
      <c r="EG1316" s="160"/>
      <c r="EH1316" s="30"/>
      <c r="EI1316" s="30"/>
      <c r="EK1316" s="160"/>
      <c r="EL1316" s="160"/>
      <c r="EM1316" s="160"/>
      <c r="EN1316" s="160"/>
      <c r="EO1316" s="160"/>
      <c r="EP1316" s="160"/>
    </row>
    <row r="1317" spans="2:146" s="105" customFormat="1" x14ac:dyDescent="0.25">
      <c r="B1317" s="53"/>
      <c r="C1317" s="53"/>
      <c r="D1317" s="53"/>
      <c r="E1317" s="53"/>
      <c r="F1317" s="53"/>
      <c r="G1317" s="53"/>
      <c r="J1317" s="160"/>
      <c r="K1317" s="160"/>
      <c r="L1317" s="42"/>
      <c r="M1317" s="42"/>
      <c r="N1317" s="42"/>
      <c r="O1317" s="42"/>
      <c r="P1317" s="42"/>
      <c r="Q1317" s="42"/>
      <c r="R1317" s="42"/>
      <c r="S1317" s="42"/>
      <c r="T1317" s="42"/>
      <c r="U1317" s="169"/>
      <c r="V1317" s="169"/>
      <c r="W1317" s="169"/>
      <c r="X1317" s="169"/>
      <c r="Y1317" s="169"/>
      <c r="AA1317" s="169"/>
      <c r="AB1317" s="169"/>
      <c r="AC1317" s="169"/>
      <c r="AD1317" s="169"/>
      <c r="AE1317" s="169"/>
      <c r="AF1317" s="169"/>
      <c r="AG1317" s="169"/>
      <c r="AH1317" s="169"/>
      <c r="AJ1317" s="169"/>
      <c r="AK1317" s="169"/>
      <c r="AM1317" s="169"/>
      <c r="AN1317" s="64"/>
      <c r="AO1317" s="64"/>
      <c r="AP1317" s="64"/>
      <c r="AQ1317" s="64"/>
      <c r="AR1317" s="64"/>
      <c r="AS1317" s="42"/>
      <c r="AT1317" s="67"/>
      <c r="AU1317" s="67"/>
      <c r="AV1317" s="67"/>
      <c r="AW1317" s="42"/>
      <c r="AX1317" s="64"/>
      <c r="AY1317" s="69"/>
      <c r="AZ1317" s="67"/>
      <c r="BA1317" s="67"/>
      <c r="BB1317" s="67"/>
      <c r="BC1317" s="67"/>
      <c r="BD1317" s="69"/>
      <c r="BE1317" s="69"/>
      <c r="BF1317" s="72"/>
      <c r="BG1317" s="69"/>
      <c r="BH1317" s="69"/>
      <c r="BI1317" s="94"/>
      <c r="BJ1317" s="42"/>
      <c r="BK1317" s="42"/>
      <c r="BL1317" s="209"/>
      <c r="BM1317" s="67"/>
      <c r="BN1317" s="67"/>
      <c r="BO1317" s="95"/>
      <c r="BP1317" s="42"/>
      <c r="BQ1317" s="42"/>
      <c r="BR1317" s="206"/>
      <c r="BS1317" s="41"/>
      <c r="BT1317" s="41"/>
      <c r="BU1317" s="30"/>
      <c r="BW1317" s="30"/>
      <c r="BX1317" s="30"/>
      <c r="BY1317" s="30"/>
      <c r="BZ1317" s="160"/>
      <c r="CS1317" s="40"/>
      <c r="CV1317" s="69"/>
      <c r="CW1317" s="31"/>
      <c r="CX1317" s="19"/>
      <c r="CY1317" s="43"/>
      <c r="DC1317" s="160"/>
      <c r="DU1317" s="30"/>
      <c r="DV1317" s="30"/>
      <c r="DW1317" s="30"/>
      <c r="DX1317" s="30"/>
      <c r="DY1317" s="30"/>
      <c r="DZ1317" s="160"/>
      <c r="EA1317" s="160"/>
      <c r="EC1317" s="160"/>
      <c r="ED1317" s="160"/>
      <c r="EG1317" s="160"/>
      <c r="EH1317" s="30"/>
      <c r="EI1317" s="30"/>
      <c r="EK1317" s="160"/>
      <c r="EL1317" s="160"/>
      <c r="EM1317" s="160"/>
      <c r="EN1317" s="160"/>
      <c r="EO1317" s="160"/>
      <c r="EP1317" s="160"/>
    </row>
    <row r="1318" spans="2:146" s="105" customFormat="1" x14ac:dyDescent="0.25">
      <c r="B1318" s="53"/>
      <c r="C1318" s="53"/>
      <c r="D1318" s="53"/>
      <c r="E1318" s="53"/>
      <c r="F1318" s="53"/>
      <c r="G1318" s="53"/>
      <c r="J1318" s="160"/>
      <c r="K1318" s="160"/>
      <c r="L1318" s="42"/>
      <c r="M1318" s="42"/>
      <c r="N1318" s="42"/>
      <c r="O1318" s="42"/>
      <c r="P1318" s="42"/>
      <c r="Q1318" s="42"/>
      <c r="R1318" s="42"/>
      <c r="S1318" s="42"/>
      <c r="T1318" s="42"/>
      <c r="U1318" s="169"/>
      <c r="V1318" s="169"/>
      <c r="W1318" s="169"/>
      <c r="X1318" s="169"/>
      <c r="Y1318" s="169"/>
      <c r="AA1318" s="169"/>
      <c r="AB1318" s="169"/>
      <c r="AC1318" s="169"/>
      <c r="AD1318" s="169"/>
      <c r="AE1318" s="169"/>
      <c r="AF1318" s="169"/>
      <c r="AG1318" s="169"/>
      <c r="AH1318" s="169"/>
      <c r="AJ1318" s="169"/>
      <c r="AK1318" s="169"/>
      <c r="AM1318" s="169"/>
      <c r="AN1318" s="64"/>
      <c r="AO1318" s="64"/>
      <c r="AP1318" s="64"/>
      <c r="AQ1318" s="64"/>
      <c r="AR1318" s="64"/>
      <c r="AS1318" s="42"/>
      <c r="AT1318" s="67"/>
      <c r="AU1318" s="67"/>
      <c r="AV1318" s="67"/>
      <c r="AW1318" s="42"/>
      <c r="AX1318" s="64"/>
      <c r="AY1318" s="69"/>
      <c r="AZ1318" s="67"/>
      <c r="BA1318" s="67"/>
      <c r="BB1318" s="67"/>
      <c r="BC1318" s="67"/>
      <c r="BD1318" s="69"/>
      <c r="BE1318" s="69"/>
      <c r="BF1318" s="72"/>
      <c r="BG1318" s="69"/>
      <c r="BH1318" s="69"/>
      <c r="BI1318" s="94"/>
      <c r="BJ1318" s="42"/>
      <c r="BK1318" s="42"/>
      <c r="BL1318" s="209"/>
      <c r="BM1318" s="67"/>
      <c r="BN1318" s="67"/>
      <c r="BO1318" s="95"/>
      <c r="BP1318" s="42"/>
      <c r="BQ1318" s="42"/>
      <c r="BR1318" s="206"/>
      <c r="BS1318" s="41"/>
      <c r="BT1318" s="41"/>
      <c r="BU1318" s="30"/>
      <c r="BW1318" s="30"/>
      <c r="BX1318" s="30"/>
      <c r="BY1318" s="30"/>
      <c r="BZ1318" s="160"/>
      <c r="CS1318" s="40"/>
      <c r="CV1318" s="69"/>
      <c r="CW1318" s="31"/>
      <c r="CX1318" s="19"/>
      <c r="CY1318" s="43"/>
      <c r="DC1318" s="160"/>
      <c r="DU1318" s="30"/>
      <c r="DV1318" s="30"/>
      <c r="DW1318" s="30"/>
      <c r="DX1318" s="30"/>
      <c r="DY1318" s="30"/>
      <c r="DZ1318" s="160"/>
      <c r="EA1318" s="160"/>
      <c r="EC1318" s="160"/>
      <c r="ED1318" s="160"/>
      <c r="EG1318" s="160"/>
      <c r="EH1318" s="30"/>
      <c r="EI1318" s="30"/>
      <c r="EK1318" s="160"/>
      <c r="EL1318" s="160"/>
      <c r="EM1318" s="160"/>
      <c r="EN1318" s="160"/>
      <c r="EO1318" s="160"/>
      <c r="EP1318" s="160"/>
    </row>
    <row r="1319" spans="2:146" s="105" customFormat="1" x14ac:dyDescent="0.25">
      <c r="B1319" s="53"/>
      <c r="C1319" s="53"/>
      <c r="D1319" s="53"/>
      <c r="E1319" s="53"/>
      <c r="F1319" s="53"/>
      <c r="G1319" s="53"/>
      <c r="J1319" s="160"/>
      <c r="K1319" s="160"/>
      <c r="L1319" s="42"/>
      <c r="M1319" s="42"/>
      <c r="N1319" s="42"/>
      <c r="O1319" s="42"/>
      <c r="P1319" s="42"/>
      <c r="Q1319" s="42"/>
      <c r="R1319" s="42"/>
      <c r="S1319" s="42"/>
      <c r="T1319" s="42"/>
      <c r="U1319" s="169"/>
      <c r="V1319" s="169"/>
      <c r="W1319" s="169"/>
      <c r="X1319" s="169"/>
      <c r="Y1319" s="169"/>
      <c r="AA1319" s="169"/>
      <c r="AB1319" s="169"/>
      <c r="AC1319" s="169"/>
      <c r="AD1319" s="169"/>
      <c r="AE1319" s="169"/>
      <c r="AF1319" s="169"/>
      <c r="AG1319" s="169"/>
      <c r="AH1319" s="169"/>
      <c r="AJ1319" s="169"/>
      <c r="AK1319" s="169"/>
      <c r="AM1319" s="169"/>
      <c r="AN1319" s="64"/>
      <c r="AO1319" s="64"/>
      <c r="AP1319" s="64"/>
      <c r="AQ1319" s="64"/>
      <c r="AR1319" s="64"/>
      <c r="AS1319" s="42"/>
      <c r="AT1319" s="67"/>
      <c r="AU1319" s="67"/>
      <c r="AV1319" s="67"/>
      <c r="AW1319" s="42"/>
      <c r="AX1319" s="64"/>
      <c r="AY1319" s="69"/>
      <c r="AZ1319" s="67"/>
      <c r="BA1319" s="67"/>
      <c r="BB1319" s="67"/>
      <c r="BC1319" s="67"/>
      <c r="BD1319" s="69"/>
      <c r="BE1319" s="69"/>
      <c r="BF1319" s="72"/>
      <c r="BG1319" s="69"/>
      <c r="BH1319" s="69"/>
      <c r="BI1319" s="94"/>
      <c r="BJ1319" s="42"/>
      <c r="BK1319" s="42"/>
      <c r="BL1319" s="209"/>
      <c r="BM1319" s="67"/>
      <c r="BN1319" s="67"/>
      <c r="BO1319" s="95"/>
      <c r="BP1319" s="42"/>
      <c r="BQ1319" s="42"/>
      <c r="BR1319" s="206"/>
      <c r="BS1319" s="41"/>
      <c r="BT1319" s="41"/>
      <c r="BU1319" s="30"/>
      <c r="BW1319" s="30"/>
      <c r="BX1319" s="30"/>
      <c r="BY1319" s="30"/>
      <c r="BZ1319" s="160"/>
      <c r="CS1319" s="40"/>
      <c r="CV1319" s="69"/>
      <c r="CW1319" s="31"/>
      <c r="CX1319" s="19"/>
      <c r="CY1319" s="43"/>
      <c r="DC1319" s="160"/>
      <c r="DU1319" s="30"/>
      <c r="DV1319" s="30"/>
      <c r="DW1319" s="30"/>
      <c r="DX1319" s="30"/>
      <c r="DY1319" s="30"/>
      <c r="DZ1319" s="160"/>
      <c r="EA1319" s="160"/>
      <c r="EC1319" s="160"/>
      <c r="ED1319" s="160"/>
      <c r="EG1319" s="160"/>
      <c r="EH1319" s="30"/>
      <c r="EI1319" s="30"/>
      <c r="EK1319" s="160"/>
      <c r="EL1319" s="160"/>
      <c r="EM1319" s="160"/>
      <c r="EN1319" s="160"/>
      <c r="EO1319" s="160"/>
      <c r="EP1319" s="160"/>
    </row>
    <row r="1320" spans="2:146" s="105" customFormat="1" x14ac:dyDescent="0.25">
      <c r="B1320" s="53"/>
      <c r="C1320" s="53"/>
      <c r="D1320" s="53"/>
      <c r="E1320" s="53"/>
      <c r="F1320" s="53"/>
      <c r="G1320" s="53"/>
      <c r="J1320" s="160"/>
      <c r="K1320" s="160"/>
      <c r="L1320" s="42"/>
      <c r="M1320" s="42"/>
      <c r="N1320" s="42"/>
      <c r="O1320" s="42"/>
      <c r="P1320" s="42"/>
      <c r="Q1320" s="42"/>
      <c r="R1320" s="42"/>
      <c r="S1320" s="42"/>
      <c r="T1320" s="42"/>
      <c r="U1320" s="169"/>
      <c r="V1320" s="169"/>
      <c r="W1320" s="169"/>
      <c r="X1320" s="169"/>
      <c r="Y1320" s="169"/>
      <c r="AA1320" s="169"/>
      <c r="AB1320" s="169"/>
      <c r="AC1320" s="169"/>
      <c r="AD1320" s="169"/>
      <c r="AE1320" s="169"/>
      <c r="AF1320" s="169"/>
      <c r="AG1320" s="169"/>
      <c r="AH1320" s="169"/>
      <c r="AJ1320" s="169"/>
      <c r="AK1320" s="169"/>
      <c r="AM1320" s="169"/>
      <c r="AN1320" s="64"/>
      <c r="AO1320" s="64"/>
      <c r="AP1320" s="64"/>
      <c r="AQ1320" s="64"/>
      <c r="AR1320" s="64"/>
      <c r="AS1320" s="42"/>
      <c r="AT1320" s="67"/>
      <c r="AU1320" s="67"/>
      <c r="AV1320" s="67"/>
      <c r="AW1320" s="42"/>
      <c r="AX1320" s="64"/>
      <c r="AY1320" s="69"/>
      <c r="AZ1320" s="67"/>
      <c r="BA1320" s="67"/>
      <c r="BB1320" s="67"/>
      <c r="BC1320" s="67"/>
      <c r="BD1320" s="69"/>
      <c r="BE1320" s="69"/>
      <c r="BF1320" s="72"/>
      <c r="BG1320" s="69"/>
      <c r="BH1320" s="69"/>
      <c r="BI1320" s="94"/>
      <c r="BJ1320" s="42"/>
      <c r="BK1320" s="42"/>
      <c r="BL1320" s="209"/>
      <c r="BM1320" s="67"/>
      <c r="BN1320" s="67"/>
      <c r="BO1320" s="95"/>
      <c r="BP1320" s="42"/>
      <c r="BQ1320" s="42"/>
      <c r="BR1320" s="206"/>
      <c r="BS1320" s="41"/>
      <c r="BT1320" s="41"/>
      <c r="BU1320" s="30"/>
      <c r="BW1320" s="30"/>
      <c r="BX1320" s="30"/>
      <c r="BY1320" s="30"/>
      <c r="BZ1320" s="160"/>
      <c r="CS1320" s="40"/>
      <c r="CV1320" s="69"/>
      <c r="CW1320" s="31"/>
      <c r="CX1320" s="19"/>
      <c r="CY1320" s="43"/>
      <c r="DC1320" s="160"/>
      <c r="DU1320" s="30"/>
      <c r="DV1320" s="30"/>
      <c r="DW1320" s="30"/>
      <c r="DX1320" s="30"/>
      <c r="DY1320" s="30"/>
      <c r="DZ1320" s="160"/>
      <c r="EA1320" s="160"/>
      <c r="EC1320" s="160"/>
      <c r="ED1320" s="160"/>
      <c r="EG1320" s="160"/>
      <c r="EH1320" s="30"/>
      <c r="EI1320" s="30"/>
      <c r="EK1320" s="160"/>
      <c r="EL1320" s="160"/>
      <c r="EM1320" s="160"/>
      <c r="EN1320" s="160"/>
      <c r="EO1320" s="160"/>
      <c r="EP1320" s="160"/>
    </row>
    <row r="1321" spans="2:146" s="105" customFormat="1" x14ac:dyDescent="0.25">
      <c r="J1321" s="160"/>
      <c r="K1321" s="160"/>
      <c r="L1321" s="42"/>
      <c r="M1321" s="42"/>
      <c r="N1321" s="42"/>
      <c r="O1321" s="42"/>
      <c r="P1321" s="42"/>
      <c r="Q1321" s="42"/>
      <c r="R1321" s="42"/>
      <c r="S1321" s="42"/>
      <c r="T1321" s="42"/>
      <c r="U1321" s="169"/>
      <c r="V1321" s="169"/>
      <c r="W1321" s="169"/>
      <c r="X1321" s="169"/>
      <c r="Y1321" s="169"/>
      <c r="AA1321" s="169"/>
      <c r="AB1321" s="169"/>
      <c r="AC1321" s="169"/>
      <c r="AD1321" s="169"/>
      <c r="AE1321" s="169"/>
      <c r="AF1321" s="169"/>
      <c r="AG1321" s="169"/>
      <c r="AH1321" s="169"/>
      <c r="AJ1321" s="169"/>
      <c r="AK1321" s="169"/>
      <c r="AM1321" s="169"/>
      <c r="AN1321" s="64"/>
      <c r="AO1321" s="64"/>
      <c r="AP1321" s="64"/>
      <c r="AQ1321" s="64"/>
      <c r="AR1321" s="64"/>
      <c r="AS1321" s="42"/>
      <c r="AT1321" s="64"/>
      <c r="AU1321" s="64"/>
      <c r="AV1321" s="64"/>
      <c r="AW1321" s="42"/>
      <c r="AX1321" s="64"/>
      <c r="AY1321" s="69"/>
      <c r="AZ1321" s="67"/>
      <c r="BA1321" s="67"/>
      <c r="BB1321" s="67"/>
      <c r="BC1321" s="67"/>
      <c r="BD1321" s="69"/>
      <c r="BE1321" s="69"/>
      <c r="BF1321" s="69"/>
      <c r="BG1321" s="69"/>
      <c r="BH1321" s="69"/>
      <c r="BI1321" s="93"/>
      <c r="BJ1321" s="42"/>
      <c r="BK1321" s="42"/>
      <c r="BL1321" s="209"/>
      <c r="BM1321" s="42"/>
      <c r="BN1321" s="42"/>
      <c r="BO1321" s="42"/>
      <c r="BP1321" s="42"/>
      <c r="BQ1321" s="42"/>
      <c r="BR1321" s="168"/>
      <c r="BS1321" s="41"/>
      <c r="BT1321" s="41"/>
      <c r="BU1321" s="41"/>
      <c r="BW1321" s="28"/>
      <c r="BX1321" s="28"/>
      <c r="BY1321" s="28"/>
      <c r="BZ1321" s="160"/>
      <c r="CV1321" s="42"/>
      <c r="CW1321" s="42"/>
      <c r="CY1321" s="42"/>
      <c r="DC1321" s="160"/>
      <c r="DU1321" s="28"/>
      <c r="DV1321" s="28"/>
      <c r="DW1321" s="28"/>
      <c r="DX1321" s="28"/>
      <c r="DY1321" s="28"/>
      <c r="DZ1321" s="160"/>
      <c r="EA1321" s="160"/>
      <c r="EC1321" s="160"/>
      <c r="ED1321" s="160"/>
      <c r="EG1321" s="160"/>
      <c r="EH1321" s="28"/>
      <c r="EI1321" s="28"/>
      <c r="EK1321" s="160"/>
      <c r="EL1321" s="160"/>
      <c r="EM1321" s="160"/>
      <c r="EN1321" s="160"/>
      <c r="EO1321" s="160"/>
      <c r="EP1321" s="160"/>
    </row>
    <row r="1322" spans="2:146" s="105" customFormat="1" x14ac:dyDescent="0.25">
      <c r="B1322" s="53"/>
      <c r="C1322" s="53"/>
      <c r="D1322" s="53"/>
      <c r="E1322" s="53"/>
      <c r="F1322" s="53"/>
      <c r="G1322" s="53"/>
      <c r="I1322" s="29"/>
      <c r="J1322" s="161"/>
      <c r="K1322" s="161"/>
      <c r="L1322" s="42"/>
      <c r="M1322" s="42"/>
      <c r="N1322" s="42"/>
      <c r="O1322" s="42"/>
      <c r="P1322" s="42"/>
      <c r="Q1322" s="42"/>
      <c r="R1322" s="42"/>
      <c r="S1322" s="42"/>
      <c r="T1322" s="42"/>
      <c r="U1322" s="169"/>
      <c r="V1322" s="169"/>
      <c r="W1322" s="169"/>
      <c r="X1322" s="169"/>
      <c r="Y1322" s="169"/>
      <c r="AA1322" s="169"/>
      <c r="AB1322" s="169"/>
      <c r="AC1322" s="169"/>
      <c r="AD1322" s="169"/>
      <c r="AE1322" s="169"/>
      <c r="AF1322" s="169"/>
      <c r="AG1322" s="169"/>
      <c r="AH1322" s="169"/>
      <c r="AJ1322" s="169"/>
      <c r="AK1322" s="169"/>
      <c r="AM1322" s="169"/>
      <c r="AN1322" s="64"/>
      <c r="AO1322" s="64"/>
      <c r="AP1322" s="64"/>
      <c r="AQ1322" s="64"/>
      <c r="AR1322" s="64"/>
      <c r="AS1322" s="42"/>
      <c r="AT1322" s="67"/>
      <c r="AU1322" s="67"/>
      <c r="AV1322" s="67"/>
      <c r="AW1322" s="42"/>
      <c r="AX1322" s="64"/>
      <c r="AY1322" s="69"/>
      <c r="AZ1322" s="67"/>
      <c r="BA1322" s="67"/>
      <c r="BB1322" s="67"/>
      <c r="BC1322" s="67"/>
      <c r="BD1322" s="69"/>
      <c r="BE1322" s="69"/>
      <c r="BF1322" s="72"/>
      <c r="BG1322" s="69"/>
      <c r="BH1322" s="69"/>
      <c r="BI1322" s="94"/>
      <c r="BJ1322" s="42"/>
      <c r="BK1322" s="42"/>
      <c r="BL1322" s="209"/>
      <c r="BM1322" s="67"/>
      <c r="BN1322" s="67"/>
      <c r="BO1322" s="95"/>
      <c r="BP1322" s="42"/>
      <c r="BQ1322" s="42"/>
      <c r="BR1322" s="206"/>
      <c r="BS1322" s="41"/>
      <c r="BT1322" s="41"/>
      <c r="BU1322" s="30"/>
      <c r="BW1322" s="30"/>
      <c r="BX1322" s="30"/>
      <c r="BY1322" s="30"/>
      <c r="BZ1322" s="160"/>
      <c r="CS1322" s="40"/>
      <c r="CV1322" s="69"/>
      <c r="CW1322" s="31"/>
      <c r="CX1322" s="19"/>
      <c r="CY1322" s="43"/>
      <c r="DC1322" s="160"/>
      <c r="DU1322" s="30"/>
      <c r="DV1322" s="30"/>
      <c r="DW1322" s="30"/>
      <c r="DX1322" s="30"/>
      <c r="DY1322" s="30"/>
      <c r="DZ1322" s="160"/>
      <c r="EA1322" s="160"/>
      <c r="EC1322" s="160"/>
      <c r="ED1322" s="160"/>
      <c r="EG1322" s="160"/>
      <c r="EH1322" s="30"/>
      <c r="EI1322" s="30"/>
      <c r="EK1322" s="160"/>
      <c r="EL1322" s="160"/>
      <c r="EM1322" s="160"/>
      <c r="EN1322" s="160"/>
      <c r="EO1322" s="160"/>
      <c r="EP1322" s="160"/>
    </row>
    <row r="1323" spans="2:146" s="105" customFormat="1" x14ac:dyDescent="0.25">
      <c r="B1323" s="53"/>
      <c r="C1323" s="53"/>
      <c r="D1323" s="53"/>
      <c r="E1323" s="53"/>
      <c r="F1323" s="53"/>
      <c r="G1323" s="53"/>
      <c r="I1323" s="29"/>
      <c r="J1323" s="161"/>
      <c r="K1323" s="161"/>
      <c r="L1323" s="42"/>
      <c r="M1323" s="42"/>
      <c r="N1323" s="42"/>
      <c r="O1323" s="42"/>
      <c r="P1323" s="42"/>
      <c r="Q1323" s="42"/>
      <c r="R1323" s="42"/>
      <c r="S1323" s="42"/>
      <c r="T1323" s="42"/>
      <c r="U1323" s="169"/>
      <c r="V1323" s="169"/>
      <c r="W1323" s="169"/>
      <c r="X1323" s="169"/>
      <c r="Y1323" s="169"/>
      <c r="AA1323" s="169"/>
      <c r="AB1323" s="169"/>
      <c r="AC1323" s="169"/>
      <c r="AD1323" s="169"/>
      <c r="AE1323" s="169"/>
      <c r="AF1323" s="169"/>
      <c r="AG1323" s="169"/>
      <c r="AH1323" s="169"/>
      <c r="AJ1323" s="169"/>
      <c r="AK1323" s="169"/>
      <c r="AM1323" s="169"/>
      <c r="AN1323" s="64"/>
      <c r="AO1323" s="64"/>
      <c r="AP1323" s="64"/>
      <c r="AQ1323" s="64"/>
      <c r="AR1323" s="64"/>
      <c r="AS1323" s="42"/>
      <c r="AT1323" s="67"/>
      <c r="AU1323" s="67"/>
      <c r="AV1323" s="67"/>
      <c r="AW1323" s="42"/>
      <c r="AX1323" s="64"/>
      <c r="AY1323" s="69"/>
      <c r="AZ1323" s="67"/>
      <c r="BA1323" s="67"/>
      <c r="BB1323" s="67"/>
      <c r="BC1323" s="67"/>
      <c r="BD1323" s="69"/>
      <c r="BE1323" s="69"/>
      <c r="BF1323" s="72"/>
      <c r="BG1323" s="69"/>
      <c r="BH1323" s="69"/>
      <c r="BI1323" s="94"/>
      <c r="BJ1323" s="42"/>
      <c r="BK1323" s="42"/>
      <c r="BL1323" s="209"/>
      <c r="BM1323" s="67"/>
      <c r="BN1323" s="67"/>
      <c r="BO1323" s="95"/>
      <c r="BP1323" s="42"/>
      <c r="BQ1323" s="42"/>
      <c r="BR1323" s="206"/>
      <c r="BS1323" s="41"/>
      <c r="BT1323" s="41"/>
      <c r="BU1323" s="30"/>
      <c r="BW1323" s="30"/>
      <c r="BX1323" s="30"/>
      <c r="BY1323" s="30"/>
      <c r="BZ1323" s="160"/>
      <c r="CS1323" s="40"/>
      <c r="CV1323" s="69"/>
      <c r="CW1323" s="31"/>
      <c r="CX1323" s="19"/>
      <c r="CY1323" s="43"/>
      <c r="DC1323" s="160"/>
      <c r="DU1323" s="30"/>
      <c r="DV1323" s="30"/>
      <c r="DW1323" s="30"/>
      <c r="DX1323" s="30"/>
      <c r="DY1323" s="30"/>
      <c r="DZ1323" s="160"/>
      <c r="EA1323" s="160"/>
      <c r="EC1323" s="160"/>
      <c r="ED1323" s="160"/>
      <c r="EG1323" s="160"/>
      <c r="EH1323" s="30"/>
      <c r="EI1323" s="30"/>
      <c r="EK1323" s="160"/>
      <c r="EL1323" s="160"/>
      <c r="EM1323" s="160"/>
      <c r="EN1323" s="160"/>
      <c r="EO1323" s="160"/>
      <c r="EP1323" s="160"/>
    </row>
    <row r="1324" spans="2:146" s="105" customFormat="1" x14ac:dyDescent="0.25">
      <c r="B1324" s="53"/>
      <c r="C1324" s="53"/>
      <c r="D1324" s="53"/>
      <c r="E1324" s="53"/>
      <c r="F1324" s="53"/>
      <c r="G1324" s="53"/>
      <c r="J1324" s="160"/>
      <c r="K1324" s="160"/>
      <c r="L1324" s="42"/>
      <c r="M1324" s="42"/>
      <c r="N1324" s="42"/>
      <c r="O1324" s="42"/>
      <c r="P1324" s="42"/>
      <c r="Q1324" s="42"/>
      <c r="R1324" s="42"/>
      <c r="S1324" s="42"/>
      <c r="T1324" s="42"/>
      <c r="U1324" s="169"/>
      <c r="V1324" s="169"/>
      <c r="W1324" s="169"/>
      <c r="X1324" s="169"/>
      <c r="Y1324" s="169"/>
      <c r="AA1324" s="169"/>
      <c r="AB1324" s="169"/>
      <c r="AC1324" s="169"/>
      <c r="AD1324" s="169"/>
      <c r="AE1324" s="169"/>
      <c r="AF1324" s="169"/>
      <c r="AG1324" s="169"/>
      <c r="AH1324" s="169"/>
      <c r="AJ1324" s="169"/>
      <c r="AK1324" s="169"/>
      <c r="AM1324" s="169"/>
      <c r="AN1324" s="64"/>
      <c r="AO1324" s="64"/>
      <c r="AP1324" s="64"/>
      <c r="AQ1324" s="64"/>
      <c r="AR1324" s="64"/>
      <c r="AS1324" s="42"/>
      <c r="AT1324" s="67"/>
      <c r="AU1324" s="67"/>
      <c r="AV1324" s="67"/>
      <c r="AW1324" s="42"/>
      <c r="AX1324" s="64"/>
      <c r="AY1324" s="69"/>
      <c r="AZ1324" s="67"/>
      <c r="BA1324" s="67"/>
      <c r="BB1324" s="67"/>
      <c r="BC1324" s="67"/>
      <c r="BD1324" s="69"/>
      <c r="BE1324" s="69"/>
      <c r="BF1324" s="72"/>
      <c r="BG1324" s="69"/>
      <c r="BH1324" s="69"/>
      <c r="BI1324" s="94"/>
      <c r="BJ1324" s="42"/>
      <c r="BK1324" s="42"/>
      <c r="BL1324" s="209"/>
      <c r="BM1324" s="67"/>
      <c r="BN1324" s="67"/>
      <c r="BO1324" s="95"/>
      <c r="BP1324" s="42"/>
      <c r="BQ1324" s="42"/>
      <c r="BR1324" s="206"/>
      <c r="BS1324" s="41"/>
      <c r="BT1324" s="41"/>
      <c r="BU1324" s="30"/>
      <c r="BW1324" s="30"/>
      <c r="BX1324" s="30"/>
      <c r="BY1324" s="30"/>
      <c r="BZ1324" s="160"/>
      <c r="CS1324" s="40"/>
      <c r="CV1324" s="69"/>
      <c r="CW1324" s="31"/>
      <c r="CX1324" s="19"/>
      <c r="CY1324" s="43"/>
      <c r="DC1324" s="160"/>
      <c r="DU1324" s="30"/>
      <c r="DV1324" s="30"/>
      <c r="DW1324" s="30"/>
      <c r="DX1324" s="30"/>
      <c r="DY1324" s="30"/>
      <c r="DZ1324" s="160"/>
      <c r="EA1324" s="160"/>
      <c r="EC1324" s="160"/>
      <c r="ED1324" s="160"/>
      <c r="EG1324" s="160"/>
      <c r="EH1324" s="30"/>
      <c r="EI1324" s="30"/>
      <c r="EK1324" s="160"/>
      <c r="EL1324" s="160"/>
      <c r="EM1324" s="160"/>
      <c r="EN1324" s="160"/>
      <c r="EO1324" s="160"/>
      <c r="EP1324" s="160"/>
    </row>
    <row r="1325" spans="2:146" s="105" customFormat="1" x14ac:dyDescent="0.25">
      <c r="B1325" s="53"/>
      <c r="C1325" s="53"/>
      <c r="D1325" s="53"/>
      <c r="E1325" s="53"/>
      <c r="F1325" s="53"/>
      <c r="G1325" s="53"/>
      <c r="I1325" s="29"/>
      <c r="J1325" s="161"/>
      <c r="K1325" s="161"/>
      <c r="L1325" s="42"/>
      <c r="M1325" s="42"/>
      <c r="N1325" s="42"/>
      <c r="O1325" s="42"/>
      <c r="P1325" s="42"/>
      <c r="Q1325" s="42"/>
      <c r="R1325" s="42"/>
      <c r="S1325" s="42"/>
      <c r="T1325" s="42"/>
      <c r="U1325" s="169"/>
      <c r="V1325" s="169"/>
      <c r="W1325" s="169"/>
      <c r="X1325" s="169"/>
      <c r="Y1325" s="169"/>
      <c r="AA1325" s="169"/>
      <c r="AB1325" s="169"/>
      <c r="AC1325" s="169"/>
      <c r="AD1325" s="169"/>
      <c r="AE1325" s="169"/>
      <c r="AF1325" s="169"/>
      <c r="AG1325" s="169"/>
      <c r="AH1325" s="169"/>
      <c r="AJ1325" s="169"/>
      <c r="AK1325" s="169"/>
      <c r="AM1325" s="169"/>
      <c r="AN1325" s="64"/>
      <c r="AO1325" s="64"/>
      <c r="AP1325" s="64"/>
      <c r="AQ1325" s="64"/>
      <c r="AR1325" s="64"/>
      <c r="AS1325" s="42"/>
      <c r="AT1325" s="67"/>
      <c r="AU1325" s="67"/>
      <c r="AV1325" s="67"/>
      <c r="AW1325" s="42"/>
      <c r="AX1325" s="64"/>
      <c r="AY1325" s="69"/>
      <c r="AZ1325" s="67"/>
      <c r="BA1325" s="67"/>
      <c r="BB1325" s="67"/>
      <c r="BC1325" s="67"/>
      <c r="BD1325" s="69"/>
      <c r="BE1325" s="69"/>
      <c r="BF1325" s="72"/>
      <c r="BG1325" s="69"/>
      <c r="BH1325" s="69"/>
      <c r="BI1325" s="94"/>
      <c r="BJ1325" s="42"/>
      <c r="BK1325" s="42"/>
      <c r="BL1325" s="209"/>
      <c r="BM1325" s="67"/>
      <c r="BN1325" s="67"/>
      <c r="BO1325" s="95"/>
      <c r="BP1325" s="42"/>
      <c r="BQ1325" s="42"/>
      <c r="BR1325" s="206"/>
      <c r="BS1325" s="41"/>
      <c r="BT1325" s="41"/>
      <c r="BU1325" s="30"/>
      <c r="BW1325" s="30"/>
      <c r="BX1325" s="30"/>
      <c r="BY1325" s="30"/>
      <c r="BZ1325" s="160"/>
      <c r="CS1325" s="40"/>
      <c r="CV1325" s="69"/>
      <c r="CW1325" s="31"/>
      <c r="CX1325" s="19"/>
      <c r="CY1325" s="43"/>
      <c r="DC1325" s="160"/>
      <c r="DU1325" s="30"/>
      <c r="DV1325" s="30"/>
      <c r="DW1325" s="30"/>
      <c r="DX1325" s="30"/>
      <c r="DY1325" s="30"/>
      <c r="DZ1325" s="160"/>
      <c r="EA1325" s="160"/>
      <c r="EC1325" s="160"/>
      <c r="ED1325" s="160"/>
      <c r="EG1325" s="160"/>
      <c r="EH1325" s="30"/>
      <c r="EI1325" s="30"/>
      <c r="EK1325" s="160"/>
      <c r="EL1325" s="160"/>
      <c r="EM1325" s="160"/>
      <c r="EN1325" s="160"/>
      <c r="EO1325" s="160"/>
      <c r="EP1325" s="160"/>
    </row>
    <row r="1326" spans="2:146" s="105" customFormat="1" x14ac:dyDescent="0.25">
      <c r="B1326" s="53"/>
      <c r="C1326" s="53"/>
      <c r="D1326" s="53"/>
      <c r="E1326" s="53"/>
      <c r="F1326" s="53"/>
      <c r="G1326" s="53"/>
      <c r="J1326" s="160"/>
      <c r="K1326" s="160"/>
      <c r="L1326" s="42"/>
      <c r="M1326" s="42"/>
      <c r="N1326" s="42"/>
      <c r="O1326" s="42"/>
      <c r="P1326" s="42"/>
      <c r="Q1326" s="42"/>
      <c r="R1326" s="42"/>
      <c r="S1326" s="42"/>
      <c r="T1326" s="42"/>
      <c r="U1326" s="169"/>
      <c r="V1326" s="169"/>
      <c r="W1326" s="169"/>
      <c r="X1326" s="169"/>
      <c r="Y1326" s="169"/>
      <c r="AA1326" s="169"/>
      <c r="AB1326" s="169"/>
      <c r="AC1326" s="169"/>
      <c r="AD1326" s="169"/>
      <c r="AE1326" s="169"/>
      <c r="AF1326" s="169"/>
      <c r="AG1326" s="169"/>
      <c r="AH1326" s="169"/>
      <c r="AJ1326" s="169"/>
      <c r="AK1326" s="169"/>
      <c r="AM1326" s="169"/>
      <c r="AN1326" s="64"/>
      <c r="AO1326" s="64"/>
      <c r="AP1326" s="64"/>
      <c r="AQ1326" s="64"/>
      <c r="AR1326" s="64"/>
      <c r="AS1326" s="42"/>
      <c r="AT1326" s="67"/>
      <c r="AU1326" s="67"/>
      <c r="AV1326" s="67"/>
      <c r="AW1326" s="42"/>
      <c r="AX1326" s="64"/>
      <c r="AY1326" s="69"/>
      <c r="AZ1326" s="67"/>
      <c r="BA1326" s="67"/>
      <c r="BB1326" s="67"/>
      <c r="BC1326" s="67"/>
      <c r="BD1326" s="69"/>
      <c r="BE1326" s="69"/>
      <c r="BF1326" s="72"/>
      <c r="BG1326" s="69"/>
      <c r="BH1326" s="69"/>
      <c r="BI1326" s="94"/>
      <c r="BJ1326" s="42"/>
      <c r="BK1326" s="42"/>
      <c r="BL1326" s="209"/>
      <c r="BM1326" s="67"/>
      <c r="BN1326" s="67"/>
      <c r="BO1326" s="95"/>
      <c r="BP1326" s="42"/>
      <c r="BQ1326" s="42"/>
      <c r="BR1326" s="206"/>
      <c r="BS1326" s="41"/>
      <c r="BT1326" s="41"/>
      <c r="BU1326" s="30"/>
      <c r="BW1326" s="30"/>
      <c r="BX1326" s="30"/>
      <c r="BY1326" s="30"/>
      <c r="BZ1326" s="160"/>
      <c r="CS1326" s="40"/>
      <c r="CV1326" s="69"/>
      <c r="CW1326" s="31"/>
      <c r="CX1326" s="19"/>
      <c r="CY1326" s="43"/>
      <c r="DC1326" s="160"/>
      <c r="DU1326" s="30"/>
      <c r="DV1326" s="30"/>
      <c r="DW1326" s="30"/>
      <c r="DX1326" s="30"/>
      <c r="DY1326" s="30"/>
      <c r="DZ1326" s="160"/>
      <c r="EA1326" s="160"/>
      <c r="EC1326" s="160"/>
      <c r="ED1326" s="160"/>
      <c r="EG1326" s="160"/>
      <c r="EH1326" s="30"/>
      <c r="EI1326" s="30"/>
      <c r="EK1326" s="160"/>
      <c r="EL1326" s="160"/>
      <c r="EM1326" s="160"/>
      <c r="EN1326" s="160"/>
      <c r="EO1326" s="160"/>
      <c r="EP1326" s="160"/>
    </row>
    <row r="1327" spans="2:146" s="105" customFormat="1" x14ac:dyDescent="0.25">
      <c r="B1327" s="53"/>
      <c r="C1327" s="53"/>
      <c r="D1327" s="53"/>
      <c r="E1327" s="53"/>
      <c r="F1327" s="53"/>
      <c r="G1327" s="53"/>
      <c r="I1327" s="29"/>
      <c r="J1327" s="161"/>
      <c r="K1327" s="161"/>
      <c r="L1327" s="42"/>
      <c r="M1327" s="42"/>
      <c r="N1327" s="42"/>
      <c r="O1327" s="42"/>
      <c r="P1327" s="42"/>
      <c r="Q1327" s="42"/>
      <c r="R1327" s="42"/>
      <c r="S1327" s="42"/>
      <c r="T1327" s="42"/>
      <c r="U1327" s="169"/>
      <c r="V1327" s="169"/>
      <c r="W1327" s="169"/>
      <c r="X1327" s="169"/>
      <c r="Y1327" s="169"/>
      <c r="AA1327" s="169"/>
      <c r="AB1327" s="169"/>
      <c r="AC1327" s="169"/>
      <c r="AD1327" s="169"/>
      <c r="AE1327" s="169"/>
      <c r="AF1327" s="169"/>
      <c r="AG1327" s="169"/>
      <c r="AH1327" s="169"/>
      <c r="AJ1327" s="169"/>
      <c r="AK1327" s="169"/>
      <c r="AM1327" s="169"/>
      <c r="AN1327" s="64"/>
      <c r="AO1327" s="64"/>
      <c r="AP1327" s="64"/>
      <c r="AQ1327" s="64"/>
      <c r="AR1327" s="64"/>
      <c r="AS1327" s="42"/>
      <c r="AT1327" s="67"/>
      <c r="AU1327" s="67"/>
      <c r="AV1327" s="67"/>
      <c r="AW1327" s="42"/>
      <c r="AX1327" s="64"/>
      <c r="AY1327" s="69"/>
      <c r="AZ1327" s="67"/>
      <c r="BA1327" s="67"/>
      <c r="BB1327" s="67"/>
      <c r="BC1327" s="67"/>
      <c r="BD1327" s="69"/>
      <c r="BE1327" s="69"/>
      <c r="BF1327" s="72"/>
      <c r="BG1327" s="69"/>
      <c r="BH1327" s="69"/>
      <c r="BI1327" s="94"/>
      <c r="BJ1327" s="42"/>
      <c r="BK1327" s="42"/>
      <c r="BL1327" s="209"/>
      <c r="BM1327" s="67"/>
      <c r="BN1327" s="67"/>
      <c r="BO1327" s="95"/>
      <c r="BP1327" s="42"/>
      <c r="BQ1327" s="42"/>
      <c r="BR1327" s="206"/>
      <c r="BS1327" s="41"/>
      <c r="BT1327" s="41"/>
      <c r="BU1327" s="30"/>
      <c r="BW1327" s="30"/>
      <c r="BX1327" s="30"/>
      <c r="BY1327" s="30"/>
      <c r="BZ1327" s="160"/>
      <c r="CS1327" s="40"/>
      <c r="CV1327" s="69"/>
      <c r="CW1327" s="31"/>
      <c r="CX1327" s="19"/>
      <c r="CY1327" s="43"/>
      <c r="DC1327" s="160"/>
      <c r="DU1327" s="30"/>
      <c r="DV1327" s="30"/>
      <c r="DW1327" s="30"/>
      <c r="DX1327" s="30"/>
      <c r="DY1327" s="30"/>
      <c r="DZ1327" s="160"/>
      <c r="EA1327" s="160"/>
      <c r="EC1327" s="160"/>
      <c r="ED1327" s="160"/>
      <c r="EG1327" s="160"/>
      <c r="EH1327" s="30"/>
      <c r="EI1327" s="30"/>
      <c r="EK1327" s="160"/>
      <c r="EL1327" s="160"/>
      <c r="EM1327" s="160"/>
      <c r="EN1327" s="160"/>
      <c r="EO1327" s="160"/>
      <c r="EP1327" s="160"/>
    </row>
    <row r="1328" spans="2:146" s="105" customFormat="1" x14ac:dyDescent="0.25">
      <c r="B1328" s="53"/>
      <c r="C1328" s="53"/>
      <c r="D1328" s="53"/>
      <c r="E1328" s="53"/>
      <c r="F1328" s="53"/>
      <c r="G1328" s="53"/>
      <c r="J1328" s="160"/>
      <c r="K1328" s="160"/>
      <c r="L1328" s="42"/>
      <c r="M1328" s="42"/>
      <c r="N1328" s="42"/>
      <c r="O1328" s="42"/>
      <c r="P1328" s="42"/>
      <c r="Q1328" s="42"/>
      <c r="R1328" s="42"/>
      <c r="S1328" s="42"/>
      <c r="T1328" s="42"/>
      <c r="U1328" s="169"/>
      <c r="V1328" s="169"/>
      <c r="W1328" s="169"/>
      <c r="X1328" s="169"/>
      <c r="Y1328" s="169"/>
      <c r="AA1328" s="169"/>
      <c r="AB1328" s="169"/>
      <c r="AC1328" s="169"/>
      <c r="AD1328" s="169"/>
      <c r="AE1328" s="169"/>
      <c r="AF1328" s="169"/>
      <c r="AG1328" s="169"/>
      <c r="AH1328" s="169"/>
      <c r="AJ1328" s="169"/>
      <c r="AK1328" s="169"/>
      <c r="AM1328" s="169"/>
      <c r="AN1328" s="64"/>
      <c r="AO1328" s="64"/>
      <c r="AP1328" s="64"/>
      <c r="AQ1328" s="64"/>
      <c r="AR1328" s="64"/>
      <c r="AS1328" s="42"/>
      <c r="AT1328" s="67"/>
      <c r="AU1328" s="67"/>
      <c r="AV1328" s="67"/>
      <c r="AW1328" s="42"/>
      <c r="AX1328" s="64"/>
      <c r="AY1328" s="69"/>
      <c r="AZ1328" s="67"/>
      <c r="BA1328" s="67"/>
      <c r="BB1328" s="67"/>
      <c r="BC1328" s="67"/>
      <c r="BD1328" s="69"/>
      <c r="BE1328" s="69"/>
      <c r="BF1328" s="72"/>
      <c r="BG1328" s="69"/>
      <c r="BH1328" s="69"/>
      <c r="BI1328" s="94"/>
      <c r="BJ1328" s="42"/>
      <c r="BK1328" s="42"/>
      <c r="BL1328" s="209"/>
      <c r="BM1328" s="67"/>
      <c r="BN1328" s="67"/>
      <c r="BO1328" s="95"/>
      <c r="BP1328" s="42"/>
      <c r="BQ1328" s="42"/>
      <c r="BR1328" s="206"/>
      <c r="BS1328" s="41"/>
      <c r="BT1328" s="41"/>
      <c r="BU1328" s="30"/>
      <c r="BW1328" s="30"/>
      <c r="BX1328" s="30"/>
      <c r="BY1328" s="30"/>
      <c r="BZ1328" s="160"/>
      <c r="CS1328" s="40"/>
      <c r="CV1328" s="69"/>
      <c r="CW1328" s="31"/>
      <c r="CX1328" s="19"/>
      <c r="CY1328" s="43"/>
      <c r="DC1328" s="160"/>
      <c r="DU1328" s="30"/>
      <c r="DV1328" s="30"/>
      <c r="DW1328" s="30"/>
      <c r="DX1328" s="30"/>
      <c r="DY1328" s="30"/>
      <c r="DZ1328" s="160"/>
      <c r="EA1328" s="160"/>
      <c r="EC1328" s="160"/>
      <c r="ED1328" s="160"/>
      <c r="EG1328" s="160"/>
      <c r="EH1328" s="30"/>
      <c r="EI1328" s="30"/>
      <c r="EK1328" s="160"/>
      <c r="EL1328" s="160"/>
      <c r="EM1328" s="160"/>
      <c r="EN1328" s="160"/>
      <c r="EO1328" s="160"/>
      <c r="EP1328" s="160"/>
    </row>
    <row r="1329" spans="2:146" s="105" customFormat="1" x14ac:dyDescent="0.25">
      <c r="B1329" s="53"/>
      <c r="C1329" s="53"/>
      <c r="D1329" s="53"/>
      <c r="E1329" s="53"/>
      <c r="F1329" s="53"/>
      <c r="G1329" s="53"/>
      <c r="I1329" s="29"/>
      <c r="J1329" s="161"/>
      <c r="K1329" s="161"/>
      <c r="L1329" s="42"/>
      <c r="M1329" s="42"/>
      <c r="N1329" s="42"/>
      <c r="O1329" s="42"/>
      <c r="P1329" s="42"/>
      <c r="Q1329" s="42"/>
      <c r="R1329" s="42"/>
      <c r="S1329" s="42"/>
      <c r="T1329" s="42"/>
      <c r="U1329" s="169"/>
      <c r="V1329" s="169"/>
      <c r="W1329" s="169"/>
      <c r="X1329" s="169"/>
      <c r="Y1329" s="169"/>
      <c r="AA1329" s="169"/>
      <c r="AB1329" s="169"/>
      <c r="AC1329" s="169"/>
      <c r="AD1329" s="169"/>
      <c r="AE1329" s="169"/>
      <c r="AF1329" s="169"/>
      <c r="AG1329" s="169"/>
      <c r="AH1329" s="169"/>
      <c r="AJ1329" s="169"/>
      <c r="AK1329" s="169"/>
      <c r="AM1329" s="169"/>
      <c r="AN1329" s="64"/>
      <c r="AO1329" s="64"/>
      <c r="AP1329" s="64"/>
      <c r="AQ1329" s="64"/>
      <c r="AR1329" s="64"/>
      <c r="AS1329" s="42"/>
      <c r="AT1329" s="67"/>
      <c r="AU1329" s="67"/>
      <c r="AV1329" s="67"/>
      <c r="AW1329" s="42"/>
      <c r="AX1329" s="64"/>
      <c r="AY1329" s="69"/>
      <c r="AZ1329" s="67"/>
      <c r="BA1329" s="67"/>
      <c r="BB1329" s="67"/>
      <c r="BC1329" s="67"/>
      <c r="BD1329" s="69"/>
      <c r="BE1329" s="69"/>
      <c r="BF1329" s="72"/>
      <c r="BG1329" s="69"/>
      <c r="BH1329" s="69"/>
      <c r="BI1329" s="94"/>
      <c r="BJ1329" s="42"/>
      <c r="BK1329" s="42"/>
      <c r="BL1329" s="209"/>
      <c r="BM1329" s="67"/>
      <c r="BN1329" s="67"/>
      <c r="BO1329" s="95"/>
      <c r="BP1329" s="42"/>
      <c r="BQ1329" s="42"/>
      <c r="BR1329" s="206"/>
      <c r="BS1329" s="41"/>
      <c r="BT1329" s="41"/>
      <c r="BU1329" s="30"/>
      <c r="BW1329" s="30"/>
      <c r="BX1329" s="30"/>
      <c r="BY1329" s="30"/>
      <c r="BZ1329" s="160"/>
      <c r="CS1329" s="40"/>
      <c r="CV1329" s="69"/>
      <c r="CW1329" s="31"/>
      <c r="CX1329" s="19"/>
      <c r="CY1329" s="43"/>
      <c r="DC1329" s="160"/>
      <c r="DU1329" s="30"/>
      <c r="DV1329" s="30"/>
      <c r="DW1329" s="30"/>
      <c r="DX1329" s="30"/>
      <c r="DY1329" s="30"/>
      <c r="DZ1329" s="160"/>
      <c r="EA1329" s="160"/>
      <c r="EC1329" s="160"/>
      <c r="ED1329" s="160"/>
      <c r="EG1329" s="160"/>
      <c r="EH1329" s="30"/>
      <c r="EI1329" s="30"/>
      <c r="EK1329" s="160"/>
      <c r="EL1329" s="160"/>
      <c r="EM1329" s="160"/>
      <c r="EN1329" s="160"/>
      <c r="EO1329" s="160"/>
      <c r="EP1329" s="160"/>
    </row>
    <row r="1330" spans="2:146" s="105" customFormat="1" x14ac:dyDescent="0.25">
      <c r="B1330" s="53"/>
      <c r="C1330" s="53"/>
      <c r="D1330" s="53"/>
      <c r="E1330" s="53"/>
      <c r="F1330" s="53"/>
      <c r="G1330" s="53"/>
      <c r="J1330" s="160"/>
      <c r="K1330" s="160"/>
      <c r="L1330" s="42"/>
      <c r="M1330" s="42"/>
      <c r="N1330" s="42"/>
      <c r="O1330" s="42"/>
      <c r="P1330" s="42"/>
      <c r="Q1330" s="42"/>
      <c r="R1330" s="42"/>
      <c r="S1330" s="42"/>
      <c r="T1330" s="42"/>
      <c r="U1330" s="169"/>
      <c r="V1330" s="169"/>
      <c r="W1330" s="169"/>
      <c r="X1330" s="169"/>
      <c r="Y1330" s="169"/>
      <c r="AA1330" s="169"/>
      <c r="AB1330" s="169"/>
      <c r="AC1330" s="169"/>
      <c r="AD1330" s="169"/>
      <c r="AE1330" s="169"/>
      <c r="AF1330" s="169"/>
      <c r="AG1330" s="169"/>
      <c r="AH1330" s="169"/>
      <c r="AJ1330" s="169"/>
      <c r="AK1330" s="169"/>
      <c r="AM1330" s="169"/>
      <c r="AN1330" s="64"/>
      <c r="AO1330" s="64"/>
      <c r="AP1330" s="64"/>
      <c r="AQ1330" s="64"/>
      <c r="AR1330" s="64"/>
      <c r="AS1330" s="42"/>
      <c r="AT1330" s="67"/>
      <c r="AU1330" s="67"/>
      <c r="AV1330" s="67"/>
      <c r="AW1330" s="42"/>
      <c r="AX1330" s="64"/>
      <c r="AY1330" s="69"/>
      <c r="AZ1330" s="67"/>
      <c r="BA1330" s="67"/>
      <c r="BB1330" s="67"/>
      <c r="BC1330" s="67"/>
      <c r="BD1330" s="69"/>
      <c r="BE1330" s="69"/>
      <c r="BF1330" s="72"/>
      <c r="BG1330" s="69"/>
      <c r="BH1330" s="69"/>
      <c r="BI1330" s="94"/>
      <c r="BJ1330" s="42"/>
      <c r="BK1330" s="42"/>
      <c r="BL1330" s="209"/>
      <c r="BM1330" s="67"/>
      <c r="BN1330" s="67"/>
      <c r="BO1330" s="95"/>
      <c r="BP1330" s="42"/>
      <c r="BQ1330" s="42"/>
      <c r="BR1330" s="206"/>
      <c r="BS1330" s="41"/>
      <c r="BT1330" s="41"/>
      <c r="BU1330" s="30"/>
      <c r="BW1330" s="30"/>
      <c r="BX1330" s="30"/>
      <c r="BY1330" s="30"/>
      <c r="BZ1330" s="160"/>
      <c r="CS1330" s="40"/>
      <c r="CV1330" s="69"/>
      <c r="CW1330" s="31"/>
      <c r="CX1330" s="19"/>
      <c r="CY1330" s="43"/>
      <c r="DC1330" s="160"/>
      <c r="DU1330" s="30"/>
      <c r="DV1330" s="30"/>
      <c r="DW1330" s="30"/>
      <c r="DX1330" s="30"/>
      <c r="DY1330" s="30"/>
      <c r="DZ1330" s="160"/>
      <c r="EA1330" s="160"/>
      <c r="EC1330" s="160"/>
      <c r="ED1330" s="160"/>
      <c r="EG1330" s="160"/>
      <c r="EH1330" s="30"/>
      <c r="EI1330" s="30"/>
      <c r="EK1330" s="160"/>
      <c r="EL1330" s="160"/>
      <c r="EM1330" s="160"/>
      <c r="EN1330" s="160"/>
      <c r="EO1330" s="160"/>
      <c r="EP1330" s="160"/>
    </row>
    <row r="1331" spans="2:146" s="105" customFormat="1" x14ac:dyDescent="0.25">
      <c r="B1331" s="53"/>
      <c r="C1331" s="53"/>
      <c r="D1331" s="53"/>
      <c r="E1331" s="53"/>
      <c r="F1331" s="53"/>
      <c r="G1331" s="53"/>
      <c r="I1331" s="29"/>
      <c r="J1331" s="161"/>
      <c r="K1331" s="161"/>
      <c r="L1331" s="42"/>
      <c r="M1331" s="42"/>
      <c r="N1331" s="42"/>
      <c r="O1331" s="42"/>
      <c r="P1331" s="42"/>
      <c r="Q1331" s="42"/>
      <c r="R1331" s="42"/>
      <c r="S1331" s="42"/>
      <c r="T1331" s="42"/>
      <c r="U1331" s="169"/>
      <c r="V1331" s="169"/>
      <c r="W1331" s="169"/>
      <c r="X1331" s="169"/>
      <c r="Y1331" s="169"/>
      <c r="AA1331" s="169"/>
      <c r="AB1331" s="169"/>
      <c r="AC1331" s="169"/>
      <c r="AD1331" s="169"/>
      <c r="AE1331" s="169"/>
      <c r="AF1331" s="169"/>
      <c r="AG1331" s="169"/>
      <c r="AH1331" s="169"/>
      <c r="AJ1331" s="169"/>
      <c r="AK1331" s="169"/>
      <c r="AM1331" s="169"/>
      <c r="AN1331" s="64"/>
      <c r="AO1331" s="64"/>
      <c r="AP1331" s="64"/>
      <c r="AQ1331" s="64"/>
      <c r="AR1331" s="64"/>
      <c r="AS1331" s="42"/>
      <c r="AT1331" s="67"/>
      <c r="AU1331" s="67"/>
      <c r="AV1331" s="67"/>
      <c r="AW1331" s="42"/>
      <c r="AX1331" s="64"/>
      <c r="AY1331" s="69"/>
      <c r="AZ1331" s="67"/>
      <c r="BA1331" s="67"/>
      <c r="BB1331" s="67"/>
      <c r="BC1331" s="67"/>
      <c r="BD1331" s="69"/>
      <c r="BE1331" s="69"/>
      <c r="BF1331" s="72"/>
      <c r="BG1331" s="69"/>
      <c r="BH1331" s="69"/>
      <c r="BI1331" s="94"/>
      <c r="BJ1331" s="42"/>
      <c r="BK1331" s="42"/>
      <c r="BL1331" s="209"/>
      <c r="BM1331" s="67"/>
      <c r="BN1331" s="67"/>
      <c r="BO1331" s="95"/>
      <c r="BP1331" s="42"/>
      <c r="BQ1331" s="42"/>
      <c r="BR1331" s="206"/>
      <c r="BS1331" s="41"/>
      <c r="BT1331" s="41"/>
      <c r="BU1331" s="30"/>
      <c r="BW1331" s="30"/>
      <c r="BX1331" s="30"/>
      <c r="BY1331" s="30"/>
      <c r="BZ1331" s="160"/>
      <c r="CS1331" s="40"/>
      <c r="CV1331" s="69"/>
      <c r="CW1331" s="31"/>
      <c r="CX1331" s="19"/>
      <c r="CY1331" s="43"/>
      <c r="DC1331" s="160"/>
      <c r="DU1331" s="30"/>
      <c r="DV1331" s="30"/>
      <c r="DW1331" s="30"/>
      <c r="DX1331" s="30"/>
      <c r="DY1331" s="30"/>
      <c r="DZ1331" s="160"/>
      <c r="EA1331" s="160"/>
      <c r="EC1331" s="160"/>
      <c r="ED1331" s="160"/>
      <c r="EG1331" s="160"/>
      <c r="EH1331" s="30"/>
      <c r="EI1331" s="30"/>
      <c r="EK1331" s="160"/>
      <c r="EL1331" s="160"/>
      <c r="EM1331" s="160"/>
      <c r="EN1331" s="160"/>
      <c r="EO1331" s="160"/>
      <c r="EP1331" s="160"/>
    </row>
    <row r="1332" spans="2:146" s="105" customFormat="1" x14ac:dyDescent="0.25">
      <c r="B1332" s="53"/>
      <c r="C1332" s="53"/>
      <c r="D1332" s="53"/>
      <c r="E1332" s="53"/>
      <c r="F1332" s="53"/>
      <c r="G1332" s="53"/>
      <c r="J1332" s="160"/>
      <c r="K1332" s="160"/>
      <c r="L1332" s="42"/>
      <c r="M1332" s="42"/>
      <c r="N1332" s="42"/>
      <c r="O1332" s="42"/>
      <c r="P1332" s="42"/>
      <c r="Q1332" s="42"/>
      <c r="R1332" s="42"/>
      <c r="S1332" s="42"/>
      <c r="T1332" s="42"/>
      <c r="U1332" s="169"/>
      <c r="V1332" s="169"/>
      <c r="W1332" s="169"/>
      <c r="X1332" s="169"/>
      <c r="Y1332" s="169"/>
      <c r="AA1332" s="169"/>
      <c r="AB1332" s="169"/>
      <c r="AC1332" s="169"/>
      <c r="AD1332" s="169"/>
      <c r="AE1332" s="169"/>
      <c r="AF1332" s="169"/>
      <c r="AG1332" s="169"/>
      <c r="AH1332" s="169"/>
      <c r="AJ1332" s="169"/>
      <c r="AK1332" s="169"/>
      <c r="AM1332" s="169"/>
      <c r="AN1332" s="64"/>
      <c r="AO1332" s="64"/>
      <c r="AP1332" s="64"/>
      <c r="AQ1332" s="64"/>
      <c r="AR1332" s="64"/>
      <c r="AS1332" s="42"/>
      <c r="AT1332" s="67"/>
      <c r="AU1332" s="67"/>
      <c r="AV1332" s="67"/>
      <c r="AW1332" s="42"/>
      <c r="AX1332" s="64"/>
      <c r="AY1332" s="69"/>
      <c r="AZ1332" s="67"/>
      <c r="BA1332" s="67"/>
      <c r="BB1332" s="67"/>
      <c r="BC1332" s="67"/>
      <c r="BD1332" s="69"/>
      <c r="BE1332" s="69"/>
      <c r="BF1332" s="72"/>
      <c r="BG1332" s="69"/>
      <c r="BH1332" s="69"/>
      <c r="BI1332" s="94"/>
      <c r="BJ1332" s="42"/>
      <c r="BK1332" s="42"/>
      <c r="BL1332" s="209"/>
      <c r="BM1332" s="67"/>
      <c r="BN1332" s="67"/>
      <c r="BO1332" s="95"/>
      <c r="BP1332" s="42"/>
      <c r="BQ1332" s="42"/>
      <c r="BR1332" s="206"/>
      <c r="BS1332" s="41"/>
      <c r="BT1332" s="41"/>
      <c r="BU1332" s="30"/>
      <c r="BW1332" s="30"/>
      <c r="BX1332" s="30"/>
      <c r="BY1332" s="30"/>
      <c r="BZ1332" s="160"/>
      <c r="CS1332" s="40"/>
      <c r="CV1332" s="69"/>
      <c r="CW1332" s="31"/>
      <c r="CX1332" s="19"/>
      <c r="CY1332" s="43"/>
      <c r="DC1332" s="160"/>
      <c r="DU1332" s="30"/>
      <c r="DV1332" s="30"/>
      <c r="DW1332" s="30"/>
      <c r="DX1332" s="30"/>
      <c r="DY1332" s="30"/>
      <c r="DZ1332" s="160"/>
      <c r="EA1332" s="160"/>
      <c r="EC1332" s="160"/>
      <c r="ED1332" s="160"/>
      <c r="EG1332" s="160"/>
      <c r="EH1332" s="30"/>
      <c r="EI1332" s="30"/>
      <c r="EK1332" s="160"/>
      <c r="EL1332" s="160"/>
      <c r="EM1332" s="160"/>
      <c r="EN1332" s="160"/>
      <c r="EO1332" s="160"/>
      <c r="EP1332" s="160"/>
    </row>
    <row r="1333" spans="2:146" s="105" customFormat="1" x14ac:dyDescent="0.25">
      <c r="B1333" s="53"/>
      <c r="C1333" s="53"/>
      <c r="D1333" s="53"/>
      <c r="E1333" s="53"/>
      <c r="F1333" s="53"/>
      <c r="G1333" s="53"/>
      <c r="I1333" s="29"/>
      <c r="J1333" s="161"/>
      <c r="K1333" s="161"/>
      <c r="L1333" s="42"/>
      <c r="M1333" s="42"/>
      <c r="N1333" s="42"/>
      <c r="O1333" s="42"/>
      <c r="P1333" s="42"/>
      <c r="Q1333" s="42"/>
      <c r="R1333" s="42"/>
      <c r="S1333" s="42"/>
      <c r="T1333" s="42"/>
      <c r="U1333" s="169"/>
      <c r="V1333" s="169"/>
      <c r="W1333" s="169"/>
      <c r="X1333" s="169"/>
      <c r="Y1333" s="169"/>
      <c r="AA1333" s="169"/>
      <c r="AB1333" s="169"/>
      <c r="AC1333" s="169"/>
      <c r="AD1333" s="169"/>
      <c r="AE1333" s="169"/>
      <c r="AF1333" s="169"/>
      <c r="AG1333" s="169"/>
      <c r="AH1333" s="169"/>
      <c r="AJ1333" s="169"/>
      <c r="AK1333" s="169"/>
      <c r="AM1333" s="169"/>
      <c r="AN1333" s="64"/>
      <c r="AO1333" s="64"/>
      <c r="AP1333" s="64"/>
      <c r="AQ1333" s="64"/>
      <c r="AR1333" s="64"/>
      <c r="AS1333" s="42"/>
      <c r="AT1333" s="67"/>
      <c r="AU1333" s="67"/>
      <c r="AV1333" s="67"/>
      <c r="AW1333" s="42"/>
      <c r="AX1333" s="64"/>
      <c r="AY1333" s="69"/>
      <c r="AZ1333" s="67"/>
      <c r="BA1333" s="67"/>
      <c r="BB1333" s="67"/>
      <c r="BC1333" s="67"/>
      <c r="BD1333" s="69"/>
      <c r="BE1333" s="69"/>
      <c r="BF1333" s="72"/>
      <c r="BG1333" s="69"/>
      <c r="BH1333" s="69"/>
      <c r="BI1333" s="94"/>
      <c r="BJ1333" s="42"/>
      <c r="BK1333" s="42"/>
      <c r="BL1333" s="209"/>
      <c r="BM1333" s="67"/>
      <c r="BN1333" s="67"/>
      <c r="BO1333" s="95"/>
      <c r="BP1333" s="42"/>
      <c r="BQ1333" s="42"/>
      <c r="BR1333" s="206"/>
      <c r="BS1333" s="41"/>
      <c r="BT1333" s="41"/>
      <c r="BU1333" s="30"/>
      <c r="BW1333" s="30"/>
      <c r="BX1333" s="30"/>
      <c r="BY1333" s="30"/>
      <c r="BZ1333" s="160"/>
      <c r="CS1333" s="40"/>
      <c r="CV1333" s="69"/>
      <c r="CW1333" s="31"/>
      <c r="CX1333" s="19"/>
      <c r="CY1333" s="43"/>
      <c r="DC1333" s="160"/>
      <c r="DU1333" s="30"/>
      <c r="DV1333" s="30"/>
      <c r="DW1333" s="30"/>
      <c r="DX1333" s="30"/>
      <c r="DY1333" s="30"/>
      <c r="DZ1333" s="160"/>
      <c r="EA1333" s="160"/>
      <c r="EC1333" s="160"/>
      <c r="ED1333" s="160"/>
      <c r="EG1333" s="160"/>
      <c r="EH1333" s="30"/>
      <c r="EI1333" s="30"/>
      <c r="EK1333" s="160"/>
      <c r="EL1333" s="160"/>
      <c r="EM1333" s="160"/>
      <c r="EN1333" s="160"/>
      <c r="EO1333" s="160"/>
      <c r="EP1333" s="160"/>
    </row>
    <row r="1334" spans="2:146" s="105" customFormat="1" x14ac:dyDescent="0.25">
      <c r="B1334" s="53"/>
      <c r="C1334" s="53"/>
      <c r="D1334" s="53"/>
      <c r="E1334" s="53"/>
      <c r="F1334" s="53"/>
      <c r="G1334" s="53"/>
      <c r="J1334" s="160"/>
      <c r="K1334" s="160"/>
      <c r="L1334" s="42"/>
      <c r="M1334" s="42"/>
      <c r="N1334" s="42"/>
      <c r="O1334" s="42"/>
      <c r="P1334" s="42"/>
      <c r="Q1334" s="42"/>
      <c r="R1334" s="42"/>
      <c r="S1334" s="42"/>
      <c r="T1334" s="42"/>
      <c r="U1334" s="169"/>
      <c r="V1334" s="169"/>
      <c r="W1334" s="169"/>
      <c r="X1334" s="169"/>
      <c r="Y1334" s="169"/>
      <c r="AA1334" s="169"/>
      <c r="AB1334" s="169"/>
      <c r="AC1334" s="169"/>
      <c r="AD1334" s="169"/>
      <c r="AE1334" s="169"/>
      <c r="AF1334" s="169"/>
      <c r="AG1334" s="169"/>
      <c r="AH1334" s="169"/>
      <c r="AJ1334" s="169"/>
      <c r="AK1334" s="169"/>
      <c r="AM1334" s="169"/>
      <c r="AN1334" s="64"/>
      <c r="AO1334" s="64"/>
      <c r="AP1334" s="64"/>
      <c r="AQ1334" s="64"/>
      <c r="AR1334" s="64"/>
      <c r="AS1334" s="42"/>
      <c r="AT1334" s="67"/>
      <c r="AU1334" s="67"/>
      <c r="AV1334" s="67"/>
      <c r="AW1334" s="42"/>
      <c r="AX1334" s="64"/>
      <c r="AY1334" s="69"/>
      <c r="AZ1334" s="67"/>
      <c r="BA1334" s="67"/>
      <c r="BB1334" s="67"/>
      <c r="BC1334" s="67"/>
      <c r="BD1334" s="69"/>
      <c r="BE1334" s="69"/>
      <c r="BF1334" s="72"/>
      <c r="BG1334" s="69"/>
      <c r="BH1334" s="69"/>
      <c r="BI1334" s="94"/>
      <c r="BJ1334" s="42"/>
      <c r="BK1334" s="42"/>
      <c r="BL1334" s="209"/>
      <c r="BM1334" s="67"/>
      <c r="BN1334" s="67"/>
      <c r="BO1334" s="95"/>
      <c r="BP1334" s="42"/>
      <c r="BQ1334" s="42"/>
      <c r="BR1334" s="206"/>
      <c r="BS1334" s="41"/>
      <c r="BT1334" s="41"/>
      <c r="BU1334" s="30"/>
      <c r="BW1334" s="30"/>
      <c r="BX1334" s="30"/>
      <c r="BY1334" s="30"/>
      <c r="BZ1334" s="160"/>
      <c r="CS1334" s="40"/>
      <c r="CV1334" s="69"/>
      <c r="CW1334" s="31"/>
      <c r="CX1334" s="19"/>
      <c r="CY1334" s="43"/>
      <c r="DC1334" s="160"/>
      <c r="DU1334" s="30"/>
      <c r="DV1334" s="30"/>
      <c r="DW1334" s="30"/>
      <c r="DX1334" s="30"/>
      <c r="DY1334" s="30"/>
      <c r="DZ1334" s="160"/>
      <c r="EA1334" s="160"/>
      <c r="EC1334" s="160"/>
      <c r="ED1334" s="160"/>
      <c r="EG1334" s="160"/>
      <c r="EH1334" s="30"/>
      <c r="EI1334" s="30"/>
      <c r="EK1334" s="160"/>
      <c r="EL1334" s="160"/>
      <c r="EM1334" s="160"/>
      <c r="EN1334" s="160"/>
      <c r="EO1334" s="160"/>
      <c r="EP1334" s="160"/>
    </row>
    <row r="1335" spans="2:146" s="105" customFormat="1" x14ac:dyDescent="0.25">
      <c r="B1335" s="53"/>
      <c r="C1335" s="53"/>
      <c r="D1335" s="53"/>
      <c r="E1335" s="53"/>
      <c r="F1335" s="53"/>
      <c r="G1335" s="53"/>
      <c r="J1335" s="160"/>
      <c r="K1335" s="160"/>
      <c r="L1335" s="42"/>
      <c r="M1335" s="42"/>
      <c r="N1335" s="42"/>
      <c r="O1335" s="42"/>
      <c r="P1335" s="42"/>
      <c r="Q1335" s="42"/>
      <c r="R1335" s="42"/>
      <c r="S1335" s="42"/>
      <c r="T1335" s="42"/>
      <c r="U1335" s="169"/>
      <c r="V1335" s="169"/>
      <c r="W1335" s="169"/>
      <c r="X1335" s="169"/>
      <c r="Y1335" s="169"/>
      <c r="AA1335" s="169"/>
      <c r="AB1335" s="169"/>
      <c r="AC1335" s="169"/>
      <c r="AD1335" s="169"/>
      <c r="AE1335" s="169"/>
      <c r="AF1335" s="169"/>
      <c r="AG1335" s="169"/>
      <c r="AH1335" s="169"/>
      <c r="AJ1335" s="169"/>
      <c r="AK1335" s="169"/>
      <c r="AM1335" s="169"/>
      <c r="AN1335" s="64"/>
      <c r="AO1335" s="64"/>
      <c r="AP1335" s="64"/>
      <c r="AQ1335" s="64"/>
      <c r="AR1335" s="64"/>
      <c r="AS1335" s="42"/>
      <c r="AT1335" s="67"/>
      <c r="AU1335" s="67"/>
      <c r="AV1335" s="67"/>
      <c r="AW1335" s="42"/>
      <c r="AX1335" s="64"/>
      <c r="AY1335" s="69"/>
      <c r="AZ1335" s="67"/>
      <c r="BA1335" s="67"/>
      <c r="BB1335" s="67"/>
      <c r="BC1335" s="67"/>
      <c r="BD1335" s="69"/>
      <c r="BE1335" s="69"/>
      <c r="BF1335" s="72"/>
      <c r="BG1335" s="69"/>
      <c r="BH1335" s="69"/>
      <c r="BI1335" s="94"/>
      <c r="BJ1335" s="42"/>
      <c r="BK1335" s="42"/>
      <c r="BL1335" s="209"/>
      <c r="BM1335" s="67"/>
      <c r="BN1335" s="67"/>
      <c r="BO1335" s="95"/>
      <c r="BP1335" s="42"/>
      <c r="BQ1335" s="42"/>
      <c r="BR1335" s="206"/>
      <c r="BS1335" s="41"/>
      <c r="BT1335" s="41"/>
      <c r="BU1335" s="30"/>
      <c r="BW1335" s="30"/>
      <c r="BX1335" s="30"/>
      <c r="BY1335" s="30"/>
      <c r="BZ1335" s="160"/>
      <c r="CS1335" s="40"/>
      <c r="CV1335" s="69"/>
      <c r="CW1335" s="31"/>
      <c r="CX1335" s="19"/>
      <c r="CY1335" s="43"/>
      <c r="DC1335" s="160"/>
      <c r="DU1335" s="30"/>
      <c r="DV1335" s="30"/>
      <c r="DW1335" s="30"/>
      <c r="DX1335" s="30"/>
      <c r="DY1335" s="30"/>
      <c r="DZ1335" s="160"/>
      <c r="EA1335" s="160"/>
      <c r="EC1335" s="160"/>
      <c r="ED1335" s="160"/>
      <c r="EG1335" s="160"/>
      <c r="EH1335" s="30"/>
      <c r="EI1335" s="30"/>
      <c r="EK1335" s="160"/>
      <c r="EL1335" s="160"/>
      <c r="EM1335" s="160"/>
      <c r="EN1335" s="160"/>
      <c r="EO1335" s="160"/>
      <c r="EP1335" s="160"/>
    </row>
    <row r="1336" spans="2:146" s="105" customFormat="1" x14ac:dyDescent="0.25">
      <c r="B1336" s="53"/>
      <c r="C1336" s="53"/>
      <c r="D1336" s="53"/>
      <c r="E1336" s="53"/>
      <c r="F1336" s="53"/>
      <c r="G1336" s="53"/>
      <c r="J1336" s="160"/>
      <c r="K1336" s="160"/>
      <c r="L1336" s="42"/>
      <c r="M1336" s="42"/>
      <c r="N1336" s="42"/>
      <c r="O1336" s="42"/>
      <c r="P1336" s="42"/>
      <c r="Q1336" s="42"/>
      <c r="R1336" s="42"/>
      <c r="S1336" s="42"/>
      <c r="T1336" s="42"/>
      <c r="U1336" s="169"/>
      <c r="V1336" s="169"/>
      <c r="W1336" s="169"/>
      <c r="X1336" s="169"/>
      <c r="Y1336" s="169"/>
      <c r="AA1336" s="169"/>
      <c r="AB1336" s="169"/>
      <c r="AC1336" s="169"/>
      <c r="AD1336" s="169"/>
      <c r="AE1336" s="169"/>
      <c r="AF1336" s="169"/>
      <c r="AG1336" s="169"/>
      <c r="AH1336" s="169"/>
      <c r="AJ1336" s="169"/>
      <c r="AK1336" s="169"/>
      <c r="AM1336" s="169"/>
      <c r="AN1336" s="64"/>
      <c r="AO1336" s="64"/>
      <c r="AP1336" s="64"/>
      <c r="AQ1336" s="64"/>
      <c r="AR1336" s="64"/>
      <c r="AS1336" s="42"/>
      <c r="AT1336" s="67"/>
      <c r="AU1336" s="67"/>
      <c r="AV1336" s="67"/>
      <c r="AW1336" s="42"/>
      <c r="AX1336" s="64"/>
      <c r="AY1336" s="69"/>
      <c r="AZ1336" s="67"/>
      <c r="BA1336" s="67"/>
      <c r="BB1336" s="67"/>
      <c r="BC1336" s="67"/>
      <c r="BD1336" s="69"/>
      <c r="BE1336" s="69"/>
      <c r="BF1336" s="72"/>
      <c r="BG1336" s="69"/>
      <c r="BH1336" s="69"/>
      <c r="BI1336" s="94"/>
      <c r="BJ1336" s="42"/>
      <c r="BK1336" s="42"/>
      <c r="BL1336" s="209"/>
      <c r="BM1336" s="67"/>
      <c r="BN1336" s="67"/>
      <c r="BO1336" s="95"/>
      <c r="BP1336" s="42"/>
      <c r="BQ1336" s="42"/>
      <c r="BR1336" s="206"/>
      <c r="BS1336" s="41"/>
      <c r="BT1336" s="41"/>
      <c r="BU1336" s="30"/>
      <c r="BW1336" s="30"/>
      <c r="BX1336" s="30"/>
      <c r="BY1336" s="30"/>
      <c r="BZ1336" s="160"/>
      <c r="CS1336" s="40"/>
      <c r="CV1336" s="69"/>
      <c r="CW1336" s="31"/>
      <c r="CX1336" s="19"/>
      <c r="CY1336" s="43"/>
      <c r="DC1336" s="160"/>
      <c r="DU1336" s="30"/>
      <c r="DV1336" s="30"/>
      <c r="DW1336" s="30"/>
      <c r="DX1336" s="30"/>
      <c r="DY1336" s="30"/>
      <c r="DZ1336" s="160"/>
      <c r="EA1336" s="160"/>
      <c r="EC1336" s="160"/>
      <c r="ED1336" s="160"/>
      <c r="EG1336" s="160"/>
      <c r="EH1336" s="30"/>
      <c r="EI1336" s="30"/>
      <c r="EK1336" s="160"/>
      <c r="EL1336" s="160"/>
      <c r="EM1336" s="160"/>
      <c r="EN1336" s="160"/>
      <c r="EO1336" s="160"/>
      <c r="EP1336" s="160"/>
    </row>
    <row r="1337" spans="2:146" s="105" customFormat="1" x14ac:dyDescent="0.25">
      <c r="B1337" s="53"/>
      <c r="C1337" s="53"/>
      <c r="D1337" s="53"/>
      <c r="E1337" s="53"/>
      <c r="F1337" s="53"/>
      <c r="G1337" s="53"/>
      <c r="J1337" s="160"/>
      <c r="K1337" s="160"/>
      <c r="L1337" s="42"/>
      <c r="M1337" s="42"/>
      <c r="N1337" s="42"/>
      <c r="O1337" s="42"/>
      <c r="P1337" s="42"/>
      <c r="Q1337" s="42"/>
      <c r="R1337" s="42"/>
      <c r="S1337" s="42"/>
      <c r="T1337" s="42"/>
      <c r="U1337" s="169"/>
      <c r="V1337" s="169"/>
      <c r="W1337" s="169"/>
      <c r="X1337" s="169"/>
      <c r="Y1337" s="169"/>
      <c r="AA1337" s="169"/>
      <c r="AB1337" s="169"/>
      <c r="AC1337" s="169"/>
      <c r="AD1337" s="169"/>
      <c r="AE1337" s="169"/>
      <c r="AF1337" s="169"/>
      <c r="AG1337" s="169"/>
      <c r="AH1337" s="169"/>
      <c r="AJ1337" s="169"/>
      <c r="AK1337" s="169"/>
      <c r="AM1337" s="169"/>
      <c r="AN1337" s="64"/>
      <c r="AO1337" s="64"/>
      <c r="AP1337" s="64"/>
      <c r="AQ1337" s="64"/>
      <c r="AR1337" s="64"/>
      <c r="AS1337" s="42"/>
      <c r="AT1337" s="67"/>
      <c r="AU1337" s="67"/>
      <c r="AV1337" s="67"/>
      <c r="AW1337" s="42"/>
      <c r="AX1337" s="64"/>
      <c r="AY1337" s="69"/>
      <c r="AZ1337" s="67"/>
      <c r="BA1337" s="67"/>
      <c r="BB1337" s="67"/>
      <c r="BC1337" s="67"/>
      <c r="BD1337" s="69"/>
      <c r="BE1337" s="69"/>
      <c r="BF1337" s="72"/>
      <c r="BG1337" s="69"/>
      <c r="BH1337" s="69"/>
      <c r="BI1337" s="94"/>
      <c r="BJ1337" s="42"/>
      <c r="BK1337" s="42"/>
      <c r="BL1337" s="209"/>
      <c r="BM1337" s="67"/>
      <c r="BN1337" s="67"/>
      <c r="BO1337" s="95"/>
      <c r="BP1337" s="42"/>
      <c r="BQ1337" s="42"/>
      <c r="BR1337" s="206"/>
      <c r="BS1337" s="41"/>
      <c r="BT1337" s="41"/>
      <c r="BU1337" s="30"/>
      <c r="BW1337" s="30"/>
      <c r="BX1337" s="30"/>
      <c r="BY1337" s="30"/>
      <c r="BZ1337" s="160"/>
      <c r="CS1337" s="40"/>
      <c r="CV1337" s="69"/>
      <c r="CW1337" s="31"/>
      <c r="CX1337" s="19"/>
      <c r="CY1337" s="43"/>
      <c r="DC1337" s="160"/>
      <c r="DU1337" s="30"/>
      <c r="DV1337" s="30"/>
      <c r="DW1337" s="30"/>
      <c r="DX1337" s="30"/>
      <c r="DY1337" s="30"/>
      <c r="DZ1337" s="160"/>
      <c r="EA1337" s="160"/>
      <c r="EC1337" s="160"/>
      <c r="ED1337" s="160"/>
      <c r="EG1337" s="160"/>
      <c r="EH1337" s="30"/>
      <c r="EI1337" s="30"/>
      <c r="EK1337" s="160"/>
      <c r="EL1337" s="160"/>
      <c r="EM1337" s="160"/>
      <c r="EN1337" s="160"/>
      <c r="EO1337" s="160"/>
      <c r="EP1337" s="160"/>
    </row>
    <row r="1338" spans="2:146" s="105" customFormat="1" x14ac:dyDescent="0.25">
      <c r="B1338" s="53"/>
      <c r="C1338" s="53"/>
      <c r="D1338" s="53"/>
      <c r="E1338" s="53"/>
      <c r="F1338" s="53"/>
      <c r="G1338" s="53"/>
      <c r="J1338" s="160"/>
      <c r="K1338" s="160"/>
      <c r="L1338" s="42"/>
      <c r="M1338" s="42"/>
      <c r="N1338" s="42"/>
      <c r="O1338" s="42"/>
      <c r="P1338" s="42"/>
      <c r="Q1338" s="42"/>
      <c r="R1338" s="42"/>
      <c r="S1338" s="42"/>
      <c r="T1338" s="42"/>
      <c r="U1338" s="169"/>
      <c r="V1338" s="169"/>
      <c r="W1338" s="169"/>
      <c r="X1338" s="169"/>
      <c r="Y1338" s="169"/>
      <c r="AA1338" s="169"/>
      <c r="AB1338" s="169"/>
      <c r="AC1338" s="169"/>
      <c r="AD1338" s="169"/>
      <c r="AE1338" s="169"/>
      <c r="AF1338" s="169"/>
      <c r="AG1338" s="169"/>
      <c r="AH1338" s="169"/>
      <c r="AJ1338" s="169"/>
      <c r="AK1338" s="169"/>
      <c r="AM1338" s="169"/>
      <c r="AN1338" s="64"/>
      <c r="AO1338" s="64"/>
      <c r="AP1338" s="64"/>
      <c r="AQ1338" s="64"/>
      <c r="AR1338" s="64"/>
      <c r="AS1338" s="42"/>
      <c r="AT1338" s="67"/>
      <c r="AU1338" s="67"/>
      <c r="AV1338" s="67"/>
      <c r="AW1338" s="42"/>
      <c r="AX1338" s="64"/>
      <c r="AY1338" s="69"/>
      <c r="AZ1338" s="67"/>
      <c r="BA1338" s="67"/>
      <c r="BB1338" s="67"/>
      <c r="BC1338" s="67"/>
      <c r="BD1338" s="69"/>
      <c r="BE1338" s="69"/>
      <c r="BF1338" s="72"/>
      <c r="BG1338" s="69"/>
      <c r="BH1338" s="69"/>
      <c r="BI1338" s="94"/>
      <c r="BJ1338" s="42"/>
      <c r="BK1338" s="42"/>
      <c r="BL1338" s="209"/>
      <c r="BM1338" s="67"/>
      <c r="BN1338" s="67"/>
      <c r="BO1338" s="95"/>
      <c r="BP1338" s="42"/>
      <c r="BQ1338" s="42"/>
      <c r="BR1338" s="206"/>
      <c r="BS1338" s="41"/>
      <c r="BT1338" s="41"/>
      <c r="BU1338" s="30"/>
      <c r="BW1338" s="30"/>
      <c r="BX1338" s="30"/>
      <c r="BY1338" s="30"/>
      <c r="BZ1338" s="160"/>
      <c r="CS1338" s="40"/>
      <c r="CV1338" s="69"/>
      <c r="CW1338" s="31"/>
      <c r="CX1338" s="19"/>
      <c r="CY1338" s="43"/>
      <c r="DC1338" s="160"/>
      <c r="DU1338" s="30"/>
      <c r="DV1338" s="30"/>
      <c r="DW1338" s="30"/>
      <c r="DX1338" s="30"/>
      <c r="DY1338" s="30"/>
      <c r="DZ1338" s="160"/>
      <c r="EA1338" s="160"/>
      <c r="EC1338" s="160"/>
      <c r="ED1338" s="160"/>
      <c r="EG1338" s="160"/>
      <c r="EH1338" s="30"/>
      <c r="EI1338" s="30"/>
      <c r="EK1338" s="160"/>
      <c r="EL1338" s="160"/>
      <c r="EM1338" s="160"/>
      <c r="EN1338" s="160"/>
      <c r="EO1338" s="160"/>
      <c r="EP1338" s="160"/>
    </row>
    <row r="1339" spans="2:146" s="105" customFormat="1" x14ac:dyDescent="0.25">
      <c r="B1339" s="53"/>
      <c r="C1339" s="53"/>
      <c r="D1339" s="53"/>
      <c r="E1339" s="53"/>
      <c r="F1339" s="53"/>
      <c r="G1339" s="53"/>
      <c r="J1339" s="160"/>
      <c r="K1339" s="160"/>
      <c r="L1339" s="42"/>
      <c r="M1339" s="42"/>
      <c r="N1339" s="42"/>
      <c r="O1339" s="42"/>
      <c r="P1339" s="42"/>
      <c r="Q1339" s="42"/>
      <c r="R1339" s="42"/>
      <c r="S1339" s="42"/>
      <c r="T1339" s="42"/>
      <c r="U1339" s="169"/>
      <c r="V1339" s="169"/>
      <c r="W1339" s="169"/>
      <c r="X1339" s="169"/>
      <c r="Y1339" s="169"/>
      <c r="AA1339" s="169"/>
      <c r="AB1339" s="169"/>
      <c r="AC1339" s="169"/>
      <c r="AD1339" s="169"/>
      <c r="AE1339" s="169"/>
      <c r="AF1339" s="169"/>
      <c r="AG1339" s="169"/>
      <c r="AH1339" s="169"/>
      <c r="AJ1339" s="169"/>
      <c r="AK1339" s="169"/>
      <c r="AM1339" s="169"/>
      <c r="AN1339" s="64"/>
      <c r="AO1339" s="64"/>
      <c r="AP1339" s="64"/>
      <c r="AQ1339" s="64"/>
      <c r="AR1339" s="64"/>
      <c r="AS1339" s="42"/>
      <c r="AT1339" s="67"/>
      <c r="AU1339" s="67"/>
      <c r="AV1339" s="67"/>
      <c r="AW1339" s="42"/>
      <c r="AX1339" s="64"/>
      <c r="AY1339" s="69"/>
      <c r="AZ1339" s="67"/>
      <c r="BA1339" s="67"/>
      <c r="BB1339" s="67"/>
      <c r="BC1339" s="67"/>
      <c r="BD1339" s="69"/>
      <c r="BE1339" s="69"/>
      <c r="BF1339" s="72"/>
      <c r="BG1339" s="69"/>
      <c r="BH1339" s="69"/>
      <c r="BI1339" s="94"/>
      <c r="BJ1339" s="42"/>
      <c r="BK1339" s="42"/>
      <c r="BL1339" s="209"/>
      <c r="BM1339" s="67"/>
      <c r="BN1339" s="67"/>
      <c r="BO1339" s="95"/>
      <c r="BP1339" s="42"/>
      <c r="BQ1339" s="42"/>
      <c r="BR1339" s="206"/>
      <c r="BS1339" s="41"/>
      <c r="BT1339" s="41"/>
      <c r="BU1339" s="30"/>
      <c r="BW1339" s="30"/>
      <c r="BX1339" s="30"/>
      <c r="BY1339" s="30"/>
      <c r="BZ1339" s="160"/>
      <c r="CS1339" s="40"/>
      <c r="CV1339" s="69"/>
      <c r="CW1339" s="31"/>
      <c r="CX1339" s="19"/>
      <c r="CY1339" s="43"/>
      <c r="DC1339" s="160"/>
      <c r="DU1339" s="30"/>
      <c r="DV1339" s="30"/>
      <c r="DW1339" s="30"/>
      <c r="DX1339" s="30"/>
      <c r="DY1339" s="30"/>
      <c r="DZ1339" s="160"/>
      <c r="EA1339" s="160"/>
      <c r="EC1339" s="160"/>
      <c r="ED1339" s="160"/>
      <c r="EG1339" s="160"/>
      <c r="EH1339" s="30"/>
      <c r="EI1339" s="30"/>
      <c r="EK1339" s="160"/>
      <c r="EL1339" s="160"/>
      <c r="EM1339" s="160"/>
      <c r="EN1339" s="160"/>
      <c r="EO1339" s="160"/>
      <c r="EP1339" s="160"/>
    </row>
    <row r="1340" spans="2:146" s="105" customFormat="1" x14ac:dyDescent="0.25">
      <c r="B1340" s="53"/>
      <c r="C1340" s="53"/>
      <c r="D1340" s="53"/>
      <c r="E1340" s="53"/>
      <c r="F1340" s="53"/>
      <c r="G1340" s="53"/>
      <c r="J1340" s="160"/>
      <c r="K1340" s="160"/>
      <c r="L1340" s="42"/>
      <c r="M1340" s="42"/>
      <c r="N1340" s="42"/>
      <c r="O1340" s="42"/>
      <c r="P1340" s="42"/>
      <c r="Q1340" s="42"/>
      <c r="R1340" s="42"/>
      <c r="S1340" s="42"/>
      <c r="T1340" s="42"/>
      <c r="U1340" s="169"/>
      <c r="V1340" s="169"/>
      <c r="W1340" s="169"/>
      <c r="X1340" s="169"/>
      <c r="Y1340" s="169"/>
      <c r="AA1340" s="169"/>
      <c r="AB1340" s="169"/>
      <c r="AC1340" s="169"/>
      <c r="AD1340" s="169"/>
      <c r="AE1340" s="169"/>
      <c r="AF1340" s="169"/>
      <c r="AG1340" s="169"/>
      <c r="AH1340" s="169"/>
      <c r="AJ1340" s="169"/>
      <c r="AK1340" s="169"/>
      <c r="AM1340" s="169"/>
      <c r="AN1340" s="64"/>
      <c r="AO1340" s="64"/>
      <c r="AP1340" s="64"/>
      <c r="AQ1340" s="64"/>
      <c r="AR1340" s="64"/>
      <c r="AS1340" s="42"/>
      <c r="AT1340" s="67"/>
      <c r="AU1340" s="67"/>
      <c r="AV1340" s="67"/>
      <c r="AW1340" s="42"/>
      <c r="AX1340" s="64"/>
      <c r="AY1340" s="69"/>
      <c r="AZ1340" s="67"/>
      <c r="BA1340" s="67"/>
      <c r="BB1340" s="67"/>
      <c r="BC1340" s="67"/>
      <c r="BD1340" s="69"/>
      <c r="BE1340" s="69"/>
      <c r="BF1340" s="72"/>
      <c r="BG1340" s="69"/>
      <c r="BH1340" s="69"/>
      <c r="BI1340" s="94"/>
      <c r="BJ1340" s="42"/>
      <c r="BK1340" s="42"/>
      <c r="BL1340" s="209"/>
      <c r="BM1340" s="67"/>
      <c r="BN1340" s="67"/>
      <c r="BO1340" s="95"/>
      <c r="BP1340" s="42"/>
      <c r="BQ1340" s="42"/>
      <c r="BR1340" s="206"/>
      <c r="BS1340" s="41"/>
      <c r="BT1340" s="41"/>
      <c r="BU1340" s="30"/>
      <c r="BW1340" s="30"/>
      <c r="BX1340" s="30"/>
      <c r="BY1340" s="30"/>
      <c r="BZ1340" s="160"/>
      <c r="CS1340" s="40"/>
      <c r="CV1340" s="69"/>
      <c r="CW1340" s="31"/>
      <c r="CX1340" s="19"/>
      <c r="CY1340" s="43"/>
      <c r="DC1340" s="160"/>
      <c r="DU1340" s="30"/>
      <c r="DV1340" s="30"/>
      <c r="DW1340" s="30"/>
      <c r="DX1340" s="30"/>
      <c r="DY1340" s="30"/>
      <c r="DZ1340" s="160"/>
      <c r="EA1340" s="160"/>
      <c r="EC1340" s="160"/>
      <c r="ED1340" s="160"/>
      <c r="EG1340" s="160"/>
      <c r="EH1340" s="30"/>
      <c r="EI1340" s="30"/>
      <c r="EK1340" s="160"/>
      <c r="EL1340" s="160"/>
      <c r="EM1340" s="160"/>
      <c r="EN1340" s="160"/>
      <c r="EO1340" s="160"/>
      <c r="EP1340" s="160"/>
    </row>
    <row r="1341" spans="2:146" s="105" customFormat="1" x14ac:dyDescent="0.25">
      <c r="B1341" s="53"/>
      <c r="C1341" s="53"/>
      <c r="D1341" s="53"/>
      <c r="E1341" s="53"/>
      <c r="F1341" s="53"/>
      <c r="G1341" s="53"/>
      <c r="J1341" s="160"/>
      <c r="K1341" s="160"/>
      <c r="L1341" s="42"/>
      <c r="M1341" s="42"/>
      <c r="N1341" s="42"/>
      <c r="O1341" s="42"/>
      <c r="P1341" s="42"/>
      <c r="Q1341" s="42"/>
      <c r="R1341" s="42"/>
      <c r="S1341" s="42"/>
      <c r="T1341" s="42"/>
      <c r="U1341" s="169"/>
      <c r="V1341" s="169"/>
      <c r="W1341" s="169"/>
      <c r="X1341" s="169"/>
      <c r="Y1341" s="169"/>
      <c r="AA1341" s="169"/>
      <c r="AB1341" s="169"/>
      <c r="AC1341" s="169"/>
      <c r="AD1341" s="169"/>
      <c r="AE1341" s="169"/>
      <c r="AF1341" s="169"/>
      <c r="AG1341" s="169"/>
      <c r="AH1341" s="169"/>
      <c r="AJ1341" s="169"/>
      <c r="AK1341" s="169"/>
      <c r="AM1341" s="169"/>
      <c r="AN1341" s="64"/>
      <c r="AO1341" s="64"/>
      <c r="AP1341" s="64"/>
      <c r="AQ1341" s="64"/>
      <c r="AR1341" s="64"/>
      <c r="AS1341" s="42"/>
      <c r="AT1341" s="67"/>
      <c r="AU1341" s="67"/>
      <c r="AV1341" s="67"/>
      <c r="AW1341" s="42"/>
      <c r="AX1341" s="64"/>
      <c r="AY1341" s="69"/>
      <c r="AZ1341" s="67"/>
      <c r="BA1341" s="67"/>
      <c r="BB1341" s="67"/>
      <c r="BC1341" s="67"/>
      <c r="BD1341" s="69"/>
      <c r="BE1341" s="69"/>
      <c r="BF1341" s="72"/>
      <c r="BG1341" s="69"/>
      <c r="BH1341" s="69"/>
      <c r="BI1341" s="94"/>
      <c r="BJ1341" s="42"/>
      <c r="BK1341" s="42"/>
      <c r="BL1341" s="209"/>
      <c r="BM1341" s="67"/>
      <c r="BN1341" s="67"/>
      <c r="BO1341" s="95"/>
      <c r="BP1341" s="42"/>
      <c r="BQ1341" s="42"/>
      <c r="BR1341" s="206"/>
      <c r="BS1341" s="41"/>
      <c r="BT1341" s="41"/>
      <c r="BU1341" s="30"/>
      <c r="BW1341" s="30"/>
      <c r="BX1341" s="30"/>
      <c r="BY1341" s="30"/>
      <c r="BZ1341" s="160"/>
      <c r="CS1341" s="40"/>
      <c r="CV1341" s="69"/>
      <c r="CW1341" s="31"/>
      <c r="CX1341" s="19"/>
      <c r="CY1341" s="43"/>
      <c r="DC1341" s="160"/>
      <c r="DU1341" s="30"/>
      <c r="DV1341" s="30"/>
      <c r="DW1341" s="30"/>
      <c r="DX1341" s="30"/>
      <c r="DY1341" s="30"/>
      <c r="DZ1341" s="160"/>
      <c r="EA1341" s="160"/>
      <c r="EC1341" s="160"/>
      <c r="ED1341" s="160"/>
      <c r="EG1341" s="160"/>
      <c r="EH1341" s="30"/>
      <c r="EI1341" s="30"/>
      <c r="EK1341" s="160"/>
      <c r="EL1341" s="160"/>
      <c r="EM1341" s="160"/>
      <c r="EN1341" s="160"/>
      <c r="EO1341" s="160"/>
      <c r="EP1341" s="160"/>
    </row>
    <row r="1342" spans="2:146" s="105" customFormat="1" x14ac:dyDescent="0.25">
      <c r="B1342" s="53"/>
      <c r="C1342" s="53"/>
      <c r="D1342" s="53"/>
      <c r="E1342" s="53"/>
      <c r="F1342" s="53"/>
      <c r="G1342" s="53"/>
      <c r="J1342" s="160"/>
      <c r="K1342" s="160"/>
      <c r="L1342" s="42"/>
      <c r="M1342" s="42"/>
      <c r="N1342" s="42"/>
      <c r="O1342" s="42"/>
      <c r="P1342" s="42"/>
      <c r="Q1342" s="42"/>
      <c r="R1342" s="42"/>
      <c r="S1342" s="42"/>
      <c r="T1342" s="42"/>
      <c r="U1342" s="169"/>
      <c r="V1342" s="169"/>
      <c r="W1342" s="169"/>
      <c r="X1342" s="169"/>
      <c r="Y1342" s="169"/>
      <c r="AA1342" s="169"/>
      <c r="AB1342" s="169"/>
      <c r="AC1342" s="169"/>
      <c r="AD1342" s="169"/>
      <c r="AE1342" s="169"/>
      <c r="AF1342" s="169"/>
      <c r="AG1342" s="169"/>
      <c r="AH1342" s="169"/>
      <c r="AJ1342" s="169"/>
      <c r="AK1342" s="169"/>
      <c r="AM1342" s="169"/>
      <c r="AN1342" s="64"/>
      <c r="AO1342" s="64"/>
      <c r="AP1342" s="64"/>
      <c r="AQ1342" s="64"/>
      <c r="AR1342" s="64"/>
      <c r="AS1342" s="42"/>
      <c r="AT1342" s="67"/>
      <c r="AU1342" s="67"/>
      <c r="AV1342" s="67"/>
      <c r="AW1342" s="42"/>
      <c r="AX1342" s="64"/>
      <c r="AY1342" s="69"/>
      <c r="AZ1342" s="67"/>
      <c r="BA1342" s="67"/>
      <c r="BB1342" s="67"/>
      <c r="BC1342" s="67"/>
      <c r="BD1342" s="69"/>
      <c r="BE1342" s="69"/>
      <c r="BF1342" s="72"/>
      <c r="BG1342" s="69"/>
      <c r="BH1342" s="69"/>
      <c r="BI1342" s="94"/>
      <c r="BJ1342" s="42"/>
      <c r="BK1342" s="42"/>
      <c r="BL1342" s="209"/>
      <c r="BM1342" s="67"/>
      <c r="BN1342" s="67"/>
      <c r="BO1342" s="95"/>
      <c r="BP1342" s="42"/>
      <c r="BQ1342" s="42"/>
      <c r="BR1342" s="206"/>
      <c r="BS1342" s="41"/>
      <c r="BT1342" s="41"/>
      <c r="BU1342" s="30"/>
      <c r="BW1342" s="30"/>
      <c r="BX1342" s="30"/>
      <c r="BY1342" s="30"/>
      <c r="BZ1342" s="160"/>
      <c r="CS1342" s="40"/>
      <c r="CV1342" s="69"/>
      <c r="CW1342" s="31"/>
      <c r="CX1342" s="19"/>
      <c r="CY1342" s="43"/>
      <c r="DC1342" s="160"/>
      <c r="DU1342" s="30"/>
      <c r="DV1342" s="30"/>
      <c r="DW1342" s="30"/>
      <c r="DX1342" s="30"/>
      <c r="DY1342" s="30"/>
      <c r="DZ1342" s="160"/>
      <c r="EA1342" s="160"/>
      <c r="EC1342" s="160"/>
      <c r="ED1342" s="160"/>
      <c r="EG1342" s="160"/>
      <c r="EH1342" s="30"/>
      <c r="EI1342" s="30"/>
      <c r="EK1342" s="160"/>
      <c r="EL1342" s="160"/>
      <c r="EM1342" s="160"/>
      <c r="EN1342" s="160"/>
      <c r="EO1342" s="160"/>
      <c r="EP1342" s="160"/>
    </row>
    <row r="1343" spans="2:146" s="105" customFormat="1" x14ac:dyDescent="0.25">
      <c r="B1343" s="53"/>
      <c r="C1343" s="53"/>
      <c r="D1343" s="53"/>
      <c r="E1343" s="53"/>
      <c r="F1343" s="53"/>
      <c r="G1343" s="53"/>
      <c r="J1343" s="160"/>
      <c r="K1343" s="160"/>
      <c r="L1343" s="42"/>
      <c r="M1343" s="42"/>
      <c r="N1343" s="42"/>
      <c r="O1343" s="42"/>
      <c r="P1343" s="42"/>
      <c r="Q1343" s="42"/>
      <c r="R1343" s="42"/>
      <c r="S1343" s="42"/>
      <c r="T1343" s="42"/>
      <c r="U1343" s="169"/>
      <c r="V1343" s="169"/>
      <c r="W1343" s="169"/>
      <c r="X1343" s="169"/>
      <c r="Y1343" s="169"/>
      <c r="AA1343" s="169"/>
      <c r="AB1343" s="169"/>
      <c r="AC1343" s="169"/>
      <c r="AD1343" s="169"/>
      <c r="AE1343" s="169"/>
      <c r="AF1343" s="169"/>
      <c r="AG1343" s="169"/>
      <c r="AH1343" s="169"/>
      <c r="AJ1343" s="169"/>
      <c r="AK1343" s="169"/>
      <c r="AM1343" s="169"/>
      <c r="AN1343" s="64"/>
      <c r="AO1343" s="64"/>
      <c r="AP1343" s="64"/>
      <c r="AQ1343" s="64"/>
      <c r="AR1343" s="64"/>
      <c r="AS1343" s="42"/>
      <c r="AT1343" s="67"/>
      <c r="AU1343" s="67"/>
      <c r="AV1343" s="67"/>
      <c r="AW1343" s="42"/>
      <c r="AX1343" s="64"/>
      <c r="AY1343" s="69"/>
      <c r="AZ1343" s="67"/>
      <c r="BA1343" s="67"/>
      <c r="BB1343" s="67"/>
      <c r="BC1343" s="67"/>
      <c r="BD1343" s="69"/>
      <c r="BE1343" s="69"/>
      <c r="BF1343" s="72"/>
      <c r="BG1343" s="69"/>
      <c r="BH1343" s="69"/>
      <c r="BI1343" s="94"/>
      <c r="BJ1343" s="42"/>
      <c r="BK1343" s="42"/>
      <c r="BL1343" s="209"/>
      <c r="BM1343" s="67"/>
      <c r="BN1343" s="67"/>
      <c r="BO1343" s="95"/>
      <c r="BP1343" s="42"/>
      <c r="BQ1343" s="42"/>
      <c r="BR1343" s="206"/>
      <c r="BS1343" s="41"/>
      <c r="BT1343" s="41"/>
      <c r="BU1343" s="30"/>
      <c r="BW1343" s="30"/>
      <c r="BX1343" s="30"/>
      <c r="BY1343" s="30"/>
      <c r="BZ1343" s="160"/>
      <c r="CS1343" s="40"/>
      <c r="CV1343" s="69"/>
      <c r="CW1343" s="31"/>
      <c r="CX1343" s="19"/>
      <c r="CY1343" s="43"/>
      <c r="DC1343" s="160"/>
      <c r="DU1343" s="30"/>
      <c r="DV1343" s="30"/>
      <c r="DW1343" s="30"/>
      <c r="DX1343" s="30"/>
      <c r="DY1343" s="30"/>
      <c r="DZ1343" s="160"/>
      <c r="EA1343" s="160"/>
      <c r="EC1343" s="160"/>
      <c r="ED1343" s="160"/>
      <c r="EG1343" s="160"/>
      <c r="EH1343" s="30"/>
      <c r="EI1343" s="30"/>
      <c r="EK1343" s="160"/>
      <c r="EL1343" s="160"/>
      <c r="EM1343" s="160"/>
      <c r="EN1343" s="160"/>
      <c r="EO1343" s="160"/>
      <c r="EP1343" s="160"/>
    </row>
    <row r="1344" spans="2:146" s="105" customFormat="1" x14ac:dyDescent="0.25">
      <c r="B1344" s="53"/>
      <c r="C1344" s="53"/>
      <c r="D1344" s="53"/>
      <c r="E1344" s="53"/>
      <c r="F1344" s="53"/>
      <c r="G1344" s="53"/>
      <c r="J1344" s="160"/>
      <c r="K1344" s="160"/>
      <c r="L1344" s="42"/>
      <c r="M1344" s="42"/>
      <c r="N1344" s="42"/>
      <c r="O1344" s="42"/>
      <c r="P1344" s="42"/>
      <c r="Q1344" s="42"/>
      <c r="R1344" s="42"/>
      <c r="S1344" s="42"/>
      <c r="T1344" s="42"/>
      <c r="U1344" s="169"/>
      <c r="V1344" s="169"/>
      <c r="W1344" s="169"/>
      <c r="X1344" s="169"/>
      <c r="Y1344" s="169"/>
      <c r="AA1344" s="169"/>
      <c r="AB1344" s="169"/>
      <c r="AC1344" s="169"/>
      <c r="AD1344" s="169"/>
      <c r="AE1344" s="169"/>
      <c r="AF1344" s="169"/>
      <c r="AG1344" s="169"/>
      <c r="AH1344" s="169"/>
      <c r="AJ1344" s="169"/>
      <c r="AK1344" s="169"/>
      <c r="AM1344" s="169"/>
      <c r="AN1344" s="64"/>
      <c r="AO1344" s="64"/>
      <c r="AP1344" s="64"/>
      <c r="AQ1344" s="64"/>
      <c r="AR1344" s="64"/>
      <c r="AS1344" s="42"/>
      <c r="AT1344" s="67"/>
      <c r="AU1344" s="67"/>
      <c r="AV1344" s="67"/>
      <c r="AW1344" s="42"/>
      <c r="AX1344" s="64"/>
      <c r="AY1344" s="69"/>
      <c r="AZ1344" s="67"/>
      <c r="BA1344" s="67"/>
      <c r="BB1344" s="67"/>
      <c r="BC1344" s="67"/>
      <c r="BD1344" s="69"/>
      <c r="BE1344" s="69"/>
      <c r="BF1344" s="72"/>
      <c r="BG1344" s="69"/>
      <c r="BH1344" s="69"/>
      <c r="BI1344" s="94"/>
      <c r="BJ1344" s="42"/>
      <c r="BK1344" s="42"/>
      <c r="BL1344" s="209"/>
      <c r="BM1344" s="67"/>
      <c r="BN1344" s="67"/>
      <c r="BO1344" s="95"/>
      <c r="BP1344" s="42"/>
      <c r="BQ1344" s="42"/>
      <c r="BR1344" s="206"/>
      <c r="BS1344" s="41"/>
      <c r="BT1344" s="41"/>
      <c r="BU1344" s="30"/>
      <c r="BW1344" s="30"/>
      <c r="BX1344" s="30"/>
      <c r="BY1344" s="30"/>
      <c r="BZ1344" s="160"/>
      <c r="CS1344" s="40"/>
      <c r="CV1344" s="69"/>
      <c r="CW1344" s="31"/>
      <c r="CX1344" s="19"/>
      <c r="CY1344" s="43"/>
      <c r="DC1344" s="160"/>
      <c r="DU1344" s="30"/>
      <c r="DV1344" s="30"/>
      <c r="DW1344" s="30"/>
      <c r="DX1344" s="30"/>
      <c r="DY1344" s="30"/>
      <c r="DZ1344" s="160"/>
      <c r="EA1344" s="160"/>
      <c r="EC1344" s="160"/>
      <c r="ED1344" s="160"/>
      <c r="EG1344" s="160"/>
      <c r="EH1344" s="30"/>
      <c r="EI1344" s="30"/>
      <c r="EK1344" s="160"/>
      <c r="EL1344" s="160"/>
      <c r="EM1344" s="160"/>
      <c r="EN1344" s="160"/>
      <c r="EO1344" s="160"/>
      <c r="EP1344" s="160"/>
    </row>
    <row r="1345" spans="2:146" s="105" customFormat="1" x14ac:dyDescent="0.25">
      <c r="B1345" s="53"/>
      <c r="C1345" s="53"/>
      <c r="D1345" s="53"/>
      <c r="E1345" s="53"/>
      <c r="F1345" s="53"/>
      <c r="G1345" s="53"/>
      <c r="J1345" s="160"/>
      <c r="K1345" s="160"/>
      <c r="L1345" s="42"/>
      <c r="M1345" s="42"/>
      <c r="N1345" s="42"/>
      <c r="O1345" s="42"/>
      <c r="P1345" s="42"/>
      <c r="Q1345" s="42"/>
      <c r="R1345" s="42"/>
      <c r="S1345" s="42"/>
      <c r="T1345" s="42"/>
      <c r="U1345" s="169"/>
      <c r="V1345" s="169"/>
      <c r="W1345" s="169"/>
      <c r="X1345" s="169"/>
      <c r="Y1345" s="169"/>
      <c r="AA1345" s="169"/>
      <c r="AB1345" s="169"/>
      <c r="AC1345" s="169"/>
      <c r="AD1345" s="169"/>
      <c r="AE1345" s="169"/>
      <c r="AF1345" s="169"/>
      <c r="AG1345" s="169"/>
      <c r="AH1345" s="169"/>
      <c r="AJ1345" s="169"/>
      <c r="AK1345" s="169"/>
      <c r="AM1345" s="169"/>
      <c r="AN1345" s="64"/>
      <c r="AO1345" s="64"/>
      <c r="AP1345" s="64"/>
      <c r="AQ1345" s="64"/>
      <c r="AR1345" s="64"/>
      <c r="AS1345" s="42"/>
      <c r="AT1345" s="67"/>
      <c r="AU1345" s="67"/>
      <c r="AV1345" s="67"/>
      <c r="AW1345" s="42"/>
      <c r="AX1345" s="64"/>
      <c r="AY1345" s="69"/>
      <c r="AZ1345" s="67"/>
      <c r="BA1345" s="67"/>
      <c r="BB1345" s="67"/>
      <c r="BC1345" s="67"/>
      <c r="BD1345" s="69"/>
      <c r="BE1345" s="69"/>
      <c r="BF1345" s="72"/>
      <c r="BG1345" s="69"/>
      <c r="BH1345" s="69"/>
      <c r="BI1345" s="94"/>
      <c r="BJ1345" s="42"/>
      <c r="BK1345" s="42"/>
      <c r="BL1345" s="209"/>
      <c r="BM1345" s="67"/>
      <c r="BN1345" s="67"/>
      <c r="BO1345" s="95"/>
      <c r="BP1345" s="42"/>
      <c r="BQ1345" s="42"/>
      <c r="BR1345" s="206"/>
      <c r="BS1345" s="41"/>
      <c r="BT1345" s="41"/>
      <c r="BU1345" s="30"/>
      <c r="BW1345" s="30"/>
      <c r="BX1345" s="30"/>
      <c r="BY1345" s="30"/>
      <c r="BZ1345" s="160"/>
      <c r="CS1345" s="40"/>
      <c r="CV1345" s="69"/>
      <c r="CW1345" s="31"/>
      <c r="CX1345" s="19"/>
      <c r="CY1345" s="43"/>
      <c r="DC1345" s="160"/>
      <c r="DU1345" s="30"/>
      <c r="DV1345" s="30"/>
      <c r="DW1345" s="30"/>
      <c r="DX1345" s="30"/>
      <c r="DY1345" s="30"/>
      <c r="DZ1345" s="160"/>
      <c r="EA1345" s="160"/>
      <c r="EC1345" s="160"/>
      <c r="ED1345" s="160"/>
      <c r="EG1345" s="160"/>
      <c r="EH1345" s="30"/>
      <c r="EI1345" s="30"/>
      <c r="EK1345" s="160"/>
      <c r="EL1345" s="160"/>
      <c r="EM1345" s="160"/>
      <c r="EN1345" s="160"/>
      <c r="EO1345" s="160"/>
      <c r="EP1345" s="160"/>
    </row>
    <row r="1346" spans="2:146" s="105" customFormat="1" x14ac:dyDescent="0.25">
      <c r="B1346" s="53"/>
      <c r="C1346" s="53"/>
      <c r="D1346" s="53"/>
      <c r="E1346" s="53"/>
      <c r="F1346" s="53"/>
      <c r="G1346" s="53"/>
      <c r="J1346" s="160"/>
      <c r="K1346" s="160"/>
      <c r="L1346" s="42"/>
      <c r="M1346" s="42"/>
      <c r="N1346" s="42"/>
      <c r="O1346" s="42"/>
      <c r="P1346" s="42"/>
      <c r="Q1346" s="42"/>
      <c r="R1346" s="42"/>
      <c r="S1346" s="42"/>
      <c r="T1346" s="42"/>
      <c r="U1346" s="169"/>
      <c r="V1346" s="169"/>
      <c r="W1346" s="169"/>
      <c r="X1346" s="169"/>
      <c r="Y1346" s="169"/>
      <c r="AA1346" s="169"/>
      <c r="AB1346" s="169"/>
      <c r="AC1346" s="169"/>
      <c r="AD1346" s="169"/>
      <c r="AE1346" s="169"/>
      <c r="AF1346" s="169"/>
      <c r="AG1346" s="169"/>
      <c r="AH1346" s="169"/>
      <c r="AJ1346" s="169"/>
      <c r="AK1346" s="169"/>
      <c r="AM1346" s="169"/>
      <c r="AN1346" s="64"/>
      <c r="AO1346" s="64"/>
      <c r="AP1346" s="64"/>
      <c r="AQ1346" s="64"/>
      <c r="AR1346" s="64"/>
      <c r="AS1346" s="42"/>
      <c r="AT1346" s="67"/>
      <c r="AU1346" s="67"/>
      <c r="AV1346" s="67"/>
      <c r="AW1346" s="42"/>
      <c r="AX1346" s="64"/>
      <c r="AY1346" s="69"/>
      <c r="AZ1346" s="67"/>
      <c r="BA1346" s="67"/>
      <c r="BB1346" s="67"/>
      <c r="BC1346" s="67"/>
      <c r="BD1346" s="69"/>
      <c r="BE1346" s="69"/>
      <c r="BF1346" s="72"/>
      <c r="BG1346" s="69"/>
      <c r="BH1346" s="69"/>
      <c r="BI1346" s="94"/>
      <c r="BJ1346" s="42"/>
      <c r="BK1346" s="42"/>
      <c r="BL1346" s="209"/>
      <c r="BM1346" s="67"/>
      <c r="BN1346" s="67"/>
      <c r="BO1346" s="95"/>
      <c r="BP1346" s="42"/>
      <c r="BQ1346" s="42"/>
      <c r="BR1346" s="206"/>
      <c r="BS1346" s="41"/>
      <c r="BT1346" s="41"/>
      <c r="BU1346" s="30"/>
      <c r="BW1346" s="30"/>
      <c r="BX1346" s="30"/>
      <c r="BY1346" s="30"/>
      <c r="BZ1346" s="160"/>
      <c r="CS1346" s="40"/>
      <c r="CV1346" s="69"/>
      <c r="CW1346" s="31"/>
      <c r="CX1346" s="19"/>
      <c r="CY1346" s="43"/>
      <c r="DC1346" s="160"/>
      <c r="DU1346" s="30"/>
      <c r="DV1346" s="30"/>
      <c r="DW1346" s="30"/>
      <c r="DX1346" s="30"/>
      <c r="DY1346" s="30"/>
      <c r="DZ1346" s="160"/>
      <c r="EA1346" s="160"/>
      <c r="EC1346" s="160"/>
      <c r="ED1346" s="160"/>
      <c r="EG1346" s="160"/>
      <c r="EH1346" s="30"/>
      <c r="EI1346" s="30"/>
      <c r="EK1346" s="160"/>
      <c r="EL1346" s="160"/>
      <c r="EM1346" s="160"/>
      <c r="EN1346" s="160"/>
      <c r="EO1346" s="160"/>
      <c r="EP1346" s="160"/>
    </row>
    <row r="1347" spans="2:146" s="105" customFormat="1" x14ac:dyDescent="0.25">
      <c r="B1347" s="53"/>
      <c r="C1347" s="53"/>
      <c r="D1347" s="53"/>
      <c r="E1347" s="53"/>
      <c r="F1347" s="53"/>
      <c r="G1347" s="53"/>
      <c r="J1347" s="160"/>
      <c r="K1347" s="160"/>
      <c r="L1347" s="42"/>
      <c r="M1347" s="42"/>
      <c r="N1347" s="42"/>
      <c r="O1347" s="42"/>
      <c r="P1347" s="42"/>
      <c r="Q1347" s="42"/>
      <c r="R1347" s="42"/>
      <c r="S1347" s="42"/>
      <c r="T1347" s="42"/>
      <c r="U1347" s="169"/>
      <c r="V1347" s="169"/>
      <c r="W1347" s="169"/>
      <c r="X1347" s="169"/>
      <c r="Y1347" s="169"/>
      <c r="AA1347" s="169"/>
      <c r="AB1347" s="169"/>
      <c r="AC1347" s="169"/>
      <c r="AD1347" s="169"/>
      <c r="AE1347" s="169"/>
      <c r="AF1347" s="169"/>
      <c r="AG1347" s="169"/>
      <c r="AH1347" s="169"/>
      <c r="AJ1347" s="169"/>
      <c r="AK1347" s="169"/>
      <c r="AM1347" s="169"/>
      <c r="AN1347" s="64"/>
      <c r="AO1347" s="64"/>
      <c r="AP1347" s="64"/>
      <c r="AQ1347" s="64"/>
      <c r="AR1347" s="64"/>
      <c r="AS1347" s="42"/>
      <c r="AT1347" s="67"/>
      <c r="AU1347" s="67"/>
      <c r="AV1347" s="67"/>
      <c r="AW1347" s="42"/>
      <c r="AX1347" s="64"/>
      <c r="AY1347" s="69"/>
      <c r="AZ1347" s="67"/>
      <c r="BA1347" s="67"/>
      <c r="BB1347" s="67"/>
      <c r="BC1347" s="67"/>
      <c r="BD1347" s="69"/>
      <c r="BE1347" s="69"/>
      <c r="BF1347" s="72"/>
      <c r="BG1347" s="69"/>
      <c r="BH1347" s="69"/>
      <c r="BI1347" s="94"/>
      <c r="BJ1347" s="42"/>
      <c r="BK1347" s="42"/>
      <c r="BL1347" s="209"/>
      <c r="BM1347" s="67"/>
      <c r="BN1347" s="67"/>
      <c r="BO1347" s="95"/>
      <c r="BP1347" s="42"/>
      <c r="BQ1347" s="42"/>
      <c r="BR1347" s="206"/>
      <c r="BS1347" s="41"/>
      <c r="BT1347" s="41"/>
      <c r="BU1347" s="30"/>
      <c r="BW1347" s="30"/>
      <c r="BX1347" s="30"/>
      <c r="BY1347" s="30"/>
      <c r="BZ1347" s="160"/>
      <c r="CS1347" s="40"/>
      <c r="CV1347" s="69"/>
      <c r="CW1347" s="31"/>
      <c r="CX1347" s="19"/>
      <c r="CY1347" s="43"/>
      <c r="DC1347" s="160"/>
      <c r="DU1347" s="30"/>
      <c r="DV1347" s="30"/>
      <c r="DW1347" s="30"/>
      <c r="DX1347" s="30"/>
      <c r="DY1347" s="30"/>
      <c r="DZ1347" s="160"/>
      <c r="EA1347" s="160"/>
      <c r="EC1347" s="160"/>
      <c r="ED1347" s="160"/>
      <c r="EG1347" s="160"/>
      <c r="EH1347" s="30"/>
      <c r="EI1347" s="30"/>
      <c r="EK1347" s="160"/>
      <c r="EL1347" s="160"/>
      <c r="EM1347" s="160"/>
      <c r="EN1347" s="160"/>
      <c r="EO1347" s="160"/>
      <c r="EP1347" s="160"/>
    </row>
    <row r="1348" spans="2:146" s="105" customFormat="1" x14ac:dyDescent="0.25">
      <c r="B1348" s="53"/>
      <c r="C1348" s="53"/>
      <c r="D1348" s="53"/>
      <c r="E1348" s="53"/>
      <c r="F1348" s="53"/>
      <c r="G1348" s="53"/>
      <c r="J1348" s="160"/>
      <c r="K1348" s="160"/>
      <c r="L1348" s="42"/>
      <c r="M1348" s="42"/>
      <c r="N1348" s="42"/>
      <c r="O1348" s="42"/>
      <c r="P1348" s="42"/>
      <c r="Q1348" s="42"/>
      <c r="R1348" s="42"/>
      <c r="S1348" s="42"/>
      <c r="T1348" s="42"/>
      <c r="U1348" s="169"/>
      <c r="V1348" s="169"/>
      <c r="W1348" s="169"/>
      <c r="X1348" s="169"/>
      <c r="Y1348" s="169"/>
      <c r="AA1348" s="169"/>
      <c r="AB1348" s="169"/>
      <c r="AC1348" s="169"/>
      <c r="AD1348" s="169"/>
      <c r="AE1348" s="169"/>
      <c r="AF1348" s="169"/>
      <c r="AG1348" s="169"/>
      <c r="AH1348" s="169"/>
      <c r="AJ1348" s="169"/>
      <c r="AK1348" s="169"/>
      <c r="AM1348" s="169"/>
      <c r="AN1348" s="64"/>
      <c r="AO1348" s="64"/>
      <c r="AP1348" s="64"/>
      <c r="AQ1348" s="64"/>
      <c r="AR1348" s="64"/>
      <c r="AS1348" s="42"/>
      <c r="AT1348" s="67"/>
      <c r="AU1348" s="67"/>
      <c r="AV1348" s="67"/>
      <c r="AW1348" s="42"/>
      <c r="AX1348" s="64"/>
      <c r="AY1348" s="69"/>
      <c r="AZ1348" s="67"/>
      <c r="BA1348" s="67"/>
      <c r="BB1348" s="67"/>
      <c r="BC1348" s="67"/>
      <c r="BD1348" s="69"/>
      <c r="BE1348" s="69"/>
      <c r="BF1348" s="72"/>
      <c r="BG1348" s="69"/>
      <c r="BH1348" s="69"/>
      <c r="BI1348" s="94"/>
      <c r="BJ1348" s="42"/>
      <c r="BK1348" s="42"/>
      <c r="BL1348" s="209"/>
      <c r="BM1348" s="67"/>
      <c r="BN1348" s="67"/>
      <c r="BO1348" s="95"/>
      <c r="BP1348" s="42"/>
      <c r="BQ1348" s="42"/>
      <c r="BR1348" s="206"/>
      <c r="BS1348" s="41"/>
      <c r="BT1348" s="41"/>
      <c r="BU1348" s="30"/>
      <c r="BW1348" s="30"/>
      <c r="BX1348" s="30"/>
      <c r="BY1348" s="30"/>
      <c r="BZ1348" s="160"/>
      <c r="CS1348" s="40"/>
      <c r="CV1348" s="69"/>
      <c r="CW1348" s="31"/>
      <c r="CX1348" s="19"/>
      <c r="CY1348" s="43"/>
      <c r="DC1348" s="160"/>
      <c r="DU1348" s="30"/>
      <c r="DV1348" s="30"/>
      <c r="DW1348" s="30"/>
      <c r="DX1348" s="30"/>
      <c r="DY1348" s="30"/>
      <c r="DZ1348" s="160"/>
      <c r="EA1348" s="160"/>
      <c r="EC1348" s="160"/>
      <c r="ED1348" s="160"/>
      <c r="EG1348" s="160"/>
      <c r="EH1348" s="30"/>
      <c r="EI1348" s="30"/>
      <c r="EK1348" s="160"/>
      <c r="EL1348" s="160"/>
      <c r="EM1348" s="160"/>
      <c r="EN1348" s="160"/>
      <c r="EO1348" s="160"/>
      <c r="EP1348" s="160"/>
    </row>
    <row r="1349" spans="2:146" s="105" customFormat="1" x14ac:dyDescent="0.25">
      <c r="B1349" s="53"/>
      <c r="C1349" s="53"/>
      <c r="D1349" s="53"/>
      <c r="E1349" s="53"/>
      <c r="F1349" s="53"/>
      <c r="G1349" s="53"/>
      <c r="J1349" s="160"/>
      <c r="K1349" s="160"/>
      <c r="L1349" s="42"/>
      <c r="M1349" s="42"/>
      <c r="N1349" s="42"/>
      <c r="O1349" s="42"/>
      <c r="P1349" s="42"/>
      <c r="Q1349" s="42"/>
      <c r="R1349" s="42"/>
      <c r="S1349" s="42"/>
      <c r="T1349" s="42"/>
      <c r="U1349" s="169"/>
      <c r="V1349" s="169"/>
      <c r="W1349" s="169"/>
      <c r="X1349" s="169"/>
      <c r="Y1349" s="169"/>
      <c r="AA1349" s="169"/>
      <c r="AB1349" s="169"/>
      <c r="AC1349" s="169"/>
      <c r="AD1349" s="169"/>
      <c r="AE1349" s="169"/>
      <c r="AF1349" s="169"/>
      <c r="AG1349" s="169"/>
      <c r="AH1349" s="169"/>
      <c r="AJ1349" s="169"/>
      <c r="AK1349" s="169"/>
      <c r="AM1349" s="169"/>
      <c r="AN1349" s="64"/>
      <c r="AO1349" s="64"/>
      <c r="AP1349" s="64"/>
      <c r="AQ1349" s="64"/>
      <c r="AR1349" s="64"/>
      <c r="AS1349" s="42"/>
      <c r="AT1349" s="67"/>
      <c r="AU1349" s="67"/>
      <c r="AV1349" s="67"/>
      <c r="AW1349" s="42"/>
      <c r="AX1349" s="64"/>
      <c r="AY1349" s="69"/>
      <c r="AZ1349" s="67"/>
      <c r="BA1349" s="67"/>
      <c r="BB1349" s="67"/>
      <c r="BC1349" s="67"/>
      <c r="BD1349" s="69"/>
      <c r="BE1349" s="69"/>
      <c r="BF1349" s="72"/>
      <c r="BG1349" s="69"/>
      <c r="BH1349" s="69"/>
      <c r="BI1349" s="94"/>
      <c r="BJ1349" s="42"/>
      <c r="BK1349" s="42"/>
      <c r="BL1349" s="209"/>
      <c r="BM1349" s="67"/>
      <c r="BN1349" s="67"/>
      <c r="BO1349" s="95"/>
      <c r="BP1349" s="42"/>
      <c r="BQ1349" s="42"/>
      <c r="BR1349" s="206"/>
      <c r="BS1349" s="41"/>
      <c r="BT1349" s="41"/>
      <c r="BU1349" s="30"/>
      <c r="BW1349" s="30"/>
      <c r="BX1349" s="30"/>
      <c r="BY1349" s="30"/>
      <c r="BZ1349" s="160"/>
      <c r="CS1349" s="40"/>
      <c r="CV1349" s="69"/>
      <c r="CW1349" s="31"/>
      <c r="CX1349" s="19"/>
      <c r="CY1349" s="43"/>
      <c r="DC1349" s="160"/>
      <c r="DU1349" s="30"/>
      <c r="DV1349" s="30"/>
      <c r="DW1349" s="30"/>
      <c r="DX1349" s="30"/>
      <c r="DY1349" s="30"/>
      <c r="DZ1349" s="160"/>
      <c r="EA1349" s="160"/>
      <c r="EC1349" s="160"/>
      <c r="ED1349" s="160"/>
      <c r="EG1349" s="160"/>
      <c r="EH1349" s="30"/>
      <c r="EI1349" s="30"/>
      <c r="EK1349" s="160"/>
      <c r="EL1349" s="160"/>
      <c r="EM1349" s="160"/>
      <c r="EN1349" s="160"/>
      <c r="EO1349" s="160"/>
      <c r="EP1349" s="160"/>
    </row>
    <row r="1350" spans="2:146" s="105" customFormat="1" x14ac:dyDescent="0.25">
      <c r="B1350" s="53"/>
      <c r="C1350" s="53"/>
      <c r="D1350" s="53"/>
      <c r="E1350" s="53"/>
      <c r="F1350" s="53"/>
      <c r="G1350" s="53"/>
      <c r="J1350" s="160"/>
      <c r="K1350" s="160"/>
      <c r="L1350" s="42"/>
      <c r="M1350" s="42"/>
      <c r="N1350" s="42"/>
      <c r="O1350" s="42"/>
      <c r="P1350" s="42"/>
      <c r="Q1350" s="42"/>
      <c r="R1350" s="42"/>
      <c r="S1350" s="42"/>
      <c r="T1350" s="42"/>
      <c r="U1350" s="169"/>
      <c r="V1350" s="169"/>
      <c r="W1350" s="169"/>
      <c r="X1350" s="169"/>
      <c r="Y1350" s="169"/>
      <c r="AA1350" s="169"/>
      <c r="AB1350" s="169"/>
      <c r="AC1350" s="169"/>
      <c r="AD1350" s="169"/>
      <c r="AE1350" s="169"/>
      <c r="AF1350" s="169"/>
      <c r="AG1350" s="169"/>
      <c r="AH1350" s="169"/>
      <c r="AJ1350" s="169"/>
      <c r="AK1350" s="169"/>
      <c r="AM1350" s="169"/>
      <c r="AN1350" s="64"/>
      <c r="AO1350" s="64"/>
      <c r="AP1350" s="64"/>
      <c r="AQ1350" s="64"/>
      <c r="AR1350" s="64"/>
      <c r="AS1350" s="42"/>
      <c r="AT1350" s="67"/>
      <c r="AU1350" s="67"/>
      <c r="AV1350" s="67"/>
      <c r="AW1350" s="42"/>
      <c r="AX1350" s="64"/>
      <c r="AY1350" s="69"/>
      <c r="AZ1350" s="67"/>
      <c r="BA1350" s="67"/>
      <c r="BB1350" s="67"/>
      <c r="BC1350" s="67"/>
      <c r="BD1350" s="69"/>
      <c r="BE1350" s="69"/>
      <c r="BF1350" s="72"/>
      <c r="BG1350" s="69"/>
      <c r="BH1350" s="69"/>
      <c r="BI1350" s="94"/>
      <c r="BJ1350" s="42"/>
      <c r="BK1350" s="42"/>
      <c r="BL1350" s="209"/>
      <c r="BM1350" s="67"/>
      <c r="BN1350" s="67"/>
      <c r="BO1350" s="95"/>
      <c r="BP1350" s="42"/>
      <c r="BQ1350" s="42"/>
      <c r="BR1350" s="206"/>
      <c r="BS1350" s="41"/>
      <c r="BT1350" s="41"/>
      <c r="BU1350" s="30"/>
      <c r="BW1350" s="30"/>
      <c r="BX1350" s="30"/>
      <c r="BY1350" s="30"/>
      <c r="BZ1350" s="160"/>
      <c r="CS1350" s="40"/>
      <c r="CV1350" s="69"/>
      <c r="CW1350" s="31"/>
      <c r="CX1350" s="19"/>
      <c r="CY1350" s="43"/>
      <c r="DC1350" s="160"/>
      <c r="DU1350" s="30"/>
      <c r="DV1350" s="30"/>
      <c r="DW1350" s="30"/>
      <c r="DX1350" s="30"/>
      <c r="DY1350" s="30"/>
      <c r="DZ1350" s="160"/>
      <c r="EA1350" s="160"/>
      <c r="EC1350" s="160"/>
      <c r="ED1350" s="160"/>
      <c r="EG1350" s="160"/>
      <c r="EH1350" s="30"/>
      <c r="EI1350" s="30"/>
      <c r="EK1350" s="160"/>
      <c r="EL1350" s="160"/>
      <c r="EM1350" s="160"/>
      <c r="EN1350" s="160"/>
      <c r="EO1350" s="160"/>
      <c r="EP1350" s="160"/>
    </row>
    <row r="1351" spans="2:146" s="105" customFormat="1" x14ac:dyDescent="0.25">
      <c r="B1351" s="53"/>
      <c r="C1351" s="53"/>
      <c r="D1351" s="53"/>
      <c r="E1351" s="53"/>
      <c r="F1351" s="53"/>
      <c r="G1351" s="53"/>
      <c r="J1351" s="160"/>
      <c r="K1351" s="160"/>
      <c r="L1351" s="42"/>
      <c r="M1351" s="42"/>
      <c r="N1351" s="42"/>
      <c r="O1351" s="42"/>
      <c r="P1351" s="42"/>
      <c r="Q1351" s="42"/>
      <c r="R1351" s="42"/>
      <c r="S1351" s="42"/>
      <c r="T1351" s="42"/>
      <c r="U1351" s="169"/>
      <c r="V1351" s="169"/>
      <c r="W1351" s="169"/>
      <c r="X1351" s="169"/>
      <c r="Y1351" s="169"/>
      <c r="AA1351" s="169"/>
      <c r="AB1351" s="169"/>
      <c r="AC1351" s="169"/>
      <c r="AD1351" s="169"/>
      <c r="AE1351" s="169"/>
      <c r="AF1351" s="169"/>
      <c r="AG1351" s="169"/>
      <c r="AH1351" s="169"/>
      <c r="AJ1351" s="169"/>
      <c r="AK1351" s="169"/>
      <c r="AM1351" s="169"/>
      <c r="AN1351" s="64"/>
      <c r="AO1351" s="64"/>
      <c r="AP1351" s="64"/>
      <c r="AQ1351" s="64"/>
      <c r="AR1351" s="64"/>
      <c r="AS1351" s="42"/>
      <c r="AT1351" s="67"/>
      <c r="AU1351" s="67"/>
      <c r="AV1351" s="67"/>
      <c r="AW1351" s="42"/>
      <c r="AX1351" s="64"/>
      <c r="AY1351" s="69"/>
      <c r="AZ1351" s="67"/>
      <c r="BA1351" s="67"/>
      <c r="BB1351" s="67"/>
      <c r="BC1351" s="67"/>
      <c r="BD1351" s="69"/>
      <c r="BE1351" s="69"/>
      <c r="BF1351" s="72"/>
      <c r="BG1351" s="69"/>
      <c r="BH1351" s="69"/>
      <c r="BI1351" s="94"/>
      <c r="BJ1351" s="42"/>
      <c r="BK1351" s="42"/>
      <c r="BL1351" s="209"/>
      <c r="BM1351" s="67"/>
      <c r="BN1351" s="67"/>
      <c r="BO1351" s="95"/>
      <c r="BP1351" s="42"/>
      <c r="BQ1351" s="42"/>
      <c r="BR1351" s="206"/>
      <c r="BS1351" s="41"/>
      <c r="BT1351" s="41"/>
      <c r="BU1351" s="30"/>
      <c r="BW1351" s="30"/>
      <c r="BX1351" s="30"/>
      <c r="BY1351" s="30"/>
      <c r="BZ1351" s="160"/>
      <c r="CS1351" s="40"/>
      <c r="CV1351" s="69"/>
      <c r="CW1351" s="31"/>
      <c r="CX1351" s="19"/>
      <c r="CY1351" s="43"/>
      <c r="DC1351" s="160"/>
      <c r="DU1351" s="30"/>
      <c r="DV1351" s="30"/>
      <c r="DW1351" s="30"/>
      <c r="DX1351" s="30"/>
      <c r="DY1351" s="30"/>
      <c r="DZ1351" s="160"/>
      <c r="EA1351" s="160"/>
      <c r="EC1351" s="160"/>
      <c r="ED1351" s="160"/>
      <c r="EG1351" s="160"/>
      <c r="EH1351" s="30"/>
      <c r="EI1351" s="30"/>
      <c r="EK1351" s="160"/>
      <c r="EL1351" s="160"/>
      <c r="EM1351" s="160"/>
      <c r="EN1351" s="160"/>
      <c r="EO1351" s="160"/>
      <c r="EP1351" s="160"/>
    </row>
    <row r="1352" spans="2:146" s="105" customFormat="1" x14ac:dyDescent="0.25">
      <c r="B1352" s="53"/>
      <c r="C1352" s="53"/>
      <c r="D1352" s="53"/>
      <c r="E1352" s="53"/>
      <c r="F1352" s="53"/>
      <c r="G1352" s="53"/>
      <c r="J1352" s="160"/>
      <c r="K1352" s="160"/>
      <c r="L1352" s="42"/>
      <c r="M1352" s="42"/>
      <c r="N1352" s="42"/>
      <c r="O1352" s="42"/>
      <c r="P1352" s="42"/>
      <c r="Q1352" s="42"/>
      <c r="R1352" s="42"/>
      <c r="S1352" s="42"/>
      <c r="T1352" s="42"/>
      <c r="U1352" s="169"/>
      <c r="V1352" s="169"/>
      <c r="W1352" s="169"/>
      <c r="X1352" s="169"/>
      <c r="Y1352" s="169"/>
      <c r="AA1352" s="169"/>
      <c r="AB1352" s="169"/>
      <c r="AC1352" s="169"/>
      <c r="AD1352" s="169"/>
      <c r="AE1352" s="169"/>
      <c r="AF1352" s="169"/>
      <c r="AG1352" s="169"/>
      <c r="AH1352" s="169"/>
      <c r="AJ1352" s="169"/>
      <c r="AK1352" s="169"/>
      <c r="AM1352" s="169"/>
      <c r="AN1352" s="64"/>
      <c r="AO1352" s="64"/>
      <c r="AP1352" s="64"/>
      <c r="AQ1352" s="64"/>
      <c r="AR1352" s="64"/>
      <c r="AS1352" s="42"/>
      <c r="AT1352" s="67"/>
      <c r="AU1352" s="67"/>
      <c r="AV1352" s="67"/>
      <c r="AW1352" s="42"/>
      <c r="AX1352" s="64"/>
      <c r="AY1352" s="69"/>
      <c r="AZ1352" s="67"/>
      <c r="BA1352" s="67"/>
      <c r="BB1352" s="67"/>
      <c r="BC1352" s="67"/>
      <c r="BD1352" s="69"/>
      <c r="BE1352" s="69"/>
      <c r="BF1352" s="72"/>
      <c r="BG1352" s="69"/>
      <c r="BH1352" s="69"/>
      <c r="BI1352" s="94"/>
      <c r="BJ1352" s="42"/>
      <c r="BK1352" s="42"/>
      <c r="BL1352" s="209"/>
      <c r="BM1352" s="67"/>
      <c r="BN1352" s="67"/>
      <c r="BO1352" s="95"/>
      <c r="BP1352" s="42"/>
      <c r="BQ1352" s="42"/>
      <c r="BR1352" s="206"/>
      <c r="BS1352" s="41"/>
      <c r="BT1352" s="41"/>
      <c r="BU1352" s="30"/>
      <c r="BW1352" s="30"/>
      <c r="BX1352" s="30"/>
      <c r="BY1352" s="30"/>
      <c r="BZ1352" s="160"/>
      <c r="CS1352" s="40"/>
      <c r="CV1352" s="69"/>
      <c r="CW1352" s="31"/>
      <c r="CX1352" s="19"/>
      <c r="CY1352" s="43"/>
      <c r="DC1352" s="160"/>
      <c r="DU1352" s="30"/>
      <c r="DV1352" s="30"/>
      <c r="DW1352" s="30"/>
      <c r="DX1352" s="30"/>
      <c r="DY1352" s="30"/>
      <c r="DZ1352" s="160"/>
      <c r="EA1352" s="160"/>
      <c r="EC1352" s="160"/>
      <c r="ED1352" s="160"/>
      <c r="EG1352" s="160"/>
      <c r="EH1352" s="30"/>
      <c r="EI1352" s="30"/>
      <c r="EK1352" s="160"/>
      <c r="EL1352" s="160"/>
      <c r="EM1352" s="160"/>
      <c r="EN1352" s="160"/>
      <c r="EO1352" s="160"/>
      <c r="EP1352" s="160"/>
    </row>
    <row r="1353" spans="2:146" s="105" customFormat="1" x14ac:dyDescent="0.25">
      <c r="B1353" s="53"/>
      <c r="C1353" s="53"/>
      <c r="D1353" s="53"/>
      <c r="E1353" s="53"/>
      <c r="F1353" s="53"/>
      <c r="G1353" s="53"/>
      <c r="J1353" s="160"/>
      <c r="K1353" s="160"/>
      <c r="L1353" s="42"/>
      <c r="M1353" s="42"/>
      <c r="N1353" s="42"/>
      <c r="O1353" s="42"/>
      <c r="P1353" s="42"/>
      <c r="Q1353" s="42"/>
      <c r="R1353" s="42"/>
      <c r="S1353" s="42"/>
      <c r="T1353" s="42"/>
      <c r="U1353" s="169"/>
      <c r="V1353" s="169"/>
      <c r="W1353" s="169"/>
      <c r="X1353" s="169"/>
      <c r="Y1353" s="169"/>
      <c r="AA1353" s="169"/>
      <c r="AB1353" s="169"/>
      <c r="AC1353" s="169"/>
      <c r="AD1353" s="169"/>
      <c r="AE1353" s="169"/>
      <c r="AF1353" s="169"/>
      <c r="AG1353" s="169"/>
      <c r="AH1353" s="169"/>
      <c r="AJ1353" s="169"/>
      <c r="AK1353" s="169"/>
      <c r="AM1353" s="169"/>
      <c r="AN1353" s="64"/>
      <c r="AO1353" s="64"/>
      <c r="AP1353" s="64"/>
      <c r="AQ1353" s="64"/>
      <c r="AR1353" s="64"/>
      <c r="AS1353" s="42"/>
      <c r="AT1353" s="67"/>
      <c r="AU1353" s="67"/>
      <c r="AV1353" s="67"/>
      <c r="AW1353" s="42"/>
      <c r="AX1353" s="64"/>
      <c r="AY1353" s="69"/>
      <c r="AZ1353" s="67"/>
      <c r="BA1353" s="67"/>
      <c r="BB1353" s="67"/>
      <c r="BC1353" s="67"/>
      <c r="BD1353" s="69"/>
      <c r="BE1353" s="69"/>
      <c r="BF1353" s="72"/>
      <c r="BG1353" s="69"/>
      <c r="BH1353" s="69"/>
      <c r="BI1353" s="94"/>
      <c r="BJ1353" s="42"/>
      <c r="BK1353" s="42"/>
      <c r="BL1353" s="209"/>
      <c r="BM1353" s="67"/>
      <c r="BN1353" s="67"/>
      <c r="BO1353" s="95"/>
      <c r="BP1353" s="42"/>
      <c r="BQ1353" s="42"/>
      <c r="BR1353" s="206"/>
      <c r="BS1353" s="41"/>
      <c r="BT1353" s="41"/>
      <c r="BU1353" s="30"/>
      <c r="BW1353" s="30"/>
      <c r="BX1353" s="30"/>
      <c r="BY1353" s="30"/>
      <c r="BZ1353" s="160"/>
      <c r="CS1353" s="40"/>
      <c r="CV1353" s="69"/>
      <c r="CW1353" s="31"/>
      <c r="CX1353" s="19"/>
      <c r="CY1353" s="43"/>
      <c r="DC1353" s="160"/>
      <c r="DU1353" s="30"/>
      <c r="DV1353" s="30"/>
      <c r="DW1353" s="30"/>
      <c r="DX1353" s="30"/>
      <c r="DY1353" s="30"/>
      <c r="DZ1353" s="160"/>
      <c r="EA1353" s="160"/>
      <c r="EC1353" s="160"/>
      <c r="ED1353" s="160"/>
      <c r="EG1353" s="160"/>
      <c r="EH1353" s="30"/>
      <c r="EI1353" s="30"/>
      <c r="EK1353" s="160"/>
      <c r="EL1353" s="160"/>
      <c r="EM1353" s="160"/>
      <c r="EN1353" s="160"/>
      <c r="EO1353" s="160"/>
      <c r="EP1353" s="160"/>
    </row>
    <row r="1354" spans="2:146" s="105" customFormat="1" x14ac:dyDescent="0.25">
      <c r="B1354" s="53"/>
      <c r="C1354" s="53"/>
      <c r="D1354" s="53"/>
      <c r="E1354" s="53"/>
      <c r="F1354" s="53"/>
      <c r="G1354" s="53"/>
      <c r="J1354" s="160"/>
      <c r="K1354" s="160"/>
      <c r="L1354" s="42"/>
      <c r="M1354" s="42"/>
      <c r="N1354" s="42"/>
      <c r="O1354" s="42"/>
      <c r="P1354" s="42"/>
      <c r="Q1354" s="42"/>
      <c r="R1354" s="42"/>
      <c r="S1354" s="42"/>
      <c r="T1354" s="42"/>
      <c r="U1354" s="169"/>
      <c r="V1354" s="169"/>
      <c r="W1354" s="169"/>
      <c r="X1354" s="169"/>
      <c r="Y1354" s="169"/>
      <c r="AA1354" s="169"/>
      <c r="AB1354" s="169"/>
      <c r="AC1354" s="169"/>
      <c r="AD1354" s="169"/>
      <c r="AE1354" s="169"/>
      <c r="AF1354" s="169"/>
      <c r="AG1354" s="169"/>
      <c r="AH1354" s="169"/>
      <c r="AJ1354" s="169"/>
      <c r="AK1354" s="169"/>
      <c r="AM1354" s="169"/>
      <c r="AN1354" s="64"/>
      <c r="AO1354" s="64"/>
      <c r="AP1354" s="64"/>
      <c r="AQ1354" s="64"/>
      <c r="AR1354" s="64"/>
      <c r="AS1354" s="42"/>
      <c r="AT1354" s="67"/>
      <c r="AU1354" s="67"/>
      <c r="AV1354" s="67"/>
      <c r="AW1354" s="42"/>
      <c r="AX1354" s="64"/>
      <c r="AY1354" s="69"/>
      <c r="AZ1354" s="67"/>
      <c r="BA1354" s="67"/>
      <c r="BB1354" s="67"/>
      <c r="BC1354" s="67"/>
      <c r="BD1354" s="69"/>
      <c r="BE1354" s="69"/>
      <c r="BF1354" s="72"/>
      <c r="BG1354" s="69"/>
      <c r="BH1354" s="69"/>
      <c r="BI1354" s="94"/>
      <c r="BJ1354" s="42"/>
      <c r="BK1354" s="42"/>
      <c r="BL1354" s="209"/>
      <c r="BM1354" s="67"/>
      <c r="BN1354" s="67"/>
      <c r="BO1354" s="95"/>
      <c r="BP1354" s="42"/>
      <c r="BQ1354" s="42"/>
      <c r="BR1354" s="206"/>
      <c r="BS1354" s="41"/>
      <c r="BT1354" s="41"/>
      <c r="BU1354" s="30"/>
      <c r="BW1354" s="30"/>
      <c r="BX1354" s="30"/>
      <c r="BY1354" s="30"/>
      <c r="BZ1354" s="160"/>
      <c r="CS1354" s="40"/>
      <c r="CV1354" s="69"/>
      <c r="CW1354" s="31"/>
      <c r="CX1354" s="19"/>
      <c r="CY1354" s="43"/>
      <c r="DC1354" s="160"/>
      <c r="DU1354" s="30"/>
      <c r="DV1354" s="30"/>
      <c r="DW1354" s="30"/>
      <c r="DX1354" s="30"/>
      <c r="DY1354" s="30"/>
      <c r="DZ1354" s="160"/>
      <c r="EA1354" s="160"/>
      <c r="EC1354" s="160"/>
      <c r="ED1354" s="160"/>
      <c r="EG1354" s="160"/>
      <c r="EH1354" s="30"/>
      <c r="EI1354" s="30"/>
      <c r="EK1354" s="160"/>
      <c r="EL1354" s="160"/>
      <c r="EM1354" s="160"/>
      <c r="EN1354" s="160"/>
      <c r="EO1354" s="160"/>
      <c r="EP1354" s="160"/>
    </row>
    <row r="1355" spans="2:146" s="105" customFormat="1" x14ac:dyDescent="0.25">
      <c r="B1355" s="53"/>
      <c r="C1355" s="53"/>
      <c r="D1355" s="53"/>
      <c r="E1355" s="53"/>
      <c r="F1355" s="53"/>
      <c r="G1355" s="53"/>
      <c r="J1355" s="160"/>
      <c r="K1355" s="160"/>
      <c r="L1355" s="42"/>
      <c r="M1355" s="42"/>
      <c r="N1355" s="42"/>
      <c r="O1355" s="42"/>
      <c r="P1355" s="42"/>
      <c r="Q1355" s="42"/>
      <c r="R1355" s="42"/>
      <c r="S1355" s="42"/>
      <c r="T1355" s="42"/>
      <c r="U1355" s="169"/>
      <c r="V1355" s="169"/>
      <c r="W1355" s="169"/>
      <c r="X1355" s="169"/>
      <c r="Y1355" s="169"/>
      <c r="AA1355" s="169"/>
      <c r="AB1355" s="169"/>
      <c r="AC1355" s="169"/>
      <c r="AD1355" s="169"/>
      <c r="AE1355" s="169"/>
      <c r="AF1355" s="169"/>
      <c r="AG1355" s="169"/>
      <c r="AH1355" s="169"/>
      <c r="AJ1355" s="169"/>
      <c r="AK1355" s="169"/>
      <c r="AM1355" s="169"/>
      <c r="AN1355" s="64"/>
      <c r="AO1355" s="64"/>
      <c r="AP1355" s="64"/>
      <c r="AQ1355" s="64"/>
      <c r="AR1355" s="64"/>
      <c r="AS1355" s="42"/>
      <c r="AT1355" s="67"/>
      <c r="AU1355" s="67"/>
      <c r="AV1355" s="67"/>
      <c r="AW1355" s="42"/>
      <c r="AX1355" s="64"/>
      <c r="AY1355" s="69"/>
      <c r="AZ1355" s="67"/>
      <c r="BA1355" s="67"/>
      <c r="BB1355" s="67"/>
      <c r="BC1355" s="67"/>
      <c r="BD1355" s="69"/>
      <c r="BE1355" s="69"/>
      <c r="BF1355" s="72"/>
      <c r="BG1355" s="69"/>
      <c r="BH1355" s="69"/>
      <c r="BI1355" s="94"/>
      <c r="BJ1355" s="42"/>
      <c r="BK1355" s="42"/>
      <c r="BL1355" s="209"/>
      <c r="BM1355" s="67"/>
      <c r="BN1355" s="67"/>
      <c r="BO1355" s="95"/>
      <c r="BP1355" s="42"/>
      <c r="BQ1355" s="42"/>
      <c r="BR1355" s="206"/>
      <c r="BS1355" s="41"/>
      <c r="BT1355" s="41"/>
      <c r="BU1355" s="30"/>
      <c r="BW1355" s="30"/>
      <c r="BX1355" s="30"/>
      <c r="BY1355" s="30"/>
      <c r="BZ1355" s="160"/>
      <c r="CS1355" s="40"/>
      <c r="CV1355" s="69"/>
      <c r="CW1355" s="31"/>
      <c r="CX1355" s="19"/>
      <c r="CY1355" s="43"/>
      <c r="DC1355" s="160"/>
      <c r="DU1355" s="30"/>
      <c r="DV1355" s="30"/>
      <c r="DW1355" s="30"/>
      <c r="DX1355" s="30"/>
      <c r="DY1355" s="30"/>
      <c r="DZ1355" s="160"/>
      <c r="EA1355" s="160"/>
      <c r="EC1355" s="160"/>
      <c r="ED1355" s="160"/>
      <c r="EG1355" s="160"/>
      <c r="EH1355" s="30"/>
      <c r="EI1355" s="30"/>
      <c r="EK1355" s="160"/>
      <c r="EL1355" s="160"/>
      <c r="EM1355" s="160"/>
      <c r="EN1355" s="160"/>
      <c r="EO1355" s="160"/>
      <c r="EP1355" s="160"/>
    </row>
    <row r="1356" spans="2:146" s="105" customFormat="1" x14ac:dyDescent="0.25">
      <c r="B1356" s="53"/>
      <c r="C1356" s="53"/>
      <c r="D1356" s="53"/>
      <c r="E1356" s="53"/>
      <c r="F1356" s="53"/>
      <c r="G1356" s="53"/>
      <c r="J1356" s="160"/>
      <c r="K1356" s="160"/>
      <c r="L1356" s="42"/>
      <c r="M1356" s="42"/>
      <c r="N1356" s="42"/>
      <c r="O1356" s="42"/>
      <c r="P1356" s="42"/>
      <c r="Q1356" s="42"/>
      <c r="R1356" s="42"/>
      <c r="S1356" s="42"/>
      <c r="T1356" s="42"/>
      <c r="U1356" s="169"/>
      <c r="V1356" s="169"/>
      <c r="W1356" s="169"/>
      <c r="X1356" s="169"/>
      <c r="Y1356" s="169"/>
      <c r="AA1356" s="169"/>
      <c r="AB1356" s="169"/>
      <c r="AC1356" s="169"/>
      <c r="AD1356" s="169"/>
      <c r="AE1356" s="169"/>
      <c r="AF1356" s="169"/>
      <c r="AG1356" s="169"/>
      <c r="AH1356" s="169"/>
      <c r="AJ1356" s="169"/>
      <c r="AK1356" s="169"/>
      <c r="AM1356" s="169"/>
      <c r="AN1356" s="64"/>
      <c r="AO1356" s="64"/>
      <c r="AP1356" s="64"/>
      <c r="AQ1356" s="64"/>
      <c r="AR1356" s="64"/>
      <c r="AS1356" s="42"/>
      <c r="AT1356" s="67"/>
      <c r="AU1356" s="67"/>
      <c r="AV1356" s="67"/>
      <c r="AW1356" s="42"/>
      <c r="AX1356" s="64"/>
      <c r="AY1356" s="69"/>
      <c r="AZ1356" s="67"/>
      <c r="BA1356" s="67"/>
      <c r="BB1356" s="67"/>
      <c r="BC1356" s="67"/>
      <c r="BD1356" s="69"/>
      <c r="BE1356" s="69"/>
      <c r="BF1356" s="72"/>
      <c r="BG1356" s="69"/>
      <c r="BH1356" s="69"/>
      <c r="BI1356" s="94"/>
      <c r="BJ1356" s="42"/>
      <c r="BK1356" s="42"/>
      <c r="BL1356" s="209"/>
      <c r="BM1356" s="67"/>
      <c r="BN1356" s="67"/>
      <c r="BO1356" s="95"/>
      <c r="BP1356" s="42"/>
      <c r="BQ1356" s="42"/>
      <c r="BR1356" s="206"/>
      <c r="BS1356" s="41"/>
      <c r="BT1356" s="41"/>
      <c r="BU1356" s="30"/>
      <c r="BW1356" s="30"/>
      <c r="BX1356" s="30"/>
      <c r="BY1356" s="30"/>
      <c r="BZ1356" s="160"/>
      <c r="CS1356" s="40"/>
      <c r="CV1356" s="69"/>
      <c r="CW1356" s="31"/>
      <c r="CX1356" s="19"/>
      <c r="CY1356" s="43"/>
      <c r="DC1356" s="160"/>
      <c r="DU1356" s="30"/>
      <c r="DV1356" s="30"/>
      <c r="DW1356" s="30"/>
      <c r="DX1356" s="30"/>
      <c r="DY1356" s="30"/>
      <c r="DZ1356" s="160"/>
      <c r="EA1356" s="160"/>
      <c r="EC1356" s="160"/>
      <c r="ED1356" s="160"/>
      <c r="EG1356" s="160"/>
      <c r="EH1356" s="30"/>
      <c r="EI1356" s="30"/>
      <c r="EK1356" s="160"/>
      <c r="EL1356" s="160"/>
      <c r="EM1356" s="160"/>
      <c r="EN1356" s="160"/>
      <c r="EO1356" s="160"/>
      <c r="EP1356" s="160"/>
    </row>
    <row r="1357" spans="2:146" s="105" customFormat="1" x14ac:dyDescent="0.25">
      <c r="B1357" s="53"/>
      <c r="C1357" s="53"/>
      <c r="D1357" s="53"/>
      <c r="E1357" s="53"/>
      <c r="F1357" s="53"/>
      <c r="G1357" s="53"/>
      <c r="J1357" s="160"/>
      <c r="K1357" s="160"/>
      <c r="L1357" s="42"/>
      <c r="M1357" s="42"/>
      <c r="N1357" s="42"/>
      <c r="O1357" s="42"/>
      <c r="P1357" s="42"/>
      <c r="Q1357" s="42"/>
      <c r="R1357" s="42"/>
      <c r="S1357" s="42"/>
      <c r="T1357" s="42"/>
      <c r="U1357" s="169"/>
      <c r="V1357" s="169"/>
      <c r="W1357" s="169"/>
      <c r="X1357" s="169"/>
      <c r="Y1357" s="169"/>
      <c r="AA1357" s="169"/>
      <c r="AB1357" s="169"/>
      <c r="AC1357" s="169"/>
      <c r="AD1357" s="169"/>
      <c r="AE1357" s="169"/>
      <c r="AF1357" s="169"/>
      <c r="AG1357" s="169"/>
      <c r="AH1357" s="169"/>
      <c r="AJ1357" s="169"/>
      <c r="AK1357" s="169"/>
      <c r="AM1357" s="169"/>
      <c r="AN1357" s="64"/>
      <c r="AO1357" s="64"/>
      <c r="AP1357" s="64"/>
      <c r="AQ1357" s="64"/>
      <c r="AR1357" s="64"/>
      <c r="AS1357" s="42"/>
      <c r="AT1357" s="67"/>
      <c r="AU1357" s="67"/>
      <c r="AV1357" s="67"/>
      <c r="AW1357" s="42"/>
      <c r="AX1357" s="64"/>
      <c r="AY1357" s="69"/>
      <c r="AZ1357" s="67"/>
      <c r="BA1357" s="67"/>
      <c r="BB1357" s="67"/>
      <c r="BC1357" s="67"/>
      <c r="BD1357" s="69"/>
      <c r="BE1357" s="69"/>
      <c r="BF1357" s="72"/>
      <c r="BG1357" s="69"/>
      <c r="BH1357" s="69"/>
      <c r="BI1357" s="94"/>
      <c r="BJ1357" s="42"/>
      <c r="BK1357" s="42"/>
      <c r="BL1357" s="209"/>
      <c r="BM1357" s="67"/>
      <c r="BN1357" s="67"/>
      <c r="BO1357" s="95"/>
      <c r="BP1357" s="42"/>
      <c r="BQ1357" s="42"/>
      <c r="BR1357" s="206"/>
      <c r="BS1357" s="41"/>
      <c r="BT1357" s="41"/>
      <c r="BU1357" s="30"/>
      <c r="BW1357" s="30"/>
      <c r="BX1357" s="30"/>
      <c r="BY1357" s="30"/>
      <c r="BZ1357" s="160"/>
      <c r="CS1357" s="40"/>
      <c r="CV1357" s="69"/>
      <c r="CW1357" s="31"/>
      <c r="CX1357" s="19"/>
      <c r="CY1357" s="43"/>
      <c r="DC1357" s="160"/>
      <c r="DU1357" s="30"/>
      <c r="DV1357" s="30"/>
      <c r="DW1357" s="30"/>
      <c r="DX1357" s="30"/>
      <c r="DY1357" s="30"/>
      <c r="DZ1357" s="160"/>
      <c r="EA1357" s="160"/>
      <c r="EC1357" s="160"/>
      <c r="ED1357" s="160"/>
      <c r="EG1357" s="160"/>
      <c r="EH1357" s="30"/>
      <c r="EI1357" s="30"/>
      <c r="EK1357" s="160"/>
      <c r="EL1357" s="160"/>
      <c r="EM1357" s="160"/>
      <c r="EN1357" s="160"/>
      <c r="EO1357" s="160"/>
      <c r="EP1357" s="160"/>
    </row>
    <row r="1358" spans="2:146" s="105" customFormat="1" x14ac:dyDescent="0.25">
      <c r="B1358" s="53"/>
      <c r="C1358" s="53"/>
      <c r="D1358" s="53"/>
      <c r="E1358" s="53"/>
      <c r="F1358" s="53"/>
      <c r="G1358" s="53"/>
      <c r="J1358" s="160"/>
      <c r="K1358" s="160"/>
      <c r="L1358" s="42"/>
      <c r="M1358" s="42"/>
      <c r="N1358" s="42"/>
      <c r="O1358" s="42"/>
      <c r="P1358" s="42"/>
      <c r="Q1358" s="42"/>
      <c r="R1358" s="42"/>
      <c r="S1358" s="42"/>
      <c r="T1358" s="42"/>
      <c r="U1358" s="169"/>
      <c r="V1358" s="169"/>
      <c r="W1358" s="169"/>
      <c r="X1358" s="169"/>
      <c r="Y1358" s="169"/>
      <c r="AA1358" s="169"/>
      <c r="AB1358" s="169"/>
      <c r="AC1358" s="169"/>
      <c r="AD1358" s="169"/>
      <c r="AE1358" s="169"/>
      <c r="AF1358" s="169"/>
      <c r="AG1358" s="169"/>
      <c r="AH1358" s="169"/>
      <c r="AJ1358" s="169"/>
      <c r="AK1358" s="169"/>
      <c r="AM1358" s="169"/>
      <c r="AN1358" s="64"/>
      <c r="AO1358" s="64"/>
      <c r="AP1358" s="64"/>
      <c r="AQ1358" s="64"/>
      <c r="AR1358" s="64"/>
      <c r="AS1358" s="42"/>
      <c r="AT1358" s="67"/>
      <c r="AU1358" s="67"/>
      <c r="AV1358" s="67"/>
      <c r="AW1358" s="42"/>
      <c r="AX1358" s="64"/>
      <c r="AY1358" s="69"/>
      <c r="AZ1358" s="67"/>
      <c r="BA1358" s="67"/>
      <c r="BB1358" s="67"/>
      <c r="BC1358" s="67"/>
      <c r="BD1358" s="69"/>
      <c r="BE1358" s="69"/>
      <c r="BF1358" s="72"/>
      <c r="BG1358" s="69"/>
      <c r="BH1358" s="69"/>
      <c r="BI1358" s="94"/>
      <c r="BJ1358" s="42"/>
      <c r="BK1358" s="42"/>
      <c r="BL1358" s="209"/>
      <c r="BM1358" s="67"/>
      <c r="BN1358" s="67"/>
      <c r="BO1358" s="95"/>
      <c r="BP1358" s="42"/>
      <c r="BQ1358" s="42"/>
      <c r="BR1358" s="206"/>
      <c r="BS1358" s="41"/>
      <c r="BT1358" s="41"/>
      <c r="BU1358" s="30"/>
      <c r="BW1358" s="30"/>
      <c r="BX1358" s="30"/>
      <c r="BY1358" s="30"/>
      <c r="BZ1358" s="160"/>
      <c r="CS1358" s="40"/>
      <c r="CV1358" s="69"/>
      <c r="CW1358" s="31"/>
      <c r="CX1358" s="19"/>
      <c r="CY1358" s="43"/>
      <c r="DC1358" s="160"/>
      <c r="DU1358" s="30"/>
      <c r="DV1358" s="30"/>
      <c r="DW1358" s="30"/>
      <c r="DX1358" s="30"/>
      <c r="DY1358" s="30"/>
      <c r="DZ1358" s="160"/>
      <c r="EA1358" s="160"/>
      <c r="EC1358" s="160"/>
      <c r="ED1358" s="160"/>
      <c r="EG1358" s="160"/>
      <c r="EH1358" s="30"/>
      <c r="EI1358" s="30"/>
      <c r="EK1358" s="160"/>
      <c r="EL1358" s="160"/>
      <c r="EM1358" s="160"/>
      <c r="EN1358" s="160"/>
      <c r="EO1358" s="160"/>
      <c r="EP1358" s="160"/>
    </row>
    <row r="1359" spans="2:146" s="105" customFormat="1" x14ac:dyDescent="0.25">
      <c r="B1359" s="53"/>
      <c r="C1359" s="53"/>
      <c r="D1359" s="53"/>
      <c r="E1359" s="53"/>
      <c r="F1359" s="53"/>
      <c r="G1359" s="53"/>
      <c r="J1359" s="160"/>
      <c r="K1359" s="160"/>
      <c r="L1359" s="42"/>
      <c r="M1359" s="42"/>
      <c r="N1359" s="42"/>
      <c r="O1359" s="42"/>
      <c r="P1359" s="42"/>
      <c r="Q1359" s="42"/>
      <c r="R1359" s="42"/>
      <c r="S1359" s="42"/>
      <c r="T1359" s="42"/>
      <c r="U1359" s="169"/>
      <c r="V1359" s="169"/>
      <c r="W1359" s="169"/>
      <c r="X1359" s="169"/>
      <c r="Y1359" s="169"/>
      <c r="AA1359" s="169"/>
      <c r="AB1359" s="169"/>
      <c r="AC1359" s="169"/>
      <c r="AD1359" s="169"/>
      <c r="AE1359" s="169"/>
      <c r="AF1359" s="169"/>
      <c r="AG1359" s="169"/>
      <c r="AH1359" s="169"/>
      <c r="AJ1359" s="169"/>
      <c r="AK1359" s="169"/>
      <c r="AM1359" s="169"/>
      <c r="AN1359" s="64"/>
      <c r="AO1359" s="64"/>
      <c r="AP1359" s="64"/>
      <c r="AQ1359" s="64"/>
      <c r="AR1359" s="64"/>
      <c r="AS1359" s="42"/>
      <c r="AT1359" s="67"/>
      <c r="AU1359" s="67"/>
      <c r="AV1359" s="67"/>
      <c r="AW1359" s="42"/>
      <c r="AX1359" s="64"/>
      <c r="AY1359" s="69"/>
      <c r="AZ1359" s="67"/>
      <c r="BA1359" s="67"/>
      <c r="BB1359" s="67"/>
      <c r="BC1359" s="67"/>
      <c r="BD1359" s="69"/>
      <c r="BE1359" s="69"/>
      <c r="BF1359" s="72"/>
      <c r="BG1359" s="69"/>
      <c r="BH1359" s="69"/>
      <c r="BI1359" s="94"/>
      <c r="BJ1359" s="42"/>
      <c r="BK1359" s="42"/>
      <c r="BL1359" s="209"/>
      <c r="BM1359" s="67"/>
      <c r="BN1359" s="67"/>
      <c r="BO1359" s="95"/>
      <c r="BP1359" s="42"/>
      <c r="BQ1359" s="42"/>
      <c r="BR1359" s="206"/>
      <c r="BS1359" s="41"/>
      <c r="BT1359" s="41"/>
      <c r="BU1359" s="30"/>
      <c r="BW1359" s="30"/>
      <c r="BX1359" s="30"/>
      <c r="BY1359" s="30"/>
      <c r="BZ1359" s="160"/>
      <c r="CS1359" s="40"/>
      <c r="CV1359" s="69"/>
      <c r="CW1359" s="31"/>
      <c r="CX1359" s="19"/>
      <c r="CY1359" s="43"/>
      <c r="DC1359" s="160"/>
      <c r="DU1359" s="30"/>
      <c r="DV1359" s="30"/>
      <c r="DW1359" s="30"/>
      <c r="DX1359" s="30"/>
      <c r="DY1359" s="30"/>
      <c r="DZ1359" s="160"/>
      <c r="EA1359" s="160"/>
      <c r="EC1359" s="160"/>
      <c r="ED1359" s="160"/>
      <c r="EG1359" s="160"/>
      <c r="EH1359" s="30"/>
      <c r="EI1359" s="30"/>
      <c r="EK1359" s="160"/>
      <c r="EL1359" s="160"/>
      <c r="EM1359" s="160"/>
      <c r="EN1359" s="160"/>
      <c r="EO1359" s="160"/>
      <c r="EP1359" s="160"/>
    </row>
    <row r="1360" spans="2:146" s="105" customFormat="1" x14ac:dyDescent="0.25">
      <c r="B1360" s="53"/>
      <c r="C1360" s="53"/>
      <c r="D1360" s="53"/>
      <c r="E1360" s="53"/>
      <c r="F1360" s="53"/>
      <c r="G1360" s="53"/>
      <c r="J1360" s="160"/>
      <c r="K1360" s="160"/>
      <c r="L1360" s="42"/>
      <c r="M1360" s="42"/>
      <c r="N1360" s="42"/>
      <c r="O1360" s="42"/>
      <c r="P1360" s="42"/>
      <c r="Q1360" s="42"/>
      <c r="R1360" s="42"/>
      <c r="S1360" s="42"/>
      <c r="T1360" s="42"/>
      <c r="U1360" s="169"/>
      <c r="V1360" s="169"/>
      <c r="W1360" s="169"/>
      <c r="X1360" s="169"/>
      <c r="Y1360" s="169"/>
      <c r="AA1360" s="169"/>
      <c r="AB1360" s="169"/>
      <c r="AC1360" s="169"/>
      <c r="AD1360" s="169"/>
      <c r="AE1360" s="169"/>
      <c r="AF1360" s="169"/>
      <c r="AG1360" s="169"/>
      <c r="AH1360" s="169"/>
      <c r="AJ1360" s="169"/>
      <c r="AK1360" s="169"/>
      <c r="AM1360" s="169"/>
      <c r="AN1360" s="64"/>
      <c r="AO1360" s="64"/>
      <c r="AP1360" s="64"/>
      <c r="AQ1360" s="64"/>
      <c r="AR1360" s="64"/>
      <c r="AS1360" s="42"/>
      <c r="AT1360" s="67"/>
      <c r="AU1360" s="67"/>
      <c r="AV1360" s="67"/>
      <c r="AW1360" s="42"/>
      <c r="AX1360" s="64"/>
      <c r="AY1360" s="69"/>
      <c r="AZ1360" s="67"/>
      <c r="BA1360" s="67"/>
      <c r="BB1360" s="67"/>
      <c r="BC1360" s="67"/>
      <c r="BD1360" s="69"/>
      <c r="BE1360" s="69"/>
      <c r="BF1360" s="72"/>
      <c r="BG1360" s="69"/>
      <c r="BH1360" s="69"/>
      <c r="BI1360" s="94"/>
      <c r="BJ1360" s="42"/>
      <c r="BK1360" s="42"/>
      <c r="BL1360" s="209"/>
      <c r="BM1360" s="67"/>
      <c r="BN1360" s="67"/>
      <c r="BO1360" s="95"/>
      <c r="BP1360" s="42"/>
      <c r="BQ1360" s="42"/>
      <c r="BR1360" s="206"/>
      <c r="BS1360" s="41"/>
      <c r="BT1360" s="41"/>
      <c r="BU1360" s="30"/>
      <c r="BW1360" s="30"/>
      <c r="BX1360" s="30"/>
      <c r="BY1360" s="30"/>
      <c r="BZ1360" s="160"/>
      <c r="CS1360" s="40"/>
      <c r="CV1360" s="69"/>
      <c r="CW1360" s="31"/>
      <c r="CX1360" s="19"/>
      <c r="CY1360" s="43"/>
      <c r="DC1360" s="160"/>
      <c r="DU1360" s="30"/>
      <c r="DV1360" s="30"/>
      <c r="DW1360" s="30"/>
      <c r="DX1360" s="30"/>
      <c r="DY1360" s="30"/>
      <c r="DZ1360" s="160"/>
      <c r="EA1360" s="160"/>
      <c r="EC1360" s="160"/>
      <c r="ED1360" s="160"/>
      <c r="EG1360" s="160"/>
      <c r="EH1360" s="30"/>
      <c r="EI1360" s="30"/>
      <c r="EK1360" s="160"/>
      <c r="EL1360" s="160"/>
      <c r="EM1360" s="160"/>
      <c r="EN1360" s="160"/>
      <c r="EO1360" s="160"/>
      <c r="EP1360" s="160"/>
    </row>
    <row r="1361" spans="2:146" s="105" customFormat="1" x14ac:dyDescent="0.25">
      <c r="B1361" s="53"/>
      <c r="C1361" s="53"/>
      <c r="D1361" s="53"/>
      <c r="E1361" s="53"/>
      <c r="F1361" s="53"/>
      <c r="G1361" s="53"/>
      <c r="J1361" s="160"/>
      <c r="K1361" s="160"/>
      <c r="L1361" s="42"/>
      <c r="M1361" s="42"/>
      <c r="N1361" s="42"/>
      <c r="O1361" s="42"/>
      <c r="P1361" s="42"/>
      <c r="Q1361" s="42"/>
      <c r="R1361" s="42"/>
      <c r="S1361" s="42"/>
      <c r="T1361" s="42"/>
      <c r="U1361" s="169"/>
      <c r="V1361" s="169"/>
      <c r="W1361" s="169"/>
      <c r="X1361" s="169"/>
      <c r="Y1361" s="169"/>
      <c r="AA1361" s="169"/>
      <c r="AB1361" s="169"/>
      <c r="AC1361" s="169"/>
      <c r="AD1361" s="169"/>
      <c r="AE1361" s="169"/>
      <c r="AF1361" s="169"/>
      <c r="AG1361" s="169"/>
      <c r="AH1361" s="169"/>
      <c r="AJ1361" s="169"/>
      <c r="AK1361" s="169"/>
      <c r="AM1361" s="169"/>
      <c r="AN1361" s="64"/>
      <c r="AO1361" s="64"/>
      <c r="AP1361" s="64"/>
      <c r="AQ1361" s="64"/>
      <c r="AR1361" s="64"/>
      <c r="AS1361" s="42"/>
      <c r="AT1361" s="67"/>
      <c r="AU1361" s="67"/>
      <c r="AV1361" s="67"/>
      <c r="AW1361" s="42"/>
      <c r="AX1361" s="64"/>
      <c r="AY1361" s="69"/>
      <c r="AZ1361" s="67"/>
      <c r="BA1361" s="67"/>
      <c r="BB1361" s="67"/>
      <c r="BC1361" s="67"/>
      <c r="BD1361" s="69"/>
      <c r="BE1361" s="69"/>
      <c r="BF1361" s="72"/>
      <c r="BG1361" s="69"/>
      <c r="BH1361" s="69"/>
      <c r="BI1361" s="94"/>
      <c r="BJ1361" s="42"/>
      <c r="BK1361" s="42"/>
      <c r="BL1361" s="209"/>
      <c r="BM1361" s="67"/>
      <c r="BN1361" s="67"/>
      <c r="BO1361" s="95"/>
      <c r="BP1361" s="42"/>
      <c r="BQ1361" s="42"/>
      <c r="BR1361" s="206"/>
      <c r="BS1361" s="41"/>
      <c r="BT1361" s="41"/>
      <c r="BU1361" s="30"/>
      <c r="BW1361" s="30"/>
      <c r="BX1361" s="30"/>
      <c r="BY1361" s="30"/>
      <c r="BZ1361" s="160"/>
      <c r="CS1361" s="40"/>
      <c r="CV1361" s="69"/>
      <c r="CW1361" s="31"/>
      <c r="CX1361" s="19"/>
      <c r="CY1361" s="43"/>
      <c r="DC1361" s="160"/>
      <c r="DU1361" s="30"/>
      <c r="DV1361" s="30"/>
      <c r="DW1361" s="30"/>
      <c r="DX1361" s="30"/>
      <c r="DY1361" s="30"/>
      <c r="DZ1361" s="160"/>
      <c r="EA1361" s="160"/>
      <c r="EC1361" s="160"/>
      <c r="ED1361" s="160"/>
      <c r="EG1361" s="160"/>
      <c r="EH1361" s="30"/>
      <c r="EI1361" s="30"/>
      <c r="EK1361" s="160"/>
      <c r="EL1361" s="160"/>
      <c r="EM1361" s="160"/>
      <c r="EN1361" s="160"/>
      <c r="EO1361" s="160"/>
      <c r="EP1361" s="160"/>
    </row>
    <row r="1362" spans="2:146" s="105" customFormat="1" x14ac:dyDescent="0.25">
      <c r="B1362" s="53"/>
      <c r="C1362" s="53"/>
      <c r="D1362" s="53"/>
      <c r="E1362" s="53"/>
      <c r="F1362" s="53"/>
      <c r="G1362" s="53"/>
      <c r="J1362" s="160"/>
      <c r="K1362" s="160"/>
      <c r="L1362" s="42"/>
      <c r="M1362" s="42"/>
      <c r="N1362" s="42"/>
      <c r="O1362" s="42"/>
      <c r="P1362" s="42"/>
      <c r="Q1362" s="42"/>
      <c r="R1362" s="42"/>
      <c r="S1362" s="42"/>
      <c r="T1362" s="42"/>
      <c r="U1362" s="169"/>
      <c r="V1362" s="169"/>
      <c r="W1362" s="169"/>
      <c r="X1362" s="169"/>
      <c r="Y1362" s="169"/>
      <c r="AA1362" s="169"/>
      <c r="AB1362" s="169"/>
      <c r="AC1362" s="169"/>
      <c r="AD1362" s="169"/>
      <c r="AE1362" s="169"/>
      <c r="AF1362" s="169"/>
      <c r="AG1362" s="169"/>
      <c r="AH1362" s="169"/>
      <c r="AJ1362" s="169"/>
      <c r="AK1362" s="169"/>
      <c r="AM1362" s="169"/>
      <c r="AN1362" s="64"/>
      <c r="AO1362" s="64"/>
      <c r="AP1362" s="64"/>
      <c r="AQ1362" s="64"/>
      <c r="AR1362" s="64"/>
      <c r="AS1362" s="42"/>
      <c r="AT1362" s="67"/>
      <c r="AU1362" s="67"/>
      <c r="AV1362" s="67"/>
      <c r="AW1362" s="42"/>
      <c r="AX1362" s="64"/>
      <c r="AY1362" s="69"/>
      <c r="AZ1362" s="67"/>
      <c r="BA1362" s="67"/>
      <c r="BB1362" s="67"/>
      <c r="BC1362" s="67"/>
      <c r="BD1362" s="69"/>
      <c r="BE1362" s="69"/>
      <c r="BF1362" s="72"/>
      <c r="BG1362" s="69"/>
      <c r="BH1362" s="69"/>
      <c r="BI1362" s="94"/>
      <c r="BJ1362" s="42"/>
      <c r="BK1362" s="42"/>
      <c r="BL1362" s="209"/>
      <c r="BM1362" s="67"/>
      <c r="BN1362" s="67"/>
      <c r="BO1362" s="95"/>
      <c r="BP1362" s="42"/>
      <c r="BQ1362" s="42"/>
      <c r="BR1362" s="206"/>
      <c r="BS1362" s="41"/>
      <c r="BT1362" s="41"/>
      <c r="BU1362" s="30"/>
      <c r="BW1362" s="30"/>
      <c r="BX1362" s="30"/>
      <c r="BY1362" s="30"/>
      <c r="BZ1362" s="160"/>
      <c r="CS1362" s="40"/>
      <c r="CV1362" s="69"/>
      <c r="CW1362" s="31"/>
      <c r="CX1362" s="19"/>
      <c r="CY1362" s="43"/>
      <c r="DC1362" s="160"/>
      <c r="DU1362" s="30"/>
      <c r="DV1362" s="30"/>
      <c r="DW1362" s="30"/>
      <c r="DX1362" s="30"/>
      <c r="DY1362" s="30"/>
      <c r="DZ1362" s="160"/>
      <c r="EA1362" s="160"/>
      <c r="EC1362" s="160"/>
      <c r="ED1362" s="160"/>
      <c r="EG1362" s="160"/>
      <c r="EH1362" s="30"/>
      <c r="EI1362" s="30"/>
      <c r="EK1362" s="160"/>
      <c r="EL1362" s="160"/>
      <c r="EM1362" s="160"/>
      <c r="EN1362" s="160"/>
      <c r="EO1362" s="160"/>
      <c r="EP1362" s="160"/>
    </row>
    <row r="1363" spans="2:146" s="105" customFormat="1" x14ac:dyDescent="0.25">
      <c r="B1363" s="53"/>
      <c r="C1363" s="53"/>
      <c r="D1363" s="53"/>
      <c r="E1363" s="53"/>
      <c r="F1363" s="53"/>
      <c r="G1363" s="53"/>
      <c r="J1363" s="160"/>
      <c r="K1363" s="160"/>
      <c r="L1363" s="42"/>
      <c r="M1363" s="42"/>
      <c r="N1363" s="42"/>
      <c r="O1363" s="42"/>
      <c r="P1363" s="42"/>
      <c r="Q1363" s="42"/>
      <c r="R1363" s="42"/>
      <c r="S1363" s="42"/>
      <c r="T1363" s="42"/>
      <c r="U1363" s="169"/>
      <c r="V1363" s="169"/>
      <c r="W1363" s="169"/>
      <c r="X1363" s="169"/>
      <c r="Y1363" s="169"/>
      <c r="AA1363" s="169"/>
      <c r="AB1363" s="169"/>
      <c r="AC1363" s="169"/>
      <c r="AD1363" s="169"/>
      <c r="AE1363" s="169"/>
      <c r="AF1363" s="169"/>
      <c r="AG1363" s="169"/>
      <c r="AH1363" s="169"/>
      <c r="AJ1363" s="169"/>
      <c r="AK1363" s="169"/>
      <c r="AM1363" s="169"/>
      <c r="AN1363" s="64"/>
      <c r="AO1363" s="64"/>
      <c r="AP1363" s="64"/>
      <c r="AQ1363" s="64"/>
      <c r="AR1363" s="64"/>
      <c r="AS1363" s="42"/>
      <c r="AT1363" s="67"/>
      <c r="AU1363" s="67"/>
      <c r="AV1363" s="67"/>
      <c r="AW1363" s="42"/>
      <c r="AX1363" s="64"/>
      <c r="AY1363" s="69"/>
      <c r="AZ1363" s="67"/>
      <c r="BA1363" s="67"/>
      <c r="BB1363" s="67"/>
      <c r="BC1363" s="67"/>
      <c r="BD1363" s="69"/>
      <c r="BE1363" s="69"/>
      <c r="BF1363" s="72"/>
      <c r="BG1363" s="69"/>
      <c r="BH1363" s="69"/>
      <c r="BI1363" s="94"/>
      <c r="BJ1363" s="42"/>
      <c r="BK1363" s="42"/>
      <c r="BL1363" s="209"/>
      <c r="BM1363" s="67"/>
      <c r="BN1363" s="67"/>
      <c r="BO1363" s="95"/>
      <c r="BP1363" s="42"/>
      <c r="BQ1363" s="42"/>
      <c r="BR1363" s="206"/>
      <c r="BS1363" s="41"/>
      <c r="BT1363" s="41"/>
      <c r="BU1363" s="30"/>
      <c r="BW1363" s="30"/>
      <c r="BX1363" s="30"/>
      <c r="BY1363" s="30"/>
      <c r="BZ1363" s="160"/>
      <c r="CS1363" s="40"/>
      <c r="CV1363" s="69"/>
      <c r="CW1363" s="31"/>
      <c r="CX1363" s="19"/>
      <c r="CY1363" s="43"/>
      <c r="DC1363" s="160"/>
      <c r="DU1363" s="30"/>
      <c r="DV1363" s="30"/>
      <c r="DW1363" s="30"/>
      <c r="DX1363" s="30"/>
      <c r="DY1363" s="30"/>
      <c r="DZ1363" s="160"/>
      <c r="EA1363" s="160"/>
      <c r="EC1363" s="160"/>
      <c r="ED1363" s="160"/>
      <c r="EG1363" s="160"/>
      <c r="EH1363" s="30"/>
      <c r="EI1363" s="30"/>
      <c r="EK1363" s="160"/>
      <c r="EL1363" s="160"/>
      <c r="EM1363" s="160"/>
      <c r="EN1363" s="160"/>
      <c r="EO1363" s="160"/>
      <c r="EP1363" s="160"/>
    </row>
    <row r="1364" spans="2:146" s="105" customFormat="1" x14ac:dyDescent="0.25">
      <c r="B1364" s="53"/>
      <c r="C1364" s="53"/>
      <c r="D1364" s="53"/>
      <c r="E1364" s="53"/>
      <c r="F1364" s="53"/>
      <c r="G1364" s="53"/>
      <c r="J1364" s="160"/>
      <c r="K1364" s="160"/>
      <c r="L1364" s="42"/>
      <c r="M1364" s="42"/>
      <c r="N1364" s="42"/>
      <c r="O1364" s="42"/>
      <c r="P1364" s="42"/>
      <c r="Q1364" s="42"/>
      <c r="R1364" s="42"/>
      <c r="S1364" s="42"/>
      <c r="T1364" s="42"/>
      <c r="U1364" s="169"/>
      <c r="V1364" s="169"/>
      <c r="W1364" s="169"/>
      <c r="X1364" s="169"/>
      <c r="Y1364" s="169"/>
      <c r="AA1364" s="169"/>
      <c r="AB1364" s="169"/>
      <c r="AC1364" s="169"/>
      <c r="AD1364" s="169"/>
      <c r="AE1364" s="169"/>
      <c r="AF1364" s="169"/>
      <c r="AG1364" s="169"/>
      <c r="AH1364" s="169"/>
      <c r="AJ1364" s="169"/>
      <c r="AK1364" s="169"/>
      <c r="AM1364" s="169"/>
      <c r="AN1364" s="64"/>
      <c r="AO1364" s="64"/>
      <c r="AP1364" s="64"/>
      <c r="AQ1364" s="64"/>
      <c r="AR1364" s="64"/>
      <c r="AS1364" s="42"/>
      <c r="AT1364" s="67"/>
      <c r="AU1364" s="67"/>
      <c r="AV1364" s="67"/>
      <c r="AW1364" s="42"/>
      <c r="AX1364" s="64"/>
      <c r="AY1364" s="69"/>
      <c r="AZ1364" s="67"/>
      <c r="BA1364" s="67"/>
      <c r="BB1364" s="67"/>
      <c r="BC1364" s="67"/>
      <c r="BD1364" s="69"/>
      <c r="BE1364" s="69"/>
      <c r="BF1364" s="72"/>
      <c r="BG1364" s="69"/>
      <c r="BH1364" s="69"/>
      <c r="BI1364" s="94"/>
      <c r="BJ1364" s="42"/>
      <c r="BK1364" s="42"/>
      <c r="BL1364" s="209"/>
      <c r="BM1364" s="67"/>
      <c r="BN1364" s="67"/>
      <c r="BO1364" s="95"/>
      <c r="BP1364" s="42"/>
      <c r="BQ1364" s="42"/>
      <c r="BR1364" s="206"/>
      <c r="BS1364" s="41"/>
      <c r="BT1364" s="41"/>
      <c r="BU1364" s="30"/>
      <c r="BW1364" s="30"/>
      <c r="BX1364" s="30"/>
      <c r="BY1364" s="30"/>
      <c r="BZ1364" s="160"/>
      <c r="CS1364" s="40"/>
      <c r="CV1364" s="69"/>
      <c r="CW1364" s="31"/>
      <c r="CX1364" s="19"/>
      <c r="CY1364" s="43"/>
      <c r="DC1364" s="160"/>
      <c r="DU1364" s="30"/>
      <c r="DV1364" s="30"/>
      <c r="DW1364" s="30"/>
      <c r="DX1364" s="30"/>
      <c r="DY1364" s="30"/>
      <c r="DZ1364" s="160"/>
      <c r="EA1364" s="160"/>
      <c r="EC1364" s="160"/>
      <c r="ED1364" s="160"/>
      <c r="EG1364" s="160"/>
      <c r="EH1364" s="30"/>
      <c r="EI1364" s="30"/>
      <c r="EK1364" s="160"/>
      <c r="EL1364" s="160"/>
      <c r="EM1364" s="160"/>
      <c r="EN1364" s="160"/>
      <c r="EO1364" s="160"/>
      <c r="EP1364" s="160"/>
    </row>
    <row r="1365" spans="2:146" s="105" customFormat="1" x14ac:dyDescent="0.25">
      <c r="B1365" s="53"/>
      <c r="C1365" s="53"/>
      <c r="D1365" s="53"/>
      <c r="E1365" s="53"/>
      <c r="F1365" s="53"/>
      <c r="G1365" s="53"/>
      <c r="J1365" s="160"/>
      <c r="K1365" s="160"/>
      <c r="L1365" s="42"/>
      <c r="M1365" s="42"/>
      <c r="N1365" s="42"/>
      <c r="O1365" s="42"/>
      <c r="P1365" s="42"/>
      <c r="Q1365" s="42"/>
      <c r="R1365" s="42"/>
      <c r="S1365" s="42"/>
      <c r="T1365" s="42"/>
      <c r="U1365" s="169"/>
      <c r="V1365" s="169"/>
      <c r="W1365" s="169"/>
      <c r="X1365" s="169"/>
      <c r="Y1365" s="169"/>
      <c r="AA1365" s="169"/>
      <c r="AB1365" s="169"/>
      <c r="AC1365" s="169"/>
      <c r="AD1365" s="169"/>
      <c r="AE1365" s="169"/>
      <c r="AF1365" s="169"/>
      <c r="AG1365" s="169"/>
      <c r="AH1365" s="169"/>
      <c r="AJ1365" s="169"/>
      <c r="AK1365" s="169"/>
      <c r="AM1365" s="169"/>
      <c r="AN1365" s="64"/>
      <c r="AO1365" s="64"/>
      <c r="AP1365" s="64"/>
      <c r="AQ1365" s="64"/>
      <c r="AR1365" s="64"/>
      <c r="AS1365" s="42"/>
      <c r="AT1365" s="67"/>
      <c r="AU1365" s="67"/>
      <c r="AV1365" s="67"/>
      <c r="AW1365" s="42"/>
      <c r="AX1365" s="64"/>
      <c r="AY1365" s="69"/>
      <c r="AZ1365" s="67"/>
      <c r="BA1365" s="67"/>
      <c r="BB1365" s="67"/>
      <c r="BC1365" s="67"/>
      <c r="BD1365" s="69"/>
      <c r="BE1365" s="69"/>
      <c r="BF1365" s="72"/>
      <c r="BG1365" s="69"/>
      <c r="BH1365" s="69"/>
      <c r="BI1365" s="94"/>
      <c r="BJ1365" s="42"/>
      <c r="BK1365" s="42"/>
      <c r="BL1365" s="209"/>
      <c r="BM1365" s="67"/>
      <c r="BN1365" s="67"/>
      <c r="BO1365" s="95"/>
      <c r="BP1365" s="42"/>
      <c r="BQ1365" s="42"/>
      <c r="BR1365" s="206"/>
      <c r="BS1365" s="41"/>
      <c r="BT1365" s="41"/>
      <c r="BU1365" s="30"/>
      <c r="BW1365" s="30"/>
      <c r="BX1365" s="30"/>
      <c r="BY1365" s="30"/>
      <c r="BZ1365" s="160"/>
      <c r="CS1365" s="40"/>
      <c r="CV1365" s="69"/>
      <c r="CW1365" s="31"/>
      <c r="CX1365" s="19"/>
      <c r="CY1365" s="43"/>
      <c r="DC1365" s="160"/>
      <c r="DU1365" s="30"/>
      <c r="DV1365" s="30"/>
      <c r="DW1365" s="30"/>
      <c r="DX1365" s="30"/>
      <c r="DY1365" s="30"/>
      <c r="DZ1365" s="160"/>
      <c r="EA1365" s="160"/>
      <c r="EC1365" s="160"/>
      <c r="ED1365" s="160"/>
      <c r="EG1365" s="160"/>
      <c r="EH1365" s="30"/>
      <c r="EI1365" s="30"/>
      <c r="EK1365" s="160"/>
      <c r="EL1365" s="160"/>
      <c r="EM1365" s="160"/>
      <c r="EN1365" s="160"/>
      <c r="EO1365" s="160"/>
      <c r="EP1365" s="160"/>
    </row>
    <row r="1366" spans="2:146" s="105" customFormat="1" x14ac:dyDescent="0.25">
      <c r="B1366" s="53"/>
      <c r="C1366" s="53"/>
      <c r="D1366" s="53"/>
      <c r="E1366" s="53"/>
      <c r="F1366" s="53"/>
      <c r="G1366" s="53"/>
      <c r="J1366" s="160"/>
      <c r="K1366" s="160"/>
      <c r="L1366" s="42"/>
      <c r="M1366" s="42"/>
      <c r="N1366" s="42"/>
      <c r="O1366" s="42"/>
      <c r="P1366" s="42"/>
      <c r="Q1366" s="42"/>
      <c r="R1366" s="42"/>
      <c r="S1366" s="42"/>
      <c r="T1366" s="42"/>
      <c r="U1366" s="169"/>
      <c r="V1366" s="169"/>
      <c r="W1366" s="169"/>
      <c r="X1366" s="169"/>
      <c r="Y1366" s="169"/>
      <c r="AA1366" s="169"/>
      <c r="AB1366" s="169"/>
      <c r="AC1366" s="169"/>
      <c r="AD1366" s="169"/>
      <c r="AE1366" s="169"/>
      <c r="AF1366" s="169"/>
      <c r="AG1366" s="169"/>
      <c r="AH1366" s="169"/>
      <c r="AJ1366" s="169"/>
      <c r="AK1366" s="169"/>
      <c r="AM1366" s="169"/>
      <c r="AN1366" s="64"/>
      <c r="AO1366" s="64"/>
      <c r="AP1366" s="64"/>
      <c r="AQ1366" s="64"/>
      <c r="AR1366" s="64"/>
      <c r="AS1366" s="42"/>
      <c r="AT1366" s="67"/>
      <c r="AU1366" s="67"/>
      <c r="AV1366" s="67"/>
      <c r="AW1366" s="42"/>
      <c r="AX1366" s="64"/>
      <c r="AY1366" s="69"/>
      <c r="AZ1366" s="67"/>
      <c r="BA1366" s="67"/>
      <c r="BB1366" s="67"/>
      <c r="BC1366" s="67"/>
      <c r="BD1366" s="69"/>
      <c r="BE1366" s="69"/>
      <c r="BF1366" s="72"/>
      <c r="BG1366" s="69"/>
      <c r="BH1366" s="69"/>
      <c r="BI1366" s="94"/>
      <c r="BJ1366" s="42"/>
      <c r="BK1366" s="42"/>
      <c r="BL1366" s="209"/>
      <c r="BM1366" s="67"/>
      <c r="BN1366" s="67"/>
      <c r="BO1366" s="95"/>
      <c r="BP1366" s="42"/>
      <c r="BQ1366" s="42"/>
      <c r="BR1366" s="206"/>
      <c r="BS1366" s="41"/>
      <c r="BT1366" s="41"/>
      <c r="BU1366" s="30"/>
      <c r="BW1366" s="30"/>
      <c r="BX1366" s="30"/>
      <c r="BY1366" s="30"/>
      <c r="BZ1366" s="160"/>
      <c r="CS1366" s="40"/>
      <c r="CV1366" s="69"/>
      <c r="CW1366" s="31"/>
      <c r="CX1366" s="19"/>
      <c r="CY1366" s="43"/>
      <c r="DC1366" s="160"/>
      <c r="DU1366" s="30"/>
      <c r="DV1366" s="30"/>
      <c r="DW1366" s="30"/>
      <c r="DX1366" s="30"/>
      <c r="DY1366" s="30"/>
      <c r="DZ1366" s="160"/>
      <c r="EA1366" s="160"/>
      <c r="EC1366" s="160"/>
      <c r="ED1366" s="160"/>
      <c r="EG1366" s="160"/>
      <c r="EH1366" s="30"/>
      <c r="EI1366" s="30"/>
      <c r="EK1366" s="160"/>
      <c r="EL1366" s="160"/>
      <c r="EM1366" s="160"/>
      <c r="EN1366" s="160"/>
      <c r="EO1366" s="160"/>
      <c r="EP1366" s="160"/>
    </row>
    <row r="1367" spans="2:146" s="105" customFormat="1" x14ac:dyDescent="0.25">
      <c r="B1367" s="53"/>
      <c r="C1367" s="53"/>
      <c r="D1367" s="53"/>
      <c r="E1367" s="53"/>
      <c r="F1367" s="53"/>
      <c r="G1367" s="53"/>
      <c r="J1367" s="160"/>
      <c r="K1367" s="160"/>
      <c r="L1367" s="42"/>
      <c r="M1367" s="42"/>
      <c r="N1367" s="42"/>
      <c r="O1367" s="42"/>
      <c r="P1367" s="42"/>
      <c r="Q1367" s="42"/>
      <c r="R1367" s="42"/>
      <c r="S1367" s="42"/>
      <c r="T1367" s="42"/>
      <c r="U1367" s="169"/>
      <c r="V1367" s="169"/>
      <c r="W1367" s="169"/>
      <c r="X1367" s="169"/>
      <c r="Y1367" s="169"/>
      <c r="AA1367" s="169"/>
      <c r="AB1367" s="169"/>
      <c r="AC1367" s="169"/>
      <c r="AD1367" s="169"/>
      <c r="AE1367" s="169"/>
      <c r="AF1367" s="169"/>
      <c r="AG1367" s="169"/>
      <c r="AH1367" s="169"/>
      <c r="AJ1367" s="169"/>
      <c r="AK1367" s="169"/>
      <c r="AM1367" s="169"/>
      <c r="AN1367" s="64"/>
      <c r="AO1367" s="64"/>
      <c r="AP1367" s="64"/>
      <c r="AQ1367" s="64"/>
      <c r="AR1367" s="64"/>
      <c r="AS1367" s="42"/>
      <c r="AT1367" s="67"/>
      <c r="AU1367" s="67"/>
      <c r="AV1367" s="67"/>
      <c r="AW1367" s="42"/>
      <c r="AX1367" s="64"/>
      <c r="AY1367" s="69"/>
      <c r="AZ1367" s="67"/>
      <c r="BA1367" s="67"/>
      <c r="BB1367" s="67"/>
      <c r="BC1367" s="67"/>
      <c r="BD1367" s="69"/>
      <c r="BE1367" s="69"/>
      <c r="BF1367" s="72"/>
      <c r="BG1367" s="69"/>
      <c r="BH1367" s="69"/>
      <c r="BI1367" s="94"/>
      <c r="BJ1367" s="42"/>
      <c r="BK1367" s="42"/>
      <c r="BL1367" s="209"/>
      <c r="BM1367" s="67"/>
      <c r="BN1367" s="67"/>
      <c r="BO1367" s="95"/>
      <c r="BP1367" s="42"/>
      <c r="BQ1367" s="42"/>
      <c r="BR1367" s="206"/>
      <c r="BS1367" s="41"/>
      <c r="BT1367" s="41"/>
      <c r="BU1367" s="30"/>
      <c r="BW1367" s="30"/>
      <c r="BX1367" s="30"/>
      <c r="BY1367" s="30"/>
      <c r="BZ1367" s="160"/>
      <c r="CS1367" s="40"/>
      <c r="CV1367" s="69"/>
      <c r="CW1367" s="31"/>
      <c r="CX1367" s="19"/>
      <c r="CY1367" s="43"/>
      <c r="DC1367" s="160"/>
      <c r="DU1367" s="30"/>
      <c r="DV1367" s="30"/>
      <c r="DW1367" s="30"/>
      <c r="DX1367" s="30"/>
      <c r="DY1367" s="30"/>
      <c r="DZ1367" s="160"/>
      <c r="EA1367" s="160"/>
      <c r="EC1367" s="160"/>
      <c r="ED1367" s="160"/>
      <c r="EG1367" s="160"/>
      <c r="EH1367" s="30"/>
      <c r="EI1367" s="30"/>
      <c r="EK1367" s="160"/>
      <c r="EL1367" s="160"/>
      <c r="EM1367" s="160"/>
      <c r="EN1367" s="160"/>
      <c r="EO1367" s="160"/>
      <c r="EP1367" s="160"/>
    </row>
    <row r="1368" spans="2:146" s="105" customFormat="1" x14ac:dyDescent="0.25">
      <c r="B1368" s="53"/>
      <c r="C1368" s="53"/>
      <c r="D1368" s="53"/>
      <c r="E1368" s="53"/>
      <c r="F1368" s="53"/>
      <c r="G1368" s="53"/>
      <c r="J1368" s="160"/>
      <c r="K1368" s="160"/>
      <c r="L1368" s="42"/>
      <c r="M1368" s="42"/>
      <c r="N1368" s="42"/>
      <c r="O1368" s="42"/>
      <c r="P1368" s="42"/>
      <c r="Q1368" s="42"/>
      <c r="R1368" s="42"/>
      <c r="S1368" s="42"/>
      <c r="T1368" s="42"/>
      <c r="U1368" s="169"/>
      <c r="V1368" s="169"/>
      <c r="W1368" s="169"/>
      <c r="X1368" s="169"/>
      <c r="Y1368" s="169"/>
      <c r="AA1368" s="169"/>
      <c r="AB1368" s="169"/>
      <c r="AC1368" s="169"/>
      <c r="AD1368" s="169"/>
      <c r="AE1368" s="169"/>
      <c r="AF1368" s="169"/>
      <c r="AG1368" s="169"/>
      <c r="AH1368" s="169"/>
      <c r="AJ1368" s="169"/>
      <c r="AK1368" s="169"/>
      <c r="AM1368" s="169"/>
      <c r="AN1368" s="64"/>
      <c r="AO1368" s="64"/>
      <c r="AP1368" s="64"/>
      <c r="AQ1368" s="64"/>
      <c r="AR1368" s="64"/>
      <c r="AS1368" s="42"/>
      <c r="AT1368" s="67"/>
      <c r="AU1368" s="67"/>
      <c r="AV1368" s="67"/>
      <c r="AW1368" s="42"/>
      <c r="AX1368" s="64"/>
      <c r="AY1368" s="69"/>
      <c r="AZ1368" s="67"/>
      <c r="BA1368" s="67"/>
      <c r="BB1368" s="67"/>
      <c r="BC1368" s="67"/>
      <c r="BD1368" s="69"/>
      <c r="BE1368" s="69"/>
      <c r="BF1368" s="72"/>
      <c r="BG1368" s="69"/>
      <c r="BH1368" s="69"/>
      <c r="BI1368" s="94"/>
      <c r="BJ1368" s="42"/>
      <c r="BK1368" s="42"/>
      <c r="BL1368" s="209"/>
      <c r="BM1368" s="67"/>
      <c r="BN1368" s="67"/>
      <c r="BO1368" s="95"/>
      <c r="BP1368" s="42"/>
      <c r="BQ1368" s="42"/>
      <c r="BR1368" s="206"/>
      <c r="BS1368" s="41"/>
      <c r="BT1368" s="41"/>
      <c r="BU1368" s="30"/>
      <c r="BW1368" s="30"/>
      <c r="BX1368" s="30"/>
      <c r="BY1368" s="30"/>
      <c r="BZ1368" s="160"/>
      <c r="CS1368" s="40"/>
      <c r="CV1368" s="69"/>
      <c r="CW1368" s="31"/>
      <c r="CX1368" s="19"/>
      <c r="CY1368" s="43"/>
      <c r="DC1368" s="160"/>
      <c r="DU1368" s="30"/>
      <c r="DV1368" s="30"/>
      <c r="DW1368" s="30"/>
      <c r="DX1368" s="30"/>
      <c r="DY1368" s="30"/>
      <c r="DZ1368" s="160"/>
      <c r="EA1368" s="160"/>
      <c r="EC1368" s="160"/>
      <c r="ED1368" s="160"/>
      <c r="EG1368" s="160"/>
      <c r="EH1368" s="30"/>
      <c r="EI1368" s="30"/>
      <c r="EK1368" s="160"/>
      <c r="EL1368" s="160"/>
      <c r="EM1368" s="160"/>
      <c r="EN1368" s="160"/>
      <c r="EO1368" s="160"/>
      <c r="EP1368" s="160"/>
    </row>
    <row r="1369" spans="2:146" s="105" customFormat="1" x14ac:dyDescent="0.25">
      <c r="B1369" s="53"/>
      <c r="C1369" s="53"/>
      <c r="D1369" s="53"/>
      <c r="E1369" s="53"/>
      <c r="F1369" s="53"/>
      <c r="G1369" s="53"/>
      <c r="J1369" s="160"/>
      <c r="K1369" s="160"/>
      <c r="L1369" s="42"/>
      <c r="M1369" s="42"/>
      <c r="N1369" s="42"/>
      <c r="O1369" s="42"/>
      <c r="P1369" s="42"/>
      <c r="Q1369" s="42"/>
      <c r="R1369" s="42"/>
      <c r="S1369" s="42"/>
      <c r="T1369" s="42"/>
      <c r="U1369" s="169"/>
      <c r="V1369" s="169"/>
      <c r="W1369" s="169"/>
      <c r="X1369" s="169"/>
      <c r="Y1369" s="169"/>
      <c r="AA1369" s="169"/>
      <c r="AB1369" s="169"/>
      <c r="AC1369" s="169"/>
      <c r="AD1369" s="169"/>
      <c r="AE1369" s="169"/>
      <c r="AF1369" s="169"/>
      <c r="AG1369" s="169"/>
      <c r="AH1369" s="169"/>
      <c r="AJ1369" s="169"/>
      <c r="AK1369" s="169"/>
      <c r="AM1369" s="169"/>
      <c r="AN1369" s="64"/>
      <c r="AO1369" s="64"/>
      <c r="AP1369" s="64"/>
      <c r="AQ1369" s="64"/>
      <c r="AR1369" s="64"/>
      <c r="AS1369" s="42"/>
      <c r="AT1369" s="67"/>
      <c r="AU1369" s="67"/>
      <c r="AV1369" s="67"/>
      <c r="AW1369" s="42"/>
      <c r="AX1369" s="64"/>
      <c r="AY1369" s="69"/>
      <c r="AZ1369" s="67"/>
      <c r="BA1369" s="67"/>
      <c r="BB1369" s="67"/>
      <c r="BC1369" s="67"/>
      <c r="BD1369" s="69"/>
      <c r="BE1369" s="69"/>
      <c r="BF1369" s="72"/>
      <c r="BG1369" s="69"/>
      <c r="BH1369" s="69"/>
      <c r="BI1369" s="94"/>
      <c r="BJ1369" s="42"/>
      <c r="BK1369" s="42"/>
      <c r="BL1369" s="209"/>
      <c r="BM1369" s="67"/>
      <c r="BN1369" s="67"/>
      <c r="BO1369" s="95"/>
      <c r="BP1369" s="42"/>
      <c r="BQ1369" s="42"/>
      <c r="BR1369" s="206"/>
      <c r="BS1369" s="41"/>
      <c r="BT1369" s="41"/>
      <c r="BU1369" s="30"/>
      <c r="BW1369" s="30"/>
      <c r="BX1369" s="30"/>
      <c r="BY1369" s="30"/>
      <c r="BZ1369" s="160"/>
      <c r="CS1369" s="40"/>
      <c r="CV1369" s="69"/>
      <c r="CW1369" s="31"/>
      <c r="CX1369" s="19"/>
      <c r="CY1369" s="43"/>
      <c r="DC1369" s="160"/>
      <c r="DU1369" s="30"/>
      <c r="DV1369" s="30"/>
      <c r="DW1369" s="30"/>
      <c r="DX1369" s="30"/>
      <c r="DY1369" s="30"/>
      <c r="DZ1369" s="160"/>
      <c r="EA1369" s="160"/>
      <c r="EC1369" s="160"/>
      <c r="ED1369" s="160"/>
      <c r="EG1369" s="160"/>
      <c r="EH1369" s="30"/>
      <c r="EI1369" s="30"/>
      <c r="EK1369" s="160"/>
      <c r="EL1369" s="160"/>
      <c r="EM1369" s="160"/>
      <c r="EN1369" s="160"/>
      <c r="EO1369" s="160"/>
      <c r="EP1369" s="160"/>
    </row>
    <row r="1370" spans="2:146" s="105" customFormat="1" x14ac:dyDescent="0.25">
      <c r="B1370" s="53"/>
      <c r="C1370" s="53"/>
      <c r="D1370" s="53"/>
      <c r="E1370" s="53"/>
      <c r="F1370" s="53"/>
      <c r="G1370" s="53"/>
      <c r="J1370" s="160"/>
      <c r="K1370" s="160"/>
      <c r="L1370" s="42"/>
      <c r="M1370" s="42"/>
      <c r="N1370" s="42"/>
      <c r="O1370" s="42"/>
      <c r="P1370" s="42"/>
      <c r="Q1370" s="42"/>
      <c r="R1370" s="42"/>
      <c r="S1370" s="42"/>
      <c r="T1370" s="42"/>
      <c r="U1370" s="169"/>
      <c r="V1370" s="169"/>
      <c r="W1370" s="169"/>
      <c r="X1370" s="169"/>
      <c r="Y1370" s="169"/>
      <c r="AA1370" s="169"/>
      <c r="AB1370" s="169"/>
      <c r="AC1370" s="169"/>
      <c r="AD1370" s="169"/>
      <c r="AE1370" s="169"/>
      <c r="AF1370" s="169"/>
      <c r="AG1370" s="169"/>
      <c r="AH1370" s="169"/>
      <c r="AJ1370" s="169"/>
      <c r="AK1370" s="169"/>
      <c r="AM1370" s="169"/>
      <c r="AN1370" s="64"/>
      <c r="AO1370" s="64"/>
      <c r="AP1370" s="64"/>
      <c r="AQ1370" s="64"/>
      <c r="AR1370" s="64"/>
      <c r="AS1370" s="42"/>
      <c r="AT1370" s="67"/>
      <c r="AU1370" s="67"/>
      <c r="AV1370" s="67"/>
      <c r="AW1370" s="42"/>
      <c r="AX1370" s="64"/>
      <c r="AY1370" s="69"/>
      <c r="AZ1370" s="67"/>
      <c r="BA1370" s="67"/>
      <c r="BB1370" s="67"/>
      <c r="BC1370" s="67"/>
      <c r="BD1370" s="69"/>
      <c r="BE1370" s="69"/>
      <c r="BF1370" s="72"/>
      <c r="BG1370" s="69"/>
      <c r="BH1370" s="69"/>
      <c r="BI1370" s="94"/>
      <c r="BJ1370" s="42"/>
      <c r="BK1370" s="42"/>
      <c r="BL1370" s="209"/>
      <c r="BM1370" s="67"/>
      <c r="BN1370" s="67"/>
      <c r="BO1370" s="95"/>
      <c r="BP1370" s="42"/>
      <c r="BQ1370" s="42"/>
      <c r="BR1370" s="206"/>
      <c r="BS1370" s="41"/>
      <c r="BT1370" s="41"/>
      <c r="BU1370" s="30"/>
      <c r="BW1370" s="30"/>
      <c r="BX1370" s="30"/>
      <c r="BY1370" s="30"/>
      <c r="BZ1370" s="160"/>
      <c r="CS1370" s="40"/>
      <c r="CV1370" s="69"/>
      <c r="CW1370" s="31"/>
      <c r="CX1370" s="19"/>
      <c r="CY1370" s="43"/>
      <c r="DC1370" s="160"/>
      <c r="DU1370" s="30"/>
      <c r="DV1370" s="30"/>
      <c r="DW1370" s="30"/>
      <c r="DX1370" s="30"/>
      <c r="DY1370" s="30"/>
      <c r="DZ1370" s="160"/>
      <c r="EA1370" s="160"/>
      <c r="EC1370" s="160"/>
      <c r="ED1370" s="160"/>
      <c r="EG1370" s="160"/>
      <c r="EH1370" s="30"/>
      <c r="EI1370" s="30"/>
      <c r="EK1370" s="160"/>
      <c r="EL1370" s="160"/>
      <c r="EM1370" s="160"/>
      <c r="EN1370" s="160"/>
      <c r="EO1370" s="160"/>
      <c r="EP1370" s="160"/>
    </row>
    <row r="1371" spans="2:146" s="105" customFormat="1" x14ac:dyDescent="0.25">
      <c r="B1371" s="53"/>
      <c r="C1371" s="53"/>
      <c r="D1371" s="53"/>
      <c r="E1371" s="53"/>
      <c r="F1371" s="53"/>
      <c r="G1371" s="53"/>
      <c r="J1371" s="160"/>
      <c r="K1371" s="160"/>
      <c r="L1371" s="42"/>
      <c r="M1371" s="42"/>
      <c r="N1371" s="42"/>
      <c r="O1371" s="42"/>
      <c r="P1371" s="42"/>
      <c r="Q1371" s="42"/>
      <c r="R1371" s="42"/>
      <c r="S1371" s="42"/>
      <c r="T1371" s="42"/>
      <c r="U1371" s="169"/>
      <c r="V1371" s="169"/>
      <c r="W1371" s="169"/>
      <c r="X1371" s="169"/>
      <c r="Y1371" s="169"/>
      <c r="AA1371" s="169"/>
      <c r="AB1371" s="169"/>
      <c r="AC1371" s="169"/>
      <c r="AD1371" s="169"/>
      <c r="AE1371" s="169"/>
      <c r="AF1371" s="169"/>
      <c r="AG1371" s="169"/>
      <c r="AH1371" s="169"/>
      <c r="AJ1371" s="169"/>
      <c r="AK1371" s="169"/>
      <c r="AM1371" s="169"/>
      <c r="AN1371" s="64"/>
      <c r="AO1371" s="64"/>
      <c r="AP1371" s="64"/>
      <c r="AQ1371" s="64"/>
      <c r="AR1371" s="64"/>
      <c r="AS1371" s="42"/>
      <c r="AT1371" s="67"/>
      <c r="AU1371" s="67"/>
      <c r="AV1371" s="67"/>
      <c r="AW1371" s="42"/>
      <c r="AX1371" s="64"/>
      <c r="AY1371" s="69"/>
      <c r="AZ1371" s="67"/>
      <c r="BA1371" s="67"/>
      <c r="BB1371" s="67"/>
      <c r="BC1371" s="67"/>
      <c r="BD1371" s="69"/>
      <c r="BE1371" s="69"/>
      <c r="BF1371" s="72"/>
      <c r="BG1371" s="69"/>
      <c r="BH1371" s="69"/>
      <c r="BI1371" s="94"/>
      <c r="BJ1371" s="42"/>
      <c r="BK1371" s="42"/>
      <c r="BL1371" s="209"/>
      <c r="BM1371" s="67"/>
      <c r="BN1371" s="67"/>
      <c r="BO1371" s="95"/>
      <c r="BP1371" s="42"/>
      <c r="BQ1371" s="42"/>
      <c r="BR1371" s="206"/>
      <c r="BS1371" s="41"/>
      <c r="BT1371" s="41"/>
      <c r="BU1371" s="30"/>
      <c r="BW1371" s="30"/>
      <c r="BX1371" s="30"/>
      <c r="BY1371" s="30"/>
      <c r="BZ1371" s="160"/>
      <c r="CS1371" s="40"/>
      <c r="CV1371" s="69"/>
      <c r="CW1371" s="31"/>
      <c r="CX1371" s="19"/>
      <c r="CY1371" s="43"/>
      <c r="DC1371" s="160"/>
      <c r="DU1371" s="30"/>
      <c r="DV1371" s="30"/>
      <c r="DW1371" s="30"/>
      <c r="DX1371" s="30"/>
      <c r="DY1371" s="30"/>
      <c r="DZ1371" s="160"/>
      <c r="EA1371" s="160"/>
      <c r="EC1371" s="160"/>
      <c r="ED1371" s="160"/>
      <c r="EG1371" s="160"/>
      <c r="EH1371" s="30"/>
      <c r="EI1371" s="30"/>
      <c r="EK1371" s="160"/>
      <c r="EL1371" s="160"/>
      <c r="EM1371" s="160"/>
      <c r="EN1371" s="160"/>
      <c r="EO1371" s="160"/>
      <c r="EP1371" s="160"/>
    </row>
    <row r="1372" spans="2:146" s="105" customFormat="1" x14ac:dyDescent="0.25">
      <c r="B1372" s="53"/>
      <c r="C1372" s="53"/>
      <c r="D1372" s="53"/>
      <c r="E1372" s="53"/>
      <c r="F1372" s="53"/>
      <c r="G1372" s="53"/>
      <c r="J1372" s="160"/>
      <c r="K1372" s="160"/>
      <c r="L1372" s="42"/>
      <c r="M1372" s="42"/>
      <c r="N1372" s="42"/>
      <c r="O1372" s="42"/>
      <c r="P1372" s="42"/>
      <c r="Q1372" s="42"/>
      <c r="R1372" s="42"/>
      <c r="S1372" s="42"/>
      <c r="T1372" s="42"/>
      <c r="U1372" s="169"/>
      <c r="V1372" s="169"/>
      <c r="W1372" s="169"/>
      <c r="X1372" s="169"/>
      <c r="Y1372" s="169"/>
      <c r="AA1372" s="169"/>
      <c r="AB1372" s="169"/>
      <c r="AC1372" s="169"/>
      <c r="AD1372" s="169"/>
      <c r="AE1372" s="169"/>
      <c r="AF1372" s="169"/>
      <c r="AG1372" s="169"/>
      <c r="AH1372" s="169"/>
      <c r="AJ1372" s="169"/>
      <c r="AK1372" s="169"/>
      <c r="AM1372" s="169"/>
      <c r="AN1372" s="64"/>
      <c r="AO1372" s="64"/>
      <c r="AP1372" s="64"/>
      <c r="AQ1372" s="64"/>
      <c r="AR1372" s="64"/>
      <c r="AS1372" s="42"/>
      <c r="AT1372" s="67"/>
      <c r="AU1372" s="67"/>
      <c r="AV1372" s="67"/>
      <c r="AW1372" s="42"/>
      <c r="AX1372" s="64"/>
      <c r="AY1372" s="69"/>
      <c r="AZ1372" s="67"/>
      <c r="BA1372" s="67"/>
      <c r="BB1372" s="67"/>
      <c r="BC1372" s="67"/>
      <c r="BD1372" s="69"/>
      <c r="BE1372" s="69"/>
      <c r="BF1372" s="72"/>
      <c r="BG1372" s="69"/>
      <c r="BH1372" s="69"/>
      <c r="BI1372" s="94"/>
      <c r="BJ1372" s="42"/>
      <c r="BK1372" s="42"/>
      <c r="BL1372" s="209"/>
      <c r="BM1372" s="67"/>
      <c r="BN1372" s="67"/>
      <c r="BO1372" s="95"/>
      <c r="BP1372" s="42"/>
      <c r="BQ1372" s="42"/>
      <c r="BR1372" s="206"/>
      <c r="BS1372" s="41"/>
      <c r="BT1372" s="41"/>
      <c r="BU1372" s="30"/>
      <c r="BW1372" s="30"/>
      <c r="BX1372" s="30"/>
      <c r="BY1372" s="30"/>
      <c r="BZ1372" s="160"/>
      <c r="CS1372" s="40"/>
      <c r="CV1372" s="69"/>
      <c r="CW1372" s="31"/>
      <c r="CX1372" s="19"/>
      <c r="CY1372" s="43"/>
      <c r="DC1372" s="160"/>
      <c r="DU1372" s="30"/>
      <c r="DV1372" s="30"/>
      <c r="DW1372" s="30"/>
      <c r="DX1372" s="30"/>
      <c r="DY1372" s="30"/>
      <c r="DZ1372" s="160"/>
      <c r="EA1372" s="160"/>
      <c r="EC1372" s="160"/>
      <c r="ED1372" s="160"/>
      <c r="EG1372" s="160"/>
      <c r="EH1372" s="30"/>
      <c r="EI1372" s="30"/>
      <c r="EK1372" s="160"/>
      <c r="EL1372" s="160"/>
      <c r="EM1372" s="160"/>
      <c r="EN1372" s="160"/>
      <c r="EO1372" s="160"/>
      <c r="EP1372" s="160"/>
    </row>
    <row r="1373" spans="2:146" s="105" customFormat="1" x14ac:dyDescent="0.25">
      <c r="B1373" s="53"/>
      <c r="C1373" s="53"/>
      <c r="D1373" s="53"/>
      <c r="E1373" s="53"/>
      <c r="F1373" s="53"/>
      <c r="G1373" s="53"/>
      <c r="J1373" s="160"/>
      <c r="K1373" s="160"/>
      <c r="L1373" s="42"/>
      <c r="M1373" s="42"/>
      <c r="N1373" s="42"/>
      <c r="O1373" s="42"/>
      <c r="P1373" s="42"/>
      <c r="Q1373" s="42"/>
      <c r="R1373" s="42"/>
      <c r="S1373" s="42"/>
      <c r="T1373" s="42"/>
      <c r="U1373" s="169"/>
      <c r="V1373" s="169"/>
      <c r="W1373" s="169"/>
      <c r="X1373" s="169"/>
      <c r="Y1373" s="169"/>
      <c r="AA1373" s="169"/>
      <c r="AB1373" s="169"/>
      <c r="AC1373" s="169"/>
      <c r="AD1373" s="169"/>
      <c r="AE1373" s="169"/>
      <c r="AF1373" s="169"/>
      <c r="AG1373" s="169"/>
      <c r="AH1373" s="169"/>
      <c r="AJ1373" s="169"/>
      <c r="AK1373" s="169"/>
      <c r="AM1373" s="169"/>
      <c r="AN1373" s="64"/>
      <c r="AO1373" s="64"/>
      <c r="AP1373" s="64"/>
      <c r="AQ1373" s="64"/>
      <c r="AR1373" s="64"/>
      <c r="AS1373" s="42"/>
      <c r="AT1373" s="67"/>
      <c r="AU1373" s="67"/>
      <c r="AV1373" s="67"/>
      <c r="AW1373" s="42"/>
      <c r="AX1373" s="64"/>
      <c r="AY1373" s="69"/>
      <c r="AZ1373" s="67"/>
      <c r="BA1373" s="67"/>
      <c r="BB1373" s="67"/>
      <c r="BC1373" s="67"/>
      <c r="BD1373" s="69"/>
      <c r="BE1373" s="69"/>
      <c r="BF1373" s="72"/>
      <c r="BG1373" s="69"/>
      <c r="BH1373" s="69"/>
      <c r="BI1373" s="94"/>
      <c r="BJ1373" s="42"/>
      <c r="BK1373" s="42"/>
      <c r="BL1373" s="209"/>
      <c r="BM1373" s="67"/>
      <c r="BN1373" s="67"/>
      <c r="BO1373" s="95"/>
      <c r="BP1373" s="42"/>
      <c r="BQ1373" s="42"/>
      <c r="BR1373" s="206"/>
      <c r="BS1373" s="41"/>
      <c r="BT1373" s="41"/>
      <c r="BU1373" s="30"/>
      <c r="BW1373" s="30"/>
      <c r="BX1373" s="30"/>
      <c r="BY1373" s="30"/>
      <c r="BZ1373" s="160"/>
      <c r="CS1373" s="40"/>
      <c r="CV1373" s="69"/>
      <c r="CW1373" s="31"/>
      <c r="CX1373" s="19"/>
      <c r="CY1373" s="43"/>
      <c r="DC1373" s="160"/>
      <c r="DU1373" s="30"/>
      <c r="DV1373" s="30"/>
      <c r="DW1373" s="30"/>
      <c r="DX1373" s="30"/>
      <c r="DY1373" s="30"/>
      <c r="DZ1373" s="160"/>
      <c r="EA1373" s="160"/>
      <c r="EC1373" s="160"/>
      <c r="ED1373" s="160"/>
      <c r="EG1373" s="160"/>
      <c r="EH1373" s="30"/>
      <c r="EI1373" s="30"/>
      <c r="EK1373" s="160"/>
      <c r="EL1373" s="160"/>
      <c r="EM1373" s="160"/>
      <c r="EN1373" s="160"/>
      <c r="EO1373" s="160"/>
      <c r="EP1373" s="160"/>
    </row>
    <row r="1374" spans="2:146" s="105" customFormat="1" x14ac:dyDescent="0.25">
      <c r="B1374" s="53"/>
      <c r="C1374" s="53"/>
      <c r="D1374" s="53"/>
      <c r="E1374" s="53"/>
      <c r="F1374" s="53"/>
      <c r="G1374" s="53"/>
      <c r="J1374" s="160"/>
      <c r="K1374" s="160"/>
      <c r="L1374" s="42"/>
      <c r="M1374" s="42"/>
      <c r="N1374" s="42"/>
      <c r="O1374" s="42"/>
      <c r="P1374" s="42"/>
      <c r="Q1374" s="42"/>
      <c r="R1374" s="42"/>
      <c r="S1374" s="42"/>
      <c r="T1374" s="42"/>
      <c r="U1374" s="169"/>
      <c r="V1374" s="169"/>
      <c r="W1374" s="169"/>
      <c r="X1374" s="169"/>
      <c r="Y1374" s="169"/>
      <c r="AA1374" s="169"/>
      <c r="AB1374" s="169"/>
      <c r="AC1374" s="169"/>
      <c r="AD1374" s="169"/>
      <c r="AE1374" s="169"/>
      <c r="AF1374" s="169"/>
      <c r="AG1374" s="169"/>
      <c r="AH1374" s="169"/>
      <c r="AJ1374" s="169"/>
      <c r="AK1374" s="169"/>
      <c r="AM1374" s="169"/>
      <c r="AN1374" s="64"/>
      <c r="AO1374" s="64"/>
      <c r="AP1374" s="64"/>
      <c r="AQ1374" s="64"/>
      <c r="AR1374" s="64"/>
      <c r="AS1374" s="42"/>
      <c r="AT1374" s="67"/>
      <c r="AU1374" s="67"/>
      <c r="AV1374" s="67"/>
      <c r="AW1374" s="42"/>
      <c r="AX1374" s="64"/>
      <c r="AY1374" s="69"/>
      <c r="AZ1374" s="67"/>
      <c r="BA1374" s="67"/>
      <c r="BB1374" s="67"/>
      <c r="BC1374" s="67"/>
      <c r="BD1374" s="69"/>
      <c r="BE1374" s="69"/>
      <c r="BF1374" s="72"/>
      <c r="BG1374" s="69"/>
      <c r="BH1374" s="69"/>
      <c r="BI1374" s="94"/>
      <c r="BJ1374" s="42"/>
      <c r="BK1374" s="42"/>
      <c r="BL1374" s="209"/>
      <c r="BM1374" s="67"/>
      <c r="BN1374" s="67"/>
      <c r="BO1374" s="95"/>
      <c r="BP1374" s="42"/>
      <c r="BQ1374" s="42"/>
      <c r="BR1374" s="206"/>
      <c r="BS1374" s="41"/>
      <c r="BT1374" s="41"/>
      <c r="BU1374" s="30"/>
      <c r="BW1374" s="30"/>
      <c r="BX1374" s="30"/>
      <c r="BY1374" s="30"/>
      <c r="BZ1374" s="160"/>
      <c r="CS1374" s="40"/>
      <c r="CV1374" s="69"/>
      <c r="CW1374" s="31"/>
      <c r="CX1374" s="19"/>
      <c r="CY1374" s="43"/>
      <c r="DC1374" s="160"/>
      <c r="DU1374" s="30"/>
      <c r="DV1374" s="30"/>
      <c r="DW1374" s="30"/>
      <c r="DX1374" s="30"/>
      <c r="DY1374" s="30"/>
      <c r="DZ1374" s="160"/>
      <c r="EA1374" s="160"/>
      <c r="EC1374" s="160"/>
      <c r="ED1374" s="160"/>
      <c r="EG1374" s="160"/>
      <c r="EH1374" s="30"/>
      <c r="EI1374" s="30"/>
      <c r="EK1374" s="160"/>
      <c r="EL1374" s="160"/>
      <c r="EM1374" s="160"/>
      <c r="EN1374" s="160"/>
      <c r="EO1374" s="160"/>
      <c r="EP1374" s="160"/>
    </row>
    <row r="1375" spans="2:146" s="105" customFormat="1" x14ac:dyDescent="0.25">
      <c r="B1375" s="53"/>
      <c r="C1375" s="53"/>
      <c r="D1375" s="53"/>
      <c r="E1375" s="53"/>
      <c r="F1375" s="53"/>
      <c r="G1375" s="53"/>
      <c r="J1375" s="160"/>
      <c r="K1375" s="160"/>
      <c r="L1375" s="42"/>
      <c r="M1375" s="42"/>
      <c r="N1375" s="42"/>
      <c r="O1375" s="42"/>
      <c r="P1375" s="42"/>
      <c r="Q1375" s="42"/>
      <c r="R1375" s="42"/>
      <c r="S1375" s="42"/>
      <c r="T1375" s="42"/>
      <c r="U1375" s="169"/>
      <c r="V1375" s="169"/>
      <c r="W1375" s="169"/>
      <c r="X1375" s="169"/>
      <c r="Y1375" s="169"/>
      <c r="AA1375" s="169"/>
      <c r="AB1375" s="169"/>
      <c r="AC1375" s="169"/>
      <c r="AD1375" s="169"/>
      <c r="AE1375" s="169"/>
      <c r="AF1375" s="169"/>
      <c r="AG1375" s="169"/>
      <c r="AH1375" s="169"/>
      <c r="AJ1375" s="169"/>
      <c r="AK1375" s="169"/>
      <c r="AM1375" s="169"/>
      <c r="AN1375" s="64"/>
      <c r="AO1375" s="64"/>
      <c r="AP1375" s="64"/>
      <c r="AQ1375" s="64"/>
      <c r="AR1375" s="64"/>
      <c r="AS1375" s="42"/>
      <c r="AT1375" s="67"/>
      <c r="AU1375" s="67"/>
      <c r="AV1375" s="67"/>
      <c r="AW1375" s="42"/>
      <c r="AX1375" s="64"/>
      <c r="AY1375" s="69"/>
      <c r="AZ1375" s="67"/>
      <c r="BA1375" s="67"/>
      <c r="BB1375" s="67"/>
      <c r="BC1375" s="67"/>
      <c r="BD1375" s="69"/>
      <c r="BE1375" s="69"/>
      <c r="BF1375" s="72"/>
      <c r="BG1375" s="69"/>
      <c r="BH1375" s="69"/>
      <c r="BI1375" s="94"/>
      <c r="BJ1375" s="42"/>
      <c r="BK1375" s="42"/>
      <c r="BL1375" s="209"/>
      <c r="BM1375" s="67"/>
      <c r="BN1375" s="67"/>
      <c r="BO1375" s="95"/>
      <c r="BP1375" s="42"/>
      <c r="BQ1375" s="42"/>
      <c r="BR1375" s="206"/>
      <c r="BS1375" s="41"/>
      <c r="BT1375" s="41"/>
      <c r="BU1375" s="30"/>
      <c r="BW1375" s="30"/>
      <c r="BX1375" s="30"/>
      <c r="BY1375" s="30"/>
      <c r="BZ1375" s="160"/>
      <c r="CS1375" s="40"/>
      <c r="CV1375" s="69"/>
      <c r="CW1375" s="31"/>
      <c r="CX1375" s="19"/>
      <c r="CY1375" s="43"/>
      <c r="DC1375" s="160"/>
      <c r="DU1375" s="30"/>
      <c r="DV1375" s="30"/>
      <c r="DW1375" s="30"/>
      <c r="DX1375" s="30"/>
      <c r="DY1375" s="30"/>
      <c r="DZ1375" s="160"/>
      <c r="EA1375" s="160"/>
      <c r="EC1375" s="160"/>
      <c r="ED1375" s="160"/>
      <c r="EG1375" s="160"/>
      <c r="EH1375" s="30"/>
      <c r="EI1375" s="30"/>
      <c r="EK1375" s="160"/>
      <c r="EL1375" s="160"/>
      <c r="EM1375" s="160"/>
      <c r="EN1375" s="160"/>
      <c r="EO1375" s="160"/>
      <c r="EP1375" s="160"/>
    </row>
    <row r="1376" spans="2:146" s="105" customFormat="1" x14ac:dyDescent="0.25">
      <c r="B1376" s="53"/>
      <c r="C1376" s="53"/>
      <c r="D1376" s="53"/>
      <c r="E1376" s="53"/>
      <c r="F1376" s="53"/>
      <c r="G1376" s="53"/>
      <c r="J1376" s="160"/>
      <c r="K1376" s="160"/>
      <c r="L1376" s="42"/>
      <c r="M1376" s="42"/>
      <c r="N1376" s="42"/>
      <c r="O1376" s="42"/>
      <c r="P1376" s="42"/>
      <c r="Q1376" s="42"/>
      <c r="R1376" s="42"/>
      <c r="S1376" s="42"/>
      <c r="T1376" s="42"/>
      <c r="U1376" s="169"/>
      <c r="V1376" s="169"/>
      <c r="W1376" s="169"/>
      <c r="X1376" s="169"/>
      <c r="Y1376" s="169"/>
      <c r="AA1376" s="169"/>
      <c r="AB1376" s="169"/>
      <c r="AC1376" s="169"/>
      <c r="AD1376" s="169"/>
      <c r="AE1376" s="169"/>
      <c r="AF1376" s="169"/>
      <c r="AG1376" s="169"/>
      <c r="AH1376" s="169"/>
      <c r="AJ1376" s="169"/>
      <c r="AK1376" s="169"/>
      <c r="AM1376" s="169"/>
      <c r="AN1376" s="64"/>
      <c r="AO1376" s="64"/>
      <c r="AP1376" s="64"/>
      <c r="AQ1376" s="64"/>
      <c r="AR1376" s="64"/>
      <c r="AS1376" s="42"/>
      <c r="AT1376" s="67"/>
      <c r="AU1376" s="67"/>
      <c r="AV1376" s="67"/>
      <c r="AW1376" s="42"/>
      <c r="AX1376" s="64"/>
      <c r="AY1376" s="69"/>
      <c r="AZ1376" s="67"/>
      <c r="BA1376" s="67"/>
      <c r="BB1376" s="67"/>
      <c r="BC1376" s="67"/>
      <c r="BD1376" s="69"/>
      <c r="BE1376" s="69"/>
      <c r="BF1376" s="72"/>
      <c r="BG1376" s="69"/>
      <c r="BH1376" s="69"/>
      <c r="BI1376" s="94"/>
      <c r="BJ1376" s="42"/>
      <c r="BK1376" s="42"/>
      <c r="BL1376" s="209"/>
      <c r="BM1376" s="67"/>
      <c r="BN1376" s="67"/>
      <c r="BO1376" s="95"/>
      <c r="BP1376" s="42"/>
      <c r="BQ1376" s="42"/>
      <c r="BR1376" s="206"/>
      <c r="BS1376" s="41"/>
      <c r="BT1376" s="41"/>
      <c r="BU1376" s="30"/>
      <c r="BW1376" s="30"/>
      <c r="BX1376" s="30"/>
      <c r="BY1376" s="30"/>
      <c r="BZ1376" s="160"/>
      <c r="CS1376" s="40"/>
      <c r="CV1376" s="69"/>
      <c r="CW1376" s="31"/>
      <c r="CX1376" s="19"/>
      <c r="CY1376" s="43"/>
      <c r="DC1376" s="160"/>
      <c r="DU1376" s="30"/>
      <c r="DV1376" s="30"/>
      <c r="DW1376" s="30"/>
      <c r="DX1376" s="30"/>
      <c r="DY1376" s="30"/>
      <c r="DZ1376" s="160"/>
      <c r="EA1376" s="160"/>
      <c r="EC1376" s="160"/>
      <c r="ED1376" s="160"/>
      <c r="EG1376" s="160"/>
      <c r="EH1376" s="30"/>
      <c r="EI1376" s="30"/>
      <c r="EK1376" s="160"/>
      <c r="EL1376" s="160"/>
      <c r="EM1376" s="160"/>
      <c r="EN1376" s="160"/>
      <c r="EO1376" s="160"/>
      <c r="EP1376" s="160"/>
    </row>
    <row r="1377" spans="2:146" s="105" customFormat="1" x14ac:dyDescent="0.25">
      <c r="B1377" s="53"/>
      <c r="C1377" s="53"/>
      <c r="D1377" s="53"/>
      <c r="E1377" s="53"/>
      <c r="F1377" s="53"/>
      <c r="G1377" s="53"/>
      <c r="J1377" s="160"/>
      <c r="K1377" s="160"/>
      <c r="L1377" s="42"/>
      <c r="M1377" s="42"/>
      <c r="N1377" s="42"/>
      <c r="O1377" s="42"/>
      <c r="P1377" s="42"/>
      <c r="Q1377" s="42"/>
      <c r="R1377" s="42"/>
      <c r="S1377" s="42"/>
      <c r="T1377" s="42"/>
      <c r="U1377" s="169"/>
      <c r="V1377" s="169"/>
      <c r="W1377" s="169"/>
      <c r="X1377" s="169"/>
      <c r="Y1377" s="169"/>
      <c r="AA1377" s="169"/>
      <c r="AB1377" s="169"/>
      <c r="AC1377" s="169"/>
      <c r="AD1377" s="169"/>
      <c r="AE1377" s="169"/>
      <c r="AF1377" s="169"/>
      <c r="AG1377" s="169"/>
      <c r="AH1377" s="169"/>
      <c r="AJ1377" s="169"/>
      <c r="AK1377" s="169"/>
      <c r="AM1377" s="169"/>
      <c r="AN1377" s="64"/>
      <c r="AO1377" s="64"/>
      <c r="AP1377" s="64"/>
      <c r="AQ1377" s="64"/>
      <c r="AR1377" s="64"/>
      <c r="AS1377" s="42"/>
      <c r="AT1377" s="67"/>
      <c r="AU1377" s="67"/>
      <c r="AV1377" s="67"/>
      <c r="AW1377" s="42"/>
      <c r="AX1377" s="64"/>
      <c r="AY1377" s="69"/>
      <c r="AZ1377" s="67"/>
      <c r="BA1377" s="67"/>
      <c r="BB1377" s="67"/>
      <c r="BC1377" s="67"/>
      <c r="BD1377" s="69"/>
      <c r="BE1377" s="69"/>
      <c r="BF1377" s="72"/>
      <c r="BG1377" s="69"/>
      <c r="BH1377" s="69"/>
      <c r="BI1377" s="94"/>
      <c r="BJ1377" s="42"/>
      <c r="BK1377" s="42"/>
      <c r="BL1377" s="209"/>
      <c r="BM1377" s="67"/>
      <c r="BN1377" s="67"/>
      <c r="BO1377" s="95"/>
      <c r="BP1377" s="42"/>
      <c r="BQ1377" s="42"/>
      <c r="BR1377" s="206"/>
      <c r="BS1377" s="41"/>
      <c r="BT1377" s="41"/>
      <c r="BU1377" s="30"/>
      <c r="BW1377" s="30"/>
      <c r="BX1377" s="30"/>
      <c r="BY1377" s="30"/>
      <c r="BZ1377" s="160"/>
      <c r="CS1377" s="40"/>
      <c r="CV1377" s="69"/>
      <c r="CW1377" s="31"/>
      <c r="CX1377" s="19"/>
      <c r="CY1377" s="43"/>
      <c r="DC1377" s="160"/>
      <c r="DU1377" s="30"/>
      <c r="DV1377" s="30"/>
      <c r="DW1377" s="30"/>
      <c r="DX1377" s="30"/>
      <c r="DY1377" s="30"/>
      <c r="DZ1377" s="160"/>
      <c r="EA1377" s="160"/>
      <c r="EC1377" s="160"/>
      <c r="ED1377" s="160"/>
      <c r="EG1377" s="160"/>
      <c r="EH1377" s="30"/>
      <c r="EI1377" s="30"/>
      <c r="EK1377" s="160"/>
      <c r="EL1377" s="160"/>
      <c r="EM1377" s="160"/>
      <c r="EN1377" s="160"/>
      <c r="EO1377" s="160"/>
      <c r="EP1377" s="160"/>
    </row>
    <row r="1378" spans="2:146" s="105" customFormat="1" x14ac:dyDescent="0.25">
      <c r="B1378" s="53"/>
      <c r="C1378" s="53"/>
      <c r="D1378" s="53"/>
      <c r="E1378" s="53"/>
      <c r="F1378" s="53"/>
      <c r="G1378" s="53"/>
      <c r="J1378" s="160"/>
      <c r="K1378" s="160"/>
      <c r="L1378" s="42"/>
      <c r="M1378" s="42"/>
      <c r="N1378" s="42"/>
      <c r="O1378" s="42"/>
      <c r="P1378" s="42"/>
      <c r="Q1378" s="42"/>
      <c r="R1378" s="42"/>
      <c r="S1378" s="42"/>
      <c r="T1378" s="42"/>
      <c r="U1378" s="169"/>
      <c r="V1378" s="169"/>
      <c r="W1378" s="169"/>
      <c r="X1378" s="169"/>
      <c r="Y1378" s="169"/>
      <c r="AA1378" s="169"/>
      <c r="AB1378" s="169"/>
      <c r="AC1378" s="169"/>
      <c r="AD1378" s="169"/>
      <c r="AE1378" s="169"/>
      <c r="AF1378" s="169"/>
      <c r="AG1378" s="169"/>
      <c r="AH1378" s="169"/>
      <c r="AJ1378" s="169"/>
      <c r="AK1378" s="169"/>
      <c r="AM1378" s="169"/>
      <c r="AN1378" s="64"/>
      <c r="AO1378" s="64"/>
      <c r="AP1378" s="64"/>
      <c r="AQ1378" s="64"/>
      <c r="AR1378" s="64"/>
      <c r="AS1378" s="42"/>
      <c r="AT1378" s="67"/>
      <c r="AU1378" s="67"/>
      <c r="AV1378" s="67"/>
      <c r="AW1378" s="42"/>
      <c r="AX1378" s="64"/>
      <c r="AY1378" s="69"/>
      <c r="AZ1378" s="67"/>
      <c r="BA1378" s="67"/>
      <c r="BB1378" s="67"/>
      <c r="BC1378" s="67"/>
      <c r="BD1378" s="69"/>
      <c r="BE1378" s="69"/>
      <c r="BF1378" s="72"/>
      <c r="BG1378" s="69"/>
      <c r="BH1378" s="69"/>
      <c r="BI1378" s="94"/>
      <c r="BJ1378" s="42"/>
      <c r="BK1378" s="42"/>
      <c r="BL1378" s="209"/>
      <c r="BM1378" s="67"/>
      <c r="BN1378" s="67"/>
      <c r="BO1378" s="95"/>
      <c r="BP1378" s="42"/>
      <c r="BQ1378" s="42"/>
      <c r="BR1378" s="206"/>
      <c r="BS1378" s="41"/>
      <c r="BT1378" s="41"/>
      <c r="BU1378" s="30"/>
      <c r="BW1378" s="30"/>
      <c r="BX1378" s="30"/>
      <c r="BY1378" s="30"/>
      <c r="BZ1378" s="160"/>
      <c r="CS1378" s="40"/>
      <c r="CV1378" s="69"/>
      <c r="CW1378" s="31"/>
      <c r="CX1378" s="19"/>
      <c r="CY1378" s="43"/>
      <c r="DC1378" s="160"/>
      <c r="DU1378" s="30"/>
      <c r="DV1378" s="30"/>
      <c r="DW1378" s="30"/>
      <c r="DX1378" s="30"/>
      <c r="DY1378" s="30"/>
      <c r="DZ1378" s="160"/>
      <c r="EA1378" s="160"/>
      <c r="EC1378" s="160"/>
      <c r="ED1378" s="160"/>
      <c r="EG1378" s="160"/>
      <c r="EH1378" s="30"/>
      <c r="EI1378" s="30"/>
      <c r="EK1378" s="160"/>
      <c r="EL1378" s="160"/>
      <c r="EM1378" s="160"/>
      <c r="EN1378" s="160"/>
      <c r="EO1378" s="160"/>
      <c r="EP1378" s="160"/>
    </row>
    <row r="1379" spans="2:146" s="105" customFormat="1" x14ac:dyDescent="0.25">
      <c r="B1379" s="53"/>
      <c r="C1379" s="53"/>
      <c r="D1379" s="53"/>
      <c r="E1379" s="53"/>
      <c r="F1379" s="53"/>
      <c r="G1379" s="53"/>
      <c r="J1379" s="160"/>
      <c r="K1379" s="160"/>
      <c r="L1379" s="42"/>
      <c r="M1379" s="42"/>
      <c r="N1379" s="42"/>
      <c r="O1379" s="42"/>
      <c r="P1379" s="42"/>
      <c r="Q1379" s="42"/>
      <c r="R1379" s="42"/>
      <c r="S1379" s="42"/>
      <c r="T1379" s="42"/>
      <c r="U1379" s="169"/>
      <c r="V1379" s="169"/>
      <c r="W1379" s="169"/>
      <c r="X1379" s="169"/>
      <c r="Y1379" s="169"/>
      <c r="AA1379" s="169"/>
      <c r="AB1379" s="169"/>
      <c r="AC1379" s="169"/>
      <c r="AD1379" s="169"/>
      <c r="AE1379" s="169"/>
      <c r="AF1379" s="169"/>
      <c r="AG1379" s="169"/>
      <c r="AH1379" s="169"/>
      <c r="AJ1379" s="169"/>
      <c r="AK1379" s="169"/>
      <c r="AM1379" s="169"/>
      <c r="AN1379" s="64"/>
      <c r="AO1379" s="64"/>
      <c r="AP1379" s="64"/>
      <c r="AQ1379" s="64"/>
      <c r="AR1379" s="64"/>
      <c r="AS1379" s="42"/>
      <c r="AT1379" s="67"/>
      <c r="AU1379" s="67"/>
      <c r="AV1379" s="67"/>
      <c r="AW1379" s="42"/>
      <c r="AX1379" s="64"/>
      <c r="AY1379" s="69"/>
      <c r="AZ1379" s="67"/>
      <c r="BA1379" s="67"/>
      <c r="BB1379" s="67"/>
      <c r="BC1379" s="67"/>
      <c r="BD1379" s="69"/>
      <c r="BE1379" s="69"/>
      <c r="BF1379" s="72"/>
      <c r="BG1379" s="69"/>
      <c r="BH1379" s="69"/>
      <c r="BI1379" s="94"/>
      <c r="BJ1379" s="42"/>
      <c r="BK1379" s="42"/>
      <c r="BL1379" s="209"/>
      <c r="BM1379" s="67"/>
      <c r="BN1379" s="67"/>
      <c r="BO1379" s="95"/>
      <c r="BP1379" s="42"/>
      <c r="BQ1379" s="42"/>
      <c r="BR1379" s="206"/>
      <c r="BS1379" s="41"/>
      <c r="BT1379" s="41"/>
      <c r="BU1379" s="30"/>
      <c r="BW1379" s="30"/>
      <c r="BX1379" s="30"/>
      <c r="BY1379" s="30"/>
      <c r="BZ1379" s="160"/>
      <c r="CS1379" s="40"/>
      <c r="CV1379" s="69"/>
      <c r="CW1379" s="31"/>
      <c r="CX1379" s="19"/>
      <c r="CY1379" s="43"/>
      <c r="DC1379" s="160"/>
      <c r="DU1379" s="30"/>
      <c r="DV1379" s="30"/>
      <c r="DW1379" s="30"/>
      <c r="DX1379" s="30"/>
      <c r="DY1379" s="30"/>
      <c r="DZ1379" s="160"/>
      <c r="EA1379" s="160"/>
      <c r="EC1379" s="160"/>
      <c r="ED1379" s="160"/>
      <c r="EG1379" s="160"/>
      <c r="EH1379" s="30"/>
      <c r="EI1379" s="30"/>
      <c r="EK1379" s="160"/>
      <c r="EL1379" s="160"/>
      <c r="EM1379" s="160"/>
      <c r="EN1379" s="160"/>
      <c r="EO1379" s="160"/>
      <c r="EP1379" s="160"/>
    </row>
    <row r="1380" spans="2:146" s="105" customFormat="1" x14ac:dyDescent="0.25">
      <c r="B1380" s="53"/>
      <c r="C1380" s="53"/>
      <c r="D1380" s="53"/>
      <c r="E1380" s="53"/>
      <c r="F1380" s="53"/>
      <c r="G1380" s="53"/>
      <c r="J1380" s="160"/>
      <c r="K1380" s="160"/>
      <c r="L1380" s="42"/>
      <c r="M1380" s="42"/>
      <c r="N1380" s="42"/>
      <c r="O1380" s="42"/>
      <c r="P1380" s="42"/>
      <c r="Q1380" s="42"/>
      <c r="R1380" s="42"/>
      <c r="S1380" s="42"/>
      <c r="T1380" s="42"/>
      <c r="U1380" s="169"/>
      <c r="V1380" s="169"/>
      <c r="W1380" s="169"/>
      <c r="X1380" s="169"/>
      <c r="Y1380" s="169"/>
      <c r="AA1380" s="169"/>
      <c r="AB1380" s="169"/>
      <c r="AC1380" s="169"/>
      <c r="AD1380" s="169"/>
      <c r="AE1380" s="169"/>
      <c r="AF1380" s="169"/>
      <c r="AG1380" s="169"/>
      <c r="AH1380" s="169"/>
      <c r="AJ1380" s="169"/>
      <c r="AK1380" s="169"/>
      <c r="AM1380" s="169"/>
      <c r="AN1380" s="64"/>
      <c r="AO1380" s="64"/>
      <c r="AP1380" s="64"/>
      <c r="AQ1380" s="64"/>
      <c r="AR1380" s="64"/>
      <c r="AS1380" s="42"/>
      <c r="AT1380" s="67"/>
      <c r="AU1380" s="67"/>
      <c r="AV1380" s="67"/>
      <c r="AW1380" s="42"/>
      <c r="AX1380" s="64"/>
      <c r="AY1380" s="69"/>
      <c r="AZ1380" s="67"/>
      <c r="BA1380" s="67"/>
      <c r="BB1380" s="67"/>
      <c r="BC1380" s="67"/>
      <c r="BD1380" s="69"/>
      <c r="BE1380" s="69"/>
      <c r="BF1380" s="72"/>
      <c r="BG1380" s="69"/>
      <c r="BH1380" s="69"/>
      <c r="BI1380" s="94"/>
      <c r="BJ1380" s="42"/>
      <c r="BK1380" s="42"/>
      <c r="BL1380" s="209"/>
      <c r="BM1380" s="67"/>
      <c r="BN1380" s="67"/>
      <c r="BO1380" s="95"/>
      <c r="BP1380" s="42"/>
      <c r="BQ1380" s="42"/>
      <c r="BR1380" s="206"/>
      <c r="BS1380" s="41"/>
      <c r="BT1380" s="41"/>
      <c r="BU1380" s="30"/>
      <c r="BW1380" s="30"/>
      <c r="BX1380" s="30"/>
      <c r="BY1380" s="30"/>
      <c r="BZ1380" s="160"/>
      <c r="CS1380" s="40"/>
      <c r="CV1380" s="69"/>
      <c r="CW1380" s="31"/>
      <c r="CX1380" s="19"/>
      <c r="CY1380" s="43"/>
      <c r="DC1380" s="160"/>
      <c r="DU1380" s="30"/>
      <c r="DV1380" s="30"/>
      <c r="DW1380" s="30"/>
      <c r="DX1380" s="30"/>
      <c r="DY1380" s="30"/>
      <c r="DZ1380" s="160"/>
      <c r="EA1380" s="160"/>
      <c r="EC1380" s="160"/>
      <c r="ED1380" s="160"/>
      <c r="EG1380" s="160"/>
      <c r="EH1380" s="30"/>
      <c r="EI1380" s="30"/>
      <c r="EK1380" s="160"/>
      <c r="EL1380" s="160"/>
      <c r="EM1380" s="160"/>
      <c r="EN1380" s="160"/>
      <c r="EO1380" s="160"/>
      <c r="EP1380" s="160"/>
    </row>
    <row r="1381" spans="2:146" s="105" customFormat="1" x14ac:dyDescent="0.25">
      <c r="B1381" s="53"/>
      <c r="C1381" s="53"/>
      <c r="D1381" s="53"/>
      <c r="E1381" s="53"/>
      <c r="F1381" s="53"/>
      <c r="G1381" s="53"/>
      <c r="J1381" s="160"/>
      <c r="K1381" s="160"/>
      <c r="L1381" s="42"/>
      <c r="M1381" s="42"/>
      <c r="N1381" s="42"/>
      <c r="O1381" s="42"/>
      <c r="P1381" s="42"/>
      <c r="Q1381" s="42"/>
      <c r="R1381" s="42"/>
      <c r="S1381" s="42"/>
      <c r="T1381" s="42"/>
      <c r="U1381" s="169"/>
      <c r="V1381" s="169"/>
      <c r="W1381" s="169"/>
      <c r="X1381" s="169"/>
      <c r="Y1381" s="169"/>
      <c r="AA1381" s="169"/>
      <c r="AB1381" s="169"/>
      <c r="AC1381" s="169"/>
      <c r="AD1381" s="169"/>
      <c r="AE1381" s="169"/>
      <c r="AF1381" s="169"/>
      <c r="AG1381" s="169"/>
      <c r="AH1381" s="169"/>
      <c r="AJ1381" s="169"/>
      <c r="AK1381" s="169"/>
      <c r="AM1381" s="169"/>
      <c r="AN1381" s="64"/>
      <c r="AO1381" s="64"/>
      <c r="AP1381" s="64"/>
      <c r="AQ1381" s="64"/>
      <c r="AR1381" s="64"/>
      <c r="AS1381" s="42"/>
      <c r="AT1381" s="67"/>
      <c r="AU1381" s="67"/>
      <c r="AV1381" s="67"/>
      <c r="AW1381" s="42"/>
      <c r="AX1381" s="64"/>
      <c r="AY1381" s="69"/>
      <c r="AZ1381" s="67"/>
      <c r="BA1381" s="67"/>
      <c r="BB1381" s="67"/>
      <c r="BC1381" s="67"/>
      <c r="BD1381" s="69"/>
      <c r="BE1381" s="69"/>
      <c r="BF1381" s="72"/>
      <c r="BG1381" s="69"/>
      <c r="BH1381" s="69"/>
      <c r="BI1381" s="94"/>
      <c r="BJ1381" s="42"/>
      <c r="BK1381" s="42"/>
      <c r="BL1381" s="209"/>
      <c r="BM1381" s="67"/>
      <c r="BN1381" s="67"/>
      <c r="BO1381" s="95"/>
      <c r="BP1381" s="42"/>
      <c r="BQ1381" s="42"/>
      <c r="BR1381" s="206"/>
      <c r="BS1381" s="41"/>
      <c r="BT1381" s="41"/>
      <c r="BU1381" s="30"/>
      <c r="BW1381" s="30"/>
      <c r="BX1381" s="30"/>
      <c r="BY1381" s="30"/>
      <c r="BZ1381" s="160"/>
      <c r="CS1381" s="40"/>
      <c r="CV1381" s="69"/>
      <c r="CW1381" s="31"/>
      <c r="CX1381" s="19"/>
      <c r="CY1381" s="43"/>
      <c r="DC1381" s="160"/>
      <c r="DU1381" s="30"/>
      <c r="DV1381" s="30"/>
      <c r="DW1381" s="30"/>
      <c r="DX1381" s="30"/>
      <c r="DY1381" s="30"/>
      <c r="DZ1381" s="160"/>
      <c r="EA1381" s="160"/>
      <c r="EC1381" s="160"/>
      <c r="ED1381" s="160"/>
      <c r="EG1381" s="160"/>
      <c r="EH1381" s="30"/>
      <c r="EI1381" s="30"/>
      <c r="EK1381" s="160"/>
      <c r="EL1381" s="160"/>
      <c r="EM1381" s="160"/>
      <c r="EN1381" s="160"/>
      <c r="EO1381" s="160"/>
      <c r="EP1381" s="160"/>
    </row>
    <row r="1382" spans="2:146" s="105" customFormat="1" x14ac:dyDescent="0.25">
      <c r="B1382" s="53"/>
      <c r="C1382" s="53"/>
      <c r="D1382" s="53"/>
      <c r="E1382" s="53"/>
      <c r="F1382" s="53"/>
      <c r="G1382" s="53"/>
      <c r="J1382" s="160"/>
      <c r="K1382" s="160"/>
      <c r="L1382" s="42"/>
      <c r="M1382" s="42"/>
      <c r="N1382" s="42"/>
      <c r="O1382" s="42"/>
      <c r="P1382" s="42"/>
      <c r="Q1382" s="42"/>
      <c r="R1382" s="42"/>
      <c r="S1382" s="42"/>
      <c r="T1382" s="42"/>
      <c r="U1382" s="169"/>
      <c r="V1382" s="169"/>
      <c r="W1382" s="169"/>
      <c r="X1382" s="169"/>
      <c r="Y1382" s="169"/>
      <c r="AA1382" s="169"/>
      <c r="AB1382" s="169"/>
      <c r="AC1382" s="169"/>
      <c r="AD1382" s="169"/>
      <c r="AE1382" s="169"/>
      <c r="AF1382" s="169"/>
      <c r="AG1382" s="169"/>
      <c r="AH1382" s="169"/>
      <c r="AJ1382" s="169"/>
      <c r="AK1382" s="169"/>
      <c r="AM1382" s="169"/>
      <c r="AN1382" s="64"/>
      <c r="AO1382" s="64"/>
      <c r="AP1382" s="64"/>
      <c r="AQ1382" s="64"/>
      <c r="AR1382" s="64"/>
      <c r="AS1382" s="42"/>
      <c r="AT1382" s="67"/>
      <c r="AU1382" s="67"/>
      <c r="AV1382" s="67"/>
      <c r="AW1382" s="42"/>
      <c r="AX1382" s="64"/>
      <c r="AY1382" s="69"/>
      <c r="AZ1382" s="67"/>
      <c r="BA1382" s="67"/>
      <c r="BB1382" s="67"/>
      <c r="BC1382" s="67"/>
      <c r="BD1382" s="69"/>
      <c r="BE1382" s="69"/>
      <c r="BF1382" s="72"/>
      <c r="BG1382" s="69"/>
      <c r="BH1382" s="69"/>
      <c r="BI1382" s="94"/>
      <c r="BJ1382" s="42"/>
      <c r="BK1382" s="42"/>
      <c r="BL1382" s="209"/>
      <c r="BM1382" s="67"/>
      <c r="BN1382" s="67"/>
      <c r="BO1382" s="95"/>
      <c r="BP1382" s="42"/>
      <c r="BQ1382" s="42"/>
      <c r="BR1382" s="206"/>
      <c r="BS1382" s="41"/>
      <c r="BT1382" s="41"/>
      <c r="BU1382" s="30"/>
      <c r="BW1382" s="30"/>
      <c r="BX1382" s="30"/>
      <c r="BY1382" s="30"/>
      <c r="BZ1382" s="160"/>
      <c r="CS1382" s="40"/>
      <c r="CV1382" s="69"/>
      <c r="CW1382" s="31"/>
      <c r="CX1382" s="19"/>
      <c r="CY1382" s="43"/>
      <c r="DC1382" s="160"/>
      <c r="DU1382" s="30"/>
      <c r="DV1382" s="30"/>
      <c r="DW1382" s="30"/>
      <c r="DX1382" s="30"/>
      <c r="DY1382" s="30"/>
      <c r="DZ1382" s="160"/>
      <c r="EA1382" s="160"/>
      <c r="EC1382" s="160"/>
      <c r="ED1382" s="160"/>
      <c r="EG1382" s="160"/>
      <c r="EH1382" s="30"/>
      <c r="EI1382" s="30"/>
      <c r="EK1382" s="160"/>
      <c r="EL1382" s="160"/>
      <c r="EM1382" s="160"/>
      <c r="EN1382" s="160"/>
      <c r="EO1382" s="160"/>
      <c r="EP1382" s="160"/>
    </row>
    <row r="1383" spans="2:146" s="105" customFormat="1" x14ac:dyDescent="0.25">
      <c r="B1383" s="53"/>
      <c r="C1383" s="53"/>
      <c r="D1383" s="53"/>
      <c r="E1383" s="53"/>
      <c r="F1383" s="53"/>
      <c r="G1383" s="53"/>
      <c r="J1383" s="160"/>
      <c r="K1383" s="160"/>
      <c r="L1383" s="42"/>
      <c r="M1383" s="42"/>
      <c r="N1383" s="42"/>
      <c r="O1383" s="42"/>
      <c r="P1383" s="42"/>
      <c r="Q1383" s="42"/>
      <c r="R1383" s="42"/>
      <c r="S1383" s="42"/>
      <c r="T1383" s="42"/>
      <c r="U1383" s="169"/>
      <c r="V1383" s="169"/>
      <c r="W1383" s="169"/>
      <c r="X1383" s="169"/>
      <c r="Y1383" s="169"/>
      <c r="AA1383" s="169"/>
      <c r="AB1383" s="169"/>
      <c r="AC1383" s="169"/>
      <c r="AD1383" s="169"/>
      <c r="AE1383" s="169"/>
      <c r="AF1383" s="169"/>
      <c r="AG1383" s="169"/>
      <c r="AH1383" s="169"/>
      <c r="AJ1383" s="169"/>
      <c r="AK1383" s="169"/>
      <c r="AM1383" s="169"/>
      <c r="AN1383" s="64"/>
      <c r="AO1383" s="64"/>
      <c r="AP1383" s="64"/>
      <c r="AQ1383" s="64"/>
      <c r="AR1383" s="64"/>
      <c r="AS1383" s="42"/>
      <c r="AT1383" s="67"/>
      <c r="AU1383" s="67"/>
      <c r="AV1383" s="67"/>
      <c r="AW1383" s="42"/>
      <c r="AX1383" s="64"/>
      <c r="AY1383" s="69"/>
      <c r="AZ1383" s="67"/>
      <c r="BA1383" s="67"/>
      <c r="BB1383" s="67"/>
      <c r="BC1383" s="67"/>
      <c r="BD1383" s="69"/>
      <c r="BE1383" s="69"/>
      <c r="BF1383" s="72"/>
      <c r="BG1383" s="69"/>
      <c r="BH1383" s="69"/>
      <c r="BI1383" s="94"/>
      <c r="BJ1383" s="42"/>
      <c r="BK1383" s="42"/>
      <c r="BL1383" s="209"/>
      <c r="BM1383" s="67"/>
      <c r="BN1383" s="67"/>
      <c r="BO1383" s="95"/>
      <c r="BP1383" s="42"/>
      <c r="BQ1383" s="42"/>
      <c r="BR1383" s="206"/>
      <c r="BS1383" s="41"/>
      <c r="BT1383" s="41"/>
      <c r="BU1383" s="30"/>
      <c r="BW1383" s="30"/>
      <c r="BX1383" s="30"/>
      <c r="BY1383" s="30"/>
      <c r="BZ1383" s="160"/>
      <c r="CS1383" s="40"/>
      <c r="CV1383" s="69"/>
      <c r="CW1383" s="31"/>
      <c r="CX1383" s="19"/>
      <c r="CY1383" s="43"/>
      <c r="DC1383" s="160"/>
      <c r="DU1383" s="30"/>
      <c r="DV1383" s="30"/>
      <c r="DW1383" s="30"/>
      <c r="DX1383" s="30"/>
      <c r="DY1383" s="30"/>
      <c r="DZ1383" s="160"/>
      <c r="EA1383" s="160"/>
      <c r="EC1383" s="160"/>
      <c r="ED1383" s="160"/>
      <c r="EG1383" s="160"/>
      <c r="EH1383" s="30"/>
      <c r="EI1383" s="30"/>
      <c r="EK1383" s="160"/>
      <c r="EL1383" s="160"/>
      <c r="EM1383" s="160"/>
      <c r="EN1383" s="160"/>
      <c r="EO1383" s="160"/>
      <c r="EP1383" s="160"/>
    </row>
    <row r="1384" spans="2:146" s="105" customFormat="1" x14ac:dyDescent="0.25">
      <c r="B1384" s="53"/>
      <c r="C1384" s="53"/>
      <c r="D1384" s="53"/>
      <c r="E1384" s="53"/>
      <c r="F1384" s="53"/>
      <c r="G1384" s="53"/>
      <c r="J1384" s="160"/>
      <c r="K1384" s="160"/>
      <c r="L1384" s="42"/>
      <c r="M1384" s="42"/>
      <c r="N1384" s="42"/>
      <c r="O1384" s="42"/>
      <c r="P1384" s="42"/>
      <c r="Q1384" s="42"/>
      <c r="R1384" s="42"/>
      <c r="S1384" s="42"/>
      <c r="T1384" s="42"/>
      <c r="U1384" s="169"/>
      <c r="V1384" s="169"/>
      <c r="W1384" s="169"/>
      <c r="X1384" s="169"/>
      <c r="Y1384" s="169"/>
      <c r="AA1384" s="169"/>
      <c r="AB1384" s="169"/>
      <c r="AC1384" s="169"/>
      <c r="AD1384" s="169"/>
      <c r="AE1384" s="169"/>
      <c r="AF1384" s="169"/>
      <c r="AG1384" s="169"/>
      <c r="AH1384" s="169"/>
      <c r="AJ1384" s="169"/>
      <c r="AK1384" s="169"/>
      <c r="AM1384" s="169"/>
      <c r="AN1384" s="64"/>
      <c r="AO1384" s="64"/>
      <c r="AP1384" s="64"/>
      <c r="AQ1384" s="64"/>
      <c r="AR1384" s="64"/>
      <c r="AS1384" s="42"/>
      <c r="AT1384" s="67"/>
      <c r="AU1384" s="67"/>
      <c r="AV1384" s="67"/>
      <c r="AW1384" s="42"/>
      <c r="AX1384" s="64"/>
      <c r="AY1384" s="69"/>
      <c r="AZ1384" s="67"/>
      <c r="BA1384" s="67"/>
      <c r="BB1384" s="67"/>
      <c r="BC1384" s="67"/>
      <c r="BD1384" s="69"/>
      <c r="BE1384" s="69"/>
      <c r="BF1384" s="72"/>
      <c r="BG1384" s="69"/>
      <c r="BH1384" s="69"/>
      <c r="BI1384" s="94"/>
      <c r="BJ1384" s="42"/>
      <c r="BK1384" s="42"/>
      <c r="BL1384" s="209"/>
      <c r="BM1384" s="67"/>
      <c r="BN1384" s="67"/>
      <c r="BO1384" s="95"/>
      <c r="BP1384" s="42"/>
      <c r="BQ1384" s="42"/>
      <c r="BR1384" s="206"/>
      <c r="BS1384" s="41"/>
      <c r="BT1384" s="41"/>
      <c r="BU1384" s="30"/>
      <c r="BW1384" s="30"/>
      <c r="BX1384" s="30"/>
      <c r="BY1384" s="30"/>
      <c r="BZ1384" s="160"/>
      <c r="CS1384" s="40"/>
      <c r="CV1384" s="69"/>
      <c r="CW1384" s="31"/>
      <c r="CX1384" s="19"/>
      <c r="CY1384" s="43"/>
      <c r="DC1384" s="160"/>
      <c r="DU1384" s="30"/>
      <c r="DV1384" s="30"/>
      <c r="DW1384" s="30"/>
      <c r="DX1384" s="30"/>
      <c r="DY1384" s="30"/>
      <c r="DZ1384" s="160"/>
      <c r="EA1384" s="160"/>
      <c r="EC1384" s="160"/>
      <c r="ED1384" s="160"/>
      <c r="EG1384" s="160"/>
      <c r="EH1384" s="30"/>
      <c r="EI1384" s="30"/>
      <c r="EK1384" s="160"/>
      <c r="EL1384" s="160"/>
      <c r="EM1384" s="160"/>
      <c r="EN1384" s="160"/>
      <c r="EO1384" s="160"/>
      <c r="EP1384" s="160"/>
    </row>
    <row r="1385" spans="2:146" s="105" customFormat="1" x14ac:dyDescent="0.25">
      <c r="B1385" s="53"/>
      <c r="C1385" s="53"/>
      <c r="D1385" s="53"/>
      <c r="E1385" s="53"/>
      <c r="F1385" s="53"/>
      <c r="G1385" s="53"/>
      <c r="J1385" s="160"/>
      <c r="K1385" s="160"/>
      <c r="L1385" s="42"/>
      <c r="M1385" s="42"/>
      <c r="N1385" s="42"/>
      <c r="O1385" s="42"/>
      <c r="P1385" s="42"/>
      <c r="Q1385" s="42"/>
      <c r="R1385" s="42"/>
      <c r="S1385" s="42"/>
      <c r="T1385" s="42"/>
      <c r="U1385" s="169"/>
      <c r="V1385" s="169"/>
      <c r="W1385" s="169"/>
      <c r="X1385" s="169"/>
      <c r="Y1385" s="169"/>
      <c r="AA1385" s="169"/>
      <c r="AB1385" s="169"/>
      <c r="AC1385" s="169"/>
      <c r="AD1385" s="169"/>
      <c r="AE1385" s="169"/>
      <c r="AF1385" s="169"/>
      <c r="AG1385" s="169"/>
      <c r="AH1385" s="169"/>
      <c r="AJ1385" s="169"/>
      <c r="AK1385" s="169"/>
      <c r="AM1385" s="169"/>
      <c r="AN1385" s="64"/>
      <c r="AO1385" s="64"/>
      <c r="AP1385" s="64"/>
      <c r="AQ1385" s="64"/>
      <c r="AR1385" s="64"/>
      <c r="AS1385" s="42"/>
      <c r="AT1385" s="67"/>
      <c r="AU1385" s="67"/>
      <c r="AV1385" s="67"/>
      <c r="AW1385" s="42"/>
      <c r="AX1385" s="64"/>
      <c r="AY1385" s="69"/>
      <c r="AZ1385" s="67"/>
      <c r="BA1385" s="67"/>
      <c r="BB1385" s="67"/>
      <c r="BC1385" s="67"/>
      <c r="BD1385" s="69"/>
      <c r="BE1385" s="69"/>
      <c r="BF1385" s="72"/>
      <c r="BG1385" s="69"/>
      <c r="BH1385" s="69"/>
      <c r="BI1385" s="94"/>
      <c r="BJ1385" s="42"/>
      <c r="BK1385" s="42"/>
      <c r="BL1385" s="209"/>
      <c r="BM1385" s="67"/>
      <c r="BN1385" s="67"/>
      <c r="BO1385" s="95"/>
      <c r="BP1385" s="42"/>
      <c r="BQ1385" s="42"/>
      <c r="BR1385" s="206"/>
      <c r="BS1385" s="41"/>
      <c r="BT1385" s="41"/>
      <c r="BU1385" s="30"/>
      <c r="BW1385" s="30"/>
      <c r="BX1385" s="30"/>
      <c r="BY1385" s="30"/>
      <c r="BZ1385" s="160"/>
      <c r="CS1385" s="40"/>
      <c r="CV1385" s="69"/>
      <c r="CW1385" s="31"/>
      <c r="CX1385" s="19"/>
      <c r="CY1385" s="43"/>
      <c r="DC1385" s="160"/>
      <c r="DU1385" s="30"/>
      <c r="DV1385" s="30"/>
      <c r="DW1385" s="30"/>
      <c r="DX1385" s="30"/>
      <c r="DY1385" s="30"/>
      <c r="DZ1385" s="160"/>
      <c r="EA1385" s="160"/>
      <c r="EC1385" s="160"/>
      <c r="ED1385" s="160"/>
      <c r="EG1385" s="160"/>
      <c r="EH1385" s="30"/>
      <c r="EI1385" s="30"/>
      <c r="EK1385" s="160"/>
      <c r="EL1385" s="160"/>
      <c r="EM1385" s="160"/>
      <c r="EN1385" s="160"/>
      <c r="EO1385" s="160"/>
      <c r="EP1385" s="160"/>
    </row>
    <row r="1386" spans="2:146" s="105" customFormat="1" x14ac:dyDescent="0.25">
      <c r="B1386" s="53"/>
      <c r="C1386" s="53"/>
      <c r="D1386" s="53"/>
      <c r="E1386" s="53"/>
      <c r="F1386" s="53"/>
      <c r="G1386" s="53"/>
      <c r="J1386" s="160"/>
      <c r="K1386" s="160"/>
      <c r="L1386" s="42"/>
      <c r="M1386" s="42"/>
      <c r="N1386" s="42"/>
      <c r="O1386" s="42"/>
      <c r="P1386" s="42"/>
      <c r="Q1386" s="42"/>
      <c r="R1386" s="42"/>
      <c r="S1386" s="42"/>
      <c r="T1386" s="42"/>
      <c r="U1386" s="169"/>
      <c r="V1386" s="169"/>
      <c r="W1386" s="169"/>
      <c r="X1386" s="169"/>
      <c r="Y1386" s="169"/>
      <c r="AA1386" s="169"/>
      <c r="AB1386" s="169"/>
      <c r="AC1386" s="169"/>
      <c r="AD1386" s="169"/>
      <c r="AE1386" s="169"/>
      <c r="AF1386" s="169"/>
      <c r="AG1386" s="169"/>
      <c r="AH1386" s="169"/>
      <c r="AJ1386" s="169"/>
      <c r="AK1386" s="169"/>
      <c r="AM1386" s="169"/>
      <c r="AN1386" s="64"/>
      <c r="AO1386" s="64"/>
      <c r="AP1386" s="64"/>
      <c r="AQ1386" s="64"/>
      <c r="AR1386" s="64"/>
      <c r="AS1386" s="42"/>
      <c r="AT1386" s="67"/>
      <c r="AU1386" s="67"/>
      <c r="AV1386" s="67"/>
      <c r="AW1386" s="42"/>
      <c r="AX1386" s="64"/>
      <c r="AY1386" s="69"/>
      <c r="AZ1386" s="67"/>
      <c r="BA1386" s="67"/>
      <c r="BB1386" s="67"/>
      <c r="BC1386" s="67"/>
      <c r="BD1386" s="69"/>
      <c r="BE1386" s="69"/>
      <c r="BF1386" s="72"/>
      <c r="BG1386" s="69"/>
      <c r="BH1386" s="69"/>
      <c r="BI1386" s="94"/>
      <c r="BJ1386" s="42"/>
      <c r="BK1386" s="42"/>
      <c r="BL1386" s="209"/>
      <c r="BM1386" s="67"/>
      <c r="BN1386" s="67"/>
      <c r="BO1386" s="95"/>
      <c r="BP1386" s="42"/>
      <c r="BQ1386" s="42"/>
      <c r="BR1386" s="206"/>
      <c r="BS1386" s="41"/>
      <c r="BT1386" s="41"/>
      <c r="BU1386" s="30"/>
      <c r="BW1386" s="30"/>
      <c r="BX1386" s="30"/>
      <c r="BY1386" s="30"/>
      <c r="BZ1386" s="160"/>
      <c r="CS1386" s="40"/>
      <c r="CV1386" s="69"/>
      <c r="CW1386" s="31"/>
      <c r="CX1386" s="19"/>
      <c r="CY1386" s="43"/>
      <c r="DC1386" s="160"/>
      <c r="DU1386" s="30"/>
      <c r="DV1386" s="30"/>
      <c r="DW1386" s="30"/>
      <c r="DX1386" s="30"/>
      <c r="DY1386" s="30"/>
      <c r="DZ1386" s="160"/>
      <c r="EA1386" s="160"/>
      <c r="EC1386" s="160"/>
      <c r="ED1386" s="160"/>
      <c r="EG1386" s="160"/>
      <c r="EH1386" s="30"/>
      <c r="EI1386" s="30"/>
      <c r="EK1386" s="160"/>
      <c r="EL1386" s="160"/>
      <c r="EM1386" s="160"/>
      <c r="EN1386" s="160"/>
      <c r="EO1386" s="160"/>
      <c r="EP1386" s="160"/>
    </row>
    <row r="1387" spans="2:146" s="105" customFormat="1" x14ac:dyDescent="0.25">
      <c r="B1387" s="53"/>
      <c r="C1387" s="53"/>
      <c r="D1387" s="53"/>
      <c r="E1387" s="53"/>
      <c r="F1387" s="53"/>
      <c r="G1387" s="53"/>
      <c r="J1387" s="160"/>
      <c r="K1387" s="160"/>
      <c r="L1387" s="42"/>
      <c r="M1387" s="42"/>
      <c r="N1387" s="42"/>
      <c r="O1387" s="42"/>
      <c r="P1387" s="42"/>
      <c r="Q1387" s="42"/>
      <c r="R1387" s="42"/>
      <c r="S1387" s="42"/>
      <c r="T1387" s="42"/>
      <c r="U1387" s="169"/>
      <c r="V1387" s="169"/>
      <c r="W1387" s="169"/>
      <c r="X1387" s="169"/>
      <c r="Y1387" s="169"/>
      <c r="AA1387" s="169"/>
      <c r="AB1387" s="169"/>
      <c r="AC1387" s="169"/>
      <c r="AD1387" s="169"/>
      <c r="AE1387" s="169"/>
      <c r="AF1387" s="169"/>
      <c r="AG1387" s="169"/>
      <c r="AH1387" s="169"/>
      <c r="AJ1387" s="169"/>
      <c r="AK1387" s="169"/>
      <c r="AM1387" s="169"/>
      <c r="AN1387" s="64"/>
      <c r="AO1387" s="64"/>
      <c r="AP1387" s="64"/>
      <c r="AQ1387" s="64"/>
      <c r="AR1387" s="64"/>
      <c r="AS1387" s="42"/>
      <c r="AT1387" s="67"/>
      <c r="AU1387" s="67"/>
      <c r="AV1387" s="67"/>
      <c r="AW1387" s="42"/>
      <c r="AX1387" s="64"/>
      <c r="AY1387" s="69"/>
      <c r="AZ1387" s="67"/>
      <c r="BA1387" s="67"/>
      <c r="BB1387" s="67"/>
      <c r="BC1387" s="67"/>
      <c r="BD1387" s="69"/>
      <c r="BE1387" s="69"/>
      <c r="BF1387" s="72"/>
      <c r="BG1387" s="69"/>
      <c r="BH1387" s="69"/>
      <c r="BI1387" s="94"/>
      <c r="BJ1387" s="42"/>
      <c r="BK1387" s="42"/>
      <c r="BL1387" s="209"/>
      <c r="BM1387" s="67"/>
      <c r="BN1387" s="67"/>
      <c r="BO1387" s="95"/>
      <c r="BP1387" s="42"/>
      <c r="BQ1387" s="42"/>
      <c r="BR1387" s="206"/>
      <c r="BS1387" s="41"/>
      <c r="BT1387" s="41"/>
      <c r="BU1387" s="30"/>
      <c r="BW1387" s="30"/>
      <c r="BX1387" s="30"/>
      <c r="BY1387" s="30"/>
      <c r="BZ1387" s="160"/>
      <c r="CS1387" s="40"/>
      <c r="CV1387" s="69"/>
      <c r="CW1387" s="31"/>
      <c r="CX1387" s="19"/>
      <c r="CY1387" s="43"/>
      <c r="DC1387" s="160"/>
      <c r="DU1387" s="30"/>
      <c r="DV1387" s="30"/>
      <c r="DW1387" s="30"/>
      <c r="DX1387" s="30"/>
      <c r="DY1387" s="30"/>
      <c r="DZ1387" s="160"/>
      <c r="EA1387" s="160"/>
      <c r="EC1387" s="160"/>
      <c r="ED1387" s="160"/>
      <c r="EG1387" s="160"/>
      <c r="EH1387" s="30"/>
      <c r="EI1387" s="30"/>
      <c r="EK1387" s="160"/>
      <c r="EL1387" s="160"/>
      <c r="EM1387" s="160"/>
      <c r="EN1387" s="160"/>
      <c r="EO1387" s="160"/>
      <c r="EP1387" s="160"/>
    </row>
    <row r="1388" spans="2:146" s="105" customFormat="1" x14ac:dyDescent="0.25">
      <c r="B1388" s="53"/>
      <c r="C1388" s="53"/>
      <c r="D1388" s="53"/>
      <c r="E1388" s="53"/>
      <c r="F1388" s="53"/>
      <c r="G1388" s="53"/>
      <c r="J1388" s="160"/>
      <c r="K1388" s="160"/>
      <c r="L1388" s="42"/>
      <c r="M1388" s="42"/>
      <c r="N1388" s="42"/>
      <c r="O1388" s="42"/>
      <c r="P1388" s="42"/>
      <c r="Q1388" s="42"/>
      <c r="R1388" s="42"/>
      <c r="S1388" s="42"/>
      <c r="T1388" s="42"/>
      <c r="U1388" s="169"/>
      <c r="V1388" s="169"/>
      <c r="W1388" s="169"/>
      <c r="X1388" s="169"/>
      <c r="Y1388" s="169"/>
      <c r="AA1388" s="169"/>
      <c r="AB1388" s="169"/>
      <c r="AC1388" s="169"/>
      <c r="AD1388" s="169"/>
      <c r="AE1388" s="169"/>
      <c r="AF1388" s="169"/>
      <c r="AG1388" s="169"/>
      <c r="AH1388" s="169"/>
      <c r="AJ1388" s="169"/>
      <c r="AK1388" s="169"/>
      <c r="AM1388" s="169"/>
      <c r="AN1388" s="64"/>
      <c r="AO1388" s="64"/>
      <c r="AP1388" s="64"/>
      <c r="AQ1388" s="64"/>
      <c r="AR1388" s="64"/>
      <c r="AS1388" s="42"/>
      <c r="AT1388" s="67"/>
      <c r="AU1388" s="67"/>
      <c r="AV1388" s="67"/>
      <c r="AW1388" s="42"/>
      <c r="AX1388" s="64"/>
      <c r="AY1388" s="69"/>
      <c r="AZ1388" s="67"/>
      <c r="BA1388" s="67"/>
      <c r="BB1388" s="67"/>
      <c r="BC1388" s="67"/>
      <c r="BD1388" s="69"/>
      <c r="BE1388" s="69"/>
      <c r="BF1388" s="72"/>
      <c r="BG1388" s="69"/>
      <c r="BH1388" s="69"/>
      <c r="BI1388" s="94"/>
      <c r="BJ1388" s="42"/>
      <c r="BK1388" s="42"/>
      <c r="BL1388" s="209"/>
      <c r="BM1388" s="67"/>
      <c r="BN1388" s="67"/>
      <c r="BO1388" s="95"/>
      <c r="BP1388" s="42"/>
      <c r="BQ1388" s="42"/>
      <c r="BR1388" s="206"/>
      <c r="BS1388" s="41"/>
      <c r="BT1388" s="41"/>
      <c r="BU1388" s="30"/>
      <c r="BW1388" s="30"/>
      <c r="BX1388" s="30"/>
      <c r="BY1388" s="30"/>
      <c r="BZ1388" s="160"/>
      <c r="CS1388" s="40"/>
      <c r="CV1388" s="69"/>
      <c r="CW1388" s="31"/>
      <c r="CX1388" s="19"/>
      <c r="CY1388" s="43"/>
      <c r="DC1388" s="160"/>
      <c r="DU1388" s="30"/>
      <c r="DV1388" s="30"/>
      <c r="DW1388" s="30"/>
      <c r="DX1388" s="30"/>
      <c r="DY1388" s="30"/>
      <c r="DZ1388" s="160"/>
      <c r="EA1388" s="160"/>
      <c r="EC1388" s="160"/>
      <c r="ED1388" s="160"/>
      <c r="EG1388" s="160"/>
      <c r="EH1388" s="30"/>
      <c r="EI1388" s="30"/>
      <c r="EK1388" s="160"/>
      <c r="EL1388" s="160"/>
      <c r="EM1388" s="160"/>
      <c r="EN1388" s="160"/>
      <c r="EO1388" s="160"/>
      <c r="EP1388" s="160"/>
    </row>
    <row r="1389" spans="2:146" s="105" customFormat="1" x14ac:dyDescent="0.25">
      <c r="B1389" s="53"/>
      <c r="C1389" s="53"/>
      <c r="D1389" s="53"/>
      <c r="E1389" s="53"/>
      <c r="F1389" s="53"/>
      <c r="G1389" s="53"/>
      <c r="J1389" s="160"/>
      <c r="K1389" s="160"/>
      <c r="L1389" s="42"/>
      <c r="M1389" s="42"/>
      <c r="N1389" s="42"/>
      <c r="O1389" s="42"/>
      <c r="P1389" s="42"/>
      <c r="Q1389" s="42"/>
      <c r="R1389" s="42"/>
      <c r="S1389" s="42"/>
      <c r="T1389" s="42"/>
      <c r="U1389" s="169"/>
      <c r="V1389" s="169"/>
      <c r="W1389" s="169"/>
      <c r="X1389" s="169"/>
      <c r="Y1389" s="169"/>
      <c r="AA1389" s="169"/>
      <c r="AB1389" s="169"/>
      <c r="AC1389" s="169"/>
      <c r="AD1389" s="169"/>
      <c r="AE1389" s="169"/>
      <c r="AF1389" s="169"/>
      <c r="AG1389" s="169"/>
      <c r="AH1389" s="169"/>
      <c r="AJ1389" s="169"/>
      <c r="AK1389" s="169"/>
      <c r="AM1389" s="169"/>
      <c r="AN1389" s="64"/>
      <c r="AO1389" s="64"/>
      <c r="AP1389" s="64"/>
      <c r="AQ1389" s="64"/>
      <c r="AR1389" s="64"/>
      <c r="AS1389" s="42"/>
      <c r="AT1389" s="67"/>
      <c r="AU1389" s="67"/>
      <c r="AV1389" s="67"/>
      <c r="AW1389" s="42"/>
      <c r="AX1389" s="64"/>
      <c r="AY1389" s="69"/>
      <c r="AZ1389" s="67"/>
      <c r="BA1389" s="67"/>
      <c r="BB1389" s="67"/>
      <c r="BC1389" s="67"/>
      <c r="BD1389" s="69"/>
      <c r="BE1389" s="69"/>
      <c r="BF1389" s="72"/>
      <c r="BG1389" s="69"/>
      <c r="BH1389" s="69"/>
      <c r="BI1389" s="94"/>
      <c r="BJ1389" s="42"/>
      <c r="BK1389" s="42"/>
      <c r="BL1389" s="209"/>
      <c r="BM1389" s="67"/>
      <c r="BN1389" s="67"/>
      <c r="BO1389" s="95"/>
      <c r="BP1389" s="42"/>
      <c r="BQ1389" s="42"/>
      <c r="BR1389" s="206"/>
      <c r="BS1389" s="41"/>
      <c r="BT1389" s="41"/>
      <c r="BU1389" s="30"/>
      <c r="BW1389" s="30"/>
      <c r="BX1389" s="30"/>
      <c r="BY1389" s="30"/>
      <c r="BZ1389" s="160"/>
      <c r="CS1389" s="40"/>
      <c r="CV1389" s="69"/>
      <c r="CW1389" s="31"/>
      <c r="CX1389" s="19"/>
      <c r="CY1389" s="43"/>
      <c r="DC1389" s="160"/>
      <c r="DU1389" s="30"/>
      <c r="DV1389" s="30"/>
      <c r="DW1389" s="30"/>
      <c r="DX1389" s="30"/>
      <c r="DY1389" s="30"/>
      <c r="DZ1389" s="160"/>
      <c r="EA1389" s="160"/>
      <c r="EC1389" s="160"/>
      <c r="ED1389" s="160"/>
      <c r="EG1389" s="160"/>
      <c r="EH1389" s="30"/>
      <c r="EI1389" s="30"/>
      <c r="EK1389" s="160"/>
      <c r="EL1389" s="160"/>
      <c r="EM1389" s="160"/>
      <c r="EN1389" s="160"/>
      <c r="EO1389" s="160"/>
      <c r="EP1389" s="160"/>
    </row>
    <row r="1390" spans="2:146" s="105" customFormat="1" x14ac:dyDescent="0.25">
      <c r="B1390" s="53"/>
      <c r="C1390" s="53"/>
      <c r="D1390" s="53"/>
      <c r="E1390" s="53"/>
      <c r="F1390" s="53"/>
      <c r="G1390" s="53"/>
      <c r="J1390" s="160"/>
      <c r="K1390" s="160"/>
      <c r="L1390" s="42"/>
      <c r="M1390" s="42"/>
      <c r="N1390" s="42"/>
      <c r="O1390" s="42"/>
      <c r="P1390" s="42"/>
      <c r="Q1390" s="42"/>
      <c r="R1390" s="42"/>
      <c r="S1390" s="42"/>
      <c r="T1390" s="42"/>
      <c r="U1390" s="169"/>
      <c r="V1390" s="169"/>
      <c r="W1390" s="169"/>
      <c r="X1390" s="169"/>
      <c r="Y1390" s="169"/>
      <c r="AA1390" s="169"/>
      <c r="AB1390" s="169"/>
      <c r="AC1390" s="169"/>
      <c r="AD1390" s="169"/>
      <c r="AE1390" s="169"/>
      <c r="AF1390" s="169"/>
      <c r="AG1390" s="169"/>
      <c r="AH1390" s="169"/>
      <c r="AJ1390" s="169"/>
      <c r="AK1390" s="169"/>
      <c r="AM1390" s="169"/>
      <c r="AN1390" s="64"/>
      <c r="AO1390" s="64"/>
      <c r="AP1390" s="64"/>
      <c r="AQ1390" s="64"/>
      <c r="AR1390" s="64"/>
      <c r="AS1390" s="42"/>
      <c r="AT1390" s="67"/>
      <c r="AU1390" s="67"/>
      <c r="AV1390" s="67"/>
      <c r="AW1390" s="42"/>
      <c r="AX1390" s="64"/>
      <c r="AY1390" s="69"/>
      <c r="AZ1390" s="67"/>
      <c r="BA1390" s="67"/>
      <c r="BB1390" s="67"/>
      <c r="BC1390" s="67"/>
      <c r="BD1390" s="69"/>
      <c r="BE1390" s="69"/>
      <c r="BF1390" s="72"/>
      <c r="BG1390" s="69"/>
      <c r="BH1390" s="69"/>
      <c r="BI1390" s="94"/>
      <c r="BJ1390" s="42"/>
      <c r="BK1390" s="42"/>
      <c r="BL1390" s="209"/>
      <c r="BM1390" s="67"/>
      <c r="BN1390" s="67"/>
      <c r="BO1390" s="95"/>
      <c r="BP1390" s="42"/>
      <c r="BQ1390" s="42"/>
      <c r="BR1390" s="206"/>
      <c r="BS1390" s="41"/>
      <c r="BT1390" s="41"/>
      <c r="BU1390" s="30"/>
      <c r="BW1390" s="30"/>
      <c r="BX1390" s="30"/>
      <c r="BY1390" s="30"/>
      <c r="BZ1390" s="160"/>
      <c r="CS1390" s="40"/>
      <c r="CV1390" s="69"/>
      <c r="CW1390" s="31"/>
      <c r="CX1390" s="19"/>
      <c r="CY1390" s="43"/>
      <c r="DC1390" s="160"/>
      <c r="DU1390" s="30"/>
      <c r="DV1390" s="30"/>
      <c r="DW1390" s="30"/>
      <c r="DX1390" s="30"/>
      <c r="DY1390" s="30"/>
      <c r="DZ1390" s="160"/>
      <c r="EA1390" s="160"/>
      <c r="EC1390" s="160"/>
      <c r="ED1390" s="160"/>
      <c r="EG1390" s="160"/>
      <c r="EH1390" s="30"/>
      <c r="EI1390" s="30"/>
      <c r="EK1390" s="160"/>
      <c r="EL1390" s="160"/>
      <c r="EM1390" s="160"/>
      <c r="EN1390" s="160"/>
      <c r="EO1390" s="160"/>
      <c r="EP1390" s="160"/>
    </row>
    <row r="1391" spans="2:146" s="105" customFormat="1" x14ac:dyDescent="0.25">
      <c r="B1391" s="53"/>
      <c r="C1391" s="53"/>
      <c r="D1391" s="53"/>
      <c r="E1391" s="53"/>
      <c r="F1391" s="53"/>
      <c r="G1391" s="53"/>
      <c r="J1391" s="160"/>
      <c r="K1391" s="160"/>
      <c r="L1391" s="42"/>
      <c r="M1391" s="42"/>
      <c r="N1391" s="42"/>
      <c r="O1391" s="42"/>
      <c r="P1391" s="42"/>
      <c r="Q1391" s="42"/>
      <c r="R1391" s="42"/>
      <c r="S1391" s="42"/>
      <c r="T1391" s="42"/>
      <c r="U1391" s="169"/>
      <c r="V1391" s="169"/>
      <c r="W1391" s="169"/>
      <c r="X1391" s="169"/>
      <c r="Y1391" s="169"/>
      <c r="AA1391" s="169"/>
      <c r="AB1391" s="169"/>
      <c r="AC1391" s="169"/>
      <c r="AD1391" s="169"/>
      <c r="AE1391" s="169"/>
      <c r="AF1391" s="169"/>
      <c r="AG1391" s="169"/>
      <c r="AH1391" s="169"/>
      <c r="AJ1391" s="169"/>
      <c r="AK1391" s="169"/>
      <c r="AM1391" s="169"/>
      <c r="AN1391" s="64"/>
      <c r="AO1391" s="64"/>
      <c r="AP1391" s="64"/>
      <c r="AQ1391" s="64"/>
      <c r="AR1391" s="64"/>
      <c r="AS1391" s="42"/>
      <c r="AT1391" s="67"/>
      <c r="AU1391" s="67"/>
      <c r="AV1391" s="67"/>
      <c r="AW1391" s="42"/>
      <c r="AX1391" s="64"/>
      <c r="AY1391" s="69"/>
      <c r="AZ1391" s="67"/>
      <c r="BA1391" s="67"/>
      <c r="BB1391" s="67"/>
      <c r="BC1391" s="67"/>
      <c r="BD1391" s="69"/>
      <c r="BE1391" s="69"/>
      <c r="BF1391" s="72"/>
      <c r="BG1391" s="69"/>
      <c r="BH1391" s="69"/>
      <c r="BI1391" s="94"/>
      <c r="BJ1391" s="42"/>
      <c r="BK1391" s="42"/>
      <c r="BL1391" s="209"/>
      <c r="BM1391" s="67"/>
      <c r="BN1391" s="67"/>
      <c r="BO1391" s="95"/>
      <c r="BP1391" s="42"/>
      <c r="BQ1391" s="42"/>
      <c r="BR1391" s="206"/>
      <c r="BS1391" s="41"/>
      <c r="BT1391" s="41"/>
      <c r="BU1391" s="30"/>
      <c r="BW1391" s="30"/>
      <c r="BX1391" s="30"/>
      <c r="BY1391" s="30"/>
      <c r="BZ1391" s="160"/>
      <c r="CS1391" s="40"/>
      <c r="CV1391" s="69"/>
      <c r="CW1391" s="31"/>
      <c r="CX1391" s="19"/>
      <c r="CY1391" s="43"/>
      <c r="DC1391" s="160"/>
      <c r="DU1391" s="30"/>
      <c r="DV1391" s="30"/>
      <c r="DW1391" s="30"/>
      <c r="DX1391" s="30"/>
      <c r="DY1391" s="30"/>
      <c r="DZ1391" s="160"/>
      <c r="EA1391" s="160"/>
      <c r="EC1391" s="160"/>
      <c r="ED1391" s="160"/>
      <c r="EG1391" s="160"/>
      <c r="EH1391" s="30"/>
      <c r="EI1391" s="30"/>
      <c r="EK1391" s="160"/>
      <c r="EL1391" s="160"/>
      <c r="EM1391" s="160"/>
      <c r="EN1391" s="160"/>
      <c r="EO1391" s="160"/>
      <c r="EP1391" s="160"/>
    </row>
    <row r="1392" spans="2:146" s="105" customFormat="1" x14ac:dyDescent="0.25">
      <c r="B1392" s="53"/>
      <c r="C1392" s="53"/>
      <c r="D1392" s="53"/>
      <c r="E1392" s="53"/>
      <c r="F1392" s="53"/>
      <c r="G1392" s="53"/>
      <c r="J1392" s="160"/>
      <c r="K1392" s="160"/>
      <c r="L1392" s="42"/>
      <c r="M1392" s="42"/>
      <c r="N1392" s="42"/>
      <c r="O1392" s="42"/>
      <c r="P1392" s="42"/>
      <c r="Q1392" s="42"/>
      <c r="R1392" s="42"/>
      <c r="S1392" s="42"/>
      <c r="T1392" s="42"/>
      <c r="U1392" s="169"/>
      <c r="V1392" s="169"/>
      <c r="W1392" s="169"/>
      <c r="X1392" s="169"/>
      <c r="Y1392" s="169"/>
      <c r="AA1392" s="169"/>
      <c r="AB1392" s="169"/>
      <c r="AC1392" s="169"/>
      <c r="AD1392" s="169"/>
      <c r="AE1392" s="169"/>
      <c r="AF1392" s="169"/>
      <c r="AG1392" s="169"/>
      <c r="AH1392" s="169"/>
      <c r="AJ1392" s="169"/>
      <c r="AK1392" s="169"/>
      <c r="AM1392" s="169"/>
      <c r="AN1392" s="64"/>
      <c r="AO1392" s="64"/>
      <c r="AP1392" s="64"/>
      <c r="AQ1392" s="64"/>
      <c r="AR1392" s="64"/>
      <c r="AS1392" s="42"/>
      <c r="AT1392" s="67"/>
      <c r="AU1392" s="67"/>
      <c r="AV1392" s="67"/>
      <c r="AW1392" s="42"/>
      <c r="AX1392" s="64"/>
      <c r="AY1392" s="69"/>
      <c r="AZ1392" s="67"/>
      <c r="BA1392" s="67"/>
      <c r="BB1392" s="67"/>
      <c r="BC1392" s="67"/>
      <c r="BD1392" s="69"/>
      <c r="BE1392" s="69"/>
      <c r="BF1392" s="72"/>
      <c r="BG1392" s="69"/>
      <c r="BH1392" s="69"/>
      <c r="BI1392" s="94"/>
      <c r="BJ1392" s="42"/>
      <c r="BK1392" s="42"/>
      <c r="BL1392" s="209"/>
      <c r="BM1392" s="67"/>
      <c r="BN1392" s="67"/>
      <c r="BO1392" s="95"/>
      <c r="BP1392" s="42"/>
      <c r="BQ1392" s="42"/>
      <c r="BR1392" s="206"/>
      <c r="BS1392" s="41"/>
      <c r="BT1392" s="41"/>
      <c r="BU1392" s="30"/>
      <c r="BW1392" s="30"/>
      <c r="BX1392" s="30"/>
      <c r="BY1392" s="30"/>
      <c r="BZ1392" s="160"/>
      <c r="CS1392" s="40"/>
      <c r="CV1392" s="69"/>
      <c r="CW1392" s="31"/>
      <c r="CX1392" s="19"/>
      <c r="CY1392" s="43"/>
      <c r="DC1392" s="160"/>
      <c r="DU1392" s="30"/>
      <c r="DV1392" s="30"/>
      <c r="DW1392" s="30"/>
      <c r="DX1392" s="30"/>
      <c r="DY1392" s="30"/>
      <c r="DZ1392" s="160"/>
      <c r="EA1392" s="160"/>
      <c r="EC1392" s="160"/>
      <c r="ED1392" s="160"/>
      <c r="EG1392" s="160"/>
      <c r="EH1392" s="30"/>
      <c r="EI1392" s="30"/>
      <c r="EK1392" s="160"/>
      <c r="EL1392" s="160"/>
      <c r="EM1392" s="160"/>
      <c r="EN1392" s="160"/>
      <c r="EO1392" s="160"/>
      <c r="EP1392" s="160"/>
    </row>
    <row r="1393" spans="2:146" s="105" customFormat="1" x14ac:dyDescent="0.25">
      <c r="B1393" s="53"/>
      <c r="C1393" s="53"/>
      <c r="D1393" s="53"/>
      <c r="E1393" s="53"/>
      <c r="F1393" s="53"/>
      <c r="G1393" s="53"/>
      <c r="J1393" s="160"/>
      <c r="K1393" s="160"/>
      <c r="L1393" s="42"/>
      <c r="M1393" s="42"/>
      <c r="N1393" s="42"/>
      <c r="O1393" s="42"/>
      <c r="P1393" s="42"/>
      <c r="Q1393" s="42"/>
      <c r="R1393" s="42"/>
      <c r="S1393" s="42"/>
      <c r="T1393" s="42"/>
      <c r="U1393" s="169"/>
      <c r="V1393" s="169"/>
      <c r="W1393" s="169"/>
      <c r="X1393" s="169"/>
      <c r="Y1393" s="169"/>
      <c r="AA1393" s="169"/>
      <c r="AB1393" s="169"/>
      <c r="AC1393" s="169"/>
      <c r="AD1393" s="169"/>
      <c r="AE1393" s="169"/>
      <c r="AF1393" s="169"/>
      <c r="AG1393" s="169"/>
      <c r="AH1393" s="169"/>
      <c r="AJ1393" s="169"/>
      <c r="AK1393" s="169"/>
      <c r="AM1393" s="169"/>
      <c r="AN1393" s="64"/>
      <c r="AO1393" s="64"/>
      <c r="AP1393" s="64"/>
      <c r="AQ1393" s="64"/>
      <c r="AR1393" s="64"/>
      <c r="AS1393" s="42"/>
      <c r="AT1393" s="67"/>
      <c r="AU1393" s="67"/>
      <c r="AV1393" s="67"/>
      <c r="AW1393" s="42"/>
      <c r="AX1393" s="64"/>
      <c r="AY1393" s="69"/>
      <c r="AZ1393" s="67"/>
      <c r="BA1393" s="67"/>
      <c r="BB1393" s="67"/>
      <c r="BC1393" s="67"/>
      <c r="BD1393" s="69"/>
      <c r="BE1393" s="69"/>
      <c r="BF1393" s="72"/>
      <c r="BG1393" s="69"/>
      <c r="BH1393" s="69"/>
      <c r="BI1393" s="94"/>
      <c r="BJ1393" s="42"/>
      <c r="BK1393" s="42"/>
      <c r="BL1393" s="209"/>
      <c r="BM1393" s="67"/>
      <c r="BN1393" s="67"/>
      <c r="BO1393" s="95"/>
      <c r="BP1393" s="42"/>
      <c r="BQ1393" s="42"/>
      <c r="BR1393" s="206"/>
      <c r="BS1393" s="41"/>
      <c r="BT1393" s="41"/>
      <c r="BU1393" s="30"/>
      <c r="BW1393" s="30"/>
      <c r="BX1393" s="30"/>
      <c r="BY1393" s="30"/>
      <c r="BZ1393" s="160"/>
      <c r="CS1393" s="40"/>
      <c r="CV1393" s="69"/>
      <c r="CW1393" s="31"/>
      <c r="CX1393" s="19"/>
      <c r="CY1393" s="43"/>
      <c r="DC1393" s="160"/>
      <c r="DU1393" s="30"/>
      <c r="DV1393" s="30"/>
      <c r="DW1393" s="30"/>
      <c r="DX1393" s="30"/>
      <c r="DY1393" s="30"/>
      <c r="DZ1393" s="160"/>
      <c r="EA1393" s="160"/>
      <c r="EC1393" s="160"/>
      <c r="ED1393" s="160"/>
      <c r="EG1393" s="160"/>
      <c r="EH1393" s="30"/>
      <c r="EI1393" s="30"/>
      <c r="EK1393" s="160"/>
      <c r="EL1393" s="160"/>
      <c r="EM1393" s="160"/>
      <c r="EN1393" s="160"/>
      <c r="EO1393" s="160"/>
      <c r="EP1393" s="160"/>
    </row>
    <row r="1394" spans="2:146" s="105" customFormat="1" x14ac:dyDescent="0.25">
      <c r="B1394" s="53"/>
      <c r="C1394" s="53"/>
      <c r="D1394" s="53"/>
      <c r="E1394" s="53"/>
      <c r="F1394" s="53"/>
      <c r="G1394" s="53"/>
      <c r="J1394" s="160"/>
      <c r="K1394" s="160"/>
      <c r="L1394" s="42"/>
      <c r="M1394" s="42"/>
      <c r="N1394" s="42"/>
      <c r="O1394" s="42"/>
      <c r="P1394" s="42"/>
      <c r="Q1394" s="42"/>
      <c r="R1394" s="42"/>
      <c r="S1394" s="42"/>
      <c r="T1394" s="42"/>
      <c r="U1394" s="169"/>
      <c r="V1394" s="169"/>
      <c r="W1394" s="169"/>
      <c r="X1394" s="169"/>
      <c r="Y1394" s="169"/>
      <c r="AA1394" s="169"/>
      <c r="AB1394" s="169"/>
      <c r="AC1394" s="169"/>
      <c r="AD1394" s="169"/>
      <c r="AE1394" s="169"/>
      <c r="AF1394" s="169"/>
      <c r="AG1394" s="169"/>
      <c r="AH1394" s="169"/>
      <c r="AJ1394" s="169"/>
      <c r="AK1394" s="169"/>
      <c r="AM1394" s="169"/>
      <c r="AN1394" s="64"/>
      <c r="AO1394" s="64"/>
      <c r="AP1394" s="64"/>
      <c r="AQ1394" s="64"/>
      <c r="AR1394" s="64"/>
      <c r="AS1394" s="42"/>
      <c r="AT1394" s="67"/>
      <c r="AU1394" s="67"/>
      <c r="AV1394" s="67"/>
      <c r="AW1394" s="42"/>
      <c r="AX1394" s="64"/>
      <c r="AY1394" s="69"/>
      <c r="AZ1394" s="67"/>
      <c r="BA1394" s="67"/>
      <c r="BB1394" s="67"/>
      <c r="BC1394" s="67"/>
      <c r="BD1394" s="69"/>
      <c r="BE1394" s="69"/>
      <c r="BF1394" s="72"/>
      <c r="BG1394" s="69"/>
      <c r="BH1394" s="69"/>
      <c r="BI1394" s="94"/>
      <c r="BJ1394" s="42"/>
      <c r="BK1394" s="42"/>
      <c r="BL1394" s="209"/>
      <c r="BM1394" s="67"/>
      <c r="BN1394" s="67"/>
      <c r="BO1394" s="95"/>
      <c r="BP1394" s="42"/>
      <c r="BQ1394" s="42"/>
      <c r="BR1394" s="206"/>
      <c r="BS1394" s="41"/>
      <c r="BT1394" s="41"/>
      <c r="BU1394" s="30"/>
      <c r="BW1394" s="30"/>
      <c r="BX1394" s="30"/>
      <c r="BY1394" s="30"/>
      <c r="BZ1394" s="160"/>
      <c r="CS1394" s="40"/>
      <c r="CV1394" s="69"/>
      <c r="CW1394" s="31"/>
      <c r="CX1394" s="19"/>
      <c r="CY1394" s="43"/>
      <c r="DC1394" s="160"/>
      <c r="DU1394" s="30"/>
      <c r="DV1394" s="30"/>
      <c r="DW1394" s="30"/>
      <c r="DX1394" s="30"/>
      <c r="DY1394" s="30"/>
      <c r="DZ1394" s="160"/>
      <c r="EA1394" s="160"/>
      <c r="EC1394" s="160"/>
      <c r="ED1394" s="160"/>
      <c r="EG1394" s="160"/>
      <c r="EH1394" s="30"/>
      <c r="EI1394" s="30"/>
      <c r="EK1394" s="160"/>
      <c r="EL1394" s="160"/>
      <c r="EM1394" s="160"/>
      <c r="EN1394" s="160"/>
      <c r="EO1394" s="160"/>
      <c r="EP1394" s="160"/>
    </row>
    <row r="1395" spans="2:146" s="105" customFormat="1" x14ac:dyDescent="0.25">
      <c r="B1395" s="53"/>
      <c r="C1395" s="53"/>
      <c r="D1395" s="53"/>
      <c r="E1395" s="53"/>
      <c r="F1395" s="53"/>
      <c r="G1395" s="53"/>
      <c r="J1395" s="160"/>
      <c r="K1395" s="160"/>
      <c r="L1395" s="42"/>
      <c r="M1395" s="42"/>
      <c r="N1395" s="42"/>
      <c r="O1395" s="42"/>
      <c r="P1395" s="42"/>
      <c r="Q1395" s="42"/>
      <c r="R1395" s="42"/>
      <c r="S1395" s="42"/>
      <c r="T1395" s="42"/>
      <c r="U1395" s="169"/>
      <c r="V1395" s="169"/>
      <c r="W1395" s="169"/>
      <c r="X1395" s="169"/>
      <c r="Y1395" s="169"/>
      <c r="AA1395" s="169"/>
      <c r="AB1395" s="169"/>
      <c r="AC1395" s="169"/>
      <c r="AD1395" s="169"/>
      <c r="AE1395" s="169"/>
      <c r="AF1395" s="169"/>
      <c r="AG1395" s="169"/>
      <c r="AH1395" s="169"/>
      <c r="AJ1395" s="169"/>
      <c r="AK1395" s="169"/>
      <c r="AM1395" s="169"/>
      <c r="AN1395" s="64"/>
      <c r="AO1395" s="64"/>
      <c r="AP1395" s="64"/>
      <c r="AQ1395" s="64"/>
      <c r="AR1395" s="64"/>
      <c r="AS1395" s="42"/>
      <c r="AT1395" s="67"/>
      <c r="AU1395" s="67"/>
      <c r="AV1395" s="67"/>
      <c r="AW1395" s="42"/>
      <c r="AX1395" s="64"/>
      <c r="AY1395" s="69"/>
      <c r="AZ1395" s="67"/>
      <c r="BA1395" s="67"/>
      <c r="BB1395" s="67"/>
      <c r="BC1395" s="67"/>
      <c r="BD1395" s="69"/>
      <c r="BE1395" s="69"/>
      <c r="BF1395" s="72"/>
      <c r="BG1395" s="69"/>
      <c r="BH1395" s="69"/>
      <c r="BI1395" s="94"/>
      <c r="BJ1395" s="42"/>
      <c r="BK1395" s="42"/>
      <c r="BL1395" s="209"/>
      <c r="BM1395" s="67"/>
      <c r="BN1395" s="67"/>
      <c r="BO1395" s="95"/>
      <c r="BP1395" s="42"/>
      <c r="BQ1395" s="42"/>
      <c r="BR1395" s="206"/>
      <c r="BS1395" s="41"/>
      <c r="BT1395" s="41"/>
      <c r="BU1395" s="30"/>
      <c r="BW1395" s="30"/>
      <c r="BX1395" s="30"/>
      <c r="BY1395" s="30"/>
      <c r="BZ1395" s="160"/>
      <c r="CS1395" s="40"/>
      <c r="CV1395" s="69"/>
      <c r="CW1395" s="31"/>
      <c r="CX1395" s="19"/>
      <c r="CY1395" s="43"/>
      <c r="DC1395" s="160"/>
      <c r="DU1395" s="30"/>
      <c r="DV1395" s="30"/>
      <c r="DW1395" s="30"/>
      <c r="DX1395" s="30"/>
      <c r="DY1395" s="30"/>
      <c r="DZ1395" s="160"/>
      <c r="EA1395" s="160"/>
      <c r="EC1395" s="160"/>
      <c r="ED1395" s="160"/>
      <c r="EG1395" s="160"/>
      <c r="EH1395" s="30"/>
      <c r="EI1395" s="30"/>
      <c r="EK1395" s="160"/>
      <c r="EL1395" s="160"/>
      <c r="EM1395" s="160"/>
      <c r="EN1395" s="160"/>
      <c r="EO1395" s="160"/>
      <c r="EP1395" s="160"/>
    </row>
    <row r="1396" spans="2:146" s="105" customFormat="1" x14ac:dyDescent="0.25">
      <c r="B1396" s="53"/>
      <c r="C1396" s="53"/>
      <c r="D1396" s="53"/>
      <c r="E1396" s="53"/>
      <c r="F1396" s="53"/>
      <c r="G1396" s="53"/>
      <c r="J1396" s="160"/>
      <c r="K1396" s="160"/>
      <c r="L1396" s="42"/>
      <c r="M1396" s="42"/>
      <c r="N1396" s="42"/>
      <c r="O1396" s="42"/>
      <c r="P1396" s="42"/>
      <c r="Q1396" s="42"/>
      <c r="R1396" s="42"/>
      <c r="S1396" s="42"/>
      <c r="T1396" s="42"/>
      <c r="U1396" s="169"/>
      <c r="V1396" s="169"/>
      <c r="W1396" s="169"/>
      <c r="X1396" s="169"/>
      <c r="Y1396" s="169"/>
      <c r="AA1396" s="169"/>
      <c r="AB1396" s="169"/>
      <c r="AC1396" s="169"/>
      <c r="AD1396" s="169"/>
      <c r="AE1396" s="169"/>
      <c r="AF1396" s="169"/>
      <c r="AG1396" s="169"/>
      <c r="AH1396" s="169"/>
      <c r="AJ1396" s="169"/>
      <c r="AK1396" s="169"/>
      <c r="AM1396" s="169"/>
      <c r="AN1396" s="64"/>
      <c r="AO1396" s="64"/>
      <c r="AP1396" s="64"/>
      <c r="AQ1396" s="64"/>
      <c r="AR1396" s="64"/>
      <c r="AS1396" s="42"/>
      <c r="AT1396" s="67"/>
      <c r="AU1396" s="67"/>
      <c r="AV1396" s="67"/>
      <c r="AW1396" s="42"/>
      <c r="AX1396" s="64"/>
      <c r="AY1396" s="69"/>
      <c r="AZ1396" s="67"/>
      <c r="BA1396" s="67"/>
      <c r="BB1396" s="67"/>
      <c r="BC1396" s="67"/>
      <c r="BD1396" s="69"/>
      <c r="BE1396" s="69"/>
      <c r="BF1396" s="72"/>
      <c r="BG1396" s="69"/>
      <c r="BH1396" s="69"/>
      <c r="BI1396" s="94"/>
      <c r="BJ1396" s="42"/>
      <c r="BK1396" s="42"/>
      <c r="BL1396" s="209"/>
      <c r="BM1396" s="67"/>
      <c r="BN1396" s="67"/>
      <c r="BO1396" s="95"/>
      <c r="BP1396" s="42"/>
      <c r="BQ1396" s="42"/>
      <c r="BR1396" s="206"/>
      <c r="BS1396" s="41"/>
      <c r="BT1396" s="41"/>
      <c r="BU1396" s="30"/>
      <c r="BW1396" s="30"/>
      <c r="BX1396" s="30"/>
      <c r="BY1396" s="30"/>
      <c r="BZ1396" s="160"/>
      <c r="CS1396" s="40"/>
      <c r="CV1396" s="69"/>
      <c r="CW1396" s="31"/>
      <c r="CX1396" s="19"/>
      <c r="CY1396" s="43"/>
      <c r="DC1396" s="160"/>
      <c r="DU1396" s="30"/>
      <c r="DV1396" s="30"/>
      <c r="DW1396" s="30"/>
      <c r="DX1396" s="30"/>
      <c r="DY1396" s="30"/>
      <c r="DZ1396" s="160"/>
      <c r="EA1396" s="160"/>
      <c r="EC1396" s="160"/>
      <c r="ED1396" s="160"/>
      <c r="EG1396" s="160"/>
      <c r="EH1396" s="30"/>
      <c r="EI1396" s="30"/>
      <c r="EK1396" s="160"/>
      <c r="EL1396" s="160"/>
      <c r="EM1396" s="160"/>
      <c r="EN1396" s="160"/>
      <c r="EO1396" s="160"/>
      <c r="EP1396" s="160"/>
    </row>
    <row r="1397" spans="2:146" s="105" customFormat="1" x14ac:dyDescent="0.25">
      <c r="B1397" s="53"/>
      <c r="C1397" s="53"/>
      <c r="D1397" s="53"/>
      <c r="E1397" s="53"/>
      <c r="F1397" s="53"/>
      <c r="G1397" s="53"/>
      <c r="J1397" s="160"/>
      <c r="K1397" s="160"/>
      <c r="L1397" s="42"/>
      <c r="M1397" s="42"/>
      <c r="N1397" s="42"/>
      <c r="O1397" s="42"/>
      <c r="P1397" s="42"/>
      <c r="Q1397" s="42"/>
      <c r="R1397" s="42"/>
      <c r="S1397" s="42"/>
      <c r="T1397" s="42"/>
      <c r="U1397" s="169"/>
      <c r="V1397" s="169"/>
      <c r="W1397" s="169"/>
      <c r="X1397" s="169"/>
      <c r="Y1397" s="169"/>
      <c r="AA1397" s="169"/>
      <c r="AB1397" s="169"/>
      <c r="AC1397" s="169"/>
      <c r="AD1397" s="169"/>
      <c r="AE1397" s="169"/>
      <c r="AF1397" s="169"/>
      <c r="AG1397" s="169"/>
      <c r="AH1397" s="169"/>
      <c r="AJ1397" s="169"/>
      <c r="AK1397" s="169"/>
      <c r="AM1397" s="169"/>
      <c r="AN1397" s="64"/>
      <c r="AO1397" s="64"/>
      <c r="AP1397" s="64"/>
      <c r="AQ1397" s="64"/>
      <c r="AR1397" s="64"/>
      <c r="AS1397" s="42"/>
      <c r="AT1397" s="67"/>
      <c r="AU1397" s="67"/>
      <c r="AV1397" s="67"/>
      <c r="AW1397" s="42"/>
      <c r="AX1397" s="64"/>
      <c r="AY1397" s="69"/>
      <c r="AZ1397" s="67"/>
      <c r="BA1397" s="67"/>
      <c r="BB1397" s="67"/>
      <c r="BC1397" s="67"/>
      <c r="BD1397" s="69"/>
      <c r="BE1397" s="69"/>
      <c r="BF1397" s="72"/>
      <c r="BG1397" s="69"/>
      <c r="BH1397" s="69"/>
      <c r="BI1397" s="94"/>
      <c r="BJ1397" s="42"/>
      <c r="BK1397" s="42"/>
      <c r="BL1397" s="209"/>
      <c r="BM1397" s="67"/>
      <c r="BN1397" s="67"/>
      <c r="BO1397" s="95"/>
      <c r="BP1397" s="42"/>
      <c r="BQ1397" s="42"/>
      <c r="BR1397" s="206"/>
      <c r="BS1397" s="41"/>
      <c r="BT1397" s="41"/>
      <c r="BU1397" s="30"/>
      <c r="BW1397" s="30"/>
      <c r="BX1397" s="30"/>
      <c r="BY1397" s="30"/>
      <c r="BZ1397" s="160"/>
      <c r="CS1397" s="40"/>
      <c r="CV1397" s="69"/>
      <c r="CW1397" s="31"/>
      <c r="CX1397" s="19"/>
      <c r="CY1397" s="43"/>
      <c r="DC1397" s="160"/>
      <c r="DU1397" s="30"/>
      <c r="DV1397" s="30"/>
      <c r="DW1397" s="30"/>
      <c r="DX1397" s="30"/>
      <c r="DY1397" s="30"/>
      <c r="DZ1397" s="160"/>
      <c r="EA1397" s="160"/>
      <c r="EC1397" s="160"/>
      <c r="ED1397" s="160"/>
      <c r="EG1397" s="160"/>
      <c r="EH1397" s="30"/>
      <c r="EI1397" s="30"/>
      <c r="EK1397" s="160"/>
      <c r="EL1397" s="160"/>
      <c r="EM1397" s="160"/>
      <c r="EN1397" s="160"/>
      <c r="EO1397" s="160"/>
      <c r="EP1397" s="160"/>
    </row>
    <row r="1398" spans="2:146" s="105" customFormat="1" x14ac:dyDescent="0.25">
      <c r="B1398" s="53"/>
      <c r="C1398" s="53"/>
      <c r="D1398" s="53"/>
      <c r="E1398" s="53"/>
      <c r="F1398" s="53"/>
      <c r="G1398" s="53"/>
      <c r="J1398" s="160"/>
      <c r="K1398" s="160"/>
      <c r="L1398" s="42"/>
      <c r="M1398" s="42"/>
      <c r="N1398" s="42"/>
      <c r="O1398" s="42"/>
      <c r="P1398" s="42"/>
      <c r="Q1398" s="42"/>
      <c r="R1398" s="42"/>
      <c r="S1398" s="42"/>
      <c r="T1398" s="42"/>
      <c r="U1398" s="169"/>
      <c r="V1398" s="169"/>
      <c r="W1398" s="169"/>
      <c r="X1398" s="169"/>
      <c r="Y1398" s="169"/>
      <c r="AA1398" s="169"/>
      <c r="AB1398" s="169"/>
      <c r="AC1398" s="169"/>
      <c r="AD1398" s="169"/>
      <c r="AE1398" s="169"/>
      <c r="AF1398" s="169"/>
      <c r="AG1398" s="169"/>
      <c r="AH1398" s="169"/>
      <c r="AJ1398" s="169"/>
      <c r="AK1398" s="169"/>
      <c r="AM1398" s="169"/>
      <c r="AN1398" s="64"/>
      <c r="AO1398" s="64"/>
      <c r="AP1398" s="64"/>
      <c r="AQ1398" s="64"/>
      <c r="AR1398" s="64"/>
      <c r="AS1398" s="42"/>
      <c r="AT1398" s="67"/>
      <c r="AU1398" s="67"/>
      <c r="AV1398" s="67"/>
      <c r="AW1398" s="42"/>
      <c r="AX1398" s="64"/>
      <c r="AY1398" s="69"/>
      <c r="AZ1398" s="67"/>
      <c r="BA1398" s="67"/>
      <c r="BB1398" s="67"/>
      <c r="BC1398" s="67"/>
      <c r="BD1398" s="69"/>
      <c r="BE1398" s="69"/>
      <c r="BF1398" s="72"/>
      <c r="BG1398" s="69"/>
      <c r="BH1398" s="69"/>
      <c r="BI1398" s="94"/>
      <c r="BJ1398" s="42"/>
      <c r="BK1398" s="42"/>
      <c r="BL1398" s="209"/>
      <c r="BM1398" s="67"/>
      <c r="BN1398" s="67"/>
      <c r="BO1398" s="95"/>
      <c r="BP1398" s="42"/>
      <c r="BQ1398" s="42"/>
      <c r="BR1398" s="206"/>
      <c r="BS1398" s="41"/>
      <c r="BT1398" s="41"/>
      <c r="BU1398" s="30"/>
      <c r="BW1398" s="30"/>
      <c r="BX1398" s="30"/>
      <c r="BY1398" s="30"/>
      <c r="BZ1398" s="160"/>
      <c r="CS1398" s="40"/>
      <c r="CV1398" s="69"/>
      <c r="CW1398" s="31"/>
      <c r="CX1398" s="19"/>
      <c r="CY1398" s="43"/>
      <c r="DC1398" s="160"/>
      <c r="DU1398" s="30"/>
      <c r="DV1398" s="30"/>
      <c r="DW1398" s="30"/>
      <c r="DX1398" s="30"/>
      <c r="DY1398" s="30"/>
      <c r="DZ1398" s="160"/>
      <c r="EA1398" s="160"/>
      <c r="EC1398" s="160"/>
      <c r="ED1398" s="160"/>
      <c r="EG1398" s="160"/>
      <c r="EH1398" s="30"/>
      <c r="EI1398" s="30"/>
      <c r="EK1398" s="160"/>
      <c r="EL1398" s="160"/>
      <c r="EM1398" s="160"/>
      <c r="EN1398" s="160"/>
      <c r="EO1398" s="160"/>
      <c r="EP1398" s="160"/>
    </row>
    <row r="1399" spans="2:146" s="105" customFormat="1" x14ac:dyDescent="0.25">
      <c r="B1399" s="53"/>
      <c r="C1399" s="53"/>
      <c r="D1399" s="53"/>
      <c r="E1399" s="53"/>
      <c r="F1399" s="53"/>
      <c r="G1399" s="53"/>
      <c r="J1399" s="160"/>
      <c r="K1399" s="160"/>
      <c r="L1399" s="42"/>
      <c r="M1399" s="42"/>
      <c r="N1399" s="42"/>
      <c r="O1399" s="42"/>
      <c r="P1399" s="42"/>
      <c r="Q1399" s="42"/>
      <c r="R1399" s="42"/>
      <c r="S1399" s="42"/>
      <c r="T1399" s="42"/>
      <c r="U1399" s="169"/>
      <c r="V1399" s="169"/>
      <c r="W1399" s="169"/>
      <c r="X1399" s="169"/>
      <c r="Y1399" s="169"/>
      <c r="AA1399" s="169"/>
      <c r="AB1399" s="169"/>
      <c r="AC1399" s="169"/>
      <c r="AD1399" s="169"/>
      <c r="AE1399" s="169"/>
      <c r="AF1399" s="169"/>
      <c r="AG1399" s="169"/>
      <c r="AH1399" s="169"/>
      <c r="AJ1399" s="169"/>
      <c r="AK1399" s="169"/>
      <c r="AM1399" s="169"/>
      <c r="AN1399" s="64"/>
      <c r="AO1399" s="64"/>
      <c r="AP1399" s="64"/>
      <c r="AQ1399" s="64"/>
      <c r="AR1399" s="64"/>
      <c r="AS1399" s="42"/>
      <c r="AT1399" s="67"/>
      <c r="AU1399" s="67"/>
      <c r="AV1399" s="67"/>
      <c r="AW1399" s="42"/>
      <c r="AX1399" s="64"/>
      <c r="AY1399" s="69"/>
      <c r="AZ1399" s="67"/>
      <c r="BA1399" s="67"/>
      <c r="BB1399" s="67"/>
      <c r="BC1399" s="67"/>
      <c r="BD1399" s="69"/>
      <c r="BE1399" s="69"/>
      <c r="BF1399" s="72"/>
      <c r="BG1399" s="69"/>
      <c r="BH1399" s="69"/>
      <c r="BI1399" s="94"/>
      <c r="BJ1399" s="42"/>
      <c r="BK1399" s="42"/>
      <c r="BL1399" s="209"/>
      <c r="BM1399" s="67"/>
      <c r="BN1399" s="67"/>
      <c r="BO1399" s="95"/>
      <c r="BP1399" s="42"/>
      <c r="BQ1399" s="42"/>
      <c r="BR1399" s="206"/>
      <c r="BS1399" s="41"/>
      <c r="BT1399" s="41"/>
      <c r="BU1399" s="30"/>
      <c r="BW1399" s="30"/>
      <c r="BX1399" s="30"/>
      <c r="BY1399" s="30"/>
      <c r="BZ1399" s="160"/>
      <c r="CS1399" s="40"/>
      <c r="CV1399" s="69"/>
      <c r="CW1399" s="31"/>
      <c r="CX1399" s="19"/>
      <c r="CY1399" s="43"/>
      <c r="DC1399" s="160"/>
      <c r="DU1399" s="30"/>
      <c r="DV1399" s="30"/>
      <c r="DW1399" s="30"/>
      <c r="DX1399" s="30"/>
      <c r="DY1399" s="30"/>
      <c r="DZ1399" s="160"/>
      <c r="EA1399" s="160"/>
      <c r="EC1399" s="160"/>
      <c r="ED1399" s="160"/>
      <c r="EG1399" s="160"/>
      <c r="EH1399" s="30"/>
      <c r="EI1399" s="30"/>
      <c r="EK1399" s="160"/>
      <c r="EL1399" s="160"/>
      <c r="EM1399" s="160"/>
      <c r="EN1399" s="160"/>
      <c r="EO1399" s="160"/>
      <c r="EP1399" s="160"/>
    </row>
    <row r="1400" spans="2:146" s="105" customFormat="1" x14ac:dyDescent="0.25">
      <c r="B1400" s="53"/>
      <c r="C1400" s="53"/>
      <c r="D1400" s="53"/>
      <c r="E1400" s="53"/>
      <c r="F1400" s="53"/>
      <c r="G1400" s="53"/>
      <c r="J1400" s="160"/>
      <c r="K1400" s="160"/>
      <c r="L1400" s="42"/>
      <c r="M1400" s="42"/>
      <c r="N1400" s="42"/>
      <c r="O1400" s="42"/>
      <c r="P1400" s="42"/>
      <c r="Q1400" s="42"/>
      <c r="R1400" s="42"/>
      <c r="S1400" s="42"/>
      <c r="T1400" s="42"/>
      <c r="U1400" s="169"/>
      <c r="V1400" s="169"/>
      <c r="W1400" s="169"/>
      <c r="X1400" s="169"/>
      <c r="Y1400" s="169"/>
      <c r="AA1400" s="169"/>
      <c r="AB1400" s="169"/>
      <c r="AC1400" s="169"/>
      <c r="AD1400" s="169"/>
      <c r="AE1400" s="169"/>
      <c r="AF1400" s="169"/>
      <c r="AG1400" s="169"/>
      <c r="AH1400" s="169"/>
      <c r="AJ1400" s="169"/>
      <c r="AK1400" s="169"/>
      <c r="AM1400" s="169"/>
      <c r="AN1400" s="64"/>
      <c r="AO1400" s="64"/>
      <c r="AP1400" s="64"/>
      <c r="AQ1400" s="64"/>
      <c r="AR1400" s="64"/>
      <c r="AS1400" s="42"/>
      <c r="AT1400" s="67"/>
      <c r="AU1400" s="67"/>
      <c r="AV1400" s="67"/>
      <c r="AW1400" s="42"/>
      <c r="AX1400" s="64"/>
      <c r="AY1400" s="69"/>
      <c r="AZ1400" s="67"/>
      <c r="BA1400" s="67"/>
      <c r="BB1400" s="67"/>
      <c r="BC1400" s="67"/>
      <c r="BD1400" s="69"/>
      <c r="BE1400" s="69"/>
      <c r="BF1400" s="72"/>
      <c r="BG1400" s="69"/>
      <c r="BH1400" s="69"/>
      <c r="BI1400" s="94"/>
      <c r="BJ1400" s="42"/>
      <c r="BK1400" s="42"/>
      <c r="BL1400" s="209"/>
      <c r="BM1400" s="67"/>
      <c r="BN1400" s="67"/>
      <c r="BO1400" s="95"/>
      <c r="BP1400" s="42"/>
      <c r="BQ1400" s="42"/>
      <c r="BR1400" s="206"/>
      <c r="BS1400" s="41"/>
      <c r="BT1400" s="41"/>
      <c r="BU1400" s="30"/>
      <c r="BW1400" s="30"/>
      <c r="BX1400" s="30"/>
      <c r="BY1400" s="30"/>
      <c r="BZ1400" s="160"/>
      <c r="CS1400" s="40"/>
      <c r="CV1400" s="69"/>
      <c r="CW1400" s="31"/>
      <c r="CX1400" s="19"/>
      <c r="CY1400" s="43"/>
      <c r="DC1400" s="160"/>
      <c r="DU1400" s="30"/>
      <c r="DV1400" s="30"/>
      <c r="DW1400" s="30"/>
      <c r="DX1400" s="30"/>
      <c r="DY1400" s="30"/>
      <c r="DZ1400" s="160"/>
      <c r="EA1400" s="160"/>
      <c r="EC1400" s="160"/>
      <c r="ED1400" s="160"/>
      <c r="EG1400" s="160"/>
      <c r="EH1400" s="30"/>
      <c r="EI1400" s="30"/>
      <c r="EK1400" s="160"/>
      <c r="EL1400" s="160"/>
      <c r="EM1400" s="160"/>
      <c r="EN1400" s="160"/>
      <c r="EO1400" s="160"/>
      <c r="EP1400" s="160"/>
    </row>
    <row r="1401" spans="2:146" s="105" customFormat="1" x14ac:dyDescent="0.25">
      <c r="B1401" s="53"/>
      <c r="C1401" s="53"/>
      <c r="D1401" s="53"/>
      <c r="E1401" s="53"/>
      <c r="F1401" s="53"/>
      <c r="G1401" s="53"/>
      <c r="J1401" s="160"/>
      <c r="K1401" s="160"/>
      <c r="L1401" s="42"/>
      <c r="M1401" s="42"/>
      <c r="N1401" s="42"/>
      <c r="O1401" s="42"/>
      <c r="P1401" s="42"/>
      <c r="Q1401" s="42"/>
      <c r="R1401" s="42"/>
      <c r="S1401" s="42"/>
      <c r="T1401" s="42"/>
      <c r="U1401" s="169"/>
      <c r="V1401" s="169"/>
      <c r="W1401" s="169"/>
      <c r="X1401" s="169"/>
      <c r="Y1401" s="169"/>
      <c r="AA1401" s="169"/>
      <c r="AB1401" s="169"/>
      <c r="AC1401" s="169"/>
      <c r="AD1401" s="169"/>
      <c r="AE1401" s="169"/>
      <c r="AF1401" s="169"/>
      <c r="AG1401" s="169"/>
      <c r="AH1401" s="169"/>
      <c r="AJ1401" s="169"/>
      <c r="AK1401" s="169"/>
      <c r="AM1401" s="169"/>
      <c r="AN1401" s="64"/>
      <c r="AO1401" s="64"/>
      <c r="AP1401" s="64"/>
      <c r="AQ1401" s="64"/>
      <c r="AR1401" s="64"/>
      <c r="AS1401" s="42"/>
      <c r="AT1401" s="67"/>
      <c r="AU1401" s="67"/>
      <c r="AV1401" s="67"/>
      <c r="AW1401" s="42"/>
      <c r="AX1401" s="64"/>
      <c r="AY1401" s="69"/>
      <c r="AZ1401" s="67"/>
      <c r="BA1401" s="67"/>
      <c r="BB1401" s="67"/>
      <c r="BC1401" s="67"/>
      <c r="BD1401" s="69"/>
      <c r="BE1401" s="69"/>
      <c r="BF1401" s="72"/>
      <c r="BG1401" s="69"/>
      <c r="BH1401" s="69"/>
      <c r="BI1401" s="94"/>
      <c r="BJ1401" s="42"/>
      <c r="BK1401" s="42"/>
      <c r="BL1401" s="209"/>
      <c r="BM1401" s="67"/>
      <c r="BN1401" s="67"/>
      <c r="BO1401" s="95"/>
      <c r="BP1401" s="42"/>
      <c r="BQ1401" s="42"/>
      <c r="BR1401" s="206"/>
      <c r="BS1401" s="41"/>
      <c r="BT1401" s="41"/>
      <c r="BU1401" s="30"/>
      <c r="BW1401" s="30"/>
      <c r="BX1401" s="30"/>
      <c r="BY1401" s="30"/>
      <c r="BZ1401" s="160"/>
      <c r="CS1401" s="40"/>
      <c r="CV1401" s="69"/>
      <c r="CW1401" s="31"/>
      <c r="CX1401" s="19"/>
      <c r="CY1401" s="43"/>
      <c r="DC1401" s="160"/>
      <c r="DU1401" s="30"/>
      <c r="DV1401" s="30"/>
      <c r="DW1401" s="30"/>
      <c r="DX1401" s="30"/>
      <c r="DY1401" s="30"/>
      <c r="DZ1401" s="160"/>
      <c r="EA1401" s="160"/>
      <c r="EC1401" s="160"/>
      <c r="ED1401" s="160"/>
      <c r="EG1401" s="160"/>
      <c r="EH1401" s="30"/>
      <c r="EI1401" s="30"/>
      <c r="EK1401" s="160"/>
      <c r="EL1401" s="160"/>
      <c r="EM1401" s="160"/>
      <c r="EN1401" s="160"/>
      <c r="EO1401" s="160"/>
      <c r="EP1401" s="160"/>
    </row>
    <row r="1402" spans="2:146" s="105" customFormat="1" x14ac:dyDescent="0.25">
      <c r="B1402" s="53"/>
      <c r="C1402" s="53"/>
      <c r="D1402" s="53"/>
      <c r="E1402" s="53"/>
      <c r="F1402" s="53"/>
      <c r="G1402" s="53"/>
      <c r="J1402" s="160"/>
      <c r="K1402" s="160"/>
      <c r="L1402" s="42"/>
      <c r="M1402" s="42"/>
      <c r="N1402" s="42"/>
      <c r="O1402" s="42"/>
      <c r="P1402" s="42"/>
      <c r="Q1402" s="42"/>
      <c r="R1402" s="42"/>
      <c r="S1402" s="42"/>
      <c r="T1402" s="42"/>
      <c r="U1402" s="169"/>
      <c r="V1402" s="169"/>
      <c r="W1402" s="169"/>
      <c r="X1402" s="169"/>
      <c r="Y1402" s="169"/>
      <c r="AA1402" s="169"/>
      <c r="AB1402" s="169"/>
      <c r="AC1402" s="169"/>
      <c r="AD1402" s="169"/>
      <c r="AE1402" s="169"/>
      <c r="AF1402" s="169"/>
      <c r="AG1402" s="169"/>
      <c r="AH1402" s="169"/>
      <c r="AJ1402" s="169"/>
      <c r="AK1402" s="169"/>
      <c r="AM1402" s="169"/>
      <c r="AN1402" s="64"/>
      <c r="AO1402" s="64"/>
      <c r="AP1402" s="64"/>
      <c r="AQ1402" s="64"/>
      <c r="AR1402" s="64"/>
      <c r="AS1402" s="42"/>
      <c r="AT1402" s="67"/>
      <c r="AU1402" s="67"/>
      <c r="AV1402" s="67"/>
      <c r="AW1402" s="42"/>
      <c r="AX1402" s="64"/>
      <c r="AY1402" s="69"/>
      <c r="AZ1402" s="67"/>
      <c r="BA1402" s="67"/>
      <c r="BB1402" s="67"/>
      <c r="BC1402" s="67"/>
      <c r="BD1402" s="69"/>
      <c r="BE1402" s="69"/>
      <c r="BF1402" s="72"/>
      <c r="BG1402" s="69"/>
      <c r="BH1402" s="69"/>
      <c r="BI1402" s="94"/>
      <c r="BJ1402" s="42"/>
      <c r="BK1402" s="42"/>
      <c r="BL1402" s="209"/>
      <c r="BM1402" s="67"/>
      <c r="BN1402" s="67"/>
      <c r="BO1402" s="95"/>
      <c r="BP1402" s="42"/>
      <c r="BQ1402" s="42"/>
      <c r="BR1402" s="206"/>
      <c r="BS1402" s="41"/>
      <c r="BT1402" s="41"/>
      <c r="BU1402" s="30"/>
      <c r="BW1402" s="30"/>
      <c r="BX1402" s="30"/>
      <c r="BY1402" s="30"/>
      <c r="BZ1402" s="160"/>
      <c r="CS1402" s="40"/>
      <c r="CV1402" s="69"/>
      <c r="CW1402" s="31"/>
      <c r="CX1402" s="19"/>
      <c r="CY1402" s="43"/>
      <c r="DC1402" s="160"/>
      <c r="DU1402" s="30"/>
      <c r="DV1402" s="30"/>
      <c r="DW1402" s="30"/>
      <c r="DX1402" s="30"/>
      <c r="DY1402" s="30"/>
      <c r="DZ1402" s="160"/>
      <c r="EA1402" s="160"/>
      <c r="EC1402" s="160"/>
      <c r="ED1402" s="160"/>
      <c r="EG1402" s="160"/>
      <c r="EH1402" s="30"/>
      <c r="EI1402" s="30"/>
      <c r="EK1402" s="160"/>
      <c r="EL1402" s="160"/>
      <c r="EM1402" s="160"/>
      <c r="EN1402" s="160"/>
      <c r="EO1402" s="160"/>
      <c r="EP1402" s="160"/>
    </row>
    <row r="1403" spans="2:146" s="105" customFormat="1" x14ac:dyDescent="0.25">
      <c r="B1403" s="53"/>
      <c r="C1403" s="53"/>
      <c r="D1403" s="53"/>
      <c r="E1403" s="53"/>
      <c r="F1403" s="53"/>
      <c r="G1403" s="53"/>
      <c r="J1403" s="160"/>
      <c r="K1403" s="160"/>
      <c r="L1403" s="42"/>
      <c r="M1403" s="42"/>
      <c r="N1403" s="42"/>
      <c r="O1403" s="42"/>
      <c r="P1403" s="42"/>
      <c r="Q1403" s="42"/>
      <c r="R1403" s="42"/>
      <c r="S1403" s="42"/>
      <c r="T1403" s="42"/>
      <c r="U1403" s="169"/>
      <c r="V1403" s="169"/>
      <c r="W1403" s="169"/>
      <c r="X1403" s="169"/>
      <c r="Y1403" s="169"/>
      <c r="AA1403" s="169"/>
      <c r="AB1403" s="169"/>
      <c r="AC1403" s="169"/>
      <c r="AD1403" s="169"/>
      <c r="AE1403" s="169"/>
      <c r="AF1403" s="169"/>
      <c r="AG1403" s="169"/>
      <c r="AH1403" s="169"/>
      <c r="AJ1403" s="169"/>
      <c r="AK1403" s="169"/>
      <c r="AM1403" s="169"/>
      <c r="AN1403" s="64"/>
      <c r="AO1403" s="64"/>
      <c r="AP1403" s="64"/>
      <c r="AQ1403" s="64"/>
      <c r="AR1403" s="64"/>
      <c r="AS1403" s="42"/>
      <c r="AT1403" s="67"/>
      <c r="AU1403" s="67"/>
      <c r="AV1403" s="67"/>
      <c r="AW1403" s="42"/>
      <c r="AX1403" s="64"/>
      <c r="AY1403" s="69"/>
      <c r="AZ1403" s="67"/>
      <c r="BA1403" s="67"/>
      <c r="BB1403" s="67"/>
      <c r="BC1403" s="67"/>
      <c r="BD1403" s="69"/>
      <c r="BE1403" s="69"/>
      <c r="BF1403" s="72"/>
      <c r="BG1403" s="69"/>
      <c r="BH1403" s="69"/>
      <c r="BI1403" s="94"/>
      <c r="BJ1403" s="42"/>
      <c r="BK1403" s="42"/>
      <c r="BL1403" s="209"/>
      <c r="BM1403" s="67"/>
      <c r="BN1403" s="67"/>
      <c r="BO1403" s="95"/>
      <c r="BP1403" s="42"/>
      <c r="BQ1403" s="42"/>
      <c r="BR1403" s="206"/>
      <c r="BS1403" s="41"/>
      <c r="BT1403" s="41"/>
      <c r="BU1403" s="30"/>
      <c r="BW1403" s="30"/>
      <c r="BX1403" s="30"/>
      <c r="BY1403" s="30"/>
      <c r="BZ1403" s="160"/>
      <c r="CS1403" s="40"/>
      <c r="CV1403" s="69"/>
      <c r="CW1403" s="31"/>
      <c r="CX1403" s="19"/>
      <c r="CY1403" s="43"/>
      <c r="DC1403" s="160"/>
      <c r="DU1403" s="30"/>
      <c r="DV1403" s="30"/>
      <c r="DW1403" s="30"/>
      <c r="DX1403" s="30"/>
      <c r="DY1403" s="30"/>
      <c r="DZ1403" s="160"/>
      <c r="EA1403" s="160"/>
      <c r="EC1403" s="160"/>
      <c r="ED1403" s="160"/>
      <c r="EG1403" s="160"/>
      <c r="EH1403" s="30"/>
      <c r="EI1403" s="30"/>
      <c r="EK1403" s="160"/>
      <c r="EL1403" s="160"/>
      <c r="EM1403" s="160"/>
      <c r="EN1403" s="160"/>
      <c r="EO1403" s="160"/>
      <c r="EP1403" s="160"/>
    </row>
    <row r="1404" spans="2:146" s="105" customFormat="1" x14ac:dyDescent="0.25">
      <c r="B1404" s="53"/>
      <c r="C1404" s="53"/>
      <c r="D1404" s="53"/>
      <c r="E1404" s="53"/>
      <c r="F1404" s="53"/>
      <c r="G1404" s="53"/>
      <c r="J1404" s="160"/>
      <c r="K1404" s="160"/>
      <c r="L1404" s="42"/>
      <c r="M1404" s="42"/>
      <c r="N1404" s="42"/>
      <c r="O1404" s="42"/>
      <c r="P1404" s="42"/>
      <c r="Q1404" s="42"/>
      <c r="R1404" s="42"/>
      <c r="S1404" s="42"/>
      <c r="T1404" s="42"/>
      <c r="U1404" s="169"/>
      <c r="V1404" s="169"/>
      <c r="W1404" s="169"/>
      <c r="X1404" s="169"/>
      <c r="Y1404" s="169"/>
      <c r="AA1404" s="169"/>
      <c r="AB1404" s="169"/>
      <c r="AC1404" s="169"/>
      <c r="AD1404" s="169"/>
      <c r="AE1404" s="169"/>
      <c r="AF1404" s="169"/>
      <c r="AG1404" s="169"/>
      <c r="AH1404" s="169"/>
      <c r="AJ1404" s="169"/>
      <c r="AK1404" s="169"/>
      <c r="AM1404" s="169"/>
      <c r="AN1404" s="64"/>
      <c r="AO1404" s="64"/>
      <c r="AP1404" s="64"/>
      <c r="AQ1404" s="64"/>
      <c r="AR1404" s="64"/>
      <c r="AS1404" s="42"/>
      <c r="AT1404" s="67"/>
      <c r="AU1404" s="67"/>
      <c r="AV1404" s="67"/>
      <c r="AW1404" s="42"/>
      <c r="AX1404" s="64"/>
      <c r="AY1404" s="69"/>
      <c r="AZ1404" s="67"/>
      <c r="BA1404" s="67"/>
      <c r="BB1404" s="67"/>
      <c r="BC1404" s="67"/>
      <c r="BD1404" s="69"/>
      <c r="BE1404" s="69"/>
      <c r="BF1404" s="72"/>
      <c r="BG1404" s="69"/>
      <c r="BH1404" s="69"/>
      <c r="BI1404" s="94"/>
      <c r="BJ1404" s="42"/>
      <c r="BK1404" s="42"/>
      <c r="BL1404" s="209"/>
      <c r="BM1404" s="67"/>
      <c r="BN1404" s="67"/>
      <c r="BO1404" s="95"/>
      <c r="BP1404" s="42"/>
      <c r="BQ1404" s="42"/>
      <c r="BR1404" s="206"/>
      <c r="BS1404" s="41"/>
      <c r="BT1404" s="41"/>
      <c r="BU1404" s="30"/>
      <c r="BW1404" s="30"/>
      <c r="BX1404" s="30"/>
      <c r="BY1404" s="30"/>
      <c r="BZ1404" s="160"/>
      <c r="CS1404" s="40"/>
      <c r="CV1404" s="69"/>
      <c r="CW1404" s="31"/>
      <c r="CX1404" s="19"/>
      <c r="CY1404" s="43"/>
      <c r="DC1404" s="160"/>
      <c r="DU1404" s="30"/>
      <c r="DV1404" s="30"/>
      <c r="DW1404" s="30"/>
      <c r="DX1404" s="30"/>
      <c r="DY1404" s="30"/>
      <c r="DZ1404" s="160"/>
      <c r="EA1404" s="160"/>
      <c r="EC1404" s="160"/>
      <c r="ED1404" s="160"/>
      <c r="EG1404" s="160"/>
      <c r="EH1404" s="30"/>
      <c r="EI1404" s="30"/>
      <c r="EK1404" s="160"/>
      <c r="EL1404" s="160"/>
      <c r="EM1404" s="160"/>
      <c r="EN1404" s="160"/>
      <c r="EO1404" s="160"/>
      <c r="EP1404" s="160"/>
    </row>
    <row r="1405" spans="2:146" s="105" customFormat="1" x14ac:dyDescent="0.25">
      <c r="B1405" s="53"/>
      <c r="C1405" s="53"/>
      <c r="D1405" s="53"/>
      <c r="E1405" s="53"/>
      <c r="F1405" s="53"/>
      <c r="G1405" s="53"/>
      <c r="J1405" s="160"/>
      <c r="K1405" s="160"/>
      <c r="L1405" s="42"/>
      <c r="M1405" s="42"/>
      <c r="N1405" s="42"/>
      <c r="O1405" s="42"/>
      <c r="P1405" s="42"/>
      <c r="Q1405" s="42"/>
      <c r="R1405" s="42"/>
      <c r="S1405" s="42"/>
      <c r="T1405" s="42"/>
      <c r="U1405" s="169"/>
      <c r="V1405" s="169"/>
      <c r="W1405" s="169"/>
      <c r="X1405" s="169"/>
      <c r="Y1405" s="169"/>
      <c r="AA1405" s="169"/>
      <c r="AB1405" s="169"/>
      <c r="AC1405" s="169"/>
      <c r="AD1405" s="169"/>
      <c r="AE1405" s="169"/>
      <c r="AF1405" s="169"/>
      <c r="AG1405" s="169"/>
      <c r="AH1405" s="169"/>
      <c r="AJ1405" s="169"/>
      <c r="AK1405" s="169"/>
      <c r="AM1405" s="169"/>
      <c r="AN1405" s="64"/>
      <c r="AO1405" s="64"/>
      <c r="AP1405" s="64"/>
      <c r="AQ1405" s="64"/>
      <c r="AR1405" s="64"/>
      <c r="AS1405" s="42"/>
      <c r="AT1405" s="67"/>
      <c r="AU1405" s="67"/>
      <c r="AV1405" s="67"/>
      <c r="AW1405" s="42"/>
      <c r="AX1405" s="64"/>
      <c r="AY1405" s="69"/>
      <c r="AZ1405" s="67"/>
      <c r="BA1405" s="67"/>
      <c r="BB1405" s="67"/>
      <c r="BC1405" s="67"/>
      <c r="BD1405" s="69"/>
      <c r="BE1405" s="69"/>
      <c r="BF1405" s="72"/>
      <c r="BG1405" s="69"/>
      <c r="BH1405" s="69"/>
      <c r="BI1405" s="94"/>
      <c r="BJ1405" s="42"/>
      <c r="BK1405" s="42"/>
      <c r="BL1405" s="209"/>
      <c r="BM1405" s="67"/>
      <c r="BN1405" s="67"/>
      <c r="BO1405" s="95"/>
      <c r="BP1405" s="42"/>
      <c r="BQ1405" s="42"/>
      <c r="BR1405" s="206"/>
      <c r="BS1405" s="41"/>
      <c r="BT1405" s="41"/>
      <c r="BU1405" s="30"/>
      <c r="BW1405" s="30"/>
      <c r="BX1405" s="30"/>
      <c r="BY1405" s="30"/>
      <c r="BZ1405" s="160"/>
      <c r="CS1405" s="40"/>
      <c r="CV1405" s="69"/>
      <c r="CW1405" s="31"/>
      <c r="CX1405" s="19"/>
      <c r="CY1405" s="43"/>
      <c r="DC1405" s="160"/>
      <c r="DU1405" s="30"/>
      <c r="DV1405" s="30"/>
      <c r="DW1405" s="30"/>
      <c r="DX1405" s="30"/>
      <c r="DY1405" s="30"/>
      <c r="DZ1405" s="160"/>
      <c r="EA1405" s="160"/>
      <c r="EC1405" s="160"/>
      <c r="ED1405" s="160"/>
      <c r="EG1405" s="160"/>
      <c r="EH1405" s="30"/>
      <c r="EI1405" s="30"/>
      <c r="EK1405" s="160"/>
      <c r="EL1405" s="160"/>
      <c r="EM1405" s="160"/>
      <c r="EN1405" s="160"/>
      <c r="EO1405" s="160"/>
      <c r="EP1405" s="160"/>
    </row>
    <row r="1406" spans="2:146" s="105" customFormat="1" x14ac:dyDescent="0.25">
      <c r="B1406" s="53"/>
      <c r="C1406" s="53"/>
      <c r="D1406" s="53"/>
      <c r="E1406" s="53"/>
      <c r="F1406" s="53"/>
      <c r="G1406" s="53"/>
      <c r="J1406" s="160"/>
      <c r="K1406" s="160"/>
      <c r="L1406" s="42"/>
      <c r="M1406" s="42"/>
      <c r="N1406" s="42"/>
      <c r="O1406" s="42"/>
      <c r="P1406" s="42"/>
      <c r="Q1406" s="42"/>
      <c r="R1406" s="42"/>
      <c r="S1406" s="42"/>
      <c r="T1406" s="42"/>
      <c r="U1406" s="169"/>
      <c r="V1406" s="169"/>
      <c r="W1406" s="169"/>
      <c r="X1406" s="169"/>
      <c r="Y1406" s="169"/>
      <c r="AA1406" s="169"/>
      <c r="AB1406" s="169"/>
      <c r="AC1406" s="169"/>
      <c r="AD1406" s="169"/>
      <c r="AE1406" s="169"/>
      <c r="AF1406" s="169"/>
      <c r="AG1406" s="169"/>
      <c r="AH1406" s="169"/>
      <c r="AJ1406" s="169"/>
      <c r="AK1406" s="169"/>
      <c r="AM1406" s="169"/>
      <c r="AN1406" s="64"/>
      <c r="AO1406" s="64"/>
      <c r="AP1406" s="64"/>
      <c r="AQ1406" s="64"/>
      <c r="AR1406" s="64"/>
      <c r="AS1406" s="42"/>
      <c r="AT1406" s="67"/>
      <c r="AU1406" s="67"/>
      <c r="AV1406" s="67"/>
      <c r="AW1406" s="42"/>
      <c r="AX1406" s="64"/>
      <c r="AY1406" s="69"/>
      <c r="AZ1406" s="67"/>
      <c r="BA1406" s="67"/>
      <c r="BB1406" s="67"/>
      <c r="BC1406" s="67"/>
      <c r="BD1406" s="69"/>
      <c r="BE1406" s="69"/>
      <c r="BF1406" s="72"/>
      <c r="BG1406" s="69"/>
      <c r="BH1406" s="69"/>
      <c r="BI1406" s="94"/>
      <c r="BJ1406" s="42"/>
      <c r="BK1406" s="42"/>
      <c r="BL1406" s="209"/>
      <c r="BM1406" s="67"/>
      <c r="BN1406" s="67"/>
      <c r="BO1406" s="95"/>
      <c r="BP1406" s="42"/>
      <c r="BQ1406" s="42"/>
      <c r="BR1406" s="206"/>
      <c r="BS1406" s="41"/>
      <c r="BT1406" s="41"/>
      <c r="BU1406" s="30"/>
      <c r="BW1406" s="30"/>
      <c r="BX1406" s="30"/>
      <c r="BY1406" s="30"/>
      <c r="BZ1406" s="160"/>
      <c r="CS1406" s="40"/>
      <c r="CV1406" s="69"/>
      <c r="CW1406" s="31"/>
      <c r="CX1406" s="19"/>
      <c r="CY1406" s="43"/>
      <c r="DC1406" s="160"/>
      <c r="DU1406" s="30"/>
      <c r="DV1406" s="30"/>
      <c r="DW1406" s="30"/>
      <c r="DX1406" s="30"/>
      <c r="DY1406" s="30"/>
      <c r="DZ1406" s="160"/>
      <c r="EA1406" s="160"/>
      <c r="EC1406" s="160"/>
      <c r="ED1406" s="160"/>
      <c r="EG1406" s="160"/>
      <c r="EH1406" s="30"/>
      <c r="EI1406" s="30"/>
      <c r="EK1406" s="160"/>
      <c r="EL1406" s="160"/>
      <c r="EM1406" s="160"/>
      <c r="EN1406" s="160"/>
      <c r="EO1406" s="160"/>
      <c r="EP1406" s="160"/>
    </row>
    <row r="1407" spans="2:146" s="105" customFormat="1" x14ac:dyDescent="0.25">
      <c r="B1407" s="53"/>
      <c r="C1407" s="53"/>
      <c r="D1407" s="53"/>
      <c r="E1407" s="53"/>
      <c r="F1407" s="53"/>
      <c r="G1407" s="53"/>
      <c r="J1407" s="160"/>
      <c r="K1407" s="160"/>
      <c r="L1407" s="42"/>
      <c r="M1407" s="42"/>
      <c r="N1407" s="42"/>
      <c r="O1407" s="42"/>
      <c r="P1407" s="42"/>
      <c r="Q1407" s="42"/>
      <c r="R1407" s="42"/>
      <c r="S1407" s="42"/>
      <c r="T1407" s="42"/>
      <c r="U1407" s="169"/>
      <c r="V1407" s="169"/>
      <c r="W1407" s="169"/>
      <c r="X1407" s="169"/>
      <c r="Y1407" s="169"/>
      <c r="AA1407" s="169"/>
      <c r="AB1407" s="169"/>
      <c r="AC1407" s="169"/>
      <c r="AD1407" s="169"/>
      <c r="AE1407" s="169"/>
      <c r="AF1407" s="169"/>
      <c r="AG1407" s="169"/>
      <c r="AH1407" s="169"/>
      <c r="AJ1407" s="169"/>
      <c r="AK1407" s="169"/>
      <c r="AM1407" s="169"/>
      <c r="AN1407" s="64"/>
      <c r="AO1407" s="64"/>
      <c r="AP1407" s="64"/>
      <c r="AQ1407" s="64"/>
      <c r="AR1407" s="64"/>
      <c r="AS1407" s="42"/>
      <c r="AT1407" s="67"/>
      <c r="AU1407" s="67"/>
      <c r="AV1407" s="67"/>
      <c r="AW1407" s="42"/>
      <c r="AX1407" s="64"/>
      <c r="AY1407" s="69"/>
      <c r="AZ1407" s="67"/>
      <c r="BA1407" s="67"/>
      <c r="BB1407" s="67"/>
      <c r="BC1407" s="67"/>
      <c r="BD1407" s="69"/>
      <c r="BE1407" s="69"/>
      <c r="BF1407" s="72"/>
      <c r="BG1407" s="69"/>
      <c r="BH1407" s="69"/>
      <c r="BI1407" s="94"/>
      <c r="BJ1407" s="42"/>
      <c r="BK1407" s="42"/>
      <c r="BL1407" s="209"/>
      <c r="BM1407" s="67"/>
      <c r="BN1407" s="67"/>
      <c r="BO1407" s="95"/>
      <c r="BP1407" s="42"/>
      <c r="BQ1407" s="42"/>
      <c r="BR1407" s="206"/>
      <c r="BS1407" s="41"/>
      <c r="BT1407" s="41"/>
      <c r="BU1407" s="30"/>
      <c r="BW1407" s="30"/>
      <c r="BX1407" s="30"/>
      <c r="BY1407" s="30"/>
      <c r="BZ1407" s="160"/>
      <c r="CS1407" s="40"/>
      <c r="CV1407" s="69"/>
      <c r="CW1407" s="31"/>
      <c r="CX1407" s="19"/>
      <c r="CY1407" s="43"/>
      <c r="DC1407" s="160"/>
      <c r="DU1407" s="30"/>
      <c r="DV1407" s="30"/>
      <c r="DW1407" s="30"/>
      <c r="DX1407" s="30"/>
      <c r="DY1407" s="30"/>
      <c r="DZ1407" s="160"/>
      <c r="EA1407" s="160"/>
      <c r="EC1407" s="160"/>
      <c r="ED1407" s="160"/>
      <c r="EG1407" s="160"/>
      <c r="EH1407" s="30"/>
      <c r="EI1407" s="30"/>
      <c r="EK1407" s="160"/>
      <c r="EL1407" s="160"/>
      <c r="EM1407" s="160"/>
      <c r="EN1407" s="160"/>
      <c r="EO1407" s="160"/>
      <c r="EP1407" s="160"/>
    </row>
    <row r="1408" spans="2:146" s="105" customFormat="1" x14ac:dyDescent="0.25">
      <c r="B1408" s="53"/>
      <c r="C1408" s="53"/>
      <c r="D1408" s="53"/>
      <c r="E1408" s="53"/>
      <c r="F1408" s="53"/>
      <c r="G1408" s="53"/>
      <c r="J1408" s="160"/>
      <c r="K1408" s="160"/>
      <c r="L1408" s="42"/>
      <c r="M1408" s="42"/>
      <c r="N1408" s="42"/>
      <c r="O1408" s="42"/>
      <c r="P1408" s="42"/>
      <c r="Q1408" s="42"/>
      <c r="R1408" s="42"/>
      <c r="S1408" s="42"/>
      <c r="T1408" s="42"/>
      <c r="U1408" s="169"/>
      <c r="V1408" s="169"/>
      <c r="W1408" s="169"/>
      <c r="X1408" s="169"/>
      <c r="Y1408" s="169"/>
      <c r="AA1408" s="169"/>
      <c r="AB1408" s="169"/>
      <c r="AC1408" s="169"/>
      <c r="AD1408" s="169"/>
      <c r="AE1408" s="169"/>
      <c r="AF1408" s="169"/>
      <c r="AG1408" s="169"/>
      <c r="AH1408" s="169"/>
      <c r="AJ1408" s="169"/>
      <c r="AK1408" s="169"/>
      <c r="AM1408" s="169"/>
      <c r="AN1408" s="64"/>
      <c r="AO1408" s="64"/>
      <c r="AP1408" s="64"/>
      <c r="AQ1408" s="64"/>
      <c r="AR1408" s="64"/>
      <c r="AS1408" s="42"/>
      <c r="AT1408" s="67"/>
      <c r="AU1408" s="67"/>
      <c r="AV1408" s="67"/>
      <c r="AW1408" s="42"/>
      <c r="AX1408" s="64"/>
      <c r="AY1408" s="69"/>
      <c r="AZ1408" s="67"/>
      <c r="BA1408" s="67"/>
      <c r="BB1408" s="67"/>
      <c r="BC1408" s="67"/>
      <c r="BD1408" s="69"/>
      <c r="BE1408" s="69"/>
      <c r="BF1408" s="72"/>
      <c r="BG1408" s="69"/>
      <c r="BH1408" s="69"/>
      <c r="BI1408" s="94"/>
      <c r="BJ1408" s="42"/>
      <c r="BK1408" s="42"/>
      <c r="BL1408" s="209"/>
      <c r="BM1408" s="67"/>
      <c r="BN1408" s="67"/>
      <c r="BO1408" s="95"/>
      <c r="BP1408" s="42"/>
      <c r="BQ1408" s="42"/>
      <c r="BR1408" s="206"/>
      <c r="BS1408" s="41"/>
      <c r="BT1408" s="41"/>
      <c r="BU1408" s="30"/>
      <c r="BW1408" s="30"/>
      <c r="BX1408" s="30"/>
      <c r="BY1408" s="30"/>
      <c r="BZ1408" s="160"/>
      <c r="CS1408" s="40"/>
      <c r="CV1408" s="69"/>
      <c r="CW1408" s="31"/>
      <c r="CX1408" s="19"/>
      <c r="CY1408" s="43"/>
      <c r="DC1408" s="160"/>
      <c r="DU1408" s="30"/>
      <c r="DV1408" s="30"/>
      <c r="DW1408" s="30"/>
      <c r="DX1408" s="30"/>
      <c r="DY1408" s="30"/>
      <c r="DZ1408" s="160"/>
      <c r="EA1408" s="160"/>
      <c r="EC1408" s="160"/>
      <c r="ED1408" s="160"/>
      <c r="EG1408" s="160"/>
      <c r="EH1408" s="30"/>
      <c r="EI1408" s="30"/>
      <c r="EK1408" s="160"/>
      <c r="EL1408" s="160"/>
      <c r="EM1408" s="160"/>
      <c r="EN1408" s="160"/>
      <c r="EO1408" s="160"/>
      <c r="EP1408" s="160"/>
    </row>
    <row r="1409" spans="2:146" s="105" customFormat="1" x14ac:dyDescent="0.25">
      <c r="B1409" s="53"/>
      <c r="C1409" s="53"/>
      <c r="D1409" s="53"/>
      <c r="E1409" s="53"/>
      <c r="F1409" s="53"/>
      <c r="G1409" s="53"/>
      <c r="J1409" s="160"/>
      <c r="K1409" s="160"/>
      <c r="L1409" s="42"/>
      <c r="M1409" s="42"/>
      <c r="N1409" s="42"/>
      <c r="O1409" s="42"/>
      <c r="P1409" s="42"/>
      <c r="Q1409" s="42"/>
      <c r="R1409" s="42"/>
      <c r="S1409" s="42"/>
      <c r="T1409" s="42"/>
      <c r="U1409" s="169"/>
      <c r="V1409" s="169"/>
      <c r="W1409" s="169"/>
      <c r="X1409" s="169"/>
      <c r="Y1409" s="169"/>
      <c r="AA1409" s="169"/>
      <c r="AB1409" s="169"/>
      <c r="AC1409" s="169"/>
      <c r="AD1409" s="169"/>
      <c r="AE1409" s="169"/>
      <c r="AF1409" s="169"/>
      <c r="AG1409" s="169"/>
      <c r="AH1409" s="169"/>
      <c r="AJ1409" s="169"/>
      <c r="AK1409" s="169"/>
      <c r="AM1409" s="169"/>
      <c r="AN1409" s="64"/>
      <c r="AO1409" s="64"/>
      <c r="AP1409" s="64"/>
      <c r="AQ1409" s="64"/>
      <c r="AR1409" s="64"/>
      <c r="AS1409" s="42"/>
      <c r="AT1409" s="67"/>
      <c r="AU1409" s="67"/>
      <c r="AV1409" s="67"/>
      <c r="AW1409" s="42"/>
      <c r="AX1409" s="64"/>
      <c r="AY1409" s="69"/>
      <c r="AZ1409" s="67"/>
      <c r="BA1409" s="67"/>
      <c r="BB1409" s="67"/>
      <c r="BC1409" s="67"/>
      <c r="BD1409" s="69"/>
      <c r="BE1409" s="69"/>
      <c r="BF1409" s="72"/>
      <c r="BG1409" s="69"/>
      <c r="BH1409" s="69"/>
      <c r="BI1409" s="94"/>
      <c r="BJ1409" s="42"/>
      <c r="BK1409" s="42"/>
      <c r="BL1409" s="209"/>
      <c r="BM1409" s="67"/>
      <c r="BN1409" s="67"/>
      <c r="BO1409" s="95"/>
      <c r="BP1409" s="42"/>
      <c r="BQ1409" s="42"/>
      <c r="BR1409" s="206"/>
      <c r="BS1409" s="41"/>
      <c r="BT1409" s="41"/>
      <c r="BU1409" s="30"/>
      <c r="BW1409" s="30"/>
      <c r="BX1409" s="30"/>
      <c r="BY1409" s="30"/>
      <c r="BZ1409" s="160"/>
      <c r="CS1409" s="40"/>
      <c r="CV1409" s="69"/>
      <c r="CW1409" s="31"/>
      <c r="CX1409" s="19"/>
      <c r="CY1409" s="43"/>
      <c r="DC1409" s="160"/>
      <c r="DU1409" s="30"/>
      <c r="DV1409" s="30"/>
      <c r="DW1409" s="30"/>
      <c r="DX1409" s="30"/>
      <c r="DY1409" s="30"/>
      <c r="DZ1409" s="160"/>
      <c r="EA1409" s="160"/>
      <c r="EC1409" s="160"/>
      <c r="ED1409" s="160"/>
      <c r="EG1409" s="160"/>
      <c r="EH1409" s="30"/>
      <c r="EI1409" s="30"/>
      <c r="EK1409" s="160"/>
      <c r="EL1409" s="160"/>
      <c r="EM1409" s="160"/>
      <c r="EN1409" s="160"/>
      <c r="EO1409" s="160"/>
      <c r="EP1409" s="160"/>
    </row>
    <row r="1410" spans="2:146" s="105" customFormat="1" x14ac:dyDescent="0.25">
      <c r="B1410" s="53"/>
      <c r="C1410" s="53"/>
      <c r="D1410" s="53"/>
      <c r="E1410" s="53"/>
      <c r="F1410" s="53"/>
      <c r="G1410" s="53"/>
      <c r="J1410" s="160"/>
      <c r="K1410" s="160"/>
      <c r="L1410" s="42"/>
      <c r="M1410" s="42"/>
      <c r="N1410" s="42"/>
      <c r="O1410" s="42"/>
      <c r="P1410" s="42"/>
      <c r="Q1410" s="42"/>
      <c r="R1410" s="42"/>
      <c r="S1410" s="42"/>
      <c r="T1410" s="42"/>
      <c r="U1410" s="169"/>
      <c r="V1410" s="169"/>
      <c r="W1410" s="169"/>
      <c r="X1410" s="169"/>
      <c r="Y1410" s="169"/>
      <c r="AA1410" s="169"/>
      <c r="AB1410" s="169"/>
      <c r="AC1410" s="169"/>
      <c r="AD1410" s="169"/>
      <c r="AE1410" s="169"/>
      <c r="AF1410" s="169"/>
      <c r="AG1410" s="169"/>
      <c r="AH1410" s="169"/>
      <c r="AJ1410" s="169"/>
      <c r="AK1410" s="169"/>
      <c r="AM1410" s="169"/>
      <c r="AN1410" s="64"/>
      <c r="AO1410" s="64"/>
      <c r="AP1410" s="64"/>
      <c r="AQ1410" s="64"/>
      <c r="AR1410" s="64"/>
      <c r="AS1410" s="42"/>
      <c r="AT1410" s="67"/>
      <c r="AU1410" s="67"/>
      <c r="AV1410" s="67"/>
      <c r="AW1410" s="42"/>
      <c r="AX1410" s="64"/>
      <c r="AY1410" s="69"/>
      <c r="AZ1410" s="67"/>
      <c r="BA1410" s="67"/>
      <c r="BB1410" s="67"/>
      <c r="BC1410" s="67"/>
      <c r="BD1410" s="69"/>
      <c r="BE1410" s="69"/>
      <c r="BF1410" s="72"/>
      <c r="BG1410" s="69"/>
      <c r="BH1410" s="69"/>
      <c r="BI1410" s="94"/>
      <c r="BJ1410" s="42"/>
      <c r="BK1410" s="42"/>
      <c r="BL1410" s="209"/>
      <c r="BM1410" s="67"/>
      <c r="BN1410" s="67"/>
      <c r="BO1410" s="95"/>
      <c r="BP1410" s="42"/>
      <c r="BQ1410" s="42"/>
      <c r="BR1410" s="206"/>
      <c r="BS1410" s="41"/>
      <c r="BT1410" s="41"/>
      <c r="BU1410" s="30"/>
      <c r="BW1410" s="30"/>
      <c r="BX1410" s="30"/>
      <c r="BY1410" s="30"/>
      <c r="BZ1410" s="160"/>
      <c r="CS1410" s="40"/>
      <c r="CV1410" s="69"/>
      <c r="CW1410" s="31"/>
      <c r="CX1410" s="19"/>
      <c r="CY1410" s="43"/>
      <c r="DC1410" s="160"/>
      <c r="DU1410" s="30"/>
      <c r="DV1410" s="30"/>
      <c r="DW1410" s="30"/>
      <c r="DX1410" s="30"/>
      <c r="DY1410" s="30"/>
      <c r="DZ1410" s="160"/>
      <c r="EA1410" s="160"/>
      <c r="EC1410" s="160"/>
      <c r="ED1410" s="160"/>
      <c r="EG1410" s="160"/>
      <c r="EH1410" s="30"/>
      <c r="EI1410" s="30"/>
      <c r="EK1410" s="160"/>
      <c r="EL1410" s="160"/>
      <c r="EM1410" s="160"/>
      <c r="EN1410" s="160"/>
      <c r="EO1410" s="160"/>
      <c r="EP1410" s="160"/>
    </row>
    <row r="1411" spans="2:146" s="105" customFormat="1" x14ac:dyDescent="0.25">
      <c r="B1411" s="53"/>
      <c r="C1411" s="53"/>
      <c r="D1411" s="53"/>
      <c r="E1411" s="53"/>
      <c r="F1411" s="53"/>
      <c r="G1411" s="53"/>
      <c r="J1411" s="160"/>
      <c r="K1411" s="160"/>
      <c r="L1411" s="42"/>
      <c r="M1411" s="42"/>
      <c r="N1411" s="42"/>
      <c r="O1411" s="42"/>
      <c r="P1411" s="42"/>
      <c r="Q1411" s="42"/>
      <c r="R1411" s="42"/>
      <c r="S1411" s="42"/>
      <c r="T1411" s="42"/>
      <c r="U1411" s="169"/>
      <c r="V1411" s="169"/>
      <c r="W1411" s="169"/>
      <c r="X1411" s="169"/>
      <c r="Y1411" s="169"/>
      <c r="AA1411" s="169"/>
      <c r="AB1411" s="169"/>
      <c r="AC1411" s="169"/>
      <c r="AD1411" s="169"/>
      <c r="AE1411" s="169"/>
      <c r="AF1411" s="169"/>
      <c r="AG1411" s="169"/>
      <c r="AH1411" s="169"/>
      <c r="AJ1411" s="169"/>
      <c r="AK1411" s="169"/>
      <c r="AM1411" s="169"/>
      <c r="AN1411" s="64"/>
      <c r="AO1411" s="64"/>
      <c r="AP1411" s="64"/>
      <c r="AQ1411" s="64"/>
      <c r="AR1411" s="64"/>
      <c r="AS1411" s="42"/>
      <c r="AT1411" s="67"/>
      <c r="AU1411" s="67"/>
      <c r="AV1411" s="67"/>
      <c r="AW1411" s="42"/>
      <c r="AX1411" s="64"/>
      <c r="AY1411" s="69"/>
      <c r="AZ1411" s="67"/>
      <c r="BA1411" s="67"/>
      <c r="BB1411" s="67"/>
      <c r="BC1411" s="67"/>
      <c r="BD1411" s="69"/>
      <c r="BE1411" s="69"/>
      <c r="BF1411" s="72"/>
      <c r="BG1411" s="69"/>
      <c r="BH1411" s="69"/>
      <c r="BI1411" s="94"/>
      <c r="BJ1411" s="42"/>
      <c r="BK1411" s="42"/>
      <c r="BL1411" s="209"/>
      <c r="BM1411" s="67"/>
      <c r="BN1411" s="67"/>
      <c r="BO1411" s="95"/>
      <c r="BP1411" s="42"/>
      <c r="BQ1411" s="42"/>
      <c r="BR1411" s="206"/>
      <c r="BS1411" s="41"/>
      <c r="BT1411" s="41"/>
      <c r="BU1411" s="30"/>
      <c r="BW1411" s="30"/>
      <c r="BX1411" s="30"/>
      <c r="BY1411" s="30"/>
      <c r="BZ1411" s="160"/>
      <c r="CS1411" s="40"/>
      <c r="CV1411" s="69"/>
      <c r="CW1411" s="31"/>
      <c r="CX1411" s="19"/>
      <c r="CY1411" s="43"/>
      <c r="DC1411" s="160"/>
      <c r="DU1411" s="30"/>
      <c r="DV1411" s="30"/>
      <c r="DW1411" s="30"/>
      <c r="DX1411" s="30"/>
      <c r="DY1411" s="30"/>
      <c r="DZ1411" s="160"/>
      <c r="EA1411" s="160"/>
      <c r="EC1411" s="160"/>
      <c r="ED1411" s="160"/>
      <c r="EG1411" s="160"/>
      <c r="EH1411" s="30"/>
      <c r="EI1411" s="30"/>
      <c r="EK1411" s="160"/>
      <c r="EL1411" s="160"/>
      <c r="EM1411" s="160"/>
      <c r="EN1411" s="160"/>
      <c r="EO1411" s="160"/>
      <c r="EP1411" s="160"/>
    </row>
    <row r="1412" spans="2:146" s="105" customFormat="1" x14ac:dyDescent="0.25">
      <c r="B1412" s="53"/>
      <c r="C1412" s="53"/>
      <c r="D1412" s="53"/>
      <c r="E1412" s="53"/>
      <c r="F1412" s="53"/>
      <c r="G1412" s="53"/>
      <c r="J1412" s="160"/>
      <c r="K1412" s="160"/>
      <c r="L1412" s="42"/>
      <c r="M1412" s="42"/>
      <c r="N1412" s="42"/>
      <c r="O1412" s="42"/>
      <c r="P1412" s="42"/>
      <c r="Q1412" s="42"/>
      <c r="R1412" s="42"/>
      <c r="S1412" s="42"/>
      <c r="T1412" s="42"/>
      <c r="U1412" s="169"/>
      <c r="V1412" s="169"/>
      <c r="W1412" s="169"/>
      <c r="X1412" s="169"/>
      <c r="Y1412" s="169"/>
      <c r="AA1412" s="169"/>
      <c r="AB1412" s="169"/>
      <c r="AC1412" s="169"/>
      <c r="AD1412" s="169"/>
      <c r="AE1412" s="169"/>
      <c r="AF1412" s="169"/>
      <c r="AG1412" s="169"/>
      <c r="AH1412" s="169"/>
      <c r="AJ1412" s="169"/>
      <c r="AK1412" s="169"/>
      <c r="AM1412" s="169"/>
      <c r="AN1412" s="64"/>
      <c r="AO1412" s="64"/>
      <c r="AP1412" s="64"/>
      <c r="AQ1412" s="64"/>
      <c r="AR1412" s="64"/>
      <c r="AS1412" s="42"/>
      <c r="AT1412" s="67"/>
      <c r="AU1412" s="67"/>
      <c r="AV1412" s="67"/>
      <c r="AW1412" s="42"/>
      <c r="AX1412" s="64"/>
      <c r="AY1412" s="69"/>
      <c r="AZ1412" s="67"/>
      <c r="BA1412" s="67"/>
      <c r="BB1412" s="67"/>
      <c r="BC1412" s="67"/>
      <c r="BD1412" s="69"/>
      <c r="BE1412" s="69"/>
      <c r="BF1412" s="72"/>
      <c r="BG1412" s="69"/>
      <c r="BH1412" s="69"/>
      <c r="BI1412" s="94"/>
      <c r="BJ1412" s="42"/>
      <c r="BK1412" s="42"/>
      <c r="BL1412" s="209"/>
      <c r="BM1412" s="67"/>
      <c r="BN1412" s="67"/>
      <c r="BO1412" s="95"/>
      <c r="BP1412" s="42"/>
      <c r="BQ1412" s="42"/>
      <c r="BR1412" s="206"/>
      <c r="BS1412" s="41"/>
      <c r="BT1412" s="41"/>
      <c r="BU1412" s="30"/>
      <c r="BW1412" s="30"/>
      <c r="BX1412" s="30"/>
      <c r="BY1412" s="30"/>
      <c r="BZ1412" s="160"/>
      <c r="CS1412" s="40"/>
      <c r="CV1412" s="69"/>
      <c r="CW1412" s="31"/>
      <c r="CX1412" s="19"/>
      <c r="CY1412" s="43"/>
      <c r="DC1412" s="160"/>
      <c r="DU1412" s="30"/>
      <c r="DV1412" s="30"/>
      <c r="DW1412" s="30"/>
      <c r="DX1412" s="30"/>
      <c r="DY1412" s="30"/>
      <c r="DZ1412" s="160"/>
      <c r="EA1412" s="160"/>
      <c r="EC1412" s="160"/>
      <c r="ED1412" s="160"/>
      <c r="EG1412" s="160"/>
      <c r="EH1412" s="30"/>
      <c r="EI1412" s="30"/>
      <c r="EK1412" s="160"/>
      <c r="EL1412" s="160"/>
      <c r="EM1412" s="160"/>
      <c r="EN1412" s="160"/>
      <c r="EO1412" s="160"/>
      <c r="EP1412" s="160"/>
    </row>
    <row r="1413" spans="2:146" s="105" customFormat="1" x14ac:dyDescent="0.25">
      <c r="B1413" s="53"/>
      <c r="C1413" s="53"/>
      <c r="D1413" s="53"/>
      <c r="E1413" s="53"/>
      <c r="F1413" s="53"/>
      <c r="G1413" s="53"/>
      <c r="J1413" s="160"/>
      <c r="K1413" s="160"/>
      <c r="L1413" s="42"/>
      <c r="M1413" s="42"/>
      <c r="N1413" s="42"/>
      <c r="O1413" s="42"/>
      <c r="P1413" s="42"/>
      <c r="Q1413" s="42"/>
      <c r="R1413" s="42"/>
      <c r="S1413" s="42"/>
      <c r="T1413" s="42"/>
      <c r="U1413" s="169"/>
      <c r="V1413" s="169"/>
      <c r="W1413" s="169"/>
      <c r="X1413" s="169"/>
      <c r="Y1413" s="169"/>
      <c r="AA1413" s="169"/>
      <c r="AB1413" s="169"/>
      <c r="AC1413" s="169"/>
      <c r="AD1413" s="169"/>
      <c r="AE1413" s="169"/>
      <c r="AF1413" s="169"/>
      <c r="AG1413" s="169"/>
      <c r="AH1413" s="169"/>
      <c r="AJ1413" s="169"/>
      <c r="AK1413" s="169"/>
      <c r="AM1413" s="169"/>
      <c r="AN1413" s="64"/>
      <c r="AO1413" s="64"/>
      <c r="AP1413" s="64"/>
      <c r="AQ1413" s="64"/>
      <c r="AR1413" s="64"/>
      <c r="AS1413" s="42"/>
      <c r="AT1413" s="67"/>
      <c r="AU1413" s="67"/>
      <c r="AV1413" s="67"/>
      <c r="AW1413" s="42"/>
      <c r="AX1413" s="64"/>
      <c r="AY1413" s="69"/>
      <c r="AZ1413" s="67"/>
      <c r="BA1413" s="67"/>
      <c r="BB1413" s="67"/>
      <c r="BC1413" s="67"/>
      <c r="BD1413" s="69"/>
      <c r="BE1413" s="69"/>
      <c r="BF1413" s="72"/>
      <c r="BG1413" s="69"/>
      <c r="BH1413" s="69"/>
      <c r="BI1413" s="94"/>
      <c r="BJ1413" s="42"/>
      <c r="BK1413" s="42"/>
      <c r="BL1413" s="209"/>
      <c r="BM1413" s="67"/>
      <c r="BN1413" s="67"/>
      <c r="BO1413" s="95"/>
      <c r="BP1413" s="42"/>
      <c r="BQ1413" s="42"/>
      <c r="BR1413" s="206"/>
      <c r="BS1413" s="41"/>
      <c r="BT1413" s="41"/>
      <c r="BU1413" s="30"/>
      <c r="BW1413" s="30"/>
      <c r="BX1413" s="30"/>
      <c r="BY1413" s="30"/>
      <c r="BZ1413" s="160"/>
      <c r="CS1413" s="40"/>
      <c r="CV1413" s="69"/>
      <c r="CW1413" s="31"/>
      <c r="CX1413" s="19"/>
      <c r="CY1413" s="43"/>
      <c r="DC1413" s="160"/>
      <c r="DU1413" s="30"/>
      <c r="DV1413" s="30"/>
      <c r="DW1413" s="30"/>
      <c r="DX1413" s="30"/>
      <c r="DY1413" s="30"/>
      <c r="DZ1413" s="160"/>
      <c r="EA1413" s="160"/>
      <c r="EC1413" s="160"/>
      <c r="ED1413" s="160"/>
      <c r="EG1413" s="160"/>
      <c r="EH1413" s="30"/>
      <c r="EI1413" s="30"/>
      <c r="EK1413" s="160"/>
      <c r="EL1413" s="160"/>
      <c r="EM1413" s="160"/>
      <c r="EN1413" s="160"/>
      <c r="EO1413" s="160"/>
      <c r="EP1413" s="160"/>
    </row>
    <row r="1414" spans="2:146" s="105" customFormat="1" x14ac:dyDescent="0.25">
      <c r="B1414" s="53"/>
      <c r="C1414" s="53"/>
      <c r="D1414" s="53"/>
      <c r="E1414" s="53"/>
      <c r="F1414" s="53"/>
      <c r="G1414" s="53"/>
      <c r="J1414" s="160"/>
      <c r="K1414" s="160"/>
      <c r="L1414" s="42"/>
      <c r="M1414" s="42"/>
      <c r="N1414" s="42"/>
      <c r="O1414" s="42"/>
      <c r="P1414" s="42"/>
      <c r="Q1414" s="42"/>
      <c r="R1414" s="42"/>
      <c r="S1414" s="42"/>
      <c r="T1414" s="42"/>
      <c r="U1414" s="169"/>
      <c r="V1414" s="169"/>
      <c r="W1414" s="169"/>
      <c r="X1414" s="169"/>
      <c r="Y1414" s="169"/>
      <c r="AA1414" s="169"/>
      <c r="AB1414" s="169"/>
      <c r="AC1414" s="169"/>
      <c r="AD1414" s="169"/>
      <c r="AE1414" s="169"/>
      <c r="AF1414" s="169"/>
      <c r="AG1414" s="169"/>
      <c r="AH1414" s="169"/>
      <c r="AJ1414" s="169"/>
      <c r="AK1414" s="169"/>
      <c r="AM1414" s="169"/>
      <c r="AN1414" s="64"/>
      <c r="AO1414" s="64"/>
      <c r="AP1414" s="64"/>
      <c r="AQ1414" s="64"/>
      <c r="AR1414" s="64"/>
      <c r="AS1414" s="42"/>
      <c r="AT1414" s="67"/>
      <c r="AU1414" s="67"/>
      <c r="AV1414" s="67"/>
      <c r="AW1414" s="42"/>
      <c r="AX1414" s="64"/>
      <c r="AY1414" s="69"/>
      <c r="AZ1414" s="67"/>
      <c r="BA1414" s="67"/>
      <c r="BB1414" s="67"/>
      <c r="BC1414" s="67"/>
      <c r="BD1414" s="69"/>
      <c r="BE1414" s="69"/>
      <c r="BF1414" s="72"/>
      <c r="BG1414" s="69"/>
      <c r="BH1414" s="69"/>
      <c r="BI1414" s="94"/>
      <c r="BJ1414" s="42"/>
      <c r="BK1414" s="42"/>
      <c r="BL1414" s="209"/>
      <c r="BM1414" s="67"/>
      <c r="BN1414" s="67"/>
      <c r="BO1414" s="95"/>
      <c r="BP1414" s="42"/>
      <c r="BQ1414" s="42"/>
      <c r="BR1414" s="206"/>
      <c r="BS1414" s="41"/>
      <c r="BT1414" s="41"/>
      <c r="BU1414" s="30"/>
      <c r="BW1414" s="30"/>
      <c r="BX1414" s="30"/>
      <c r="BY1414" s="30"/>
      <c r="BZ1414" s="160"/>
      <c r="CS1414" s="40"/>
      <c r="CV1414" s="69"/>
      <c r="CW1414" s="31"/>
      <c r="CX1414" s="19"/>
      <c r="CY1414" s="43"/>
      <c r="DC1414" s="160"/>
      <c r="DU1414" s="30"/>
      <c r="DV1414" s="30"/>
      <c r="DW1414" s="30"/>
      <c r="DX1414" s="30"/>
      <c r="DY1414" s="30"/>
      <c r="DZ1414" s="160"/>
      <c r="EA1414" s="160"/>
      <c r="EC1414" s="160"/>
      <c r="ED1414" s="160"/>
      <c r="EG1414" s="160"/>
      <c r="EH1414" s="30"/>
      <c r="EI1414" s="30"/>
      <c r="EK1414" s="160"/>
      <c r="EL1414" s="160"/>
      <c r="EM1414" s="160"/>
      <c r="EN1414" s="160"/>
      <c r="EO1414" s="160"/>
      <c r="EP1414" s="160"/>
    </row>
    <row r="1415" spans="2:146" s="105" customFormat="1" x14ac:dyDescent="0.25">
      <c r="B1415" s="53"/>
      <c r="C1415" s="53"/>
      <c r="D1415" s="53"/>
      <c r="E1415" s="53"/>
      <c r="F1415" s="53"/>
      <c r="G1415" s="53"/>
      <c r="J1415" s="160"/>
      <c r="K1415" s="160"/>
      <c r="L1415" s="42"/>
      <c r="M1415" s="42"/>
      <c r="N1415" s="42"/>
      <c r="O1415" s="42"/>
      <c r="P1415" s="42"/>
      <c r="Q1415" s="42"/>
      <c r="R1415" s="42"/>
      <c r="S1415" s="42"/>
      <c r="T1415" s="42"/>
      <c r="U1415" s="169"/>
      <c r="V1415" s="169"/>
      <c r="W1415" s="169"/>
      <c r="X1415" s="169"/>
      <c r="Y1415" s="169"/>
      <c r="AA1415" s="169"/>
      <c r="AB1415" s="169"/>
      <c r="AC1415" s="169"/>
      <c r="AD1415" s="169"/>
      <c r="AE1415" s="169"/>
      <c r="AF1415" s="169"/>
      <c r="AG1415" s="169"/>
      <c r="AH1415" s="169"/>
      <c r="AJ1415" s="169"/>
      <c r="AK1415" s="169"/>
      <c r="AM1415" s="169"/>
      <c r="AN1415" s="64"/>
      <c r="AO1415" s="64"/>
      <c r="AP1415" s="64"/>
      <c r="AQ1415" s="64"/>
      <c r="AR1415" s="64"/>
      <c r="AS1415" s="42"/>
      <c r="AT1415" s="67"/>
      <c r="AU1415" s="67"/>
      <c r="AV1415" s="67"/>
      <c r="AW1415" s="42"/>
      <c r="AX1415" s="64"/>
      <c r="AY1415" s="69"/>
      <c r="AZ1415" s="67"/>
      <c r="BA1415" s="67"/>
      <c r="BB1415" s="67"/>
      <c r="BC1415" s="67"/>
      <c r="BD1415" s="69"/>
      <c r="BE1415" s="69"/>
      <c r="BF1415" s="72"/>
      <c r="BG1415" s="69"/>
      <c r="BH1415" s="69"/>
      <c r="BI1415" s="94"/>
      <c r="BJ1415" s="42"/>
      <c r="BK1415" s="42"/>
      <c r="BL1415" s="209"/>
      <c r="BM1415" s="67"/>
      <c r="BN1415" s="67"/>
      <c r="BO1415" s="95"/>
      <c r="BP1415" s="42"/>
      <c r="BQ1415" s="42"/>
      <c r="BR1415" s="206"/>
      <c r="BS1415" s="41"/>
      <c r="BT1415" s="41"/>
      <c r="BU1415" s="30"/>
      <c r="BW1415" s="30"/>
      <c r="BX1415" s="30"/>
      <c r="BY1415" s="30"/>
      <c r="BZ1415" s="160"/>
      <c r="CS1415" s="40"/>
      <c r="CV1415" s="69"/>
      <c r="CW1415" s="31"/>
      <c r="CX1415" s="19"/>
      <c r="CY1415" s="43"/>
      <c r="DC1415" s="160"/>
      <c r="DU1415" s="30"/>
      <c r="DV1415" s="30"/>
      <c r="DW1415" s="30"/>
      <c r="DX1415" s="30"/>
      <c r="DY1415" s="30"/>
      <c r="DZ1415" s="160"/>
      <c r="EA1415" s="160"/>
      <c r="EC1415" s="160"/>
      <c r="ED1415" s="160"/>
      <c r="EG1415" s="160"/>
      <c r="EH1415" s="30"/>
      <c r="EI1415" s="30"/>
      <c r="EK1415" s="160"/>
      <c r="EL1415" s="160"/>
      <c r="EM1415" s="160"/>
      <c r="EN1415" s="160"/>
      <c r="EO1415" s="160"/>
      <c r="EP1415" s="160"/>
    </row>
    <row r="1416" spans="2:146" s="105" customFormat="1" x14ac:dyDescent="0.25">
      <c r="B1416" s="53"/>
      <c r="C1416" s="53"/>
      <c r="D1416" s="53"/>
      <c r="E1416" s="53"/>
      <c r="F1416" s="53"/>
      <c r="G1416" s="53"/>
      <c r="J1416" s="160"/>
      <c r="K1416" s="160"/>
      <c r="L1416" s="42"/>
      <c r="M1416" s="42"/>
      <c r="N1416" s="42"/>
      <c r="O1416" s="42"/>
      <c r="P1416" s="42"/>
      <c r="Q1416" s="42"/>
      <c r="R1416" s="42"/>
      <c r="S1416" s="42"/>
      <c r="T1416" s="42"/>
      <c r="U1416" s="169"/>
      <c r="V1416" s="169"/>
      <c r="W1416" s="169"/>
      <c r="X1416" s="169"/>
      <c r="Y1416" s="169"/>
      <c r="AA1416" s="169"/>
      <c r="AB1416" s="169"/>
      <c r="AC1416" s="169"/>
      <c r="AD1416" s="169"/>
      <c r="AE1416" s="169"/>
      <c r="AF1416" s="169"/>
      <c r="AG1416" s="169"/>
      <c r="AH1416" s="169"/>
      <c r="AJ1416" s="169"/>
      <c r="AK1416" s="169"/>
      <c r="AM1416" s="169"/>
      <c r="AN1416" s="64"/>
      <c r="AO1416" s="64"/>
      <c r="AP1416" s="64"/>
      <c r="AQ1416" s="64"/>
      <c r="AR1416" s="64"/>
      <c r="AS1416" s="42"/>
      <c r="AT1416" s="67"/>
      <c r="AU1416" s="67"/>
      <c r="AV1416" s="67"/>
      <c r="AW1416" s="42"/>
      <c r="AX1416" s="64"/>
      <c r="AY1416" s="69"/>
      <c r="AZ1416" s="67"/>
      <c r="BA1416" s="67"/>
      <c r="BB1416" s="67"/>
      <c r="BC1416" s="67"/>
      <c r="BD1416" s="69"/>
      <c r="BE1416" s="69"/>
      <c r="BF1416" s="72"/>
      <c r="BG1416" s="69"/>
      <c r="BH1416" s="69"/>
      <c r="BI1416" s="94"/>
      <c r="BJ1416" s="42"/>
      <c r="BK1416" s="42"/>
      <c r="BL1416" s="209"/>
      <c r="BM1416" s="67"/>
      <c r="BN1416" s="67"/>
      <c r="BO1416" s="95"/>
      <c r="BP1416" s="42"/>
      <c r="BQ1416" s="42"/>
      <c r="BR1416" s="206"/>
      <c r="BS1416" s="41"/>
      <c r="BT1416" s="41"/>
      <c r="BU1416" s="30"/>
      <c r="BW1416" s="30"/>
      <c r="BX1416" s="30"/>
      <c r="BY1416" s="30"/>
      <c r="BZ1416" s="160"/>
      <c r="CS1416" s="40"/>
      <c r="CV1416" s="69"/>
      <c r="CW1416" s="31"/>
      <c r="CX1416" s="19"/>
      <c r="CY1416" s="43"/>
      <c r="DC1416" s="160"/>
      <c r="DU1416" s="30"/>
      <c r="DV1416" s="30"/>
      <c r="DW1416" s="30"/>
      <c r="DX1416" s="30"/>
      <c r="DY1416" s="30"/>
      <c r="DZ1416" s="160"/>
      <c r="EA1416" s="160"/>
      <c r="EC1416" s="160"/>
      <c r="ED1416" s="160"/>
      <c r="EG1416" s="160"/>
      <c r="EH1416" s="30"/>
      <c r="EI1416" s="30"/>
      <c r="EK1416" s="160"/>
      <c r="EL1416" s="160"/>
      <c r="EM1416" s="160"/>
      <c r="EN1416" s="160"/>
      <c r="EO1416" s="160"/>
      <c r="EP1416" s="160"/>
    </row>
    <row r="1417" spans="2:146" s="105" customFormat="1" x14ac:dyDescent="0.25">
      <c r="B1417" s="53"/>
      <c r="C1417" s="53"/>
      <c r="D1417" s="53"/>
      <c r="E1417" s="53"/>
      <c r="F1417" s="53"/>
      <c r="G1417" s="53"/>
      <c r="J1417" s="160"/>
      <c r="K1417" s="160"/>
      <c r="L1417" s="42"/>
      <c r="M1417" s="42"/>
      <c r="N1417" s="42"/>
      <c r="O1417" s="42"/>
      <c r="P1417" s="42"/>
      <c r="Q1417" s="42"/>
      <c r="R1417" s="42"/>
      <c r="S1417" s="42"/>
      <c r="T1417" s="42"/>
      <c r="U1417" s="169"/>
      <c r="V1417" s="169"/>
      <c r="W1417" s="169"/>
      <c r="X1417" s="169"/>
      <c r="Y1417" s="169"/>
      <c r="AA1417" s="169"/>
      <c r="AB1417" s="169"/>
      <c r="AC1417" s="169"/>
      <c r="AD1417" s="169"/>
      <c r="AE1417" s="169"/>
      <c r="AF1417" s="169"/>
      <c r="AG1417" s="169"/>
      <c r="AH1417" s="169"/>
      <c r="AJ1417" s="169"/>
      <c r="AK1417" s="169"/>
      <c r="AM1417" s="169"/>
      <c r="AN1417" s="64"/>
      <c r="AO1417" s="64"/>
      <c r="AP1417" s="64"/>
      <c r="AQ1417" s="64"/>
      <c r="AR1417" s="64"/>
      <c r="AS1417" s="42"/>
      <c r="AT1417" s="67"/>
      <c r="AU1417" s="67"/>
      <c r="AV1417" s="67"/>
      <c r="AW1417" s="42"/>
      <c r="AX1417" s="64"/>
      <c r="AY1417" s="69"/>
      <c r="AZ1417" s="67"/>
      <c r="BA1417" s="67"/>
      <c r="BB1417" s="67"/>
      <c r="BC1417" s="67"/>
      <c r="BD1417" s="69"/>
      <c r="BE1417" s="69"/>
      <c r="BF1417" s="72"/>
      <c r="BG1417" s="69"/>
      <c r="BH1417" s="69"/>
      <c r="BI1417" s="94"/>
      <c r="BJ1417" s="42"/>
      <c r="BK1417" s="42"/>
      <c r="BL1417" s="209"/>
      <c r="BM1417" s="67"/>
      <c r="BN1417" s="67"/>
      <c r="BO1417" s="95"/>
      <c r="BP1417" s="42"/>
      <c r="BQ1417" s="42"/>
      <c r="BR1417" s="206"/>
      <c r="BS1417" s="41"/>
      <c r="BT1417" s="41"/>
      <c r="BU1417" s="30"/>
      <c r="BW1417" s="30"/>
      <c r="BX1417" s="30"/>
      <c r="BY1417" s="30"/>
      <c r="BZ1417" s="160"/>
      <c r="CS1417" s="40"/>
      <c r="CV1417" s="69"/>
      <c r="CW1417" s="31"/>
      <c r="CX1417" s="19"/>
      <c r="CY1417" s="43"/>
      <c r="DC1417" s="160"/>
      <c r="DU1417" s="30"/>
      <c r="DV1417" s="30"/>
      <c r="DW1417" s="30"/>
      <c r="DX1417" s="30"/>
      <c r="DY1417" s="30"/>
      <c r="DZ1417" s="160"/>
      <c r="EA1417" s="160"/>
      <c r="EC1417" s="160"/>
      <c r="ED1417" s="160"/>
      <c r="EG1417" s="160"/>
      <c r="EH1417" s="30"/>
      <c r="EI1417" s="30"/>
      <c r="EK1417" s="160"/>
      <c r="EL1417" s="160"/>
      <c r="EM1417" s="160"/>
      <c r="EN1417" s="160"/>
      <c r="EO1417" s="160"/>
      <c r="EP1417" s="160"/>
    </row>
    <row r="1418" spans="2:146" s="105" customFormat="1" x14ac:dyDescent="0.25">
      <c r="B1418" s="53"/>
      <c r="C1418" s="53"/>
      <c r="D1418" s="53"/>
      <c r="E1418" s="53"/>
      <c r="F1418" s="53"/>
      <c r="G1418" s="53"/>
      <c r="J1418" s="160"/>
      <c r="K1418" s="160"/>
      <c r="L1418" s="42"/>
      <c r="M1418" s="42"/>
      <c r="N1418" s="42"/>
      <c r="O1418" s="42"/>
      <c r="P1418" s="42"/>
      <c r="Q1418" s="42"/>
      <c r="R1418" s="42"/>
      <c r="S1418" s="42"/>
      <c r="T1418" s="42"/>
      <c r="U1418" s="169"/>
      <c r="V1418" s="169"/>
      <c r="W1418" s="169"/>
      <c r="X1418" s="169"/>
      <c r="Y1418" s="169"/>
      <c r="AA1418" s="169"/>
      <c r="AB1418" s="169"/>
      <c r="AC1418" s="169"/>
      <c r="AD1418" s="169"/>
      <c r="AE1418" s="169"/>
      <c r="AF1418" s="169"/>
      <c r="AG1418" s="169"/>
      <c r="AH1418" s="169"/>
      <c r="AJ1418" s="169"/>
      <c r="AK1418" s="169"/>
      <c r="AM1418" s="169"/>
      <c r="AN1418" s="64"/>
      <c r="AO1418" s="64"/>
      <c r="AP1418" s="64"/>
      <c r="AQ1418" s="64"/>
      <c r="AR1418" s="64"/>
      <c r="AS1418" s="42"/>
      <c r="AT1418" s="67"/>
      <c r="AU1418" s="67"/>
      <c r="AV1418" s="67"/>
      <c r="AW1418" s="42"/>
      <c r="AX1418" s="64"/>
      <c r="AY1418" s="69"/>
      <c r="AZ1418" s="67"/>
      <c r="BA1418" s="67"/>
      <c r="BB1418" s="67"/>
      <c r="BC1418" s="67"/>
      <c r="BD1418" s="69"/>
      <c r="BE1418" s="69"/>
      <c r="BF1418" s="72"/>
      <c r="BG1418" s="69"/>
      <c r="BH1418" s="69"/>
      <c r="BI1418" s="94"/>
      <c r="BJ1418" s="42"/>
      <c r="BK1418" s="42"/>
      <c r="BL1418" s="209"/>
      <c r="BM1418" s="67"/>
      <c r="BN1418" s="67"/>
      <c r="BO1418" s="95"/>
      <c r="BP1418" s="42"/>
      <c r="BQ1418" s="42"/>
      <c r="BR1418" s="206"/>
      <c r="BS1418" s="41"/>
      <c r="BT1418" s="41"/>
      <c r="BU1418" s="30"/>
      <c r="BW1418" s="30"/>
      <c r="BX1418" s="30"/>
      <c r="BY1418" s="30"/>
      <c r="BZ1418" s="160"/>
      <c r="CS1418" s="40"/>
      <c r="CV1418" s="69"/>
      <c r="CW1418" s="31"/>
      <c r="CX1418" s="19"/>
      <c r="CY1418" s="43"/>
      <c r="DC1418" s="160"/>
      <c r="DU1418" s="30"/>
      <c r="DV1418" s="30"/>
      <c r="DW1418" s="30"/>
      <c r="DX1418" s="30"/>
      <c r="DY1418" s="30"/>
      <c r="DZ1418" s="160"/>
      <c r="EA1418" s="160"/>
      <c r="EC1418" s="160"/>
      <c r="ED1418" s="160"/>
      <c r="EG1418" s="160"/>
      <c r="EH1418" s="30"/>
      <c r="EI1418" s="30"/>
      <c r="EK1418" s="160"/>
      <c r="EL1418" s="160"/>
      <c r="EM1418" s="160"/>
      <c r="EN1418" s="160"/>
      <c r="EO1418" s="160"/>
      <c r="EP1418" s="160"/>
    </row>
    <row r="1419" spans="2:146" s="105" customFormat="1" x14ac:dyDescent="0.25">
      <c r="B1419" s="53"/>
      <c r="C1419" s="53"/>
      <c r="D1419" s="53"/>
      <c r="E1419" s="53"/>
      <c r="F1419" s="53"/>
      <c r="G1419" s="53"/>
      <c r="J1419" s="160"/>
      <c r="K1419" s="160"/>
      <c r="L1419" s="42"/>
      <c r="M1419" s="42"/>
      <c r="N1419" s="42"/>
      <c r="O1419" s="42"/>
      <c r="P1419" s="42"/>
      <c r="Q1419" s="42"/>
      <c r="R1419" s="42"/>
      <c r="S1419" s="42"/>
      <c r="T1419" s="42"/>
      <c r="U1419" s="169"/>
      <c r="V1419" s="169"/>
      <c r="W1419" s="169"/>
      <c r="X1419" s="169"/>
      <c r="Y1419" s="169"/>
      <c r="AA1419" s="169"/>
      <c r="AB1419" s="169"/>
      <c r="AC1419" s="169"/>
      <c r="AD1419" s="169"/>
      <c r="AE1419" s="169"/>
      <c r="AF1419" s="169"/>
      <c r="AG1419" s="169"/>
      <c r="AH1419" s="169"/>
      <c r="AJ1419" s="169"/>
      <c r="AK1419" s="169"/>
      <c r="AM1419" s="169"/>
      <c r="AN1419" s="64"/>
      <c r="AO1419" s="64"/>
      <c r="AP1419" s="64"/>
      <c r="AQ1419" s="64"/>
      <c r="AR1419" s="64"/>
      <c r="AS1419" s="42"/>
      <c r="AT1419" s="67"/>
      <c r="AU1419" s="67"/>
      <c r="AV1419" s="67"/>
      <c r="AW1419" s="42"/>
      <c r="AX1419" s="64"/>
      <c r="AY1419" s="69"/>
      <c r="AZ1419" s="67"/>
      <c r="BA1419" s="67"/>
      <c r="BB1419" s="67"/>
      <c r="BC1419" s="67"/>
      <c r="BD1419" s="69"/>
      <c r="BE1419" s="69"/>
      <c r="BF1419" s="72"/>
      <c r="BG1419" s="69"/>
      <c r="BH1419" s="69"/>
      <c r="BI1419" s="94"/>
      <c r="BJ1419" s="42"/>
      <c r="BK1419" s="42"/>
      <c r="BL1419" s="209"/>
      <c r="BM1419" s="67"/>
      <c r="BN1419" s="67"/>
      <c r="BO1419" s="95"/>
      <c r="BP1419" s="42"/>
      <c r="BQ1419" s="42"/>
      <c r="BR1419" s="206"/>
      <c r="BS1419" s="41"/>
      <c r="BT1419" s="41"/>
      <c r="BU1419" s="30"/>
      <c r="BW1419" s="30"/>
      <c r="BX1419" s="30"/>
      <c r="BY1419" s="30"/>
      <c r="BZ1419" s="160"/>
      <c r="CS1419" s="40"/>
      <c r="CV1419" s="69"/>
      <c r="CW1419" s="31"/>
      <c r="CX1419" s="19"/>
      <c r="CY1419" s="43"/>
      <c r="DC1419" s="160"/>
      <c r="DU1419" s="30"/>
      <c r="DV1419" s="30"/>
      <c r="DW1419" s="30"/>
      <c r="DX1419" s="30"/>
      <c r="DY1419" s="30"/>
      <c r="DZ1419" s="160"/>
      <c r="EA1419" s="160"/>
      <c r="EC1419" s="160"/>
      <c r="ED1419" s="160"/>
      <c r="EG1419" s="160"/>
      <c r="EH1419" s="30"/>
      <c r="EI1419" s="30"/>
      <c r="EK1419" s="160"/>
      <c r="EL1419" s="160"/>
      <c r="EM1419" s="160"/>
      <c r="EN1419" s="160"/>
      <c r="EO1419" s="160"/>
      <c r="EP1419" s="160"/>
    </row>
    <row r="1420" spans="2:146" s="105" customFormat="1" x14ac:dyDescent="0.25">
      <c r="B1420" s="53"/>
      <c r="C1420" s="53"/>
      <c r="D1420" s="53"/>
      <c r="E1420" s="53"/>
      <c r="F1420" s="53"/>
      <c r="G1420" s="53"/>
      <c r="J1420" s="160"/>
      <c r="K1420" s="160"/>
      <c r="L1420" s="42"/>
      <c r="M1420" s="42"/>
      <c r="N1420" s="42"/>
      <c r="O1420" s="42"/>
      <c r="P1420" s="42"/>
      <c r="Q1420" s="42"/>
      <c r="R1420" s="42"/>
      <c r="S1420" s="42"/>
      <c r="T1420" s="42"/>
      <c r="U1420" s="169"/>
      <c r="V1420" s="169"/>
      <c r="W1420" s="169"/>
      <c r="X1420" s="169"/>
      <c r="Y1420" s="169"/>
      <c r="AA1420" s="169"/>
      <c r="AB1420" s="169"/>
      <c r="AC1420" s="169"/>
      <c r="AD1420" s="169"/>
      <c r="AE1420" s="169"/>
      <c r="AF1420" s="169"/>
      <c r="AG1420" s="169"/>
      <c r="AH1420" s="169"/>
      <c r="AJ1420" s="169"/>
      <c r="AK1420" s="169"/>
      <c r="AM1420" s="169"/>
      <c r="AN1420" s="64"/>
      <c r="AO1420" s="64"/>
      <c r="AP1420" s="64"/>
      <c r="AQ1420" s="64"/>
      <c r="AR1420" s="64"/>
      <c r="AS1420" s="42"/>
      <c r="AT1420" s="67"/>
      <c r="AU1420" s="67"/>
      <c r="AV1420" s="67"/>
      <c r="AW1420" s="42"/>
      <c r="AX1420" s="64"/>
      <c r="AY1420" s="69"/>
      <c r="AZ1420" s="67"/>
      <c r="BA1420" s="67"/>
      <c r="BB1420" s="67"/>
      <c r="BC1420" s="67"/>
      <c r="BD1420" s="69"/>
      <c r="BE1420" s="69"/>
      <c r="BF1420" s="72"/>
      <c r="BG1420" s="69"/>
      <c r="BH1420" s="69"/>
      <c r="BI1420" s="94"/>
      <c r="BJ1420" s="42"/>
      <c r="BK1420" s="42"/>
      <c r="BL1420" s="209"/>
      <c r="BM1420" s="67"/>
      <c r="BN1420" s="67"/>
      <c r="BO1420" s="95"/>
      <c r="BP1420" s="42"/>
      <c r="BQ1420" s="42"/>
      <c r="BR1420" s="206"/>
      <c r="BS1420" s="41"/>
      <c r="BT1420" s="41"/>
      <c r="BU1420" s="30"/>
      <c r="BW1420" s="30"/>
      <c r="BX1420" s="30"/>
      <c r="BY1420" s="30"/>
      <c r="BZ1420" s="160"/>
      <c r="CS1420" s="40"/>
      <c r="CV1420" s="69"/>
      <c r="CW1420" s="31"/>
      <c r="CX1420" s="19"/>
      <c r="CY1420" s="43"/>
      <c r="DC1420" s="160"/>
      <c r="DU1420" s="30"/>
      <c r="DV1420" s="30"/>
      <c r="DW1420" s="30"/>
      <c r="DX1420" s="30"/>
      <c r="DY1420" s="30"/>
      <c r="DZ1420" s="160"/>
      <c r="EA1420" s="160"/>
      <c r="EC1420" s="160"/>
      <c r="ED1420" s="160"/>
      <c r="EG1420" s="160"/>
      <c r="EH1420" s="30"/>
      <c r="EI1420" s="30"/>
      <c r="EK1420" s="160"/>
      <c r="EL1420" s="160"/>
      <c r="EM1420" s="160"/>
      <c r="EN1420" s="160"/>
      <c r="EO1420" s="160"/>
      <c r="EP1420" s="160"/>
    </row>
    <row r="1421" spans="2:146" s="105" customFormat="1" x14ac:dyDescent="0.25">
      <c r="B1421" s="53"/>
      <c r="C1421" s="53"/>
      <c r="D1421" s="53"/>
      <c r="E1421" s="53"/>
      <c r="F1421" s="53"/>
      <c r="G1421" s="53"/>
      <c r="J1421" s="160"/>
      <c r="K1421" s="160"/>
      <c r="L1421" s="42"/>
      <c r="M1421" s="42"/>
      <c r="N1421" s="42"/>
      <c r="O1421" s="42"/>
      <c r="P1421" s="42"/>
      <c r="Q1421" s="42"/>
      <c r="R1421" s="42"/>
      <c r="S1421" s="42"/>
      <c r="T1421" s="42"/>
      <c r="U1421" s="169"/>
      <c r="V1421" s="169"/>
      <c r="W1421" s="169"/>
      <c r="X1421" s="169"/>
      <c r="Y1421" s="169"/>
      <c r="AA1421" s="169"/>
      <c r="AB1421" s="169"/>
      <c r="AC1421" s="169"/>
      <c r="AD1421" s="169"/>
      <c r="AE1421" s="169"/>
      <c r="AF1421" s="169"/>
      <c r="AG1421" s="169"/>
      <c r="AH1421" s="169"/>
      <c r="AJ1421" s="169"/>
      <c r="AK1421" s="169"/>
      <c r="AM1421" s="169"/>
      <c r="AN1421" s="64"/>
      <c r="AO1421" s="64"/>
      <c r="AP1421" s="64"/>
      <c r="AQ1421" s="64"/>
      <c r="AR1421" s="64"/>
      <c r="AS1421" s="42"/>
      <c r="AT1421" s="67"/>
      <c r="AU1421" s="67"/>
      <c r="AV1421" s="67"/>
      <c r="AW1421" s="42"/>
      <c r="AX1421" s="64"/>
      <c r="AY1421" s="69"/>
      <c r="AZ1421" s="67"/>
      <c r="BA1421" s="67"/>
      <c r="BB1421" s="67"/>
      <c r="BC1421" s="67"/>
      <c r="BD1421" s="69"/>
      <c r="BE1421" s="69"/>
      <c r="BF1421" s="72"/>
      <c r="BG1421" s="69"/>
      <c r="BH1421" s="69"/>
      <c r="BI1421" s="94"/>
      <c r="BJ1421" s="42"/>
      <c r="BK1421" s="42"/>
      <c r="BL1421" s="209"/>
      <c r="BM1421" s="67"/>
      <c r="BN1421" s="67"/>
      <c r="BO1421" s="95"/>
      <c r="BP1421" s="42"/>
      <c r="BQ1421" s="42"/>
      <c r="BR1421" s="206"/>
      <c r="BS1421" s="41"/>
      <c r="BT1421" s="41"/>
      <c r="BU1421" s="30"/>
      <c r="BW1421" s="30"/>
      <c r="BX1421" s="30"/>
      <c r="BY1421" s="30"/>
      <c r="BZ1421" s="160"/>
      <c r="CS1421" s="40"/>
      <c r="CV1421" s="69"/>
      <c r="CW1421" s="31"/>
      <c r="CX1421" s="19"/>
      <c r="CY1421" s="43"/>
      <c r="DC1421" s="160"/>
      <c r="DU1421" s="30"/>
      <c r="DV1421" s="30"/>
      <c r="DW1421" s="30"/>
      <c r="DX1421" s="30"/>
      <c r="DY1421" s="30"/>
      <c r="DZ1421" s="160"/>
      <c r="EA1421" s="160"/>
      <c r="EC1421" s="160"/>
      <c r="ED1421" s="160"/>
      <c r="EG1421" s="160"/>
      <c r="EH1421" s="30"/>
      <c r="EI1421" s="30"/>
      <c r="EK1421" s="160"/>
      <c r="EL1421" s="160"/>
      <c r="EM1421" s="160"/>
      <c r="EN1421" s="160"/>
      <c r="EO1421" s="160"/>
      <c r="EP1421" s="160"/>
    </row>
    <row r="1422" spans="2:146" s="105" customFormat="1" x14ac:dyDescent="0.25">
      <c r="B1422" s="53"/>
      <c r="C1422" s="53"/>
      <c r="D1422" s="53"/>
      <c r="E1422" s="53"/>
      <c r="F1422" s="53"/>
      <c r="G1422" s="53"/>
      <c r="J1422" s="160"/>
      <c r="K1422" s="160"/>
      <c r="L1422" s="42"/>
      <c r="M1422" s="42"/>
      <c r="N1422" s="42"/>
      <c r="O1422" s="42"/>
      <c r="P1422" s="42"/>
      <c r="Q1422" s="42"/>
      <c r="R1422" s="42"/>
      <c r="S1422" s="42"/>
      <c r="T1422" s="42"/>
      <c r="U1422" s="169"/>
      <c r="V1422" s="169"/>
      <c r="W1422" s="169"/>
      <c r="X1422" s="169"/>
      <c r="Y1422" s="169"/>
      <c r="AA1422" s="169"/>
      <c r="AB1422" s="169"/>
      <c r="AC1422" s="169"/>
      <c r="AD1422" s="169"/>
      <c r="AE1422" s="169"/>
      <c r="AF1422" s="169"/>
      <c r="AG1422" s="169"/>
      <c r="AH1422" s="169"/>
      <c r="AJ1422" s="169"/>
      <c r="AK1422" s="169"/>
      <c r="AM1422" s="169"/>
      <c r="AN1422" s="64"/>
      <c r="AO1422" s="64"/>
      <c r="AP1422" s="64"/>
      <c r="AQ1422" s="64"/>
      <c r="AR1422" s="64"/>
      <c r="AS1422" s="42"/>
      <c r="AT1422" s="67"/>
      <c r="AU1422" s="67"/>
      <c r="AV1422" s="67"/>
      <c r="AW1422" s="42"/>
      <c r="AX1422" s="64"/>
      <c r="AY1422" s="69"/>
      <c r="AZ1422" s="67"/>
      <c r="BA1422" s="67"/>
      <c r="BB1422" s="67"/>
      <c r="BC1422" s="67"/>
      <c r="BD1422" s="69"/>
      <c r="BE1422" s="69"/>
      <c r="BF1422" s="72"/>
      <c r="BG1422" s="69"/>
      <c r="BH1422" s="69"/>
      <c r="BI1422" s="94"/>
      <c r="BJ1422" s="42"/>
      <c r="BK1422" s="42"/>
      <c r="BL1422" s="209"/>
      <c r="BM1422" s="67"/>
      <c r="BN1422" s="67"/>
      <c r="BO1422" s="95"/>
      <c r="BP1422" s="42"/>
      <c r="BQ1422" s="42"/>
      <c r="BR1422" s="206"/>
      <c r="BS1422" s="41"/>
      <c r="BT1422" s="41"/>
      <c r="BU1422" s="30"/>
      <c r="BW1422" s="30"/>
      <c r="BX1422" s="30"/>
      <c r="BY1422" s="30"/>
      <c r="BZ1422" s="160"/>
      <c r="CS1422" s="40"/>
      <c r="CV1422" s="69"/>
      <c r="CW1422" s="31"/>
      <c r="CX1422" s="19"/>
      <c r="CY1422" s="43"/>
      <c r="DC1422" s="160"/>
      <c r="DU1422" s="30"/>
      <c r="DV1422" s="30"/>
      <c r="DW1422" s="30"/>
      <c r="DX1422" s="30"/>
      <c r="DY1422" s="30"/>
      <c r="DZ1422" s="160"/>
      <c r="EA1422" s="160"/>
      <c r="EC1422" s="160"/>
      <c r="ED1422" s="160"/>
      <c r="EG1422" s="160"/>
      <c r="EH1422" s="30"/>
      <c r="EI1422" s="30"/>
      <c r="EK1422" s="160"/>
      <c r="EL1422" s="160"/>
      <c r="EM1422" s="160"/>
      <c r="EN1422" s="160"/>
      <c r="EO1422" s="160"/>
      <c r="EP1422" s="160"/>
    </row>
    <row r="1423" spans="2:146" s="105" customFormat="1" x14ac:dyDescent="0.25">
      <c r="J1423" s="160"/>
      <c r="K1423" s="160"/>
      <c r="L1423" s="42"/>
      <c r="M1423" s="42"/>
      <c r="N1423" s="42"/>
      <c r="O1423" s="42"/>
      <c r="P1423" s="42"/>
      <c r="Q1423" s="42"/>
      <c r="R1423" s="42"/>
      <c r="S1423" s="42"/>
      <c r="T1423" s="42"/>
      <c r="U1423" s="169"/>
      <c r="V1423" s="169"/>
      <c r="W1423" s="169"/>
      <c r="X1423" s="169"/>
      <c r="Y1423" s="169"/>
      <c r="AA1423" s="169"/>
      <c r="AB1423" s="169"/>
      <c r="AC1423" s="169"/>
      <c r="AD1423" s="169"/>
      <c r="AE1423" s="169"/>
      <c r="AF1423" s="169"/>
      <c r="AG1423" s="169"/>
      <c r="AH1423" s="169"/>
      <c r="AJ1423" s="169"/>
      <c r="AK1423" s="169"/>
      <c r="AM1423" s="169"/>
      <c r="AN1423" s="64"/>
      <c r="AO1423" s="64"/>
      <c r="AP1423" s="64"/>
      <c r="AQ1423" s="64"/>
      <c r="AR1423" s="64"/>
      <c r="AS1423" s="42"/>
      <c r="AT1423" s="64"/>
      <c r="AU1423" s="64"/>
      <c r="AV1423" s="64"/>
      <c r="AW1423" s="42"/>
      <c r="AX1423" s="64"/>
      <c r="AY1423" s="69"/>
      <c r="AZ1423" s="67"/>
      <c r="BA1423" s="67"/>
      <c r="BB1423" s="67"/>
      <c r="BC1423" s="67"/>
      <c r="BD1423" s="69"/>
      <c r="BE1423" s="69"/>
      <c r="BF1423" s="69"/>
      <c r="BG1423" s="69"/>
      <c r="BH1423" s="69"/>
      <c r="BI1423" s="93"/>
      <c r="BJ1423" s="42"/>
      <c r="BK1423" s="42"/>
      <c r="BL1423" s="209"/>
      <c r="BM1423" s="42"/>
      <c r="BN1423" s="42"/>
      <c r="BO1423" s="42"/>
      <c r="BP1423" s="42"/>
      <c r="BQ1423" s="42"/>
      <c r="BR1423" s="168"/>
      <c r="BS1423" s="41"/>
      <c r="BT1423" s="41"/>
      <c r="BU1423" s="41"/>
      <c r="BW1423" s="28"/>
      <c r="BX1423" s="28"/>
      <c r="BY1423" s="28"/>
      <c r="BZ1423" s="160"/>
      <c r="CV1423" s="42"/>
      <c r="CW1423" s="42"/>
      <c r="CY1423" s="42"/>
      <c r="DC1423" s="160"/>
      <c r="DU1423" s="28"/>
      <c r="DV1423" s="28"/>
      <c r="DW1423" s="28"/>
      <c r="DX1423" s="28"/>
      <c r="DY1423" s="28"/>
      <c r="DZ1423" s="160"/>
      <c r="EA1423" s="160"/>
      <c r="EC1423" s="160"/>
      <c r="ED1423" s="160"/>
      <c r="EG1423" s="160"/>
      <c r="EH1423" s="28"/>
      <c r="EI1423" s="28"/>
      <c r="EK1423" s="160"/>
      <c r="EL1423" s="160"/>
      <c r="EM1423" s="160"/>
      <c r="EN1423" s="160"/>
      <c r="EO1423" s="160"/>
      <c r="EP1423" s="160"/>
    </row>
    <row r="1424" spans="2:146" s="105" customFormat="1" x14ac:dyDescent="0.25">
      <c r="B1424" s="53"/>
      <c r="C1424" s="53"/>
      <c r="D1424" s="53"/>
      <c r="E1424" s="53"/>
      <c r="F1424" s="53"/>
      <c r="G1424" s="53"/>
      <c r="I1424" s="29"/>
      <c r="J1424" s="161"/>
      <c r="K1424" s="161"/>
      <c r="L1424" s="42"/>
      <c r="M1424" s="42"/>
      <c r="N1424" s="42"/>
      <c r="O1424" s="42"/>
      <c r="P1424" s="42"/>
      <c r="Q1424" s="42"/>
      <c r="R1424" s="42"/>
      <c r="S1424" s="42"/>
      <c r="T1424" s="42"/>
      <c r="U1424" s="169"/>
      <c r="V1424" s="169"/>
      <c r="W1424" s="169"/>
      <c r="X1424" s="169"/>
      <c r="Y1424" s="169"/>
      <c r="AA1424" s="169"/>
      <c r="AB1424" s="169"/>
      <c r="AC1424" s="169"/>
      <c r="AD1424" s="169"/>
      <c r="AE1424" s="169"/>
      <c r="AF1424" s="169"/>
      <c r="AG1424" s="169"/>
      <c r="AH1424" s="169"/>
      <c r="AJ1424" s="169"/>
      <c r="AK1424" s="169"/>
      <c r="AM1424" s="169"/>
      <c r="AN1424" s="64"/>
      <c r="AO1424" s="64"/>
      <c r="AP1424" s="64"/>
      <c r="AQ1424" s="64"/>
      <c r="AR1424" s="64"/>
      <c r="AS1424" s="42"/>
      <c r="AT1424" s="67"/>
      <c r="AU1424" s="67"/>
      <c r="AV1424" s="67"/>
      <c r="AW1424" s="42"/>
      <c r="AX1424" s="64"/>
      <c r="AY1424" s="69"/>
      <c r="AZ1424" s="67"/>
      <c r="BA1424" s="67"/>
      <c r="BB1424" s="67"/>
      <c r="BC1424" s="67"/>
      <c r="BD1424" s="69"/>
      <c r="BE1424" s="69"/>
      <c r="BF1424" s="72"/>
      <c r="BG1424" s="69"/>
      <c r="BH1424" s="69"/>
      <c r="BI1424" s="94"/>
      <c r="BJ1424" s="42"/>
      <c r="BK1424" s="42"/>
      <c r="BL1424" s="209"/>
      <c r="BM1424" s="67"/>
      <c r="BN1424" s="67"/>
      <c r="BO1424" s="95"/>
      <c r="BP1424" s="42"/>
      <c r="BQ1424" s="42"/>
      <c r="BR1424" s="206"/>
      <c r="BS1424" s="41"/>
      <c r="BT1424" s="41"/>
      <c r="BU1424" s="30"/>
      <c r="BW1424" s="30"/>
      <c r="BX1424" s="30"/>
      <c r="BY1424" s="30"/>
      <c r="BZ1424" s="160"/>
      <c r="CS1424" s="40"/>
      <c r="CV1424" s="69"/>
      <c r="CW1424" s="31"/>
      <c r="CX1424" s="19"/>
      <c r="CY1424" s="43"/>
      <c r="DC1424" s="160"/>
      <c r="DU1424" s="30"/>
      <c r="DV1424" s="30"/>
      <c r="DW1424" s="30"/>
      <c r="DX1424" s="30"/>
      <c r="DY1424" s="30"/>
      <c r="DZ1424" s="160"/>
      <c r="EA1424" s="160"/>
      <c r="EC1424" s="160"/>
      <c r="ED1424" s="160"/>
      <c r="EG1424" s="160"/>
      <c r="EH1424" s="30"/>
      <c r="EI1424" s="30"/>
      <c r="EK1424" s="160"/>
      <c r="EL1424" s="160"/>
      <c r="EM1424" s="160"/>
      <c r="EN1424" s="160"/>
      <c r="EO1424" s="160"/>
      <c r="EP1424" s="160"/>
    </row>
    <row r="1425" spans="2:146" s="105" customFormat="1" x14ac:dyDescent="0.25">
      <c r="B1425" s="53"/>
      <c r="C1425" s="53"/>
      <c r="D1425" s="53"/>
      <c r="E1425" s="53"/>
      <c r="F1425" s="53"/>
      <c r="G1425" s="53"/>
      <c r="I1425" s="29"/>
      <c r="J1425" s="161"/>
      <c r="K1425" s="161"/>
      <c r="L1425" s="42"/>
      <c r="M1425" s="42"/>
      <c r="N1425" s="42"/>
      <c r="O1425" s="42"/>
      <c r="P1425" s="42"/>
      <c r="Q1425" s="42"/>
      <c r="R1425" s="42"/>
      <c r="S1425" s="42"/>
      <c r="T1425" s="42"/>
      <c r="U1425" s="169"/>
      <c r="V1425" s="169"/>
      <c r="W1425" s="169"/>
      <c r="X1425" s="169"/>
      <c r="Y1425" s="169"/>
      <c r="AA1425" s="169"/>
      <c r="AB1425" s="169"/>
      <c r="AC1425" s="169"/>
      <c r="AD1425" s="169"/>
      <c r="AE1425" s="169"/>
      <c r="AF1425" s="169"/>
      <c r="AG1425" s="169"/>
      <c r="AH1425" s="169"/>
      <c r="AJ1425" s="169"/>
      <c r="AK1425" s="169"/>
      <c r="AM1425" s="169"/>
      <c r="AN1425" s="64"/>
      <c r="AO1425" s="64"/>
      <c r="AP1425" s="64"/>
      <c r="AQ1425" s="64"/>
      <c r="AR1425" s="64"/>
      <c r="AS1425" s="42"/>
      <c r="AT1425" s="67"/>
      <c r="AU1425" s="67"/>
      <c r="AV1425" s="67"/>
      <c r="AW1425" s="42"/>
      <c r="AX1425" s="64"/>
      <c r="AY1425" s="69"/>
      <c r="AZ1425" s="67"/>
      <c r="BA1425" s="67"/>
      <c r="BB1425" s="67"/>
      <c r="BC1425" s="67"/>
      <c r="BD1425" s="69"/>
      <c r="BE1425" s="69"/>
      <c r="BF1425" s="72"/>
      <c r="BG1425" s="69"/>
      <c r="BH1425" s="69"/>
      <c r="BI1425" s="94"/>
      <c r="BJ1425" s="42"/>
      <c r="BK1425" s="42"/>
      <c r="BL1425" s="209"/>
      <c r="BM1425" s="67"/>
      <c r="BN1425" s="67"/>
      <c r="BO1425" s="95"/>
      <c r="BP1425" s="42"/>
      <c r="BQ1425" s="42"/>
      <c r="BR1425" s="206"/>
      <c r="BS1425" s="41"/>
      <c r="BT1425" s="41"/>
      <c r="BU1425" s="30"/>
      <c r="BW1425" s="30"/>
      <c r="BX1425" s="30"/>
      <c r="BY1425" s="30"/>
      <c r="BZ1425" s="160"/>
      <c r="CS1425" s="40"/>
      <c r="CV1425" s="69"/>
      <c r="CW1425" s="31"/>
      <c r="CX1425" s="19"/>
      <c r="CY1425" s="43"/>
      <c r="DC1425" s="160"/>
      <c r="DU1425" s="30"/>
      <c r="DV1425" s="30"/>
      <c r="DW1425" s="30"/>
      <c r="DX1425" s="30"/>
      <c r="DY1425" s="30"/>
      <c r="DZ1425" s="160"/>
      <c r="EA1425" s="160"/>
      <c r="EC1425" s="160"/>
      <c r="ED1425" s="160"/>
      <c r="EG1425" s="160"/>
      <c r="EH1425" s="30"/>
      <c r="EI1425" s="30"/>
      <c r="EK1425" s="160"/>
      <c r="EL1425" s="160"/>
      <c r="EM1425" s="160"/>
      <c r="EN1425" s="160"/>
      <c r="EO1425" s="160"/>
      <c r="EP1425" s="160"/>
    </row>
    <row r="1426" spans="2:146" s="105" customFormat="1" x14ac:dyDescent="0.25">
      <c r="B1426" s="53"/>
      <c r="C1426" s="53"/>
      <c r="D1426" s="53"/>
      <c r="E1426" s="53"/>
      <c r="F1426" s="53"/>
      <c r="G1426" s="53"/>
      <c r="J1426" s="160"/>
      <c r="K1426" s="160"/>
      <c r="L1426" s="42"/>
      <c r="M1426" s="42"/>
      <c r="N1426" s="42"/>
      <c r="O1426" s="42"/>
      <c r="P1426" s="42"/>
      <c r="Q1426" s="42"/>
      <c r="R1426" s="42"/>
      <c r="S1426" s="42"/>
      <c r="T1426" s="42"/>
      <c r="U1426" s="169"/>
      <c r="V1426" s="169"/>
      <c r="W1426" s="169"/>
      <c r="X1426" s="169"/>
      <c r="Y1426" s="169"/>
      <c r="AA1426" s="169"/>
      <c r="AB1426" s="169"/>
      <c r="AC1426" s="169"/>
      <c r="AD1426" s="169"/>
      <c r="AE1426" s="169"/>
      <c r="AF1426" s="169"/>
      <c r="AG1426" s="169"/>
      <c r="AH1426" s="169"/>
      <c r="AJ1426" s="169"/>
      <c r="AK1426" s="169"/>
      <c r="AM1426" s="169"/>
      <c r="AN1426" s="64"/>
      <c r="AO1426" s="64"/>
      <c r="AP1426" s="64"/>
      <c r="AQ1426" s="64"/>
      <c r="AR1426" s="64"/>
      <c r="AS1426" s="42"/>
      <c r="AT1426" s="67"/>
      <c r="AU1426" s="67"/>
      <c r="AV1426" s="67"/>
      <c r="AW1426" s="42"/>
      <c r="AX1426" s="64"/>
      <c r="AY1426" s="69"/>
      <c r="AZ1426" s="67"/>
      <c r="BA1426" s="67"/>
      <c r="BB1426" s="67"/>
      <c r="BC1426" s="67"/>
      <c r="BD1426" s="69"/>
      <c r="BE1426" s="69"/>
      <c r="BF1426" s="72"/>
      <c r="BG1426" s="69"/>
      <c r="BH1426" s="69"/>
      <c r="BI1426" s="94"/>
      <c r="BJ1426" s="42"/>
      <c r="BK1426" s="42"/>
      <c r="BL1426" s="209"/>
      <c r="BM1426" s="67"/>
      <c r="BN1426" s="67"/>
      <c r="BO1426" s="95"/>
      <c r="BP1426" s="42"/>
      <c r="BQ1426" s="42"/>
      <c r="BR1426" s="206"/>
      <c r="BS1426" s="41"/>
      <c r="BT1426" s="41"/>
      <c r="BU1426" s="30"/>
      <c r="BW1426" s="30"/>
      <c r="BX1426" s="30"/>
      <c r="BY1426" s="30"/>
      <c r="BZ1426" s="160"/>
      <c r="CS1426" s="40"/>
      <c r="CV1426" s="69"/>
      <c r="CW1426" s="31"/>
      <c r="CX1426" s="19"/>
      <c r="CY1426" s="43"/>
      <c r="DC1426" s="160"/>
      <c r="DU1426" s="30"/>
      <c r="DV1426" s="30"/>
      <c r="DW1426" s="30"/>
      <c r="DX1426" s="30"/>
      <c r="DY1426" s="30"/>
      <c r="DZ1426" s="160"/>
      <c r="EA1426" s="160"/>
      <c r="EC1426" s="160"/>
      <c r="ED1426" s="160"/>
      <c r="EG1426" s="160"/>
      <c r="EH1426" s="30"/>
      <c r="EI1426" s="30"/>
      <c r="EK1426" s="160"/>
      <c r="EL1426" s="160"/>
      <c r="EM1426" s="160"/>
      <c r="EN1426" s="160"/>
      <c r="EO1426" s="160"/>
      <c r="EP1426" s="160"/>
    </row>
    <row r="1427" spans="2:146" s="105" customFormat="1" x14ac:dyDescent="0.25">
      <c r="B1427" s="53"/>
      <c r="C1427" s="53"/>
      <c r="D1427" s="53"/>
      <c r="E1427" s="53"/>
      <c r="F1427" s="53"/>
      <c r="G1427" s="53"/>
      <c r="I1427" s="29"/>
      <c r="J1427" s="161"/>
      <c r="K1427" s="161"/>
      <c r="L1427" s="42"/>
      <c r="M1427" s="42"/>
      <c r="N1427" s="42"/>
      <c r="O1427" s="42"/>
      <c r="P1427" s="42"/>
      <c r="Q1427" s="42"/>
      <c r="R1427" s="42"/>
      <c r="S1427" s="42"/>
      <c r="T1427" s="42"/>
      <c r="U1427" s="169"/>
      <c r="V1427" s="169"/>
      <c r="W1427" s="169"/>
      <c r="X1427" s="169"/>
      <c r="Y1427" s="169"/>
      <c r="AA1427" s="169"/>
      <c r="AB1427" s="169"/>
      <c r="AC1427" s="169"/>
      <c r="AD1427" s="169"/>
      <c r="AE1427" s="169"/>
      <c r="AF1427" s="169"/>
      <c r="AG1427" s="169"/>
      <c r="AH1427" s="169"/>
      <c r="AJ1427" s="169"/>
      <c r="AK1427" s="169"/>
      <c r="AM1427" s="169"/>
      <c r="AN1427" s="64"/>
      <c r="AO1427" s="64"/>
      <c r="AP1427" s="64"/>
      <c r="AQ1427" s="64"/>
      <c r="AR1427" s="64"/>
      <c r="AS1427" s="42"/>
      <c r="AT1427" s="67"/>
      <c r="AU1427" s="67"/>
      <c r="AV1427" s="67"/>
      <c r="AW1427" s="42"/>
      <c r="AX1427" s="64"/>
      <c r="AY1427" s="69"/>
      <c r="AZ1427" s="67"/>
      <c r="BA1427" s="67"/>
      <c r="BB1427" s="67"/>
      <c r="BC1427" s="67"/>
      <c r="BD1427" s="69"/>
      <c r="BE1427" s="69"/>
      <c r="BF1427" s="72"/>
      <c r="BG1427" s="69"/>
      <c r="BH1427" s="69"/>
      <c r="BI1427" s="94"/>
      <c r="BJ1427" s="42"/>
      <c r="BK1427" s="42"/>
      <c r="BL1427" s="209"/>
      <c r="BM1427" s="67"/>
      <c r="BN1427" s="67"/>
      <c r="BO1427" s="95"/>
      <c r="BP1427" s="42"/>
      <c r="BQ1427" s="42"/>
      <c r="BR1427" s="206"/>
      <c r="BS1427" s="41"/>
      <c r="BT1427" s="41"/>
      <c r="BU1427" s="30"/>
      <c r="BW1427" s="30"/>
      <c r="BX1427" s="30"/>
      <c r="BY1427" s="30"/>
      <c r="BZ1427" s="160"/>
      <c r="CS1427" s="40"/>
      <c r="CV1427" s="69"/>
      <c r="CW1427" s="31"/>
      <c r="CX1427" s="19"/>
      <c r="CY1427" s="43"/>
      <c r="DC1427" s="160"/>
      <c r="DU1427" s="30"/>
      <c r="DV1427" s="30"/>
      <c r="DW1427" s="30"/>
      <c r="DX1427" s="30"/>
      <c r="DY1427" s="30"/>
      <c r="DZ1427" s="160"/>
      <c r="EA1427" s="160"/>
      <c r="EC1427" s="160"/>
      <c r="ED1427" s="160"/>
      <c r="EG1427" s="160"/>
      <c r="EH1427" s="30"/>
      <c r="EI1427" s="30"/>
      <c r="EK1427" s="160"/>
      <c r="EL1427" s="160"/>
      <c r="EM1427" s="160"/>
      <c r="EN1427" s="160"/>
      <c r="EO1427" s="160"/>
      <c r="EP1427" s="160"/>
    </row>
    <row r="1428" spans="2:146" s="105" customFormat="1" x14ac:dyDescent="0.25">
      <c r="B1428" s="53"/>
      <c r="C1428" s="53"/>
      <c r="D1428" s="53"/>
      <c r="E1428" s="53"/>
      <c r="F1428" s="53"/>
      <c r="G1428" s="53"/>
      <c r="J1428" s="160"/>
      <c r="K1428" s="160"/>
      <c r="L1428" s="42"/>
      <c r="M1428" s="42"/>
      <c r="N1428" s="42"/>
      <c r="O1428" s="42"/>
      <c r="P1428" s="42"/>
      <c r="Q1428" s="42"/>
      <c r="R1428" s="42"/>
      <c r="S1428" s="42"/>
      <c r="T1428" s="42"/>
      <c r="U1428" s="169"/>
      <c r="V1428" s="169"/>
      <c r="W1428" s="169"/>
      <c r="X1428" s="169"/>
      <c r="Y1428" s="169"/>
      <c r="AA1428" s="169"/>
      <c r="AB1428" s="169"/>
      <c r="AC1428" s="169"/>
      <c r="AD1428" s="169"/>
      <c r="AE1428" s="169"/>
      <c r="AF1428" s="169"/>
      <c r="AG1428" s="169"/>
      <c r="AH1428" s="169"/>
      <c r="AJ1428" s="169"/>
      <c r="AK1428" s="169"/>
      <c r="AM1428" s="169"/>
      <c r="AN1428" s="64"/>
      <c r="AO1428" s="64"/>
      <c r="AP1428" s="64"/>
      <c r="AQ1428" s="64"/>
      <c r="AR1428" s="64"/>
      <c r="AS1428" s="42"/>
      <c r="AT1428" s="67"/>
      <c r="AU1428" s="67"/>
      <c r="AV1428" s="67"/>
      <c r="AW1428" s="42"/>
      <c r="AX1428" s="64"/>
      <c r="AY1428" s="69"/>
      <c r="AZ1428" s="67"/>
      <c r="BA1428" s="67"/>
      <c r="BB1428" s="67"/>
      <c r="BC1428" s="67"/>
      <c r="BD1428" s="69"/>
      <c r="BE1428" s="69"/>
      <c r="BF1428" s="72"/>
      <c r="BG1428" s="69"/>
      <c r="BH1428" s="69"/>
      <c r="BI1428" s="94"/>
      <c r="BJ1428" s="42"/>
      <c r="BK1428" s="42"/>
      <c r="BL1428" s="209"/>
      <c r="BM1428" s="67"/>
      <c r="BN1428" s="67"/>
      <c r="BO1428" s="95"/>
      <c r="BP1428" s="42"/>
      <c r="BQ1428" s="42"/>
      <c r="BR1428" s="206"/>
      <c r="BS1428" s="41"/>
      <c r="BT1428" s="41"/>
      <c r="BU1428" s="30"/>
      <c r="BW1428" s="30"/>
      <c r="BX1428" s="30"/>
      <c r="BY1428" s="30"/>
      <c r="BZ1428" s="160"/>
      <c r="CS1428" s="40"/>
      <c r="CV1428" s="69"/>
      <c r="CW1428" s="31"/>
      <c r="CX1428" s="19"/>
      <c r="CY1428" s="43"/>
      <c r="DC1428" s="160"/>
      <c r="DU1428" s="30"/>
      <c r="DV1428" s="30"/>
      <c r="DW1428" s="30"/>
      <c r="DX1428" s="30"/>
      <c r="DY1428" s="30"/>
      <c r="DZ1428" s="160"/>
      <c r="EA1428" s="160"/>
      <c r="EC1428" s="160"/>
      <c r="ED1428" s="160"/>
      <c r="EG1428" s="160"/>
      <c r="EH1428" s="30"/>
      <c r="EI1428" s="30"/>
      <c r="EK1428" s="160"/>
      <c r="EL1428" s="160"/>
      <c r="EM1428" s="160"/>
      <c r="EN1428" s="160"/>
      <c r="EO1428" s="160"/>
      <c r="EP1428" s="160"/>
    </row>
    <row r="1429" spans="2:146" s="105" customFormat="1" x14ac:dyDescent="0.25">
      <c r="B1429" s="53"/>
      <c r="C1429" s="53"/>
      <c r="D1429" s="53"/>
      <c r="E1429" s="53"/>
      <c r="F1429" s="53"/>
      <c r="G1429" s="53"/>
      <c r="I1429" s="29"/>
      <c r="J1429" s="161"/>
      <c r="K1429" s="161"/>
      <c r="L1429" s="42"/>
      <c r="M1429" s="42"/>
      <c r="N1429" s="42"/>
      <c r="O1429" s="42"/>
      <c r="P1429" s="42"/>
      <c r="Q1429" s="42"/>
      <c r="R1429" s="42"/>
      <c r="S1429" s="42"/>
      <c r="T1429" s="42"/>
      <c r="U1429" s="169"/>
      <c r="V1429" s="169"/>
      <c r="W1429" s="169"/>
      <c r="X1429" s="169"/>
      <c r="Y1429" s="169"/>
      <c r="AA1429" s="169"/>
      <c r="AB1429" s="169"/>
      <c r="AC1429" s="169"/>
      <c r="AD1429" s="169"/>
      <c r="AE1429" s="169"/>
      <c r="AF1429" s="169"/>
      <c r="AG1429" s="169"/>
      <c r="AH1429" s="169"/>
      <c r="AJ1429" s="169"/>
      <c r="AK1429" s="169"/>
      <c r="AM1429" s="169"/>
      <c r="AN1429" s="64"/>
      <c r="AO1429" s="64"/>
      <c r="AP1429" s="64"/>
      <c r="AQ1429" s="64"/>
      <c r="AR1429" s="64"/>
      <c r="AS1429" s="42"/>
      <c r="AT1429" s="67"/>
      <c r="AU1429" s="67"/>
      <c r="AV1429" s="67"/>
      <c r="AW1429" s="42"/>
      <c r="AX1429" s="64"/>
      <c r="AY1429" s="69"/>
      <c r="AZ1429" s="67"/>
      <c r="BA1429" s="67"/>
      <c r="BB1429" s="67"/>
      <c r="BC1429" s="67"/>
      <c r="BD1429" s="69"/>
      <c r="BE1429" s="69"/>
      <c r="BF1429" s="72"/>
      <c r="BG1429" s="69"/>
      <c r="BH1429" s="69"/>
      <c r="BI1429" s="94"/>
      <c r="BJ1429" s="42"/>
      <c r="BK1429" s="42"/>
      <c r="BL1429" s="209"/>
      <c r="BM1429" s="67"/>
      <c r="BN1429" s="67"/>
      <c r="BO1429" s="95"/>
      <c r="BP1429" s="42"/>
      <c r="BQ1429" s="42"/>
      <c r="BR1429" s="206"/>
      <c r="BS1429" s="41"/>
      <c r="BT1429" s="41"/>
      <c r="BU1429" s="30"/>
      <c r="BW1429" s="30"/>
      <c r="BX1429" s="30"/>
      <c r="BY1429" s="30"/>
      <c r="BZ1429" s="160"/>
      <c r="CS1429" s="40"/>
      <c r="CV1429" s="69"/>
      <c r="CW1429" s="31"/>
      <c r="CX1429" s="19"/>
      <c r="CY1429" s="43"/>
      <c r="DC1429" s="160"/>
      <c r="DU1429" s="30"/>
      <c r="DV1429" s="30"/>
      <c r="DW1429" s="30"/>
      <c r="DX1429" s="30"/>
      <c r="DY1429" s="30"/>
      <c r="DZ1429" s="160"/>
      <c r="EA1429" s="160"/>
      <c r="EC1429" s="160"/>
      <c r="ED1429" s="160"/>
      <c r="EG1429" s="160"/>
      <c r="EH1429" s="30"/>
      <c r="EI1429" s="30"/>
      <c r="EK1429" s="160"/>
      <c r="EL1429" s="160"/>
      <c r="EM1429" s="160"/>
      <c r="EN1429" s="160"/>
      <c r="EO1429" s="160"/>
      <c r="EP1429" s="160"/>
    </row>
    <row r="1430" spans="2:146" s="105" customFormat="1" x14ac:dyDescent="0.25">
      <c r="B1430" s="53"/>
      <c r="C1430" s="53"/>
      <c r="D1430" s="53"/>
      <c r="E1430" s="53"/>
      <c r="F1430" s="53"/>
      <c r="G1430" s="53"/>
      <c r="J1430" s="160"/>
      <c r="K1430" s="160"/>
      <c r="L1430" s="42"/>
      <c r="M1430" s="42"/>
      <c r="N1430" s="42"/>
      <c r="O1430" s="42"/>
      <c r="P1430" s="42"/>
      <c r="Q1430" s="42"/>
      <c r="R1430" s="42"/>
      <c r="S1430" s="42"/>
      <c r="T1430" s="42"/>
      <c r="U1430" s="169"/>
      <c r="V1430" s="169"/>
      <c r="W1430" s="169"/>
      <c r="X1430" s="169"/>
      <c r="Y1430" s="169"/>
      <c r="AA1430" s="169"/>
      <c r="AB1430" s="169"/>
      <c r="AC1430" s="169"/>
      <c r="AD1430" s="169"/>
      <c r="AE1430" s="169"/>
      <c r="AF1430" s="169"/>
      <c r="AG1430" s="169"/>
      <c r="AH1430" s="169"/>
      <c r="AJ1430" s="169"/>
      <c r="AK1430" s="169"/>
      <c r="AM1430" s="169"/>
      <c r="AN1430" s="64"/>
      <c r="AO1430" s="64"/>
      <c r="AP1430" s="64"/>
      <c r="AQ1430" s="64"/>
      <c r="AR1430" s="64"/>
      <c r="AS1430" s="42"/>
      <c r="AT1430" s="67"/>
      <c r="AU1430" s="67"/>
      <c r="AV1430" s="67"/>
      <c r="AW1430" s="42"/>
      <c r="AX1430" s="64"/>
      <c r="AY1430" s="69"/>
      <c r="AZ1430" s="67"/>
      <c r="BA1430" s="67"/>
      <c r="BB1430" s="67"/>
      <c r="BC1430" s="67"/>
      <c r="BD1430" s="69"/>
      <c r="BE1430" s="69"/>
      <c r="BF1430" s="72"/>
      <c r="BG1430" s="69"/>
      <c r="BH1430" s="69"/>
      <c r="BI1430" s="94"/>
      <c r="BJ1430" s="42"/>
      <c r="BK1430" s="42"/>
      <c r="BL1430" s="209"/>
      <c r="BM1430" s="67"/>
      <c r="BN1430" s="67"/>
      <c r="BO1430" s="95"/>
      <c r="BP1430" s="42"/>
      <c r="BQ1430" s="42"/>
      <c r="BR1430" s="206"/>
      <c r="BS1430" s="41"/>
      <c r="BT1430" s="41"/>
      <c r="BU1430" s="30"/>
      <c r="BW1430" s="30"/>
      <c r="BX1430" s="30"/>
      <c r="BY1430" s="30"/>
      <c r="BZ1430" s="160"/>
      <c r="CS1430" s="40"/>
      <c r="CV1430" s="69"/>
      <c r="CW1430" s="31"/>
      <c r="CX1430" s="19"/>
      <c r="CY1430" s="43"/>
      <c r="DC1430" s="160"/>
      <c r="DU1430" s="30"/>
      <c r="DV1430" s="30"/>
      <c r="DW1430" s="30"/>
      <c r="DX1430" s="30"/>
      <c r="DY1430" s="30"/>
      <c r="DZ1430" s="160"/>
      <c r="EA1430" s="160"/>
      <c r="EC1430" s="160"/>
      <c r="ED1430" s="160"/>
      <c r="EG1430" s="160"/>
      <c r="EH1430" s="30"/>
      <c r="EI1430" s="30"/>
      <c r="EK1430" s="160"/>
      <c r="EL1430" s="160"/>
      <c r="EM1430" s="160"/>
      <c r="EN1430" s="160"/>
      <c r="EO1430" s="160"/>
      <c r="EP1430" s="160"/>
    </row>
    <row r="1431" spans="2:146" s="105" customFormat="1" x14ac:dyDescent="0.25">
      <c r="B1431" s="53"/>
      <c r="C1431" s="53"/>
      <c r="D1431" s="53"/>
      <c r="E1431" s="53"/>
      <c r="F1431" s="53"/>
      <c r="G1431" s="53"/>
      <c r="I1431" s="29"/>
      <c r="J1431" s="161"/>
      <c r="K1431" s="161"/>
      <c r="L1431" s="42"/>
      <c r="M1431" s="42"/>
      <c r="N1431" s="42"/>
      <c r="O1431" s="42"/>
      <c r="P1431" s="42"/>
      <c r="Q1431" s="42"/>
      <c r="R1431" s="42"/>
      <c r="S1431" s="42"/>
      <c r="T1431" s="42"/>
      <c r="U1431" s="169"/>
      <c r="V1431" s="169"/>
      <c r="W1431" s="169"/>
      <c r="X1431" s="169"/>
      <c r="Y1431" s="169"/>
      <c r="AA1431" s="169"/>
      <c r="AB1431" s="169"/>
      <c r="AC1431" s="169"/>
      <c r="AD1431" s="169"/>
      <c r="AE1431" s="169"/>
      <c r="AF1431" s="169"/>
      <c r="AG1431" s="169"/>
      <c r="AH1431" s="169"/>
      <c r="AJ1431" s="169"/>
      <c r="AK1431" s="169"/>
      <c r="AM1431" s="169"/>
      <c r="AN1431" s="64"/>
      <c r="AO1431" s="64"/>
      <c r="AP1431" s="64"/>
      <c r="AQ1431" s="64"/>
      <c r="AR1431" s="64"/>
      <c r="AS1431" s="42"/>
      <c r="AT1431" s="67"/>
      <c r="AU1431" s="67"/>
      <c r="AV1431" s="67"/>
      <c r="AW1431" s="42"/>
      <c r="AX1431" s="64"/>
      <c r="AY1431" s="69"/>
      <c r="AZ1431" s="67"/>
      <c r="BA1431" s="67"/>
      <c r="BB1431" s="67"/>
      <c r="BC1431" s="67"/>
      <c r="BD1431" s="69"/>
      <c r="BE1431" s="69"/>
      <c r="BF1431" s="72"/>
      <c r="BG1431" s="69"/>
      <c r="BH1431" s="69"/>
      <c r="BI1431" s="94"/>
      <c r="BJ1431" s="42"/>
      <c r="BK1431" s="42"/>
      <c r="BL1431" s="209"/>
      <c r="BM1431" s="67"/>
      <c r="BN1431" s="67"/>
      <c r="BO1431" s="95"/>
      <c r="BP1431" s="42"/>
      <c r="BQ1431" s="42"/>
      <c r="BR1431" s="206"/>
      <c r="BS1431" s="41"/>
      <c r="BT1431" s="41"/>
      <c r="BU1431" s="30"/>
      <c r="BW1431" s="30"/>
      <c r="BX1431" s="30"/>
      <c r="BY1431" s="30"/>
      <c r="BZ1431" s="160"/>
      <c r="CS1431" s="40"/>
      <c r="CV1431" s="69"/>
      <c r="CW1431" s="31"/>
      <c r="CX1431" s="19"/>
      <c r="CY1431" s="43"/>
      <c r="DC1431" s="160"/>
      <c r="DU1431" s="30"/>
      <c r="DV1431" s="30"/>
      <c r="DW1431" s="30"/>
      <c r="DX1431" s="30"/>
      <c r="DY1431" s="30"/>
      <c r="DZ1431" s="160"/>
      <c r="EA1431" s="160"/>
      <c r="EC1431" s="160"/>
      <c r="ED1431" s="160"/>
      <c r="EG1431" s="160"/>
      <c r="EH1431" s="30"/>
      <c r="EI1431" s="30"/>
      <c r="EK1431" s="160"/>
      <c r="EL1431" s="160"/>
      <c r="EM1431" s="160"/>
      <c r="EN1431" s="160"/>
      <c r="EO1431" s="160"/>
      <c r="EP1431" s="160"/>
    </row>
    <row r="1432" spans="2:146" s="105" customFormat="1" x14ac:dyDescent="0.25">
      <c r="B1432" s="53"/>
      <c r="C1432" s="53"/>
      <c r="D1432" s="53"/>
      <c r="E1432" s="53"/>
      <c r="F1432" s="53"/>
      <c r="G1432" s="53"/>
      <c r="J1432" s="160"/>
      <c r="K1432" s="160"/>
      <c r="L1432" s="42"/>
      <c r="M1432" s="42"/>
      <c r="N1432" s="42"/>
      <c r="O1432" s="42"/>
      <c r="P1432" s="42"/>
      <c r="Q1432" s="42"/>
      <c r="R1432" s="42"/>
      <c r="S1432" s="42"/>
      <c r="T1432" s="42"/>
      <c r="U1432" s="169"/>
      <c r="V1432" s="169"/>
      <c r="W1432" s="169"/>
      <c r="X1432" s="169"/>
      <c r="Y1432" s="169"/>
      <c r="AA1432" s="169"/>
      <c r="AB1432" s="169"/>
      <c r="AC1432" s="169"/>
      <c r="AD1432" s="169"/>
      <c r="AE1432" s="169"/>
      <c r="AF1432" s="169"/>
      <c r="AG1432" s="169"/>
      <c r="AH1432" s="169"/>
      <c r="AJ1432" s="169"/>
      <c r="AK1432" s="169"/>
      <c r="AM1432" s="169"/>
      <c r="AN1432" s="64"/>
      <c r="AO1432" s="64"/>
      <c r="AP1432" s="64"/>
      <c r="AQ1432" s="64"/>
      <c r="AR1432" s="64"/>
      <c r="AS1432" s="42"/>
      <c r="AT1432" s="67"/>
      <c r="AU1432" s="67"/>
      <c r="AV1432" s="67"/>
      <c r="AW1432" s="42"/>
      <c r="AX1432" s="64"/>
      <c r="AY1432" s="69"/>
      <c r="AZ1432" s="67"/>
      <c r="BA1432" s="67"/>
      <c r="BB1432" s="67"/>
      <c r="BC1432" s="67"/>
      <c r="BD1432" s="69"/>
      <c r="BE1432" s="69"/>
      <c r="BF1432" s="72"/>
      <c r="BG1432" s="69"/>
      <c r="BH1432" s="69"/>
      <c r="BI1432" s="94"/>
      <c r="BJ1432" s="42"/>
      <c r="BK1432" s="42"/>
      <c r="BL1432" s="209"/>
      <c r="BM1432" s="67"/>
      <c r="BN1432" s="67"/>
      <c r="BO1432" s="95"/>
      <c r="BP1432" s="42"/>
      <c r="BQ1432" s="42"/>
      <c r="BR1432" s="206"/>
      <c r="BS1432" s="41"/>
      <c r="BT1432" s="41"/>
      <c r="BU1432" s="30"/>
      <c r="BW1432" s="30"/>
      <c r="BX1432" s="30"/>
      <c r="BY1432" s="30"/>
      <c r="BZ1432" s="160"/>
      <c r="CS1432" s="40"/>
      <c r="CV1432" s="69"/>
      <c r="CW1432" s="31"/>
      <c r="CX1432" s="19"/>
      <c r="CY1432" s="43"/>
      <c r="DC1432" s="160"/>
      <c r="DU1432" s="30"/>
      <c r="DV1432" s="30"/>
      <c r="DW1432" s="30"/>
      <c r="DX1432" s="30"/>
      <c r="DY1432" s="30"/>
      <c r="DZ1432" s="160"/>
      <c r="EA1432" s="160"/>
      <c r="EC1432" s="160"/>
      <c r="ED1432" s="160"/>
      <c r="EG1432" s="160"/>
      <c r="EH1432" s="30"/>
      <c r="EI1432" s="30"/>
      <c r="EK1432" s="160"/>
      <c r="EL1432" s="160"/>
      <c r="EM1432" s="160"/>
      <c r="EN1432" s="160"/>
      <c r="EO1432" s="160"/>
      <c r="EP1432" s="160"/>
    </row>
    <row r="1433" spans="2:146" s="105" customFormat="1" x14ac:dyDescent="0.25">
      <c r="B1433" s="53"/>
      <c r="C1433" s="53"/>
      <c r="D1433" s="53"/>
      <c r="E1433" s="53"/>
      <c r="F1433" s="53"/>
      <c r="G1433" s="53"/>
      <c r="I1433" s="29"/>
      <c r="J1433" s="161"/>
      <c r="K1433" s="161"/>
      <c r="L1433" s="42"/>
      <c r="M1433" s="42"/>
      <c r="N1433" s="42"/>
      <c r="O1433" s="42"/>
      <c r="P1433" s="42"/>
      <c r="Q1433" s="42"/>
      <c r="R1433" s="42"/>
      <c r="S1433" s="42"/>
      <c r="T1433" s="42"/>
      <c r="U1433" s="169"/>
      <c r="V1433" s="169"/>
      <c r="W1433" s="169"/>
      <c r="X1433" s="169"/>
      <c r="Y1433" s="169"/>
      <c r="AA1433" s="169"/>
      <c r="AB1433" s="169"/>
      <c r="AC1433" s="169"/>
      <c r="AD1433" s="169"/>
      <c r="AE1433" s="169"/>
      <c r="AF1433" s="169"/>
      <c r="AG1433" s="169"/>
      <c r="AH1433" s="169"/>
      <c r="AJ1433" s="169"/>
      <c r="AK1433" s="169"/>
      <c r="AM1433" s="169"/>
      <c r="AN1433" s="64"/>
      <c r="AO1433" s="64"/>
      <c r="AP1433" s="64"/>
      <c r="AQ1433" s="64"/>
      <c r="AR1433" s="64"/>
      <c r="AS1433" s="42"/>
      <c r="AT1433" s="67"/>
      <c r="AU1433" s="67"/>
      <c r="AV1433" s="67"/>
      <c r="AW1433" s="42"/>
      <c r="AX1433" s="64"/>
      <c r="AY1433" s="69"/>
      <c r="AZ1433" s="67"/>
      <c r="BA1433" s="67"/>
      <c r="BB1433" s="67"/>
      <c r="BC1433" s="67"/>
      <c r="BD1433" s="69"/>
      <c r="BE1433" s="69"/>
      <c r="BF1433" s="72"/>
      <c r="BG1433" s="69"/>
      <c r="BH1433" s="69"/>
      <c r="BI1433" s="94"/>
      <c r="BJ1433" s="42"/>
      <c r="BK1433" s="42"/>
      <c r="BL1433" s="209"/>
      <c r="BM1433" s="67"/>
      <c r="BN1433" s="67"/>
      <c r="BO1433" s="95"/>
      <c r="BP1433" s="42"/>
      <c r="BQ1433" s="42"/>
      <c r="BR1433" s="206"/>
      <c r="BS1433" s="41"/>
      <c r="BT1433" s="41"/>
      <c r="BU1433" s="30"/>
      <c r="BW1433" s="30"/>
      <c r="BX1433" s="30"/>
      <c r="BY1433" s="30"/>
      <c r="BZ1433" s="160"/>
      <c r="CS1433" s="40"/>
      <c r="CV1433" s="69"/>
      <c r="CW1433" s="31"/>
      <c r="CX1433" s="19"/>
      <c r="CY1433" s="43"/>
      <c r="DC1433" s="160"/>
      <c r="DU1433" s="30"/>
      <c r="DV1433" s="30"/>
      <c r="DW1433" s="30"/>
      <c r="DX1433" s="30"/>
      <c r="DY1433" s="30"/>
      <c r="DZ1433" s="160"/>
      <c r="EA1433" s="160"/>
      <c r="EC1433" s="160"/>
      <c r="ED1433" s="160"/>
      <c r="EG1433" s="160"/>
      <c r="EH1433" s="30"/>
      <c r="EI1433" s="30"/>
      <c r="EK1433" s="160"/>
      <c r="EL1433" s="160"/>
      <c r="EM1433" s="160"/>
      <c r="EN1433" s="160"/>
      <c r="EO1433" s="160"/>
      <c r="EP1433" s="160"/>
    </row>
    <row r="1434" spans="2:146" s="105" customFormat="1" x14ac:dyDescent="0.25">
      <c r="B1434" s="53"/>
      <c r="C1434" s="53"/>
      <c r="D1434" s="53"/>
      <c r="E1434" s="53"/>
      <c r="F1434" s="53"/>
      <c r="G1434" s="53"/>
      <c r="J1434" s="160"/>
      <c r="K1434" s="160"/>
      <c r="L1434" s="42"/>
      <c r="M1434" s="42"/>
      <c r="N1434" s="42"/>
      <c r="O1434" s="42"/>
      <c r="P1434" s="42"/>
      <c r="Q1434" s="42"/>
      <c r="R1434" s="42"/>
      <c r="S1434" s="42"/>
      <c r="T1434" s="42"/>
      <c r="U1434" s="169"/>
      <c r="V1434" s="169"/>
      <c r="W1434" s="169"/>
      <c r="X1434" s="169"/>
      <c r="Y1434" s="169"/>
      <c r="AA1434" s="169"/>
      <c r="AB1434" s="169"/>
      <c r="AC1434" s="169"/>
      <c r="AD1434" s="169"/>
      <c r="AE1434" s="169"/>
      <c r="AF1434" s="169"/>
      <c r="AG1434" s="169"/>
      <c r="AH1434" s="169"/>
      <c r="AJ1434" s="169"/>
      <c r="AK1434" s="169"/>
      <c r="AM1434" s="169"/>
      <c r="AN1434" s="64"/>
      <c r="AO1434" s="64"/>
      <c r="AP1434" s="64"/>
      <c r="AQ1434" s="64"/>
      <c r="AR1434" s="64"/>
      <c r="AS1434" s="42"/>
      <c r="AT1434" s="67"/>
      <c r="AU1434" s="67"/>
      <c r="AV1434" s="67"/>
      <c r="AW1434" s="42"/>
      <c r="AX1434" s="64"/>
      <c r="AY1434" s="69"/>
      <c r="AZ1434" s="67"/>
      <c r="BA1434" s="67"/>
      <c r="BB1434" s="67"/>
      <c r="BC1434" s="67"/>
      <c r="BD1434" s="69"/>
      <c r="BE1434" s="69"/>
      <c r="BF1434" s="72"/>
      <c r="BG1434" s="69"/>
      <c r="BH1434" s="69"/>
      <c r="BI1434" s="94"/>
      <c r="BJ1434" s="42"/>
      <c r="BK1434" s="42"/>
      <c r="BL1434" s="209"/>
      <c r="BM1434" s="67"/>
      <c r="BN1434" s="67"/>
      <c r="BO1434" s="95"/>
      <c r="BP1434" s="42"/>
      <c r="BQ1434" s="42"/>
      <c r="BR1434" s="206"/>
      <c r="BS1434" s="41"/>
      <c r="BT1434" s="41"/>
      <c r="BU1434" s="30"/>
      <c r="BW1434" s="30"/>
      <c r="BX1434" s="30"/>
      <c r="BY1434" s="30"/>
      <c r="BZ1434" s="160"/>
      <c r="CS1434" s="40"/>
      <c r="CV1434" s="69"/>
      <c r="CW1434" s="31"/>
      <c r="CX1434" s="19"/>
      <c r="CY1434" s="43"/>
      <c r="DC1434" s="160"/>
      <c r="DU1434" s="30"/>
      <c r="DV1434" s="30"/>
      <c r="DW1434" s="30"/>
      <c r="DX1434" s="30"/>
      <c r="DY1434" s="30"/>
      <c r="DZ1434" s="160"/>
      <c r="EA1434" s="160"/>
      <c r="EC1434" s="160"/>
      <c r="ED1434" s="160"/>
      <c r="EG1434" s="160"/>
      <c r="EH1434" s="30"/>
      <c r="EI1434" s="30"/>
      <c r="EK1434" s="160"/>
      <c r="EL1434" s="160"/>
      <c r="EM1434" s="160"/>
      <c r="EN1434" s="160"/>
      <c r="EO1434" s="160"/>
      <c r="EP1434" s="160"/>
    </row>
    <row r="1435" spans="2:146" s="105" customFormat="1" x14ac:dyDescent="0.25">
      <c r="B1435" s="53"/>
      <c r="C1435" s="53"/>
      <c r="D1435" s="53"/>
      <c r="E1435" s="53"/>
      <c r="F1435" s="53"/>
      <c r="G1435" s="53"/>
      <c r="I1435" s="29"/>
      <c r="J1435" s="161"/>
      <c r="K1435" s="161"/>
      <c r="L1435" s="42"/>
      <c r="M1435" s="42"/>
      <c r="N1435" s="42"/>
      <c r="O1435" s="42"/>
      <c r="P1435" s="42"/>
      <c r="Q1435" s="42"/>
      <c r="R1435" s="42"/>
      <c r="S1435" s="42"/>
      <c r="T1435" s="42"/>
      <c r="U1435" s="169"/>
      <c r="V1435" s="169"/>
      <c r="W1435" s="169"/>
      <c r="X1435" s="169"/>
      <c r="Y1435" s="169"/>
      <c r="AA1435" s="169"/>
      <c r="AB1435" s="169"/>
      <c r="AC1435" s="169"/>
      <c r="AD1435" s="169"/>
      <c r="AE1435" s="169"/>
      <c r="AF1435" s="169"/>
      <c r="AG1435" s="169"/>
      <c r="AH1435" s="169"/>
      <c r="AJ1435" s="169"/>
      <c r="AK1435" s="169"/>
      <c r="AM1435" s="169"/>
      <c r="AN1435" s="64"/>
      <c r="AO1435" s="64"/>
      <c r="AP1435" s="64"/>
      <c r="AQ1435" s="64"/>
      <c r="AR1435" s="64"/>
      <c r="AS1435" s="42"/>
      <c r="AT1435" s="67"/>
      <c r="AU1435" s="67"/>
      <c r="AV1435" s="67"/>
      <c r="AW1435" s="42"/>
      <c r="AX1435" s="64"/>
      <c r="AY1435" s="69"/>
      <c r="AZ1435" s="67"/>
      <c r="BA1435" s="67"/>
      <c r="BB1435" s="67"/>
      <c r="BC1435" s="67"/>
      <c r="BD1435" s="69"/>
      <c r="BE1435" s="69"/>
      <c r="BF1435" s="72"/>
      <c r="BG1435" s="69"/>
      <c r="BH1435" s="69"/>
      <c r="BI1435" s="94"/>
      <c r="BJ1435" s="42"/>
      <c r="BK1435" s="42"/>
      <c r="BL1435" s="209"/>
      <c r="BM1435" s="67"/>
      <c r="BN1435" s="67"/>
      <c r="BO1435" s="95"/>
      <c r="BP1435" s="42"/>
      <c r="BQ1435" s="42"/>
      <c r="BR1435" s="206"/>
      <c r="BS1435" s="41"/>
      <c r="BT1435" s="41"/>
      <c r="BU1435" s="30"/>
      <c r="BW1435" s="30"/>
      <c r="BX1435" s="30"/>
      <c r="BY1435" s="30"/>
      <c r="BZ1435" s="160"/>
      <c r="CS1435" s="40"/>
      <c r="CV1435" s="69"/>
      <c r="CW1435" s="31"/>
      <c r="CX1435" s="19"/>
      <c r="CY1435" s="43"/>
      <c r="DC1435" s="160"/>
      <c r="DU1435" s="30"/>
      <c r="DV1435" s="30"/>
      <c r="DW1435" s="30"/>
      <c r="DX1435" s="30"/>
      <c r="DY1435" s="30"/>
      <c r="DZ1435" s="160"/>
      <c r="EA1435" s="160"/>
      <c r="EC1435" s="160"/>
      <c r="ED1435" s="160"/>
      <c r="EG1435" s="160"/>
      <c r="EH1435" s="30"/>
      <c r="EI1435" s="30"/>
      <c r="EK1435" s="160"/>
      <c r="EL1435" s="160"/>
      <c r="EM1435" s="160"/>
      <c r="EN1435" s="160"/>
      <c r="EO1435" s="160"/>
      <c r="EP1435" s="160"/>
    </row>
    <row r="1436" spans="2:146" s="105" customFormat="1" x14ac:dyDescent="0.25">
      <c r="B1436" s="53"/>
      <c r="C1436" s="53"/>
      <c r="D1436" s="53"/>
      <c r="E1436" s="53"/>
      <c r="F1436" s="53"/>
      <c r="G1436" s="53"/>
      <c r="J1436" s="160"/>
      <c r="K1436" s="160"/>
      <c r="L1436" s="42"/>
      <c r="M1436" s="42"/>
      <c r="N1436" s="42"/>
      <c r="O1436" s="42"/>
      <c r="P1436" s="42"/>
      <c r="Q1436" s="42"/>
      <c r="R1436" s="42"/>
      <c r="S1436" s="42"/>
      <c r="T1436" s="42"/>
      <c r="U1436" s="169"/>
      <c r="V1436" s="169"/>
      <c r="W1436" s="169"/>
      <c r="X1436" s="169"/>
      <c r="Y1436" s="169"/>
      <c r="AA1436" s="169"/>
      <c r="AB1436" s="169"/>
      <c r="AC1436" s="169"/>
      <c r="AD1436" s="169"/>
      <c r="AE1436" s="169"/>
      <c r="AF1436" s="169"/>
      <c r="AG1436" s="169"/>
      <c r="AH1436" s="169"/>
      <c r="AJ1436" s="169"/>
      <c r="AK1436" s="169"/>
      <c r="AM1436" s="169"/>
      <c r="AN1436" s="64"/>
      <c r="AO1436" s="64"/>
      <c r="AP1436" s="64"/>
      <c r="AQ1436" s="64"/>
      <c r="AR1436" s="64"/>
      <c r="AS1436" s="42"/>
      <c r="AT1436" s="67"/>
      <c r="AU1436" s="67"/>
      <c r="AV1436" s="67"/>
      <c r="AW1436" s="42"/>
      <c r="AX1436" s="64"/>
      <c r="AY1436" s="69"/>
      <c r="AZ1436" s="67"/>
      <c r="BA1436" s="67"/>
      <c r="BB1436" s="67"/>
      <c r="BC1436" s="67"/>
      <c r="BD1436" s="69"/>
      <c r="BE1436" s="69"/>
      <c r="BF1436" s="72"/>
      <c r="BG1436" s="69"/>
      <c r="BH1436" s="69"/>
      <c r="BI1436" s="94"/>
      <c r="BJ1436" s="42"/>
      <c r="BK1436" s="42"/>
      <c r="BL1436" s="209"/>
      <c r="BM1436" s="67"/>
      <c r="BN1436" s="67"/>
      <c r="BO1436" s="95"/>
      <c r="BP1436" s="42"/>
      <c r="BQ1436" s="42"/>
      <c r="BR1436" s="206"/>
      <c r="BS1436" s="41"/>
      <c r="BT1436" s="41"/>
      <c r="BU1436" s="30"/>
      <c r="BW1436" s="30"/>
      <c r="BX1436" s="30"/>
      <c r="BY1436" s="30"/>
      <c r="BZ1436" s="160"/>
      <c r="CS1436" s="40"/>
      <c r="CV1436" s="69"/>
      <c r="CW1436" s="31"/>
      <c r="CX1436" s="19"/>
      <c r="CY1436" s="43"/>
      <c r="DC1436" s="160"/>
      <c r="DU1436" s="30"/>
      <c r="DV1436" s="30"/>
      <c r="DW1436" s="30"/>
      <c r="DX1436" s="30"/>
      <c r="DY1436" s="30"/>
      <c r="DZ1436" s="160"/>
      <c r="EA1436" s="160"/>
      <c r="EC1436" s="160"/>
      <c r="ED1436" s="160"/>
      <c r="EG1436" s="160"/>
      <c r="EH1436" s="30"/>
      <c r="EI1436" s="30"/>
      <c r="EK1436" s="160"/>
      <c r="EL1436" s="160"/>
      <c r="EM1436" s="160"/>
      <c r="EN1436" s="160"/>
      <c r="EO1436" s="160"/>
      <c r="EP1436" s="160"/>
    </row>
    <row r="1437" spans="2:146" s="105" customFormat="1" x14ac:dyDescent="0.25">
      <c r="B1437" s="53"/>
      <c r="C1437" s="53"/>
      <c r="D1437" s="53"/>
      <c r="E1437" s="53"/>
      <c r="F1437" s="53"/>
      <c r="G1437" s="53"/>
      <c r="J1437" s="160"/>
      <c r="K1437" s="160"/>
      <c r="L1437" s="42"/>
      <c r="M1437" s="42"/>
      <c r="N1437" s="42"/>
      <c r="O1437" s="42"/>
      <c r="P1437" s="42"/>
      <c r="Q1437" s="42"/>
      <c r="R1437" s="42"/>
      <c r="S1437" s="42"/>
      <c r="T1437" s="42"/>
      <c r="U1437" s="169"/>
      <c r="V1437" s="169"/>
      <c r="W1437" s="169"/>
      <c r="X1437" s="169"/>
      <c r="Y1437" s="169"/>
      <c r="AA1437" s="169"/>
      <c r="AB1437" s="169"/>
      <c r="AC1437" s="169"/>
      <c r="AD1437" s="169"/>
      <c r="AE1437" s="169"/>
      <c r="AF1437" s="169"/>
      <c r="AG1437" s="169"/>
      <c r="AH1437" s="169"/>
      <c r="AJ1437" s="169"/>
      <c r="AK1437" s="169"/>
      <c r="AM1437" s="169"/>
      <c r="AN1437" s="64"/>
      <c r="AO1437" s="64"/>
      <c r="AP1437" s="64"/>
      <c r="AQ1437" s="64"/>
      <c r="AR1437" s="64"/>
      <c r="AS1437" s="42"/>
      <c r="AT1437" s="67"/>
      <c r="AU1437" s="67"/>
      <c r="AV1437" s="67"/>
      <c r="AW1437" s="42"/>
      <c r="AX1437" s="64"/>
      <c r="AY1437" s="69"/>
      <c r="AZ1437" s="67"/>
      <c r="BA1437" s="67"/>
      <c r="BB1437" s="67"/>
      <c r="BC1437" s="67"/>
      <c r="BD1437" s="69"/>
      <c r="BE1437" s="69"/>
      <c r="BF1437" s="72"/>
      <c r="BG1437" s="69"/>
      <c r="BH1437" s="69"/>
      <c r="BI1437" s="94"/>
      <c r="BJ1437" s="42"/>
      <c r="BK1437" s="42"/>
      <c r="BL1437" s="209"/>
      <c r="BM1437" s="67"/>
      <c r="BN1437" s="67"/>
      <c r="BO1437" s="95"/>
      <c r="BP1437" s="42"/>
      <c r="BQ1437" s="42"/>
      <c r="BR1437" s="206"/>
      <c r="BS1437" s="41"/>
      <c r="BT1437" s="41"/>
      <c r="BU1437" s="30"/>
      <c r="BW1437" s="30"/>
      <c r="BX1437" s="30"/>
      <c r="BY1437" s="30"/>
      <c r="BZ1437" s="160"/>
      <c r="CS1437" s="40"/>
      <c r="CV1437" s="69"/>
      <c r="CW1437" s="31"/>
      <c r="CX1437" s="19"/>
      <c r="CY1437" s="43"/>
      <c r="DC1437" s="160"/>
      <c r="DU1437" s="30"/>
      <c r="DV1437" s="30"/>
      <c r="DW1437" s="30"/>
      <c r="DX1437" s="30"/>
      <c r="DY1437" s="30"/>
      <c r="DZ1437" s="160"/>
      <c r="EA1437" s="160"/>
      <c r="EC1437" s="160"/>
      <c r="ED1437" s="160"/>
      <c r="EG1437" s="160"/>
      <c r="EH1437" s="30"/>
      <c r="EI1437" s="30"/>
      <c r="EK1437" s="160"/>
      <c r="EL1437" s="160"/>
      <c r="EM1437" s="160"/>
      <c r="EN1437" s="160"/>
      <c r="EO1437" s="160"/>
      <c r="EP1437" s="160"/>
    </row>
    <row r="1438" spans="2:146" s="105" customFormat="1" x14ac:dyDescent="0.25">
      <c r="B1438" s="53"/>
      <c r="C1438" s="53"/>
      <c r="D1438" s="53"/>
      <c r="E1438" s="53"/>
      <c r="F1438" s="53"/>
      <c r="G1438" s="53"/>
      <c r="J1438" s="160"/>
      <c r="K1438" s="160"/>
      <c r="L1438" s="42"/>
      <c r="M1438" s="42"/>
      <c r="N1438" s="42"/>
      <c r="O1438" s="42"/>
      <c r="P1438" s="42"/>
      <c r="Q1438" s="42"/>
      <c r="R1438" s="42"/>
      <c r="S1438" s="42"/>
      <c r="T1438" s="42"/>
      <c r="U1438" s="169"/>
      <c r="V1438" s="169"/>
      <c r="W1438" s="169"/>
      <c r="X1438" s="169"/>
      <c r="Y1438" s="169"/>
      <c r="AA1438" s="169"/>
      <c r="AB1438" s="169"/>
      <c r="AC1438" s="169"/>
      <c r="AD1438" s="169"/>
      <c r="AE1438" s="169"/>
      <c r="AF1438" s="169"/>
      <c r="AG1438" s="169"/>
      <c r="AH1438" s="169"/>
      <c r="AJ1438" s="169"/>
      <c r="AK1438" s="169"/>
      <c r="AM1438" s="169"/>
      <c r="AN1438" s="64"/>
      <c r="AO1438" s="64"/>
      <c r="AP1438" s="64"/>
      <c r="AQ1438" s="64"/>
      <c r="AR1438" s="64"/>
      <c r="AS1438" s="42"/>
      <c r="AT1438" s="67"/>
      <c r="AU1438" s="67"/>
      <c r="AV1438" s="67"/>
      <c r="AW1438" s="42"/>
      <c r="AX1438" s="64"/>
      <c r="AY1438" s="69"/>
      <c r="AZ1438" s="67"/>
      <c r="BA1438" s="67"/>
      <c r="BB1438" s="67"/>
      <c r="BC1438" s="67"/>
      <c r="BD1438" s="69"/>
      <c r="BE1438" s="69"/>
      <c r="BF1438" s="72"/>
      <c r="BG1438" s="69"/>
      <c r="BH1438" s="69"/>
      <c r="BI1438" s="94"/>
      <c r="BJ1438" s="42"/>
      <c r="BK1438" s="42"/>
      <c r="BL1438" s="209"/>
      <c r="BM1438" s="67"/>
      <c r="BN1438" s="67"/>
      <c r="BO1438" s="95"/>
      <c r="BP1438" s="42"/>
      <c r="BQ1438" s="42"/>
      <c r="BR1438" s="206"/>
      <c r="BS1438" s="41"/>
      <c r="BT1438" s="41"/>
      <c r="BU1438" s="30"/>
      <c r="BW1438" s="30"/>
      <c r="BX1438" s="30"/>
      <c r="BY1438" s="30"/>
      <c r="BZ1438" s="160"/>
      <c r="CS1438" s="40"/>
      <c r="CV1438" s="69"/>
      <c r="CW1438" s="31"/>
      <c r="CX1438" s="19"/>
      <c r="CY1438" s="43"/>
      <c r="DC1438" s="160"/>
      <c r="DU1438" s="30"/>
      <c r="DV1438" s="30"/>
      <c r="DW1438" s="30"/>
      <c r="DX1438" s="30"/>
      <c r="DY1438" s="30"/>
      <c r="DZ1438" s="160"/>
      <c r="EA1438" s="160"/>
      <c r="EC1438" s="160"/>
      <c r="ED1438" s="160"/>
      <c r="EG1438" s="160"/>
      <c r="EH1438" s="30"/>
      <c r="EI1438" s="30"/>
      <c r="EK1438" s="160"/>
      <c r="EL1438" s="160"/>
      <c r="EM1438" s="160"/>
      <c r="EN1438" s="160"/>
      <c r="EO1438" s="160"/>
      <c r="EP1438" s="160"/>
    </row>
    <row r="1439" spans="2:146" s="105" customFormat="1" x14ac:dyDescent="0.25">
      <c r="B1439" s="53"/>
      <c r="C1439" s="53"/>
      <c r="D1439" s="53"/>
      <c r="E1439" s="53"/>
      <c r="F1439" s="53"/>
      <c r="G1439" s="53"/>
      <c r="J1439" s="160"/>
      <c r="K1439" s="160"/>
      <c r="L1439" s="42"/>
      <c r="M1439" s="42"/>
      <c r="N1439" s="42"/>
      <c r="O1439" s="42"/>
      <c r="P1439" s="42"/>
      <c r="Q1439" s="42"/>
      <c r="R1439" s="42"/>
      <c r="S1439" s="42"/>
      <c r="T1439" s="42"/>
      <c r="U1439" s="169"/>
      <c r="V1439" s="169"/>
      <c r="W1439" s="169"/>
      <c r="X1439" s="169"/>
      <c r="Y1439" s="169"/>
      <c r="AA1439" s="169"/>
      <c r="AB1439" s="169"/>
      <c r="AC1439" s="169"/>
      <c r="AD1439" s="169"/>
      <c r="AE1439" s="169"/>
      <c r="AF1439" s="169"/>
      <c r="AG1439" s="169"/>
      <c r="AH1439" s="169"/>
      <c r="AJ1439" s="169"/>
      <c r="AK1439" s="169"/>
      <c r="AM1439" s="169"/>
      <c r="AN1439" s="64"/>
      <c r="AO1439" s="64"/>
      <c r="AP1439" s="64"/>
      <c r="AQ1439" s="64"/>
      <c r="AR1439" s="64"/>
      <c r="AS1439" s="42"/>
      <c r="AT1439" s="67"/>
      <c r="AU1439" s="67"/>
      <c r="AV1439" s="67"/>
      <c r="AW1439" s="42"/>
      <c r="AX1439" s="64"/>
      <c r="AY1439" s="69"/>
      <c r="AZ1439" s="67"/>
      <c r="BA1439" s="67"/>
      <c r="BB1439" s="67"/>
      <c r="BC1439" s="67"/>
      <c r="BD1439" s="69"/>
      <c r="BE1439" s="69"/>
      <c r="BF1439" s="72"/>
      <c r="BG1439" s="69"/>
      <c r="BH1439" s="69"/>
      <c r="BI1439" s="94"/>
      <c r="BJ1439" s="42"/>
      <c r="BK1439" s="42"/>
      <c r="BL1439" s="209"/>
      <c r="BM1439" s="67"/>
      <c r="BN1439" s="67"/>
      <c r="BO1439" s="95"/>
      <c r="BP1439" s="42"/>
      <c r="BQ1439" s="42"/>
      <c r="BR1439" s="206"/>
      <c r="BS1439" s="41"/>
      <c r="BT1439" s="41"/>
      <c r="BU1439" s="30"/>
      <c r="BW1439" s="30"/>
      <c r="BX1439" s="30"/>
      <c r="BY1439" s="30"/>
      <c r="BZ1439" s="160"/>
      <c r="CS1439" s="40"/>
      <c r="CV1439" s="69"/>
      <c r="CW1439" s="31"/>
      <c r="CX1439" s="19"/>
      <c r="CY1439" s="43"/>
      <c r="DC1439" s="160"/>
      <c r="DU1439" s="30"/>
      <c r="DV1439" s="30"/>
      <c r="DW1439" s="30"/>
      <c r="DX1439" s="30"/>
      <c r="DY1439" s="30"/>
      <c r="DZ1439" s="160"/>
      <c r="EA1439" s="160"/>
      <c r="EC1439" s="160"/>
      <c r="ED1439" s="160"/>
      <c r="EG1439" s="160"/>
      <c r="EH1439" s="30"/>
      <c r="EI1439" s="30"/>
      <c r="EK1439" s="160"/>
      <c r="EL1439" s="160"/>
      <c r="EM1439" s="160"/>
      <c r="EN1439" s="160"/>
      <c r="EO1439" s="160"/>
      <c r="EP1439" s="160"/>
    </row>
    <row r="1440" spans="2:146" s="105" customFormat="1" x14ac:dyDescent="0.25">
      <c r="B1440" s="53"/>
      <c r="C1440" s="53"/>
      <c r="D1440" s="53"/>
      <c r="E1440" s="53"/>
      <c r="F1440" s="53"/>
      <c r="G1440" s="53"/>
      <c r="J1440" s="160"/>
      <c r="K1440" s="160"/>
      <c r="L1440" s="42"/>
      <c r="M1440" s="42"/>
      <c r="N1440" s="42"/>
      <c r="O1440" s="42"/>
      <c r="P1440" s="42"/>
      <c r="Q1440" s="42"/>
      <c r="R1440" s="42"/>
      <c r="S1440" s="42"/>
      <c r="T1440" s="42"/>
      <c r="U1440" s="169"/>
      <c r="V1440" s="169"/>
      <c r="W1440" s="169"/>
      <c r="X1440" s="169"/>
      <c r="Y1440" s="169"/>
      <c r="AA1440" s="169"/>
      <c r="AB1440" s="169"/>
      <c r="AC1440" s="169"/>
      <c r="AD1440" s="169"/>
      <c r="AE1440" s="169"/>
      <c r="AF1440" s="169"/>
      <c r="AG1440" s="169"/>
      <c r="AH1440" s="169"/>
      <c r="AJ1440" s="169"/>
      <c r="AK1440" s="169"/>
      <c r="AM1440" s="169"/>
      <c r="AN1440" s="64"/>
      <c r="AO1440" s="64"/>
      <c r="AP1440" s="64"/>
      <c r="AQ1440" s="64"/>
      <c r="AR1440" s="64"/>
      <c r="AS1440" s="42"/>
      <c r="AT1440" s="67"/>
      <c r="AU1440" s="67"/>
      <c r="AV1440" s="67"/>
      <c r="AW1440" s="42"/>
      <c r="AX1440" s="64"/>
      <c r="AY1440" s="69"/>
      <c r="AZ1440" s="67"/>
      <c r="BA1440" s="67"/>
      <c r="BB1440" s="67"/>
      <c r="BC1440" s="67"/>
      <c r="BD1440" s="69"/>
      <c r="BE1440" s="69"/>
      <c r="BF1440" s="72"/>
      <c r="BG1440" s="69"/>
      <c r="BH1440" s="69"/>
      <c r="BI1440" s="94"/>
      <c r="BJ1440" s="42"/>
      <c r="BK1440" s="42"/>
      <c r="BL1440" s="209"/>
      <c r="BM1440" s="67"/>
      <c r="BN1440" s="67"/>
      <c r="BO1440" s="95"/>
      <c r="BP1440" s="42"/>
      <c r="BQ1440" s="42"/>
      <c r="BR1440" s="206"/>
      <c r="BS1440" s="41"/>
      <c r="BT1440" s="41"/>
      <c r="BU1440" s="30"/>
      <c r="BW1440" s="30"/>
      <c r="BX1440" s="30"/>
      <c r="BY1440" s="30"/>
      <c r="BZ1440" s="160"/>
      <c r="CS1440" s="40"/>
      <c r="CV1440" s="69"/>
      <c r="CW1440" s="31"/>
      <c r="CX1440" s="19"/>
      <c r="CY1440" s="43"/>
      <c r="DC1440" s="160"/>
      <c r="DU1440" s="30"/>
      <c r="DV1440" s="30"/>
      <c r="DW1440" s="30"/>
      <c r="DX1440" s="30"/>
      <c r="DY1440" s="30"/>
      <c r="DZ1440" s="160"/>
      <c r="EA1440" s="160"/>
      <c r="EC1440" s="160"/>
      <c r="ED1440" s="160"/>
      <c r="EG1440" s="160"/>
      <c r="EH1440" s="30"/>
      <c r="EI1440" s="30"/>
      <c r="EK1440" s="160"/>
      <c r="EL1440" s="160"/>
      <c r="EM1440" s="160"/>
      <c r="EN1440" s="160"/>
      <c r="EO1440" s="160"/>
      <c r="EP1440" s="160"/>
    </row>
    <row r="1441" spans="2:146" s="105" customFormat="1" x14ac:dyDescent="0.25">
      <c r="B1441" s="53"/>
      <c r="C1441" s="53"/>
      <c r="D1441" s="53"/>
      <c r="E1441" s="53"/>
      <c r="F1441" s="53"/>
      <c r="G1441" s="53"/>
      <c r="J1441" s="160"/>
      <c r="K1441" s="160"/>
      <c r="L1441" s="42"/>
      <c r="M1441" s="42"/>
      <c r="N1441" s="42"/>
      <c r="O1441" s="42"/>
      <c r="P1441" s="42"/>
      <c r="Q1441" s="42"/>
      <c r="R1441" s="42"/>
      <c r="S1441" s="42"/>
      <c r="T1441" s="42"/>
      <c r="U1441" s="169"/>
      <c r="V1441" s="169"/>
      <c r="W1441" s="169"/>
      <c r="X1441" s="169"/>
      <c r="Y1441" s="169"/>
      <c r="AA1441" s="169"/>
      <c r="AB1441" s="169"/>
      <c r="AC1441" s="169"/>
      <c r="AD1441" s="169"/>
      <c r="AE1441" s="169"/>
      <c r="AF1441" s="169"/>
      <c r="AG1441" s="169"/>
      <c r="AH1441" s="169"/>
      <c r="AJ1441" s="169"/>
      <c r="AK1441" s="169"/>
      <c r="AM1441" s="169"/>
      <c r="AN1441" s="64"/>
      <c r="AO1441" s="64"/>
      <c r="AP1441" s="64"/>
      <c r="AQ1441" s="64"/>
      <c r="AR1441" s="64"/>
      <c r="AS1441" s="42"/>
      <c r="AT1441" s="67"/>
      <c r="AU1441" s="67"/>
      <c r="AV1441" s="67"/>
      <c r="AW1441" s="42"/>
      <c r="AX1441" s="64"/>
      <c r="AY1441" s="69"/>
      <c r="AZ1441" s="67"/>
      <c r="BA1441" s="67"/>
      <c r="BB1441" s="67"/>
      <c r="BC1441" s="67"/>
      <c r="BD1441" s="69"/>
      <c r="BE1441" s="69"/>
      <c r="BF1441" s="72"/>
      <c r="BG1441" s="69"/>
      <c r="BH1441" s="69"/>
      <c r="BI1441" s="94"/>
      <c r="BJ1441" s="42"/>
      <c r="BK1441" s="42"/>
      <c r="BL1441" s="209"/>
      <c r="BM1441" s="67"/>
      <c r="BN1441" s="67"/>
      <c r="BO1441" s="95"/>
      <c r="BP1441" s="42"/>
      <c r="BQ1441" s="42"/>
      <c r="BR1441" s="206"/>
      <c r="BS1441" s="41"/>
      <c r="BT1441" s="41"/>
      <c r="BU1441" s="30"/>
      <c r="BW1441" s="30"/>
      <c r="BX1441" s="30"/>
      <c r="BY1441" s="30"/>
      <c r="BZ1441" s="160"/>
      <c r="CS1441" s="40"/>
      <c r="CV1441" s="69"/>
      <c r="CW1441" s="31"/>
      <c r="CX1441" s="19"/>
      <c r="CY1441" s="43"/>
      <c r="DC1441" s="160"/>
      <c r="DU1441" s="30"/>
      <c r="DV1441" s="30"/>
      <c r="DW1441" s="30"/>
      <c r="DX1441" s="30"/>
      <c r="DY1441" s="30"/>
      <c r="DZ1441" s="160"/>
      <c r="EA1441" s="160"/>
      <c r="EC1441" s="160"/>
      <c r="ED1441" s="160"/>
      <c r="EG1441" s="160"/>
      <c r="EH1441" s="30"/>
      <c r="EI1441" s="30"/>
      <c r="EK1441" s="160"/>
      <c r="EL1441" s="160"/>
      <c r="EM1441" s="160"/>
      <c r="EN1441" s="160"/>
      <c r="EO1441" s="160"/>
      <c r="EP1441" s="160"/>
    </row>
    <row r="1442" spans="2:146" s="105" customFormat="1" x14ac:dyDescent="0.25">
      <c r="B1442" s="53"/>
      <c r="C1442" s="53"/>
      <c r="D1442" s="53"/>
      <c r="E1442" s="53"/>
      <c r="F1442" s="53"/>
      <c r="G1442" s="53"/>
      <c r="J1442" s="160"/>
      <c r="K1442" s="160"/>
      <c r="L1442" s="42"/>
      <c r="M1442" s="42"/>
      <c r="N1442" s="42"/>
      <c r="O1442" s="42"/>
      <c r="P1442" s="42"/>
      <c r="Q1442" s="42"/>
      <c r="R1442" s="42"/>
      <c r="S1442" s="42"/>
      <c r="T1442" s="42"/>
      <c r="U1442" s="169"/>
      <c r="V1442" s="169"/>
      <c r="W1442" s="169"/>
      <c r="X1442" s="169"/>
      <c r="Y1442" s="169"/>
      <c r="AA1442" s="169"/>
      <c r="AB1442" s="169"/>
      <c r="AC1442" s="169"/>
      <c r="AD1442" s="169"/>
      <c r="AE1442" s="169"/>
      <c r="AF1442" s="169"/>
      <c r="AG1442" s="169"/>
      <c r="AH1442" s="169"/>
      <c r="AJ1442" s="169"/>
      <c r="AK1442" s="169"/>
      <c r="AM1442" s="169"/>
      <c r="AN1442" s="64"/>
      <c r="AO1442" s="64"/>
      <c r="AP1442" s="64"/>
      <c r="AQ1442" s="64"/>
      <c r="AR1442" s="64"/>
      <c r="AS1442" s="42"/>
      <c r="AT1442" s="67"/>
      <c r="AU1442" s="67"/>
      <c r="AV1442" s="67"/>
      <c r="AW1442" s="42"/>
      <c r="AX1442" s="64"/>
      <c r="AY1442" s="69"/>
      <c r="AZ1442" s="67"/>
      <c r="BA1442" s="67"/>
      <c r="BB1442" s="67"/>
      <c r="BC1442" s="67"/>
      <c r="BD1442" s="69"/>
      <c r="BE1442" s="69"/>
      <c r="BF1442" s="72"/>
      <c r="BG1442" s="69"/>
      <c r="BH1442" s="69"/>
      <c r="BI1442" s="94"/>
      <c r="BJ1442" s="42"/>
      <c r="BK1442" s="42"/>
      <c r="BL1442" s="209"/>
      <c r="BM1442" s="67"/>
      <c r="BN1442" s="67"/>
      <c r="BO1442" s="95"/>
      <c r="BP1442" s="42"/>
      <c r="BQ1442" s="42"/>
      <c r="BR1442" s="206"/>
      <c r="BS1442" s="41"/>
      <c r="BT1442" s="41"/>
      <c r="BU1442" s="30"/>
      <c r="BW1442" s="30"/>
      <c r="BX1442" s="30"/>
      <c r="BY1442" s="30"/>
      <c r="BZ1442" s="160"/>
      <c r="CS1442" s="40"/>
      <c r="CV1442" s="69"/>
      <c r="CW1442" s="31"/>
      <c r="CX1442" s="19"/>
      <c r="CY1442" s="43"/>
      <c r="DC1442" s="160"/>
      <c r="DU1442" s="30"/>
      <c r="DV1442" s="30"/>
      <c r="DW1442" s="30"/>
      <c r="DX1442" s="30"/>
      <c r="DY1442" s="30"/>
      <c r="DZ1442" s="160"/>
      <c r="EA1442" s="160"/>
      <c r="EC1442" s="160"/>
      <c r="ED1442" s="160"/>
      <c r="EG1442" s="160"/>
      <c r="EH1442" s="30"/>
      <c r="EI1442" s="30"/>
      <c r="EK1442" s="160"/>
      <c r="EL1442" s="160"/>
      <c r="EM1442" s="160"/>
      <c r="EN1442" s="160"/>
      <c r="EO1442" s="160"/>
      <c r="EP1442" s="160"/>
    </row>
    <row r="1443" spans="2:146" s="105" customFormat="1" x14ac:dyDescent="0.25">
      <c r="B1443" s="53"/>
      <c r="C1443" s="53"/>
      <c r="D1443" s="53"/>
      <c r="E1443" s="53"/>
      <c r="F1443" s="53"/>
      <c r="G1443" s="53"/>
      <c r="J1443" s="160"/>
      <c r="K1443" s="160"/>
      <c r="L1443" s="42"/>
      <c r="M1443" s="42"/>
      <c r="N1443" s="42"/>
      <c r="O1443" s="42"/>
      <c r="P1443" s="42"/>
      <c r="Q1443" s="42"/>
      <c r="R1443" s="42"/>
      <c r="S1443" s="42"/>
      <c r="T1443" s="42"/>
      <c r="U1443" s="169"/>
      <c r="V1443" s="169"/>
      <c r="W1443" s="169"/>
      <c r="X1443" s="169"/>
      <c r="Y1443" s="169"/>
      <c r="AA1443" s="169"/>
      <c r="AB1443" s="169"/>
      <c r="AC1443" s="169"/>
      <c r="AD1443" s="169"/>
      <c r="AE1443" s="169"/>
      <c r="AF1443" s="169"/>
      <c r="AG1443" s="169"/>
      <c r="AH1443" s="169"/>
      <c r="AJ1443" s="169"/>
      <c r="AK1443" s="169"/>
      <c r="AM1443" s="169"/>
      <c r="AN1443" s="64"/>
      <c r="AO1443" s="64"/>
      <c r="AP1443" s="64"/>
      <c r="AQ1443" s="64"/>
      <c r="AR1443" s="64"/>
      <c r="AS1443" s="42"/>
      <c r="AT1443" s="67"/>
      <c r="AU1443" s="67"/>
      <c r="AV1443" s="67"/>
      <c r="AW1443" s="42"/>
      <c r="AX1443" s="64"/>
      <c r="AY1443" s="69"/>
      <c r="AZ1443" s="67"/>
      <c r="BA1443" s="67"/>
      <c r="BB1443" s="67"/>
      <c r="BC1443" s="67"/>
      <c r="BD1443" s="69"/>
      <c r="BE1443" s="69"/>
      <c r="BF1443" s="72"/>
      <c r="BG1443" s="69"/>
      <c r="BH1443" s="69"/>
      <c r="BI1443" s="94"/>
      <c r="BJ1443" s="42"/>
      <c r="BK1443" s="42"/>
      <c r="BL1443" s="209"/>
      <c r="BM1443" s="67"/>
      <c r="BN1443" s="67"/>
      <c r="BO1443" s="95"/>
      <c r="BP1443" s="42"/>
      <c r="BQ1443" s="42"/>
      <c r="BR1443" s="206"/>
      <c r="BS1443" s="41"/>
      <c r="BT1443" s="41"/>
      <c r="BU1443" s="30"/>
      <c r="BW1443" s="30"/>
      <c r="BX1443" s="30"/>
      <c r="BY1443" s="30"/>
      <c r="BZ1443" s="160"/>
      <c r="CS1443" s="40"/>
      <c r="CV1443" s="69"/>
      <c r="CW1443" s="31"/>
      <c r="CX1443" s="19"/>
      <c r="CY1443" s="43"/>
      <c r="DC1443" s="160"/>
      <c r="DU1443" s="30"/>
      <c r="DV1443" s="30"/>
      <c r="DW1443" s="30"/>
      <c r="DX1443" s="30"/>
      <c r="DY1443" s="30"/>
      <c r="DZ1443" s="160"/>
      <c r="EA1443" s="160"/>
      <c r="EC1443" s="160"/>
      <c r="ED1443" s="160"/>
      <c r="EG1443" s="160"/>
      <c r="EH1443" s="30"/>
      <c r="EI1443" s="30"/>
      <c r="EK1443" s="160"/>
      <c r="EL1443" s="160"/>
      <c r="EM1443" s="160"/>
      <c r="EN1443" s="160"/>
      <c r="EO1443" s="160"/>
      <c r="EP1443" s="160"/>
    </row>
    <row r="1444" spans="2:146" s="105" customFormat="1" x14ac:dyDescent="0.25">
      <c r="B1444" s="53"/>
      <c r="C1444" s="53"/>
      <c r="D1444" s="53"/>
      <c r="E1444" s="53"/>
      <c r="F1444" s="53"/>
      <c r="G1444" s="53"/>
      <c r="J1444" s="160"/>
      <c r="K1444" s="160"/>
      <c r="L1444" s="42"/>
      <c r="M1444" s="42"/>
      <c r="N1444" s="42"/>
      <c r="O1444" s="42"/>
      <c r="P1444" s="42"/>
      <c r="Q1444" s="42"/>
      <c r="R1444" s="42"/>
      <c r="S1444" s="42"/>
      <c r="T1444" s="42"/>
      <c r="U1444" s="169"/>
      <c r="V1444" s="169"/>
      <c r="W1444" s="169"/>
      <c r="X1444" s="169"/>
      <c r="Y1444" s="169"/>
      <c r="AA1444" s="169"/>
      <c r="AB1444" s="169"/>
      <c r="AC1444" s="169"/>
      <c r="AD1444" s="169"/>
      <c r="AE1444" s="169"/>
      <c r="AF1444" s="169"/>
      <c r="AG1444" s="169"/>
      <c r="AH1444" s="169"/>
      <c r="AJ1444" s="169"/>
      <c r="AK1444" s="169"/>
      <c r="AM1444" s="169"/>
      <c r="AN1444" s="64"/>
      <c r="AO1444" s="64"/>
      <c r="AP1444" s="64"/>
      <c r="AQ1444" s="64"/>
      <c r="AR1444" s="64"/>
      <c r="AS1444" s="42"/>
      <c r="AT1444" s="67"/>
      <c r="AU1444" s="67"/>
      <c r="AV1444" s="67"/>
      <c r="AW1444" s="42"/>
      <c r="AX1444" s="64"/>
      <c r="AY1444" s="69"/>
      <c r="AZ1444" s="67"/>
      <c r="BA1444" s="67"/>
      <c r="BB1444" s="67"/>
      <c r="BC1444" s="67"/>
      <c r="BD1444" s="69"/>
      <c r="BE1444" s="69"/>
      <c r="BF1444" s="72"/>
      <c r="BG1444" s="69"/>
      <c r="BH1444" s="69"/>
      <c r="BI1444" s="94"/>
      <c r="BJ1444" s="42"/>
      <c r="BK1444" s="42"/>
      <c r="BL1444" s="209"/>
      <c r="BM1444" s="67"/>
      <c r="BN1444" s="67"/>
      <c r="BO1444" s="95"/>
      <c r="BP1444" s="42"/>
      <c r="BQ1444" s="42"/>
      <c r="BR1444" s="206"/>
      <c r="BS1444" s="41"/>
      <c r="BT1444" s="41"/>
      <c r="BU1444" s="30"/>
      <c r="BW1444" s="30"/>
      <c r="BX1444" s="30"/>
      <c r="BY1444" s="30"/>
      <c r="BZ1444" s="160"/>
      <c r="CS1444" s="40"/>
      <c r="CV1444" s="69"/>
      <c r="CW1444" s="31"/>
      <c r="CX1444" s="19"/>
      <c r="CY1444" s="43"/>
      <c r="DC1444" s="160"/>
      <c r="DU1444" s="30"/>
      <c r="DV1444" s="30"/>
      <c r="DW1444" s="30"/>
      <c r="DX1444" s="30"/>
      <c r="DY1444" s="30"/>
      <c r="DZ1444" s="160"/>
      <c r="EA1444" s="160"/>
      <c r="EC1444" s="160"/>
      <c r="ED1444" s="160"/>
      <c r="EG1444" s="160"/>
      <c r="EH1444" s="30"/>
      <c r="EI1444" s="30"/>
      <c r="EK1444" s="160"/>
      <c r="EL1444" s="160"/>
      <c r="EM1444" s="160"/>
      <c r="EN1444" s="160"/>
      <c r="EO1444" s="160"/>
      <c r="EP1444" s="160"/>
    </row>
    <row r="1445" spans="2:146" s="105" customFormat="1" x14ac:dyDescent="0.25">
      <c r="B1445" s="53"/>
      <c r="C1445" s="53"/>
      <c r="D1445" s="53"/>
      <c r="E1445" s="53"/>
      <c r="F1445" s="53"/>
      <c r="G1445" s="53"/>
      <c r="J1445" s="160"/>
      <c r="K1445" s="160"/>
      <c r="L1445" s="42"/>
      <c r="M1445" s="42"/>
      <c r="N1445" s="42"/>
      <c r="O1445" s="42"/>
      <c r="P1445" s="42"/>
      <c r="Q1445" s="42"/>
      <c r="R1445" s="42"/>
      <c r="S1445" s="42"/>
      <c r="T1445" s="42"/>
      <c r="U1445" s="169"/>
      <c r="V1445" s="169"/>
      <c r="W1445" s="169"/>
      <c r="X1445" s="169"/>
      <c r="Y1445" s="169"/>
      <c r="AA1445" s="169"/>
      <c r="AB1445" s="169"/>
      <c r="AC1445" s="169"/>
      <c r="AD1445" s="169"/>
      <c r="AE1445" s="169"/>
      <c r="AF1445" s="169"/>
      <c r="AG1445" s="169"/>
      <c r="AH1445" s="169"/>
      <c r="AJ1445" s="169"/>
      <c r="AK1445" s="169"/>
      <c r="AM1445" s="169"/>
      <c r="AN1445" s="64"/>
      <c r="AO1445" s="64"/>
      <c r="AP1445" s="64"/>
      <c r="AQ1445" s="64"/>
      <c r="AR1445" s="64"/>
      <c r="AS1445" s="42"/>
      <c r="AT1445" s="67"/>
      <c r="AU1445" s="67"/>
      <c r="AV1445" s="67"/>
      <c r="AW1445" s="42"/>
      <c r="AX1445" s="64"/>
      <c r="AY1445" s="69"/>
      <c r="AZ1445" s="67"/>
      <c r="BA1445" s="67"/>
      <c r="BB1445" s="67"/>
      <c r="BC1445" s="67"/>
      <c r="BD1445" s="69"/>
      <c r="BE1445" s="69"/>
      <c r="BF1445" s="72"/>
      <c r="BG1445" s="69"/>
      <c r="BH1445" s="69"/>
      <c r="BI1445" s="94"/>
      <c r="BJ1445" s="42"/>
      <c r="BK1445" s="42"/>
      <c r="BL1445" s="209"/>
      <c r="BM1445" s="67"/>
      <c r="BN1445" s="67"/>
      <c r="BO1445" s="95"/>
      <c r="BP1445" s="42"/>
      <c r="BQ1445" s="42"/>
      <c r="BR1445" s="206"/>
      <c r="BS1445" s="41"/>
      <c r="BT1445" s="41"/>
      <c r="BU1445" s="30"/>
      <c r="BW1445" s="30"/>
      <c r="BX1445" s="30"/>
      <c r="BY1445" s="30"/>
      <c r="BZ1445" s="160"/>
      <c r="CS1445" s="40"/>
      <c r="CV1445" s="69"/>
      <c r="CW1445" s="31"/>
      <c r="CX1445" s="19"/>
      <c r="CY1445" s="43"/>
      <c r="DC1445" s="160"/>
      <c r="DU1445" s="30"/>
      <c r="DV1445" s="30"/>
      <c r="DW1445" s="30"/>
      <c r="DX1445" s="30"/>
      <c r="DY1445" s="30"/>
      <c r="DZ1445" s="160"/>
      <c r="EA1445" s="160"/>
      <c r="EC1445" s="160"/>
      <c r="ED1445" s="160"/>
      <c r="EG1445" s="160"/>
      <c r="EH1445" s="30"/>
      <c r="EI1445" s="30"/>
      <c r="EK1445" s="160"/>
      <c r="EL1445" s="160"/>
      <c r="EM1445" s="160"/>
      <c r="EN1445" s="160"/>
      <c r="EO1445" s="160"/>
      <c r="EP1445" s="160"/>
    </row>
    <row r="1446" spans="2:146" s="105" customFormat="1" x14ac:dyDescent="0.25">
      <c r="B1446" s="53"/>
      <c r="C1446" s="53"/>
      <c r="D1446" s="53"/>
      <c r="E1446" s="53"/>
      <c r="F1446" s="53"/>
      <c r="G1446" s="53"/>
      <c r="J1446" s="160"/>
      <c r="K1446" s="160"/>
      <c r="L1446" s="42"/>
      <c r="M1446" s="42"/>
      <c r="N1446" s="42"/>
      <c r="O1446" s="42"/>
      <c r="P1446" s="42"/>
      <c r="Q1446" s="42"/>
      <c r="R1446" s="42"/>
      <c r="S1446" s="42"/>
      <c r="T1446" s="42"/>
      <c r="U1446" s="169"/>
      <c r="V1446" s="169"/>
      <c r="W1446" s="169"/>
      <c r="X1446" s="169"/>
      <c r="Y1446" s="169"/>
      <c r="AA1446" s="169"/>
      <c r="AB1446" s="169"/>
      <c r="AC1446" s="169"/>
      <c r="AD1446" s="169"/>
      <c r="AE1446" s="169"/>
      <c r="AF1446" s="169"/>
      <c r="AG1446" s="169"/>
      <c r="AH1446" s="169"/>
      <c r="AJ1446" s="169"/>
      <c r="AK1446" s="169"/>
      <c r="AM1446" s="169"/>
      <c r="AN1446" s="64"/>
      <c r="AO1446" s="64"/>
      <c r="AP1446" s="64"/>
      <c r="AQ1446" s="64"/>
      <c r="AR1446" s="64"/>
      <c r="AS1446" s="42"/>
      <c r="AT1446" s="67"/>
      <c r="AU1446" s="67"/>
      <c r="AV1446" s="67"/>
      <c r="AW1446" s="42"/>
      <c r="AX1446" s="64"/>
      <c r="AY1446" s="69"/>
      <c r="AZ1446" s="67"/>
      <c r="BA1446" s="67"/>
      <c r="BB1446" s="67"/>
      <c r="BC1446" s="67"/>
      <c r="BD1446" s="69"/>
      <c r="BE1446" s="69"/>
      <c r="BF1446" s="72"/>
      <c r="BG1446" s="69"/>
      <c r="BH1446" s="69"/>
      <c r="BI1446" s="39"/>
      <c r="BK1446" s="42"/>
      <c r="BL1446" s="209"/>
      <c r="BM1446" s="67"/>
      <c r="BN1446" s="27"/>
      <c r="BO1446" s="40"/>
      <c r="BP1446" s="42"/>
      <c r="BQ1446" s="42"/>
      <c r="BR1446" s="206"/>
      <c r="BS1446" s="41"/>
      <c r="BT1446" s="41"/>
      <c r="BU1446" s="30"/>
      <c r="BW1446" s="30"/>
      <c r="BX1446" s="30"/>
      <c r="BY1446" s="30"/>
      <c r="BZ1446" s="160"/>
      <c r="CS1446" s="40"/>
      <c r="CV1446" s="69"/>
      <c r="CW1446" s="31"/>
      <c r="CX1446" s="19"/>
      <c r="CY1446" s="43"/>
      <c r="DC1446" s="160"/>
      <c r="DU1446" s="30"/>
      <c r="DV1446" s="30"/>
      <c r="DW1446" s="30"/>
      <c r="DX1446" s="30"/>
      <c r="DY1446" s="30"/>
      <c r="DZ1446" s="160"/>
      <c r="EA1446" s="160"/>
      <c r="EC1446" s="160"/>
      <c r="ED1446" s="160"/>
      <c r="EG1446" s="160"/>
      <c r="EH1446" s="30"/>
      <c r="EI1446" s="30"/>
      <c r="EK1446" s="160"/>
      <c r="EL1446" s="160"/>
      <c r="EM1446" s="160"/>
      <c r="EN1446" s="160"/>
      <c r="EO1446" s="160"/>
      <c r="EP1446" s="160"/>
    </row>
    <row r="1447" spans="2:146" s="105" customFormat="1" x14ac:dyDescent="0.25">
      <c r="B1447" s="53"/>
      <c r="C1447" s="53"/>
      <c r="D1447" s="53"/>
      <c r="E1447" s="53"/>
      <c r="F1447" s="53"/>
      <c r="G1447" s="53"/>
      <c r="J1447" s="160"/>
      <c r="K1447" s="160"/>
      <c r="L1447" s="42"/>
      <c r="M1447" s="42"/>
      <c r="N1447" s="42"/>
      <c r="O1447" s="42"/>
      <c r="P1447" s="42"/>
      <c r="Q1447" s="42"/>
      <c r="R1447" s="42"/>
      <c r="S1447" s="42"/>
      <c r="T1447" s="42"/>
      <c r="U1447" s="169"/>
      <c r="V1447" s="169"/>
      <c r="W1447" s="169"/>
      <c r="X1447" s="169"/>
      <c r="Y1447" s="169"/>
      <c r="AA1447" s="169"/>
      <c r="AB1447" s="169"/>
      <c r="AC1447" s="169"/>
      <c r="AD1447" s="169"/>
      <c r="AE1447" s="169"/>
      <c r="AF1447" s="169"/>
      <c r="AG1447" s="169"/>
      <c r="AH1447" s="169"/>
      <c r="AJ1447" s="169"/>
      <c r="AK1447" s="169"/>
      <c r="AM1447" s="169"/>
      <c r="AN1447" s="64"/>
      <c r="AO1447" s="64"/>
      <c r="AP1447" s="64"/>
      <c r="AQ1447" s="64"/>
      <c r="AR1447" s="64"/>
      <c r="AS1447" s="42"/>
      <c r="AT1447" s="67"/>
      <c r="AU1447" s="67"/>
      <c r="AV1447" s="67"/>
      <c r="AW1447" s="42"/>
      <c r="AX1447" s="64"/>
      <c r="AY1447" s="69"/>
      <c r="AZ1447" s="67"/>
      <c r="BA1447" s="67"/>
      <c r="BB1447" s="67"/>
      <c r="BC1447" s="67"/>
      <c r="BD1447" s="69"/>
      <c r="BE1447" s="69"/>
      <c r="BF1447" s="72"/>
      <c r="BG1447" s="69"/>
      <c r="BH1447" s="69"/>
      <c r="BI1447" s="39"/>
      <c r="BK1447" s="42"/>
      <c r="BL1447" s="209"/>
      <c r="BM1447" s="67"/>
      <c r="BN1447" s="27"/>
      <c r="BO1447" s="40"/>
      <c r="BP1447" s="42"/>
      <c r="BQ1447" s="42"/>
      <c r="BR1447" s="206"/>
      <c r="BS1447" s="41"/>
      <c r="BT1447" s="41"/>
      <c r="BU1447" s="30"/>
      <c r="BW1447" s="30"/>
      <c r="BX1447" s="30"/>
      <c r="BY1447" s="30"/>
      <c r="BZ1447" s="160"/>
      <c r="CS1447" s="40"/>
      <c r="CV1447" s="69"/>
      <c r="CW1447" s="31"/>
      <c r="CX1447" s="19"/>
      <c r="CY1447" s="43"/>
      <c r="DC1447" s="160"/>
      <c r="DU1447" s="30"/>
      <c r="DV1447" s="30"/>
      <c r="DW1447" s="30"/>
      <c r="DX1447" s="30"/>
      <c r="DY1447" s="30"/>
      <c r="DZ1447" s="160"/>
      <c r="EA1447" s="160"/>
      <c r="EC1447" s="160"/>
      <c r="ED1447" s="160"/>
      <c r="EG1447" s="160"/>
      <c r="EH1447" s="30"/>
      <c r="EI1447" s="30"/>
      <c r="EK1447" s="160"/>
      <c r="EL1447" s="160"/>
      <c r="EM1447" s="160"/>
      <c r="EN1447" s="160"/>
      <c r="EO1447" s="160"/>
      <c r="EP1447" s="160"/>
    </row>
    <row r="1448" spans="2:146" s="105" customFormat="1" x14ac:dyDescent="0.25">
      <c r="B1448" s="53"/>
      <c r="C1448" s="53"/>
      <c r="D1448" s="53"/>
      <c r="E1448" s="53"/>
      <c r="F1448" s="53"/>
      <c r="G1448" s="53"/>
      <c r="J1448" s="160"/>
      <c r="K1448" s="160"/>
      <c r="L1448" s="42"/>
      <c r="M1448" s="42"/>
      <c r="N1448" s="42"/>
      <c r="O1448" s="42"/>
      <c r="P1448" s="42"/>
      <c r="Q1448" s="42"/>
      <c r="R1448" s="42"/>
      <c r="S1448" s="42"/>
      <c r="T1448" s="42"/>
      <c r="U1448" s="169"/>
      <c r="V1448" s="169"/>
      <c r="W1448" s="169"/>
      <c r="X1448" s="169"/>
      <c r="Y1448" s="169"/>
      <c r="AA1448" s="169"/>
      <c r="AB1448" s="169"/>
      <c r="AC1448" s="169"/>
      <c r="AD1448" s="169"/>
      <c r="AE1448" s="169"/>
      <c r="AF1448" s="169"/>
      <c r="AG1448" s="169"/>
      <c r="AH1448" s="169"/>
      <c r="AJ1448" s="169"/>
      <c r="AK1448" s="169"/>
      <c r="AM1448" s="169"/>
      <c r="AN1448" s="64"/>
      <c r="AO1448" s="64"/>
      <c r="AP1448" s="64"/>
      <c r="AQ1448" s="64"/>
      <c r="AR1448" s="64"/>
      <c r="AS1448" s="42"/>
      <c r="AT1448" s="67"/>
      <c r="AU1448" s="67"/>
      <c r="AV1448" s="67"/>
      <c r="AW1448" s="42"/>
      <c r="AX1448" s="64"/>
      <c r="AY1448" s="69"/>
      <c r="AZ1448" s="67"/>
      <c r="BA1448" s="67"/>
      <c r="BB1448" s="67"/>
      <c r="BC1448" s="67"/>
      <c r="BD1448" s="69"/>
      <c r="BE1448" s="69"/>
      <c r="BF1448" s="72"/>
      <c r="BG1448" s="69"/>
      <c r="BH1448" s="69"/>
      <c r="BI1448" s="39"/>
      <c r="BK1448" s="42"/>
      <c r="BL1448" s="209"/>
      <c r="BM1448" s="67"/>
      <c r="BN1448" s="27"/>
      <c r="BO1448" s="40"/>
      <c r="BP1448" s="42"/>
      <c r="BQ1448" s="42"/>
      <c r="BR1448" s="206"/>
      <c r="BS1448" s="41"/>
      <c r="BT1448" s="41"/>
      <c r="BU1448" s="30"/>
      <c r="BW1448" s="30"/>
      <c r="BX1448" s="30"/>
      <c r="BY1448" s="30"/>
      <c r="BZ1448" s="160"/>
      <c r="CS1448" s="40"/>
      <c r="CV1448" s="69"/>
      <c r="CW1448" s="31"/>
      <c r="CX1448" s="19"/>
      <c r="CY1448" s="43"/>
      <c r="DC1448" s="160"/>
      <c r="DU1448" s="30"/>
      <c r="DV1448" s="30"/>
      <c r="DW1448" s="30"/>
      <c r="DX1448" s="30"/>
      <c r="DY1448" s="30"/>
      <c r="DZ1448" s="160"/>
      <c r="EA1448" s="160"/>
      <c r="EC1448" s="160"/>
      <c r="ED1448" s="160"/>
      <c r="EG1448" s="160"/>
      <c r="EH1448" s="30"/>
      <c r="EI1448" s="30"/>
      <c r="EK1448" s="160"/>
      <c r="EL1448" s="160"/>
      <c r="EM1448" s="160"/>
      <c r="EN1448" s="160"/>
      <c r="EO1448" s="160"/>
      <c r="EP1448" s="160"/>
    </row>
    <row r="1449" spans="2:146" s="105" customFormat="1" x14ac:dyDescent="0.25">
      <c r="B1449" s="53"/>
      <c r="C1449" s="53"/>
      <c r="D1449" s="53"/>
      <c r="E1449" s="53"/>
      <c r="F1449" s="53"/>
      <c r="G1449" s="53"/>
      <c r="J1449" s="160"/>
      <c r="K1449" s="160"/>
      <c r="L1449" s="42"/>
      <c r="M1449" s="42"/>
      <c r="N1449" s="42"/>
      <c r="O1449" s="42"/>
      <c r="P1449" s="42"/>
      <c r="Q1449" s="42"/>
      <c r="R1449" s="42"/>
      <c r="S1449" s="42"/>
      <c r="T1449" s="42"/>
      <c r="U1449" s="169"/>
      <c r="V1449" s="169"/>
      <c r="W1449" s="169"/>
      <c r="X1449" s="169"/>
      <c r="Y1449" s="169"/>
      <c r="AA1449" s="169"/>
      <c r="AB1449" s="169"/>
      <c r="AC1449" s="169"/>
      <c r="AD1449" s="169"/>
      <c r="AE1449" s="169"/>
      <c r="AF1449" s="169"/>
      <c r="AG1449" s="169"/>
      <c r="AH1449" s="169"/>
      <c r="AJ1449" s="169"/>
      <c r="AK1449" s="169"/>
      <c r="AM1449" s="169"/>
      <c r="AN1449" s="64"/>
      <c r="AO1449" s="64"/>
      <c r="AP1449" s="64"/>
      <c r="AQ1449" s="64"/>
      <c r="AR1449" s="64"/>
      <c r="AS1449" s="42"/>
      <c r="AT1449" s="67"/>
      <c r="AU1449" s="67"/>
      <c r="AV1449" s="67"/>
      <c r="AW1449" s="42"/>
      <c r="AX1449" s="64"/>
      <c r="AY1449" s="69"/>
      <c r="AZ1449" s="67"/>
      <c r="BA1449" s="67"/>
      <c r="BB1449" s="67"/>
      <c r="BC1449" s="67"/>
      <c r="BD1449" s="69"/>
      <c r="BE1449" s="69"/>
      <c r="BF1449" s="72"/>
      <c r="BG1449" s="69"/>
      <c r="BH1449" s="69"/>
      <c r="BI1449" s="39"/>
      <c r="BK1449" s="42"/>
      <c r="BL1449" s="209"/>
      <c r="BM1449" s="67"/>
      <c r="BN1449" s="27"/>
      <c r="BO1449" s="40"/>
      <c r="BP1449" s="42"/>
      <c r="BQ1449" s="42"/>
      <c r="BR1449" s="206"/>
      <c r="BS1449" s="41"/>
      <c r="BT1449" s="41"/>
      <c r="BU1449" s="30"/>
      <c r="BW1449" s="30"/>
      <c r="BX1449" s="30"/>
      <c r="BY1449" s="30"/>
      <c r="BZ1449" s="160"/>
      <c r="CS1449" s="40"/>
      <c r="CV1449" s="69"/>
      <c r="CW1449" s="31"/>
      <c r="CX1449" s="19"/>
      <c r="CY1449" s="43"/>
      <c r="DC1449" s="160"/>
      <c r="DU1449" s="30"/>
      <c r="DV1449" s="30"/>
      <c r="DW1449" s="30"/>
      <c r="DX1449" s="30"/>
      <c r="DY1449" s="30"/>
      <c r="DZ1449" s="160"/>
      <c r="EA1449" s="160"/>
      <c r="EC1449" s="160"/>
      <c r="ED1449" s="160"/>
      <c r="EG1449" s="160"/>
      <c r="EH1449" s="30"/>
      <c r="EI1449" s="30"/>
      <c r="EK1449" s="160"/>
      <c r="EL1449" s="160"/>
      <c r="EM1449" s="160"/>
      <c r="EN1449" s="160"/>
      <c r="EO1449" s="160"/>
      <c r="EP1449" s="160"/>
    </row>
    <row r="1450" spans="2:146" s="105" customFormat="1" x14ac:dyDescent="0.25">
      <c r="B1450" s="53"/>
      <c r="C1450" s="53"/>
      <c r="D1450" s="53"/>
      <c r="E1450" s="53"/>
      <c r="F1450" s="53"/>
      <c r="G1450" s="53"/>
      <c r="J1450" s="160"/>
      <c r="K1450" s="160"/>
      <c r="L1450" s="42"/>
      <c r="M1450" s="42"/>
      <c r="N1450" s="42"/>
      <c r="O1450" s="42"/>
      <c r="P1450" s="42"/>
      <c r="Q1450" s="42"/>
      <c r="R1450" s="42"/>
      <c r="S1450" s="42"/>
      <c r="T1450" s="42"/>
      <c r="U1450" s="169"/>
      <c r="V1450" s="169"/>
      <c r="W1450" s="169"/>
      <c r="X1450" s="169"/>
      <c r="Y1450" s="169"/>
      <c r="AA1450" s="169"/>
      <c r="AB1450" s="169"/>
      <c r="AC1450" s="169"/>
      <c r="AD1450" s="169"/>
      <c r="AE1450" s="169"/>
      <c r="AF1450" s="169"/>
      <c r="AG1450" s="169"/>
      <c r="AH1450" s="169"/>
      <c r="AJ1450" s="169"/>
      <c r="AK1450" s="169"/>
      <c r="AM1450" s="169"/>
      <c r="AN1450" s="64"/>
      <c r="AO1450" s="64"/>
      <c r="AP1450" s="64"/>
      <c r="AQ1450" s="64"/>
      <c r="AR1450" s="64"/>
      <c r="AS1450" s="42"/>
      <c r="AT1450" s="67"/>
      <c r="AU1450" s="67"/>
      <c r="AV1450" s="67"/>
      <c r="AW1450" s="42"/>
      <c r="AX1450" s="64"/>
      <c r="AY1450" s="69"/>
      <c r="AZ1450" s="67"/>
      <c r="BA1450" s="67"/>
      <c r="BB1450" s="67"/>
      <c r="BC1450" s="67"/>
      <c r="BD1450" s="69"/>
      <c r="BE1450" s="69"/>
      <c r="BF1450" s="72"/>
      <c r="BG1450" s="69"/>
      <c r="BH1450" s="69"/>
      <c r="BI1450" s="39"/>
      <c r="BK1450" s="42"/>
      <c r="BL1450" s="209"/>
      <c r="BM1450" s="67"/>
      <c r="BN1450" s="27"/>
      <c r="BO1450" s="40"/>
      <c r="BP1450" s="42"/>
      <c r="BQ1450" s="42"/>
      <c r="BR1450" s="206"/>
      <c r="BS1450" s="41"/>
      <c r="BT1450" s="41"/>
      <c r="BU1450" s="30"/>
      <c r="BW1450" s="30"/>
      <c r="BX1450" s="30"/>
      <c r="BY1450" s="30"/>
      <c r="BZ1450" s="160"/>
      <c r="CS1450" s="40"/>
      <c r="CV1450" s="69"/>
      <c r="CW1450" s="31"/>
      <c r="CX1450" s="19"/>
      <c r="CY1450" s="43"/>
      <c r="DC1450" s="160"/>
      <c r="DU1450" s="30"/>
      <c r="DV1450" s="30"/>
      <c r="DW1450" s="30"/>
      <c r="DX1450" s="30"/>
      <c r="DY1450" s="30"/>
      <c r="DZ1450" s="160"/>
      <c r="EA1450" s="160"/>
      <c r="EC1450" s="160"/>
      <c r="ED1450" s="160"/>
      <c r="EG1450" s="160"/>
      <c r="EH1450" s="30"/>
      <c r="EI1450" s="30"/>
      <c r="EK1450" s="160"/>
      <c r="EL1450" s="160"/>
      <c r="EM1450" s="160"/>
      <c r="EN1450" s="160"/>
      <c r="EO1450" s="160"/>
      <c r="EP1450" s="160"/>
    </row>
    <row r="1451" spans="2:146" s="105" customFormat="1" x14ac:dyDescent="0.25">
      <c r="B1451" s="53"/>
      <c r="C1451" s="53"/>
      <c r="D1451" s="53"/>
      <c r="E1451" s="53"/>
      <c r="F1451" s="53"/>
      <c r="G1451" s="53"/>
      <c r="J1451" s="160"/>
      <c r="K1451" s="160"/>
      <c r="L1451" s="42"/>
      <c r="M1451" s="42"/>
      <c r="N1451" s="42"/>
      <c r="O1451" s="42"/>
      <c r="P1451" s="42"/>
      <c r="Q1451" s="42"/>
      <c r="R1451" s="42"/>
      <c r="S1451" s="42"/>
      <c r="T1451" s="42"/>
      <c r="U1451" s="169"/>
      <c r="V1451" s="169"/>
      <c r="W1451" s="169"/>
      <c r="X1451" s="169"/>
      <c r="Y1451" s="169"/>
      <c r="AA1451" s="169"/>
      <c r="AB1451" s="169"/>
      <c r="AC1451" s="169"/>
      <c r="AD1451" s="169"/>
      <c r="AE1451" s="169"/>
      <c r="AF1451" s="169"/>
      <c r="AG1451" s="169"/>
      <c r="AH1451" s="169"/>
      <c r="AJ1451" s="169"/>
      <c r="AK1451" s="169"/>
      <c r="AM1451" s="169"/>
      <c r="AN1451" s="64"/>
      <c r="AO1451" s="64"/>
      <c r="AP1451" s="64"/>
      <c r="AQ1451" s="64"/>
      <c r="AR1451" s="64"/>
      <c r="AS1451" s="42"/>
      <c r="AT1451" s="67"/>
      <c r="AU1451" s="67"/>
      <c r="AV1451" s="67"/>
      <c r="AW1451" s="42"/>
      <c r="AX1451" s="64"/>
      <c r="AY1451" s="69"/>
      <c r="AZ1451" s="67"/>
      <c r="BA1451" s="67"/>
      <c r="BB1451" s="67"/>
      <c r="BC1451" s="67"/>
      <c r="BD1451" s="69"/>
      <c r="BE1451" s="69"/>
      <c r="BF1451" s="72"/>
      <c r="BG1451" s="69"/>
      <c r="BH1451" s="69"/>
      <c r="BI1451" s="39"/>
      <c r="BK1451" s="42"/>
      <c r="BL1451" s="209"/>
      <c r="BM1451" s="67"/>
      <c r="BN1451" s="27"/>
      <c r="BO1451" s="40"/>
      <c r="BP1451" s="42"/>
      <c r="BQ1451" s="42"/>
      <c r="BR1451" s="206"/>
      <c r="BS1451" s="41"/>
      <c r="BT1451" s="41"/>
      <c r="BU1451" s="30"/>
      <c r="BW1451" s="30"/>
      <c r="BX1451" s="30"/>
      <c r="BY1451" s="30"/>
      <c r="BZ1451" s="160"/>
      <c r="CS1451" s="40"/>
      <c r="CV1451" s="69"/>
      <c r="CW1451" s="31"/>
      <c r="CX1451" s="19"/>
      <c r="CY1451" s="43"/>
      <c r="DC1451" s="160"/>
      <c r="DU1451" s="30"/>
      <c r="DV1451" s="30"/>
      <c r="DW1451" s="30"/>
      <c r="DX1451" s="30"/>
      <c r="DY1451" s="30"/>
      <c r="DZ1451" s="160"/>
      <c r="EA1451" s="160"/>
      <c r="EC1451" s="160"/>
      <c r="ED1451" s="160"/>
      <c r="EG1451" s="160"/>
      <c r="EH1451" s="30"/>
      <c r="EI1451" s="30"/>
      <c r="EK1451" s="160"/>
      <c r="EL1451" s="160"/>
      <c r="EM1451" s="160"/>
      <c r="EN1451" s="160"/>
      <c r="EO1451" s="160"/>
      <c r="EP1451" s="160"/>
    </row>
    <row r="1452" spans="2:146" s="105" customFormat="1" x14ac:dyDescent="0.25">
      <c r="B1452" s="53"/>
      <c r="C1452" s="53"/>
      <c r="D1452" s="53"/>
      <c r="E1452" s="53"/>
      <c r="F1452" s="53"/>
      <c r="G1452" s="53"/>
      <c r="J1452" s="160"/>
      <c r="K1452" s="160"/>
      <c r="L1452" s="42"/>
      <c r="M1452" s="42"/>
      <c r="N1452" s="42"/>
      <c r="O1452" s="42"/>
      <c r="P1452" s="42"/>
      <c r="Q1452" s="42"/>
      <c r="R1452" s="42"/>
      <c r="S1452" s="42"/>
      <c r="T1452" s="42"/>
      <c r="U1452" s="169"/>
      <c r="V1452" s="169"/>
      <c r="W1452" s="169"/>
      <c r="X1452" s="169"/>
      <c r="Y1452" s="169"/>
      <c r="AA1452" s="169"/>
      <c r="AB1452" s="169"/>
      <c r="AC1452" s="169"/>
      <c r="AD1452" s="169"/>
      <c r="AE1452" s="169"/>
      <c r="AF1452" s="169"/>
      <c r="AG1452" s="169"/>
      <c r="AH1452" s="169"/>
      <c r="AJ1452" s="169"/>
      <c r="AK1452" s="169"/>
      <c r="AM1452" s="169"/>
      <c r="AN1452" s="64"/>
      <c r="AO1452" s="64"/>
      <c r="AP1452" s="64"/>
      <c r="AQ1452" s="64"/>
      <c r="AR1452" s="64"/>
      <c r="AS1452" s="42"/>
      <c r="AT1452" s="67"/>
      <c r="AU1452" s="67"/>
      <c r="AV1452" s="67"/>
      <c r="AW1452" s="42"/>
      <c r="AX1452" s="64"/>
      <c r="AY1452" s="69"/>
      <c r="AZ1452" s="67"/>
      <c r="BA1452" s="67"/>
      <c r="BB1452" s="67"/>
      <c r="BC1452" s="67"/>
      <c r="BD1452" s="69"/>
      <c r="BE1452" s="69"/>
      <c r="BF1452" s="72"/>
      <c r="BG1452" s="69"/>
      <c r="BH1452" s="69"/>
      <c r="BI1452" s="39"/>
      <c r="BK1452" s="42"/>
      <c r="BL1452" s="209"/>
      <c r="BM1452" s="67"/>
      <c r="BN1452" s="27"/>
      <c r="BO1452" s="40"/>
      <c r="BP1452" s="42"/>
      <c r="BQ1452" s="42"/>
      <c r="BR1452" s="206"/>
      <c r="BS1452" s="41"/>
      <c r="BT1452" s="41"/>
      <c r="BU1452" s="30"/>
      <c r="BW1452" s="30"/>
      <c r="BX1452" s="30"/>
      <c r="BY1452" s="30"/>
      <c r="BZ1452" s="160"/>
      <c r="CS1452" s="40"/>
      <c r="CV1452" s="69"/>
      <c r="CW1452" s="31"/>
      <c r="CX1452" s="19"/>
      <c r="CY1452" s="43"/>
      <c r="DC1452" s="160"/>
      <c r="DU1452" s="30"/>
      <c r="DV1452" s="30"/>
      <c r="DW1452" s="30"/>
      <c r="DX1452" s="30"/>
      <c r="DY1452" s="30"/>
      <c r="DZ1452" s="160"/>
      <c r="EA1452" s="160"/>
      <c r="EC1452" s="160"/>
      <c r="ED1452" s="160"/>
      <c r="EG1452" s="160"/>
      <c r="EH1452" s="30"/>
      <c r="EI1452" s="30"/>
      <c r="EK1452" s="160"/>
      <c r="EL1452" s="160"/>
      <c r="EM1452" s="160"/>
      <c r="EN1452" s="160"/>
      <c r="EO1452" s="160"/>
      <c r="EP1452" s="160"/>
    </row>
    <row r="1453" spans="2:146" s="105" customFormat="1" x14ac:dyDescent="0.25">
      <c r="B1453" s="53"/>
      <c r="C1453" s="53"/>
      <c r="D1453" s="53"/>
      <c r="E1453" s="53"/>
      <c r="F1453" s="53"/>
      <c r="G1453" s="53"/>
      <c r="J1453" s="160"/>
      <c r="K1453" s="160"/>
      <c r="L1453" s="42"/>
      <c r="M1453" s="42"/>
      <c r="N1453" s="42"/>
      <c r="O1453" s="42"/>
      <c r="P1453" s="42"/>
      <c r="Q1453" s="42"/>
      <c r="R1453" s="42"/>
      <c r="S1453" s="42"/>
      <c r="T1453" s="42"/>
      <c r="U1453" s="169"/>
      <c r="V1453" s="169"/>
      <c r="W1453" s="169"/>
      <c r="X1453" s="169"/>
      <c r="Y1453" s="169"/>
      <c r="AA1453" s="169"/>
      <c r="AB1453" s="169"/>
      <c r="AC1453" s="169"/>
      <c r="AD1453" s="169"/>
      <c r="AE1453" s="169"/>
      <c r="AF1453" s="169"/>
      <c r="AG1453" s="169"/>
      <c r="AH1453" s="169"/>
      <c r="AJ1453" s="169"/>
      <c r="AK1453" s="169"/>
      <c r="AM1453" s="169"/>
      <c r="AN1453" s="64"/>
      <c r="AO1453" s="64"/>
      <c r="AP1453" s="64"/>
      <c r="AQ1453" s="64"/>
      <c r="AR1453" s="64"/>
      <c r="AS1453" s="42"/>
      <c r="AT1453" s="67"/>
      <c r="AU1453" s="67"/>
      <c r="AV1453" s="67"/>
      <c r="AW1453" s="42"/>
      <c r="AX1453" s="64"/>
      <c r="AY1453" s="69"/>
      <c r="AZ1453" s="67"/>
      <c r="BA1453" s="67"/>
      <c r="BB1453" s="67"/>
      <c r="BC1453" s="67"/>
      <c r="BD1453" s="69"/>
      <c r="BE1453" s="69"/>
      <c r="BF1453" s="72"/>
      <c r="BG1453" s="69"/>
      <c r="BH1453" s="69"/>
      <c r="BI1453" s="39"/>
      <c r="BK1453" s="42"/>
      <c r="BL1453" s="209"/>
      <c r="BM1453" s="67"/>
      <c r="BN1453" s="27"/>
      <c r="BO1453" s="40"/>
      <c r="BP1453" s="42"/>
      <c r="BQ1453" s="42"/>
      <c r="BR1453" s="206"/>
      <c r="BS1453" s="41"/>
      <c r="BT1453" s="41"/>
      <c r="BU1453" s="30"/>
      <c r="BW1453" s="30"/>
      <c r="BX1453" s="30"/>
      <c r="BY1453" s="30"/>
      <c r="BZ1453" s="160"/>
      <c r="CS1453" s="40"/>
      <c r="CV1453" s="69"/>
      <c r="CW1453" s="31"/>
      <c r="CX1453" s="19"/>
      <c r="CY1453" s="43"/>
      <c r="DC1453" s="160"/>
      <c r="DU1453" s="30"/>
      <c r="DV1453" s="30"/>
      <c r="DW1453" s="30"/>
      <c r="DX1453" s="30"/>
      <c r="DY1453" s="30"/>
      <c r="DZ1453" s="160"/>
      <c r="EA1453" s="160"/>
      <c r="EC1453" s="160"/>
      <c r="ED1453" s="160"/>
      <c r="EG1453" s="160"/>
      <c r="EH1453" s="30"/>
      <c r="EI1453" s="30"/>
      <c r="EK1453" s="160"/>
      <c r="EL1453" s="160"/>
      <c r="EM1453" s="160"/>
      <c r="EN1453" s="160"/>
      <c r="EO1453" s="160"/>
      <c r="EP1453" s="160"/>
    </row>
    <row r="1454" spans="2:146" s="105" customFormat="1" x14ac:dyDescent="0.25">
      <c r="B1454" s="53"/>
      <c r="C1454" s="53"/>
      <c r="D1454" s="53"/>
      <c r="E1454" s="53"/>
      <c r="F1454" s="53"/>
      <c r="G1454" s="53"/>
      <c r="J1454" s="160"/>
      <c r="K1454" s="160"/>
      <c r="L1454" s="42"/>
      <c r="M1454" s="42"/>
      <c r="N1454" s="42"/>
      <c r="O1454" s="42"/>
      <c r="P1454" s="42"/>
      <c r="Q1454" s="42"/>
      <c r="R1454" s="42"/>
      <c r="S1454" s="42"/>
      <c r="T1454" s="42"/>
      <c r="U1454" s="169"/>
      <c r="V1454" s="169"/>
      <c r="W1454" s="169"/>
      <c r="X1454" s="169"/>
      <c r="Y1454" s="169"/>
      <c r="AA1454" s="169"/>
      <c r="AB1454" s="169"/>
      <c r="AC1454" s="169"/>
      <c r="AD1454" s="169"/>
      <c r="AE1454" s="169"/>
      <c r="AF1454" s="169"/>
      <c r="AG1454" s="169"/>
      <c r="AH1454" s="169"/>
      <c r="AJ1454" s="169"/>
      <c r="AK1454" s="169"/>
      <c r="AM1454" s="169"/>
      <c r="AN1454" s="64"/>
      <c r="AO1454" s="64"/>
      <c r="AP1454" s="64"/>
      <c r="AQ1454" s="64"/>
      <c r="AR1454" s="64"/>
      <c r="AS1454" s="42"/>
      <c r="AT1454" s="67"/>
      <c r="AU1454" s="67"/>
      <c r="AV1454" s="67"/>
      <c r="AW1454" s="42"/>
      <c r="AX1454" s="64"/>
      <c r="AY1454" s="69"/>
      <c r="AZ1454" s="67"/>
      <c r="BA1454" s="67"/>
      <c r="BB1454" s="67"/>
      <c r="BC1454" s="67"/>
      <c r="BD1454" s="69"/>
      <c r="BE1454" s="69"/>
      <c r="BF1454" s="72"/>
      <c r="BG1454" s="69"/>
      <c r="BH1454" s="69"/>
      <c r="BI1454" s="39"/>
      <c r="BK1454" s="42"/>
      <c r="BL1454" s="209"/>
      <c r="BM1454" s="67"/>
      <c r="BN1454" s="27"/>
      <c r="BO1454" s="40"/>
      <c r="BP1454" s="42"/>
      <c r="BQ1454" s="42"/>
      <c r="BR1454" s="206"/>
      <c r="BS1454" s="41"/>
      <c r="BT1454" s="41"/>
      <c r="BU1454" s="30"/>
      <c r="BW1454" s="30"/>
      <c r="BX1454" s="30"/>
      <c r="BY1454" s="30"/>
      <c r="BZ1454" s="160"/>
      <c r="CS1454" s="40"/>
      <c r="CV1454" s="69"/>
      <c r="CW1454" s="31"/>
      <c r="CX1454" s="19"/>
      <c r="CY1454" s="43"/>
      <c r="DC1454" s="160"/>
      <c r="DU1454" s="30"/>
      <c r="DV1454" s="30"/>
      <c r="DW1454" s="30"/>
      <c r="DX1454" s="30"/>
      <c r="DY1454" s="30"/>
      <c r="DZ1454" s="160"/>
      <c r="EA1454" s="160"/>
      <c r="EC1454" s="160"/>
      <c r="ED1454" s="160"/>
      <c r="EG1454" s="160"/>
      <c r="EH1454" s="30"/>
      <c r="EI1454" s="30"/>
      <c r="EK1454" s="160"/>
      <c r="EL1454" s="160"/>
      <c r="EM1454" s="160"/>
      <c r="EN1454" s="160"/>
      <c r="EO1454" s="160"/>
      <c r="EP1454" s="160"/>
    </row>
    <row r="1455" spans="2:146" s="105" customFormat="1" x14ac:dyDescent="0.25">
      <c r="B1455" s="53"/>
      <c r="C1455" s="53"/>
      <c r="D1455" s="53"/>
      <c r="E1455" s="53"/>
      <c r="F1455" s="53"/>
      <c r="G1455" s="53"/>
      <c r="J1455" s="160"/>
      <c r="K1455" s="160"/>
      <c r="L1455" s="42"/>
      <c r="M1455" s="42"/>
      <c r="N1455" s="42"/>
      <c r="O1455" s="42"/>
      <c r="P1455" s="42"/>
      <c r="Q1455" s="42"/>
      <c r="R1455" s="42"/>
      <c r="S1455" s="42"/>
      <c r="T1455" s="42"/>
      <c r="U1455" s="169"/>
      <c r="V1455" s="169"/>
      <c r="W1455" s="169"/>
      <c r="X1455" s="169"/>
      <c r="Y1455" s="169"/>
      <c r="AA1455" s="169"/>
      <c r="AB1455" s="169"/>
      <c r="AC1455" s="169"/>
      <c r="AD1455" s="169"/>
      <c r="AE1455" s="169"/>
      <c r="AF1455" s="169"/>
      <c r="AG1455" s="169"/>
      <c r="AH1455" s="169"/>
      <c r="AJ1455" s="169"/>
      <c r="AK1455" s="169"/>
      <c r="AM1455" s="169"/>
      <c r="AN1455" s="64"/>
      <c r="AO1455" s="64"/>
      <c r="AP1455" s="64"/>
      <c r="AQ1455" s="64"/>
      <c r="AR1455" s="64"/>
      <c r="AS1455" s="42"/>
      <c r="AT1455" s="67"/>
      <c r="AU1455" s="67"/>
      <c r="AV1455" s="67"/>
      <c r="AW1455" s="42"/>
      <c r="AX1455" s="64"/>
      <c r="AY1455" s="69"/>
      <c r="AZ1455" s="67"/>
      <c r="BA1455" s="67"/>
      <c r="BB1455" s="67"/>
      <c r="BC1455" s="67"/>
      <c r="BD1455" s="69"/>
      <c r="BE1455" s="69"/>
      <c r="BF1455" s="72"/>
      <c r="BG1455" s="69"/>
      <c r="BH1455" s="69"/>
      <c r="BI1455" s="39"/>
      <c r="BK1455" s="42"/>
      <c r="BL1455" s="209"/>
      <c r="BM1455" s="67"/>
      <c r="BN1455" s="27"/>
      <c r="BO1455" s="40"/>
      <c r="BP1455" s="42"/>
      <c r="BQ1455" s="42"/>
      <c r="BR1455" s="206"/>
      <c r="BS1455" s="41"/>
      <c r="BT1455" s="41"/>
      <c r="BU1455" s="30"/>
      <c r="BW1455" s="30"/>
      <c r="BX1455" s="30"/>
      <c r="BY1455" s="30"/>
      <c r="BZ1455" s="160"/>
      <c r="CS1455" s="40"/>
      <c r="CV1455" s="69"/>
      <c r="CW1455" s="31"/>
      <c r="CX1455" s="19"/>
      <c r="CY1455" s="43"/>
      <c r="DC1455" s="160"/>
      <c r="DU1455" s="30"/>
      <c r="DV1455" s="30"/>
      <c r="DW1455" s="30"/>
      <c r="DX1455" s="30"/>
      <c r="DY1455" s="30"/>
      <c r="DZ1455" s="160"/>
      <c r="EA1455" s="160"/>
      <c r="EC1455" s="160"/>
      <c r="ED1455" s="160"/>
      <c r="EG1455" s="160"/>
      <c r="EH1455" s="30"/>
      <c r="EI1455" s="30"/>
      <c r="EK1455" s="160"/>
      <c r="EL1455" s="160"/>
      <c r="EM1455" s="160"/>
      <c r="EN1455" s="160"/>
      <c r="EO1455" s="160"/>
      <c r="EP1455" s="160"/>
    </row>
    <row r="1456" spans="2:146" s="105" customFormat="1" x14ac:dyDescent="0.25">
      <c r="B1456" s="53"/>
      <c r="C1456" s="53"/>
      <c r="D1456" s="53"/>
      <c r="E1456" s="53"/>
      <c r="F1456" s="53"/>
      <c r="G1456" s="53"/>
      <c r="J1456" s="160"/>
      <c r="K1456" s="160"/>
      <c r="L1456" s="42"/>
      <c r="M1456" s="42"/>
      <c r="N1456" s="42"/>
      <c r="O1456" s="42"/>
      <c r="P1456" s="42"/>
      <c r="Q1456" s="42"/>
      <c r="R1456" s="42"/>
      <c r="S1456" s="42"/>
      <c r="T1456" s="42"/>
      <c r="U1456" s="169"/>
      <c r="V1456" s="169"/>
      <c r="W1456" s="169"/>
      <c r="X1456" s="169"/>
      <c r="Y1456" s="169"/>
      <c r="AA1456" s="169"/>
      <c r="AB1456" s="169"/>
      <c r="AC1456" s="169"/>
      <c r="AD1456" s="169"/>
      <c r="AE1456" s="169"/>
      <c r="AF1456" s="169"/>
      <c r="AG1456" s="169"/>
      <c r="AH1456" s="169"/>
      <c r="AJ1456" s="169"/>
      <c r="AK1456" s="169"/>
      <c r="AM1456" s="169"/>
      <c r="AN1456" s="64"/>
      <c r="AO1456" s="64"/>
      <c r="AP1456" s="64"/>
      <c r="AQ1456" s="64"/>
      <c r="AR1456" s="64"/>
      <c r="AS1456" s="42"/>
      <c r="AT1456" s="67"/>
      <c r="AU1456" s="67"/>
      <c r="AV1456" s="67"/>
      <c r="AW1456" s="42"/>
      <c r="AX1456" s="64"/>
      <c r="AY1456" s="69"/>
      <c r="AZ1456" s="67"/>
      <c r="BA1456" s="67"/>
      <c r="BB1456" s="67"/>
      <c r="BC1456" s="67"/>
      <c r="BD1456" s="69"/>
      <c r="BE1456" s="69"/>
      <c r="BF1456" s="72"/>
      <c r="BG1456" s="69"/>
      <c r="BH1456" s="69"/>
      <c r="BI1456" s="39"/>
      <c r="BK1456" s="42"/>
      <c r="BL1456" s="209"/>
      <c r="BM1456" s="67"/>
      <c r="BN1456" s="27"/>
      <c r="BO1456" s="40"/>
      <c r="BP1456" s="42"/>
      <c r="BQ1456" s="42"/>
      <c r="BR1456" s="206"/>
      <c r="BS1456" s="41"/>
      <c r="BT1456" s="41"/>
      <c r="BU1456" s="30"/>
      <c r="BW1456" s="30"/>
      <c r="BX1456" s="30"/>
      <c r="BY1456" s="30"/>
      <c r="BZ1456" s="160"/>
      <c r="CS1456" s="40"/>
      <c r="CV1456" s="69"/>
      <c r="CW1456" s="31"/>
      <c r="CX1456" s="19"/>
      <c r="CY1456" s="43"/>
      <c r="DC1456" s="160"/>
      <c r="DU1456" s="30"/>
      <c r="DV1456" s="30"/>
      <c r="DW1456" s="30"/>
      <c r="DX1456" s="30"/>
      <c r="DY1456" s="30"/>
      <c r="DZ1456" s="160"/>
      <c r="EA1456" s="160"/>
      <c r="EC1456" s="160"/>
      <c r="ED1456" s="160"/>
      <c r="EG1456" s="160"/>
      <c r="EH1456" s="30"/>
      <c r="EI1456" s="30"/>
      <c r="EK1456" s="160"/>
      <c r="EL1456" s="160"/>
      <c r="EM1456" s="160"/>
      <c r="EN1456" s="160"/>
      <c r="EO1456" s="160"/>
      <c r="EP1456" s="160"/>
    </row>
    <row r="1457" spans="2:146" s="105" customFormat="1" x14ac:dyDescent="0.25">
      <c r="B1457" s="53"/>
      <c r="C1457" s="53"/>
      <c r="D1457" s="53"/>
      <c r="E1457" s="53"/>
      <c r="F1457" s="53"/>
      <c r="G1457" s="53"/>
      <c r="J1457" s="160"/>
      <c r="K1457" s="160"/>
      <c r="L1457" s="42"/>
      <c r="M1457" s="42"/>
      <c r="N1457" s="42"/>
      <c r="O1457" s="42"/>
      <c r="P1457" s="42"/>
      <c r="Q1457" s="42"/>
      <c r="R1457" s="42"/>
      <c r="S1457" s="42"/>
      <c r="T1457" s="42"/>
      <c r="U1457" s="169"/>
      <c r="V1457" s="169"/>
      <c r="W1457" s="169"/>
      <c r="X1457" s="169"/>
      <c r="Y1457" s="169"/>
      <c r="AA1457" s="169"/>
      <c r="AB1457" s="169"/>
      <c r="AC1457" s="169"/>
      <c r="AD1457" s="169"/>
      <c r="AE1457" s="169"/>
      <c r="AF1457" s="169"/>
      <c r="AG1457" s="169"/>
      <c r="AH1457" s="169"/>
      <c r="AJ1457" s="169"/>
      <c r="AK1457" s="169"/>
      <c r="AM1457" s="169"/>
      <c r="AN1457" s="64"/>
      <c r="AO1457" s="64"/>
      <c r="AP1457" s="64"/>
      <c r="AQ1457" s="64"/>
      <c r="AR1457" s="64"/>
      <c r="AS1457" s="42"/>
      <c r="AT1457" s="67"/>
      <c r="AU1457" s="67"/>
      <c r="AV1457" s="67"/>
      <c r="AW1457" s="42"/>
      <c r="AX1457" s="64"/>
      <c r="AY1457" s="69"/>
      <c r="AZ1457" s="67"/>
      <c r="BA1457" s="67"/>
      <c r="BB1457" s="67"/>
      <c r="BC1457" s="67"/>
      <c r="BD1457" s="69"/>
      <c r="BE1457" s="69"/>
      <c r="BF1457" s="72"/>
      <c r="BG1457" s="69"/>
      <c r="BH1457" s="69"/>
      <c r="BI1457" s="39"/>
      <c r="BK1457" s="42"/>
      <c r="BL1457" s="209"/>
      <c r="BM1457" s="67"/>
      <c r="BN1457" s="27"/>
      <c r="BO1457" s="40"/>
      <c r="BP1457" s="42"/>
      <c r="BQ1457" s="42"/>
      <c r="BR1457" s="206"/>
      <c r="BS1457" s="41"/>
      <c r="BT1457" s="41"/>
      <c r="BU1457" s="30"/>
      <c r="BW1457" s="30"/>
      <c r="BX1457" s="30"/>
      <c r="BY1457" s="30"/>
      <c r="BZ1457" s="160"/>
      <c r="CS1457" s="40"/>
      <c r="CV1457" s="69"/>
      <c r="CW1457" s="31"/>
      <c r="CX1457" s="19"/>
      <c r="CY1457" s="43"/>
      <c r="DC1457" s="160"/>
      <c r="DU1457" s="30"/>
      <c r="DV1457" s="30"/>
      <c r="DW1457" s="30"/>
      <c r="DX1457" s="30"/>
      <c r="DY1457" s="30"/>
      <c r="DZ1457" s="160"/>
      <c r="EA1457" s="160"/>
      <c r="EC1457" s="160"/>
      <c r="ED1457" s="160"/>
      <c r="EG1457" s="160"/>
      <c r="EH1457" s="30"/>
      <c r="EI1457" s="30"/>
      <c r="EK1457" s="160"/>
      <c r="EL1457" s="160"/>
      <c r="EM1457" s="160"/>
      <c r="EN1457" s="160"/>
      <c r="EO1457" s="160"/>
      <c r="EP1457" s="160"/>
    </row>
    <row r="1458" spans="2:146" s="105" customFormat="1" x14ac:dyDescent="0.25">
      <c r="B1458" s="53"/>
      <c r="C1458" s="53"/>
      <c r="D1458" s="53"/>
      <c r="E1458" s="53"/>
      <c r="F1458" s="53"/>
      <c r="G1458" s="53"/>
      <c r="J1458" s="160"/>
      <c r="K1458" s="160"/>
      <c r="L1458" s="42"/>
      <c r="M1458" s="42"/>
      <c r="N1458" s="42"/>
      <c r="O1458" s="42"/>
      <c r="P1458" s="42"/>
      <c r="Q1458" s="42"/>
      <c r="R1458" s="42"/>
      <c r="S1458" s="42"/>
      <c r="T1458" s="42"/>
      <c r="U1458" s="169"/>
      <c r="V1458" s="169"/>
      <c r="W1458" s="169"/>
      <c r="X1458" s="169"/>
      <c r="Y1458" s="169"/>
      <c r="AA1458" s="169"/>
      <c r="AB1458" s="169"/>
      <c r="AC1458" s="169"/>
      <c r="AD1458" s="169"/>
      <c r="AE1458" s="169"/>
      <c r="AF1458" s="169"/>
      <c r="AG1458" s="169"/>
      <c r="AH1458" s="169"/>
      <c r="AJ1458" s="169"/>
      <c r="AK1458" s="169"/>
      <c r="AM1458" s="169"/>
      <c r="AN1458" s="64"/>
      <c r="AO1458" s="64"/>
      <c r="AP1458" s="64"/>
      <c r="AQ1458" s="64"/>
      <c r="AR1458" s="64"/>
      <c r="AS1458" s="42"/>
      <c r="AT1458" s="67"/>
      <c r="AU1458" s="67"/>
      <c r="AV1458" s="67"/>
      <c r="AW1458" s="42"/>
      <c r="AX1458" s="64"/>
      <c r="AY1458" s="69"/>
      <c r="AZ1458" s="67"/>
      <c r="BA1458" s="67"/>
      <c r="BB1458" s="67"/>
      <c r="BC1458" s="67"/>
      <c r="BD1458" s="69"/>
      <c r="BE1458" s="69"/>
      <c r="BF1458" s="72"/>
      <c r="BG1458" s="69"/>
      <c r="BH1458" s="69"/>
      <c r="BI1458" s="39"/>
      <c r="BK1458" s="42"/>
      <c r="BL1458" s="209"/>
      <c r="BM1458" s="67"/>
      <c r="BN1458" s="27"/>
      <c r="BO1458" s="40"/>
      <c r="BP1458" s="42"/>
      <c r="BQ1458" s="42"/>
      <c r="BR1458" s="206"/>
      <c r="BS1458" s="41"/>
      <c r="BT1458" s="41"/>
      <c r="BU1458" s="30"/>
      <c r="BW1458" s="30"/>
      <c r="BX1458" s="30"/>
      <c r="BY1458" s="30"/>
      <c r="BZ1458" s="160"/>
      <c r="CS1458" s="40"/>
      <c r="CV1458" s="69"/>
      <c r="CW1458" s="31"/>
      <c r="CX1458" s="19"/>
      <c r="CY1458" s="43"/>
      <c r="DC1458" s="160"/>
      <c r="DU1458" s="30"/>
      <c r="DV1458" s="30"/>
      <c r="DW1458" s="30"/>
      <c r="DX1458" s="30"/>
      <c r="DY1458" s="30"/>
      <c r="DZ1458" s="160"/>
      <c r="EA1458" s="160"/>
      <c r="EC1458" s="160"/>
      <c r="ED1458" s="160"/>
      <c r="EG1458" s="160"/>
      <c r="EH1458" s="30"/>
      <c r="EI1458" s="30"/>
      <c r="EK1458" s="160"/>
      <c r="EL1458" s="160"/>
      <c r="EM1458" s="160"/>
      <c r="EN1458" s="160"/>
      <c r="EO1458" s="160"/>
      <c r="EP1458" s="160"/>
    </row>
    <row r="1459" spans="2:146" s="105" customFormat="1" x14ac:dyDescent="0.25">
      <c r="B1459" s="53"/>
      <c r="C1459" s="53"/>
      <c r="D1459" s="53"/>
      <c r="E1459" s="53"/>
      <c r="F1459" s="53"/>
      <c r="G1459" s="53"/>
      <c r="J1459" s="160"/>
      <c r="K1459" s="160"/>
      <c r="L1459" s="42"/>
      <c r="M1459" s="42"/>
      <c r="N1459" s="42"/>
      <c r="O1459" s="42"/>
      <c r="P1459" s="42"/>
      <c r="Q1459" s="42"/>
      <c r="R1459" s="42"/>
      <c r="S1459" s="42"/>
      <c r="T1459" s="42"/>
      <c r="U1459" s="169"/>
      <c r="V1459" s="169"/>
      <c r="W1459" s="169"/>
      <c r="X1459" s="169"/>
      <c r="Y1459" s="169"/>
      <c r="AA1459" s="169"/>
      <c r="AB1459" s="169"/>
      <c r="AC1459" s="169"/>
      <c r="AD1459" s="169"/>
      <c r="AE1459" s="169"/>
      <c r="AF1459" s="169"/>
      <c r="AG1459" s="169"/>
      <c r="AH1459" s="169"/>
      <c r="AJ1459" s="169"/>
      <c r="AK1459" s="169"/>
      <c r="AM1459" s="169"/>
      <c r="AN1459" s="64"/>
      <c r="AO1459" s="64"/>
      <c r="AP1459" s="64"/>
      <c r="AQ1459" s="64"/>
      <c r="AR1459" s="64"/>
      <c r="AS1459" s="42"/>
      <c r="AT1459" s="67"/>
      <c r="AU1459" s="67"/>
      <c r="AV1459" s="67"/>
      <c r="AW1459" s="42"/>
      <c r="AX1459" s="64"/>
      <c r="AY1459" s="69"/>
      <c r="AZ1459" s="67"/>
      <c r="BA1459" s="67"/>
      <c r="BB1459" s="67"/>
      <c r="BC1459" s="67"/>
      <c r="BD1459" s="69"/>
      <c r="BE1459" s="69"/>
      <c r="BF1459" s="72"/>
      <c r="BG1459" s="69"/>
      <c r="BH1459" s="69"/>
      <c r="BI1459" s="39"/>
      <c r="BK1459" s="42"/>
      <c r="BL1459" s="209"/>
      <c r="BM1459" s="67"/>
      <c r="BN1459" s="27"/>
      <c r="BO1459" s="40"/>
      <c r="BP1459" s="42"/>
      <c r="BQ1459" s="42"/>
      <c r="BR1459" s="206"/>
      <c r="BS1459" s="41"/>
      <c r="BT1459" s="41"/>
      <c r="BU1459" s="30"/>
      <c r="BW1459" s="30"/>
      <c r="BX1459" s="30"/>
      <c r="BY1459" s="30"/>
      <c r="BZ1459" s="160"/>
      <c r="CS1459" s="40"/>
      <c r="CV1459" s="69"/>
      <c r="CW1459" s="31"/>
      <c r="CX1459" s="19"/>
      <c r="CY1459" s="43"/>
      <c r="DC1459" s="160"/>
      <c r="DU1459" s="30"/>
      <c r="DV1459" s="30"/>
      <c r="DW1459" s="30"/>
      <c r="DX1459" s="30"/>
      <c r="DY1459" s="30"/>
      <c r="DZ1459" s="160"/>
      <c r="EA1459" s="160"/>
      <c r="EC1459" s="160"/>
      <c r="ED1459" s="160"/>
      <c r="EG1459" s="160"/>
      <c r="EH1459" s="30"/>
      <c r="EI1459" s="30"/>
      <c r="EK1459" s="160"/>
      <c r="EL1459" s="160"/>
      <c r="EM1459" s="160"/>
      <c r="EN1459" s="160"/>
      <c r="EO1459" s="160"/>
      <c r="EP1459" s="160"/>
    </row>
    <row r="1460" spans="2:146" s="105" customFormat="1" x14ac:dyDescent="0.25">
      <c r="B1460" s="53"/>
      <c r="C1460" s="53"/>
      <c r="D1460" s="53"/>
      <c r="E1460" s="53"/>
      <c r="F1460" s="53"/>
      <c r="G1460" s="53"/>
      <c r="J1460" s="160"/>
      <c r="K1460" s="160"/>
      <c r="L1460" s="42"/>
      <c r="M1460" s="42"/>
      <c r="N1460" s="42"/>
      <c r="O1460" s="42"/>
      <c r="P1460" s="42"/>
      <c r="Q1460" s="42"/>
      <c r="R1460" s="42"/>
      <c r="S1460" s="42"/>
      <c r="T1460" s="42"/>
      <c r="U1460" s="169"/>
      <c r="V1460" s="169"/>
      <c r="W1460" s="169"/>
      <c r="X1460" s="169"/>
      <c r="Y1460" s="169"/>
      <c r="AA1460" s="169"/>
      <c r="AB1460" s="169"/>
      <c r="AC1460" s="169"/>
      <c r="AD1460" s="169"/>
      <c r="AE1460" s="169"/>
      <c r="AF1460" s="169"/>
      <c r="AG1460" s="169"/>
      <c r="AH1460" s="169"/>
      <c r="AJ1460" s="169"/>
      <c r="AK1460" s="169"/>
      <c r="AM1460" s="169"/>
      <c r="AN1460" s="64"/>
      <c r="AO1460" s="64"/>
      <c r="AP1460" s="64"/>
      <c r="AQ1460" s="64"/>
      <c r="AR1460" s="64"/>
      <c r="AS1460" s="42"/>
      <c r="AT1460" s="67"/>
      <c r="AU1460" s="67"/>
      <c r="AV1460" s="67"/>
      <c r="AW1460" s="42"/>
      <c r="AX1460" s="64"/>
      <c r="AY1460" s="69"/>
      <c r="AZ1460" s="67"/>
      <c r="BA1460" s="67"/>
      <c r="BB1460" s="67"/>
      <c r="BC1460" s="67"/>
      <c r="BD1460" s="69"/>
      <c r="BE1460" s="69"/>
      <c r="BF1460" s="72"/>
      <c r="BG1460" s="69"/>
      <c r="BH1460" s="69"/>
      <c r="BI1460" s="39"/>
      <c r="BK1460" s="42"/>
      <c r="BL1460" s="209"/>
      <c r="BM1460" s="67"/>
      <c r="BN1460" s="27"/>
      <c r="BO1460" s="40"/>
      <c r="BP1460" s="42"/>
      <c r="BQ1460" s="42"/>
      <c r="BR1460" s="206"/>
      <c r="BS1460" s="41"/>
      <c r="BT1460" s="41"/>
      <c r="BU1460" s="30"/>
      <c r="BW1460" s="30"/>
      <c r="BX1460" s="30"/>
      <c r="BY1460" s="30"/>
      <c r="BZ1460" s="160"/>
      <c r="CS1460" s="40"/>
      <c r="CV1460" s="69"/>
      <c r="CW1460" s="31"/>
      <c r="CX1460" s="19"/>
      <c r="CY1460" s="43"/>
      <c r="DC1460" s="160"/>
      <c r="DU1460" s="30"/>
      <c r="DV1460" s="30"/>
      <c r="DW1460" s="30"/>
      <c r="DX1460" s="30"/>
      <c r="DY1460" s="30"/>
      <c r="DZ1460" s="160"/>
      <c r="EA1460" s="160"/>
      <c r="EC1460" s="160"/>
      <c r="ED1460" s="160"/>
      <c r="EG1460" s="160"/>
      <c r="EH1460" s="30"/>
      <c r="EI1460" s="30"/>
      <c r="EK1460" s="160"/>
      <c r="EL1460" s="160"/>
      <c r="EM1460" s="160"/>
      <c r="EN1460" s="160"/>
      <c r="EO1460" s="160"/>
      <c r="EP1460" s="160"/>
    </row>
    <row r="1461" spans="2:146" s="105" customFormat="1" x14ac:dyDescent="0.25">
      <c r="B1461" s="53"/>
      <c r="C1461" s="53"/>
      <c r="D1461" s="53"/>
      <c r="E1461" s="53"/>
      <c r="F1461" s="53"/>
      <c r="G1461" s="53"/>
      <c r="J1461" s="160"/>
      <c r="K1461" s="160"/>
      <c r="L1461" s="42"/>
      <c r="M1461" s="42"/>
      <c r="N1461" s="42"/>
      <c r="O1461" s="42"/>
      <c r="P1461" s="42"/>
      <c r="Q1461" s="42"/>
      <c r="R1461" s="42"/>
      <c r="S1461" s="42"/>
      <c r="T1461" s="42"/>
      <c r="U1461" s="169"/>
      <c r="V1461" s="169"/>
      <c r="W1461" s="169"/>
      <c r="X1461" s="169"/>
      <c r="Y1461" s="169"/>
      <c r="AA1461" s="169"/>
      <c r="AB1461" s="169"/>
      <c r="AC1461" s="169"/>
      <c r="AD1461" s="169"/>
      <c r="AE1461" s="169"/>
      <c r="AF1461" s="169"/>
      <c r="AG1461" s="169"/>
      <c r="AH1461" s="169"/>
      <c r="AJ1461" s="169"/>
      <c r="AK1461" s="169"/>
      <c r="AM1461" s="169"/>
      <c r="AN1461" s="64"/>
      <c r="AO1461" s="64"/>
      <c r="AP1461" s="64"/>
      <c r="AQ1461" s="64"/>
      <c r="AR1461" s="64"/>
      <c r="AS1461" s="42"/>
      <c r="AT1461" s="67"/>
      <c r="AU1461" s="67"/>
      <c r="AV1461" s="67"/>
      <c r="AW1461" s="42"/>
      <c r="AX1461" s="64"/>
      <c r="AY1461" s="69"/>
      <c r="AZ1461" s="67"/>
      <c r="BA1461" s="67"/>
      <c r="BB1461" s="67"/>
      <c r="BC1461" s="67"/>
      <c r="BD1461" s="69"/>
      <c r="BE1461" s="69"/>
      <c r="BF1461" s="72"/>
      <c r="BG1461" s="69"/>
      <c r="BH1461" s="69"/>
      <c r="BI1461" s="39"/>
      <c r="BK1461" s="42"/>
      <c r="BL1461" s="209"/>
      <c r="BM1461" s="67"/>
      <c r="BN1461" s="27"/>
      <c r="BO1461" s="40"/>
      <c r="BP1461" s="42"/>
      <c r="BQ1461" s="42"/>
      <c r="BR1461" s="206"/>
      <c r="BS1461" s="41"/>
      <c r="BT1461" s="41"/>
      <c r="BU1461" s="30"/>
      <c r="BW1461" s="30"/>
      <c r="BX1461" s="30"/>
      <c r="BY1461" s="30"/>
      <c r="BZ1461" s="160"/>
      <c r="CS1461" s="40"/>
      <c r="CV1461" s="69"/>
      <c r="CW1461" s="31"/>
      <c r="CX1461" s="19"/>
      <c r="CY1461" s="43"/>
      <c r="DC1461" s="160"/>
      <c r="DU1461" s="30"/>
      <c r="DV1461" s="30"/>
      <c r="DW1461" s="30"/>
      <c r="DX1461" s="30"/>
      <c r="DY1461" s="30"/>
      <c r="DZ1461" s="160"/>
      <c r="EA1461" s="160"/>
      <c r="EC1461" s="160"/>
      <c r="ED1461" s="160"/>
      <c r="EG1461" s="160"/>
      <c r="EH1461" s="30"/>
      <c r="EI1461" s="30"/>
      <c r="EK1461" s="160"/>
      <c r="EL1461" s="160"/>
      <c r="EM1461" s="160"/>
      <c r="EN1461" s="160"/>
      <c r="EO1461" s="160"/>
      <c r="EP1461" s="160"/>
    </row>
    <row r="1462" spans="2:146" s="105" customFormat="1" x14ac:dyDescent="0.25">
      <c r="B1462" s="53"/>
      <c r="C1462" s="53"/>
      <c r="D1462" s="53"/>
      <c r="E1462" s="53"/>
      <c r="F1462" s="53"/>
      <c r="G1462" s="53"/>
      <c r="J1462" s="160"/>
      <c r="K1462" s="160"/>
      <c r="L1462" s="42"/>
      <c r="M1462" s="42"/>
      <c r="N1462" s="42"/>
      <c r="O1462" s="42"/>
      <c r="P1462" s="42"/>
      <c r="Q1462" s="42"/>
      <c r="R1462" s="42"/>
      <c r="S1462" s="42"/>
      <c r="T1462" s="42"/>
      <c r="U1462" s="169"/>
      <c r="V1462" s="169"/>
      <c r="W1462" s="169"/>
      <c r="X1462" s="169"/>
      <c r="Y1462" s="169"/>
      <c r="AA1462" s="169"/>
      <c r="AB1462" s="169"/>
      <c r="AC1462" s="169"/>
      <c r="AD1462" s="169"/>
      <c r="AE1462" s="169"/>
      <c r="AF1462" s="169"/>
      <c r="AG1462" s="169"/>
      <c r="AH1462" s="169"/>
      <c r="AJ1462" s="169"/>
      <c r="AK1462" s="169"/>
      <c r="AM1462" s="169"/>
      <c r="AN1462" s="64"/>
      <c r="AO1462" s="64"/>
      <c r="AP1462" s="64"/>
      <c r="AQ1462" s="64"/>
      <c r="AR1462" s="64"/>
      <c r="AS1462" s="42"/>
      <c r="AT1462" s="67"/>
      <c r="AU1462" s="67"/>
      <c r="AV1462" s="67"/>
      <c r="AW1462" s="42"/>
      <c r="AX1462" s="64"/>
      <c r="AY1462" s="69"/>
      <c r="AZ1462" s="67"/>
      <c r="BA1462" s="67"/>
      <c r="BB1462" s="67"/>
      <c r="BC1462" s="67"/>
      <c r="BD1462" s="69"/>
      <c r="BE1462" s="69"/>
      <c r="BF1462" s="72"/>
      <c r="BG1462" s="69"/>
      <c r="BH1462" s="69"/>
      <c r="BI1462" s="39"/>
      <c r="BK1462" s="42"/>
      <c r="BL1462" s="209"/>
      <c r="BM1462" s="67"/>
      <c r="BN1462" s="27"/>
      <c r="BO1462" s="40"/>
      <c r="BP1462" s="42"/>
      <c r="BQ1462" s="42"/>
      <c r="BR1462" s="206"/>
      <c r="BS1462" s="41"/>
      <c r="BT1462" s="41"/>
      <c r="BU1462" s="30"/>
      <c r="BW1462" s="30"/>
      <c r="BX1462" s="30"/>
      <c r="BY1462" s="30"/>
      <c r="BZ1462" s="160"/>
      <c r="CS1462" s="40"/>
      <c r="CV1462" s="69"/>
      <c r="CW1462" s="31"/>
      <c r="CX1462" s="19"/>
      <c r="CY1462" s="43"/>
      <c r="DC1462" s="160"/>
      <c r="DU1462" s="30"/>
      <c r="DV1462" s="30"/>
      <c r="DW1462" s="30"/>
      <c r="DX1462" s="30"/>
      <c r="DY1462" s="30"/>
      <c r="DZ1462" s="160"/>
      <c r="EA1462" s="160"/>
      <c r="EC1462" s="160"/>
      <c r="ED1462" s="160"/>
      <c r="EG1462" s="160"/>
      <c r="EH1462" s="30"/>
      <c r="EI1462" s="30"/>
      <c r="EK1462" s="160"/>
      <c r="EL1462" s="160"/>
      <c r="EM1462" s="160"/>
      <c r="EN1462" s="160"/>
      <c r="EO1462" s="160"/>
      <c r="EP1462" s="160"/>
    </row>
    <row r="1463" spans="2:146" s="105" customFormat="1" x14ac:dyDescent="0.25">
      <c r="B1463" s="53"/>
      <c r="C1463" s="53"/>
      <c r="D1463" s="53"/>
      <c r="E1463" s="53"/>
      <c r="F1463" s="53"/>
      <c r="G1463" s="53"/>
      <c r="J1463" s="160"/>
      <c r="K1463" s="160"/>
      <c r="L1463" s="42"/>
      <c r="M1463" s="42"/>
      <c r="N1463" s="42"/>
      <c r="O1463" s="42"/>
      <c r="P1463" s="42"/>
      <c r="Q1463" s="42"/>
      <c r="R1463" s="42"/>
      <c r="S1463" s="42"/>
      <c r="T1463" s="42"/>
      <c r="U1463" s="169"/>
      <c r="V1463" s="169"/>
      <c r="W1463" s="169"/>
      <c r="X1463" s="169"/>
      <c r="Y1463" s="169"/>
      <c r="AA1463" s="169"/>
      <c r="AB1463" s="169"/>
      <c r="AC1463" s="169"/>
      <c r="AD1463" s="169"/>
      <c r="AE1463" s="169"/>
      <c r="AF1463" s="169"/>
      <c r="AG1463" s="169"/>
      <c r="AH1463" s="169"/>
      <c r="AJ1463" s="169"/>
      <c r="AK1463" s="169"/>
      <c r="AM1463" s="169"/>
      <c r="AN1463" s="64"/>
      <c r="AO1463" s="64"/>
      <c r="AP1463" s="64"/>
      <c r="AQ1463" s="64"/>
      <c r="AR1463" s="64"/>
      <c r="AS1463" s="42"/>
      <c r="AT1463" s="67"/>
      <c r="AU1463" s="67"/>
      <c r="AV1463" s="67"/>
      <c r="AW1463" s="42"/>
      <c r="AX1463" s="64"/>
      <c r="AY1463" s="69"/>
      <c r="AZ1463" s="67"/>
      <c r="BA1463" s="67"/>
      <c r="BB1463" s="67"/>
      <c r="BC1463" s="67"/>
      <c r="BD1463" s="69"/>
      <c r="BE1463" s="69"/>
      <c r="BF1463" s="72"/>
      <c r="BG1463" s="69"/>
      <c r="BH1463" s="69"/>
      <c r="BI1463" s="39"/>
      <c r="BK1463" s="42"/>
      <c r="BL1463" s="209"/>
      <c r="BM1463" s="67"/>
      <c r="BN1463" s="27"/>
      <c r="BO1463" s="40"/>
      <c r="BP1463" s="42"/>
      <c r="BQ1463" s="42"/>
      <c r="BR1463" s="206"/>
      <c r="BS1463" s="41"/>
      <c r="BT1463" s="41"/>
      <c r="BU1463" s="30"/>
      <c r="BW1463" s="30"/>
      <c r="BX1463" s="30"/>
      <c r="BY1463" s="30"/>
      <c r="BZ1463" s="160"/>
      <c r="CS1463" s="40"/>
      <c r="CV1463" s="69"/>
      <c r="CW1463" s="31"/>
      <c r="CX1463" s="19"/>
      <c r="CY1463" s="43"/>
      <c r="DC1463" s="160"/>
      <c r="DU1463" s="30"/>
      <c r="DV1463" s="30"/>
      <c r="DW1463" s="30"/>
      <c r="DX1463" s="30"/>
      <c r="DY1463" s="30"/>
      <c r="DZ1463" s="160"/>
      <c r="EA1463" s="160"/>
      <c r="EC1463" s="160"/>
      <c r="ED1463" s="160"/>
      <c r="EG1463" s="160"/>
      <c r="EH1463" s="30"/>
      <c r="EI1463" s="30"/>
      <c r="EK1463" s="160"/>
      <c r="EL1463" s="160"/>
      <c r="EM1463" s="160"/>
      <c r="EN1463" s="160"/>
      <c r="EO1463" s="160"/>
      <c r="EP1463" s="160"/>
    </row>
    <row r="1464" spans="2:146" s="105" customFormat="1" x14ac:dyDescent="0.25">
      <c r="B1464" s="53"/>
      <c r="C1464" s="53"/>
      <c r="D1464" s="53"/>
      <c r="E1464" s="53"/>
      <c r="F1464" s="53"/>
      <c r="G1464" s="53"/>
      <c r="J1464" s="160"/>
      <c r="K1464" s="160"/>
      <c r="L1464" s="42"/>
      <c r="M1464" s="42"/>
      <c r="N1464" s="42"/>
      <c r="O1464" s="42"/>
      <c r="P1464" s="42"/>
      <c r="Q1464" s="42"/>
      <c r="R1464" s="42"/>
      <c r="S1464" s="42"/>
      <c r="T1464" s="42"/>
      <c r="U1464" s="169"/>
      <c r="V1464" s="169"/>
      <c r="W1464" s="169"/>
      <c r="X1464" s="169"/>
      <c r="Y1464" s="169"/>
      <c r="AA1464" s="169"/>
      <c r="AB1464" s="169"/>
      <c r="AC1464" s="169"/>
      <c r="AD1464" s="169"/>
      <c r="AE1464" s="169"/>
      <c r="AF1464" s="169"/>
      <c r="AG1464" s="169"/>
      <c r="AH1464" s="169"/>
      <c r="AJ1464" s="169"/>
      <c r="AK1464" s="169"/>
      <c r="AM1464" s="169"/>
      <c r="AN1464" s="64"/>
      <c r="AO1464" s="64"/>
      <c r="AP1464" s="64"/>
      <c r="AQ1464" s="64"/>
      <c r="AR1464" s="64"/>
      <c r="AS1464" s="42"/>
      <c r="AT1464" s="67"/>
      <c r="AU1464" s="67"/>
      <c r="AV1464" s="67"/>
      <c r="AW1464" s="42"/>
      <c r="AX1464" s="64"/>
      <c r="AY1464" s="69"/>
      <c r="AZ1464" s="67"/>
      <c r="BA1464" s="67"/>
      <c r="BB1464" s="67"/>
      <c r="BC1464" s="67"/>
      <c r="BD1464" s="69"/>
      <c r="BE1464" s="69"/>
      <c r="BF1464" s="72"/>
      <c r="BG1464" s="69"/>
      <c r="BH1464" s="69"/>
      <c r="BI1464" s="39"/>
      <c r="BK1464" s="42"/>
      <c r="BL1464" s="209"/>
      <c r="BM1464" s="67"/>
      <c r="BN1464" s="27"/>
      <c r="BO1464" s="40"/>
      <c r="BP1464" s="42"/>
      <c r="BQ1464" s="42"/>
      <c r="BR1464" s="206"/>
      <c r="BS1464" s="41"/>
      <c r="BT1464" s="41"/>
      <c r="BU1464" s="30"/>
      <c r="BW1464" s="30"/>
      <c r="BX1464" s="30"/>
      <c r="BY1464" s="30"/>
      <c r="BZ1464" s="160"/>
      <c r="CS1464" s="40"/>
      <c r="CV1464" s="69"/>
      <c r="CW1464" s="31"/>
      <c r="CX1464" s="19"/>
      <c r="CY1464" s="43"/>
      <c r="DC1464" s="160"/>
      <c r="DU1464" s="30"/>
      <c r="DV1464" s="30"/>
      <c r="DW1464" s="30"/>
      <c r="DX1464" s="30"/>
      <c r="DY1464" s="30"/>
      <c r="DZ1464" s="160"/>
      <c r="EA1464" s="160"/>
      <c r="EC1464" s="160"/>
      <c r="ED1464" s="160"/>
      <c r="EG1464" s="160"/>
      <c r="EH1464" s="30"/>
      <c r="EI1464" s="30"/>
      <c r="EK1464" s="160"/>
      <c r="EL1464" s="160"/>
      <c r="EM1464" s="160"/>
      <c r="EN1464" s="160"/>
      <c r="EO1464" s="160"/>
      <c r="EP1464" s="160"/>
    </row>
    <row r="1465" spans="2:146" s="105" customFormat="1" x14ac:dyDescent="0.25">
      <c r="B1465" s="53"/>
      <c r="C1465" s="53"/>
      <c r="D1465" s="53"/>
      <c r="E1465" s="53"/>
      <c r="F1465" s="53"/>
      <c r="G1465" s="53"/>
      <c r="J1465" s="160"/>
      <c r="K1465" s="160"/>
      <c r="L1465" s="42"/>
      <c r="M1465" s="42"/>
      <c r="N1465" s="42"/>
      <c r="O1465" s="42"/>
      <c r="P1465" s="42"/>
      <c r="Q1465" s="42"/>
      <c r="R1465" s="42"/>
      <c r="S1465" s="42"/>
      <c r="T1465" s="42"/>
      <c r="U1465" s="169"/>
      <c r="V1465" s="169"/>
      <c r="W1465" s="169"/>
      <c r="X1465" s="169"/>
      <c r="Y1465" s="169"/>
      <c r="AA1465" s="169"/>
      <c r="AB1465" s="169"/>
      <c r="AC1465" s="169"/>
      <c r="AD1465" s="169"/>
      <c r="AE1465" s="169"/>
      <c r="AF1465" s="169"/>
      <c r="AG1465" s="169"/>
      <c r="AH1465" s="169"/>
      <c r="AJ1465" s="169"/>
      <c r="AK1465" s="169"/>
      <c r="AM1465" s="169"/>
      <c r="AN1465" s="64"/>
      <c r="AO1465" s="64"/>
      <c r="AP1465" s="64"/>
      <c r="AQ1465" s="64"/>
      <c r="AR1465" s="64"/>
      <c r="AS1465" s="42"/>
      <c r="AT1465" s="67"/>
      <c r="AU1465" s="67"/>
      <c r="AV1465" s="67"/>
      <c r="AW1465" s="42"/>
      <c r="AX1465" s="64"/>
      <c r="AY1465" s="69"/>
      <c r="AZ1465" s="67"/>
      <c r="BA1465" s="67"/>
      <c r="BB1465" s="67"/>
      <c r="BC1465" s="67"/>
      <c r="BD1465" s="69"/>
      <c r="BE1465" s="69"/>
      <c r="BF1465" s="72"/>
      <c r="BG1465" s="69"/>
      <c r="BH1465" s="69"/>
      <c r="BI1465" s="39"/>
      <c r="BK1465" s="42"/>
      <c r="BL1465" s="209"/>
      <c r="BM1465" s="67"/>
      <c r="BN1465" s="27"/>
      <c r="BO1465" s="40"/>
      <c r="BP1465" s="42"/>
      <c r="BQ1465" s="42"/>
      <c r="BR1465" s="206"/>
      <c r="BS1465" s="41"/>
      <c r="BT1465" s="41"/>
      <c r="BU1465" s="30"/>
      <c r="BW1465" s="30"/>
      <c r="BX1465" s="30"/>
      <c r="BY1465" s="30"/>
      <c r="BZ1465" s="160"/>
      <c r="CS1465" s="40"/>
      <c r="CV1465" s="69"/>
      <c r="CW1465" s="31"/>
      <c r="CX1465" s="19"/>
      <c r="CY1465" s="43"/>
      <c r="DC1465" s="160"/>
      <c r="DU1465" s="30"/>
      <c r="DV1465" s="30"/>
      <c r="DW1465" s="30"/>
      <c r="DX1465" s="30"/>
      <c r="DY1465" s="30"/>
      <c r="DZ1465" s="160"/>
      <c r="EA1465" s="160"/>
      <c r="EC1465" s="160"/>
      <c r="ED1465" s="160"/>
      <c r="EG1465" s="160"/>
      <c r="EH1465" s="30"/>
      <c r="EI1465" s="30"/>
      <c r="EK1465" s="160"/>
      <c r="EL1465" s="160"/>
      <c r="EM1465" s="160"/>
      <c r="EN1465" s="160"/>
      <c r="EO1465" s="160"/>
      <c r="EP1465" s="160"/>
    </row>
    <row r="1466" spans="2:146" s="105" customFormat="1" x14ac:dyDescent="0.25">
      <c r="B1466" s="53"/>
      <c r="C1466" s="53"/>
      <c r="D1466" s="53"/>
      <c r="E1466" s="53"/>
      <c r="F1466" s="53"/>
      <c r="G1466" s="53"/>
      <c r="J1466" s="160"/>
      <c r="K1466" s="160"/>
      <c r="L1466" s="42"/>
      <c r="M1466" s="42"/>
      <c r="N1466" s="42"/>
      <c r="O1466" s="42"/>
      <c r="P1466" s="42"/>
      <c r="Q1466" s="42"/>
      <c r="R1466" s="42"/>
      <c r="S1466" s="42"/>
      <c r="T1466" s="42"/>
      <c r="U1466" s="169"/>
      <c r="V1466" s="169"/>
      <c r="W1466" s="169"/>
      <c r="X1466" s="169"/>
      <c r="Y1466" s="169"/>
      <c r="AA1466" s="169"/>
      <c r="AB1466" s="169"/>
      <c r="AC1466" s="169"/>
      <c r="AD1466" s="169"/>
      <c r="AE1466" s="169"/>
      <c r="AF1466" s="169"/>
      <c r="AG1466" s="169"/>
      <c r="AH1466" s="169"/>
      <c r="AJ1466" s="169"/>
      <c r="AK1466" s="169"/>
      <c r="AM1466" s="169"/>
      <c r="AN1466" s="64"/>
      <c r="AO1466" s="64"/>
      <c r="AP1466" s="64"/>
      <c r="AQ1466" s="64"/>
      <c r="AR1466" s="64"/>
      <c r="AS1466" s="42"/>
      <c r="AT1466" s="67"/>
      <c r="AU1466" s="67"/>
      <c r="AV1466" s="67"/>
      <c r="AW1466" s="42"/>
      <c r="AX1466" s="64"/>
      <c r="AY1466" s="69"/>
      <c r="AZ1466" s="67"/>
      <c r="BA1466" s="67"/>
      <c r="BB1466" s="67"/>
      <c r="BC1466" s="67"/>
      <c r="BD1466" s="69"/>
      <c r="BE1466" s="69"/>
      <c r="BF1466" s="72"/>
      <c r="BG1466" s="69"/>
      <c r="BH1466" s="69"/>
      <c r="BI1466" s="39"/>
      <c r="BK1466" s="42"/>
      <c r="BL1466" s="209"/>
      <c r="BM1466" s="67"/>
      <c r="BN1466" s="27"/>
      <c r="BO1466" s="40"/>
      <c r="BP1466" s="42"/>
      <c r="BQ1466" s="42"/>
      <c r="BR1466" s="206"/>
      <c r="BS1466" s="41"/>
      <c r="BT1466" s="41"/>
      <c r="BU1466" s="30"/>
      <c r="BW1466" s="30"/>
      <c r="BX1466" s="30"/>
      <c r="BY1466" s="30"/>
      <c r="BZ1466" s="160"/>
      <c r="CS1466" s="40"/>
      <c r="CV1466" s="69"/>
      <c r="CW1466" s="31"/>
      <c r="CX1466" s="19"/>
      <c r="CY1466" s="43"/>
      <c r="DC1466" s="160"/>
      <c r="DU1466" s="30"/>
      <c r="DV1466" s="30"/>
      <c r="DW1466" s="30"/>
      <c r="DX1466" s="30"/>
      <c r="DY1466" s="30"/>
      <c r="DZ1466" s="160"/>
      <c r="EA1466" s="160"/>
      <c r="EC1466" s="160"/>
      <c r="ED1466" s="160"/>
      <c r="EG1466" s="160"/>
      <c r="EH1466" s="30"/>
      <c r="EI1466" s="30"/>
      <c r="EK1466" s="160"/>
      <c r="EL1466" s="160"/>
      <c r="EM1466" s="160"/>
      <c r="EN1466" s="160"/>
      <c r="EO1466" s="160"/>
      <c r="EP1466" s="160"/>
    </row>
    <row r="1467" spans="2:146" s="105" customFormat="1" x14ac:dyDescent="0.25">
      <c r="B1467" s="53"/>
      <c r="C1467" s="53"/>
      <c r="D1467" s="53"/>
      <c r="E1467" s="53"/>
      <c r="F1467" s="53"/>
      <c r="G1467" s="53"/>
      <c r="J1467" s="160"/>
      <c r="K1467" s="160"/>
      <c r="L1467" s="42"/>
      <c r="M1467" s="42"/>
      <c r="N1467" s="42"/>
      <c r="O1467" s="42"/>
      <c r="P1467" s="42"/>
      <c r="Q1467" s="42"/>
      <c r="R1467" s="42"/>
      <c r="S1467" s="42"/>
      <c r="T1467" s="42"/>
      <c r="U1467" s="169"/>
      <c r="V1467" s="169"/>
      <c r="W1467" s="169"/>
      <c r="X1467" s="169"/>
      <c r="Y1467" s="169"/>
      <c r="AA1467" s="169"/>
      <c r="AB1467" s="169"/>
      <c r="AC1467" s="169"/>
      <c r="AD1467" s="169"/>
      <c r="AE1467" s="169"/>
      <c r="AF1467" s="169"/>
      <c r="AG1467" s="169"/>
      <c r="AH1467" s="169"/>
      <c r="AJ1467" s="169"/>
      <c r="AK1467" s="169"/>
      <c r="AM1467" s="169"/>
      <c r="AN1467" s="64"/>
      <c r="AO1467" s="64"/>
      <c r="AP1467" s="64"/>
      <c r="AQ1467" s="64"/>
      <c r="AR1467" s="64"/>
      <c r="AS1467" s="42"/>
      <c r="AT1467" s="67"/>
      <c r="AU1467" s="67"/>
      <c r="AV1467" s="67"/>
      <c r="AW1467" s="42"/>
      <c r="AX1467" s="64"/>
      <c r="AY1467" s="69"/>
      <c r="AZ1467" s="67"/>
      <c r="BA1467" s="67"/>
      <c r="BB1467" s="67"/>
      <c r="BC1467" s="67"/>
      <c r="BD1467" s="69"/>
      <c r="BE1467" s="69"/>
      <c r="BF1467" s="72"/>
      <c r="BG1467" s="69"/>
      <c r="BH1467" s="69"/>
      <c r="BI1467" s="39"/>
      <c r="BK1467" s="42"/>
      <c r="BL1467" s="209"/>
      <c r="BM1467" s="67"/>
      <c r="BN1467" s="27"/>
      <c r="BO1467" s="40"/>
      <c r="BP1467" s="42"/>
      <c r="BQ1467" s="42"/>
      <c r="BR1467" s="206"/>
      <c r="BS1467" s="41"/>
      <c r="BT1467" s="41"/>
      <c r="BU1467" s="30"/>
      <c r="BW1467" s="30"/>
      <c r="BX1467" s="30"/>
      <c r="BY1467" s="30"/>
      <c r="BZ1467" s="160"/>
      <c r="CS1467" s="40"/>
      <c r="CV1467" s="69"/>
      <c r="CW1467" s="31"/>
      <c r="CX1467" s="19"/>
      <c r="CY1467" s="43"/>
      <c r="DC1467" s="160"/>
      <c r="DU1467" s="30"/>
      <c r="DV1467" s="30"/>
      <c r="DW1467" s="30"/>
      <c r="DX1467" s="30"/>
      <c r="DY1467" s="30"/>
      <c r="DZ1467" s="160"/>
      <c r="EA1467" s="160"/>
      <c r="EC1467" s="160"/>
      <c r="ED1467" s="160"/>
      <c r="EG1467" s="160"/>
      <c r="EH1467" s="30"/>
      <c r="EI1467" s="30"/>
      <c r="EK1467" s="160"/>
      <c r="EL1467" s="160"/>
      <c r="EM1467" s="160"/>
      <c r="EN1467" s="160"/>
      <c r="EO1467" s="160"/>
      <c r="EP1467" s="160"/>
    </row>
    <row r="1468" spans="2:146" s="105" customFormat="1" x14ac:dyDescent="0.25">
      <c r="B1468" s="53"/>
      <c r="C1468" s="53"/>
      <c r="D1468" s="53"/>
      <c r="E1468" s="53"/>
      <c r="F1468" s="53"/>
      <c r="G1468" s="53"/>
      <c r="J1468" s="160"/>
      <c r="K1468" s="160"/>
      <c r="L1468" s="42"/>
      <c r="M1468" s="42"/>
      <c r="N1468" s="42"/>
      <c r="O1468" s="42"/>
      <c r="P1468" s="42"/>
      <c r="Q1468" s="42"/>
      <c r="R1468" s="42"/>
      <c r="S1468" s="42"/>
      <c r="T1468" s="42"/>
      <c r="U1468" s="169"/>
      <c r="V1468" s="169"/>
      <c r="W1468" s="169"/>
      <c r="X1468" s="169"/>
      <c r="Y1468" s="169"/>
      <c r="AA1468" s="169"/>
      <c r="AB1468" s="169"/>
      <c r="AC1468" s="169"/>
      <c r="AD1468" s="169"/>
      <c r="AE1468" s="169"/>
      <c r="AF1468" s="169"/>
      <c r="AG1468" s="169"/>
      <c r="AH1468" s="169"/>
      <c r="AJ1468" s="169"/>
      <c r="AK1468" s="169"/>
      <c r="AM1468" s="169"/>
      <c r="AN1468" s="64"/>
      <c r="AO1468" s="64"/>
      <c r="AP1468" s="64"/>
      <c r="AQ1468" s="64"/>
      <c r="AR1468" s="64"/>
      <c r="AS1468" s="42"/>
      <c r="AT1468" s="67"/>
      <c r="AU1468" s="67"/>
      <c r="AV1468" s="67"/>
      <c r="AW1468" s="42"/>
      <c r="AX1468" s="64"/>
      <c r="AY1468" s="69"/>
      <c r="AZ1468" s="67"/>
      <c r="BA1468" s="67"/>
      <c r="BB1468" s="67"/>
      <c r="BC1468" s="67"/>
      <c r="BD1468" s="69"/>
      <c r="BE1468" s="69"/>
      <c r="BF1468" s="72"/>
      <c r="BG1468" s="69"/>
      <c r="BH1468" s="69"/>
      <c r="BI1468" s="39"/>
      <c r="BK1468" s="42"/>
      <c r="BL1468" s="209"/>
      <c r="BM1468" s="67"/>
      <c r="BN1468" s="27"/>
      <c r="BO1468" s="40"/>
      <c r="BP1468" s="42"/>
      <c r="BQ1468" s="42"/>
      <c r="BR1468" s="206"/>
      <c r="BS1468" s="41"/>
      <c r="BT1468" s="41"/>
      <c r="BU1468" s="30"/>
      <c r="BW1468" s="30"/>
      <c r="BX1468" s="30"/>
      <c r="BY1468" s="30"/>
      <c r="BZ1468" s="160"/>
      <c r="CS1468" s="40"/>
      <c r="CV1468" s="69"/>
      <c r="CW1468" s="31"/>
      <c r="CX1468" s="19"/>
      <c r="CY1468" s="43"/>
      <c r="DC1468" s="160"/>
      <c r="DU1468" s="30"/>
      <c r="DV1468" s="30"/>
      <c r="DW1468" s="30"/>
      <c r="DX1468" s="30"/>
      <c r="DY1468" s="30"/>
      <c r="DZ1468" s="160"/>
      <c r="EA1468" s="160"/>
      <c r="EC1468" s="160"/>
      <c r="ED1468" s="160"/>
      <c r="EG1468" s="160"/>
      <c r="EH1468" s="30"/>
      <c r="EI1468" s="30"/>
      <c r="EK1468" s="160"/>
      <c r="EL1468" s="160"/>
      <c r="EM1468" s="160"/>
      <c r="EN1468" s="160"/>
      <c r="EO1468" s="160"/>
      <c r="EP1468" s="160"/>
    </row>
    <row r="1469" spans="2:146" s="105" customFormat="1" x14ac:dyDescent="0.25">
      <c r="B1469" s="53"/>
      <c r="C1469" s="53"/>
      <c r="D1469" s="53"/>
      <c r="E1469" s="53"/>
      <c r="F1469" s="53"/>
      <c r="G1469" s="53"/>
      <c r="J1469" s="160"/>
      <c r="K1469" s="160"/>
      <c r="L1469" s="42"/>
      <c r="M1469" s="42"/>
      <c r="N1469" s="42"/>
      <c r="O1469" s="42"/>
      <c r="P1469" s="42"/>
      <c r="Q1469" s="42"/>
      <c r="R1469" s="42"/>
      <c r="S1469" s="42"/>
      <c r="T1469" s="42"/>
      <c r="U1469" s="169"/>
      <c r="V1469" s="169"/>
      <c r="W1469" s="169"/>
      <c r="X1469" s="169"/>
      <c r="Y1469" s="169"/>
      <c r="AA1469" s="169"/>
      <c r="AB1469" s="169"/>
      <c r="AC1469" s="169"/>
      <c r="AD1469" s="169"/>
      <c r="AE1469" s="169"/>
      <c r="AF1469" s="169"/>
      <c r="AG1469" s="169"/>
      <c r="AH1469" s="169"/>
      <c r="AJ1469" s="169"/>
      <c r="AK1469" s="169"/>
      <c r="AM1469" s="169"/>
      <c r="AN1469" s="64"/>
      <c r="AO1469" s="64"/>
      <c r="AP1469" s="64"/>
      <c r="AQ1469" s="64"/>
      <c r="AR1469" s="64"/>
      <c r="AS1469" s="42"/>
      <c r="AT1469" s="67"/>
      <c r="AU1469" s="67"/>
      <c r="AV1469" s="67"/>
      <c r="AW1469" s="42"/>
      <c r="AX1469" s="64"/>
      <c r="AY1469" s="69"/>
      <c r="AZ1469" s="67"/>
      <c r="BA1469" s="67"/>
      <c r="BB1469" s="67"/>
      <c r="BC1469" s="67"/>
      <c r="BD1469" s="69"/>
      <c r="BE1469" s="69"/>
      <c r="BF1469" s="72"/>
      <c r="BG1469" s="69"/>
      <c r="BH1469" s="69"/>
      <c r="BI1469" s="39"/>
      <c r="BK1469" s="42"/>
      <c r="BL1469" s="209"/>
      <c r="BM1469" s="67"/>
      <c r="BN1469" s="27"/>
      <c r="BO1469" s="40"/>
      <c r="BP1469" s="42"/>
      <c r="BQ1469" s="42"/>
      <c r="BR1469" s="206"/>
      <c r="BS1469" s="41"/>
      <c r="BT1469" s="41"/>
      <c r="BU1469" s="30"/>
      <c r="BW1469" s="30"/>
      <c r="BX1469" s="30"/>
      <c r="BY1469" s="30"/>
      <c r="BZ1469" s="160"/>
      <c r="CS1469" s="40"/>
      <c r="CV1469" s="69"/>
      <c r="CW1469" s="31"/>
      <c r="CX1469" s="19"/>
      <c r="CY1469" s="43"/>
      <c r="DC1469" s="160"/>
      <c r="DU1469" s="30"/>
      <c r="DV1469" s="30"/>
      <c r="DW1469" s="30"/>
      <c r="DX1469" s="30"/>
      <c r="DY1469" s="30"/>
      <c r="DZ1469" s="160"/>
      <c r="EA1469" s="160"/>
      <c r="EC1469" s="160"/>
      <c r="ED1469" s="160"/>
      <c r="EG1469" s="160"/>
      <c r="EH1469" s="30"/>
      <c r="EI1469" s="30"/>
      <c r="EK1469" s="160"/>
      <c r="EL1469" s="160"/>
      <c r="EM1469" s="160"/>
      <c r="EN1469" s="160"/>
      <c r="EO1469" s="160"/>
      <c r="EP1469" s="160"/>
    </row>
    <row r="1470" spans="2:146" s="105" customFormat="1" x14ac:dyDescent="0.25">
      <c r="B1470" s="53"/>
      <c r="C1470" s="53"/>
      <c r="D1470" s="53"/>
      <c r="E1470" s="53"/>
      <c r="F1470" s="53"/>
      <c r="G1470" s="53"/>
      <c r="J1470" s="160"/>
      <c r="K1470" s="160"/>
      <c r="L1470" s="42"/>
      <c r="M1470" s="42"/>
      <c r="N1470" s="42"/>
      <c r="O1470" s="42"/>
      <c r="P1470" s="42"/>
      <c r="Q1470" s="42"/>
      <c r="R1470" s="42"/>
      <c r="S1470" s="42"/>
      <c r="T1470" s="42"/>
      <c r="U1470" s="169"/>
      <c r="V1470" s="169"/>
      <c r="W1470" s="169"/>
      <c r="X1470" s="169"/>
      <c r="Y1470" s="169"/>
      <c r="AA1470" s="169"/>
      <c r="AB1470" s="169"/>
      <c r="AC1470" s="169"/>
      <c r="AD1470" s="169"/>
      <c r="AE1470" s="169"/>
      <c r="AF1470" s="169"/>
      <c r="AG1470" s="169"/>
      <c r="AH1470" s="169"/>
      <c r="AJ1470" s="169"/>
      <c r="AK1470" s="169"/>
      <c r="AM1470" s="169"/>
      <c r="AN1470" s="64"/>
      <c r="AO1470" s="64"/>
      <c r="AP1470" s="64"/>
      <c r="AQ1470" s="64"/>
      <c r="AR1470" s="64"/>
      <c r="AS1470" s="42"/>
      <c r="AT1470" s="67"/>
      <c r="AU1470" s="67"/>
      <c r="AV1470" s="67"/>
      <c r="AW1470" s="42"/>
      <c r="AX1470" s="64"/>
      <c r="AY1470" s="69"/>
      <c r="AZ1470" s="67"/>
      <c r="BA1470" s="67"/>
      <c r="BB1470" s="67"/>
      <c r="BC1470" s="67"/>
      <c r="BD1470" s="69"/>
      <c r="BE1470" s="69"/>
      <c r="BF1470" s="72"/>
      <c r="BG1470" s="69"/>
      <c r="BH1470" s="69"/>
      <c r="BI1470" s="39"/>
      <c r="BK1470" s="42"/>
      <c r="BL1470" s="209"/>
      <c r="BM1470" s="67"/>
      <c r="BN1470" s="27"/>
      <c r="BO1470" s="40"/>
      <c r="BP1470" s="42"/>
      <c r="BQ1470" s="42"/>
      <c r="BR1470" s="206"/>
      <c r="BS1470" s="41"/>
      <c r="BT1470" s="41"/>
      <c r="BU1470" s="30"/>
      <c r="BW1470" s="30"/>
      <c r="BX1470" s="30"/>
      <c r="BY1470" s="30"/>
      <c r="BZ1470" s="160"/>
      <c r="CS1470" s="40"/>
      <c r="CV1470" s="69"/>
      <c r="CW1470" s="31"/>
      <c r="CX1470" s="19"/>
      <c r="CY1470" s="43"/>
      <c r="DC1470" s="160"/>
      <c r="DU1470" s="30"/>
      <c r="DV1470" s="30"/>
      <c r="DW1470" s="30"/>
      <c r="DX1470" s="30"/>
      <c r="DY1470" s="30"/>
      <c r="DZ1470" s="160"/>
      <c r="EA1470" s="160"/>
      <c r="EC1470" s="160"/>
      <c r="ED1470" s="160"/>
      <c r="EG1470" s="160"/>
      <c r="EH1470" s="30"/>
      <c r="EI1470" s="30"/>
      <c r="EK1470" s="160"/>
      <c r="EL1470" s="160"/>
      <c r="EM1470" s="160"/>
      <c r="EN1470" s="160"/>
      <c r="EO1470" s="160"/>
      <c r="EP1470" s="160"/>
    </row>
    <row r="1471" spans="2:146" s="105" customFormat="1" x14ac:dyDescent="0.25">
      <c r="B1471" s="53"/>
      <c r="C1471" s="53"/>
      <c r="D1471" s="53"/>
      <c r="E1471" s="53"/>
      <c r="F1471" s="53"/>
      <c r="G1471" s="53"/>
      <c r="J1471" s="160"/>
      <c r="K1471" s="160"/>
      <c r="L1471" s="42"/>
      <c r="M1471" s="42"/>
      <c r="N1471" s="42"/>
      <c r="O1471" s="42"/>
      <c r="P1471" s="42"/>
      <c r="Q1471" s="42"/>
      <c r="R1471" s="42"/>
      <c r="S1471" s="42"/>
      <c r="T1471" s="42"/>
      <c r="U1471" s="169"/>
      <c r="V1471" s="169"/>
      <c r="W1471" s="169"/>
      <c r="X1471" s="169"/>
      <c r="Y1471" s="169"/>
      <c r="AA1471" s="169"/>
      <c r="AB1471" s="169"/>
      <c r="AC1471" s="169"/>
      <c r="AD1471" s="169"/>
      <c r="AE1471" s="169"/>
      <c r="AF1471" s="169"/>
      <c r="AG1471" s="169"/>
      <c r="AH1471" s="169"/>
      <c r="AJ1471" s="169"/>
      <c r="AK1471" s="169"/>
      <c r="AM1471" s="169"/>
      <c r="AN1471" s="64"/>
      <c r="AO1471" s="64"/>
      <c r="AP1471" s="64"/>
      <c r="AQ1471" s="64"/>
      <c r="AR1471" s="64"/>
      <c r="AS1471" s="42"/>
      <c r="AT1471" s="67"/>
      <c r="AU1471" s="67"/>
      <c r="AV1471" s="67"/>
      <c r="AW1471" s="42"/>
      <c r="AX1471" s="64"/>
      <c r="AY1471" s="69"/>
      <c r="AZ1471" s="67"/>
      <c r="BA1471" s="67"/>
      <c r="BB1471" s="67"/>
      <c r="BC1471" s="67"/>
      <c r="BD1471" s="69"/>
      <c r="BE1471" s="69"/>
      <c r="BF1471" s="72"/>
      <c r="BG1471" s="69"/>
      <c r="BH1471" s="69"/>
      <c r="BI1471" s="39"/>
      <c r="BK1471" s="42"/>
      <c r="BL1471" s="209"/>
      <c r="BM1471" s="67"/>
      <c r="BN1471" s="27"/>
      <c r="BO1471" s="40"/>
      <c r="BP1471" s="42"/>
      <c r="BQ1471" s="42"/>
      <c r="BR1471" s="206"/>
      <c r="BS1471" s="41"/>
      <c r="BT1471" s="41"/>
      <c r="BU1471" s="30"/>
      <c r="BW1471" s="30"/>
      <c r="BX1471" s="30"/>
      <c r="BY1471" s="30"/>
      <c r="BZ1471" s="160"/>
      <c r="CS1471" s="40"/>
      <c r="CV1471" s="69"/>
      <c r="CW1471" s="31"/>
      <c r="CX1471" s="19"/>
      <c r="CY1471" s="43"/>
      <c r="DC1471" s="160"/>
      <c r="DU1471" s="30"/>
      <c r="DV1471" s="30"/>
      <c r="DW1471" s="30"/>
      <c r="DX1471" s="30"/>
      <c r="DY1471" s="30"/>
      <c r="DZ1471" s="160"/>
      <c r="EA1471" s="160"/>
      <c r="EC1471" s="160"/>
      <c r="ED1471" s="160"/>
      <c r="EG1471" s="160"/>
      <c r="EH1471" s="30"/>
      <c r="EI1471" s="30"/>
      <c r="EK1471" s="160"/>
      <c r="EL1471" s="160"/>
      <c r="EM1471" s="160"/>
      <c r="EN1471" s="160"/>
      <c r="EO1471" s="160"/>
      <c r="EP1471" s="160"/>
    </row>
    <row r="1472" spans="2:146" s="105" customFormat="1" x14ac:dyDescent="0.25">
      <c r="B1472" s="53"/>
      <c r="C1472" s="53"/>
      <c r="D1472" s="53"/>
      <c r="E1472" s="53"/>
      <c r="F1472" s="53"/>
      <c r="G1472" s="53"/>
      <c r="J1472" s="160"/>
      <c r="K1472" s="160"/>
      <c r="L1472" s="42"/>
      <c r="M1472" s="42"/>
      <c r="N1472" s="42"/>
      <c r="O1472" s="42"/>
      <c r="P1472" s="42"/>
      <c r="Q1472" s="42"/>
      <c r="R1472" s="42"/>
      <c r="S1472" s="42"/>
      <c r="T1472" s="42"/>
      <c r="U1472" s="169"/>
      <c r="V1472" s="169"/>
      <c r="W1472" s="169"/>
      <c r="X1472" s="169"/>
      <c r="Y1472" s="169"/>
      <c r="AA1472" s="169"/>
      <c r="AB1472" s="169"/>
      <c r="AC1472" s="169"/>
      <c r="AD1472" s="169"/>
      <c r="AE1472" s="169"/>
      <c r="AF1472" s="169"/>
      <c r="AG1472" s="169"/>
      <c r="AH1472" s="169"/>
      <c r="AJ1472" s="169"/>
      <c r="AK1472" s="169"/>
      <c r="AM1472" s="169"/>
      <c r="AN1472" s="64"/>
      <c r="AO1472" s="64"/>
      <c r="AP1472" s="64"/>
      <c r="AQ1472" s="64"/>
      <c r="AR1472" s="64"/>
      <c r="AS1472" s="42"/>
      <c r="AT1472" s="67"/>
      <c r="AU1472" s="67"/>
      <c r="AV1472" s="67"/>
      <c r="AW1472" s="42"/>
      <c r="AX1472" s="64"/>
      <c r="AY1472" s="69"/>
      <c r="AZ1472" s="67"/>
      <c r="BA1472" s="67"/>
      <c r="BB1472" s="67"/>
      <c r="BC1472" s="67"/>
      <c r="BD1472" s="69"/>
      <c r="BE1472" s="69"/>
      <c r="BF1472" s="72"/>
      <c r="BG1472" s="69"/>
      <c r="BH1472" s="69"/>
      <c r="BI1472" s="39"/>
      <c r="BK1472" s="42"/>
      <c r="BL1472" s="209"/>
      <c r="BM1472" s="67"/>
      <c r="BN1472" s="27"/>
      <c r="BO1472" s="40"/>
      <c r="BP1472" s="42"/>
      <c r="BQ1472" s="42"/>
      <c r="BR1472" s="206"/>
      <c r="BS1472" s="41"/>
      <c r="BT1472" s="41"/>
      <c r="BU1472" s="30"/>
      <c r="BW1472" s="30"/>
      <c r="BX1472" s="30"/>
      <c r="BY1472" s="30"/>
      <c r="BZ1472" s="160"/>
      <c r="CS1472" s="40"/>
      <c r="CV1472" s="69"/>
      <c r="CW1472" s="31"/>
      <c r="CX1472" s="19"/>
      <c r="CY1472" s="43"/>
      <c r="DC1472" s="160"/>
      <c r="DU1472" s="30"/>
      <c r="DV1472" s="30"/>
      <c r="DW1472" s="30"/>
      <c r="DX1472" s="30"/>
      <c r="DY1472" s="30"/>
      <c r="DZ1472" s="160"/>
      <c r="EA1472" s="160"/>
      <c r="EC1472" s="160"/>
      <c r="ED1472" s="160"/>
      <c r="EG1472" s="160"/>
      <c r="EH1472" s="30"/>
      <c r="EI1472" s="30"/>
      <c r="EK1472" s="160"/>
      <c r="EL1472" s="160"/>
      <c r="EM1472" s="160"/>
      <c r="EN1472" s="160"/>
      <c r="EO1472" s="160"/>
      <c r="EP1472" s="160"/>
    </row>
    <row r="1473" spans="2:146" s="105" customFormat="1" x14ac:dyDescent="0.25">
      <c r="B1473" s="53"/>
      <c r="C1473" s="53"/>
      <c r="D1473" s="53"/>
      <c r="E1473" s="53"/>
      <c r="F1473" s="53"/>
      <c r="G1473" s="53"/>
      <c r="J1473" s="160"/>
      <c r="K1473" s="160"/>
      <c r="L1473" s="42"/>
      <c r="M1473" s="42"/>
      <c r="N1473" s="42"/>
      <c r="O1473" s="42"/>
      <c r="P1473" s="42"/>
      <c r="Q1473" s="42"/>
      <c r="R1473" s="42"/>
      <c r="S1473" s="42"/>
      <c r="T1473" s="42"/>
      <c r="U1473" s="169"/>
      <c r="V1473" s="169"/>
      <c r="W1473" s="169"/>
      <c r="X1473" s="169"/>
      <c r="Y1473" s="169"/>
      <c r="AA1473" s="169"/>
      <c r="AB1473" s="169"/>
      <c r="AC1473" s="169"/>
      <c r="AD1473" s="169"/>
      <c r="AE1473" s="169"/>
      <c r="AF1473" s="169"/>
      <c r="AG1473" s="169"/>
      <c r="AH1473" s="169"/>
      <c r="AJ1473" s="169"/>
      <c r="AK1473" s="169"/>
      <c r="AM1473" s="169"/>
      <c r="AN1473" s="64"/>
      <c r="AO1473" s="64"/>
      <c r="AP1473" s="64"/>
      <c r="AQ1473" s="64"/>
      <c r="AR1473" s="64"/>
      <c r="AS1473" s="42"/>
      <c r="AT1473" s="67"/>
      <c r="AU1473" s="67"/>
      <c r="AV1473" s="67"/>
      <c r="AW1473" s="42"/>
      <c r="AX1473" s="64"/>
      <c r="AY1473" s="69"/>
      <c r="AZ1473" s="67"/>
      <c r="BA1473" s="67"/>
      <c r="BB1473" s="67"/>
      <c r="BC1473" s="67"/>
      <c r="BD1473" s="69"/>
      <c r="BE1473" s="69"/>
      <c r="BF1473" s="72"/>
      <c r="BG1473" s="69"/>
      <c r="BH1473" s="69"/>
      <c r="BI1473" s="39"/>
      <c r="BK1473" s="42"/>
      <c r="BL1473" s="209"/>
      <c r="BM1473" s="67"/>
      <c r="BN1473" s="27"/>
      <c r="BO1473" s="40"/>
      <c r="BP1473" s="42"/>
      <c r="BQ1473" s="42"/>
      <c r="BR1473" s="206"/>
      <c r="BS1473" s="41"/>
      <c r="BT1473" s="41"/>
      <c r="BU1473" s="30"/>
      <c r="BW1473" s="30"/>
      <c r="BX1473" s="30"/>
      <c r="BY1473" s="30"/>
      <c r="BZ1473" s="160"/>
      <c r="CS1473" s="40"/>
      <c r="CV1473" s="69"/>
      <c r="CW1473" s="31"/>
      <c r="CX1473" s="19"/>
      <c r="CY1473" s="43"/>
      <c r="DC1473" s="160"/>
      <c r="DU1473" s="30"/>
      <c r="DV1473" s="30"/>
      <c r="DW1473" s="30"/>
      <c r="DX1473" s="30"/>
      <c r="DY1473" s="30"/>
      <c r="DZ1473" s="160"/>
      <c r="EA1473" s="160"/>
      <c r="EC1473" s="160"/>
      <c r="ED1473" s="160"/>
      <c r="EG1473" s="160"/>
      <c r="EH1473" s="30"/>
      <c r="EI1473" s="30"/>
      <c r="EK1473" s="160"/>
      <c r="EL1473" s="160"/>
      <c r="EM1473" s="160"/>
      <c r="EN1473" s="160"/>
      <c r="EO1473" s="160"/>
      <c r="EP1473" s="160"/>
    </row>
    <row r="1474" spans="2:146" s="105" customFormat="1" x14ac:dyDescent="0.25">
      <c r="B1474" s="53"/>
      <c r="C1474" s="53"/>
      <c r="D1474" s="53"/>
      <c r="E1474" s="53"/>
      <c r="F1474" s="53"/>
      <c r="G1474" s="53"/>
      <c r="J1474" s="160"/>
      <c r="K1474" s="160"/>
      <c r="L1474" s="42"/>
      <c r="M1474" s="42"/>
      <c r="N1474" s="42"/>
      <c r="O1474" s="42"/>
      <c r="P1474" s="42"/>
      <c r="Q1474" s="42"/>
      <c r="R1474" s="42"/>
      <c r="S1474" s="42"/>
      <c r="T1474" s="42"/>
      <c r="U1474" s="169"/>
      <c r="V1474" s="169"/>
      <c r="W1474" s="169"/>
      <c r="X1474" s="169"/>
      <c r="Y1474" s="169"/>
      <c r="AA1474" s="169"/>
      <c r="AB1474" s="169"/>
      <c r="AC1474" s="169"/>
      <c r="AD1474" s="169"/>
      <c r="AE1474" s="169"/>
      <c r="AF1474" s="169"/>
      <c r="AG1474" s="169"/>
      <c r="AH1474" s="169"/>
      <c r="AJ1474" s="169"/>
      <c r="AK1474" s="169"/>
      <c r="AM1474" s="169"/>
      <c r="AN1474" s="64"/>
      <c r="AO1474" s="64"/>
      <c r="AP1474" s="64"/>
      <c r="AQ1474" s="64"/>
      <c r="AR1474" s="64"/>
      <c r="AS1474" s="42"/>
      <c r="AT1474" s="67"/>
      <c r="AU1474" s="67"/>
      <c r="AV1474" s="67"/>
      <c r="AW1474" s="42"/>
      <c r="AX1474" s="64"/>
      <c r="AY1474" s="69"/>
      <c r="AZ1474" s="67"/>
      <c r="BA1474" s="67"/>
      <c r="BB1474" s="67"/>
      <c r="BC1474" s="67"/>
      <c r="BD1474" s="69"/>
      <c r="BE1474" s="69"/>
      <c r="BF1474" s="72"/>
      <c r="BG1474" s="69"/>
      <c r="BH1474" s="69"/>
      <c r="BI1474" s="39"/>
      <c r="BK1474" s="42"/>
      <c r="BL1474" s="209"/>
      <c r="BM1474" s="67"/>
      <c r="BN1474" s="27"/>
      <c r="BO1474" s="40"/>
      <c r="BP1474" s="42"/>
      <c r="BQ1474" s="42"/>
      <c r="BR1474" s="206"/>
      <c r="BS1474" s="41"/>
      <c r="BT1474" s="41"/>
      <c r="BU1474" s="30"/>
      <c r="BW1474" s="30"/>
      <c r="BX1474" s="30"/>
      <c r="BY1474" s="30"/>
      <c r="BZ1474" s="160"/>
      <c r="CS1474" s="40"/>
      <c r="CV1474" s="69"/>
      <c r="CW1474" s="31"/>
      <c r="CX1474" s="19"/>
      <c r="CY1474" s="43"/>
      <c r="DC1474" s="160"/>
      <c r="DU1474" s="30"/>
      <c r="DV1474" s="30"/>
      <c r="DW1474" s="30"/>
      <c r="DX1474" s="30"/>
      <c r="DY1474" s="30"/>
      <c r="DZ1474" s="160"/>
      <c r="EA1474" s="160"/>
      <c r="EC1474" s="160"/>
      <c r="ED1474" s="160"/>
      <c r="EG1474" s="160"/>
      <c r="EH1474" s="30"/>
      <c r="EI1474" s="30"/>
      <c r="EK1474" s="160"/>
      <c r="EL1474" s="160"/>
      <c r="EM1474" s="160"/>
      <c r="EN1474" s="160"/>
      <c r="EO1474" s="160"/>
      <c r="EP1474" s="160"/>
    </row>
    <row r="1475" spans="2:146" s="105" customFormat="1" x14ac:dyDescent="0.25">
      <c r="B1475" s="53"/>
      <c r="C1475" s="53"/>
      <c r="D1475" s="53"/>
      <c r="E1475" s="53"/>
      <c r="F1475" s="53"/>
      <c r="G1475" s="53"/>
      <c r="J1475" s="160"/>
      <c r="K1475" s="160"/>
      <c r="L1475" s="42"/>
      <c r="M1475" s="42"/>
      <c r="N1475" s="42"/>
      <c r="O1475" s="42"/>
      <c r="P1475" s="42"/>
      <c r="Q1475" s="42"/>
      <c r="R1475" s="42"/>
      <c r="S1475" s="42"/>
      <c r="T1475" s="42"/>
      <c r="U1475" s="169"/>
      <c r="V1475" s="169"/>
      <c r="W1475" s="169"/>
      <c r="X1475" s="169"/>
      <c r="Y1475" s="169"/>
      <c r="AA1475" s="169"/>
      <c r="AB1475" s="169"/>
      <c r="AC1475" s="169"/>
      <c r="AD1475" s="169"/>
      <c r="AE1475" s="169"/>
      <c r="AF1475" s="169"/>
      <c r="AG1475" s="169"/>
      <c r="AH1475" s="169"/>
      <c r="AJ1475" s="169"/>
      <c r="AK1475" s="169"/>
      <c r="AM1475" s="169"/>
      <c r="AN1475" s="64"/>
      <c r="AO1475" s="64"/>
      <c r="AP1475" s="64"/>
      <c r="AQ1475" s="64"/>
      <c r="AR1475" s="64"/>
      <c r="AS1475" s="42"/>
      <c r="AT1475" s="67"/>
      <c r="AU1475" s="67"/>
      <c r="AV1475" s="67"/>
      <c r="AW1475" s="42"/>
      <c r="AX1475" s="64"/>
      <c r="AY1475" s="69"/>
      <c r="AZ1475" s="67"/>
      <c r="BA1475" s="67"/>
      <c r="BB1475" s="67"/>
      <c r="BC1475" s="67"/>
      <c r="BD1475" s="69"/>
      <c r="BE1475" s="69"/>
      <c r="BF1475" s="72"/>
      <c r="BG1475" s="69"/>
      <c r="BH1475" s="69"/>
      <c r="BI1475" s="39"/>
      <c r="BK1475" s="42"/>
      <c r="BL1475" s="209"/>
      <c r="BM1475" s="67"/>
      <c r="BN1475" s="27"/>
      <c r="BO1475" s="40"/>
      <c r="BP1475" s="42"/>
      <c r="BQ1475" s="42"/>
      <c r="BR1475" s="206"/>
      <c r="BS1475" s="41"/>
      <c r="BT1475" s="41"/>
      <c r="BU1475" s="30"/>
      <c r="BW1475" s="30"/>
      <c r="BX1475" s="30"/>
      <c r="BY1475" s="30"/>
      <c r="BZ1475" s="160"/>
      <c r="CS1475" s="40"/>
      <c r="CV1475" s="69"/>
      <c r="CW1475" s="31"/>
      <c r="CX1475" s="19"/>
      <c r="CY1475" s="43"/>
      <c r="DC1475" s="160"/>
      <c r="DU1475" s="30"/>
      <c r="DV1475" s="30"/>
      <c r="DW1475" s="30"/>
      <c r="DX1475" s="30"/>
      <c r="DY1475" s="30"/>
      <c r="DZ1475" s="160"/>
      <c r="EA1475" s="160"/>
      <c r="EC1475" s="160"/>
      <c r="ED1475" s="160"/>
      <c r="EG1475" s="160"/>
      <c r="EH1475" s="30"/>
      <c r="EI1475" s="30"/>
      <c r="EK1475" s="160"/>
      <c r="EL1475" s="160"/>
      <c r="EM1475" s="160"/>
      <c r="EN1475" s="160"/>
      <c r="EO1475" s="160"/>
      <c r="EP1475" s="160"/>
    </row>
    <row r="1476" spans="2:146" s="105" customFormat="1" x14ac:dyDescent="0.25">
      <c r="B1476" s="53"/>
      <c r="C1476" s="53"/>
      <c r="D1476" s="53"/>
      <c r="E1476" s="53"/>
      <c r="F1476" s="53"/>
      <c r="G1476" s="53"/>
      <c r="J1476" s="160"/>
      <c r="K1476" s="160"/>
      <c r="L1476" s="42"/>
      <c r="M1476" s="42"/>
      <c r="N1476" s="42"/>
      <c r="O1476" s="42"/>
      <c r="P1476" s="42"/>
      <c r="Q1476" s="42"/>
      <c r="R1476" s="42"/>
      <c r="S1476" s="42"/>
      <c r="T1476" s="42"/>
      <c r="U1476" s="169"/>
      <c r="V1476" s="169"/>
      <c r="W1476" s="169"/>
      <c r="X1476" s="169"/>
      <c r="Y1476" s="169"/>
      <c r="AA1476" s="169"/>
      <c r="AB1476" s="169"/>
      <c r="AC1476" s="169"/>
      <c r="AD1476" s="169"/>
      <c r="AE1476" s="169"/>
      <c r="AF1476" s="169"/>
      <c r="AG1476" s="169"/>
      <c r="AH1476" s="169"/>
      <c r="AJ1476" s="169"/>
      <c r="AK1476" s="169"/>
      <c r="AM1476" s="169"/>
      <c r="AN1476" s="64"/>
      <c r="AO1476" s="64"/>
      <c r="AP1476" s="64"/>
      <c r="AQ1476" s="64"/>
      <c r="AR1476" s="64"/>
      <c r="AS1476" s="42"/>
      <c r="AT1476" s="67"/>
      <c r="AU1476" s="67"/>
      <c r="AV1476" s="67"/>
      <c r="AW1476" s="42"/>
      <c r="AX1476" s="64"/>
      <c r="AY1476" s="69"/>
      <c r="AZ1476" s="67"/>
      <c r="BA1476" s="67"/>
      <c r="BB1476" s="67"/>
      <c r="BC1476" s="67"/>
      <c r="BD1476" s="69"/>
      <c r="BE1476" s="69"/>
      <c r="BF1476" s="72"/>
      <c r="BG1476" s="69"/>
      <c r="BH1476" s="69"/>
      <c r="BI1476" s="39"/>
      <c r="BK1476" s="42"/>
      <c r="BL1476" s="209"/>
      <c r="BM1476" s="67"/>
      <c r="BN1476" s="27"/>
      <c r="BO1476" s="40"/>
      <c r="BP1476" s="42"/>
      <c r="BQ1476" s="42"/>
      <c r="BR1476" s="206"/>
      <c r="BS1476" s="41"/>
      <c r="BT1476" s="41"/>
      <c r="BU1476" s="30"/>
      <c r="BW1476" s="30"/>
      <c r="BX1476" s="30"/>
      <c r="BY1476" s="30"/>
      <c r="BZ1476" s="160"/>
      <c r="CS1476" s="40"/>
      <c r="CV1476" s="69"/>
      <c r="CW1476" s="31"/>
      <c r="CX1476" s="19"/>
      <c r="CY1476" s="43"/>
      <c r="DC1476" s="160"/>
      <c r="DU1476" s="30"/>
      <c r="DV1476" s="30"/>
      <c r="DW1476" s="30"/>
      <c r="DX1476" s="30"/>
      <c r="DY1476" s="30"/>
      <c r="DZ1476" s="160"/>
      <c r="EA1476" s="160"/>
      <c r="EC1476" s="160"/>
      <c r="ED1476" s="160"/>
      <c r="EG1476" s="160"/>
      <c r="EH1476" s="30"/>
      <c r="EI1476" s="30"/>
      <c r="EK1476" s="160"/>
      <c r="EL1476" s="160"/>
      <c r="EM1476" s="160"/>
      <c r="EN1476" s="160"/>
      <c r="EO1476" s="160"/>
      <c r="EP1476" s="160"/>
    </row>
    <row r="1477" spans="2:146" s="105" customFormat="1" x14ac:dyDescent="0.25">
      <c r="B1477" s="53"/>
      <c r="C1477" s="53"/>
      <c r="D1477" s="53"/>
      <c r="E1477" s="53"/>
      <c r="F1477" s="53"/>
      <c r="G1477" s="53"/>
      <c r="J1477" s="160"/>
      <c r="K1477" s="160"/>
      <c r="L1477" s="42"/>
      <c r="M1477" s="42"/>
      <c r="N1477" s="42"/>
      <c r="O1477" s="42"/>
      <c r="P1477" s="42"/>
      <c r="Q1477" s="42"/>
      <c r="R1477" s="42"/>
      <c r="S1477" s="42"/>
      <c r="T1477" s="42"/>
      <c r="U1477" s="169"/>
      <c r="V1477" s="169"/>
      <c r="W1477" s="169"/>
      <c r="X1477" s="169"/>
      <c r="Y1477" s="169"/>
      <c r="AA1477" s="169"/>
      <c r="AB1477" s="169"/>
      <c r="AC1477" s="169"/>
      <c r="AD1477" s="169"/>
      <c r="AE1477" s="169"/>
      <c r="AF1477" s="169"/>
      <c r="AG1477" s="169"/>
      <c r="AH1477" s="169"/>
      <c r="AJ1477" s="169"/>
      <c r="AK1477" s="169"/>
      <c r="AM1477" s="169"/>
      <c r="AN1477" s="64"/>
      <c r="AO1477" s="64"/>
      <c r="AP1477" s="64"/>
      <c r="AQ1477" s="64"/>
      <c r="AR1477" s="64"/>
      <c r="AS1477" s="42"/>
      <c r="AT1477" s="67"/>
      <c r="AU1477" s="67"/>
      <c r="AV1477" s="67"/>
      <c r="AW1477" s="42"/>
      <c r="AX1477" s="64"/>
      <c r="AY1477" s="69"/>
      <c r="AZ1477" s="67"/>
      <c r="BA1477" s="67"/>
      <c r="BB1477" s="67"/>
      <c r="BC1477" s="67"/>
      <c r="BD1477" s="69"/>
      <c r="BE1477" s="69"/>
      <c r="BF1477" s="72"/>
      <c r="BG1477" s="69"/>
      <c r="BH1477" s="69"/>
      <c r="BI1477" s="39"/>
      <c r="BK1477" s="42"/>
      <c r="BL1477" s="209"/>
      <c r="BM1477" s="67"/>
      <c r="BN1477" s="27"/>
      <c r="BO1477" s="40"/>
      <c r="BP1477" s="42"/>
      <c r="BQ1477" s="42"/>
      <c r="BR1477" s="206"/>
      <c r="BS1477" s="41"/>
      <c r="BT1477" s="41"/>
      <c r="BU1477" s="30"/>
      <c r="BW1477" s="30"/>
      <c r="BX1477" s="30"/>
      <c r="BY1477" s="30"/>
      <c r="BZ1477" s="160"/>
      <c r="CS1477" s="40"/>
      <c r="CV1477" s="69"/>
      <c r="CW1477" s="31"/>
      <c r="CX1477" s="19"/>
      <c r="CY1477" s="43"/>
      <c r="DC1477" s="160"/>
      <c r="DU1477" s="30"/>
      <c r="DV1477" s="30"/>
      <c r="DW1477" s="30"/>
      <c r="DX1477" s="30"/>
      <c r="DY1477" s="30"/>
      <c r="DZ1477" s="160"/>
      <c r="EA1477" s="160"/>
      <c r="EC1477" s="160"/>
      <c r="ED1477" s="160"/>
      <c r="EG1477" s="160"/>
      <c r="EH1477" s="30"/>
      <c r="EI1477" s="30"/>
      <c r="EK1477" s="160"/>
      <c r="EL1477" s="160"/>
      <c r="EM1477" s="160"/>
      <c r="EN1477" s="160"/>
      <c r="EO1477" s="160"/>
      <c r="EP1477" s="160"/>
    </row>
    <row r="1478" spans="2:146" s="105" customFormat="1" x14ac:dyDescent="0.25">
      <c r="B1478" s="53"/>
      <c r="C1478" s="53"/>
      <c r="D1478" s="53"/>
      <c r="E1478" s="53"/>
      <c r="F1478" s="53"/>
      <c r="G1478" s="53"/>
      <c r="J1478" s="160"/>
      <c r="K1478" s="160"/>
      <c r="L1478" s="42"/>
      <c r="M1478" s="42"/>
      <c r="N1478" s="42"/>
      <c r="O1478" s="42"/>
      <c r="P1478" s="42"/>
      <c r="Q1478" s="42"/>
      <c r="R1478" s="42"/>
      <c r="S1478" s="42"/>
      <c r="T1478" s="42"/>
      <c r="U1478" s="169"/>
      <c r="V1478" s="169"/>
      <c r="W1478" s="169"/>
      <c r="X1478" s="169"/>
      <c r="Y1478" s="169"/>
      <c r="AA1478" s="169"/>
      <c r="AB1478" s="169"/>
      <c r="AC1478" s="169"/>
      <c r="AD1478" s="169"/>
      <c r="AE1478" s="169"/>
      <c r="AF1478" s="169"/>
      <c r="AG1478" s="169"/>
      <c r="AH1478" s="169"/>
      <c r="AJ1478" s="169"/>
      <c r="AK1478" s="169"/>
      <c r="AM1478" s="169"/>
      <c r="AN1478" s="64"/>
      <c r="AO1478" s="64"/>
      <c r="AP1478" s="64"/>
      <c r="AQ1478" s="64"/>
      <c r="AR1478" s="64"/>
      <c r="AS1478" s="42"/>
      <c r="AT1478" s="67"/>
      <c r="AU1478" s="67"/>
      <c r="AV1478" s="67"/>
      <c r="AW1478" s="42"/>
      <c r="AX1478" s="64"/>
      <c r="AY1478" s="69"/>
      <c r="AZ1478" s="67"/>
      <c r="BA1478" s="67"/>
      <c r="BB1478" s="67"/>
      <c r="BC1478" s="67"/>
      <c r="BD1478" s="69"/>
      <c r="BE1478" s="69"/>
      <c r="BF1478" s="72"/>
      <c r="BG1478" s="69"/>
      <c r="BH1478" s="69"/>
      <c r="BI1478" s="39"/>
      <c r="BK1478" s="42"/>
      <c r="BL1478" s="209"/>
      <c r="BM1478" s="67"/>
      <c r="BN1478" s="27"/>
      <c r="BO1478" s="40"/>
      <c r="BP1478" s="42"/>
      <c r="BQ1478" s="42"/>
      <c r="BR1478" s="206"/>
      <c r="BS1478" s="41"/>
      <c r="BT1478" s="41"/>
      <c r="BU1478" s="30"/>
      <c r="BW1478" s="30"/>
      <c r="BX1478" s="30"/>
      <c r="BY1478" s="30"/>
      <c r="BZ1478" s="160"/>
      <c r="CS1478" s="40"/>
      <c r="CV1478" s="69"/>
      <c r="CW1478" s="31"/>
      <c r="CX1478" s="19"/>
      <c r="CY1478" s="43"/>
      <c r="DC1478" s="160"/>
      <c r="DU1478" s="30"/>
      <c r="DV1478" s="30"/>
      <c r="DW1478" s="30"/>
      <c r="DX1478" s="30"/>
      <c r="DY1478" s="30"/>
      <c r="DZ1478" s="160"/>
      <c r="EA1478" s="160"/>
      <c r="EC1478" s="160"/>
      <c r="ED1478" s="160"/>
      <c r="EG1478" s="160"/>
      <c r="EH1478" s="30"/>
      <c r="EI1478" s="30"/>
      <c r="EK1478" s="160"/>
      <c r="EL1478" s="160"/>
      <c r="EM1478" s="160"/>
      <c r="EN1478" s="160"/>
      <c r="EO1478" s="160"/>
      <c r="EP1478" s="160"/>
    </row>
    <row r="1479" spans="2:146" s="105" customFormat="1" x14ac:dyDescent="0.25">
      <c r="B1479" s="53"/>
      <c r="C1479" s="53"/>
      <c r="D1479" s="53"/>
      <c r="E1479" s="53"/>
      <c r="F1479" s="53"/>
      <c r="G1479" s="53"/>
      <c r="J1479" s="160"/>
      <c r="K1479" s="160"/>
      <c r="L1479" s="42"/>
      <c r="M1479" s="42"/>
      <c r="N1479" s="42"/>
      <c r="O1479" s="42"/>
      <c r="P1479" s="42"/>
      <c r="Q1479" s="42"/>
      <c r="R1479" s="42"/>
      <c r="S1479" s="42"/>
      <c r="T1479" s="42"/>
      <c r="U1479" s="169"/>
      <c r="V1479" s="169"/>
      <c r="W1479" s="169"/>
      <c r="X1479" s="169"/>
      <c r="Y1479" s="169"/>
      <c r="AA1479" s="169"/>
      <c r="AB1479" s="169"/>
      <c r="AC1479" s="169"/>
      <c r="AD1479" s="169"/>
      <c r="AE1479" s="169"/>
      <c r="AF1479" s="169"/>
      <c r="AG1479" s="169"/>
      <c r="AH1479" s="169"/>
      <c r="AJ1479" s="169"/>
      <c r="AK1479" s="169"/>
      <c r="AM1479" s="169"/>
      <c r="AN1479" s="64"/>
      <c r="AO1479" s="64"/>
      <c r="AP1479" s="64"/>
      <c r="AQ1479" s="64"/>
      <c r="AR1479" s="64"/>
      <c r="AS1479" s="42"/>
      <c r="AT1479" s="67"/>
      <c r="AU1479" s="67"/>
      <c r="AV1479" s="67"/>
      <c r="AW1479" s="42"/>
      <c r="AX1479" s="64"/>
      <c r="AY1479" s="69"/>
      <c r="AZ1479" s="67"/>
      <c r="BA1479" s="67"/>
      <c r="BB1479" s="67"/>
      <c r="BC1479" s="67"/>
      <c r="BD1479" s="69"/>
      <c r="BE1479" s="69"/>
      <c r="BF1479" s="72"/>
      <c r="BG1479" s="69"/>
      <c r="BH1479" s="69"/>
      <c r="BI1479" s="39"/>
      <c r="BK1479" s="42"/>
      <c r="BL1479" s="209"/>
      <c r="BM1479" s="67"/>
      <c r="BN1479" s="27"/>
      <c r="BO1479" s="40"/>
      <c r="BP1479" s="42"/>
      <c r="BQ1479" s="42"/>
      <c r="BR1479" s="206"/>
      <c r="BS1479" s="41"/>
      <c r="BT1479" s="41"/>
      <c r="BU1479" s="30"/>
      <c r="BW1479" s="30"/>
      <c r="BX1479" s="30"/>
      <c r="BY1479" s="30"/>
      <c r="BZ1479" s="160"/>
      <c r="CS1479" s="40"/>
      <c r="CV1479" s="69"/>
      <c r="CW1479" s="31"/>
      <c r="CX1479" s="19"/>
      <c r="CY1479" s="43"/>
      <c r="DC1479" s="160"/>
      <c r="DU1479" s="30"/>
      <c r="DV1479" s="30"/>
      <c r="DW1479" s="30"/>
      <c r="DX1479" s="30"/>
      <c r="DY1479" s="30"/>
      <c r="DZ1479" s="160"/>
      <c r="EA1479" s="160"/>
      <c r="EC1479" s="160"/>
      <c r="ED1479" s="160"/>
      <c r="EG1479" s="160"/>
      <c r="EH1479" s="30"/>
      <c r="EI1479" s="30"/>
      <c r="EK1479" s="160"/>
      <c r="EL1479" s="160"/>
      <c r="EM1479" s="160"/>
      <c r="EN1479" s="160"/>
      <c r="EO1479" s="160"/>
      <c r="EP1479" s="160"/>
    </row>
    <row r="1480" spans="2:146" s="105" customFormat="1" x14ac:dyDescent="0.25">
      <c r="B1480" s="53"/>
      <c r="C1480" s="53"/>
      <c r="D1480" s="53"/>
      <c r="E1480" s="53"/>
      <c r="F1480" s="53"/>
      <c r="G1480" s="53"/>
      <c r="J1480" s="160"/>
      <c r="K1480" s="160"/>
      <c r="L1480" s="42"/>
      <c r="M1480" s="42"/>
      <c r="N1480" s="42"/>
      <c r="O1480" s="42"/>
      <c r="P1480" s="42"/>
      <c r="Q1480" s="42"/>
      <c r="R1480" s="42"/>
      <c r="S1480" s="42"/>
      <c r="T1480" s="42"/>
      <c r="U1480" s="169"/>
      <c r="V1480" s="169"/>
      <c r="W1480" s="169"/>
      <c r="X1480" s="169"/>
      <c r="Y1480" s="169"/>
      <c r="AA1480" s="169"/>
      <c r="AB1480" s="169"/>
      <c r="AC1480" s="169"/>
      <c r="AD1480" s="169"/>
      <c r="AE1480" s="169"/>
      <c r="AF1480" s="169"/>
      <c r="AG1480" s="169"/>
      <c r="AH1480" s="169"/>
      <c r="AJ1480" s="169"/>
      <c r="AK1480" s="169"/>
      <c r="AM1480" s="169"/>
      <c r="AN1480" s="64"/>
      <c r="AO1480" s="64"/>
      <c r="AP1480" s="64"/>
      <c r="AQ1480" s="64"/>
      <c r="AR1480" s="64"/>
      <c r="AS1480" s="42"/>
      <c r="AT1480" s="67"/>
      <c r="AU1480" s="67"/>
      <c r="AV1480" s="67"/>
      <c r="AW1480" s="42"/>
      <c r="AX1480" s="64"/>
      <c r="AY1480" s="69"/>
      <c r="AZ1480" s="67"/>
      <c r="BA1480" s="67"/>
      <c r="BB1480" s="67"/>
      <c r="BC1480" s="67"/>
      <c r="BD1480" s="69"/>
      <c r="BE1480" s="69"/>
      <c r="BF1480" s="72"/>
      <c r="BG1480" s="69"/>
      <c r="BH1480" s="69"/>
      <c r="BI1480" s="39"/>
      <c r="BK1480" s="42"/>
      <c r="BL1480" s="209"/>
      <c r="BM1480" s="67"/>
      <c r="BN1480" s="27"/>
      <c r="BO1480" s="40"/>
      <c r="BP1480" s="42"/>
      <c r="BQ1480" s="42"/>
      <c r="BR1480" s="206"/>
      <c r="BS1480" s="41"/>
      <c r="BT1480" s="41"/>
      <c r="BU1480" s="30"/>
      <c r="BW1480" s="30"/>
      <c r="BX1480" s="30"/>
      <c r="BY1480" s="30"/>
      <c r="BZ1480" s="160"/>
      <c r="CS1480" s="40"/>
      <c r="CV1480" s="69"/>
      <c r="CW1480" s="31"/>
      <c r="CX1480" s="19"/>
      <c r="CY1480" s="43"/>
      <c r="DC1480" s="160"/>
      <c r="DU1480" s="30"/>
      <c r="DV1480" s="30"/>
      <c r="DW1480" s="30"/>
      <c r="DX1480" s="30"/>
      <c r="DY1480" s="30"/>
      <c r="DZ1480" s="160"/>
      <c r="EA1480" s="160"/>
      <c r="EC1480" s="160"/>
      <c r="ED1480" s="160"/>
      <c r="EG1480" s="160"/>
      <c r="EH1480" s="30"/>
      <c r="EI1480" s="30"/>
      <c r="EK1480" s="160"/>
      <c r="EL1480" s="160"/>
      <c r="EM1480" s="160"/>
      <c r="EN1480" s="160"/>
      <c r="EO1480" s="160"/>
      <c r="EP1480" s="160"/>
    </row>
    <row r="1481" spans="2:146" s="105" customFormat="1" x14ac:dyDescent="0.25">
      <c r="B1481" s="53"/>
      <c r="C1481" s="53"/>
      <c r="D1481" s="53"/>
      <c r="E1481" s="53"/>
      <c r="F1481" s="53"/>
      <c r="G1481" s="53"/>
      <c r="J1481" s="160"/>
      <c r="K1481" s="160"/>
      <c r="L1481" s="42"/>
      <c r="M1481" s="42"/>
      <c r="N1481" s="42"/>
      <c r="O1481" s="42"/>
      <c r="P1481" s="42"/>
      <c r="Q1481" s="42"/>
      <c r="R1481" s="42"/>
      <c r="S1481" s="42"/>
      <c r="T1481" s="42"/>
      <c r="U1481" s="169"/>
      <c r="V1481" s="169"/>
      <c r="W1481" s="169"/>
      <c r="X1481" s="169"/>
      <c r="Y1481" s="169"/>
      <c r="AA1481" s="169"/>
      <c r="AB1481" s="169"/>
      <c r="AC1481" s="169"/>
      <c r="AD1481" s="169"/>
      <c r="AE1481" s="169"/>
      <c r="AF1481" s="169"/>
      <c r="AG1481" s="169"/>
      <c r="AH1481" s="169"/>
      <c r="AJ1481" s="169"/>
      <c r="AK1481" s="169"/>
      <c r="AM1481" s="169"/>
      <c r="AN1481" s="64"/>
      <c r="AO1481" s="64"/>
      <c r="AP1481" s="64"/>
      <c r="AQ1481" s="64"/>
      <c r="AR1481" s="64"/>
      <c r="AS1481" s="42"/>
      <c r="AT1481" s="67"/>
      <c r="AU1481" s="67"/>
      <c r="AV1481" s="67"/>
      <c r="AW1481" s="42"/>
      <c r="AX1481" s="64"/>
      <c r="AY1481" s="69"/>
      <c r="AZ1481" s="67"/>
      <c r="BA1481" s="67"/>
      <c r="BB1481" s="67"/>
      <c r="BC1481" s="67"/>
      <c r="BD1481" s="69"/>
      <c r="BE1481" s="69"/>
      <c r="BF1481" s="72"/>
      <c r="BG1481" s="69"/>
      <c r="BH1481" s="69"/>
      <c r="BI1481" s="39"/>
      <c r="BK1481" s="42"/>
      <c r="BL1481" s="209"/>
      <c r="BM1481" s="67"/>
      <c r="BN1481" s="27"/>
      <c r="BO1481" s="40"/>
      <c r="BP1481" s="42"/>
      <c r="BQ1481" s="42"/>
      <c r="BR1481" s="206"/>
      <c r="BS1481" s="41"/>
      <c r="BT1481" s="41"/>
      <c r="BU1481" s="30"/>
      <c r="BW1481" s="30"/>
      <c r="BX1481" s="30"/>
      <c r="BY1481" s="30"/>
      <c r="BZ1481" s="160"/>
      <c r="CS1481" s="40"/>
      <c r="CV1481" s="69"/>
      <c r="CW1481" s="31"/>
      <c r="CX1481" s="19"/>
      <c r="CY1481" s="43"/>
      <c r="DC1481" s="160"/>
      <c r="DU1481" s="30"/>
      <c r="DV1481" s="30"/>
      <c r="DW1481" s="30"/>
      <c r="DX1481" s="30"/>
      <c r="DY1481" s="30"/>
      <c r="DZ1481" s="160"/>
      <c r="EA1481" s="160"/>
      <c r="EC1481" s="160"/>
      <c r="ED1481" s="160"/>
      <c r="EG1481" s="160"/>
      <c r="EH1481" s="30"/>
      <c r="EI1481" s="30"/>
      <c r="EK1481" s="160"/>
      <c r="EL1481" s="160"/>
      <c r="EM1481" s="160"/>
      <c r="EN1481" s="160"/>
      <c r="EO1481" s="160"/>
      <c r="EP1481" s="160"/>
    </row>
    <row r="1482" spans="2:146" s="105" customFormat="1" x14ac:dyDescent="0.25">
      <c r="B1482" s="53"/>
      <c r="C1482" s="53"/>
      <c r="D1482" s="53"/>
      <c r="E1482" s="53"/>
      <c r="F1482" s="53"/>
      <c r="G1482" s="53"/>
      <c r="J1482" s="160"/>
      <c r="K1482" s="160"/>
      <c r="L1482" s="42"/>
      <c r="M1482" s="42"/>
      <c r="N1482" s="42"/>
      <c r="O1482" s="42"/>
      <c r="P1482" s="42"/>
      <c r="Q1482" s="42"/>
      <c r="R1482" s="42"/>
      <c r="S1482" s="42"/>
      <c r="T1482" s="42"/>
      <c r="U1482" s="169"/>
      <c r="V1482" s="169"/>
      <c r="W1482" s="169"/>
      <c r="X1482" s="169"/>
      <c r="Y1482" s="169"/>
      <c r="AA1482" s="169"/>
      <c r="AB1482" s="169"/>
      <c r="AC1482" s="169"/>
      <c r="AD1482" s="169"/>
      <c r="AE1482" s="169"/>
      <c r="AF1482" s="169"/>
      <c r="AG1482" s="169"/>
      <c r="AH1482" s="169"/>
      <c r="AJ1482" s="169"/>
      <c r="AK1482" s="169"/>
      <c r="AM1482" s="169"/>
      <c r="AN1482" s="64"/>
      <c r="AO1482" s="64"/>
      <c r="AP1482" s="64"/>
      <c r="AQ1482" s="64"/>
      <c r="AR1482" s="64"/>
      <c r="AS1482" s="42"/>
      <c r="AT1482" s="67"/>
      <c r="AU1482" s="67"/>
      <c r="AV1482" s="67"/>
      <c r="AW1482" s="42"/>
      <c r="AX1482" s="64"/>
      <c r="AY1482" s="69"/>
      <c r="AZ1482" s="67"/>
      <c r="BA1482" s="67"/>
      <c r="BB1482" s="67"/>
      <c r="BC1482" s="67"/>
      <c r="BD1482" s="69"/>
      <c r="BE1482" s="69"/>
      <c r="BF1482" s="72"/>
      <c r="BG1482" s="69"/>
      <c r="BH1482" s="69"/>
      <c r="BI1482" s="39"/>
      <c r="BK1482" s="42"/>
      <c r="BL1482" s="209"/>
      <c r="BM1482" s="67"/>
      <c r="BN1482" s="27"/>
      <c r="BO1482" s="40"/>
      <c r="BP1482" s="42"/>
      <c r="BQ1482" s="42"/>
      <c r="BR1482" s="206"/>
      <c r="BS1482" s="41"/>
      <c r="BT1482" s="41"/>
      <c r="BU1482" s="30"/>
      <c r="BW1482" s="30"/>
      <c r="BX1482" s="30"/>
      <c r="BY1482" s="30"/>
      <c r="BZ1482" s="160"/>
      <c r="CS1482" s="40"/>
      <c r="CV1482" s="69"/>
      <c r="CW1482" s="31"/>
      <c r="CX1482" s="19"/>
      <c r="CY1482" s="43"/>
      <c r="DC1482" s="160"/>
      <c r="DU1482" s="30"/>
      <c r="DV1482" s="30"/>
      <c r="DW1482" s="30"/>
      <c r="DX1482" s="30"/>
      <c r="DY1482" s="30"/>
      <c r="DZ1482" s="160"/>
      <c r="EA1482" s="160"/>
      <c r="EC1482" s="160"/>
      <c r="ED1482" s="160"/>
      <c r="EG1482" s="160"/>
      <c r="EH1482" s="30"/>
      <c r="EI1482" s="30"/>
      <c r="EK1482" s="160"/>
      <c r="EL1482" s="160"/>
      <c r="EM1482" s="160"/>
      <c r="EN1482" s="160"/>
      <c r="EO1482" s="160"/>
      <c r="EP1482" s="160"/>
    </row>
    <row r="1483" spans="2:146" s="105" customFormat="1" x14ac:dyDescent="0.25">
      <c r="B1483" s="53"/>
      <c r="C1483" s="53"/>
      <c r="D1483" s="53"/>
      <c r="E1483" s="53"/>
      <c r="F1483" s="53"/>
      <c r="G1483" s="53"/>
      <c r="J1483" s="160"/>
      <c r="K1483" s="160"/>
      <c r="L1483" s="42"/>
      <c r="M1483" s="42"/>
      <c r="N1483" s="42"/>
      <c r="O1483" s="42"/>
      <c r="P1483" s="42"/>
      <c r="Q1483" s="42"/>
      <c r="R1483" s="42"/>
      <c r="S1483" s="42"/>
      <c r="T1483" s="42"/>
      <c r="U1483" s="169"/>
      <c r="V1483" s="169"/>
      <c r="W1483" s="169"/>
      <c r="X1483" s="169"/>
      <c r="Y1483" s="169"/>
      <c r="AA1483" s="169"/>
      <c r="AB1483" s="169"/>
      <c r="AC1483" s="169"/>
      <c r="AD1483" s="169"/>
      <c r="AE1483" s="169"/>
      <c r="AF1483" s="169"/>
      <c r="AG1483" s="169"/>
      <c r="AH1483" s="169"/>
      <c r="AJ1483" s="169"/>
      <c r="AK1483" s="169"/>
      <c r="AM1483" s="169"/>
      <c r="AN1483" s="64"/>
      <c r="AO1483" s="64"/>
      <c r="AP1483" s="64"/>
      <c r="AQ1483" s="64"/>
      <c r="AR1483" s="64"/>
      <c r="AS1483" s="42"/>
      <c r="AT1483" s="67"/>
      <c r="AU1483" s="67"/>
      <c r="AV1483" s="67"/>
      <c r="AW1483" s="42"/>
      <c r="AX1483" s="64"/>
      <c r="AY1483" s="69"/>
      <c r="AZ1483" s="67"/>
      <c r="BA1483" s="67"/>
      <c r="BB1483" s="67"/>
      <c r="BC1483" s="67"/>
      <c r="BD1483" s="69"/>
      <c r="BE1483" s="69"/>
      <c r="BF1483" s="72"/>
      <c r="BG1483" s="69"/>
      <c r="BH1483" s="69"/>
      <c r="BI1483" s="39"/>
      <c r="BK1483" s="42"/>
      <c r="BL1483" s="209"/>
      <c r="BM1483" s="67"/>
      <c r="BN1483" s="27"/>
      <c r="BO1483" s="40"/>
      <c r="BP1483" s="42"/>
      <c r="BQ1483" s="42"/>
      <c r="BR1483" s="206"/>
      <c r="BS1483" s="41"/>
      <c r="BT1483" s="41"/>
      <c r="BU1483" s="30"/>
      <c r="BW1483" s="30"/>
      <c r="BX1483" s="30"/>
      <c r="BY1483" s="30"/>
      <c r="BZ1483" s="160"/>
      <c r="CS1483" s="40"/>
      <c r="CV1483" s="69"/>
      <c r="CW1483" s="31"/>
      <c r="CX1483" s="19"/>
      <c r="CY1483" s="43"/>
      <c r="DC1483" s="160"/>
      <c r="DU1483" s="30"/>
      <c r="DV1483" s="30"/>
      <c r="DW1483" s="30"/>
      <c r="DX1483" s="30"/>
      <c r="DY1483" s="30"/>
      <c r="DZ1483" s="160"/>
      <c r="EA1483" s="160"/>
      <c r="EC1483" s="160"/>
      <c r="ED1483" s="160"/>
      <c r="EG1483" s="160"/>
      <c r="EH1483" s="30"/>
      <c r="EI1483" s="30"/>
      <c r="EK1483" s="160"/>
      <c r="EL1483" s="160"/>
      <c r="EM1483" s="160"/>
      <c r="EN1483" s="160"/>
      <c r="EO1483" s="160"/>
      <c r="EP1483" s="160"/>
    </row>
    <row r="1484" spans="2:146" s="105" customFormat="1" x14ac:dyDescent="0.25">
      <c r="B1484" s="53"/>
      <c r="C1484" s="53"/>
      <c r="D1484" s="53"/>
      <c r="E1484" s="53"/>
      <c r="F1484" s="53"/>
      <c r="G1484" s="53"/>
      <c r="J1484" s="160"/>
      <c r="K1484" s="160"/>
      <c r="L1484" s="42"/>
      <c r="M1484" s="42"/>
      <c r="N1484" s="42"/>
      <c r="O1484" s="42"/>
      <c r="P1484" s="42"/>
      <c r="Q1484" s="42"/>
      <c r="R1484" s="42"/>
      <c r="S1484" s="42"/>
      <c r="T1484" s="42"/>
      <c r="U1484" s="169"/>
      <c r="V1484" s="169"/>
      <c r="W1484" s="169"/>
      <c r="X1484" s="169"/>
      <c r="Y1484" s="169"/>
      <c r="AA1484" s="169"/>
      <c r="AB1484" s="169"/>
      <c r="AC1484" s="169"/>
      <c r="AD1484" s="169"/>
      <c r="AE1484" s="169"/>
      <c r="AF1484" s="169"/>
      <c r="AG1484" s="169"/>
      <c r="AH1484" s="169"/>
      <c r="AJ1484" s="169"/>
      <c r="AK1484" s="169"/>
      <c r="AM1484" s="169"/>
      <c r="AN1484" s="64"/>
      <c r="AO1484" s="64"/>
      <c r="AP1484" s="64"/>
      <c r="AQ1484" s="64"/>
      <c r="AR1484" s="64"/>
      <c r="AS1484" s="42"/>
      <c r="AT1484" s="67"/>
      <c r="AU1484" s="67"/>
      <c r="AV1484" s="67"/>
      <c r="AW1484" s="42"/>
      <c r="AX1484" s="64"/>
      <c r="AY1484" s="69"/>
      <c r="AZ1484" s="67"/>
      <c r="BA1484" s="67"/>
      <c r="BB1484" s="67"/>
      <c r="BC1484" s="67"/>
      <c r="BD1484" s="69"/>
      <c r="BE1484" s="69"/>
      <c r="BF1484" s="72"/>
      <c r="BG1484" s="69"/>
      <c r="BH1484" s="69"/>
      <c r="BI1484" s="39"/>
      <c r="BK1484" s="42"/>
      <c r="BL1484" s="209"/>
      <c r="BM1484" s="67"/>
      <c r="BN1484" s="27"/>
      <c r="BO1484" s="40"/>
      <c r="BP1484" s="42"/>
      <c r="BQ1484" s="42"/>
      <c r="BR1484" s="206"/>
      <c r="BS1484" s="41"/>
      <c r="BT1484" s="41"/>
      <c r="BU1484" s="30"/>
      <c r="BW1484" s="30"/>
      <c r="BX1484" s="30"/>
      <c r="BY1484" s="30"/>
      <c r="BZ1484" s="160"/>
      <c r="CS1484" s="40"/>
      <c r="CV1484" s="69"/>
      <c r="CW1484" s="31"/>
      <c r="CX1484" s="19"/>
      <c r="CY1484" s="43"/>
      <c r="DC1484" s="160"/>
      <c r="DU1484" s="30"/>
      <c r="DV1484" s="30"/>
      <c r="DW1484" s="30"/>
      <c r="DX1484" s="30"/>
      <c r="DY1484" s="30"/>
      <c r="DZ1484" s="160"/>
      <c r="EA1484" s="160"/>
      <c r="EC1484" s="160"/>
      <c r="ED1484" s="160"/>
      <c r="EG1484" s="160"/>
      <c r="EH1484" s="30"/>
      <c r="EI1484" s="30"/>
      <c r="EK1484" s="160"/>
      <c r="EL1484" s="160"/>
      <c r="EM1484" s="160"/>
      <c r="EN1484" s="160"/>
      <c r="EO1484" s="160"/>
      <c r="EP1484" s="160"/>
    </row>
    <row r="1485" spans="2:146" s="105" customFormat="1" x14ac:dyDescent="0.25">
      <c r="B1485" s="53"/>
      <c r="C1485" s="53"/>
      <c r="D1485" s="53"/>
      <c r="E1485" s="53"/>
      <c r="F1485" s="53"/>
      <c r="G1485" s="53"/>
      <c r="J1485" s="160"/>
      <c r="K1485" s="160"/>
      <c r="L1485" s="42"/>
      <c r="M1485" s="42"/>
      <c r="N1485" s="42"/>
      <c r="O1485" s="42"/>
      <c r="P1485" s="42"/>
      <c r="Q1485" s="42"/>
      <c r="R1485" s="42"/>
      <c r="S1485" s="42"/>
      <c r="T1485" s="42"/>
      <c r="U1485" s="169"/>
      <c r="V1485" s="169"/>
      <c r="W1485" s="169"/>
      <c r="X1485" s="169"/>
      <c r="Y1485" s="169"/>
      <c r="AA1485" s="169"/>
      <c r="AB1485" s="169"/>
      <c r="AC1485" s="169"/>
      <c r="AD1485" s="169"/>
      <c r="AE1485" s="169"/>
      <c r="AF1485" s="169"/>
      <c r="AG1485" s="169"/>
      <c r="AH1485" s="169"/>
      <c r="AJ1485" s="169"/>
      <c r="AK1485" s="169"/>
      <c r="AM1485" s="169"/>
      <c r="AN1485" s="64"/>
      <c r="AO1485" s="64"/>
      <c r="AP1485" s="64"/>
      <c r="AQ1485" s="64"/>
      <c r="AR1485" s="64"/>
      <c r="AS1485" s="42"/>
      <c r="AT1485" s="67"/>
      <c r="AU1485" s="67"/>
      <c r="AV1485" s="67"/>
      <c r="AW1485" s="42"/>
      <c r="AX1485" s="64"/>
      <c r="AY1485" s="69"/>
      <c r="AZ1485" s="67"/>
      <c r="BA1485" s="67"/>
      <c r="BB1485" s="67"/>
      <c r="BC1485" s="67"/>
      <c r="BD1485" s="69"/>
      <c r="BE1485" s="69"/>
      <c r="BF1485" s="72"/>
      <c r="BG1485" s="69"/>
      <c r="BH1485" s="69"/>
      <c r="BI1485" s="39"/>
      <c r="BK1485" s="42"/>
      <c r="BL1485" s="209"/>
      <c r="BM1485" s="67"/>
      <c r="BN1485" s="27"/>
      <c r="BO1485" s="40"/>
      <c r="BP1485" s="42"/>
      <c r="BQ1485" s="42"/>
      <c r="BR1485" s="206"/>
      <c r="BS1485" s="41"/>
      <c r="BT1485" s="41"/>
      <c r="BU1485" s="30"/>
      <c r="BW1485" s="30"/>
      <c r="BX1485" s="30"/>
      <c r="BY1485" s="30"/>
      <c r="BZ1485" s="160"/>
      <c r="CS1485" s="40"/>
      <c r="CV1485" s="69"/>
      <c r="CW1485" s="31"/>
      <c r="CX1485" s="19"/>
      <c r="CY1485" s="43"/>
      <c r="DC1485" s="160"/>
      <c r="DU1485" s="30"/>
      <c r="DV1485" s="30"/>
      <c r="DW1485" s="30"/>
      <c r="DX1485" s="30"/>
      <c r="DY1485" s="30"/>
      <c r="DZ1485" s="160"/>
      <c r="EA1485" s="160"/>
      <c r="EC1485" s="160"/>
      <c r="ED1485" s="160"/>
      <c r="EG1485" s="160"/>
      <c r="EH1485" s="30"/>
      <c r="EI1485" s="30"/>
      <c r="EK1485" s="160"/>
      <c r="EL1485" s="160"/>
      <c r="EM1485" s="160"/>
      <c r="EN1485" s="160"/>
      <c r="EO1485" s="160"/>
      <c r="EP1485" s="160"/>
    </row>
    <row r="1486" spans="2:146" s="105" customFormat="1" x14ac:dyDescent="0.25">
      <c r="B1486" s="53"/>
      <c r="C1486" s="53"/>
      <c r="D1486" s="53"/>
      <c r="E1486" s="53"/>
      <c r="F1486" s="53"/>
      <c r="G1486" s="53"/>
      <c r="J1486" s="160"/>
      <c r="K1486" s="160"/>
      <c r="L1486" s="42"/>
      <c r="M1486" s="42"/>
      <c r="N1486" s="42"/>
      <c r="O1486" s="42"/>
      <c r="P1486" s="42"/>
      <c r="Q1486" s="42"/>
      <c r="R1486" s="42"/>
      <c r="S1486" s="42"/>
      <c r="T1486" s="42"/>
      <c r="U1486" s="169"/>
      <c r="V1486" s="169"/>
      <c r="W1486" s="169"/>
      <c r="X1486" s="169"/>
      <c r="Y1486" s="169"/>
      <c r="AA1486" s="169"/>
      <c r="AB1486" s="169"/>
      <c r="AC1486" s="169"/>
      <c r="AD1486" s="169"/>
      <c r="AE1486" s="169"/>
      <c r="AF1486" s="169"/>
      <c r="AG1486" s="169"/>
      <c r="AH1486" s="169"/>
      <c r="AJ1486" s="169"/>
      <c r="AK1486" s="169"/>
      <c r="AM1486" s="169"/>
      <c r="AN1486" s="64"/>
      <c r="AO1486" s="64"/>
      <c r="AP1486" s="64"/>
      <c r="AQ1486" s="64"/>
      <c r="AR1486" s="64"/>
      <c r="AS1486" s="42"/>
      <c r="AT1486" s="67"/>
      <c r="AU1486" s="67"/>
      <c r="AV1486" s="67"/>
      <c r="AW1486" s="42"/>
      <c r="AX1486" s="64"/>
      <c r="AY1486" s="69"/>
      <c r="AZ1486" s="67"/>
      <c r="BA1486" s="67"/>
      <c r="BB1486" s="67"/>
      <c r="BC1486" s="67"/>
      <c r="BD1486" s="69"/>
      <c r="BE1486" s="69"/>
      <c r="BF1486" s="72"/>
      <c r="BG1486" s="69"/>
      <c r="BH1486" s="69"/>
      <c r="BI1486" s="39"/>
      <c r="BK1486" s="42"/>
      <c r="BL1486" s="209"/>
      <c r="BM1486" s="67"/>
      <c r="BN1486" s="27"/>
      <c r="BO1486" s="40"/>
      <c r="BP1486" s="42"/>
      <c r="BQ1486" s="42"/>
      <c r="BR1486" s="206"/>
      <c r="BS1486" s="41"/>
      <c r="BT1486" s="41"/>
      <c r="BU1486" s="30"/>
      <c r="BW1486" s="30"/>
      <c r="BX1486" s="30"/>
      <c r="BY1486" s="30"/>
      <c r="BZ1486" s="160"/>
      <c r="CS1486" s="40"/>
      <c r="CV1486" s="69"/>
      <c r="CW1486" s="31"/>
      <c r="CX1486" s="19"/>
      <c r="CY1486" s="43"/>
      <c r="DC1486" s="160"/>
      <c r="DU1486" s="30"/>
      <c r="DV1486" s="30"/>
      <c r="DW1486" s="30"/>
      <c r="DX1486" s="30"/>
      <c r="DY1486" s="30"/>
      <c r="DZ1486" s="160"/>
      <c r="EA1486" s="160"/>
      <c r="EC1486" s="160"/>
      <c r="ED1486" s="160"/>
      <c r="EG1486" s="160"/>
      <c r="EH1486" s="30"/>
      <c r="EI1486" s="30"/>
      <c r="EK1486" s="160"/>
      <c r="EL1486" s="160"/>
      <c r="EM1486" s="160"/>
      <c r="EN1486" s="160"/>
      <c r="EO1486" s="160"/>
      <c r="EP1486" s="160"/>
    </row>
    <row r="1487" spans="2:146" s="105" customFormat="1" x14ac:dyDescent="0.25">
      <c r="B1487" s="53"/>
      <c r="C1487" s="53"/>
      <c r="D1487" s="53"/>
      <c r="E1487" s="53"/>
      <c r="F1487" s="53"/>
      <c r="G1487" s="53"/>
      <c r="J1487" s="160"/>
      <c r="K1487" s="160"/>
      <c r="L1487" s="42"/>
      <c r="M1487" s="42"/>
      <c r="N1487" s="42"/>
      <c r="O1487" s="42"/>
      <c r="P1487" s="42"/>
      <c r="Q1487" s="42"/>
      <c r="R1487" s="42"/>
      <c r="S1487" s="42"/>
      <c r="T1487" s="42"/>
      <c r="U1487" s="169"/>
      <c r="V1487" s="169"/>
      <c r="W1487" s="169"/>
      <c r="X1487" s="169"/>
      <c r="Y1487" s="169"/>
      <c r="AA1487" s="169"/>
      <c r="AB1487" s="169"/>
      <c r="AC1487" s="169"/>
      <c r="AD1487" s="169"/>
      <c r="AE1487" s="169"/>
      <c r="AF1487" s="169"/>
      <c r="AG1487" s="169"/>
      <c r="AH1487" s="169"/>
      <c r="AJ1487" s="169"/>
      <c r="AK1487" s="169"/>
      <c r="AM1487" s="169"/>
      <c r="AN1487" s="64"/>
      <c r="AO1487" s="64"/>
      <c r="AP1487" s="64"/>
      <c r="AQ1487" s="64"/>
      <c r="AR1487" s="64"/>
      <c r="AS1487" s="42"/>
      <c r="AT1487" s="67"/>
      <c r="AU1487" s="67"/>
      <c r="AV1487" s="67"/>
      <c r="AW1487" s="42"/>
      <c r="AX1487" s="64"/>
      <c r="AY1487" s="69"/>
      <c r="AZ1487" s="67"/>
      <c r="BA1487" s="67"/>
      <c r="BB1487" s="67"/>
      <c r="BC1487" s="67"/>
      <c r="BD1487" s="69"/>
      <c r="BE1487" s="69"/>
      <c r="BF1487" s="72"/>
      <c r="BG1487" s="69"/>
      <c r="BH1487" s="69"/>
      <c r="BI1487" s="39"/>
      <c r="BK1487" s="42"/>
      <c r="BL1487" s="209"/>
      <c r="BM1487" s="67"/>
      <c r="BN1487" s="27"/>
      <c r="BO1487" s="40"/>
      <c r="BP1487" s="42"/>
      <c r="BQ1487" s="42"/>
      <c r="BR1487" s="206"/>
      <c r="BS1487" s="41"/>
      <c r="BT1487" s="41"/>
      <c r="BU1487" s="30"/>
      <c r="BW1487" s="30"/>
      <c r="BX1487" s="30"/>
      <c r="BY1487" s="30"/>
      <c r="BZ1487" s="160"/>
      <c r="CS1487" s="40"/>
      <c r="CV1487" s="69"/>
      <c r="CW1487" s="31"/>
      <c r="CX1487" s="19"/>
      <c r="CY1487" s="43"/>
      <c r="DC1487" s="160"/>
      <c r="DU1487" s="30"/>
      <c r="DV1487" s="30"/>
      <c r="DW1487" s="30"/>
      <c r="DX1487" s="30"/>
      <c r="DY1487" s="30"/>
      <c r="DZ1487" s="160"/>
      <c r="EA1487" s="160"/>
      <c r="EC1487" s="160"/>
      <c r="ED1487" s="160"/>
      <c r="EG1487" s="160"/>
      <c r="EH1487" s="30"/>
      <c r="EI1487" s="30"/>
      <c r="EK1487" s="160"/>
      <c r="EL1487" s="160"/>
      <c r="EM1487" s="160"/>
      <c r="EN1487" s="160"/>
      <c r="EO1487" s="160"/>
      <c r="EP1487" s="160"/>
    </row>
    <row r="1488" spans="2:146" s="105" customFormat="1" x14ac:dyDescent="0.25">
      <c r="B1488" s="53"/>
      <c r="C1488" s="53"/>
      <c r="D1488" s="53"/>
      <c r="E1488" s="53"/>
      <c r="F1488" s="53"/>
      <c r="G1488" s="53"/>
      <c r="J1488" s="160"/>
      <c r="K1488" s="160"/>
      <c r="L1488" s="42"/>
      <c r="M1488" s="42"/>
      <c r="N1488" s="42"/>
      <c r="O1488" s="42"/>
      <c r="P1488" s="42"/>
      <c r="Q1488" s="42"/>
      <c r="R1488" s="42"/>
      <c r="S1488" s="42"/>
      <c r="T1488" s="42"/>
      <c r="U1488" s="169"/>
      <c r="V1488" s="169"/>
      <c r="W1488" s="169"/>
      <c r="X1488" s="169"/>
      <c r="Y1488" s="169"/>
      <c r="AA1488" s="169"/>
      <c r="AB1488" s="169"/>
      <c r="AC1488" s="169"/>
      <c r="AD1488" s="169"/>
      <c r="AE1488" s="169"/>
      <c r="AF1488" s="169"/>
      <c r="AG1488" s="169"/>
      <c r="AH1488" s="169"/>
      <c r="AJ1488" s="169"/>
      <c r="AK1488" s="169"/>
      <c r="AM1488" s="169"/>
      <c r="AN1488" s="64"/>
      <c r="AO1488" s="64"/>
      <c r="AP1488" s="64"/>
      <c r="AQ1488" s="64"/>
      <c r="AR1488" s="64"/>
      <c r="AS1488" s="42"/>
      <c r="AT1488" s="67"/>
      <c r="AU1488" s="67"/>
      <c r="AV1488" s="67"/>
      <c r="AW1488" s="42"/>
      <c r="AX1488" s="64"/>
      <c r="AY1488" s="69"/>
      <c r="AZ1488" s="67"/>
      <c r="BA1488" s="67"/>
      <c r="BB1488" s="67"/>
      <c r="BC1488" s="67"/>
      <c r="BD1488" s="69"/>
      <c r="BE1488" s="69"/>
      <c r="BF1488" s="72"/>
      <c r="BG1488" s="69"/>
      <c r="BH1488" s="69"/>
      <c r="BI1488" s="39"/>
      <c r="BK1488" s="42"/>
      <c r="BL1488" s="209"/>
      <c r="BM1488" s="67"/>
      <c r="BN1488" s="27"/>
      <c r="BO1488" s="40"/>
      <c r="BP1488" s="42"/>
      <c r="BQ1488" s="42"/>
      <c r="BR1488" s="206"/>
      <c r="BS1488" s="41"/>
      <c r="BT1488" s="41"/>
      <c r="BU1488" s="30"/>
      <c r="BW1488" s="30"/>
      <c r="BX1488" s="30"/>
      <c r="BY1488" s="30"/>
      <c r="BZ1488" s="160"/>
      <c r="CS1488" s="40"/>
      <c r="CV1488" s="69"/>
      <c r="CW1488" s="31"/>
      <c r="CX1488" s="19"/>
      <c r="CY1488" s="43"/>
      <c r="DC1488" s="160"/>
      <c r="DU1488" s="30"/>
      <c r="DV1488" s="30"/>
      <c r="DW1488" s="30"/>
      <c r="DX1488" s="30"/>
      <c r="DY1488" s="30"/>
      <c r="DZ1488" s="160"/>
      <c r="EA1488" s="160"/>
      <c r="EC1488" s="160"/>
      <c r="ED1488" s="160"/>
      <c r="EG1488" s="160"/>
      <c r="EH1488" s="30"/>
      <c r="EI1488" s="30"/>
      <c r="EK1488" s="160"/>
      <c r="EL1488" s="160"/>
      <c r="EM1488" s="160"/>
      <c r="EN1488" s="160"/>
      <c r="EO1488" s="160"/>
      <c r="EP1488" s="160"/>
    </row>
    <row r="1489" spans="2:146" s="105" customFormat="1" x14ac:dyDescent="0.25">
      <c r="B1489" s="53"/>
      <c r="C1489" s="53"/>
      <c r="D1489" s="53"/>
      <c r="E1489" s="53"/>
      <c r="F1489" s="53"/>
      <c r="G1489" s="53"/>
      <c r="J1489" s="160"/>
      <c r="K1489" s="160"/>
      <c r="L1489" s="42"/>
      <c r="M1489" s="42"/>
      <c r="N1489" s="42"/>
      <c r="O1489" s="42"/>
      <c r="P1489" s="42"/>
      <c r="Q1489" s="42"/>
      <c r="R1489" s="42"/>
      <c r="S1489" s="42"/>
      <c r="T1489" s="42"/>
      <c r="U1489" s="169"/>
      <c r="V1489" s="169"/>
      <c r="W1489" s="169"/>
      <c r="X1489" s="169"/>
      <c r="Y1489" s="169"/>
      <c r="AA1489" s="169"/>
      <c r="AB1489" s="169"/>
      <c r="AC1489" s="169"/>
      <c r="AD1489" s="169"/>
      <c r="AE1489" s="169"/>
      <c r="AF1489" s="169"/>
      <c r="AG1489" s="169"/>
      <c r="AH1489" s="169"/>
      <c r="AJ1489" s="169"/>
      <c r="AK1489" s="169"/>
      <c r="AM1489" s="169"/>
      <c r="AN1489" s="64"/>
      <c r="AO1489" s="64"/>
      <c r="AP1489" s="64"/>
      <c r="AQ1489" s="64"/>
      <c r="AR1489" s="64"/>
      <c r="AS1489" s="42"/>
      <c r="AT1489" s="67"/>
      <c r="AU1489" s="67"/>
      <c r="AV1489" s="67"/>
      <c r="AW1489" s="42"/>
      <c r="AX1489" s="64"/>
      <c r="AY1489" s="69"/>
      <c r="AZ1489" s="67"/>
      <c r="BA1489" s="67"/>
      <c r="BB1489" s="67"/>
      <c r="BC1489" s="67"/>
      <c r="BD1489" s="69"/>
      <c r="BE1489" s="69"/>
      <c r="BF1489" s="72"/>
      <c r="BG1489" s="69"/>
      <c r="BH1489" s="69"/>
      <c r="BI1489" s="39"/>
      <c r="BK1489" s="42"/>
      <c r="BL1489" s="209"/>
      <c r="BM1489" s="67"/>
      <c r="BN1489" s="27"/>
      <c r="BO1489" s="40"/>
      <c r="BP1489" s="42"/>
      <c r="BQ1489" s="42"/>
      <c r="BR1489" s="206"/>
      <c r="BS1489" s="41"/>
      <c r="BT1489" s="41"/>
      <c r="BU1489" s="30"/>
      <c r="BW1489" s="30"/>
      <c r="BX1489" s="30"/>
      <c r="BY1489" s="30"/>
      <c r="BZ1489" s="160"/>
      <c r="CS1489" s="40"/>
      <c r="CV1489" s="69"/>
      <c r="CW1489" s="31"/>
      <c r="CX1489" s="19"/>
      <c r="CY1489" s="43"/>
      <c r="DC1489" s="160"/>
      <c r="DU1489" s="30"/>
      <c r="DV1489" s="30"/>
      <c r="DW1489" s="30"/>
      <c r="DX1489" s="30"/>
      <c r="DY1489" s="30"/>
      <c r="DZ1489" s="160"/>
      <c r="EA1489" s="160"/>
      <c r="EC1489" s="160"/>
      <c r="ED1489" s="160"/>
      <c r="EG1489" s="160"/>
      <c r="EH1489" s="30"/>
      <c r="EI1489" s="30"/>
      <c r="EK1489" s="160"/>
      <c r="EL1489" s="160"/>
      <c r="EM1489" s="160"/>
      <c r="EN1489" s="160"/>
      <c r="EO1489" s="160"/>
      <c r="EP1489" s="160"/>
    </row>
    <row r="1490" spans="2:146" s="105" customFormat="1" x14ac:dyDescent="0.25">
      <c r="B1490" s="53"/>
      <c r="C1490" s="53"/>
      <c r="D1490" s="53"/>
      <c r="E1490" s="53"/>
      <c r="F1490" s="53"/>
      <c r="G1490" s="53"/>
      <c r="J1490" s="160"/>
      <c r="K1490" s="160"/>
      <c r="L1490" s="42"/>
      <c r="M1490" s="42"/>
      <c r="N1490" s="42"/>
      <c r="O1490" s="42"/>
      <c r="P1490" s="42"/>
      <c r="Q1490" s="42"/>
      <c r="R1490" s="42"/>
      <c r="S1490" s="42"/>
      <c r="T1490" s="42"/>
      <c r="U1490" s="169"/>
      <c r="V1490" s="169"/>
      <c r="W1490" s="169"/>
      <c r="X1490" s="169"/>
      <c r="Y1490" s="169"/>
      <c r="AA1490" s="169"/>
      <c r="AB1490" s="169"/>
      <c r="AC1490" s="169"/>
      <c r="AD1490" s="169"/>
      <c r="AE1490" s="169"/>
      <c r="AF1490" s="169"/>
      <c r="AG1490" s="169"/>
      <c r="AH1490" s="169"/>
      <c r="AJ1490" s="169"/>
      <c r="AK1490" s="169"/>
      <c r="AM1490" s="169"/>
      <c r="AN1490" s="64"/>
      <c r="AO1490" s="64"/>
      <c r="AP1490" s="64"/>
      <c r="AQ1490" s="64"/>
      <c r="AR1490" s="64"/>
      <c r="AS1490" s="42"/>
      <c r="AT1490" s="67"/>
      <c r="AU1490" s="67"/>
      <c r="AV1490" s="67"/>
      <c r="AW1490" s="42"/>
      <c r="AX1490" s="64"/>
      <c r="AY1490" s="69"/>
      <c r="AZ1490" s="67"/>
      <c r="BA1490" s="67"/>
      <c r="BB1490" s="67"/>
      <c r="BC1490" s="67"/>
      <c r="BD1490" s="69"/>
      <c r="BE1490" s="69"/>
      <c r="BF1490" s="72"/>
      <c r="BG1490" s="69"/>
      <c r="BH1490" s="69"/>
      <c r="BI1490" s="39"/>
      <c r="BK1490" s="42"/>
      <c r="BL1490" s="209"/>
      <c r="BM1490" s="67"/>
      <c r="BN1490" s="27"/>
      <c r="BO1490" s="40"/>
      <c r="BP1490" s="42"/>
      <c r="BQ1490" s="42"/>
      <c r="BR1490" s="206"/>
      <c r="BS1490" s="41"/>
      <c r="BT1490" s="41"/>
      <c r="BU1490" s="30"/>
      <c r="BW1490" s="30"/>
      <c r="BX1490" s="30"/>
      <c r="BY1490" s="30"/>
      <c r="BZ1490" s="160"/>
      <c r="CS1490" s="40"/>
      <c r="CV1490" s="69"/>
      <c r="CW1490" s="31"/>
      <c r="CX1490" s="19"/>
      <c r="CY1490" s="43"/>
      <c r="DC1490" s="160"/>
      <c r="DU1490" s="30"/>
      <c r="DV1490" s="30"/>
      <c r="DW1490" s="30"/>
      <c r="DX1490" s="30"/>
      <c r="DY1490" s="30"/>
      <c r="DZ1490" s="160"/>
      <c r="EA1490" s="160"/>
      <c r="EC1490" s="160"/>
      <c r="ED1490" s="160"/>
      <c r="EG1490" s="160"/>
      <c r="EH1490" s="30"/>
      <c r="EI1490" s="30"/>
      <c r="EK1490" s="160"/>
      <c r="EL1490" s="160"/>
      <c r="EM1490" s="160"/>
      <c r="EN1490" s="160"/>
      <c r="EO1490" s="160"/>
      <c r="EP1490" s="160"/>
    </row>
    <row r="1491" spans="2:146" s="105" customFormat="1" x14ac:dyDescent="0.25">
      <c r="B1491" s="53"/>
      <c r="C1491" s="53"/>
      <c r="D1491" s="53"/>
      <c r="E1491" s="53"/>
      <c r="F1491" s="53"/>
      <c r="G1491" s="53"/>
      <c r="J1491" s="160"/>
      <c r="K1491" s="160"/>
      <c r="L1491" s="42"/>
      <c r="M1491" s="42"/>
      <c r="N1491" s="42"/>
      <c r="O1491" s="42"/>
      <c r="P1491" s="42"/>
      <c r="Q1491" s="42"/>
      <c r="R1491" s="42"/>
      <c r="S1491" s="42"/>
      <c r="T1491" s="42"/>
      <c r="U1491" s="169"/>
      <c r="V1491" s="169"/>
      <c r="W1491" s="169"/>
      <c r="X1491" s="169"/>
      <c r="Y1491" s="169"/>
      <c r="AA1491" s="169"/>
      <c r="AB1491" s="169"/>
      <c r="AC1491" s="169"/>
      <c r="AD1491" s="169"/>
      <c r="AE1491" s="169"/>
      <c r="AF1491" s="169"/>
      <c r="AG1491" s="169"/>
      <c r="AH1491" s="169"/>
      <c r="AJ1491" s="169"/>
      <c r="AK1491" s="169"/>
      <c r="AM1491" s="169"/>
      <c r="AN1491" s="64"/>
      <c r="AO1491" s="64"/>
      <c r="AP1491" s="64"/>
      <c r="AQ1491" s="64"/>
      <c r="AR1491" s="64"/>
      <c r="AS1491" s="42"/>
      <c r="AT1491" s="67"/>
      <c r="AU1491" s="67"/>
      <c r="AV1491" s="67"/>
      <c r="AW1491" s="42"/>
      <c r="AX1491" s="64"/>
      <c r="AY1491" s="69"/>
      <c r="AZ1491" s="67"/>
      <c r="BA1491" s="67"/>
      <c r="BB1491" s="67"/>
      <c r="BC1491" s="67"/>
      <c r="BD1491" s="69"/>
      <c r="BE1491" s="69"/>
      <c r="BF1491" s="72"/>
      <c r="BG1491" s="69"/>
      <c r="BH1491" s="69"/>
      <c r="BI1491" s="39"/>
      <c r="BK1491" s="42"/>
      <c r="BL1491" s="209"/>
      <c r="BM1491" s="67"/>
      <c r="BN1491" s="27"/>
      <c r="BO1491" s="40"/>
      <c r="BP1491" s="42"/>
      <c r="BQ1491" s="42"/>
      <c r="BR1491" s="206"/>
      <c r="BS1491" s="41"/>
      <c r="BT1491" s="41"/>
      <c r="BU1491" s="30"/>
      <c r="BW1491" s="30"/>
      <c r="BX1491" s="30"/>
      <c r="BY1491" s="30"/>
      <c r="BZ1491" s="160"/>
      <c r="CS1491" s="40"/>
      <c r="CV1491" s="69"/>
      <c r="CW1491" s="31"/>
      <c r="CX1491" s="19"/>
      <c r="CY1491" s="43"/>
      <c r="DC1491" s="160"/>
      <c r="DU1491" s="30"/>
      <c r="DV1491" s="30"/>
      <c r="DW1491" s="30"/>
      <c r="DX1491" s="30"/>
      <c r="DY1491" s="30"/>
      <c r="DZ1491" s="160"/>
      <c r="EA1491" s="160"/>
      <c r="EC1491" s="160"/>
      <c r="ED1491" s="160"/>
      <c r="EG1491" s="160"/>
      <c r="EH1491" s="30"/>
      <c r="EI1491" s="30"/>
      <c r="EK1491" s="160"/>
      <c r="EL1491" s="160"/>
      <c r="EM1491" s="160"/>
      <c r="EN1491" s="160"/>
      <c r="EO1491" s="160"/>
      <c r="EP1491" s="160"/>
    </row>
    <row r="1492" spans="2:146" s="105" customFormat="1" x14ac:dyDescent="0.25">
      <c r="B1492" s="53"/>
      <c r="C1492" s="53"/>
      <c r="D1492" s="53"/>
      <c r="E1492" s="53"/>
      <c r="F1492" s="53"/>
      <c r="G1492" s="53"/>
      <c r="J1492" s="160"/>
      <c r="K1492" s="160"/>
      <c r="L1492" s="42"/>
      <c r="M1492" s="42"/>
      <c r="N1492" s="42"/>
      <c r="O1492" s="42"/>
      <c r="P1492" s="42"/>
      <c r="Q1492" s="42"/>
      <c r="R1492" s="42"/>
      <c r="S1492" s="42"/>
      <c r="T1492" s="42"/>
      <c r="U1492" s="169"/>
      <c r="V1492" s="169"/>
      <c r="W1492" s="169"/>
      <c r="X1492" s="169"/>
      <c r="Y1492" s="169"/>
      <c r="AA1492" s="169"/>
      <c r="AB1492" s="169"/>
      <c r="AC1492" s="169"/>
      <c r="AD1492" s="169"/>
      <c r="AE1492" s="169"/>
      <c r="AF1492" s="169"/>
      <c r="AG1492" s="169"/>
      <c r="AH1492" s="169"/>
      <c r="AJ1492" s="169"/>
      <c r="AK1492" s="169"/>
      <c r="AM1492" s="169"/>
      <c r="AN1492" s="64"/>
      <c r="AO1492" s="64"/>
      <c r="AP1492" s="64"/>
      <c r="AQ1492" s="64"/>
      <c r="AR1492" s="64"/>
      <c r="AS1492" s="42"/>
      <c r="AT1492" s="67"/>
      <c r="AU1492" s="67"/>
      <c r="AV1492" s="67"/>
      <c r="AW1492" s="42"/>
      <c r="AX1492" s="64"/>
      <c r="AY1492" s="69"/>
      <c r="AZ1492" s="67"/>
      <c r="BA1492" s="67"/>
      <c r="BB1492" s="67"/>
      <c r="BC1492" s="67"/>
      <c r="BD1492" s="69"/>
      <c r="BE1492" s="69"/>
      <c r="BF1492" s="72"/>
      <c r="BG1492" s="69"/>
      <c r="BH1492" s="69"/>
      <c r="BI1492" s="39"/>
      <c r="BK1492" s="42"/>
      <c r="BL1492" s="209"/>
      <c r="BM1492" s="67"/>
      <c r="BN1492" s="27"/>
      <c r="BO1492" s="40"/>
      <c r="BP1492" s="42"/>
      <c r="BQ1492" s="42"/>
      <c r="BR1492" s="206"/>
      <c r="BS1492" s="41"/>
      <c r="BT1492" s="41"/>
      <c r="BU1492" s="30"/>
      <c r="BW1492" s="30"/>
      <c r="BX1492" s="30"/>
      <c r="BY1492" s="30"/>
      <c r="BZ1492" s="160"/>
      <c r="CS1492" s="40"/>
      <c r="CV1492" s="69"/>
      <c r="CW1492" s="31"/>
      <c r="CX1492" s="19"/>
      <c r="CY1492" s="43"/>
      <c r="DC1492" s="160"/>
      <c r="DU1492" s="30"/>
      <c r="DV1492" s="30"/>
      <c r="DW1492" s="30"/>
      <c r="DX1492" s="30"/>
      <c r="DY1492" s="30"/>
      <c r="DZ1492" s="160"/>
      <c r="EA1492" s="160"/>
      <c r="EC1492" s="160"/>
      <c r="ED1492" s="160"/>
      <c r="EG1492" s="160"/>
      <c r="EH1492" s="30"/>
      <c r="EI1492" s="30"/>
      <c r="EK1492" s="160"/>
      <c r="EL1492" s="160"/>
      <c r="EM1492" s="160"/>
      <c r="EN1492" s="160"/>
      <c r="EO1492" s="160"/>
      <c r="EP1492" s="160"/>
    </row>
    <row r="1493" spans="2:146" s="105" customFormat="1" x14ac:dyDescent="0.25">
      <c r="B1493" s="53"/>
      <c r="C1493" s="53"/>
      <c r="D1493" s="53"/>
      <c r="E1493" s="53"/>
      <c r="F1493" s="53"/>
      <c r="G1493" s="53"/>
      <c r="J1493" s="160"/>
      <c r="K1493" s="160"/>
      <c r="L1493" s="42"/>
      <c r="M1493" s="42"/>
      <c r="N1493" s="42"/>
      <c r="O1493" s="42"/>
      <c r="P1493" s="42"/>
      <c r="Q1493" s="42"/>
      <c r="R1493" s="42"/>
      <c r="S1493" s="42"/>
      <c r="T1493" s="42"/>
      <c r="U1493" s="169"/>
      <c r="V1493" s="169"/>
      <c r="W1493" s="169"/>
      <c r="X1493" s="169"/>
      <c r="Y1493" s="169"/>
      <c r="AA1493" s="169"/>
      <c r="AB1493" s="169"/>
      <c r="AC1493" s="169"/>
      <c r="AD1493" s="169"/>
      <c r="AE1493" s="169"/>
      <c r="AF1493" s="169"/>
      <c r="AG1493" s="169"/>
      <c r="AH1493" s="169"/>
      <c r="AJ1493" s="169"/>
      <c r="AK1493" s="169"/>
      <c r="AM1493" s="169"/>
      <c r="AN1493" s="64"/>
      <c r="AO1493" s="64"/>
      <c r="AP1493" s="64"/>
      <c r="AQ1493" s="64"/>
      <c r="AR1493" s="64"/>
      <c r="AS1493" s="42"/>
      <c r="AT1493" s="67"/>
      <c r="AU1493" s="67"/>
      <c r="AV1493" s="67"/>
      <c r="AW1493" s="42"/>
      <c r="AX1493" s="64"/>
      <c r="AY1493" s="69"/>
      <c r="AZ1493" s="67"/>
      <c r="BA1493" s="67"/>
      <c r="BB1493" s="67"/>
      <c r="BC1493" s="67"/>
      <c r="BD1493" s="69"/>
      <c r="BE1493" s="69"/>
      <c r="BF1493" s="72"/>
      <c r="BG1493" s="69"/>
      <c r="BH1493" s="69"/>
      <c r="BI1493" s="39"/>
      <c r="BK1493" s="42"/>
      <c r="BL1493" s="209"/>
      <c r="BM1493" s="67"/>
      <c r="BN1493" s="27"/>
      <c r="BO1493" s="40"/>
      <c r="BP1493" s="42"/>
      <c r="BQ1493" s="42"/>
      <c r="BR1493" s="206"/>
      <c r="BS1493" s="41"/>
      <c r="BT1493" s="41"/>
      <c r="BU1493" s="30"/>
      <c r="BW1493" s="30"/>
      <c r="BX1493" s="30"/>
      <c r="BY1493" s="30"/>
      <c r="BZ1493" s="160"/>
      <c r="CS1493" s="40"/>
      <c r="CV1493" s="69"/>
      <c r="CW1493" s="31"/>
      <c r="CX1493" s="19"/>
      <c r="CY1493" s="43"/>
      <c r="DC1493" s="160"/>
      <c r="DU1493" s="30"/>
      <c r="DV1493" s="30"/>
      <c r="DW1493" s="30"/>
      <c r="DX1493" s="30"/>
      <c r="DY1493" s="30"/>
      <c r="DZ1493" s="160"/>
      <c r="EA1493" s="160"/>
      <c r="EC1493" s="160"/>
      <c r="ED1493" s="160"/>
      <c r="EG1493" s="160"/>
      <c r="EH1493" s="30"/>
      <c r="EI1493" s="30"/>
      <c r="EK1493" s="160"/>
      <c r="EL1493" s="160"/>
      <c r="EM1493" s="160"/>
      <c r="EN1493" s="160"/>
      <c r="EO1493" s="160"/>
      <c r="EP1493" s="160"/>
    </row>
    <row r="1494" spans="2:146" s="105" customFormat="1" x14ac:dyDescent="0.25">
      <c r="B1494" s="53"/>
      <c r="C1494" s="53"/>
      <c r="D1494" s="53"/>
      <c r="E1494" s="53"/>
      <c r="F1494" s="53"/>
      <c r="G1494" s="53"/>
      <c r="J1494" s="160"/>
      <c r="K1494" s="160"/>
      <c r="L1494" s="42"/>
      <c r="M1494" s="42"/>
      <c r="N1494" s="42"/>
      <c r="O1494" s="42"/>
      <c r="P1494" s="42"/>
      <c r="Q1494" s="42"/>
      <c r="R1494" s="42"/>
      <c r="S1494" s="42"/>
      <c r="T1494" s="42"/>
      <c r="U1494" s="169"/>
      <c r="V1494" s="169"/>
      <c r="W1494" s="169"/>
      <c r="X1494" s="169"/>
      <c r="Y1494" s="169"/>
      <c r="AA1494" s="169"/>
      <c r="AB1494" s="169"/>
      <c r="AC1494" s="169"/>
      <c r="AD1494" s="169"/>
      <c r="AE1494" s="169"/>
      <c r="AF1494" s="169"/>
      <c r="AG1494" s="169"/>
      <c r="AH1494" s="169"/>
      <c r="AJ1494" s="169"/>
      <c r="AK1494" s="169"/>
      <c r="AM1494" s="169"/>
      <c r="AN1494" s="64"/>
      <c r="AO1494" s="64"/>
      <c r="AP1494" s="64"/>
      <c r="AQ1494" s="64"/>
      <c r="AR1494" s="64"/>
      <c r="AS1494" s="42"/>
      <c r="AT1494" s="67"/>
      <c r="AU1494" s="67"/>
      <c r="AV1494" s="67"/>
      <c r="AW1494" s="42"/>
      <c r="AX1494" s="64"/>
      <c r="AY1494" s="69"/>
      <c r="AZ1494" s="67"/>
      <c r="BA1494" s="67"/>
      <c r="BB1494" s="67"/>
      <c r="BC1494" s="67"/>
      <c r="BD1494" s="69"/>
      <c r="BE1494" s="69"/>
      <c r="BF1494" s="72"/>
      <c r="BG1494" s="69"/>
      <c r="BH1494" s="69"/>
      <c r="BI1494" s="39"/>
      <c r="BK1494" s="42"/>
      <c r="BL1494" s="209"/>
      <c r="BM1494" s="67"/>
      <c r="BN1494" s="27"/>
      <c r="BO1494" s="40"/>
      <c r="BP1494" s="42"/>
      <c r="BQ1494" s="42"/>
      <c r="BR1494" s="206"/>
      <c r="BS1494" s="41"/>
      <c r="BT1494" s="41"/>
      <c r="BU1494" s="30"/>
      <c r="BW1494" s="30"/>
      <c r="BX1494" s="30"/>
      <c r="BY1494" s="30"/>
      <c r="BZ1494" s="160"/>
      <c r="CS1494" s="40"/>
      <c r="CV1494" s="69"/>
      <c r="CW1494" s="31"/>
      <c r="CX1494" s="19"/>
      <c r="CY1494" s="43"/>
      <c r="DC1494" s="160"/>
      <c r="DU1494" s="30"/>
      <c r="DV1494" s="30"/>
      <c r="DW1494" s="30"/>
      <c r="DX1494" s="30"/>
      <c r="DY1494" s="30"/>
      <c r="DZ1494" s="160"/>
      <c r="EA1494" s="160"/>
      <c r="EC1494" s="160"/>
      <c r="ED1494" s="160"/>
      <c r="EG1494" s="160"/>
      <c r="EH1494" s="30"/>
      <c r="EI1494" s="30"/>
      <c r="EK1494" s="160"/>
      <c r="EL1494" s="160"/>
      <c r="EM1494" s="160"/>
      <c r="EN1494" s="160"/>
      <c r="EO1494" s="160"/>
      <c r="EP1494" s="160"/>
    </row>
    <row r="1495" spans="2:146" s="105" customFormat="1" x14ac:dyDescent="0.25">
      <c r="B1495" s="53"/>
      <c r="C1495" s="53"/>
      <c r="D1495" s="53"/>
      <c r="E1495" s="53"/>
      <c r="F1495" s="53"/>
      <c r="G1495" s="53"/>
      <c r="J1495" s="160"/>
      <c r="K1495" s="160"/>
      <c r="L1495" s="42"/>
      <c r="M1495" s="42"/>
      <c r="N1495" s="42"/>
      <c r="O1495" s="42"/>
      <c r="P1495" s="42"/>
      <c r="Q1495" s="42"/>
      <c r="R1495" s="42"/>
      <c r="S1495" s="42"/>
      <c r="T1495" s="42"/>
      <c r="U1495" s="169"/>
      <c r="V1495" s="169"/>
      <c r="W1495" s="169"/>
      <c r="X1495" s="169"/>
      <c r="Y1495" s="169"/>
      <c r="AA1495" s="169"/>
      <c r="AB1495" s="169"/>
      <c r="AC1495" s="169"/>
      <c r="AD1495" s="169"/>
      <c r="AE1495" s="169"/>
      <c r="AF1495" s="169"/>
      <c r="AG1495" s="169"/>
      <c r="AH1495" s="169"/>
      <c r="AJ1495" s="169"/>
      <c r="AK1495" s="169"/>
      <c r="AM1495" s="169"/>
      <c r="AN1495" s="64"/>
      <c r="AO1495" s="64"/>
      <c r="AP1495" s="64"/>
      <c r="AQ1495" s="64"/>
      <c r="AR1495" s="64"/>
      <c r="AS1495" s="42"/>
      <c r="AT1495" s="67"/>
      <c r="AU1495" s="67"/>
      <c r="AV1495" s="67"/>
      <c r="AW1495" s="42"/>
      <c r="AX1495" s="64"/>
      <c r="AY1495" s="69"/>
      <c r="AZ1495" s="67"/>
      <c r="BA1495" s="67"/>
      <c r="BB1495" s="67"/>
      <c r="BC1495" s="67"/>
      <c r="BD1495" s="69"/>
      <c r="BE1495" s="69"/>
      <c r="BF1495" s="72"/>
      <c r="BG1495" s="69"/>
      <c r="BH1495" s="69"/>
      <c r="BI1495" s="39"/>
      <c r="BK1495" s="42"/>
      <c r="BL1495" s="209"/>
      <c r="BM1495" s="67"/>
      <c r="BN1495" s="27"/>
      <c r="BO1495" s="40"/>
      <c r="BP1495" s="42"/>
      <c r="BQ1495" s="42"/>
      <c r="BR1495" s="206"/>
      <c r="BS1495" s="41"/>
      <c r="BT1495" s="41"/>
      <c r="BU1495" s="30"/>
      <c r="BW1495" s="30"/>
      <c r="BX1495" s="30"/>
      <c r="BY1495" s="30"/>
      <c r="BZ1495" s="160"/>
      <c r="CS1495" s="40"/>
      <c r="CV1495" s="69"/>
      <c r="CW1495" s="31"/>
      <c r="CX1495" s="19"/>
      <c r="CY1495" s="43"/>
      <c r="DC1495" s="160"/>
      <c r="DU1495" s="30"/>
      <c r="DV1495" s="30"/>
      <c r="DW1495" s="30"/>
      <c r="DX1495" s="30"/>
      <c r="DY1495" s="30"/>
      <c r="DZ1495" s="160"/>
      <c r="EA1495" s="160"/>
      <c r="EC1495" s="160"/>
      <c r="ED1495" s="160"/>
      <c r="EG1495" s="160"/>
      <c r="EH1495" s="30"/>
      <c r="EI1495" s="30"/>
      <c r="EK1495" s="160"/>
      <c r="EL1495" s="160"/>
      <c r="EM1495" s="160"/>
      <c r="EN1495" s="160"/>
      <c r="EO1495" s="160"/>
      <c r="EP1495" s="160"/>
    </row>
    <row r="1496" spans="2:146" s="105" customFormat="1" x14ac:dyDescent="0.25">
      <c r="B1496" s="53"/>
      <c r="C1496" s="53"/>
      <c r="D1496" s="53"/>
      <c r="E1496" s="53"/>
      <c r="F1496" s="53"/>
      <c r="G1496" s="53"/>
      <c r="J1496" s="160"/>
      <c r="K1496" s="160"/>
      <c r="L1496" s="42"/>
      <c r="M1496" s="42"/>
      <c r="N1496" s="42"/>
      <c r="O1496" s="42"/>
      <c r="P1496" s="42"/>
      <c r="Q1496" s="42"/>
      <c r="R1496" s="42"/>
      <c r="S1496" s="42"/>
      <c r="T1496" s="42"/>
      <c r="U1496" s="169"/>
      <c r="V1496" s="169"/>
      <c r="W1496" s="169"/>
      <c r="X1496" s="169"/>
      <c r="Y1496" s="169"/>
      <c r="AA1496" s="169"/>
      <c r="AB1496" s="169"/>
      <c r="AC1496" s="169"/>
      <c r="AD1496" s="169"/>
      <c r="AE1496" s="169"/>
      <c r="AF1496" s="169"/>
      <c r="AG1496" s="169"/>
      <c r="AH1496" s="169"/>
      <c r="AJ1496" s="169"/>
      <c r="AK1496" s="169"/>
      <c r="AM1496" s="169"/>
      <c r="AN1496" s="64"/>
      <c r="AO1496" s="64"/>
      <c r="AP1496" s="64"/>
      <c r="AQ1496" s="64"/>
      <c r="AR1496" s="64"/>
      <c r="AS1496" s="42"/>
      <c r="AT1496" s="67"/>
      <c r="AU1496" s="67"/>
      <c r="AV1496" s="67"/>
      <c r="AW1496" s="42"/>
      <c r="AX1496" s="64"/>
      <c r="AY1496" s="69"/>
      <c r="AZ1496" s="67"/>
      <c r="BA1496" s="67"/>
      <c r="BB1496" s="67"/>
      <c r="BC1496" s="67"/>
      <c r="BD1496" s="69"/>
      <c r="BE1496" s="69"/>
      <c r="BF1496" s="72"/>
      <c r="BG1496" s="69"/>
      <c r="BH1496" s="69"/>
      <c r="BI1496" s="39"/>
      <c r="BK1496" s="42"/>
      <c r="BL1496" s="209"/>
      <c r="BM1496" s="67"/>
      <c r="BN1496" s="27"/>
      <c r="BO1496" s="40"/>
      <c r="BP1496" s="42"/>
      <c r="BQ1496" s="42"/>
      <c r="BR1496" s="206"/>
      <c r="BS1496" s="41"/>
      <c r="BT1496" s="41"/>
      <c r="BU1496" s="30"/>
      <c r="BW1496" s="30"/>
      <c r="BX1496" s="30"/>
      <c r="BY1496" s="30"/>
      <c r="BZ1496" s="160"/>
      <c r="CS1496" s="40"/>
      <c r="CV1496" s="69"/>
      <c r="CW1496" s="31"/>
      <c r="CX1496" s="19"/>
      <c r="CY1496" s="43"/>
      <c r="DC1496" s="160"/>
      <c r="DU1496" s="30"/>
      <c r="DV1496" s="30"/>
      <c r="DW1496" s="30"/>
      <c r="DX1496" s="30"/>
      <c r="DY1496" s="30"/>
      <c r="DZ1496" s="160"/>
      <c r="EA1496" s="160"/>
      <c r="EC1496" s="160"/>
      <c r="ED1496" s="160"/>
      <c r="EG1496" s="160"/>
      <c r="EH1496" s="30"/>
      <c r="EI1496" s="30"/>
      <c r="EK1496" s="160"/>
      <c r="EL1496" s="160"/>
      <c r="EM1496" s="160"/>
      <c r="EN1496" s="160"/>
      <c r="EO1496" s="160"/>
      <c r="EP1496" s="160"/>
    </row>
    <row r="1497" spans="2:146" s="105" customFormat="1" x14ac:dyDescent="0.25">
      <c r="B1497" s="53"/>
      <c r="C1497" s="53"/>
      <c r="D1497" s="53"/>
      <c r="E1497" s="53"/>
      <c r="F1497" s="53"/>
      <c r="G1497" s="53"/>
      <c r="J1497" s="160"/>
      <c r="K1497" s="160"/>
      <c r="L1497" s="42"/>
      <c r="M1497" s="42"/>
      <c r="N1497" s="42"/>
      <c r="O1497" s="42"/>
      <c r="P1497" s="42"/>
      <c r="Q1497" s="42"/>
      <c r="R1497" s="42"/>
      <c r="S1497" s="42"/>
      <c r="T1497" s="42"/>
      <c r="U1497" s="169"/>
      <c r="V1497" s="169"/>
      <c r="W1497" s="169"/>
      <c r="X1497" s="169"/>
      <c r="Y1497" s="169"/>
      <c r="AA1497" s="169"/>
      <c r="AB1497" s="169"/>
      <c r="AC1497" s="169"/>
      <c r="AD1497" s="169"/>
      <c r="AE1497" s="169"/>
      <c r="AF1497" s="169"/>
      <c r="AG1497" s="169"/>
      <c r="AH1497" s="169"/>
      <c r="AJ1497" s="169"/>
      <c r="AK1497" s="169"/>
      <c r="AM1497" s="169"/>
      <c r="AN1497" s="64"/>
      <c r="AO1497" s="64"/>
      <c r="AP1497" s="64"/>
      <c r="AQ1497" s="64"/>
      <c r="AR1497" s="64"/>
      <c r="AS1497" s="42"/>
      <c r="AT1497" s="67"/>
      <c r="AU1497" s="67"/>
      <c r="AV1497" s="67"/>
      <c r="AW1497" s="42"/>
      <c r="AX1497" s="64"/>
      <c r="AY1497" s="69"/>
      <c r="AZ1497" s="67"/>
      <c r="BA1497" s="67"/>
      <c r="BB1497" s="67"/>
      <c r="BC1497" s="67"/>
      <c r="BD1497" s="69"/>
      <c r="BE1497" s="69"/>
      <c r="BF1497" s="72"/>
      <c r="BG1497" s="69"/>
      <c r="BH1497" s="69"/>
      <c r="BI1497" s="39"/>
      <c r="BK1497" s="42"/>
      <c r="BL1497" s="209"/>
      <c r="BM1497" s="67"/>
      <c r="BN1497" s="27"/>
      <c r="BO1497" s="40"/>
      <c r="BP1497" s="42"/>
      <c r="BQ1497" s="42"/>
      <c r="BR1497" s="206"/>
      <c r="BS1497" s="41"/>
      <c r="BT1497" s="41"/>
      <c r="BU1497" s="30"/>
      <c r="BW1497" s="30"/>
      <c r="BX1497" s="30"/>
      <c r="BY1497" s="30"/>
      <c r="BZ1497" s="160"/>
      <c r="CS1497" s="40"/>
      <c r="CV1497" s="69"/>
      <c r="CW1497" s="31"/>
      <c r="CX1497" s="19"/>
      <c r="CY1497" s="43"/>
      <c r="DC1497" s="160"/>
      <c r="DU1497" s="30"/>
      <c r="DV1497" s="30"/>
      <c r="DW1497" s="30"/>
      <c r="DX1497" s="30"/>
      <c r="DY1497" s="30"/>
      <c r="DZ1497" s="160"/>
      <c r="EA1497" s="160"/>
      <c r="EC1497" s="160"/>
      <c r="ED1497" s="160"/>
      <c r="EG1497" s="160"/>
      <c r="EH1497" s="30"/>
      <c r="EI1497" s="30"/>
      <c r="EK1497" s="160"/>
      <c r="EL1497" s="160"/>
      <c r="EM1497" s="160"/>
      <c r="EN1497" s="160"/>
      <c r="EO1497" s="160"/>
      <c r="EP1497" s="160"/>
    </row>
    <row r="1498" spans="2:146" s="105" customFormat="1" x14ac:dyDescent="0.25">
      <c r="B1498" s="53"/>
      <c r="C1498" s="53"/>
      <c r="D1498" s="53"/>
      <c r="E1498" s="53"/>
      <c r="F1498" s="53"/>
      <c r="G1498" s="53"/>
      <c r="J1498" s="160"/>
      <c r="K1498" s="160"/>
      <c r="L1498" s="42"/>
      <c r="M1498" s="42"/>
      <c r="N1498" s="42"/>
      <c r="O1498" s="42"/>
      <c r="P1498" s="42"/>
      <c r="Q1498" s="42"/>
      <c r="R1498" s="42"/>
      <c r="S1498" s="42"/>
      <c r="T1498" s="42"/>
      <c r="U1498" s="169"/>
      <c r="V1498" s="169"/>
      <c r="W1498" s="169"/>
      <c r="X1498" s="169"/>
      <c r="Y1498" s="169"/>
      <c r="AA1498" s="169"/>
      <c r="AB1498" s="169"/>
      <c r="AC1498" s="169"/>
      <c r="AD1498" s="169"/>
      <c r="AE1498" s="169"/>
      <c r="AF1498" s="169"/>
      <c r="AG1498" s="169"/>
      <c r="AH1498" s="169"/>
      <c r="AJ1498" s="169"/>
      <c r="AK1498" s="169"/>
      <c r="AM1498" s="169"/>
      <c r="AN1498" s="64"/>
      <c r="AO1498" s="64"/>
      <c r="AP1498" s="64"/>
      <c r="AQ1498" s="64"/>
      <c r="AR1498" s="64"/>
      <c r="AS1498" s="42"/>
      <c r="AT1498" s="67"/>
      <c r="AU1498" s="67"/>
      <c r="AV1498" s="67"/>
      <c r="AW1498" s="42"/>
      <c r="AX1498" s="64"/>
      <c r="AY1498" s="69"/>
      <c r="AZ1498" s="67"/>
      <c r="BA1498" s="67"/>
      <c r="BB1498" s="67"/>
      <c r="BC1498" s="67"/>
      <c r="BD1498" s="69"/>
      <c r="BE1498" s="69"/>
      <c r="BF1498" s="72"/>
      <c r="BG1498" s="69"/>
      <c r="BH1498" s="69"/>
      <c r="BI1498" s="39"/>
      <c r="BK1498" s="42"/>
      <c r="BL1498" s="209"/>
      <c r="BM1498" s="67"/>
      <c r="BN1498" s="27"/>
      <c r="BO1498" s="40"/>
      <c r="BP1498" s="42"/>
      <c r="BQ1498" s="42"/>
      <c r="BR1498" s="206"/>
      <c r="BS1498" s="41"/>
      <c r="BT1498" s="41"/>
      <c r="BU1498" s="30"/>
      <c r="BW1498" s="30"/>
      <c r="BX1498" s="30"/>
      <c r="BY1498" s="30"/>
      <c r="BZ1498" s="160"/>
      <c r="CS1498" s="40"/>
      <c r="CV1498" s="69"/>
      <c r="CW1498" s="31"/>
      <c r="CX1498" s="19"/>
      <c r="CY1498" s="43"/>
      <c r="DC1498" s="160"/>
      <c r="DU1498" s="30"/>
      <c r="DV1498" s="30"/>
      <c r="DW1498" s="30"/>
      <c r="DX1498" s="30"/>
      <c r="DY1498" s="30"/>
      <c r="DZ1498" s="160"/>
      <c r="EA1498" s="160"/>
      <c r="EC1498" s="160"/>
      <c r="ED1498" s="160"/>
      <c r="EG1498" s="160"/>
      <c r="EH1498" s="30"/>
      <c r="EI1498" s="30"/>
      <c r="EK1498" s="160"/>
      <c r="EL1498" s="160"/>
      <c r="EM1498" s="160"/>
      <c r="EN1498" s="160"/>
      <c r="EO1498" s="160"/>
      <c r="EP1498" s="160"/>
    </row>
    <row r="1499" spans="2:146" s="105" customFormat="1" x14ac:dyDescent="0.25">
      <c r="B1499" s="53"/>
      <c r="C1499" s="53"/>
      <c r="D1499" s="53"/>
      <c r="E1499" s="53"/>
      <c r="F1499" s="53"/>
      <c r="G1499" s="53"/>
      <c r="J1499" s="160"/>
      <c r="K1499" s="160"/>
      <c r="L1499" s="42"/>
      <c r="M1499" s="42"/>
      <c r="N1499" s="42"/>
      <c r="O1499" s="42"/>
      <c r="P1499" s="42"/>
      <c r="Q1499" s="42"/>
      <c r="R1499" s="42"/>
      <c r="S1499" s="42"/>
      <c r="T1499" s="42"/>
      <c r="U1499" s="169"/>
      <c r="V1499" s="169"/>
      <c r="W1499" s="169"/>
      <c r="X1499" s="169"/>
      <c r="Y1499" s="169"/>
      <c r="AA1499" s="169"/>
      <c r="AB1499" s="169"/>
      <c r="AC1499" s="169"/>
      <c r="AD1499" s="169"/>
      <c r="AE1499" s="169"/>
      <c r="AF1499" s="169"/>
      <c r="AG1499" s="169"/>
      <c r="AH1499" s="169"/>
      <c r="AJ1499" s="169"/>
      <c r="AK1499" s="169"/>
      <c r="AM1499" s="169"/>
      <c r="AN1499" s="64"/>
      <c r="AO1499" s="64"/>
      <c r="AP1499" s="64"/>
      <c r="AQ1499" s="64"/>
      <c r="AR1499" s="64"/>
      <c r="AS1499" s="42"/>
      <c r="AT1499" s="67"/>
      <c r="AU1499" s="67"/>
      <c r="AV1499" s="67"/>
      <c r="AW1499" s="42"/>
      <c r="AX1499" s="64"/>
      <c r="AY1499" s="69"/>
      <c r="AZ1499" s="67"/>
      <c r="BA1499" s="67"/>
      <c r="BB1499" s="67"/>
      <c r="BC1499" s="67"/>
      <c r="BD1499" s="69"/>
      <c r="BE1499" s="69"/>
      <c r="BF1499" s="72"/>
      <c r="BG1499" s="69"/>
      <c r="BH1499" s="69"/>
      <c r="BI1499" s="39"/>
      <c r="BK1499" s="42"/>
      <c r="BL1499" s="209"/>
      <c r="BM1499" s="67"/>
      <c r="BN1499" s="27"/>
      <c r="BO1499" s="40"/>
      <c r="BP1499" s="42"/>
      <c r="BQ1499" s="42"/>
      <c r="BR1499" s="206"/>
      <c r="BS1499" s="41"/>
      <c r="BT1499" s="41"/>
      <c r="BU1499" s="30"/>
      <c r="BW1499" s="30"/>
      <c r="BX1499" s="30"/>
      <c r="BY1499" s="30"/>
      <c r="BZ1499" s="160"/>
      <c r="CS1499" s="40"/>
      <c r="CV1499" s="69"/>
      <c r="CW1499" s="31"/>
      <c r="CX1499" s="19"/>
      <c r="CY1499" s="43"/>
      <c r="DC1499" s="160"/>
      <c r="DU1499" s="30"/>
      <c r="DV1499" s="30"/>
      <c r="DW1499" s="30"/>
      <c r="DX1499" s="30"/>
      <c r="DY1499" s="30"/>
      <c r="DZ1499" s="160"/>
      <c r="EA1499" s="160"/>
      <c r="EC1499" s="160"/>
      <c r="ED1499" s="160"/>
      <c r="EG1499" s="160"/>
      <c r="EH1499" s="30"/>
      <c r="EI1499" s="30"/>
      <c r="EK1499" s="160"/>
      <c r="EL1499" s="160"/>
      <c r="EM1499" s="160"/>
      <c r="EN1499" s="160"/>
      <c r="EO1499" s="160"/>
      <c r="EP1499" s="160"/>
    </row>
    <row r="1500" spans="2:146" s="105" customFormat="1" x14ac:dyDescent="0.25">
      <c r="B1500" s="53"/>
      <c r="C1500" s="53"/>
      <c r="D1500" s="53"/>
      <c r="E1500" s="53"/>
      <c r="F1500" s="53"/>
      <c r="G1500" s="53"/>
      <c r="J1500" s="160"/>
      <c r="K1500" s="160"/>
      <c r="L1500" s="42"/>
      <c r="M1500" s="42"/>
      <c r="N1500" s="42"/>
      <c r="O1500" s="42"/>
      <c r="P1500" s="42"/>
      <c r="Q1500" s="42"/>
      <c r="R1500" s="42"/>
      <c r="S1500" s="42"/>
      <c r="T1500" s="42"/>
      <c r="U1500" s="169"/>
      <c r="V1500" s="169"/>
      <c r="W1500" s="169"/>
      <c r="X1500" s="169"/>
      <c r="Y1500" s="169"/>
      <c r="AA1500" s="169"/>
      <c r="AB1500" s="169"/>
      <c r="AC1500" s="169"/>
      <c r="AD1500" s="169"/>
      <c r="AE1500" s="169"/>
      <c r="AF1500" s="169"/>
      <c r="AG1500" s="169"/>
      <c r="AH1500" s="169"/>
      <c r="AJ1500" s="169"/>
      <c r="AK1500" s="169"/>
      <c r="AM1500" s="169"/>
      <c r="AN1500" s="64"/>
      <c r="AO1500" s="64"/>
      <c r="AP1500" s="64"/>
      <c r="AQ1500" s="64"/>
      <c r="AR1500" s="64"/>
      <c r="AS1500" s="42"/>
      <c r="AT1500" s="67"/>
      <c r="AU1500" s="67"/>
      <c r="AV1500" s="67"/>
      <c r="AW1500" s="42"/>
      <c r="AX1500" s="64"/>
      <c r="AY1500" s="69"/>
      <c r="AZ1500" s="67"/>
      <c r="BA1500" s="67"/>
      <c r="BB1500" s="67"/>
      <c r="BC1500" s="67"/>
      <c r="BD1500" s="69"/>
      <c r="BE1500" s="69"/>
      <c r="BF1500" s="72"/>
      <c r="BG1500" s="69"/>
      <c r="BH1500" s="69"/>
      <c r="BI1500" s="39"/>
      <c r="BK1500" s="42"/>
      <c r="BL1500" s="209"/>
      <c r="BM1500" s="67"/>
      <c r="BN1500" s="27"/>
      <c r="BO1500" s="40"/>
      <c r="BP1500" s="42"/>
      <c r="BQ1500" s="42"/>
      <c r="BR1500" s="206"/>
      <c r="BS1500" s="41"/>
      <c r="BT1500" s="41"/>
      <c r="BU1500" s="30"/>
      <c r="BW1500" s="30"/>
      <c r="BX1500" s="30"/>
      <c r="BY1500" s="30"/>
      <c r="BZ1500" s="160"/>
      <c r="CS1500" s="40"/>
      <c r="CV1500" s="69"/>
      <c r="CW1500" s="31"/>
      <c r="CX1500" s="19"/>
      <c r="CY1500" s="43"/>
      <c r="DC1500" s="160"/>
      <c r="DU1500" s="30"/>
      <c r="DV1500" s="30"/>
      <c r="DW1500" s="30"/>
      <c r="DX1500" s="30"/>
      <c r="DY1500" s="30"/>
      <c r="DZ1500" s="160"/>
      <c r="EA1500" s="160"/>
      <c r="EC1500" s="160"/>
      <c r="ED1500" s="160"/>
      <c r="EG1500" s="160"/>
      <c r="EH1500" s="30"/>
      <c r="EI1500" s="30"/>
      <c r="EK1500" s="160"/>
      <c r="EL1500" s="160"/>
      <c r="EM1500" s="160"/>
      <c r="EN1500" s="160"/>
      <c r="EO1500" s="160"/>
      <c r="EP1500" s="160"/>
    </row>
    <row r="1501" spans="2:146" s="105" customFormat="1" x14ac:dyDescent="0.25">
      <c r="B1501" s="53"/>
      <c r="C1501" s="53"/>
      <c r="D1501" s="53"/>
      <c r="E1501" s="53"/>
      <c r="F1501" s="53"/>
      <c r="G1501" s="53"/>
      <c r="J1501" s="160"/>
      <c r="K1501" s="160"/>
      <c r="L1501" s="42"/>
      <c r="M1501" s="42"/>
      <c r="N1501" s="42"/>
      <c r="O1501" s="42"/>
      <c r="P1501" s="42"/>
      <c r="Q1501" s="42"/>
      <c r="R1501" s="42"/>
      <c r="S1501" s="42"/>
      <c r="T1501" s="42"/>
      <c r="U1501" s="169"/>
      <c r="V1501" s="169"/>
      <c r="W1501" s="169"/>
      <c r="X1501" s="169"/>
      <c r="Y1501" s="169"/>
      <c r="AA1501" s="169"/>
      <c r="AB1501" s="169"/>
      <c r="AC1501" s="169"/>
      <c r="AD1501" s="169"/>
      <c r="AE1501" s="169"/>
      <c r="AF1501" s="169"/>
      <c r="AG1501" s="169"/>
      <c r="AH1501" s="169"/>
      <c r="AJ1501" s="169"/>
      <c r="AK1501" s="169"/>
      <c r="AM1501" s="169"/>
      <c r="AN1501" s="64"/>
      <c r="AO1501" s="64"/>
      <c r="AP1501" s="64"/>
      <c r="AQ1501" s="64"/>
      <c r="AR1501" s="64"/>
      <c r="AS1501" s="42"/>
      <c r="AT1501" s="67"/>
      <c r="AU1501" s="67"/>
      <c r="AV1501" s="67"/>
      <c r="AW1501" s="42"/>
      <c r="AX1501" s="64"/>
      <c r="AY1501" s="69"/>
      <c r="AZ1501" s="67"/>
      <c r="BA1501" s="67"/>
      <c r="BB1501" s="67"/>
      <c r="BC1501" s="67"/>
      <c r="BD1501" s="69"/>
      <c r="BE1501" s="69"/>
      <c r="BF1501" s="72"/>
      <c r="BG1501" s="69"/>
      <c r="BH1501" s="69"/>
      <c r="BI1501" s="39"/>
      <c r="BK1501" s="42"/>
      <c r="BL1501" s="209"/>
      <c r="BM1501" s="67"/>
      <c r="BN1501" s="27"/>
      <c r="BO1501" s="40"/>
      <c r="BP1501" s="42"/>
      <c r="BQ1501" s="42"/>
      <c r="BR1501" s="206"/>
      <c r="BS1501" s="41"/>
      <c r="BT1501" s="41"/>
      <c r="BU1501" s="30"/>
      <c r="BW1501" s="30"/>
      <c r="BX1501" s="30"/>
      <c r="BY1501" s="30"/>
      <c r="BZ1501" s="160"/>
      <c r="CS1501" s="40"/>
      <c r="CV1501" s="69"/>
      <c r="CW1501" s="31"/>
      <c r="CX1501" s="19"/>
      <c r="CY1501" s="43"/>
      <c r="DC1501" s="160"/>
      <c r="DU1501" s="30"/>
      <c r="DV1501" s="30"/>
      <c r="DW1501" s="30"/>
      <c r="DX1501" s="30"/>
      <c r="DY1501" s="30"/>
      <c r="DZ1501" s="160"/>
      <c r="EA1501" s="160"/>
      <c r="EC1501" s="160"/>
      <c r="ED1501" s="160"/>
      <c r="EG1501" s="160"/>
      <c r="EH1501" s="30"/>
      <c r="EI1501" s="30"/>
      <c r="EK1501" s="160"/>
      <c r="EL1501" s="160"/>
      <c r="EM1501" s="160"/>
      <c r="EN1501" s="160"/>
      <c r="EO1501" s="160"/>
      <c r="EP1501" s="160"/>
    </row>
    <row r="1502" spans="2:146" s="105" customFormat="1" x14ac:dyDescent="0.25">
      <c r="B1502" s="53"/>
      <c r="C1502" s="53"/>
      <c r="D1502" s="53"/>
      <c r="E1502" s="53"/>
      <c r="F1502" s="53"/>
      <c r="G1502" s="53"/>
      <c r="J1502" s="160"/>
      <c r="K1502" s="160"/>
      <c r="L1502" s="42"/>
      <c r="M1502" s="42"/>
      <c r="N1502" s="42"/>
      <c r="O1502" s="42"/>
      <c r="P1502" s="42"/>
      <c r="Q1502" s="42"/>
      <c r="R1502" s="42"/>
      <c r="S1502" s="42"/>
      <c r="T1502" s="42"/>
      <c r="U1502" s="169"/>
      <c r="V1502" s="169"/>
      <c r="W1502" s="169"/>
      <c r="X1502" s="169"/>
      <c r="Y1502" s="169"/>
      <c r="AA1502" s="169"/>
      <c r="AB1502" s="169"/>
      <c r="AC1502" s="169"/>
      <c r="AD1502" s="169"/>
      <c r="AE1502" s="169"/>
      <c r="AF1502" s="169"/>
      <c r="AG1502" s="169"/>
      <c r="AH1502" s="169"/>
      <c r="AJ1502" s="169"/>
      <c r="AK1502" s="169"/>
      <c r="AM1502" s="169"/>
      <c r="AN1502" s="64"/>
      <c r="AO1502" s="64"/>
      <c r="AP1502" s="64"/>
      <c r="AQ1502" s="64"/>
      <c r="AR1502" s="64"/>
      <c r="AS1502" s="42"/>
      <c r="AT1502" s="67"/>
      <c r="AU1502" s="67"/>
      <c r="AV1502" s="67"/>
      <c r="AW1502" s="42"/>
      <c r="AX1502" s="64"/>
      <c r="AY1502" s="69"/>
      <c r="AZ1502" s="67"/>
      <c r="BA1502" s="67"/>
      <c r="BB1502" s="67"/>
      <c r="BC1502" s="67"/>
      <c r="BD1502" s="69"/>
      <c r="BE1502" s="69"/>
      <c r="BF1502" s="72"/>
      <c r="BG1502" s="69"/>
      <c r="BH1502" s="69"/>
      <c r="BI1502" s="39"/>
      <c r="BK1502" s="42"/>
      <c r="BL1502" s="209"/>
      <c r="BM1502" s="67"/>
      <c r="BN1502" s="27"/>
      <c r="BO1502" s="40"/>
      <c r="BP1502" s="42"/>
      <c r="BQ1502" s="42"/>
      <c r="BR1502" s="206"/>
      <c r="BS1502" s="41"/>
      <c r="BT1502" s="41"/>
      <c r="BU1502" s="30"/>
      <c r="BW1502" s="30"/>
      <c r="BX1502" s="30"/>
      <c r="BY1502" s="30"/>
      <c r="BZ1502" s="160"/>
      <c r="CS1502" s="40"/>
      <c r="CV1502" s="69"/>
      <c r="CW1502" s="31"/>
      <c r="CX1502" s="19"/>
      <c r="CY1502" s="43"/>
      <c r="DC1502" s="160"/>
      <c r="DU1502" s="30"/>
      <c r="DV1502" s="30"/>
      <c r="DW1502" s="30"/>
      <c r="DX1502" s="30"/>
      <c r="DY1502" s="30"/>
      <c r="DZ1502" s="160"/>
      <c r="EA1502" s="160"/>
      <c r="EC1502" s="160"/>
      <c r="ED1502" s="160"/>
      <c r="EG1502" s="160"/>
      <c r="EH1502" s="30"/>
      <c r="EI1502" s="30"/>
      <c r="EK1502" s="160"/>
      <c r="EL1502" s="160"/>
      <c r="EM1502" s="160"/>
      <c r="EN1502" s="160"/>
      <c r="EO1502" s="160"/>
      <c r="EP1502" s="160"/>
    </row>
    <row r="1503" spans="2:146" s="105" customFormat="1" x14ac:dyDescent="0.25">
      <c r="B1503" s="53"/>
      <c r="C1503" s="53"/>
      <c r="D1503" s="53"/>
      <c r="E1503" s="53"/>
      <c r="F1503" s="53"/>
      <c r="G1503" s="53"/>
      <c r="J1503" s="160"/>
      <c r="K1503" s="160"/>
      <c r="L1503" s="42"/>
      <c r="M1503" s="42"/>
      <c r="N1503" s="42"/>
      <c r="O1503" s="42"/>
      <c r="P1503" s="42"/>
      <c r="Q1503" s="42"/>
      <c r="R1503" s="42"/>
      <c r="S1503" s="42"/>
      <c r="T1503" s="42"/>
      <c r="U1503" s="169"/>
      <c r="V1503" s="169"/>
      <c r="W1503" s="169"/>
      <c r="X1503" s="169"/>
      <c r="Y1503" s="169"/>
      <c r="AA1503" s="169"/>
      <c r="AB1503" s="169"/>
      <c r="AC1503" s="169"/>
      <c r="AD1503" s="169"/>
      <c r="AE1503" s="169"/>
      <c r="AF1503" s="169"/>
      <c r="AG1503" s="169"/>
      <c r="AH1503" s="169"/>
      <c r="AJ1503" s="169"/>
      <c r="AK1503" s="169"/>
      <c r="AM1503" s="169"/>
      <c r="AN1503" s="64"/>
      <c r="AO1503" s="64"/>
      <c r="AP1503" s="64"/>
      <c r="AQ1503" s="64"/>
      <c r="AR1503" s="64"/>
      <c r="AS1503" s="42"/>
      <c r="AT1503" s="67"/>
      <c r="AU1503" s="67"/>
      <c r="AV1503" s="67"/>
      <c r="AW1503" s="42"/>
      <c r="AX1503" s="64"/>
      <c r="AY1503" s="69"/>
      <c r="AZ1503" s="67"/>
      <c r="BA1503" s="67"/>
      <c r="BB1503" s="67"/>
      <c r="BC1503" s="67"/>
      <c r="BD1503" s="69"/>
      <c r="BE1503" s="69"/>
      <c r="BF1503" s="72"/>
      <c r="BG1503" s="69"/>
      <c r="BH1503" s="69"/>
      <c r="BI1503" s="39"/>
      <c r="BK1503" s="42"/>
      <c r="BL1503" s="209"/>
      <c r="BM1503" s="67"/>
      <c r="BN1503" s="27"/>
      <c r="BO1503" s="40"/>
      <c r="BP1503" s="42"/>
      <c r="BQ1503" s="42"/>
      <c r="BR1503" s="206"/>
      <c r="BS1503" s="41"/>
      <c r="BT1503" s="41"/>
      <c r="BU1503" s="30"/>
      <c r="BW1503" s="30"/>
      <c r="BX1503" s="30"/>
      <c r="BY1503" s="30"/>
      <c r="BZ1503" s="160"/>
      <c r="CS1503" s="40"/>
      <c r="CV1503" s="69"/>
      <c r="CW1503" s="31"/>
      <c r="CX1503" s="19"/>
      <c r="CY1503" s="43"/>
      <c r="DC1503" s="160"/>
      <c r="DU1503" s="30"/>
      <c r="DV1503" s="30"/>
      <c r="DW1503" s="30"/>
      <c r="DX1503" s="30"/>
      <c r="DY1503" s="30"/>
      <c r="DZ1503" s="160"/>
      <c r="EA1503" s="160"/>
      <c r="EC1503" s="160"/>
      <c r="ED1503" s="160"/>
      <c r="EG1503" s="160"/>
      <c r="EH1503" s="30"/>
      <c r="EI1503" s="30"/>
      <c r="EK1503" s="160"/>
      <c r="EL1503" s="160"/>
      <c r="EM1503" s="160"/>
      <c r="EN1503" s="160"/>
      <c r="EO1503" s="160"/>
      <c r="EP1503" s="160"/>
    </row>
    <row r="1504" spans="2:146" s="105" customFormat="1" x14ac:dyDescent="0.25">
      <c r="B1504" s="53"/>
      <c r="C1504" s="53"/>
      <c r="D1504" s="53"/>
      <c r="E1504" s="53"/>
      <c r="F1504" s="53"/>
      <c r="G1504" s="53"/>
      <c r="J1504" s="160"/>
      <c r="K1504" s="160"/>
      <c r="L1504" s="42"/>
      <c r="M1504" s="42"/>
      <c r="N1504" s="42"/>
      <c r="O1504" s="42"/>
      <c r="P1504" s="42"/>
      <c r="Q1504" s="42"/>
      <c r="R1504" s="42"/>
      <c r="S1504" s="42"/>
      <c r="T1504" s="42"/>
      <c r="U1504" s="169"/>
      <c r="V1504" s="169"/>
      <c r="W1504" s="169"/>
      <c r="X1504" s="169"/>
      <c r="Y1504" s="169"/>
      <c r="AA1504" s="169"/>
      <c r="AB1504" s="169"/>
      <c r="AC1504" s="169"/>
      <c r="AD1504" s="169"/>
      <c r="AE1504" s="169"/>
      <c r="AF1504" s="169"/>
      <c r="AG1504" s="169"/>
      <c r="AH1504" s="169"/>
      <c r="AJ1504" s="169"/>
      <c r="AK1504" s="169"/>
      <c r="AM1504" s="169"/>
      <c r="AN1504" s="64"/>
      <c r="AO1504" s="64"/>
      <c r="AP1504" s="64"/>
      <c r="AQ1504" s="64"/>
      <c r="AR1504" s="64"/>
      <c r="AS1504" s="42"/>
      <c r="AT1504" s="67"/>
      <c r="AU1504" s="67"/>
      <c r="AV1504" s="67"/>
      <c r="AW1504" s="42"/>
      <c r="AX1504" s="64"/>
      <c r="AY1504" s="69"/>
      <c r="AZ1504" s="67"/>
      <c r="BA1504" s="67"/>
      <c r="BB1504" s="67"/>
      <c r="BC1504" s="67"/>
      <c r="BD1504" s="69"/>
      <c r="BE1504" s="69"/>
      <c r="BF1504" s="72"/>
      <c r="BG1504" s="69"/>
      <c r="BH1504" s="69"/>
      <c r="BI1504" s="39"/>
      <c r="BK1504" s="42"/>
      <c r="BL1504" s="209"/>
      <c r="BM1504" s="67"/>
      <c r="BN1504" s="27"/>
      <c r="BO1504" s="40"/>
      <c r="BP1504" s="42"/>
      <c r="BQ1504" s="42"/>
      <c r="BR1504" s="206"/>
      <c r="BS1504" s="41"/>
      <c r="BT1504" s="41"/>
      <c r="BU1504" s="30"/>
      <c r="BW1504" s="30"/>
      <c r="BX1504" s="30"/>
      <c r="BY1504" s="30"/>
      <c r="BZ1504" s="160"/>
      <c r="CS1504" s="40"/>
      <c r="CV1504" s="69"/>
      <c r="CW1504" s="31"/>
      <c r="CX1504" s="19"/>
      <c r="CY1504" s="43"/>
      <c r="DC1504" s="160"/>
      <c r="DU1504" s="30"/>
      <c r="DV1504" s="30"/>
      <c r="DW1504" s="30"/>
      <c r="DX1504" s="30"/>
      <c r="DY1504" s="30"/>
      <c r="DZ1504" s="160"/>
      <c r="EA1504" s="160"/>
      <c r="EC1504" s="160"/>
      <c r="ED1504" s="160"/>
      <c r="EG1504" s="160"/>
      <c r="EH1504" s="30"/>
      <c r="EI1504" s="30"/>
      <c r="EK1504" s="160"/>
      <c r="EL1504" s="160"/>
      <c r="EM1504" s="160"/>
      <c r="EN1504" s="160"/>
      <c r="EO1504" s="160"/>
      <c r="EP1504" s="160"/>
    </row>
    <row r="1505" spans="2:146" s="105" customFormat="1" x14ac:dyDescent="0.25">
      <c r="B1505" s="53"/>
      <c r="C1505" s="53"/>
      <c r="D1505" s="53"/>
      <c r="E1505" s="53"/>
      <c r="F1505" s="53"/>
      <c r="G1505" s="53"/>
      <c r="J1505" s="160"/>
      <c r="K1505" s="160"/>
      <c r="L1505" s="42"/>
      <c r="M1505" s="42"/>
      <c r="N1505" s="42"/>
      <c r="O1505" s="42"/>
      <c r="P1505" s="42"/>
      <c r="Q1505" s="42"/>
      <c r="R1505" s="42"/>
      <c r="S1505" s="42"/>
      <c r="T1505" s="42"/>
      <c r="U1505" s="169"/>
      <c r="V1505" s="169"/>
      <c r="W1505" s="169"/>
      <c r="X1505" s="169"/>
      <c r="Y1505" s="169"/>
      <c r="AA1505" s="169"/>
      <c r="AB1505" s="169"/>
      <c r="AC1505" s="169"/>
      <c r="AD1505" s="169"/>
      <c r="AE1505" s="169"/>
      <c r="AF1505" s="169"/>
      <c r="AG1505" s="169"/>
      <c r="AH1505" s="169"/>
      <c r="AJ1505" s="169"/>
      <c r="AK1505" s="169"/>
      <c r="AM1505" s="169"/>
      <c r="AN1505" s="64"/>
      <c r="AO1505" s="64"/>
      <c r="AP1505" s="64"/>
      <c r="AQ1505" s="64"/>
      <c r="AR1505" s="64"/>
      <c r="AS1505" s="42"/>
      <c r="AT1505" s="67"/>
      <c r="AU1505" s="67"/>
      <c r="AV1505" s="67"/>
      <c r="AW1505" s="42"/>
      <c r="AX1505" s="64"/>
      <c r="AY1505" s="69"/>
      <c r="AZ1505" s="67"/>
      <c r="BA1505" s="67"/>
      <c r="BB1505" s="67"/>
      <c r="BC1505" s="67"/>
      <c r="BD1505" s="69"/>
      <c r="BE1505" s="69"/>
      <c r="BF1505" s="72"/>
      <c r="BG1505" s="69"/>
      <c r="BH1505" s="69"/>
      <c r="BI1505" s="39"/>
      <c r="BK1505" s="42"/>
      <c r="BL1505" s="209"/>
      <c r="BM1505" s="67"/>
      <c r="BN1505" s="27"/>
      <c r="BO1505" s="40"/>
      <c r="BP1505" s="42"/>
      <c r="BQ1505" s="42"/>
      <c r="BR1505" s="206"/>
      <c r="BS1505" s="41"/>
      <c r="BT1505" s="41"/>
      <c r="BU1505" s="30"/>
      <c r="BW1505" s="30"/>
      <c r="BX1505" s="30"/>
      <c r="BY1505" s="30"/>
      <c r="BZ1505" s="160"/>
      <c r="CS1505" s="40"/>
      <c r="CV1505" s="69"/>
      <c r="CW1505" s="31"/>
      <c r="CX1505" s="19"/>
      <c r="CY1505" s="43"/>
      <c r="DC1505" s="160"/>
      <c r="DU1505" s="30"/>
      <c r="DV1505" s="30"/>
      <c r="DW1505" s="30"/>
      <c r="DX1505" s="30"/>
      <c r="DY1505" s="30"/>
      <c r="DZ1505" s="160"/>
      <c r="EA1505" s="160"/>
      <c r="EC1505" s="160"/>
      <c r="ED1505" s="160"/>
      <c r="EG1505" s="160"/>
      <c r="EH1505" s="30"/>
      <c r="EI1505" s="30"/>
      <c r="EK1505" s="160"/>
      <c r="EL1505" s="160"/>
      <c r="EM1505" s="160"/>
      <c r="EN1505" s="160"/>
      <c r="EO1505" s="160"/>
      <c r="EP1505" s="160"/>
    </row>
    <row r="1506" spans="2:146" s="105" customFormat="1" x14ac:dyDescent="0.25">
      <c r="B1506" s="53"/>
      <c r="C1506" s="53"/>
      <c r="D1506" s="53"/>
      <c r="E1506" s="53"/>
      <c r="F1506" s="53"/>
      <c r="G1506" s="53"/>
      <c r="J1506" s="160"/>
      <c r="K1506" s="160"/>
      <c r="L1506" s="42"/>
      <c r="M1506" s="42"/>
      <c r="N1506" s="42"/>
      <c r="O1506" s="42"/>
      <c r="P1506" s="42"/>
      <c r="Q1506" s="42"/>
      <c r="R1506" s="42"/>
      <c r="S1506" s="42"/>
      <c r="T1506" s="42"/>
      <c r="U1506" s="169"/>
      <c r="V1506" s="169"/>
      <c r="W1506" s="169"/>
      <c r="X1506" s="169"/>
      <c r="Y1506" s="169"/>
      <c r="AA1506" s="169"/>
      <c r="AB1506" s="169"/>
      <c r="AC1506" s="169"/>
      <c r="AD1506" s="169"/>
      <c r="AE1506" s="169"/>
      <c r="AF1506" s="169"/>
      <c r="AG1506" s="169"/>
      <c r="AH1506" s="169"/>
      <c r="AJ1506" s="169"/>
      <c r="AK1506" s="169"/>
      <c r="AM1506" s="169"/>
      <c r="AN1506" s="64"/>
      <c r="AO1506" s="64"/>
      <c r="AP1506" s="64"/>
      <c r="AQ1506" s="64"/>
      <c r="AR1506" s="64"/>
      <c r="AS1506" s="42"/>
      <c r="AT1506" s="67"/>
      <c r="AU1506" s="67"/>
      <c r="AV1506" s="67"/>
      <c r="AW1506" s="42"/>
      <c r="AX1506" s="64"/>
      <c r="AY1506" s="69"/>
      <c r="AZ1506" s="67"/>
      <c r="BA1506" s="67"/>
      <c r="BB1506" s="67"/>
      <c r="BC1506" s="67"/>
      <c r="BD1506" s="69"/>
      <c r="BE1506" s="69"/>
      <c r="BF1506" s="72"/>
      <c r="BG1506" s="69"/>
      <c r="BH1506" s="69"/>
      <c r="BI1506" s="39"/>
      <c r="BK1506" s="42"/>
      <c r="BL1506" s="209"/>
      <c r="BM1506" s="67"/>
      <c r="BN1506" s="27"/>
      <c r="BO1506" s="40"/>
      <c r="BP1506" s="42"/>
      <c r="BQ1506" s="42"/>
      <c r="BR1506" s="206"/>
      <c r="BS1506" s="41"/>
      <c r="BT1506" s="41"/>
      <c r="BU1506" s="30"/>
      <c r="BW1506" s="30"/>
      <c r="BX1506" s="30"/>
      <c r="BY1506" s="30"/>
      <c r="BZ1506" s="160"/>
      <c r="CS1506" s="40"/>
      <c r="CV1506" s="69"/>
      <c r="CW1506" s="31"/>
      <c r="CX1506" s="19"/>
      <c r="CY1506" s="43"/>
      <c r="DC1506" s="160"/>
      <c r="DU1506" s="30"/>
      <c r="DV1506" s="30"/>
      <c r="DW1506" s="30"/>
      <c r="DX1506" s="30"/>
      <c r="DY1506" s="30"/>
      <c r="DZ1506" s="160"/>
      <c r="EA1506" s="160"/>
      <c r="EC1506" s="160"/>
      <c r="ED1506" s="160"/>
      <c r="EG1506" s="160"/>
      <c r="EH1506" s="30"/>
      <c r="EI1506" s="30"/>
      <c r="EK1506" s="160"/>
      <c r="EL1506" s="160"/>
      <c r="EM1506" s="160"/>
      <c r="EN1506" s="160"/>
      <c r="EO1506" s="160"/>
      <c r="EP1506" s="160"/>
    </row>
    <row r="1507" spans="2:146" s="105" customFormat="1" x14ac:dyDescent="0.25">
      <c r="B1507" s="53"/>
      <c r="C1507" s="53"/>
      <c r="D1507" s="53"/>
      <c r="E1507" s="53"/>
      <c r="F1507" s="53"/>
      <c r="G1507" s="53"/>
      <c r="J1507" s="160"/>
      <c r="K1507" s="160"/>
      <c r="L1507" s="42"/>
      <c r="M1507" s="42"/>
      <c r="N1507" s="42"/>
      <c r="O1507" s="42"/>
      <c r="P1507" s="42"/>
      <c r="Q1507" s="42"/>
      <c r="R1507" s="42"/>
      <c r="S1507" s="42"/>
      <c r="T1507" s="42"/>
      <c r="U1507" s="169"/>
      <c r="V1507" s="169"/>
      <c r="W1507" s="169"/>
      <c r="X1507" s="169"/>
      <c r="Y1507" s="169"/>
      <c r="AA1507" s="169"/>
      <c r="AB1507" s="169"/>
      <c r="AC1507" s="169"/>
      <c r="AD1507" s="169"/>
      <c r="AE1507" s="169"/>
      <c r="AF1507" s="169"/>
      <c r="AG1507" s="169"/>
      <c r="AH1507" s="169"/>
      <c r="AJ1507" s="169"/>
      <c r="AK1507" s="169"/>
      <c r="AM1507" s="169"/>
      <c r="AN1507" s="64"/>
      <c r="AO1507" s="64"/>
      <c r="AP1507" s="64"/>
      <c r="AQ1507" s="64"/>
      <c r="AR1507" s="64"/>
      <c r="AS1507" s="42"/>
      <c r="AT1507" s="67"/>
      <c r="AU1507" s="67"/>
      <c r="AV1507" s="67"/>
      <c r="AW1507" s="42"/>
      <c r="AX1507" s="64"/>
      <c r="AY1507" s="69"/>
      <c r="AZ1507" s="67"/>
      <c r="BA1507" s="67"/>
      <c r="BB1507" s="67"/>
      <c r="BC1507" s="67"/>
      <c r="BD1507" s="69"/>
      <c r="BE1507" s="69"/>
      <c r="BF1507" s="72"/>
      <c r="BG1507" s="69"/>
      <c r="BH1507" s="69"/>
      <c r="BI1507" s="39"/>
      <c r="BK1507" s="42"/>
      <c r="BL1507" s="209"/>
      <c r="BM1507" s="67"/>
      <c r="BN1507" s="27"/>
      <c r="BO1507" s="40"/>
      <c r="BP1507" s="42"/>
      <c r="BQ1507" s="42"/>
      <c r="BR1507" s="206"/>
      <c r="BS1507" s="41"/>
      <c r="BT1507" s="41"/>
      <c r="BU1507" s="30"/>
      <c r="BW1507" s="30"/>
      <c r="BX1507" s="30"/>
      <c r="BY1507" s="30"/>
      <c r="BZ1507" s="160"/>
      <c r="CS1507" s="40"/>
      <c r="CV1507" s="69"/>
      <c r="CW1507" s="31"/>
      <c r="CX1507" s="19"/>
      <c r="CY1507" s="43"/>
      <c r="DC1507" s="160"/>
      <c r="DU1507" s="30"/>
      <c r="DV1507" s="30"/>
      <c r="DW1507" s="30"/>
      <c r="DX1507" s="30"/>
      <c r="DY1507" s="30"/>
      <c r="DZ1507" s="160"/>
      <c r="EA1507" s="160"/>
      <c r="EC1507" s="160"/>
      <c r="ED1507" s="160"/>
      <c r="EG1507" s="160"/>
      <c r="EH1507" s="30"/>
      <c r="EI1507" s="30"/>
      <c r="EK1507" s="160"/>
      <c r="EL1507" s="160"/>
      <c r="EM1507" s="160"/>
      <c r="EN1507" s="160"/>
      <c r="EO1507" s="160"/>
      <c r="EP1507" s="160"/>
    </row>
    <row r="1508" spans="2:146" s="105" customFormat="1" x14ac:dyDescent="0.25">
      <c r="B1508" s="53"/>
      <c r="C1508" s="53"/>
      <c r="D1508" s="53"/>
      <c r="E1508" s="53"/>
      <c r="F1508" s="53"/>
      <c r="G1508" s="53"/>
      <c r="J1508" s="160"/>
      <c r="K1508" s="160"/>
      <c r="L1508" s="42"/>
      <c r="M1508" s="42"/>
      <c r="N1508" s="42"/>
      <c r="O1508" s="42"/>
      <c r="P1508" s="42"/>
      <c r="Q1508" s="42"/>
      <c r="R1508" s="42"/>
      <c r="S1508" s="42"/>
      <c r="T1508" s="42"/>
      <c r="U1508" s="169"/>
      <c r="V1508" s="169"/>
      <c r="W1508" s="169"/>
      <c r="X1508" s="169"/>
      <c r="Y1508" s="169"/>
      <c r="AA1508" s="169"/>
      <c r="AB1508" s="169"/>
      <c r="AC1508" s="169"/>
      <c r="AD1508" s="169"/>
      <c r="AE1508" s="169"/>
      <c r="AF1508" s="169"/>
      <c r="AG1508" s="169"/>
      <c r="AH1508" s="169"/>
      <c r="AJ1508" s="169"/>
      <c r="AK1508" s="169"/>
      <c r="AM1508" s="169"/>
      <c r="AN1508" s="64"/>
      <c r="AO1508" s="64"/>
      <c r="AP1508" s="64"/>
      <c r="AQ1508" s="64"/>
      <c r="AR1508" s="64"/>
      <c r="AS1508" s="42"/>
      <c r="AT1508" s="67"/>
      <c r="AU1508" s="67"/>
      <c r="AV1508" s="67"/>
      <c r="AW1508" s="42"/>
      <c r="AX1508" s="64"/>
      <c r="AY1508" s="69"/>
      <c r="AZ1508" s="67"/>
      <c r="BA1508" s="67"/>
      <c r="BB1508" s="67"/>
      <c r="BC1508" s="67"/>
      <c r="BD1508" s="69"/>
      <c r="BE1508" s="69"/>
      <c r="BF1508" s="72"/>
      <c r="BG1508" s="69"/>
      <c r="BH1508" s="69"/>
      <c r="BI1508" s="39"/>
      <c r="BK1508" s="42"/>
      <c r="BL1508" s="209"/>
      <c r="BM1508" s="67"/>
      <c r="BN1508" s="27"/>
      <c r="BO1508" s="40"/>
      <c r="BP1508" s="42"/>
      <c r="BQ1508" s="42"/>
      <c r="BR1508" s="206"/>
      <c r="BS1508" s="41"/>
      <c r="BT1508" s="41"/>
      <c r="BU1508" s="30"/>
      <c r="BW1508" s="30"/>
      <c r="BX1508" s="30"/>
      <c r="BY1508" s="30"/>
      <c r="BZ1508" s="160"/>
      <c r="CS1508" s="40"/>
      <c r="CV1508" s="69"/>
      <c r="CW1508" s="31"/>
      <c r="CX1508" s="19"/>
      <c r="CY1508" s="43"/>
      <c r="DC1508" s="160"/>
      <c r="DU1508" s="30"/>
      <c r="DV1508" s="30"/>
      <c r="DW1508" s="30"/>
      <c r="DX1508" s="30"/>
      <c r="DY1508" s="30"/>
      <c r="DZ1508" s="160"/>
      <c r="EA1508" s="160"/>
      <c r="EC1508" s="160"/>
      <c r="ED1508" s="160"/>
      <c r="EG1508" s="160"/>
      <c r="EH1508" s="30"/>
      <c r="EI1508" s="30"/>
      <c r="EK1508" s="160"/>
      <c r="EL1508" s="160"/>
      <c r="EM1508" s="160"/>
      <c r="EN1508" s="160"/>
      <c r="EO1508" s="160"/>
      <c r="EP1508" s="160"/>
    </row>
    <row r="1509" spans="2:146" s="105" customFormat="1" x14ac:dyDescent="0.25">
      <c r="B1509" s="53"/>
      <c r="C1509" s="53"/>
      <c r="D1509" s="53"/>
      <c r="E1509" s="53"/>
      <c r="F1509" s="53"/>
      <c r="G1509" s="53"/>
      <c r="J1509" s="160"/>
      <c r="K1509" s="160"/>
      <c r="L1509" s="42"/>
      <c r="M1509" s="42"/>
      <c r="N1509" s="42"/>
      <c r="O1509" s="42"/>
      <c r="P1509" s="42"/>
      <c r="Q1509" s="42"/>
      <c r="R1509" s="42"/>
      <c r="S1509" s="42"/>
      <c r="T1509" s="42"/>
      <c r="U1509" s="169"/>
      <c r="V1509" s="169"/>
      <c r="W1509" s="169"/>
      <c r="X1509" s="169"/>
      <c r="Y1509" s="169"/>
      <c r="AA1509" s="169"/>
      <c r="AB1509" s="169"/>
      <c r="AC1509" s="169"/>
      <c r="AD1509" s="169"/>
      <c r="AE1509" s="169"/>
      <c r="AF1509" s="169"/>
      <c r="AG1509" s="169"/>
      <c r="AH1509" s="169"/>
      <c r="AJ1509" s="169"/>
      <c r="AK1509" s="169"/>
      <c r="AM1509" s="169"/>
      <c r="AN1509" s="64"/>
      <c r="AO1509" s="64"/>
      <c r="AP1509" s="64"/>
      <c r="AQ1509" s="64"/>
      <c r="AR1509" s="64"/>
      <c r="AS1509" s="42"/>
      <c r="AT1509" s="67"/>
      <c r="AU1509" s="67"/>
      <c r="AV1509" s="67"/>
      <c r="AW1509" s="42"/>
      <c r="AX1509" s="64"/>
      <c r="AY1509" s="69"/>
      <c r="AZ1509" s="67"/>
      <c r="BA1509" s="67"/>
      <c r="BB1509" s="67"/>
      <c r="BC1509" s="67"/>
      <c r="BD1509" s="69"/>
      <c r="BE1509" s="69"/>
      <c r="BF1509" s="72"/>
      <c r="BG1509" s="69"/>
      <c r="BH1509" s="69"/>
      <c r="BI1509" s="39"/>
      <c r="BK1509" s="42"/>
      <c r="BL1509" s="209"/>
      <c r="BM1509" s="67"/>
      <c r="BN1509" s="27"/>
      <c r="BO1509" s="40"/>
      <c r="BP1509" s="42"/>
      <c r="BQ1509" s="42"/>
      <c r="BR1509" s="206"/>
      <c r="BS1509" s="41"/>
      <c r="BT1509" s="41"/>
      <c r="BU1509" s="30"/>
      <c r="BW1509" s="30"/>
      <c r="BX1509" s="30"/>
      <c r="BY1509" s="30"/>
      <c r="BZ1509" s="160"/>
      <c r="CS1509" s="40"/>
      <c r="CV1509" s="69"/>
      <c r="CW1509" s="31"/>
      <c r="CX1509" s="19"/>
      <c r="CY1509" s="43"/>
      <c r="DC1509" s="160"/>
      <c r="DU1509" s="30"/>
      <c r="DV1509" s="30"/>
      <c r="DW1509" s="30"/>
      <c r="DX1509" s="30"/>
      <c r="DY1509" s="30"/>
      <c r="DZ1509" s="160"/>
      <c r="EA1509" s="160"/>
      <c r="EC1509" s="160"/>
      <c r="ED1509" s="160"/>
      <c r="EG1509" s="160"/>
      <c r="EH1509" s="30"/>
      <c r="EI1509" s="30"/>
      <c r="EK1509" s="160"/>
      <c r="EL1509" s="160"/>
      <c r="EM1509" s="160"/>
      <c r="EN1509" s="160"/>
      <c r="EO1509" s="160"/>
      <c r="EP1509" s="160"/>
    </row>
    <row r="1510" spans="2:146" s="105" customFormat="1" x14ac:dyDescent="0.25">
      <c r="B1510" s="53"/>
      <c r="C1510" s="53"/>
      <c r="D1510" s="53"/>
      <c r="E1510" s="53"/>
      <c r="F1510" s="53"/>
      <c r="G1510" s="53"/>
      <c r="J1510" s="160"/>
      <c r="K1510" s="160"/>
      <c r="L1510" s="42"/>
      <c r="M1510" s="42"/>
      <c r="N1510" s="42"/>
      <c r="O1510" s="42"/>
      <c r="P1510" s="42"/>
      <c r="Q1510" s="42"/>
      <c r="R1510" s="42"/>
      <c r="S1510" s="42"/>
      <c r="T1510" s="42"/>
      <c r="U1510" s="169"/>
      <c r="V1510" s="169"/>
      <c r="W1510" s="169"/>
      <c r="X1510" s="169"/>
      <c r="Y1510" s="169"/>
      <c r="AA1510" s="169"/>
      <c r="AB1510" s="169"/>
      <c r="AC1510" s="169"/>
      <c r="AD1510" s="169"/>
      <c r="AE1510" s="169"/>
      <c r="AF1510" s="169"/>
      <c r="AG1510" s="169"/>
      <c r="AH1510" s="169"/>
      <c r="AJ1510" s="169"/>
      <c r="AK1510" s="169"/>
      <c r="AM1510" s="169"/>
      <c r="AN1510" s="64"/>
      <c r="AO1510" s="64"/>
      <c r="AP1510" s="64"/>
      <c r="AQ1510" s="64"/>
      <c r="AR1510" s="64"/>
      <c r="AS1510" s="42"/>
      <c r="AT1510" s="67"/>
      <c r="AU1510" s="67"/>
      <c r="AV1510" s="67"/>
      <c r="AW1510" s="42"/>
      <c r="AX1510" s="64"/>
      <c r="AY1510" s="69"/>
      <c r="AZ1510" s="67"/>
      <c r="BA1510" s="67"/>
      <c r="BB1510" s="67"/>
      <c r="BC1510" s="67"/>
      <c r="BD1510" s="69"/>
      <c r="BE1510" s="69"/>
      <c r="BF1510" s="72"/>
      <c r="BG1510" s="69"/>
      <c r="BH1510" s="69"/>
      <c r="BI1510" s="39"/>
      <c r="BK1510" s="42"/>
      <c r="BL1510" s="209"/>
      <c r="BM1510" s="67"/>
      <c r="BN1510" s="27"/>
      <c r="BO1510" s="40"/>
      <c r="BP1510" s="42"/>
      <c r="BQ1510" s="42"/>
      <c r="BR1510" s="206"/>
      <c r="BS1510" s="41"/>
      <c r="BT1510" s="41"/>
      <c r="BU1510" s="30"/>
      <c r="BW1510" s="30"/>
      <c r="BX1510" s="30"/>
      <c r="BY1510" s="30"/>
      <c r="BZ1510" s="160"/>
      <c r="CS1510" s="40"/>
      <c r="CV1510" s="69"/>
      <c r="CW1510" s="31"/>
      <c r="CX1510" s="19"/>
      <c r="CY1510" s="43"/>
      <c r="DC1510" s="160"/>
      <c r="DU1510" s="30"/>
      <c r="DV1510" s="30"/>
      <c r="DW1510" s="30"/>
      <c r="DX1510" s="30"/>
      <c r="DY1510" s="30"/>
      <c r="DZ1510" s="160"/>
      <c r="EA1510" s="160"/>
      <c r="EC1510" s="160"/>
      <c r="ED1510" s="160"/>
      <c r="EG1510" s="160"/>
      <c r="EH1510" s="30"/>
      <c r="EI1510" s="30"/>
      <c r="EK1510" s="160"/>
      <c r="EL1510" s="160"/>
      <c r="EM1510" s="160"/>
      <c r="EN1510" s="160"/>
      <c r="EO1510" s="160"/>
      <c r="EP1510" s="160"/>
    </row>
    <row r="1511" spans="2:146" s="105" customFormat="1" x14ac:dyDescent="0.25">
      <c r="B1511" s="53"/>
      <c r="C1511" s="53"/>
      <c r="D1511" s="53"/>
      <c r="E1511" s="53"/>
      <c r="F1511" s="53"/>
      <c r="G1511" s="53"/>
      <c r="J1511" s="160"/>
      <c r="K1511" s="160"/>
      <c r="L1511" s="42"/>
      <c r="M1511" s="42"/>
      <c r="N1511" s="42"/>
      <c r="O1511" s="42"/>
      <c r="P1511" s="42"/>
      <c r="Q1511" s="42"/>
      <c r="R1511" s="42"/>
      <c r="S1511" s="42"/>
      <c r="T1511" s="42"/>
      <c r="U1511" s="169"/>
      <c r="V1511" s="169"/>
      <c r="W1511" s="169"/>
      <c r="X1511" s="169"/>
      <c r="Y1511" s="169"/>
      <c r="AA1511" s="169"/>
      <c r="AB1511" s="169"/>
      <c r="AC1511" s="169"/>
      <c r="AD1511" s="169"/>
      <c r="AE1511" s="169"/>
      <c r="AF1511" s="169"/>
      <c r="AG1511" s="169"/>
      <c r="AH1511" s="169"/>
      <c r="AJ1511" s="169"/>
      <c r="AK1511" s="169"/>
      <c r="AM1511" s="169"/>
      <c r="AN1511" s="64"/>
      <c r="AO1511" s="64"/>
      <c r="AP1511" s="64"/>
      <c r="AQ1511" s="64"/>
      <c r="AR1511" s="64"/>
      <c r="AS1511" s="42"/>
      <c r="AT1511" s="67"/>
      <c r="AU1511" s="67"/>
      <c r="AV1511" s="67"/>
      <c r="AW1511" s="42"/>
      <c r="AX1511" s="64"/>
      <c r="AY1511" s="69"/>
      <c r="AZ1511" s="67"/>
      <c r="BA1511" s="67"/>
      <c r="BB1511" s="67"/>
      <c r="BC1511" s="67"/>
      <c r="BD1511" s="69"/>
      <c r="BE1511" s="69"/>
      <c r="BF1511" s="72"/>
      <c r="BG1511" s="69"/>
      <c r="BH1511" s="69"/>
      <c r="BI1511" s="39"/>
      <c r="BK1511" s="42"/>
      <c r="BL1511" s="209"/>
      <c r="BM1511" s="67"/>
      <c r="BN1511" s="27"/>
      <c r="BO1511" s="40"/>
      <c r="BP1511" s="42"/>
      <c r="BQ1511" s="42"/>
      <c r="BR1511" s="206"/>
      <c r="BS1511" s="41"/>
      <c r="BT1511" s="41"/>
      <c r="BU1511" s="30"/>
      <c r="BW1511" s="30"/>
      <c r="BX1511" s="30"/>
      <c r="BY1511" s="30"/>
      <c r="BZ1511" s="160"/>
      <c r="CS1511" s="40"/>
      <c r="CV1511" s="69"/>
      <c r="CW1511" s="31"/>
      <c r="CX1511" s="19"/>
      <c r="CY1511" s="43"/>
      <c r="DC1511" s="160"/>
      <c r="DU1511" s="30"/>
      <c r="DV1511" s="30"/>
      <c r="DW1511" s="30"/>
      <c r="DX1511" s="30"/>
      <c r="DY1511" s="30"/>
      <c r="DZ1511" s="160"/>
      <c r="EA1511" s="160"/>
      <c r="EC1511" s="160"/>
      <c r="ED1511" s="160"/>
      <c r="EG1511" s="160"/>
      <c r="EH1511" s="30"/>
      <c r="EI1511" s="30"/>
      <c r="EK1511" s="160"/>
      <c r="EL1511" s="160"/>
      <c r="EM1511" s="160"/>
      <c r="EN1511" s="160"/>
      <c r="EO1511" s="160"/>
      <c r="EP1511" s="160"/>
    </row>
    <row r="1512" spans="2:146" s="105" customFormat="1" x14ac:dyDescent="0.25">
      <c r="B1512" s="53"/>
      <c r="C1512" s="53"/>
      <c r="D1512" s="53"/>
      <c r="E1512" s="53"/>
      <c r="F1512" s="53"/>
      <c r="G1512" s="53"/>
      <c r="J1512" s="160"/>
      <c r="K1512" s="160"/>
      <c r="L1512" s="42"/>
      <c r="M1512" s="42"/>
      <c r="N1512" s="42"/>
      <c r="O1512" s="42"/>
      <c r="P1512" s="42"/>
      <c r="Q1512" s="42"/>
      <c r="R1512" s="42"/>
      <c r="S1512" s="42"/>
      <c r="T1512" s="42"/>
      <c r="U1512" s="169"/>
      <c r="V1512" s="169"/>
      <c r="W1512" s="169"/>
      <c r="X1512" s="169"/>
      <c r="Y1512" s="169"/>
      <c r="AA1512" s="169"/>
      <c r="AB1512" s="169"/>
      <c r="AC1512" s="169"/>
      <c r="AD1512" s="169"/>
      <c r="AE1512" s="169"/>
      <c r="AF1512" s="169"/>
      <c r="AG1512" s="169"/>
      <c r="AH1512" s="169"/>
      <c r="AJ1512" s="169"/>
      <c r="AK1512" s="169"/>
      <c r="AM1512" s="169"/>
      <c r="AN1512" s="64"/>
      <c r="AO1512" s="64"/>
      <c r="AP1512" s="64"/>
      <c r="AQ1512" s="64"/>
      <c r="AR1512" s="64"/>
      <c r="AS1512" s="42"/>
      <c r="AT1512" s="67"/>
      <c r="AU1512" s="67"/>
      <c r="AV1512" s="67"/>
      <c r="AW1512" s="42"/>
      <c r="AX1512" s="64"/>
      <c r="AY1512" s="69"/>
      <c r="AZ1512" s="67"/>
      <c r="BA1512" s="67"/>
      <c r="BB1512" s="67"/>
      <c r="BC1512" s="67"/>
      <c r="BD1512" s="69"/>
      <c r="BE1512" s="69"/>
      <c r="BF1512" s="72"/>
      <c r="BG1512" s="69"/>
      <c r="BH1512" s="69"/>
      <c r="BI1512" s="39"/>
      <c r="BK1512" s="42"/>
      <c r="BL1512" s="209"/>
      <c r="BM1512" s="67"/>
      <c r="BN1512" s="27"/>
      <c r="BO1512" s="40"/>
      <c r="BP1512" s="42"/>
      <c r="BQ1512" s="42"/>
      <c r="BR1512" s="206"/>
      <c r="BS1512" s="41"/>
      <c r="BT1512" s="41"/>
      <c r="BU1512" s="30"/>
      <c r="BW1512" s="30"/>
      <c r="BX1512" s="30"/>
      <c r="BY1512" s="30"/>
      <c r="BZ1512" s="160"/>
      <c r="CS1512" s="40"/>
      <c r="CV1512" s="69"/>
      <c r="CW1512" s="31"/>
      <c r="CX1512" s="19"/>
      <c r="CY1512" s="43"/>
      <c r="DC1512" s="160"/>
      <c r="DU1512" s="30"/>
      <c r="DV1512" s="30"/>
      <c r="DW1512" s="30"/>
      <c r="DX1512" s="30"/>
      <c r="DY1512" s="30"/>
      <c r="DZ1512" s="160"/>
      <c r="EA1512" s="160"/>
      <c r="EC1512" s="160"/>
      <c r="ED1512" s="160"/>
      <c r="EG1512" s="160"/>
      <c r="EH1512" s="30"/>
      <c r="EI1512" s="30"/>
      <c r="EK1512" s="160"/>
      <c r="EL1512" s="160"/>
      <c r="EM1512" s="160"/>
      <c r="EN1512" s="160"/>
      <c r="EO1512" s="160"/>
      <c r="EP1512" s="160"/>
    </row>
    <row r="1513" spans="2:146" s="105" customFormat="1" x14ac:dyDescent="0.25">
      <c r="B1513" s="53"/>
      <c r="C1513" s="53"/>
      <c r="D1513" s="53"/>
      <c r="E1513" s="53"/>
      <c r="F1513" s="53"/>
      <c r="G1513" s="53"/>
      <c r="J1513" s="160"/>
      <c r="K1513" s="160"/>
      <c r="L1513" s="42"/>
      <c r="M1513" s="42"/>
      <c r="N1513" s="42"/>
      <c r="O1513" s="42"/>
      <c r="P1513" s="42"/>
      <c r="Q1513" s="42"/>
      <c r="R1513" s="42"/>
      <c r="S1513" s="42"/>
      <c r="T1513" s="42"/>
      <c r="U1513" s="169"/>
      <c r="V1513" s="169"/>
      <c r="W1513" s="169"/>
      <c r="X1513" s="169"/>
      <c r="Y1513" s="169"/>
      <c r="AA1513" s="169"/>
      <c r="AB1513" s="169"/>
      <c r="AC1513" s="169"/>
      <c r="AD1513" s="169"/>
      <c r="AE1513" s="169"/>
      <c r="AF1513" s="169"/>
      <c r="AG1513" s="169"/>
      <c r="AH1513" s="169"/>
      <c r="AJ1513" s="169"/>
      <c r="AK1513" s="169"/>
      <c r="AM1513" s="169"/>
      <c r="AN1513" s="64"/>
      <c r="AO1513" s="64"/>
      <c r="AP1513" s="64"/>
      <c r="AQ1513" s="64"/>
      <c r="AR1513" s="64"/>
      <c r="AS1513" s="42"/>
      <c r="AT1513" s="67"/>
      <c r="AU1513" s="67"/>
      <c r="AV1513" s="67"/>
      <c r="AW1513" s="42"/>
      <c r="AX1513" s="64"/>
      <c r="AY1513" s="69"/>
      <c r="AZ1513" s="67"/>
      <c r="BA1513" s="67"/>
      <c r="BB1513" s="67"/>
      <c r="BC1513" s="67"/>
      <c r="BD1513" s="69"/>
      <c r="BE1513" s="69"/>
      <c r="BF1513" s="72"/>
      <c r="BG1513" s="69"/>
      <c r="BH1513" s="69"/>
      <c r="BI1513" s="39"/>
      <c r="BK1513" s="42"/>
      <c r="BL1513" s="209"/>
      <c r="BM1513" s="67"/>
      <c r="BN1513" s="27"/>
      <c r="BO1513" s="40"/>
      <c r="BP1513" s="42"/>
      <c r="BQ1513" s="42"/>
      <c r="BR1513" s="206"/>
      <c r="BS1513" s="41"/>
      <c r="BT1513" s="41"/>
      <c r="BU1513" s="30"/>
      <c r="BW1513" s="30"/>
      <c r="BX1513" s="30"/>
      <c r="BY1513" s="30"/>
      <c r="BZ1513" s="160"/>
      <c r="CS1513" s="40"/>
      <c r="CV1513" s="69"/>
      <c r="CW1513" s="31"/>
      <c r="CX1513" s="19"/>
      <c r="CY1513" s="43"/>
      <c r="DC1513" s="160"/>
      <c r="DU1513" s="30"/>
      <c r="DV1513" s="30"/>
      <c r="DW1513" s="30"/>
      <c r="DX1513" s="30"/>
      <c r="DY1513" s="30"/>
      <c r="DZ1513" s="160"/>
      <c r="EA1513" s="160"/>
      <c r="EC1513" s="160"/>
      <c r="ED1513" s="160"/>
      <c r="EG1513" s="160"/>
      <c r="EH1513" s="30"/>
      <c r="EI1513" s="30"/>
      <c r="EK1513" s="160"/>
      <c r="EL1513" s="160"/>
      <c r="EM1513" s="160"/>
      <c r="EN1513" s="160"/>
      <c r="EO1513" s="160"/>
      <c r="EP1513" s="160"/>
    </row>
    <row r="1514" spans="2:146" s="105" customFormat="1" x14ac:dyDescent="0.25">
      <c r="B1514" s="53"/>
      <c r="C1514" s="53"/>
      <c r="D1514" s="53"/>
      <c r="E1514" s="53"/>
      <c r="F1514" s="53"/>
      <c r="G1514" s="53"/>
      <c r="J1514" s="160"/>
      <c r="K1514" s="160"/>
      <c r="L1514" s="42"/>
      <c r="M1514" s="42"/>
      <c r="N1514" s="42"/>
      <c r="O1514" s="42"/>
      <c r="P1514" s="42"/>
      <c r="Q1514" s="42"/>
      <c r="R1514" s="42"/>
      <c r="S1514" s="42"/>
      <c r="T1514" s="42"/>
      <c r="U1514" s="169"/>
      <c r="V1514" s="169"/>
      <c r="W1514" s="169"/>
      <c r="X1514" s="169"/>
      <c r="Y1514" s="169"/>
      <c r="AA1514" s="169"/>
      <c r="AB1514" s="169"/>
      <c r="AC1514" s="169"/>
      <c r="AD1514" s="169"/>
      <c r="AE1514" s="169"/>
      <c r="AF1514" s="169"/>
      <c r="AG1514" s="169"/>
      <c r="AH1514" s="169"/>
      <c r="AJ1514" s="169"/>
      <c r="AK1514" s="169"/>
      <c r="AM1514" s="169"/>
      <c r="AN1514" s="64"/>
      <c r="AO1514" s="64"/>
      <c r="AP1514" s="64"/>
      <c r="AQ1514" s="64"/>
      <c r="AR1514" s="64"/>
      <c r="AS1514" s="42"/>
      <c r="AT1514" s="67"/>
      <c r="AU1514" s="67"/>
      <c r="AV1514" s="67"/>
      <c r="AW1514" s="42"/>
      <c r="AX1514" s="64"/>
      <c r="AY1514" s="69"/>
      <c r="AZ1514" s="67"/>
      <c r="BA1514" s="67"/>
      <c r="BB1514" s="67"/>
      <c r="BC1514" s="67"/>
      <c r="BD1514" s="69"/>
      <c r="BE1514" s="69"/>
      <c r="BF1514" s="72"/>
      <c r="BG1514" s="69"/>
      <c r="BH1514" s="69"/>
      <c r="BI1514" s="39"/>
      <c r="BK1514" s="42"/>
      <c r="BL1514" s="209"/>
      <c r="BM1514" s="67"/>
      <c r="BN1514" s="27"/>
      <c r="BO1514" s="40"/>
      <c r="BP1514" s="42"/>
      <c r="BQ1514" s="42"/>
      <c r="BR1514" s="206"/>
      <c r="BS1514" s="41"/>
      <c r="BT1514" s="41"/>
      <c r="BU1514" s="30"/>
      <c r="BW1514" s="30"/>
      <c r="BX1514" s="30"/>
      <c r="BY1514" s="30"/>
      <c r="BZ1514" s="160"/>
      <c r="CS1514" s="40"/>
      <c r="CV1514" s="69"/>
      <c r="CW1514" s="31"/>
      <c r="CX1514" s="19"/>
      <c r="CY1514" s="43"/>
      <c r="DC1514" s="160"/>
      <c r="DU1514" s="30"/>
      <c r="DV1514" s="30"/>
      <c r="DW1514" s="30"/>
      <c r="DX1514" s="30"/>
      <c r="DY1514" s="30"/>
      <c r="DZ1514" s="160"/>
      <c r="EA1514" s="160"/>
      <c r="EC1514" s="160"/>
      <c r="ED1514" s="160"/>
      <c r="EG1514" s="160"/>
      <c r="EH1514" s="30"/>
      <c r="EI1514" s="30"/>
      <c r="EK1514" s="160"/>
      <c r="EL1514" s="160"/>
      <c r="EM1514" s="160"/>
      <c r="EN1514" s="160"/>
      <c r="EO1514" s="160"/>
      <c r="EP1514" s="160"/>
    </row>
    <row r="1515" spans="2:146" s="105" customFormat="1" x14ac:dyDescent="0.25">
      <c r="B1515" s="53"/>
      <c r="C1515" s="53"/>
      <c r="D1515" s="53"/>
      <c r="E1515" s="53"/>
      <c r="F1515" s="53"/>
      <c r="G1515" s="53"/>
      <c r="J1515" s="160"/>
      <c r="K1515" s="160"/>
      <c r="L1515" s="42"/>
      <c r="M1515" s="42"/>
      <c r="N1515" s="42"/>
      <c r="O1515" s="42"/>
      <c r="P1515" s="42"/>
      <c r="Q1515" s="42"/>
      <c r="R1515" s="42"/>
      <c r="S1515" s="42"/>
      <c r="T1515" s="42"/>
      <c r="U1515" s="169"/>
      <c r="V1515" s="169"/>
      <c r="W1515" s="169"/>
      <c r="X1515" s="169"/>
      <c r="Y1515" s="169"/>
      <c r="AA1515" s="169"/>
      <c r="AB1515" s="169"/>
      <c r="AC1515" s="169"/>
      <c r="AD1515" s="169"/>
      <c r="AE1515" s="169"/>
      <c r="AF1515" s="169"/>
      <c r="AG1515" s="169"/>
      <c r="AH1515" s="169"/>
      <c r="AJ1515" s="169"/>
      <c r="AK1515" s="169"/>
      <c r="AM1515" s="169"/>
      <c r="AN1515" s="64"/>
      <c r="AO1515" s="64"/>
      <c r="AP1515" s="64"/>
      <c r="AQ1515" s="64"/>
      <c r="AR1515" s="64"/>
      <c r="AS1515" s="42"/>
      <c r="AT1515" s="67"/>
      <c r="AU1515" s="67"/>
      <c r="AV1515" s="67"/>
      <c r="AW1515" s="42"/>
      <c r="AX1515" s="64"/>
      <c r="AY1515" s="69"/>
      <c r="AZ1515" s="67"/>
      <c r="BA1515" s="67"/>
      <c r="BB1515" s="67"/>
      <c r="BC1515" s="67"/>
      <c r="BD1515" s="69"/>
      <c r="BE1515" s="69"/>
      <c r="BF1515" s="72"/>
      <c r="BG1515" s="69"/>
      <c r="BH1515" s="69"/>
      <c r="BI1515" s="39"/>
      <c r="BK1515" s="42"/>
      <c r="BL1515" s="209"/>
      <c r="BM1515" s="67"/>
      <c r="BN1515" s="27"/>
      <c r="BO1515" s="40"/>
      <c r="BP1515" s="42"/>
      <c r="BQ1515" s="42"/>
      <c r="BR1515" s="206"/>
      <c r="BS1515" s="41"/>
      <c r="BT1515" s="41"/>
      <c r="BU1515" s="30"/>
      <c r="BW1515" s="30"/>
      <c r="BX1515" s="30"/>
      <c r="BY1515" s="30"/>
      <c r="BZ1515" s="160"/>
      <c r="CS1515" s="40"/>
      <c r="CV1515" s="69"/>
      <c r="CW1515" s="31"/>
      <c r="CX1515" s="19"/>
      <c r="CY1515" s="43"/>
      <c r="DC1515" s="160"/>
      <c r="DU1515" s="30"/>
      <c r="DV1515" s="30"/>
      <c r="DW1515" s="30"/>
      <c r="DX1515" s="30"/>
      <c r="DY1515" s="30"/>
      <c r="DZ1515" s="160"/>
      <c r="EA1515" s="160"/>
      <c r="EC1515" s="160"/>
      <c r="ED1515" s="160"/>
      <c r="EG1515" s="160"/>
      <c r="EH1515" s="30"/>
      <c r="EI1515" s="30"/>
      <c r="EK1515" s="160"/>
      <c r="EL1515" s="160"/>
      <c r="EM1515" s="160"/>
      <c r="EN1515" s="160"/>
      <c r="EO1515" s="160"/>
      <c r="EP1515" s="160"/>
    </row>
    <row r="1516" spans="2:146" s="105" customFormat="1" x14ac:dyDescent="0.25">
      <c r="B1516" s="53"/>
      <c r="C1516" s="53"/>
      <c r="D1516" s="53"/>
      <c r="E1516" s="53"/>
      <c r="F1516" s="53"/>
      <c r="G1516" s="53"/>
      <c r="J1516" s="160"/>
      <c r="K1516" s="160"/>
      <c r="L1516" s="42"/>
      <c r="M1516" s="42"/>
      <c r="N1516" s="42"/>
      <c r="O1516" s="42"/>
      <c r="P1516" s="42"/>
      <c r="Q1516" s="42"/>
      <c r="R1516" s="42"/>
      <c r="S1516" s="42"/>
      <c r="T1516" s="42"/>
      <c r="U1516" s="169"/>
      <c r="V1516" s="169"/>
      <c r="W1516" s="169"/>
      <c r="X1516" s="169"/>
      <c r="Y1516" s="169"/>
      <c r="AA1516" s="169"/>
      <c r="AB1516" s="169"/>
      <c r="AC1516" s="169"/>
      <c r="AD1516" s="169"/>
      <c r="AE1516" s="169"/>
      <c r="AF1516" s="169"/>
      <c r="AG1516" s="169"/>
      <c r="AH1516" s="169"/>
      <c r="AJ1516" s="169"/>
      <c r="AK1516" s="169"/>
      <c r="AM1516" s="169"/>
      <c r="AN1516" s="64"/>
      <c r="AO1516" s="64"/>
      <c r="AP1516" s="64"/>
      <c r="AQ1516" s="64"/>
      <c r="AR1516" s="64"/>
      <c r="AS1516" s="42"/>
      <c r="AT1516" s="67"/>
      <c r="AU1516" s="67"/>
      <c r="AV1516" s="67"/>
      <c r="AW1516" s="42"/>
      <c r="AX1516" s="64"/>
      <c r="AY1516" s="69"/>
      <c r="AZ1516" s="67"/>
      <c r="BA1516" s="67"/>
      <c r="BB1516" s="67"/>
      <c r="BC1516" s="67"/>
      <c r="BD1516" s="69"/>
      <c r="BE1516" s="69"/>
      <c r="BF1516" s="72"/>
      <c r="BG1516" s="69"/>
      <c r="BH1516" s="69"/>
      <c r="BI1516" s="39"/>
      <c r="BK1516" s="42"/>
      <c r="BL1516" s="209"/>
      <c r="BM1516" s="67"/>
      <c r="BN1516" s="27"/>
      <c r="BO1516" s="40"/>
      <c r="BP1516" s="42"/>
      <c r="BQ1516" s="42"/>
      <c r="BR1516" s="206"/>
      <c r="BS1516" s="41"/>
      <c r="BT1516" s="41"/>
      <c r="BU1516" s="30"/>
      <c r="BW1516" s="30"/>
      <c r="BX1516" s="30"/>
      <c r="BY1516" s="30"/>
      <c r="BZ1516" s="160"/>
      <c r="CS1516" s="40"/>
      <c r="CV1516" s="69"/>
      <c r="CW1516" s="31"/>
      <c r="CX1516" s="19"/>
      <c r="CY1516" s="43"/>
      <c r="DC1516" s="160"/>
      <c r="DU1516" s="30"/>
      <c r="DV1516" s="30"/>
      <c r="DW1516" s="30"/>
      <c r="DX1516" s="30"/>
      <c r="DY1516" s="30"/>
      <c r="DZ1516" s="160"/>
      <c r="EA1516" s="160"/>
      <c r="EC1516" s="160"/>
      <c r="ED1516" s="160"/>
      <c r="EG1516" s="160"/>
      <c r="EH1516" s="30"/>
      <c r="EI1516" s="30"/>
      <c r="EK1516" s="160"/>
      <c r="EL1516" s="160"/>
      <c r="EM1516" s="160"/>
      <c r="EN1516" s="160"/>
      <c r="EO1516" s="160"/>
      <c r="EP1516" s="160"/>
    </row>
    <row r="1517" spans="2:146" s="105" customFormat="1" x14ac:dyDescent="0.25">
      <c r="B1517" s="53"/>
      <c r="C1517" s="53"/>
      <c r="D1517" s="53"/>
      <c r="E1517" s="53"/>
      <c r="F1517" s="53"/>
      <c r="G1517" s="53"/>
      <c r="J1517" s="160"/>
      <c r="K1517" s="160"/>
      <c r="L1517" s="42"/>
      <c r="M1517" s="42"/>
      <c r="N1517" s="42"/>
      <c r="O1517" s="42"/>
      <c r="P1517" s="42"/>
      <c r="Q1517" s="42"/>
      <c r="R1517" s="42"/>
      <c r="S1517" s="42"/>
      <c r="T1517" s="42"/>
      <c r="U1517" s="169"/>
      <c r="V1517" s="169"/>
      <c r="W1517" s="169"/>
      <c r="X1517" s="169"/>
      <c r="Y1517" s="169"/>
      <c r="AA1517" s="169"/>
      <c r="AB1517" s="169"/>
      <c r="AC1517" s="169"/>
      <c r="AD1517" s="169"/>
      <c r="AE1517" s="169"/>
      <c r="AF1517" s="169"/>
      <c r="AG1517" s="169"/>
      <c r="AH1517" s="169"/>
      <c r="AJ1517" s="169"/>
      <c r="AK1517" s="169"/>
      <c r="AM1517" s="169"/>
      <c r="AN1517" s="64"/>
      <c r="AO1517" s="64"/>
      <c r="AP1517" s="64"/>
      <c r="AQ1517" s="64"/>
      <c r="AR1517" s="64"/>
      <c r="AS1517" s="42"/>
      <c r="AT1517" s="67"/>
      <c r="AU1517" s="67"/>
      <c r="AV1517" s="67"/>
      <c r="AW1517" s="42"/>
      <c r="AX1517" s="64"/>
      <c r="AY1517" s="69"/>
      <c r="AZ1517" s="67"/>
      <c r="BA1517" s="67"/>
      <c r="BB1517" s="67"/>
      <c r="BC1517" s="67"/>
      <c r="BD1517" s="69"/>
      <c r="BE1517" s="69"/>
      <c r="BF1517" s="72"/>
      <c r="BG1517" s="69"/>
      <c r="BH1517" s="69"/>
      <c r="BI1517" s="39"/>
      <c r="BK1517" s="42"/>
      <c r="BL1517" s="209"/>
      <c r="BM1517" s="67"/>
      <c r="BN1517" s="27"/>
      <c r="BO1517" s="40"/>
      <c r="BP1517" s="42"/>
      <c r="BQ1517" s="42"/>
      <c r="BR1517" s="206"/>
      <c r="BS1517" s="41"/>
      <c r="BT1517" s="41"/>
      <c r="BU1517" s="30"/>
      <c r="BW1517" s="30"/>
      <c r="BX1517" s="30"/>
      <c r="BY1517" s="30"/>
      <c r="BZ1517" s="160"/>
      <c r="CS1517" s="40"/>
      <c r="CV1517" s="69"/>
      <c r="CW1517" s="31"/>
      <c r="CX1517" s="19"/>
      <c r="CY1517" s="43"/>
      <c r="DC1517" s="160"/>
      <c r="DU1517" s="30"/>
      <c r="DV1517" s="30"/>
      <c r="DW1517" s="30"/>
      <c r="DX1517" s="30"/>
      <c r="DY1517" s="30"/>
      <c r="DZ1517" s="160"/>
      <c r="EA1517" s="160"/>
      <c r="EC1517" s="160"/>
      <c r="ED1517" s="160"/>
      <c r="EG1517" s="160"/>
      <c r="EH1517" s="30"/>
      <c r="EI1517" s="30"/>
      <c r="EK1517" s="160"/>
      <c r="EL1517" s="160"/>
      <c r="EM1517" s="160"/>
      <c r="EN1517" s="160"/>
      <c r="EO1517" s="160"/>
      <c r="EP1517" s="160"/>
    </row>
    <row r="1518" spans="2:146" s="105" customFormat="1" x14ac:dyDescent="0.25">
      <c r="B1518" s="53"/>
      <c r="C1518" s="53"/>
      <c r="D1518" s="53"/>
      <c r="E1518" s="53"/>
      <c r="F1518" s="53"/>
      <c r="G1518" s="53"/>
      <c r="J1518" s="160"/>
      <c r="K1518" s="160"/>
      <c r="L1518" s="42"/>
      <c r="M1518" s="42"/>
      <c r="N1518" s="42"/>
      <c r="O1518" s="42"/>
      <c r="P1518" s="42"/>
      <c r="Q1518" s="42"/>
      <c r="R1518" s="42"/>
      <c r="S1518" s="42"/>
      <c r="T1518" s="42"/>
      <c r="U1518" s="169"/>
      <c r="V1518" s="169"/>
      <c r="W1518" s="169"/>
      <c r="X1518" s="169"/>
      <c r="Y1518" s="169"/>
      <c r="AA1518" s="169"/>
      <c r="AB1518" s="169"/>
      <c r="AC1518" s="169"/>
      <c r="AD1518" s="169"/>
      <c r="AE1518" s="169"/>
      <c r="AF1518" s="169"/>
      <c r="AG1518" s="169"/>
      <c r="AH1518" s="169"/>
      <c r="AJ1518" s="169"/>
      <c r="AK1518" s="169"/>
      <c r="AM1518" s="169"/>
      <c r="AN1518" s="64"/>
      <c r="AO1518" s="64"/>
      <c r="AP1518" s="64"/>
      <c r="AQ1518" s="64"/>
      <c r="AR1518" s="64"/>
      <c r="AS1518" s="42"/>
      <c r="AT1518" s="67"/>
      <c r="AU1518" s="67"/>
      <c r="AV1518" s="67"/>
      <c r="AW1518" s="42"/>
      <c r="AX1518" s="64"/>
      <c r="AY1518" s="69"/>
      <c r="AZ1518" s="67"/>
      <c r="BA1518" s="67"/>
      <c r="BB1518" s="67"/>
      <c r="BC1518" s="67"/>
      <c r="BD1518" s="69"/>
      <c r="BE1518" s="69"/>
      <c r="BF1518" s="72"/>
      <c r="BG1518" s="69"/>
      <c r="BH1518" s="69"/>
      <c r="BI1518" s="39"/>
      <c r="BK1518" s="42"/>
      <c r="BL1518" s="209"/>
      <c r="BM1518" s="67"/>
      <c r="BN1518" s="27"/>
      <c r="BO1518" s="40"/>
      <c r="BP1518" s="42"/>
      <c r="BQ1518" s="42"/>
      <c r="BR1518" s="206"/>
      <c r="BS1518" s="41"/>
      <c r="BT1518" s="41"/>
      <c r="BU1518" s="30"/>
      <c r="BW1518" s="30"/>
      <c r="BX1518" s="30"/>
      <c r="BY1518" s="30"/>
      <c r="BZ1518" s="160"/>
      <c r="CS1518" s="40"/>
      <c r="CV1518" s="69"/>
      <c r="CW1518" s="31"/>
      <c r="CX1518" s="19"/>
      <c r="CY1518" s="43"/>
      <c r="DC1518" s="160"/>
      <c r="DU1518" s="30"/>
      <c r="DV1518" s="30"/>
      <c r="DW1518" s="30"/>
      <c r="DX1518" s="30"/>
      <c r="DY1518" s="30"/>
      <c r="DZ1518" s="160"/>
      <c r="EA1518" s="160"/>
      <c r="EC1518" s="160"/>
      <c r="ED1518" s="160"/>
      <c r="EG1518" s="160"/>
      <c r="EH1518" s="30"/>
      <c r="EI1518" s="30"/>
      <c r="EK1518" s="160"/>
      <c r="EL1518" s="160"/>
      <c r="EM1518" s="160"/>
      <c r="EN1518" s="160"/>
      <c r="EO1518" s="160"/>
      <c r="EP1518" s="160"/>
    </row>
    <row r="1519" spans="2:146" s="105" customFormat="1" x14ac:dyDescent="0.25">
      <c r="B1519" s="53"/>
      <c r="C1519" s="53"/>
      <c r="D1519" s="53"/>
      <c r="E1519" s="53"/>
      <c r="F1519" s="53"/>
      <c r="G1519" s="53"/>
      <c r="J1519" s="160"/>
      <c r="K1519" s="160"/>
      <c r="L1519" s="42"/>
      <c r="M1519" s="42"/>
      <c r="N1519" s="42"/>
      <c r="O1519" s="42"/>
      <c r="P1519" s="42"/>
      <c r="Q1519" s="42"/>
      <c r="R1519" s="42"/>
      <c r="S1519" s="42"/>
      <c r="T1519" s="42"/>
      <c r="U1519" s="169"/>
      <c r="V1519" s="169"/>
      <c r="W1519" s="169"/>
      <c r="X1519" s="169"/>
      <c r="Y1519" s="169"/>
      <c r="AA1519" s="169"/>
      <c r="AB1519" s="169"/>
      <c r="AC1519" s="169"/>
      <c r="AD1519" s="169"/>
      <c r="AE1519" s="169"/>
      <c r="AF1519" s="169"/>
      <c r="AG1519" s="169"/>
      <c r="AH1519" s="169"/>
      <c r="AJ1519" s="169"/>
      <c r="AK1519" s="169"/>
      <c r="AM1519" s="169"/>
      <c r="AN1519" s="64"/>
      <c r="AO1519" s="64"/>
      <c r="AP1519" s="64"/>
      <c r="AQ1519" s="64"/>
      <c r="AR1519" s="64"/>
      <c r="AS1519" s="42"/>
      <c r="AT1519" s="67"/>
      <c r="AU1519" s="67"/>
      <c r="AV1519" s="67"/>
      <c r="AW1519" s="42"/>
      <c r="AX1519" s="64"/>
      <c r="AY1519" s="69"/>
      <c r="AZ1519" s="67"/>
      <c r="BA1519" s="67"/>
      <c r="BB1519" s="67"/>
      <c r="BC1519" s="67"/>
      <c r="BD1519" s="69"/>
      <c r="BE1519" s="69"/>
      <c r="BF1519" s="72"/>
      <c r="BG1519" s="69"/>
      <c r="BH1519" s="69"/>
      <c r="BI1519" s="39"/>
      <c r="BK1519" s="42"/>
      <c r="BL1519" s="209"/>
      <c r="BM1519" s="67"/>
      <c r="BN1519" s="27"/>
      <c r="BO1519" s="40"/>
      <c r="BP1519" s="42"/>
      <c r="BQ1519" s="42"/>
      <c r="BR1519" s="206"/>
      <c r="BS1519" s="41"/>
      <c r="BT1519" s="41"/>
      <c r="BU1519" s="30"/>
      <c r="BW1519" s="30"/>
      <c r="BX1519" s="30"/>
      <c r="BY1519" s="30"/>
      <c r="BZ1519" s="160"/>
      <c r="CS1519" s="40"/>
      <c r="CV1519" s="69"/>
      <c r="CW1519" s="31"/>
      <c r="CX1519" s="19"/>
      <c r="CY1519" s="43"/>
      <c r="DC1519" s="160"/>
      <c r="DU1519" s="30"/>
      <c r="DV1519" s="30"/>
      <c r="DW1519" s="30"/>
      <c r="DX1519" s="30"/>
      <c r="DY1519" s="30"/>
      <c r="DZ1519" s="160"/>
      <c r="EA1519" s="160"/>
      <c r="EC1519" s="160"/>
      <c r="ED1519" s="160"/>
      <c r="EG1519" s="160"/>
      <c r="EH1519" s="30"/>
      <c r="EI1519" s="30"/>
      <c r="EK1519" s="160"/>
      <c r="EL1519" s="160"/>
      <c r="EM1519" s="160"/>
      <c r="EN1519" s="160"/>
      <c r="EO1519" s="160"/>
      <c r="EP1519" s="160"/>
    </row>
    <row r="1520" spans="2:146" s="105" customFormat="1" x14ac:dyDescent="0.25">
      <c r="B1520" s="53"/>
      <c r="C1520" s="53"/>
      <c r="D1520" s="53"/>
      <c r="E1520" s="53"/>
      <c r="F1520" s="53"/>
      <c r="G1520" s="53"/>
      <c r="J1520" s="160"/>
      <c r="K1520" s="160"/>
      <c r="L1520" s="42"/>
      <c r="M1520" s="42"/>
      <c r="N1520" s="42"/>
      <c r="O1520" s="42"/>
      <c r="P1520" s="42"/>
      <c r="Q1520" s="42"/>
      <c r="R1520" s="42"/>
      <c r="S1520" s="42"/>
      <c r="T1520" s="42"/>
      <c r="U1520" s="169"/>
      <c r="V1520" s="169"/>
      <c r="W1520" s="169"/>
      <c r="X1520" s="169"/>
      <c r="Y1520" s="169"/>
      <c r="AA1520" s="169"/>
      <c r="AB1520" s="169"/>
      <c r="AC1520" s="169"/>
      <c r="AD1520" s="169"/>
      <c r="AE1520" s="169"/>
      <c r="AF1520" s="169"/>
      <c r="AG1520" s="169"/>
      <c r="AH1520" s="169"/>
      <c r="AJ1520" s="169"/>
      <c r="AK1520" s="169"/>
      <c r="AM1520" s="169"/>
      <c r="AN1520" s="64"/>
      <c r="AO1520" s="64"/>
      <c r="AP1520" s="64"/>
      <c r="AQ1520" s="64"/>
      <c r="AR1520" s="64"/>
      <c r="AS1520" s="42"/>
      <c r="AT1520" s="67"/>
      <c r="AU1520" s="67"/>
      <c r="AV1520" s="67"/>
      <c r="AW1520" s="42"/>
      <c r="AX1520" s="64"/>
      <c r="AY1520" s="69"/>
      <c r="AZ1520" s="67"/>
      <c r="BA1520" s="67"/>
      <c r="BB1520" s="67"/>
      <c r="BC1520" s="67"/>
      <c r="BD1520" s="69"/>
      <c r="BE1520" s="69"/>
      <c r="BF1520" s="72"/>
      <c r="BG1520" s="69"/>
      <c r="BH1520" s="69"/>
      <c r="BI1520" s="39"/>
      <c r="BK1520" s="42"/>
      <c r="BL1520" s="209"/>
      <c r="BM1520" s="67"/>
      <c r="BN1520" s="27"/>
      <c r="BO1520" s="40"/>
      <c r="BP1520" s="42"/>
      <c r="BQ1520" s="42"/>
      <c r="BR1520" s="206"/>
      <c r="BS1520" s="41"/>
      <c r="BT1520" s="41"/>
      <c r="BU1520" s="30"/>
      <c r="BW1520" s="30"/>
      <c r="BX1520" s="30"/>
      <c r="BY1520" s="30"/>
      <c r="BZ1520" s="160"/>
      <c r="CS1520" s="40"/>
      <c r="CV1520" s="69"/>
      <c r="CW1520" s="31"/>
      <c r="CX1520" s="19"/>
      <c r="CY1520" s="43"/>
      <c r="DC1520" s="160"/>
      <c r="DU1520" s="30"/>
      <c r="DV1520" s="30"/>
      <c r="DW1520" s="30"/>
      <c r="DX1520" s="30"/>
      <c r="DY1520" s="30"/>
      <c r="DZ1520" s="160"/>
      <c r="EA1520" s="160"/>
      <c r="EC1520" s="160"/>
      <c r="ED1520" s="160"/>
      <c r="EG1520" s="160"/>
      <c r="EH1520" s="30"/>
      <c r="EI1520" s="30"/>
      <c r="EK1520" s="160"/>
      <c r="EL1520" s="160"/>
      <c r="EM1520" s="160"/>
      <c r="EN1520" s="160"/>
      <c r="EO1520" s="160"/>
      <c r="EP1520" s="160"/>
    </row>
    <row r="1521" spans="2:146" s="105" customFormat="1" x14ac:dyDescent="0.25">
      <c r="B1521" s="53"/>
      <c r="C1521" s="53"/>
      <c r="D1521" s="53"/>
      <c r="E1521" s="53"/>
      <c r="F1521" s="53"/>
      <c r="G1521" s="53"/>
      <c r="J1521" s="160"/>
      <c r="K1521" s="160"/>
      <c r="L1521" s="42"/>
      <c r="M1521" s="42"/>
      <c r="N1521" s="42"/>
      <c r="O1521" s="42"/>
      <c r="P1521" s="42"/>
      <c r="Q1521" s="42"/>
      <c r="R1521" s="42"/>
      <c r="S1521" s="42"/>
      <c r="T1521" s="42"/>
      <c r="U1521" s="169"/>
      <c r="V1521" s="169"/>
      <c r="W1521" s="169"/>
      <c r="X1521" s="169"/>
      <c r="Y1521" s="169"/>
      <c r="AA1521" s="169"/>
      <c r="AB1521" s="169"/>
      <c r="AC1521" s="169"/>
      <c r="AD1521" s="169"/>
      <c r="AE1521" s="169"/>
      <c r="AF1521" s="169"/>
      <c r="AG1521" s="169"/>
      <c r="AH1521" s="169"/>
      <c r="AJ1521" s="169"/>
      <c r="AK1521" s="169"/>
      <c r="AM1521" s="169"/>
      <c r="AN1521" s="64"/>
      <c r="AO1521" s="64"/>
      <c r="AP1521" s="64"/>
      <c r="AQ1521" s="64"/>
      <c r="AR1521" s="64"/>
      <c r="AS1521" s="42"/>
      <c r="AT1521" s="67"/>
      <c r="AU1521" s="67"/>
      <c r="AV1521" s="67"/>
      <c r="AW1521" s="42"/>
      <c r="AX1521" s="64"/>
      <c r="AY1521" s="69"/>
      <c r="AZ1521" s="67"/>
      <c r="BA1521" s="67"/>
      <c r="BB1521" s="67"/>
      <c r="BC1521" s="67"/>
      <c r="BD1521" s="69"/>
      <c r="BE1521" s="69"/>
      <c r="BF1521" s="72"/>
      <c r="BG1521" s="69"/>
      <c r="BH1521" s="69"/>
      <c r="BI1521" s="39"/>
      <c r="BK1521" s="42"/>
      <c r="BL1521" s="209"/>
      <c r="BM1521" s="67"/>
      <c r="BN1521" s="27"/>
      <c r="BO1521" s="40"/>
      <c r="BP1521" s="42"/>
      <c r="BQ1521" s="42"/>
      <c r="BR1521" s="206"/>
      <c r="BS1521" s="41"/>
      <c r="BT1521" s="41"/>
      <c r="BU1521" s="30"/>
      <c r="BW1521" s="30"/>
      <c r="BX1521" s="30"/>
      <c r="BY1521" s="30"/>
      <c r="BZ1521" s="160"/>
      <c r="CS1521" s="40"/>
      <c r="CV1521" s="69"/>
      <c r="CW1521" s="31"/>
      <c r="CX1521" s="19"/>
      <c r="CY1521" s="43"/>
      <c r="DC1521" s="160"/>
      <c r="DU1521" s="30"/>
      <c r="DV1521" s="30"/>
      <c r="DW1521" s="30"/>
      <c r="DX1521" s="30"/>
      <c r="DY1521" s="30"/>
      <c r="DZ1521" s="160"/>
      <c r="EA1521" s="160"/>
      <c r="EC1521" s="160"/>
      <c r="ED1521" s="160"/>
      <c r="EG1521" s="160"/>
      <c r="EH1521" s="30"/>
      <c r="EI1521" s="30"/>
      <c r="EK1521" s="160"/>
      <c r="EL1521" s="160"/>
      <c r="EM1521" s="160"/>
      <c r="EN1521" s="160"/>
      <c r="EO1521" s="160"/>
      <c r="EP1521" s="160"/>
    </row>
    <row r="1522" spans="2:146" s="105" customFormat="1" x14ac:dyDescent="0.25">
      <c r="B1522" s="53"/>
      <c r="C1522" s="53"/>
      <c r="D1522" s="53"/>
      <c r="E1522" s="53"/>
      <c r="F1522" s="53"/>
      <c r="G1522" s="53"/>
      <c r="J1522" s="160"/>
      <c r="K1522" s="160"/>
      <c r="L1522" s="42"/>
      <c r="M1522" s="42"/>
      <c r="N1522" s="42"/>
      <c r="O1522" s="42"/>
      <c r="P1522" s="42"/>
      <c r="Q1522" s="42"/>
      <c r="R1522" s="42"/>
      <c r="S1522" s="42"/>
      <c r="T1522" s="42"/>
      <c r="U1522" s="169"/>
      <c r="V1522" s="169"/>
      <c r="W1522" s="169"/>
      <c r="X1522" s="169"/>
      <c r="Y1522" s="169"/>
      <c r="AA1522" s="169"/>
      <c r="AB1522" s="169"/>
      <c r="AC1522" s="169"/>
      <c r="AD1522" s="169"/>
      <c r="AE1522" s="169"/>
      <c r="AF1522" s="169"/>
      <c r="AG1522" s="169"/>
      <c r="AH1522" s="169"/>
      <c r="AJ1522" s="169"/>
      <c r="AK1522" s="169"/>
      <c r="AM1522" s="169"/>
      <c r="AN1522" s="64"/>
      <c r="AO1522" s="64"/>
      <c r="AP1522" s="64"/>
      <c r="AQ1522" s="64"/>
      <c r="AR1522" s="64"/>
      <c r="AS1522" s="42"/>
      <c r="AT1522" s="67"/>
      <c r="AU1522" s="67"/>
      <c r="AV1522" s="67"/>
      <c r="AW1522" s="42"/>
      <c r="AX1522" s="64"/>
      <c r="AY1522" s="69"/>
      <c r="AZ1522" s="67"/>
      <c r="BA1522" s="67"/>
      <c r="BB1522" s="67"/>
      <c r="BC1522" s="67"/>
      <c r="BD1522" s="69"/>
      <c r="BE1522" s="69"/>
      <c r="BF1522" s="72"/>
      <c r="BG1522" s="69"/>
      <c r="BH1522" s="69"/>
      <c r="BI1522" s="39"/>
      <c r="BK1522" s="42"/>
      <c r="BL1522" s="209"/>
      <c r="BM1522" s="67"/>
      <c r="BN1522" s="27"/>
      <c r="BO1522" s="40"/>
      <c r="BP1522" s="42"/>
      <c r="BQ1522" s="42"/>
      <c r="BR1522" s="206"/>
      <c r="BS1522" s="41"/>
      <c r="BT1522" s="41"/>
      <c r="BU1522" s="30"/>
      <c r="BW1522" s="30"/>
      <c r="BX1522" s="30"/>
      <c r="BY1522" s="30"/>
      <c r="BZ1522" s="160"/>
      <c r="CS1522" s="40"/>
      <c r="CV1522" s="69"/>
      <c r="CW1522" s="31"/>
      <c r="CX1522" s="19"/>
      <c r="CY1522" s="43"/>
      <c r="DC1522" s="160"/>
      <c r="DU1522" s="30"/>
      <c r="DV1522" s="30"/>
      <c r="DW1522" s="30"/>
      <c r="DX1522" s="30"/>
      <c r="DY1522" s="30"/>
      <c r="DZ1522" s="160"/>
      <c r="EA1522" s="160"/>
      <c r="EC1522" s="160"/>
      <c r="ED1522" s="160"/>
      <c r="EG1522" s="160"/>
      <c r="EH1522" s="30"/>
      <c r="EI1522" s="30"/>
      <c r="EK1522" s="160"/>
      <c r="EL1522" s="160"/>
      <c r="EM1522" s="160"/>
      <c r="EN1522" s="160"/>
      <c r="EO1522" s="160"/>
      <c r="EP1522" s="160"/>
    </row>
    <row r="1523" spans="2:146" s="105" customFormat="1" x14ac:dyDescent="0.25">
      <c r="B1523" s="53"/>
      <c r="C1523" s="53"/>
      <c r="D1523" s="53"/>
      <c r="E1523" s="53"/>
      <c r="F1523" s="53"/>
      <c r="G1523" s="53"/>
      <c r="J1523" s="160"/>
      <c r="K1523" s="160"/>
      <c r="L1523" s="42"/>
      <c r="M1523" s="42"/>
      <c r="N1523" s="42"/>
      <c r="O1523" s="42"/>
      <c r="P1523" s="42"/>
      <c r="Q1523" s="42"/>
      <c r="R1523" s="42"/>
      <c r="S1523" s="42"/>
      <c r="T1523" s="42"/>
      <c r="U1523" s="169"/>
      <c r="V1523" s="169"/>
      <c r="W1523" s="169"/>
      <c r="X1523" s="169"/>
      <c r="Y1523" s="169"/>
      <c r="AA1523" s="169"/>
      <c r="AB1523" s="169"/>
      <c r="AC1523" s="169"/>
      <c r="AD1523" s="169"/>
      <c r="AE1523" s="169"/>
      <c r="AF1523" s="169"/>
      <c r="AG1523" s="169"/>
      <c r="AH1523" s="169"/>
      <c r="AJ1523" s="169"/>
      <c r="AK1523" s="169"/>
      <c r="AM1523" s="169"/>
      <c r="AN1523" s="64"/>
      <c r="AO1523" s="64"/>
      <c r="AP1523" s="64"/>
      <c r="AQ1523" s="64"/>
      <c r="AR1523" s="64"/>
      <c r="AS1523" s="42"/>
      <c r="AT1523" s="67"/>
      <c r="AU1523" s="67"/>
      <c r="AV1523" s="67"/>
      <c r="AW1523" s="42"/>
      <c r="AX1523" s="64"/>
      <c r="AY1523" s="69"/>
      <c r="AZ1523" s="67"/>
      <c r="BA1523" s="67"/>
      <c r="BB1523" s="67"/>
      <c r="BC1523" s="67"/>
      <c r="BD1523" s="69"/>
      <c r="BE1523" s="69"/>
      <c r="BF1523" s="72"/>
      <c r="BG1523" s="69"/>
      <c r="BH1523" s="69"/>
      <c r="BI1523" s="39"/>
      <c r="BK1523" s="42"/>
      <c r="BL1523" s="209"/>
      <c r="BM1523" s="67"/>
      <c r="BN1523" s="27"/>
      <c r="BO1523" s="40"/>
      <c r="BP1523" s="42"/>
      <c r="BQ1523" s="42"/>
      <c r="BR1523" s="206"/>
      <c r="BS1523" s="41"/>
      <c r="BT1523" s="41"/>
      <c r="BU1523" s="30"/>
      <c r="BW1523" s="30"/>
      <c r="BX1523" s="30"/>
      <c r="BY1523" s="30"/>
      <c r="BZ1523" s="160"/>
      <c r="CS1523" s="40"/>
      <c r="CV1523" s="69"/>
      <c r="CW1523" s="31"/>
      <c r="CX1523" s="19"/>
      <c r="CY1523" s="43"/>
      <c r="DC1523" s="160"/>
      <c r="DU1523" s="30"/>
      <c r="DV1523" s="30"/>
      <c r="DW1523" s="30"/>
      <c r="DX1523" s="30"/>
      <c r="DY1523" s="30"/>
      <c r="DZ1523" s="160"/>
      <c r="EA1523" s="160"/>
      <c r="EC1523" s="160"/>
      <c r="ED1523" s="160"/>
      <c r="EG1523" s="160"/>
      <c r="EH1523" s="30"/>
      <c r="EI1523" s="30"/>
      <c r="EK1523" s="160"/>
      <c r="EL1523" s="160"/>
      <c r="EM1523" s="160"/>
      <c r="EN1523" s="160"/>
      <c r="EO1523" s="160"/>
      <c r="EP1523" s="160"/>
    </row>
    <row r="1524" spans="2:146" s="105" customFormat="1" x14ac:dyDescent="0.25">
      <c r="B1524" s="53"/>
      <c r="C1524" s="53"/>
      <c r="D1524" s="53"/>
      <c r="E1524" s="53"/>
      <c r="F1524" s="53"/>
      <c r="G1524" s="53"/>
      <c r="J1524" s="160"/>
      <c r="K1524" s="160"/>
      <c r="L1524" s="42"/>
      <c r="M1524" s="42"/>
      <c r="N1524" s="42"/>
      <c r="O1524" s="42"/>
      <c r="P1524" s="42"/>
      <c r="Q1524" s="42"/>
      <c r="R1524" s="42"/>
      <c r="S1524" s="42"/>
      <c r="T1524" s="42"/>
      <c r="U1524" s="169"/>
      <c r="V1524" s="169"/>
      <c r="W1524" s="169"/>
      <c r="X1524" s="169"/>
      <c r="Y1524" s="169"/>
      <c r="AA1524" s="169"/>
      <c r="AB1524" s="169"/>
      <c r="AC1524" s="169"/>
      <c r="AD1524" s="169"/>
      <c r="AE1524" s="169"/>
      <c r="AF1524" s="169"/>
      <c r="AG1524" s="169"/>
      <c r="AH1524" s="169"/>
      <c r="AJ1524" s="169"/>
      <c r="AK1524" s="169"/>
      <c r="AM1524" s="169"/>
      <c r="AN1524" s="64"/>
      <c r="AO1524" s="64"/>
      <c r="AP1524" s="64"/>
      <c r="AQ1524" s="64"/>
      <c r="AR1524" s="64"/>
      <c r="AS1524" s="42"/>
      <c r="AT1524" s="67"/>
      <c r="AU1524" s="67"/>
      <c r="AV1524" s="67"/>
      <c r="AW1524" s="42"/>
      <c r="AX1524" s="64"/>
      <c r="AY1524" s="69"/>
      <c r="AZ1524" s="67"/>
      <c r="BA1524" s="67"/>
      <c r="BB1524" s="67"/>
      <c r="BC1524" s="67"/>
      <c r="BD1524" s="69"/>
      <c r="BE1524" s="69"/>
      <c r="BF1524" s="72"/>
      <c r="BG1524" s="69"/>
      <c r="BH1524" s="69"/>
      <c r="BI1524" s="39"/>
      <c r="BK1524" s="42"/>
      <c r="BL1524" s="209"/>
      <c r="BM1524" s="67"/>
      <c r="BN1524" s="27"/>
      <c r="BO1524" s="40"/>
      <c r="BP1524" s="42"/>
      <c r="BQ1524" s="42"/>
      <c r="BR1524" s="206"/>
      <c r="BS1524" s="41"/>
      <c r="BT1524" s="41"/>
      <c r="BU1524" s="30"/>
      <c r="BW1524" s="30"/>
      <c r="BX1524" s="30"/>
      <c r="BY1524" s="30"/>
      <c r="BZ1524" s="160"/>
      <c r="CS1524" s="40"/>
      <c r="CV1524" s="69"/>
      <c r="CW1524" s="31"/>
      <c r="CX1524" s="19"/>
      <c r="CY1524" s="43"/>
      <c r="DC1524" s="160"/>
      <c r="DU1524" s="30"/>
      <c r="DV1524" s="30"/>
      <c r="DW1524" s="30"/>
      <c r="DX1524" s="30"/>
      <c r="DY1524" s="30"/>
      <c r="DZ1524" s="160"/>
      <c r="EA1524" s="160"/>
      <c r="EC1524" s="160"/>
      <c r="ED1524" s="160"/>
      <c r="EG1524" s="160"/>
      <c r="EH1524" s="30"/>
      <c r="EI1524" s="30"/>
      <c r="EK1524" s="160"/>
      <c r="EL1524" s="160"/>
      <c r="EM1524" s="160"/>
      <c r="EN1524" s="160"/>
      <c r="EO1524" s="160"/>
      <c r="EP1524" s="160"/>
    </row>
    <row r="1525" spans="2:146" s="105" customFormat="1" x14ac:dyDescent="0.25">
      <c r="J1525" s="160"/>
      <c r="K1525" s="160"/>
      <c r="L1525" s="42"/>
      <c r="M1525" s="42"/>
      <c r="N1525" s="42"/>
      <c r="O1525" s="42"/>
      <c r="P1525" s="42"/>
      <c r="Q1525" s="42"/>
      <c r="R1525" s="42"/>
      <c r="S1525" s="42"/>
      <c r="T1525" s="42"/>
      <c r="U1525" s="169"/>
      <c r="V1525" s="169"/>
      <c r="W1525" s="169"/>
      <c r="X1525" s="169"/>
      <c r="Y1525" s="169"/>
      <c r="AA1525" s="169"/>
      <c r="AB1525" s="169"/>
      <c r="AC1525" s="169"/>
      <c r="AD1525" s="169"/>
      <c r="AE1525" s="169"/>
      <c r="AF1525" s="169"/>
      <c r="AG1525" s="169"/>
      <c r="AH1525" s="169"/>
      <c r="AJ1525" s="169"/>
      <c r="AK1525" s="169"/>
      <c r="AM1525" s="169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K1525" s="42"/>
      <c r="BL1525" s="209"/>
      <c r="BM1525" s="42"/>
      <c r="BP1525" s="42"/>
      <c r="BQ1525" s="42"/>
      <c r="BR1525" s="209"/>
      <c r="BS1525" s="42"/>
      <c r="BT1525" s="42"/>
      <c r="BU1525" s="42"/>
      <c r="BZ1525" s="160"/>
      <c r="CV1525" s="42"/>
      <c r="CW1525" s="42"/>
      <c r="CY1525" s="42"/>
      <c r="DC1525" s="160"/>
      <c r="DU1525" s="160"/>
      <c r="DV1525" s="160"/>
      <c r="DW1525" s="160"/>
      <c r="DX1525" s="160"/>
      <c r="DY1525" s="160"/>
      <c r="DZ1525" s="160"/>
      <c r="EA1525" s="160"/>
      <c r="EC1525" s="160"/>
      <c r="ED1525" s="160"/>
      <c r="EG1525" s="160"/>
      <c r="EI1525" s="160"/>
      <c r="EK1525" s="160"/>
      <c r="EL1525" s="160"/>
      <c r="EM1525" s="160"/>
      <c r="EN1525" s="160"/>
      <c r="EO1525" s="160"/>
      <c r="EP1525" s="160"/>
    </row>
    <row r="1526" spans="2:146" x14ac:dyDescent="0.25">
      <c r="BR1526" s="207"/>
      <c r="BS1526" s="106"/>
      <c r="BT1526" s="106"/>
      <c r="BU1526" s="106"/>
      <c r="CY1526" s="106"/>
    </row>
    <row r="1527" spans="2:146" x14ac:dyDescent="0.25">
      <c r="BR1527" s="207"/>
      <c r="BS1527" s="106"/>
      <c r="BT1527" s="106"/>
      <c r="BU1527" s="106"/>
      <c r="CY1527" s="106"/>
    </row>
    <row r="1528" spans="2:146" x14ac:dyDescent="0.25">
      <c r="BR1528" s="207"/>
      <c r="BS1528" s="106"/>
      <c r="BT1528" s="106"/>
      <c r="BU1528" s="106"/>
    </row>
  </sheetData>
  <mergeCells count="2">
    <mergeCell ref="EN22:ES22"/>
    <mergeCell ref="EH22:EM22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10" fitToWidth="3" orientation="landscape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  <vt:lpstr>Mastersheet!_Ref312382258</vt:lpstr>
      <vt:lpstr>CaO</vt:lpstr>
      <vt:lpstr>kc</vt:lpstr>
      <vt:lpstr>kt</vt:lpstr>
      <vt:lpstr>kurban</vt:lpstr>
      <vt:lpstr>MCaO</vt:lpstr>
      <vt:lpstr>MCO2_</vt:lpstr>
      <vt:lpstr>nm</vt:lpstr>
      <vt:lpstr>RR</vt:lpstr>
      <vt:lpstr>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Kong</cp:lastModifiedBy>
  <cp:lastPrinted>2012-09-21T06:48:05Z</cp:lastPrinted>
  <dcterms:created xsi:type="dcterms:W3CDTF">2011-03-27T11:00:21Z</dcterms:created>
  <dcterms:modified xsi:type="dcterms:W3CDTF">2012-09-21T06:50:08Z</dcterms:modified>
</cp:coreProperties>
</file>